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Объекты\Коломна\ИД\"/>
    </mc:Choice>
  </mc:AlternateContent>
  <bookViews>
    <workbookView xWindow="-28920" yWindow="-120" windowWidth="29040" windowHeight="15840" activeTab="1"/>
  </bookViews>
  <sheets>
    <sheet name="Сравнительная СМР (Путь №3)" sheetId="6" r:id="rId1"/>
    <sheet name="Сравнительная СМР (11 путь)" sheetId="5" r:id="rId2"/>
    <sheet name="Source" sheetId="1" state="hidden" r:id="rId3"/>
    <sheet name="SourceObSm" sheetId="2" state="hidden" r:id="rId4"/>
    <sheet name="SmtRes" sheetId="3" state="hidden" r:id="rId5"/>
    <sheet name="EtalonRes" sheetId="4" state="hidden" r:id="rId6"/>
  </sheets>
  <definedNames>
    <definedName name="_xlnm.Print_Titles" localSheetId="1">'Сравнительная СМР (11 путь)'!$12:$12</definedName>
    <definedName name="_xlnm.Print_Titles" localSheetId="0">'Сравнительная СМР (Путь №3)'!$12:$12</definedName>
    <definedName name="_xlnm.Print_Area" localSheetId="1">'Сравнительная СМР (11 путь)'!$A$1:$J$114</definedName>
    <definedName name="_xlnm.Print_Area" localSheetId="0">'Сравнительная СМР (Путь №3)'!$A$1:$J$69</definedName>
  </definedNames>
  <calcPr calcId="152511"/>
</workbook>
</file>

<file path=xl/calcChain.xml><?xml version="1.0" encoding="utf-8"?>
<calcChain xmlns="http://schemas.openxmlformats.org/spreadsheetml/2006/main">
  <c r="I110" i="5" l="1"/>
  <c r="I21" i="5"/>
  <c r="G52" i="5" l="1"/>
  <c r="I52" i="5" s="1"/>
  <c r="H52" i="5"/>
  <c r="I81" i="5"/>
  <c r="H81" i="5"/>
  <c r="G77" i="5" l="1"/>
  <c r="E48" i="5"/>
  <c r="I109" i="5"/>
  <c r="H109" i="5"/>
  <c r="G106" i="5"/>
  <c r="F106" i="5"/>
  <c r="E106" i="5"/>
  <c r="D106" i="5"/>
  <c r="I107" i="5"/>
  <c r="H107" i="5"/>
  <c r="I102" i="5"/>
  <c r="H102" i="5"/>
  <c r="E99" i="5"/>
  <c r="G99" i="5"/>
  <c r="H99" i="5"/>
  <c r="G87" i="5"/>
  <c r="E87" i="5"/>
  <c r="I98" i="5"/>
  <c r="H98" i="5"/>
  <c r="I97" i="5"/>
  <c r="H97" i="5"/>
  <c r="I96" i="5"/>
  <c r="H96" i="5"/>
  <c r="I95" i="5"/>
  <c r="H95" i="5"/>
  <c r="I94" i="5"/>
  <c r="H94" i="5"/>
  <c r="I93" i="5"/>
  <c r="H93" i="5"/>
  <c r="I92" i="5"/>
  <c r="H92" i="5"/>
  <c r="I28" i="5"/>
  <c r="H28" i="5"/>
  <c r="F78" i="5"/>
  <c r="H78" i="5" s="1"/>
  <c r="F77" i="5"/>
  <c r="I78" i="5"/>
  <c r="E77" i="5"/>
  <c r="D77" i="5"/>
  <c r="G70" i="5"/>
  <c r="E70" i="5"/>
  <c r="H70" i="5"/>
  <c r="I73" i="5"/>
  <c r="H73" i="5"/>
  <c r="G58" i="5"/>
  <c r="I69" i="5"/>
  <c r="H69" i="5"/>
  <c r="E58" i="5"/>
  <c r="I68" i="5"/>
  <c r="H68" i="5"/>
  <c r="I67" i="5"/>
  <c r="H67" i="5"/>
  <c r="I66" i="5"/>
  <c r="H66" i="5"/>
  <c r="I65" i="5"/>
  <c r="H65" i="5"/>
  <c r="I64" i="5"/>
  <c r="H64" i="5"/>
  <c r="I63" i="5"/>
  <c r="H63" i="5"/>
  <c r="I38" i="5"/>
  <c r="I106" i="5" l="1"/>
  <c r="H106" i="5"/>
  <c r="I77" i="5"/>
  <c r="H77" i="5"/>
  <c r="I70" i="5"/>
  <c r="G48" i="5"/>
  <c r="F49" i="5"/>
  <c r="H49" i="5" s="1"/>
  <c r="F48" i="5"/>
  <c r="H48" i="5" s="1"/>
  <c r="I79" i="5"/>
  <c r="H79" i="5"/>
  <c r="H72" i="5"/>
  <c r="I80" i="5"/>
  <c r="H80" i="5"/>
  <c r="I76" i="5"/>
  <c r="H76" i="5"/>
  <c r="I75" i="5"/>
  <c r="H75" i="5"/>
  <c r="I74" i="5"/>
  <c r="H74" i="5"/>
  <c r="H71" i="5"/>
  <c r="I58" i="5"/>
  <c r="I57" i="5"/>
  <c r="H57" i="5"/>
  <c r="I56" i="5"/>
  <c r="H56" i="5"/>
  <c r="I55" i="5"/>
  <c r="H55" i="5"/>
  <c r="I54" i="5"/>
  <c r="H54" i="5"/>
  <c r="H86" i="5"/>
  <c r="H85" i="5"/>
  <c r="H84" i="5"/>
  <c r="H83" i="5"/>
  <c r="G47" i="5"/>
  <c r="E47" i="5"/>
  <c r="I49" i="5"/>
  <c r="G43" i="5"/>
  <c r="I46" i="5"/>
  <c r="H46" i="5"/>
  <c r="E43" i="5"/>
  <c r="I42" i="5"/>
  <c r="G30" i="5"/>
  <c r="G110" i="5" s="1"/>
  <c r="E30" i="5"/>
  <c r="H42" i="5"/>
  <c r="I41" i="5"/>
  <c r="H41" i="5"/>
  <c r="I40" i="5"/>
  <c r="H40" i="5"/>
  <c r="I39" i="5"/>
  <c r="H39" i="5"/>
  <c r="H38" i="5"/>
  <c r="I37" i="5"/>
  <c r="H37" i="5"/>
  <c r="I36" i="5"/>
  <c r="H36" i="5"/>
  <c r="I35" i="5"/>
  <c r="H35" i="5"/>
  <c r="I34" i="5"/>
  <c r="H34" i="5"/>
  <c r="I15" i="5"/>
  <c r="H51" i="5"/>
  <c r="H50" i="5"/>
  <c r="H47" i="5"/>
  <c r="A16" i="5"/>
  <c r="A17" i="5" s="1"/>
  <c r="A18" i="5" s="1"/>
  <c r="A19" i="5" s="1"/>
  <c r="A20" i="5" s="1"/>
  <c r="A21" i="5" s="1"/>
  <c r="A22" i="5" s="1"/>
  <c r="A23" i="5" s="1"/>
  <c r="A25" i="5" s="1"/>
  <c r="A26" i="5" s="1"/>
  <c r="A27" i="5" s="1"/>
  <c r="A30" i="5" s="1"/>
  <c r="A31" i="5" s="1"/>
  <c r="A32" i="5" s="1"/>
  <c r="E43" i="6"/>
  <c r="I64" i="6"/>
  <c r="H64" i="6"/>
  <c r="I62" i="6"/>
  <c r="H62" i="6"/>
  <c r="I60" i="6"/>
  <c r="H60" i="6"/>
  <c r="G53" i="6"/>
  <c r="I53" i="6" s="1"/>
  <c r="E53" i="6"/>
  <c r="I56" i="6"/>
  <c r="H56" i="6"/>
  <c r="G43" i="6"/>
  <c r="G65" i="6" s="1"/>
  <c r="G66" i="6" s="1"/>
  <c r="G67" i="6" s="1"/>
  <c r="I52" i="6"/>
  <c r="H52" i="6"/>
  <c r="I51" i="6"/>
  <c r="H51" i="6"/>
  <c r="I50" i="6"/>
  <c r="H50" i="6"/>
  <c r="I49" i="6"/>
  <c r="H49" i="6"/>
  <c r="I48" i="6"/>
  <c r="H48" i="6"/>
  <c r="I47" i="6"/>
  <c r="H47" i="6"/>
  <c r="I46" i="6"/>
  <c r="H46" i="6"/>
  <c r="I45" i="6"/>
  <c r="H45" i="6"/>
  <c r="I44" i="6"/>
  <c r="H44" i="6"/>
  <c r="I42" i="6"/>
  <c r="H42" i="6"/>
  <c r="I39" i="6"/>
  <c r="H39" i="6"/>
  <c r="I37" i="6"/>
  <c r="H37" i="6"/>
  <c r="G35" i="6"/>
  <c r="E35" i="6"/>
  <c r="G26" i="6"/>
  <c r="E26" i="6"/>
  <c r="I31" i="6"/>
  <c r="I22" i="6"/>
  <c r="H22" i="6"/>
  <c r="H63" i="6"/>
  <c r="H59" i="6"/>
  <c r="H40" i="6"/>
  <c r="H41" i="6"/>
  <c r="H43" i="6"/>
  <c r="H55" i="6"/>
  <c r="H53" i="6"/>
  <c r="H54" i="6"/>
  <c r="H57" i="6"/>
  <c r="H38" i="6"/>
  <c r="I61" i="6"/>
  <c r="H29" i="6"/>
  <c r="I63" i="6"/>
  <c r="I59" i="6"/>
  <c r="I57" i="6"/>
  <c r="K43" i="6"/>
  <c r="I40" i="6"/>
  <c r="I38" i="6"/>
  <c r="K36" i="6"/>
  <c r="I36" i="6"/>
  <c r="H36" i="6"/>
  <c r="H35" i="6"/>
  <c r="I33" i="6"/>
  <c r="I32" i="6"/>
  <c r="I30" i="6"/>
  <c r="H30" i="6"/>
  <c r="I29" i="6"/>
  <c r="I28" i="6"/>
  <c r="H28" i="6"/>
  <c r="I25" i="6"/>
  <c r="H25" i="6"/>
  <c r="I24" i="6"/>
  <c r="H24" i="6"/>
  <c r="I23" i="6"/>
  <c r="H23" i="6"/>
  <c r="I21" i="6"/>
  <c r="I20" i="6"/>
  <c r="H20" i="6"/>
  <c r="I19" i="6"/>
  <c r="H19" i="6"/>
  <c r="I18" i="6"/>
  <c r="H18" i="6"/>
  <c r="K17" i="6"/>
  <c r="I17" i="6"/>
  <c r="H17" i="6"/>
  <c r="I16" i="6"/>
  <c r="H16" i="6"/>
  <c r="A16" i="6"/>
  <c r="A17" i="6" s="1"/>
  <c r="A18" i="6" s="1"/>
  <c r="A19" i="6" s="1"/>
  <c r="A20" i="6" s="1"/>
  <c r="A21" i="6" s="1"/>
  <c r="A23" i="6" s="1"/>
  <c r="A24" i="6" s="1"/>
  <c r="A25" i="6" s="1"/>
  <c r="A26" i="6" s="1"/>
  <c r="A28" i="6" s="1"/>
  <c r="A29" i="6" s="1"/>
  <c r="I15" i="6"/>
  <c r="H15" i="6"/>
  <c r="I14" i="6"/>
  <c r="H14" i="6"/>
  <c r="E110" i="5" l="1"/>
  <c r="E111" i="5" s="1"/>
  <c r="E112" i="5" s="1"/>
  <c r="E113" i="5" s="1"/>
  <c r="I48" i="5"/>
  <c r="G111" i="5"/>
  <c r="G68" i="6"/>
  <c r="G69" i="6"/>
  <c r="E65" i="6"/>
  <c r="E66" i="6" s="1"/>
  <c r="E67" i="6" s="1"/>
  <c r="I43" i="6"/>
  <c r="I65" i="6" s="1"/>
  <c r="I66" i="6" s="1"/>
  <c r="I67" i="6" s="1"/>
  <c r="I26" i="6"/>
  <c r="I35" i="6"/>
  <c r="A30" i="6"/>
  <c r="G112" i="5" l="1"/>
  <c r="G114" i="5" s="1"/>
  <c r="I69" i="6"/>
  <c r="I68" i="6"/>
  <c r="E69" i="6"/>
  <c r="E68" i="6"/>
  <c r="E114" i="5"/>
  <c r="A31" i="6"/>
  <c r="A32" i="6" s="1"/>
  <c r="A33" i="6" s="1"/>
  <c r="A35" i="6" s="1"/>
  <c r="A36" i="6" s="1"/>
  <c r="A38" i="6" s="1"/>
  <c r="A40" i="6" s="1"/>
  <c r="A41" i="6" s="1"/>
  <c r="A43" i="6" s="1"/>
  <c r="A53" i="6" s="1"/>
  <c r="I103" i="5"/>
  <c r="H103" i="5"/>
  <c r="I105" i="5"/>
  <c r="H104" i="5"/>
  <c r="I104" i="5"/>
  <c r="I108" i="5"/>
  <c r="I101" i="5"/>
  <c r="I100" i="5"/>
  <c r="I99" i="5"/>
  <c r="I51" i="5"/>
  <c r="I23" i="5"/>
  <c r="I47" i="5"/>
  <c r="I50" i="5"/>
  <c r="I83" i="5"/>
  <c r="I87" i="5"/>
  <c r="H26" i="5"/>
  <c r="I26" i="5"/>
  <c r="H30" i="5"/>
  <c r="I31" i="5"/>
  <c r="I32" i="5"/>
  <c r="I33" i="5"/>
  <c r="I43" i="5"/>
  <c r="I30" i="5"/>
  <c r="I25" i="5"/>
  <c r="I111" i="5" l="1"/>
  <c r="G113" i="5"/>
  <c r="A54" i="6"/>
  <c r="H15" i="5"/>
  <c r="I112" i="5" l="1"/>
  <c r="I113" i="5" s="1"/>
  <c r="A55" i="6"/>
  <c r="A57" i="6" s="1"/>
  <c r="A59" i="6" s="1"/>
  <c r="A61" i="6" s="1"/>
  <c r="A63" i="6" s="1"/>
  <c r="H27" i="5"/>
  <c r="H25" i="5"/>
  <c r="H23" i="5"/>
  <c r="I114" i="5" l="1"/>
  <c r="H45" i="5"/>
  <c r="H21" i="5"/>
  <c r="H22" i="5"/>
  <c r="H43" i="5"/>
  <c r="H33" i="5"/>
  <c r="H19" i="5"/>
  <c r="H101" i="5" l="1"/>
  <c r="H108" i="5"/>
  <c r="H105" i="5"/>
  <c r="H100" i="5"/>
  <c r="H44" i="5" l="1"/>
  <c r="H16" i="5"/>
  <c r="H20" i="5" l="1"/>
  <c r="H17" i="5" l="1"/>
  <c r="A1174" i="4"/>
  <c r="A1173" i="4"/>
  <c r="A1172" i="4"/>
  <c r="A1171" i="4"/>
  <c r="A1170" i="4"/>
  <c r="A1169" i="4"/>
  <c r="A1168" i="4"/>
  <c r="A1167" i="4"/>
  <c r="A1166" i="4"/>
  <c r="A1165" i="4"/>
  <c r="A1164" i="4"/>
  <c r="A1163" i="4"/>
  <c r="A1162" i="4"/>
  <c r="A1161" i="4"/>
  <c r="A1160" i="4"/>
  <c r="A1159" i="4"/>
  <c r="A1158" i="4"/>
  <c r="A1157" i="4"/>
  <c r="A1156" i="4"/>
  <c r="A1155" i="4"/>
  <c r="A1154" i="4"/>
  <c r="A1153" i="4"/>
  <c r="A1152" i="4"/>
  <c r="A1151" i="4"/>
  <c r="A1150" i="4"/>
  <c r="A1149" i="4"/>
  <c r="A1148" i="4"/>
  <c r="A1147" i="4"/>
  <c r="A1146" i="4"/>
  <c r="A1145" i="4"/>
  <c r="A1144" i="4"/>
  <c r="A1143" i="4"/>
  <c r="A1142" i="4"/>
  <c r="A1141" i="4"/>
  <c r="A1140" i="4"/>
  <c r="A1139" i="4"/>
  <c r="A1138" i="4"/>
  <c r="A1137" i="4"/>
  <c r="A1136" i="4"/>
  <c r="A1135" i="4"/>
  <c r="A1134" i="4"/>
  <c r="A1133" i="4"/>
  <c r="A1132" i="4"/>
  <c r="A1131" i="4"/>
  <c r="A1130" i="4"/>
  <c r="A1129" i="4"/>
  <c r="A1128" i="4"/>
  <c r="A1127" i="4"/>
  <c r="A1126" i="4"/>
  <c r="A1125" i="4"/>
  <c r="A1124" i="4"/>
  <c r="A1123" i="4"/>
  <c r="A1122" i="4"/>
  <c r="A1121" i="4"/>
  <c r="A1120" i="4"/>
  <c r="A1119" i="4"/>
  <c r="A1118" i="4"/>
  <c r="A1117" i="4"/>
  <c r="A1116" i="4"/>
  <c r="A1115" i="4"/>
  <c r="A1114" i="4"/>
  <c r="A1113" i="4"/>
  <c r="A1112" i="4"/>
  <c r="A1111" i="4"/>
  <c r="A1110" i="4"/>
  <c r="A1109" i="4"/>
  <c r="A1108" i="4"/>
  <c r="A1107" i="4"/>
  <c r="A1106" i="4"/>
  <c r="A1105" i="4"/>
  <c r="A1104" i="4"/>
  <c r="A1103" i="4"/>
  <c r="A1102" i="4"/>
  <c r="A1101" i="4"/>
  <c r="A1100" i="4"/>
  <c r="A1099" i="4"/>
  <c r="A1098" i="4"/>
  <c r="A1097" i="4"/>
  <c r="A1096" i="4"/>
  <c r="A1095" i="4"/>
  <c r="A1094" i="4"/>
  <c r="A1093" i="4"/>
  <c r="A1092" i="4"/>
  <c r="A1091" i="4"/>
  <c r="A1090" i="4"/>
  <c r="A1089" i="4"/>
  <c r="A1088" i="4"/>
  <c r="A1087" i="4"/>
  <c r="A1086" i="4"/>
  <c r="A1085" i="4"/>
  <c r="A1084" i="4"/>
  <c r="A1083" i="4"/>
  <c r="A1082" i="4"/>
  <c r="A1081" i="4"/>
  <c r="A1080" i="4"/>
  <c r="A1079" i="4"/>
  <c r="A1078" i="4"/>
  <c r="A1077" i="4"/>
  <c r="A1076" i="4"/>
  <c r="A1075" i="4"/>
  <c r="A1074" i="4"/>
  <c r="A1073" i="4"/>
  <c r="A1072" i="4"/>
  <c r="A1071" i="4"/>
  <c r="A1070" i="4"/>
  <c r="A1069" i="4"/>
  <c r="A1068" i="4"/>
  <c r="A1067" i="4"/>
  <c r="A1066" i="4"/>
  <c r="A1065" i="4"/>
  <c r="A1064" i="4"/>
  <c r="A1063" i="4"/>
  <c r="A1062" i="4"/>
  <c r="A1061" i="4"/>
  <c r="A1060" i="4"/>
  <c r="A1059" i="4"/>
  <c r="A1058" i="4"/>
  <c r="A1057" i="4"/>
  <c r="A1056" i="4"/>
  <c r="A1055" i="4"/>
  <c r="A1054" i="4"/>
  <c r="A1053" i="4"/>
  <c r="A1052" i="4"/>
  <c r="A1051" i="4"/>
  <c r="A1050" i="4"/>
  <c r="A1049" i="4"/>
  <c r="A1048" i="4"/>
  <c r="A1047" i="4"/>
  <c r="A1046" i="4"/>
  <c r="A1045" i="4"/>
  <c r="A1044" i="4"/>
  <c r="A1043" i="4"/>
  <c r="A1042" i="4"/>
  <c r="A1041" i="4"/>
  <c r="A1040" i="4"/>
  <c r="A1039" i="4"/>
  <c r="A1038" i="4"/>
  <c r="A1037" i="4"/>
  <c r="A1036" i="4"/>
  <c r="A1035" i="4"/>
  <c r="A1034" i="4"/>
  <c r="A1033" i="4"/>
  <c r="A1032" i="4"/>
  <c r="A1031" i="4"/>
  <c r="A1030" i="4"/>
  <c r="A1029" i="4"/>
  <c r="A1028" i="4"/>
  <c r="A1027" i="4"/>
  <c r="A1026" i="4"/>
  <c r="A1025" i="4"/>
  <c r="A1024" i="4"/>
  <c r="A1023" i="4"/>
  <c r="A1022" i="4"/>
  <c r="A1021" i="4"/>
  <c r="A1020" i="4"/>
  <c r="A1019" i="4"/>
  <c r="A1018" i="4"/>
  <c r="A1017" i="4"/>
  <c r="A1016" i="4"/>
  <c r="A1015" i="4"/>
  <c r="A1014" i="4"/>
  <c r="A1013" i="4"/>
  <c r="A1012" i="4"/>
  <c r="A1011" i="4"/>
  <c r="A1010" i="4"/>
  <c r="A1009" i="4"/>
  <c r="A1008" i="4"/>
  <c r="A1007" i="4"/>
  <c r="A1006" i="4"/>
  <c r="A1005" i="4"/>
  <c r="A1004" i="4"/>
  <c r="A1003" i="4"/>
  <c r="A1002" i="4"/>
  <c r="A1001" i="4"/>
  <c r="A1000" i="4"/>
  <c r="A999" i="4"/>
  <c r="A998" i="4"/>
  <c r="A997" i="4"/>
  <c r="A996" i="4"/>
  <c r="A995" i="4"/>
  <c r="A994" i="4"/>
  <c r="A993" i="4"/>
  <c r="A992" i="4"/>
  <c r="A991" i="4"/>
  <c r="A990" i="4"/>
  <c r="A989" i="4"/>
  <c r="A988" i="4"/>
  <c r="A987" i="4"/>
  <c r="A986" i="4"/>
  <c r="A985" i="4"/>
  <c r="A984" i="4"/>
  <c r="A983" i="4"/>
  <c r="A982" i="4"/>
  <c r="A981" i="4"/>
  <c r="A980" i="4"/>
  <c r="A979" i="4"/>
  <c r="A978" i="4"/>
  <c r="A977" i="4"/>
  <c r="A976" i="4"/>
  <c r="A975" i="4"/>
  <c r="A974" i="4"/>
  <c r="A973" i="4"/>
  <c r="A972" i="4"/>
  <c r="A971" i="4"/>
  <c r="A970" i="4"/>
  <c r="A969" i="4"/>
  <c r="A968" i="4"/>
  <c r="A967" i="4"/>
  <c r="A966" i="4"/>
  <c r="A965" i="4"/>
  <c r="A964" i="4"/>
  <c r="A963" i="4"/>
  <c r="A962" i="4"/>
  <c r="A961" i="4"/>
  <c r="A960" i="4"/>
  <c r="A959" i="4"/>
  <c r="A958" i="4"/>
  <c r="A957" i="4"/>
  <c r="A956" i="4"/>
  <c r="A955" i="4"/>
  <c r="A954" i="4"/>
  <c r="A953" i="4"/>
  <c r="A952" i="4"/>
  <c r="A951" i="4"/>
  <c r="A950" i="4"/>
  <c r="A949" i="4"/>
  <c r="A948" i="4"/>
  <c r="A947" i="4"/>
  <c r="A946" i="4"/>
  <c r="A945" i="4"/>
  <c r="A944" i="4"/>
  <c r="A943" i="4"/>
  <c r="A942" i="4"/>
  <c r="A941" i="4"/>
  <c r="A940" i="4"/>
  <c r="A939" i="4"/>
  <c r="A938" i="4"/>
  <c r="A937" i="4"/>
  <c r="A936" i="4"/>
  <c r="A935" i="4"/>
  <c r="A934" i="4"/>
  <c r="A933" i="4"/>
  <c r="A932" i="4"/>
  <c r="A931" i="4"/>
  <c r="A930" i="4"/>
  <c r="A929" i="4"/>
  <c r="A928" i="4"/>
  <c r="A927" i="4"/>
  <c r="A926" i="4"/>
  <c r="A925" i="4"/>
  <c r="A924" i="4"/>
  <c r="A923" i="4"/>
  <c r="A922" i="4"/>
  <c r="A921" i="4"/>
  <c r="A920" i="4"/>
  <c r="A919" i="4"/>
  <c r="A918" i="4"/>
  <c r="A917" i="4"/>
  <c r="A916" i="4"/>
  <c r="A915" i="4"/>
  <c r="A914" i="4"/>
  <c r="A913" i="4"/>
  <c r="A912" i="4"/>
  <c r="A911" i="4"/>
  <c r="A910" i="4"/>
  <c r="A909" i="4"/>
  <c r="A908" i="4"/>
  <c r="A907" i="4"/>
  <c r="A906" i="4"/>
  <c r="A905" i="4"/>
  <c r="A904" i="4"/>
  <c r="A903" i="4"/>
  <c r="A902" i="4"/>
  <c r="A901" i="4"/>
  <c r="A900" i="4"/>
  <c r="A899" i="4"/>
  <c r="A898" i="4"/>
  <c r="A897" i="4"/>
  <c r="A896" i="4"/>
  <c r="A895" i="4"/>
  <c r="A894" i="4"/>
  <c r="A893" i="4"/>
  <c r="A892" i="4"/>
  <c r="A891" i="4"/>
  <c r="A890" i="4"/>
  <c r="A889" i="4"/>
  <c r="A888" i="4"/>
  <c r="A887" i="4"/>
  <c r="A886" i="4"/>
  <c r="A885" i="4"/>
  <c r="A884" i="4"/>
  <c r="A883" i="4"/>
  <c r="A882" i="4"/>
  <c r="A881" i="4"/>
  <c r="A880" i="4"/>
  <c r="A879" i="4"/>
  <c r="A878" i="4"/>
  <c r="A877" i="4"/>
  <c r="A876" i="4"/>
  <c r="A875" i="4"/>
  <c r="A874" i="4"/>
  <c r="A873" i="4"/>
  <c r="A872" i="4"/>
  <c r="A871" i="4"/>
  <c r="A870" i="4"/>
  <c r="A869" i="4"/>
  <c r="A868" i="4"/>
  <c r="A867" i="4"/>
  <c r="A866" i="4"/>
  <c r="A865" i="4"/>
  <c r="A864" i="4"/>
  <c r="A863" i="4"/>
  <c r="A862" i="4"/>
  <c r="A861" i="4"/>
  <c r="A860" i="4"/>
  <c r="A859" i="4"/>
  <c r="A858" i="4"/>
  <c r="A857" i="4"/>
  <c r="A856" i="4"/>
  <c r="A855" i="4"/>
  <c r="A854" i="4"/>
  <c r="A853" i="4"/>
  <c r="A852" i="4"/>
  <c r="A851" i="4"/>
  <c r="A850" i="4"/>
  <c r="A849" i="4"/>
  <c r="A848" i="4"/>
  <c r="A847" i="4"/>
  <c r="A846" i="4"/>
  <c r="A845" i="4"/>
  <c r="A844" i="4"/>
  <c r="A843" i="4"/>
  <c r="A842" i="4"/>
  <c r="A841" i="4"/>
  <c r="A840" i="4"/>
  <c r="A839" i="4"/>
  <c r="A838" i="4"/>
  <c r="A837" i="4"/>
  <c r="A836" i="4"/>
  <c r="A835" i="4"/>
  <c r="A834" i="4"/>
  <c r="A833" i="4"/>
  <c r="A832" i="4"/>
  <c r="A831" i="4"/>
  <c r="A830" i="4"/>
  <c r="A829" i="4"/>
  <c r="A828" i="4"/>
  <c r="A827" i="4"/>
  <c r="A826" i="4"/>
  <c r="A825" i="4"/>
  <c r="A824" i="4"/>
  <c r="A823" i="4"/>
  <c r="A822" i="4"/>
  <c r="A821" i="4"/>
  <c r="A820" i="4"/>
  <c r="A819" i="4"/>
  <c r="A818" i="4"/>
  <c r="A817" i="4"/>
  <c r="A816" i="4"/>
  <c r="A815" i="4"/>
  <c r="A814" i="4"/>
  <c r="A813" i="4"/>
  <c r="A812" i="4"/>
  <c r="A811" i="4"/>
  <c r="A810" i="4"/>
  <c r="A809" i="4"/>
  <c r="A808" i="4"/>
  <c r="A807" i="4"/>
  <c r="A806" i="4"/>
  <c r="A805" i="4"/>
  <c r="A804" i="4"/>
  <c r="A803" i="4"/>
  <c r="A802" i="4"/>
  <c r="A801" i="4"/>
  <c r="A800" i="4"/>
  <c r="A799" i="4"/>
  <c r="A798" i="4"/>
  <c r="A797" i="4"/>
  <c r="A796" i="4"/>
  <c r="A795" i="4"/>
  <c r="A794" i="4"/>
  <c r="A793" i="4"/>
  <c r="A792" i="4"/>
  <c r="A791" i="4"/>
  <c r="A790" i="4"/>
  <c r="A789" i="4"/>
  <c r="A788" i="4"/>
  <c r="A787" i="4"/>
  <c r="A786" i="4"/>
  <c r="A785" i="4"/>
  <c r="A784" i="4"/>
  <c r="A783" i="4"/>
  <c r="A782" i="4"/>
  <c r="A781" i="4"/>
  <c r="A780" i="4"/>
  <c r="A779" i="4"/>
  <c r="A778" i="4"/>
  <c r="A777" i="4"/>
  <c r="A776" i="4"/>
  <c r="A775" i="4"/>
  <c r="A774" i="4"/>
  <c r="A773" i="4"/>
  <c r="A772" i="4"/>
  <c r="A771" i="4"/>
  <c r="A770" i="4"/>
  <c r="A769" i="4"/>
  <c r="A768" i="4"/>
  <c r="A767" i="4"/>
  <c r="A766" i="4"/>
  <c r="A765" i="4"/>
  <c r="A764" i="4"/>
  <c r="A763" i="4"/>
  <c r="A762" i="4"/>
  <c r="A761" i="4"/>
  <c r="A760" i="4"/>
  <c r="A759" i="4"/>
  <c r="A758" i="4"/>
  <c r="A757" i="4"/>
  <c r="A756" i="4"/>
  <c r="A755" i="4"/>
  <c r="A754" i="4"/>
  <c r="A753" i="4"/>
  <c r="A752" i="4"/>
  <c r="A751" i="4"/>
  <c r="A750" i="4"/>
  <c r="A749" i="4"/>
  <c r="A748" i="4"/>
  <c r="A747" i="4"/>
  <c r="A746" i="4"/>
  <c r="A745" i="4"/>
  <c r="A744" i="4"/>
  <c r="A743" i="4"/>
  <c r="A742" i="4"/>
  <c r="A741" i="4"/>
  <c r="A740" i="4"/>
  <c r="A739" i="4"/>
  <c r="A738" i="4"/>
  <c r="A737" i="4"/>
  <c r="A736" i="4"/>
  <c r="A735" i="4"/>
  <c r="A734" i="4"/>
  <c r="A733" i="4"/>
  <c r="A732" i="4"/>
  <c r="A731" i="4"/>
  <c r="A730" i="4"/>
  <c r="A729" i="4"/>
  <c r="A728" i="4"/>
  <c r="A727" i="4"/>
  <c r="A726" i="4"/>
  <c r="A725" i="4"/>
  <c r="A724" i="4"/>
  <c r="A723" i="4"/>
  <c r="A722" i="4"/>
  <c r="A721" i="4"/>
  <c r="A720" i="4"/>
  <c r="A719" i="4"/>
  <c r="A718" i="4"/>
  <c r="A717" i="4"/>
  <c r="A716" i="4"/>
  <c r="A715" i="4"/>
  <c r="A714" i="4"/>
  <c r="A713" i="4"/>
  <c r="A712" i="4"/>
  <c r="A711" i="4"/>
  <c r="A710" i="4"/>
  <c r="A709" i="4"/>
  <c r="A708" i="4"/>
  <c r="A707" i="4"/>
  <c r="A706" i="4"/>
  <c r="A705" i="4"/>
  <c r="A704" i="4"/>
  <c r="A703" i="4"/>
  <c r="A702" i="4"/>
  <c r="A701" i="4"/>
  <c r="A700" i="4"/>
  <c r="A699" i="4"/>
  <c r="A698" i="4"/>
  <c r="A697" i="4"/>
  <c r="A696" i="4"/>
  <c r="A695" i="4"/>
  <c r="A694" i="4"/>
  <c r="A693" i="4"/>
  <c r="A692" i="4"/>
  <c r="A691" i="4"/>
  <c r="A690" i="4"/>
  <c r="A689" i="4"/>
  <c r="A688" i="4"/>
  <c r="A687" i="4"/>
  <c r="A686" i="4"/>
  <c r="A685" i="4"/>
  <c r="A684" i="4"/>
  <c r="A683" i="4"/>
  <c r="A682" i="4"/>
  <c r="A681" i="4"/>
  <c r="A680" i="4"/>
  <c r="A679" i="4"/>
  <c r="A678" i="4"/>
  <c r="A677" i="4"/>
  <c r="A676" i="4"/>
  <c r="A675" i="4"/>
  <c r="A674" i="4"/>
  <c r="A673" i="4"/>
  <c r="A672" i="4"/>
  <c r="A671" i="4"/>
  <c r="A670" i="4"/>
  <c r="A669" i="4"/>
  <c r="A668" i="4"/>
  <c r="A667" i="4"/>
  <c r="A666" i="4"/>
  <c r="A665" i="4"/>
  <c r="A664" i="4"/>
  <c r="A663" i="4"/>
  <c r="A662" i="4"/>
  <c r="A661" i="4"/>
  <c r="A660" i="4"/>
  <c r="A659" i="4"/>
  <c r="A658" i="4"/>
  <c r="A657" i="4"/>
  <c r="A656" i="4"/>
  <c r="A655" i="4"/>
  <c r="A654" i="4"/>
  <c r="A653" i="4"/>
  <c r="A652" i="4"/>
  <c r="A651" i="4"/>
  <c r="A650" i="4"/>
  <c r="A649" i="4"/>
  <c r="A648" i="4"/>
  <c r="A647" i="4"/>
  <c r="A646" i="4"/>
  <c r="A645" i="4"/>
  <c r="A644" i="4"/>
  <c r="A643" i="4"/>
  <c r="A642" i="4"/>
  <c r="A641" i="4"/>
  <c r="A640" i="4"/>
  <c r="A639" i="4"/>
  <c r="A638" i="4"/>
  <c r="A637" i="4"/>
  <c r="A636" i="4"/>
  <c r="A635" i="4"/>
  <c r="A634" i="4"/>
  <c r="A633" i="4"/>
  <c r="A632" i="4"/>
  <c r="A631" i="4"/>
  <c r="A630" i="4"/>
  <c r="A629" i="4"/>
  <c r="A628" i="4"/>
  <c r="A627" i="4"/>
  <c r="A626" i="4"/>
  <c r="A625" i="4"/>
  <c r="A624" i="4"/>
  <c r="A623" i="4"/>
  <c r="A622" i="4"/>
  <c r="A621" i="4"/>
  <c r="A620" i="4"/>
  <c r="A619" i="4"/>
  <c r="A618" i="4"/>
  <c r="A617" i="4"/>
  <c r="A616" i="4"/>
  <c r="A615" i="4"/>
  <c r="A614" i="4"/>
  <c r="A613" i="4"/>
  <c r="A612" i="4"/>
  <c r="A611" i="4"/>
  <c r="A610" i="4"/>
  <c r="A609" i="4"/>
  <c r="A608" i="4"/>
  <c r="A607" i="4"/>
  <c r="A606" i="4"/>
  <c r="A605" i="4"/>
  <c r="A604" i="4"/>
  <c r="A603" i="4"/>
  <c r="A602" i="4"/>
  <c r="A601" i="4"/>
  <c r="A600" i="4"/>
  <c r="A599" i="4"/>
  <c r="A598" i="4"/>
  <c r="A597" i="4"/>
  <c r="A596" i="4"/>
  <c r="A595" i="4"/>
  <c r="A594" i="4"/>
  <c r="A593" i="4"/>
  <c r="A592" i="4"/>
  <c r="A591" i="4"/>
  <c r="A590" i="4"/>
  <c r="A589" i="4"/>
  <c r="A588" i="4"/>
  <c r="A587" i="4"/>
  <c r="A586" i="4"/>
  <c r="A585" i="4"/>
  <c r="A584" i="4"/>
  <c r="A583" i="4"/>
  <c r="A582" i="4"/>
  <c r="A581" i="4"/>
  <c r="A580" i="4"/>
  <c r="A579" i="4"/>
  <c r="A578" i="4"/>
  <c r="A577" i="4"/>
  <c r="A576" i="4"/>
  <c r="A575" i="4"/>
  <c r="A574" i="4"/>
  <c r="A573" i="4"/>
  <c r="A572" i="4"/>
  <c r="A571" i="4"/>
  <c r="A570" i="4"/>
  <c r="A569" i="4"/>
  <c r="A568" i="4"/>
  <c r="A567" i="4"/>
  <c r="A566" i="4"/>
  <c r="A565" i="4"/>
  <c r="A564" i="4"/>
  <c r="A563" i="4"/>
  <c r="A562" i="4"/>
  <c r="A561" i="4"/>
  <c r="A560" i="4"/>
  <c r="A559" i="4"/>
  <c r="A558" i="4"/>
  <c r="A557" i="4"/>
  <c r="A556" i="4"/>
  <c r="A555" i="4"/>
  <c r="A554" i="4"/>
  <c r="A553" i="4"/>
  <c r="A552" i="4"/>
  <c r="A551" i="4"/>
  <c r="A550" i="4"/>
  <c r="A549" i="4"/>
  <c r="A548" i="4"/>
  <c r="A547" i="4"/>
  <c r="A546" i="4"/>
  <c r="A545" i="4"/>
  <c r="A544" i="4"/>
  <c r="A543" i="4"/>
  <c r="A542" i="4"/>
  <c r="A541" i="4"/>
  <c r="A540" i="4"/>
  <c r="A539" i="4"/>
  <c r="A538" i="4"/>
  <c r="A537" i="4"/>
  <c r="A536" i="4"/>
  <c r="A535" i="4"/>
  <c r="A534" i="4"/>
  <c r="A533" i="4"/>
  <c r="A532" i="4"/>
  <c r="A531" i="4"/>
  <c r="A530" i="4"/>
  <c r="A529" i="4"/>
  <c r="A528" i="4"/>
  <c r="A527" i="4"/>
  <c r="A526" i="4"/>
  <c r="A525" i="4"/>
  <c r="A524" i="4"/>
  <c r="A523" i="4"/>
  <c r="A522" i="4"/>
  <c r="A521" i="4"/>
  <c r="A520" i="4"/>
  <c r="A519" i="4"/>
  <c r="A518" i="4"/>
  <c r="A517" i="4"/>
  <c r="A516" i="4"/>
  <c r="A515" i="4"/>
  <c r="A514" i="4"/>
  <c r="A513" i="4"/>
  <c r="A512" i="4"/>
  <c r="A511" i="4"/>
  <c r="A510" i="4"/>
  <c r="A509" i="4"/>
  <c r="A508" i="4"/>
  <c r="A507" i="4"/>
  <c r="A506" i="4"/>
  <c r="A505" i="4"/>
  <c r="A504" i="4"/>
  <c r="A503" i="4"/>
  <c r="A502" i="4"/>
  <c r="A501" i="4"/>
  <c r="A500" i="4"/>
  <c r="A499" i="4"/>
  <c r="A498" i="4"/>
  <c r="A497" i="4"/>
  <c r="A496" i="4"/>
  <c r="A495" i="4"/>
  <c r="A494" i="4"/>
  <c r="A493" i="4"/>
  <c r="A492" i="4"/>
  <c r="A491" i="4"/>
  <c r="A490" i="4"/>
  <c r="A489" i="4"/>
  <c r="A488" i="4"/>
  <c r="A487" i="4"/>
  <c r="A486" i="4"/>
  <c r="A485" i="4"/>
  <c r="A484" i="4"/>
  <c r="A483" i="4"/>
  <c r="A482" i="4"/>
  <c r="A481" i="4"/>
  <c r="A480" i="4"/>
  <c r="A479" i="4"/>
  <c r="A478" i="4"/>
  <c r="A477" i="4"/>
  <c r="A476" i="4"/>
  <c r="A475" i="4"/>
  <c r="A474" i="4"/>
  <c r="A473" i="4"/>
  <c r="A472" i="4"/>
  <c r="A471" i="4"/>
  <c r="A470" i="4"/>
  <c r="A469" i="4"/>
  <c r="A468" i="4"/>
  <c r="A467" i="4"/>
  <c r="A466" i="4"/>
  <c r="A465" i="4"/>
  <c r="A464" i="4"/>
  <c r="A463" i="4"/>
  <c r="A462" i="4"/>
  <c r="A461" i="4"/>
  <c r="A460" i="4"/>
  <c r="A459" i="4"/>
  <c r="A458" i="4"/>
  <c r="A457" i="4"/>
  <c r="A456" i="4"/>
  <c r="A455" i="4"/>
  <c r="A454" i="4"/>
  <c r="A453" i="4"/>
  <c r="A452" i="4"/>
  <c r="A451" i="4"/>
  <c r="A450" i="4"/>
  <c r="A449" i="4"/>
  <c r="A448" i="4"/>
  <c r="A447" i="4"/>
  <c r="A446" i="4"/>
  <c r="A445" i="4"/>
  <c r="A444" i="4"/>
  <c r="A443" i="4"/>
  <c r="A442" i="4"/>
  <c r="A441" i="4"/>
  <c r="A440" i="4"/>
  <c r="A439" i="4"/>
  <c r="A438" i="4"/>
  <c r="A437" i="4"/>
  <c r="A436" i="4"/>
  <c r="A435" i="4"/>
  <c r="A434" i="4"/>
  <c r="A433" i="4"/>
  <c r="A432" i="4"/>
  <c r="A431" i="4"/>
  <c r="A430" i="4"/>
  <c r="A429" i="4"/>
  <c r="A428" i="4"/>
  <c r="A427" i="4"/>
  <c r="A426" i="4"/>
  <c r="A425" i="4"/>
  <c r="A424" i="4"/>
  <c r="A423" i="4"/>
  <c r="A422" i="4"/>
  <c r="A421" i="4"/>
  <c r="A420" i="4"/>
  <c r="A419" i="4"/>
  <c r="A418" i="4"/>
  <c r="A417" i="4"/>
  <c r="A416" i="4"/>
  <c r="A415" i="4"/>
  <c r="A414" i="4"/>
  <c r="A413" i="4"/>
  <c r="A412" i="4"/>
  <c r="A411" i="4"/>
  <c r="A410" i="4"/>
  <c r="A409" i="4"/>
  <c r="A408" i="4"/>
  <c r="A407" i="4"/>
  <c r="A406" i="4"/>
  <c r="A405" i="4"/>
  <c r="A404" i="4"/>
  <c r="A403" i="4"/>
  <c r="A402" i="4"/>
  <c r="A401" i="4"/>
  <c r="A400" i="4"/>
  <c r="A399" i="4"/>
  <c r="A398" i="4"/>
  <c r="A397" i="4"/>
  <c r="A396" i="4"/>
  <c r="A395" i="4"/>
  <c r="A394" i="4"/>
  <c r="A393" i="4"/>
  <c r="A392" i="4"/>
  <c r="A391" i="4"/>
  <c r="A390" i="4"/>
  <c r="A389" i="4"/>
  <c r="A388" i="4"/>
  <c r="A387" i="4"/>
  <c r="A386" i="4"/>
  <c r="A385" i="4"/>
  <c r="A384" i="4"/>
  <c r="A383" i="4"/>
  <c r="A382" i="4"/>
  <c r="A381" i="4"/>
  <c r="A380" i="4"/>
  <c r="A379" i="4"/>
  <c r="A378" i="4"/>
  <c r="A377" i="4"/>
  <c r="A376" i="4"/>
  <c r="A375" i="4"/>
  <c r="A374" i="4"/>
  <c r="A373" i="4"/>
  <c r="A372" i="4"/>
  <c r="A371" i="4"/>
  <c r="A370" i="4"/>
  <c r="A369" i="4"/>
  <c r="A368" i="4"/>
  <c r="A367" i="4"/>
  <c r="A366" i="4"/>
  <c r="A365" i="4"/>
  <c r="A364" i="4"/>
  <c r="A363" i="4"/>
  <c r="A362" i="4"/>
  <c r="A361" i="4"/>
  <c r="A360" i="4"/>
  <c r="A359" i="4"/>
  <c r="A358" i="4"/>
  <c r="A357" i="4"/>
  <c r="A356" i="4"/>
  <c r="A355" i="4"/>
  <c r="A354" i="4"/>
  <c r="A353" i="4"/>
  <c r="A352" i="4"/>
  <c r="A351" i="4"/>
  <c r="A350" i="4"/>
  <c r="A349" i="4"/>
  <c r="A348" i="4"/>
  <c r="A347" i="4"/>
  <c r="A346" i="4"/>
  <c r="A345" i="4"/>
  <c r="A344" i="4"/>
  <c r="A343" i="4"/>
  <c r="A342" i="4"/>
  <c r="A341" i="4"/>
  <c r="A340" i="4"/>
  <c r="A339" i="4"/>
  <c r="A338" i="4"/>
  <c r="A337" i="4"/>
  <c r="A336" i="4"/>
  <c r="A335" i="4"/>
  <c r="A334" i="4"/>
  <c r="A333" i="4"/>
  <c r="A332" i="4"/>
  <c r="A331" i="4"/>
  <c r="A330" i="4"/>
  <c r="A329" i="4"/>
  <c r="A328" i="4"/>
  <c r="A327" i="4"/>
  <c r="A326" i="4"/>
  <c r="A325" i="4"/>
  <c r="A324" i="4"/>
  <c r="A323" i="4"/>
  <c r="A322" i="4"/>
  <c r="A321" i="4"/>
  <c r="A320" i="4"/>
  <c r="A319" i="4"/>
  <c r="A318" i="4"/>
  <c r="A317" i="4"/>
  <c r="A316" i="4"/>
  <c r="A315" i="4"/>
  <c r="A314" i="4"/>
  <c r="A313" i="4"/>
  <c r="A312" i="4"/>
  <c r="A311" i="4"/>
  <c r="A310" i="4"/>
  <c r="A309" i="4"/>
  <c r="A308" i="4"/>
  <c r="A307" i="4"/>
  <c r="A306" i="4"/>
  <c r="A305" i="4"/>
  <c r="A304" i="4"/>
  <c r="A303" i="4"/>
  <c r="A302" i="4"/>
  <c r="A301" i="4"/>
  <c r="A300" i="4"/>
  <c r="A299" i="4"/>
  <c r="A298" i="4"/>
  <c r="A297" i="4"/>
  <c r="A296" i="4"/>
  <c r="A295" i="4"/>
  <c r="A294" i="4"/>
  <c r="A293" i="4"/>
  <c r="A292" i="4"/>
  <c r="A291" i="4"/>
  <c r="A290" i="4"/>
  <c r="A289" i="4"/>
  <c r="A288" i="4"/>
  <c r="A287" i="4"/>
  <c r="A286" i="4"/>
  <c r="A285" i="4"/>
  <c r="A284" i="4"/>
  <c r="A283" i="4"/>
  <c r="A282" i="4"/>
  <c r="A281" i="4"/>
  <c r="A280" i="4"/>
  <c r="A279" i="4"/>
  <c r="A278" i="4"/>
  <c r="A277" i="4"/>
  <c r="A276" i="4"/>
  <c r="A275" i="4"/>
  <c r="A274" i="4"/>
  <c r="A273" i="4"/>
  <c r="A272" i="4"/>
  <c r="A271" i="4"/>
  <c r="A270" i="4"/>
  <c r="A269" i="4"/>
  <c r="A268" i="4"/>
  <c r="A267" i="4"/>
  <c r="A266" i="4"/>
  <c r="A265" i="4"/>
  <c r="A264" i="4"/>
  <c r="A263" i="4"/>
  <c r="A262" i="4"/>
  <c r="A261" i="4"/>
  <c r="A260" i="4"/>
  <c r="A259" i="4"/>
  <c r="A258" i="4"/>
  <c r="A257" i="4"/>
  <c r="A256" i="4"/>
  <c r="A255" i="4"/>
  <c r="A254" i="4"/>
  <c r="A253" i="4"/>
  <c r="A252" i="4"/>
  <c r="A251" i="4"/>
  <c r="A250" i="4"/>
  <c r="A249" i="4"/>
  <c r="A248" i="4"/>
  <c r="A247" i="4"/>
  <c r="A246" i="4"/>
  <c r="A245" i="4"/>
  <c r="A244" i="4"/>
  <c r="A243" i="4"/>
  <c r="A242" i="4"/>
  <c r="A241" i="4"/>
  <c r="A240" i="4"/>
  <c r="A239" i="4"/>
  <c r="A238" i="4"/>
  <c r="A237" i="4"/>
  <c r="A236" i="4"/>
  <c r="A235" i="4"/>
  <c r="A234" i="4"/>
  <c r="A233" i="4"/>
  <c r="A232" i="4"/>
  <c r="A231" i="4"/>
  <c r="A230" i="4"/>
  <c r="A229" i="4"/>
  <c r="A228" i="4"/>
  <c r="A227" i="4"/>
  <c r="A226" i="4"/>
  <c r="A225" i="4"/>
  <c r="A224" i="4"/>
  <c r="A223" i="4"/>
  <c r="A222" i="4"/>
  <c r="A221" i="4"/>
  <c r="A220" i="4"/>
  <c r="A219" i="4"/>
  <c r="A218" i="4"/>
  <c r="A217" i="4"/>
  <c r="A216" i="4"/>
  <c r="A215" i="4"/>
  <c r="A214" i="4"/>
  <c r="A213" i="4"/>
  <c r="A212" i="4"/>
  <c r="A211" i="4"/>
  <c r="A210" i="4"/>
  <c r="A209" i="4"/>
  <c r="A208" i="4"/>
  <c r="A207" i="4"/>
  <c r="A206" i="4"/>
  <c r="A205" i="4"/>
  <c r="A204" i="4"/>
  <c r="A203" i="4"/>
  <c r="A202" i="4"/>
  <c r="A201" i="4"/>
  <c r="A200" i="4"/>
  <c r="A199" i="4"/>
  <c r="A198" i="4"/>
  <c r="A197" i="4"/>
  <c r="A196" i="4"/>
  <c r="A195" i="4"/>
  <c r="A194" i="4"/>
  <c r="A193" i="4"/>
  <c r="A192" i="4"/>
  <c r="A191" i="4"/>
  <c r="A190" i="4"/>
  <c r="A189" i="4"/>
  <c r="A188" i="4"/>
  <c r="A187" i="4"/>
  <c r="A186" i="4"/>
  <c r="A185" i="4"/>
  <c r="A184" i="4"/>
  <c r="A183" i="4"/>
  <c r="A182" i="4"/>
  <c r="A181" i="4"/>
  <c r="A180" i="4"/>
  <c r="A179" i="4"/>
  <c r="A178" i="4"/>
  <c r="A177" i="4"/>
  <c r="A176" i="4"/>
  <c r="A175" i="4"/>
  <c r="A174" i="4"/>
  <c r="A173" i="4"/>
  <c r="A172" i="4"/>
  <c r="A171" i="4"/>
  <c r="A170" i="4"/>
  <c r="A169" i="4"/>
  <c r="A168" i="4"/>
  <c r="A167" i="4"/>
  <c r="A166" i="4"/>
  <c r="A165" i="4"/>
  <c r="A164" i="4"/>
  <c r="A163" i="4"/>
  <c r="A162" i="4"/>
  <c r="A161" i="4"/>
  <c r="A160" i="4"/>
  <c r="A159" i="4"/>
  <c r="A158" i="4"/>
  <c r="A157" i="4"/>
  <c r="A156" i="4"/>
  <c r="A155" i="4"/>
  <c r="A154" i="4"/>
  <c r="A153" i="4"/>
  <c r="A152" i="4"/>
  <c r="A151" i="4"/>
  <c r="A150" i="4"/>
  <c r="A149" i="4"/>
  <c r="A148" i="4"/>
  <c r="A147" i="4"/>
  <c r="A146" i="4"/>
  <c r="A145" i="4"/>
  <c r="A144" i="4"/>
  <c r="A143" i="4"/>
  <c r="A142" i="4"/>
  <c r="A141" i="4"/>
  <c r="A140" i="4"/>
  <c r="A139" i="4"/>
  <c r="A138" i="4"/>
  <c r="A137" i="4"/>
  <c r="A136" i="4"/>
  <c r="A135" i="4"/>
  <c r="A134" i="4"/>
  <c r="A133" i="4"/>
  <c r="A132" i="4"/>
  <c r="A131" i="4"/>
  <c r="A130" i="4"/>
  <c r="A129" i="4"/>
  <c r="A128" i="4"/>
  <c r="A127" i="4"/>
  <c r="A126" i="4"/>
  <c r="A125" i="4"/>
  <c r="A124" i="4"/>
  <c r="A123" i="4"/>
  <c r="A122" i="4"/>
  <c r="A121" i="4"/>
  <c r="A120" i="4"/>
  <c r="A119" i="4"/>
  <c r="A118" i="4"/>
  <c r="A117" i="4"/>
  <c r="A116" i="4"/>
  <c r="A115" i="4"/>
  <c r="A114" i="4"/>
  <c r="A113" i="4"/>
  <c r="A112" i="4"/>
  <c r="A111" i="4"/>
  <c r="A110" i="4"/>
  <c r="A109" i="4"/>
  <c r="A108" i="4"/>
  <c r="A107" i="4"/>
  <c r="A106" i="4"/>
  <c r="A105" i="4"/>
  <c r="A104" i="4"/>
  <c r="A103" i="4"/>
  <c r="A102" i="4"/>
  <c r="A101" i="4"/>
  <c r="A100" i="4"/>
  <c r="A99" i="4"/>
  <c r="A98" i="4"/>
  <c r="A97" i="4"/>
  <c r="A96" i="4"/>
  <c r="A95" i="4"/>
  <c r="A94" i="4"/>
  <c r="A93" i="4"/>
  <c r="A92" i="4"/>
  <c r="A91" i="4"/>
  <c r="A90" i="4"/>
  <c r="A89" i="4"/>
  <c r="A88" i="4"/>
  <c r="A87" i="4"/>
  <c r="A86" i="4"/>
  <c r="A85" i="4"/>
  <c r="A84" i="4"/>
  <c r="A83" i="4"/>
  <c r="A82" i="4"/>
  <c r="A81" i="4"/>
  <c r="A80" i="4"/>
  <c r="A79" i="4"/>
  <c r="A78" i="4"/>
  <c r="A77" i="4"/>
  <c r="A76" i="4"/>
  <c r="A75" i="4"/>
  <c r="A74" i="4"/>
  <c r="A73" i="4"/>
  <c r="A72" i="4"/>
  <c r="A71" i="4"/>
  <c r="A70" i="4"/>
  <c r="A69" i="4"/>
  <c r="A68" i="4"/>
  <c r="A67" i="4"/>
  <c r="A66" i="4"/>
  <c r="A65" i="4"/>
  <c r="A64" i="4"/>
  <c r="A63" i="4"/>
  <c r="A62" i="4"/>
  <c r="A61" i="4"/>
  <c r="A60" i="4"/>
  <c r="A59" i="4"/>
  <c r="A58" i="4"/>
  <c r="A57" i="4"/>
  <c r="A56" i="4"/>
  <c r="A55" i="4"/>
  <c r="A54" i="4"/>
  <c r="A53" i="4"/>
  <c r="A52" i="4"/>
  <c r="A51" i="4"/>
  <c r="A50" i="4"/>
  <c r="A49" i="4"/>
  <c r="A48" i="4"/>
  <c r="A47" i="4"/>
  <c r="A46" i="4"/>
  <c r="A45" i="4"/>
  <c r="A44" i="4"/>
  <c r="A43" i="4"/>
  <c r="A42" i="4"/>
  <c r="A41" i="4"/>
  <c r="A40" i="4"/>
  <c r="A39" i="4"/>
  <c r="A38" i="4"/>
  <c r="A37" i="4"/>
  <c r="A36" i="4"/>
  <c r="A35" i="4"/>
  <c r="A34" i="4"/>
  <c r="A33" i="4"/>
  <c r="A32" i="4"/>
  <c r="A31" i="4"/>
  <c r="A30" i="4"/>
  <c r="A29" i="4"/>
  <c r="A28" i="4"/>
  <c r="A27" i="4"/>
  <c r="A26" i="4"/>
  <c r="A25" i="4"/>
  <c r="A24" i="4"/>
  <c r="A23" i="4"/>
  <c r="A22" i="4"/>
  <c r="A21" i="4"/>
  <c r="A20" i="4"/>
  <c r="A19" i="4"/>
  <c r="A18" i="4"/>
  <c r="A17" i="4"/>
  <c r="A16" i="4"/>
  <c r="A15" i="4"/>
  <c r="A14" i="4"/>
  <c r="A13" i="4"/>
  <c r="A12" i="4"/>
  <c r="A11" i="4"/>
  <c r="A10" i="4"/>
  <c r="A9" i="4"/>
  <c r="A8" i="4"/>
  <c r="A7" i="4"/>
  <c r="A6" i="4"/>
  <c r="A5" i="4"/>
  <c r="A4" i="4"/>
  <c r="A3" i="4"/>
  <c r="A2" i="4"/>
  <c r="A1" i="4"/>
  <c r="DC1150" i="3"/>
  <c r="DA1150" i="3"/>
  <c r="CZ1150" i="3"/>
  <c r="DB1150" i="3" s="1"/>
  <c r="CY1150" i="3"/>
  <c r="CX1150" i="3"/>
  <c r="A1150" i="3"/>
  <c r="DC1149" i="3"/>
  <c r="DA1149" i="3"/>
  <c r="CZ1149" i="3"/>
  <c r="DB1149" i="3" s="1"/>
  <c r="CY1149" i="3"/>
  <c r="CX1149" i="3"/>
  <c r="A1149" i="3"/>
  <c r="DC1148" i="3"/>
  <c r="DA1148" i="3"/>
  <c r="CZ1148" i="3"/>
  <c r="DB1148" i="3" s="1"/>
  <c r="CY1148" i="3"/>
  <c r="CX1148" i="3"/>
  <c r="A1148" i="3"/>
  <c r="DC1147" i="3"/>
  <c r="DA1147" i="3"/>
  <c r="CZ1147" i="3"/>
  <c r="DB1147" i="3" s="1"/>
  <c r="CY1147" i="3"/>
  <c r="CX1147" i="3"/>
  <c r="A1147" i="3"/>
  <c r="DC1146" i="3"/>
  <c r="DA1146" i="3"/>
  <c r="CZ1146" i="3"/>
  <c r="DB1146" i="3" s="1"/>
  <c r="CY1146" i="3"/>
  <c r="CX1146" i="3"/>
  <c r="A1146" i="3"/>
  <c r="DC1145" i="3"/>
  <c r="DA1145" i="3"/>
  <c r="CZ1145" i="3"/>
  <c r="DB1145" i="3" s="1"/>
  <c r="CY1145" i="3"/>
  <c r="CX1145" i="3"/>
  <c r="A1145" i="3"/>
  <c r="DC1144" i="3"/>
  <c r="DA1144" i="3"/>
  <c r="CZ1144" i="3"/>
  <c r="DB1144" i="3" s="1"/>
  <c r="CY1144" i="3"/>
  <c r="CX1144" i="3"/>
  <c r="A1144" i="3"/>
  <c r="DC1143" i="3"/>
  <c r="DA1143" i="3"/>
  <c r="CZ1143" i="3"/>
  <c r="DB1143" i="3" s="1"/>
  <c r="CY1143" i="3"/>
  <c r="CX1143" i="3"/>
  <c r="A1143" i="3"/>
  <c r="DC1142" i="3"/>
  <c r="DA1142" i="3"/>
  <c r="CZ1142" i="3"/>
  <c r="DB1142" i="3" s="1"/>
  <c r="CY1142" i="3"/>
  <c r="CX1142" i="3"/>
  <c r="A1142" i="3"/>
  <c r="DC1141" i="3"/>
  <c r="DA1141" i="3"/>
  <c r="CZ1141" i="3"/>
  <c r="DB1141" i="3" s="1"/>
  <c r="CY1141" i="3"/>
  <c r="CX1141" i="3"/>
  <c r="A1141" i="3"/>
  <c r="DC1140" i="3"/>
  <c r="DA1140" i="3"/>
  <c r="CZ1140" i="3"/>
  <c r="DB1140" i="3" s="1"/>
  <c r="CY1140" i="3"/>
  <c r="CX1140" i="3"/>
  <c r="A1140" i="3"/>
  <c r="DC1139" i="3"/>
  <c r="DA1139" i="3"/>
  <c r="CZ1139" i="3"/>
  <c r="DB1139" i="3" s="1"/>
  <c r="CY1139" i="3"/>
  <c r="CX1139" i="3"/>
  <c r="A1139" i="3"/>
  <c r="DC1138" i="3"/>
  <c r="DA1138" i="3"/>
  <c r="CZ1138" i="3"/>
  <c r="DB1138" i="3" s="1"/>
  <c r="CY1138" i="3"/>
  <c r="CX1138" i="3"/>
  <c r="A1138" i="3"/>
  <c r="DC1137" i="3"/>
  <c r="DA1137" i="3"/>
  <c r="CZ1137" i="3"/>
  <c r="DB1137" i="3" s="1"/>
  <c r="CY1137" i="3"/>
  <c r="CX1137" i="3"/>
  <c r="A1137" i="3"/>
  <c r="DC1136" i="3"/>
  <c r="DA1136" i="3"/>
  <c r="CZ1136" i="3"/>
  <c r="DB1136" i="3" s="1"/>
  <c r="CY1136" i="3"/>
  <c r="CX1136" i="3"/>
  <c r="A1136" i="3"/>
  <c r="DC1135" i="3"/>
  <c r="DA1135" i="3"/>
  <c r="CZ1135" i="3"/>
  <c r="DB1135" i="3" s="1"/>
  <c r="CY1135" i="3"/>
  <c r="CX1135" i="3"/>
  <c r="A1135" i="3"/>
  <c r="DC1134" i="3"/>
  <c r="DA1134" i="3"/>
  <c r="CZ1134" i="3"/>
  <c r="DB1134" i="3" s="1"/>
  <c r="CY1134" i="3"/>
  <c r="CX1134" i="3"/>
  <c r="A1134" i="3"/>
  <c r="DC1133" i="3"/>
  <c r="DA1133" i="3"/>
  <c r="CZ1133" i="3"/>
  <c r="DB1133" i="3" s="1"/>
  <c r="CY1133" i="3"/>
  <c r="CX1133" i="3"/>
  <c r="A1133" i="3"/>
  <c r="DC1132" i="3"/>
  <c r="DA1132" i="3"/>
  <c r="CZ1132" i="3"/>
  <c r="DB1132" i="3" s="1"/>
  <c r="CY1132" i="3"/>
  <c r="CX1132" i="3"/>
  <c r="A1132" i="3"/>
  <c r="DC1131" i="3"/>
  <c r="DA1131" i="3"/>
  <c r="CZ1131" i="3"/>
  <c r="DB1131" i="3" s="1"/>
  <c r="CY1131" i="3"/>
  <c r="CX1131" i="3"/>
  <c r="A1131" i="3"/>
  <c r="DC1130" i="3"/>
  <c r="DA1130" i="3"/>
  <c r="CZ1130" i="3"/>
  <c r="DB1130" i="3" s="1"/>
  <c r="CY1130" i="3"/>
  <c r="CX1130" i="3"/>
  <c r="A1130" i="3"/>
  <c r="DC1129" i="3"/>
  <c r="DA1129" i="3"/>
  <c r="CZ1129" i="3"/>
  <c r="DB1129" i="3" s="1"/>
  <c r="CY1129" i="3"/>
  <c r="CX1129" i="3"/>
  <c r="A1129" i="3"/>
  <c r="DC1128" i="3"/>
  <c r="DA1128" i="3"/>
  <c r="CZ1128" i="3"/>
  <c r="DB1128" i="3" s="1"/>
  <c r="CY1128" i="3"/>
  <c r="CX1128" i="3"/>
  <c r="A1128" i="3"/>
  <c r="DC1127" i="3"/>
  <c r="DA1127" i="3"/>
  <c r="CZ1127" i="3"/>
  <c r="DB1127" i="3" s="1"/>
  <c r="CY1127" i="3"/>
  <c r="CX1127" i="3"/>
  <c r="A1127" i="3"/>
  <c r="DC1126" i="3"/>
  <c r="DA1126" i="3"/>
  <c r="CZ1126" i="3"/>
  <c r="DB1126" i="3" s="1"/>
  <c r="CY1126" i="3"/>
  <c r="CX1126" i="3"/>
  <c r="A1126" i="3"/>
  <c r="DC1125" i="3"/>
  <c r="DA1125" i="3"/>
  <c r="CZ1125" i="3"/>
  <c r="DB1125" i="3" s="1"/>
  <c r="CY1125" i="3"/>
  <c r="CX1125" i="3"/>
  <c r="A1125" i="3"/>
  <c r="DC1124" i="3"/>
  <c r="DA1124" i="3"/>
  <c r="CZ1124" i="3"/>
  <c r="DB1124" i="3" s="1"/>
  <c r="CY1124" i="3"/>
  <c r="CX1124" i="3"/>
  <c r="A1124" i="3"/>
  <c r="DC1123" i="3"/>
  <c r="DA1123" i="3"/>
  <c r="CZ1123" i="3"/>
  <c r="DB1123" i="3" s="1"/>
  <c r="CY1123" i="3"/>
  <c r="CX1123" i="3"/>
  <c r="A1123" i="3"/>
  <c r="DC1122" i="3"/>
  <c r="DA1122" i="3"/>
  <c r="CZ1122" i="3"/>
  <c r="DB1122" i="3" s="1"/>
  <c r="CY1122" i="3"/>
  <c r="CX1122" i="3"/>
  <c r="A1122" i="3"/>
  <c r="DC1121" i="3"/>
  <c r="DA1121" i="3"/>
  <c r="CZ1121" i="3"/>
  <c r="DB1121" i="3" s="1"/>
  <c r="CY1121" i="3"/>
  <c r="CX1121" i="3"/>
  <c r="A1121" i="3"/>
  <c r="DC1120" i="3"/>
  <c r="DA1120" i="3"/>
  <c r="CZ1120" i="3"/>
  <c r="DB1120" i="3" s="1"/>
  <c r="CY1120" i="3"/>
  <c r="CX1120" i="3"/>
  <c r="A1120" i="3"/>
  <c r="DC1119" i="3"/>
  <c r="DA1119" i="3"/>
  <c r="CZ1119" i="3"/>
  <c r="DB1119" i="3" s="1"/>
  <c r="CY1119" i="3"/>
  <c r="CX1119" i="3"/>
  <c r="A1119" i="3"/>
  <c r="DC1118" i="3"/>
  <c r="DA1118" i="3"/>
  <c r="CZ1118" i="3"/>
  <c r="DB1118" i="3" s="1"/>
  <c r="CY1118" i="3"/>
  <c r="CX1118" i="3"/>
  <c r="A1118" i="3"/>
  <c r="DC1117" i="3"/>
  <c r="DA1117" i="3"/>
  <c r="CZ1117" i="3"/>
  <c r="DB1117" i="3" s="1"/>
  <c r="CY1117" i="3"/>
  <c r="CX1117" i="3"/>
  <c r="A1117" i="3"/>
  <c r="DC1116" i="3"/>
  <c r="DA1116" i="3"/>
  <c r="CZ1116" i="3"/>
  <c r="DB1116" i="3" s="1"/>
  <c r="CY1116" i="3"/>
  <c r="CX1116" i="3"/>
  <c r="A1116" i="3"/>
  <c r="DC1115" i="3"/>
  <c r="DA1115" i="3"/>
  <c r="CZ1115" i="3"/>
  <c r="DB1115" i="3" s="1"/>
  <c r="CY1115" i="3"/>
  <c r="CX1115" i="3"/>
  <c r="A1115" i="3"/>
  <c r="DC1114" i="3"/>
  <c r="DA1114" i="3"/>
  <c r="CZ1114" i="3"/>
  <c r="DB1114" i="3" s="1"/>
  <c r="CY1114" i="3"/>
  <c r="CX1114" i="3"/>
  <c r="A1114" i="3"/>
  <c r="DC1113" i="3"/>
  <c r="DA1113" i="3"/>
  <c r="CZ1113" i="3"/>
  <c r="DB1113" i="3" s="1"/>
  <c r="CY1113" i="3"/>
  <c r="CX1113" i="3"/>
  <c r="A1113" i="3"/>
  <c r="DC1112" i="3"/>
  <c r="DA1112" i="3"/>
  <c r="CZ1112" i="3"/>
  <c r="DB1112" i="3" s="1"/>
  <c r="CY1112" i="3"/>
  <c r="CX1112" i="3"/>
  <c r="A1112" i="3"/>
  <c r="DC1111" i="3"/>
  <c r="DA1111" i="3"/>
  <c r="CZ1111" i="3"/>
  <c r="DB1111" i="3" s="1"/>
  <c r="CY1111" i="3"/>
  <c r="CX1111" i="3"/>
  <c r="A1111" i="3"/>
  <c r="DC1110" i="3"/>
  <c r="DA1110" i="3"/>
  <c r="CZ1110" i="3"/>
  <c r="DB1110" i="3" s="1"/>
  <c r="CY1110" i="3"/>
  <c r="CX1110" i="3"/>
  <c r="A1110" i="3"/>
  <c r="DC1109" i="3"/>
  <c r="DA1109" i="3"/>
  <c r="CZ1109" i="3"/>
  <c r="DB1109" i="3" s="1"/>
  <c r="CY1109" i="3"/>
  <c r="CX1109" i="3"/>
  <c r="A1109" i="3"/>
  <c r="DC1108" i="3"/>
  <c r="DA1108" i="3"/>
  <c r="CZ1108" i="3"/>
  <c r="DB1108" i="3" s="1"/>
  <c r="CY1108" i="3"/>
  <c r="CX1108" i="3"/>
  <c r="A1108" i="3"/>
  <c r="DC1107" i="3"/>
  <c r="DA1107" i="3"/>
  <c r="CZ1107" i="3"/>
  <c r="DB1107" i="3" s="1"/>
  <c r="CY1107" i="3"/>
  <c r="CX1107" i="3"/>
  <c r="A1107" i="3"/>
  <c r="DC1106" i="3"/>
  <c r="DA1106" i="3"/>
  <c r="CZ1106" i="3"/>
  <c r="DB1106" i="3" s="1"/>
  <c r="CY1106" i="3"/>
  <c r="CX1106" i="3"/>
  <c r="A1106" i="3"/>
  <c r="DC1105" i="3"/>
  <c r="DA1105" i="3"/>
  <c r="CZ1105" i="3"/>
  <c r="DB1105" i="3" s="1"/>
  <c r="CY1105" i="3"/>
  <c r="CX1105" i="3"/>
  <c r="A1105" i="3"/>
  <c r="DC1104" i="3"/>
  <c r="DA1104" i="3"/>
  <c r="CZ1104" i="3"/>
  <c r="DB1104" i="3" s="1"/>
  <c r="CY1104" i="3"/>
  <c r="CX1104" i="3"/>
  <c r="A1104" i="3"/>
  <c r="DC1103" i="3"/>
  <c r="DA1103" i="3"/>
  <c r="CZ1103" i="3"/>
  <c r="DB1103" i="3" s="1"/>
  <c r="CY1103" i="3"/>
  <c r="CX1103" i="3"/>
  <c r="A1103" i="3"/>
  <c r="DC1102" i="3"/>
  <c r="DA1102" i="3"/>
  <c r="CZ1102" i="3"/>
  <c r="DB1102" i="3" s="1"/>
  <c r="CY1102" i="3"/>
  <c r="CX1102" i="3"/>
  <c r="A1102" i="3"/>
  <c r="DC1101" i="3"/>
  <c r="DA1101" i="3"/>
  <c r="CZ1101" i="3"/>
  <c r="DB1101" i="3" s="1"/>
  <c r="CY1101" i="3"/>
  <c r="CX1101" i="3"/>
  <c r="A1101" i="3"/>
  <c r="DC1100" i="3"/>
  <c r="DA1100" i="3"/>
  <c r="CZ1100" i="3"/>
  <c r="DB1100" i="3" s="1"/>
  <c r="CY1100" i="3"/>
  <c r="CX1100" i="3"/>
  <c r="A1100" i="3"/>
  <c r="DC1099" i="3"/>
  <c r="DA1099" i="3"/>
  <c r="CZ1099" i="3"/>
  <c r="DB1099" i="3" s="1"/>
  <c r="CY1099" i="3"/>
  <c r="CX1099" i="3"/>
  <c r="A1099" i="3"/>
  <c r="DC1098" i="3"/>
  <c r="DA1098" i="3"/>
  <c r="CZ1098" i="3"/>
  <c r="DB1098" i="3" s="1"/>
  <c r="CY1098" i="3"/>
  <c r="A1098" i="3"/>
  <c r="DC1097" i="3"/>
  <c r="DA1097" i="3"/>
  <c r="CZ1097" i="3"/>
  <c r="DB1097" i="3" s="1"/>
  <c r="CY1097" i="3"/>
  <c r="A1097" i="3"/>
  <c r="DC1096" i="3"/>
  <c r="DA1096" i="3"/>
  <c r="CZ1096" i="3"/>
  <c r="DB1096" i="3" s="1"/>
  <c r="CY1096" i="3"/>
  <c r="A1096" i="3"/>
  <c r="DC1095" i="3"/>
  <c r="DA1095" i="3"/>
  <c r="CZ1095" i="3"/>
  <c r="DB1095" i="3" s="1"/>
  <c r="CY1095" i="3"/>
  <c r="A1095" i="3"/>
  <c r="DC1094" i="3"/>
  <c r="DA1094" i="3"/>
  <c r="CZ1094" i="3"/>
  <c r="DB1094" i="3" s="1"/>
  <c r="CY1094" i="3"/>
  <c r="A1094" i="3"/>
  <c r="DC1093" i="3"/>
  <c r="DA1093" i="3"/>
  <c r="CZ1093" i="3"/>
  <c r="DB1093" i="3" s="1"/>
  <c r="CY1093" i="3"/>
  <c r="A1093" i="3"/>
  <c r="DC1092" i="3"/>
  <c r="DA1092" i="3"/>
  <c r="CZ1092" i="3"/>
  <c r="DB1092" i="3" s="1"/>
  <c r="CY1092" i="3"/>
  <c r="A1092" i="3"/>
  <c r="DC1091" i="3"/>
  <c r="DA1091" i="3"/>
  <c r="CZ1091" i="3"/>
  <c r="DB1091" i="3" s="1"/>
  <c r="CY1091" i="3"/>
  <c r="A1091" i="3"/>
  <c r="DC1090" i="3"/>
  <c r="DA1090" i="3"/>
  <c r="CZ1090" i="3"/>
  <c r="DB1090" i="3" s="1"/>
  <c r="CY1090" i="3"/>
  <c r="A1090" i="3"/>
  <c r="DC1089" i="3"/>
  <c r="DA1089" i="3"/>
  <c r="CZ1089" i="3"/>
  <c r="DB1089" i="3" s="1"/>
  <c r="CY1089" i="3"/>
  <c r="A1089" i="3"/>
  <c r="DC1088" i="3"/>
  <c r="DA1088" i="3"/>
  <c r="CZ1088" i="3"/>
  <c r="DB1088" i="3" s="1"/>
  <c r="CY1088" i="3"/>
  <c r="A1088" i="3"/>
  <c r="DC1087" i="3"/>
  <c r="DA1087" i="3"/>
  <c r="CZ1087" i="3"/>
  <c r="DB1087" i="3" s="1"/>
  <c r="CY1087" i="3"/>
  <c r="A1087" i="3"/>
  <c r="DC1086" i="3"/>
  <c r="DA1086" i="3"/>
  <c r="CZ1086" i="3"/>
  <c r="DB1086" i="3" s="1"/>
  <c r="CY1086" i="3"/>
  <c r="A1086" i="3"/>
  <c r="DC1085" i="3"/>
  <c r="DA1085" i="3"/>
  <c r="CZ1085" i="3"/>
  <c r="DB1085" i="3" s="1"/>
  <c r="CY1085" i="3"/>
  <c r="A1085" i="3"/>
  <c r="DC1084" i="3"/>
  <c r="DA1084" i="3"/>
  <c r="CZ1084" i="3"/>
  <c r="DB1084" i="3" s="1"/>
  <c r="CY1084" i="3"/>
  <c r="A1084" i="3"/>
  <c r="DC1083" i="3"/>
  <c r="DA1083" i="3"/>
  <c r="CZ1083" i="3"/>
  <c r="DB1083" i="3" s="1"/>
  <c r="CY1083" i="3"/>
  <c r="A1083" i="3"/>
  <c r="DC1082" i="3"/>
  <c r="DA1082" i="3"/>
  <c r="CZ1082" i="3"/>
  <c r="DB1082" i="3" s="1"/>
  <c r="CY1082" i="3"/>
  <c r="A1082" i="3"/>
  <c r="DC1081" i="3"/>
  <c r="DA1081" i="3"/>
  <c r="CZ1081" i="3"/>
  <c r="DB1081" i="3" s="1"/>
  <c r="CY1081" i="3"/>
  <c r="A1081" i="3"/>
  <c r="DC1080" i="3"/>
  <c r="DA1080" i="3"/>
  <c r="CZ1080" i="3"/>
  <c r="DB1080" i="3" s="1"/>
  <c r="CY1080" i="3"/>
  <c r="A1080" i="3"/>
  <c r="DC1079" i="3"/>
  <c r="DA1079" i="3"/>
  <c r="CZ1079" i="3"/>
  <c r="DB1079" i="3" s="1"/>
  <c r="CY1079" i="3"/>
  <c r="A1079" i="3"/>
  <c r="DC1078" i="3"/>
  <c r="DA1078" i="3"/>
  <c r="CZ1078" i="3"/>
  <c r="DB1078" i="3" s="1"/>
  <c r="CY1078" i="3"/>
  <c r="A1078" i="3"/>
  <c r="DC1077" i="3"/>
  <c r="DA1077" i="3"/>
  <c r="CZ1077" i="3"/>
  <c r="DB1077" i="3" s="1"/>
  <c r="CY1077" i="3"/>
  <c r="A1077" i="3"/>
  <c r="DC1076" i="3"/>
  <c r="DA1076" i="3"/>
  <c r="CZ1076" i="3"/>
  <c r="DB1076" i="3" s="1"/>
  <c r="CY1076" i="3"/>
  <c r="A1076" i="3"/>
  <c r="DC1075" i="3"/>
  <c r="DA1075" i="3"/>
  <c r="CZ1075" i="3"/>
  <c r="DB1075" i="3" s="1"/>
  <c r="CY1075" i="3"/>
  <c r="A1075" i="3"/>
  <c r="DC1074" i="3"/>
  <c r="DA1074" i="3"/>
  <c r="CZ1074" i="3"/>
  <c r="DB1074" i="3" s="1"/>
  <c r="CY1074" i="3"/>
  <c r="A1074" i="3"/>
  <c r="DC1073" i="3"/>
  <c r="DA1073" i="3"/>
  <c r="CZ1073" i="3"/>
  <c r="DB1073" i="3" s="1"/>
  <c r="CY1073" i="3"/>
  <c r="A1073" i="3"/>
  <c r="DC1072" i="3"/>
  <c r="DA1072" i="3"/>
  <c r="CZ1072" i="3"/>
  <c r="DB1072" i="3" s="1"/>
  <c r="CY1072" i="3"/>
  <c r="A1072" i="3"/>
  <c r="DC1071" i="3"/>
  <c r="DA1071" i="3"/>
  <c r="CZ1071" i="3"/>
  <c r="DB1071" i="3" s="1"/>
  <c r="CY1071" i="3"/>
  <c r="A1071" i="3"/>
  <c r="DC1070" i="3"/>
  <c r="DA1070" i="3"/>
  <c r="CZ1070" i="3"/>
  <c r="DB1070" i="3" s="1"/>
  <c r="CY1070" i="3"/>
  <c r="A1070" i="3"/>
  <c r="DC1069" i="3"/>
  <c r="DA1069" i="3"/>
  <c r="CZ1069" i="3"/>
  <c r="DB1069" i="3" s="1"/>
  <c r="CY1069" i="3"/>
  <c r="A1069" i="3"/>
  <c r="DC1068" i="3"/>
  <c r="DA1068" i="3"/>
  <c r="CZ1068" i="3"/>
  <c r="DB1068" i="3" s="1"/>
  <c r="CY1068" i="3"/>
  <c r="A1068" i="3"/>
  <c r="DC1067" i="3"/>
  <c r="DA1067" i="3"/>
  <c r="CZ1067" i="3"/>
  <c r="DB1067" i="3" s="1"/>
  <c r="CY1067" i="3"/>
  <c r="A1067" i="3"/>
  <c r="DC1066" i="3"/>
  <c r="DA1066" i="3"/>
  <c r="CZ1066" i="3"/>
  <c r="DB1066" i="3" s="1"/>
  <c r="CY1066" i="3"/>
  <c r="A1066" i="3"/>
  <c r="DC1065" i="3"/>
  <c r="DA1065" i="3"/>
  <c r="CZ1065" i="3"/>
  <c r="DB1065" i="3" s="1"/>
  <c r="CY1065" i="3"/>
  <c r="A1065" i="3"/>
  <c r="DC1064" i="3"/>
  <c r="DA1064" i="3"/>
  <c r="CZ1064" i="3"/>
  <c r="DB1064" i="3" s="1"/>
  <c r="CY1064" i="3"/>
  <c r="A1064" i="3"/>
  <c r="DC1063" i="3"/>
  <c r="DA1063" i="3"/>
  <c r="CZ1063" i="3"/>
  <c r="DB1063" i="3" s="1"/>
  <c r="CY1063" i="3"/>
  <c r="A1063" i="3"/>
  <c r="DC1062" i="3"/>
  <c r="DA1062" i="3"/>
  <c r="CZ1062" i="3"/>
  <c r="DB1062" i="3" s="1"/>
  <c r="CY1062" i="3"/>
  <c r="A1062" i="3"/>
  <c r="DC1061" i="3"/>
  <c r="DA1061" i="3"/>
  <c r="CZ1061" i="3"/>
  <c r="DB1061" i="3" s="1"/>
  <c r="CY1061" i="3"/>
  <c r="A1061" i="3"/>
  <c r="DC1060" i="3"/>
  <c r="DA1060" i="3"/>
  <c r="CZ1060" i="3"/>
  <c r="DB1060" i="3" s="1"/>
  <c r="CY1060" i="3"/>
  <c r="A1060" i="3"/>
  <c r="DC1059" i="3"/>
  <c r="DA1059" i="3"/>
  <c r="CZ1059" i="3"/>
  <c r="DB1059" i="3" s="1"/>
  <c r="CY1059" i="3"/>
  <c r="A1059" i="3"/>
  <c r="DC1058" i="3"/>
  <c r="DA1058" i="3"/>
  <c r="CZ1058" i="3"/>
  <c r="DB1058" i="3" s="1"/>
  <c r="CY1058" i="3"/>
  <c r="A1058" i="3"/>
  <c r="DC1057" i="3"/>
  <c r="DA1057" i="3"/>
  <c r="CZ1057" i="3"/>
  <c r="DB1057" i="3" s="1"/>
  <c r="CY1057" i="3"/>
  <c r="A1057" i="3"/>
  <c r="DC1056" i="3"/>
  <c r="DA1056" i="3"/>
  <c r="CZ1056" i="3"/>
  <c r="DB1056" i="3" s="1"/>
  <c r="CY1056" i="3"/>
  <c r="A1056" i="3"/>
  <c r="DC1055" i="3"/>
  <c r="DA1055" i="3"/>
  <c r="CZ1055" i="3"/>
  <c r="DB1055" i="3" s="1"/>
  <c r="CY1055" i="3"/>
  <c r="A1055" i="3"/>
  <c r="DC1054" i="3"/>
  <c r="DA1054" i="3"/>
  <c r="CZ1054" i="3"/>
  <c r="DB1054" i="3" s="1"/>
  <c r="CY1054" i="3"/>
  <c r="A1054" i="3"/>
  <c r="DC1053" i="3"/>
  <c r="DA1053" i="3"/>
  <c r="CZ1053" i="3"/>
  <c r="DB1053" i="3" s="1"/>
  <c r="CY1053" i="3"/>
  <c r="A1053" i="3"/>
  <c r="DC1052" i="3"/>
  <c r="DA1052" i="3"/>
  <c r="CZ1052" i="3"/>
  <c r="DB1052" i="3" s="1"/>
  <c r="CY1052" i="3"/>
  <c r="A1052" i="3"/>
  <c r="DC1051" i="3"/>
  <c r="DA1051" i="3"/>
  <c r="CZ1051" i="3"/>
  <c r="DB1051" i="3" s="1"/>
  <c r="CY1051" i="3"/>
  <c r="A1051" i="3"/>
  <c r="DC1050" i="3"/>
  <c r="DA1050" i="3"/>
  <c r="CZ1050" i="3"/>
  <c r="DB1050" i="3" s="1"/>
  <c r="CY1050" i="3"/>
  <c r="A1050" i="3"/>
  <c r="DC1049" i="3"/>
  <c r="DA1049" i="3"/>
  <c r="CZ1049" i="3"/>
  <c r="DB1049" i="3" s="1"/>
  <c r="CY1049" i="3"/>
  <c r="A1049" i="3"/>
  <c r="DC1048" i="3"/>
  <c r="DA1048" i="3"/>
  <c r="CZ1048" i="3"/>
  <c r="DB1048" i="3" s="1"/>
  <c r="CY1048" i="3"/>
  <c r="A1048" i="3"/>
  <c r="DC1047" i="3"/>
  <c r="DA1047" i="3"/>
  <c r="CZ1047" i="3"/>
  <c r="DB1047" i="3" s="1"/>
  <c r="CY1047" i="3"/>
  <c r="A1047" i="3"/>
  <c r="DC1046" i="3"/>
  <c r="DA1046" i="3"/>
  <c r="CZ1046" i="3"/>
  <c r="DB1046" i="3" s="1"/>
  <c r="CY1046" i="3"/>
  <c r="A1046" i="3"/>
  <c r="DC1045" i="3"/>
  <c r="DA1045" i="3"/>
  <c r="CZ1045" i="3"/>
  <c r="DB1045" i="3" s="1"/>
  <c r="CY1045" i="3"/>
  <c r="A1045" i="3"/>
  <c r="DC1044" i="3"/>
  <c r="DA1044" i="3"/>
  <c r="CZ1044" i="3"/>
  <c r="DB1044" i="3" s="1"/>
  <c r="CY1044" i="3"/>
  <c r="A1044" i="3"/>
  <c r="DC1043" i="3"/>
  <c r="DA1043" i="3"/>
  <c r="CZ1043" i="3"/>
  <c r="DB1043" i="3" s="1"/>
  <c r="CY1043" i="3"/>
  <c r="A1043" i="3"/>
  <c r="DC1042" i="3"/>
  <c r="DA1042" i="3"/>
  <c r="CZ1042" i="3"/>
  <c r="DB1042" i="3" s="1"/>
  <c r="CY1042" i="3"/>
  <c r="A1042" i="3"/>
  <c r="DC1041" i="3"/>
  <c r="DA1041" i="3"/>
  <c r="CZ1041" i="3"/>
  <c r="DB1041" i="3" s="1"/>
  <c r="CY1041" i="3"/>
  <c r="A1041" i="3"/>
  <c r="DC1040" i="3"/>
  <c r="DA1040" i="3"/>
  <c r="CZ1040" i="3"/>
  <c r="DB1040" i="3" s="1"/>
  <c r="CY1040" i="3"/>
  <c r="A1040" i="3"/>
  <c r="DC1039" i="3"/>
  <c r="DA1039" i="3"/>
  <c r="CZ1039" i="3"/>
  <c r="DB1039" i="3" s="1"/>
  <c r="CY1039" i="3"/>
  <c r="A1039" i="3"/>
  <c r="DC1038" i="3"/>
  <c r="DA1038" i="3"/>
  <c r="CZ1038" i="3"/>
  <c r="DB1038" i="3" s="1"/>
  <c r="CY1038" i="3"/>
  <c r="CX1038" i="3"/>
  <c r="A1038" i="3"/>
  <c r="DC1037" i="3"/>
  <c r="DA1037" i="3"/>
  <c r="CZ1037" i="3"/>
  <c r="DB1037" i="3" s="1"/>
  <c r="CY1037" i="3"/>
  <c r="CX1037" i="3"/>
  <c r="A1037" i="3"/>
  <c r="DC1036" i="3"/>
  <c r="DB1036" i="3"/>
  <c r="DA1036" i="3"/>
  <c r="CZ1036" i="3"/>
  <c r="CY1036" i="3"/>
  <c r="CX1036" i="3"/>
  <c r="A1036" i="3"/>
  <c r="DC1035" i="3"/>
  <c r="DA1035" i="3"/>
  <c r="CZ1035" i="3"/>
  <c r="DB1035" i="3" s="1"/>
  <c r="CY1035" i="3"/>
  <c r="CX1035" i="3"/>
  <c r="A1035" i="3"/>
  <c r="DC1034" i="3"/>
  <c r="DA1034" i="3"/>
  <c r="CZ1034" i="3"/>
  <c r="DB1034" i="3" s="1"/>
  <c r="CY1034" i="3"/>
  <c r="CX1034" i="3"/>
  <c r="A1034" i="3"/>
  <c r="DC1033" i="3"/>
  <c r="DA1033" i="3"/>
  <c r="CZ1033" i="3"/>
  <c r="DB1033" i="3" s="1"/>
  <c r="CY1033" i="3"/>
  <c r="CX1033" i="3"/>
  <c r="A1033" i="3"/>
  <c r="DC1032" i="3"/>
  <c r="DA1032" i="3"/>
  <c r="CZ1032" i="3"/>
  <c r="DB1032" i="3" s="1"/>
  <c r="CY1032" i="3"/>
  <c r="CX1032" i="3"/>
  <c r="A1032" i="3"/>
  <c r="DC1031" i="3"/>
  <c r="DA1031" i="3"/>
  <c r="CZ1031" i="3"/>
  <c r="DB1031" i="3" s="1"/>
  <c r="CY1031" i="3"/>
  <c r="CX1031" i="3"/>
  <c r="A1031" i="3"/>
  <c r="DC1030" i="3"/>
  <c r="DA1030" i="3"/>
  <c r="CZ1030" i="3"/>
  <c r="DB1030" i="3" s="1"/>
  <c r="CY1030" i="3"/>
  <c r="CX1030" i="3"/>
  <c r="A1030" i="3"/>
  <c r="DC1029" i="3"/>
  <c r="DA1029" i="3"/>
  <c r="CZ1029" i="3"/>
  <c r="DB1029" i="3" s="1"/>
  <c r="CY1029" i="3"/>
  <c r="CX1029" i="3"/>
  <c r="A1029" i="3"/>
  <c r="DC1028" i="3"/>
  <c r="DA1028" i="3"/>
  <c r="CZ1028" i="3"/>
  <c r="DB1028" i="3" s="1"/>
  <c r="CY1028" i="3"/>
  <c r="CX1028" i="3"/>
  <c r="A1028" i="3"/>
  <c r="DC1027" i="3"/>
  <c r="DA1027" i="3"/>
  <c r="CZ1027" i="3"/>
  <c r="DB1027" i="3" s="1"/>
  <c r="CY1027" i="3"/>
  <c r="CX1027" i="3"/>
  <c r="A1027" i="3"/>
  <c r="DC1026" i="3"/>
  <c r="DA1026" i="3"/>
  <c r="CZ1026" i="3"/>
  <c r="DB1026" i="3" s="1"/>
  <c r="CY1026" i="3"/>
  <c r="CX1026" i="3"/>
  <c r="A1026" i="3"/>
  <c r="DC1025" i="3"/>
  <c r="DA1025" i="3"/>
  <c r="CZ1025" i="3"/>
  <c r="DB1025" i="3" s="1"/>
  <c r="CY1025" i="3"/>
  <c r="CX1025" i="3"/>
  <c r="A1025" i="3"/>
  <c r="DC1024" i="3"/>
  <c r="DA1024" i="3"/>
  <c r="CZ1024" i="3"/>
  <c r="DB1024" i="3" s="1"/>
  <c r="CY1024" i="3"/>
  <c r="CX1024" i="3"/>
  <c r="A1024" i="3"/>
  <c r="DC1023" i="3"/>
  <c r="DA1023" i="3"/>
  <c r="CZ1023" i="3"/>
  <c r="DB1023" i="3" s="1"/>
  <c r="CY1023" i="3"/>
  <c r="CX1023" i="3"/>
  <c r="A1023" i="3"/>
  <c r="DC1022" i="3"/>
  <c r="DA1022" i="3"/>
  <c r="CZ1022" i="3"/>
  <c r="DB1022" i="3" s="1"/>
  <c r="CY1022" i="3"/>
  <c r="A1022" i="3"/>
  <c r="DC1021" i="3"/>
  <c r="DA1021" i="3"/>
  <c r="CZ1021" i="3"/>
  <c r="DB1021" i="3" s="1"/>
  <c r="CY1021" i="3"/>
  <c r="A1021" i="3"/>
  <c r="DC1020" i="3"/>
  <c r="DA1020" i="3"/>
  <c r="CZ1020" i="3"/>
  <c r="DB1020" i="3" s="1"/>
  <c r="CY1020" i="3"/>
  <c r="A1020" i="3"/>
  <c r="DC1019" i="3"/>
  <c r="DA1019" i="3"/>
  <c r="CZ1019" i="3"/>
  <c r="DB1019" i="3" s="1"/>
  <c r="CY1019" i="3"/>
  <c r="A1019" i="3"/>
  <c r="DC1018" i="3"/>
  <c r="DA1018" i="3"/>
  <c r="CZ1018" i="3"/>
  <c r="DB1018" i="3" s="1"/>
  <c r="CY1018" i="3"/>
  <c r="A1018" i="3"/>
  <c r="DC1017" i="3"/>
  <c r="DA1017" i="3"/>
  <c r="CZ1017" i="3"/>
  <c r="DB1017" i="3" s="1"/>
  <c r="CY1017" i="3"/>
  <c r="A1017" i="3"/>
  <c r="DC1016" i="3"/>
  <c r="DA1016" i="3"/>
  <c r="CZ1016" i="3"/>
  <c r="DB1016" i="3" s="1"/>
  <c r="CY1016" i="3"/>
  <c r="A1016" i="3"/>
  <c r="DC1015" i="3"/>
  <c r="DA1015" i="3"/>
  <c r="CZ1015" i="3"/>
  <c r="DB1015" i="3" s="1"/>
  <c r="CY1015" i="3"/>
  <c r="A1015" i="3"/>
  <c r="DC1014" i="3"/>
  <c r="DA1014" i="3"/>
  <c r="CZ1014" i="3"/>
  <c r="DB1014" i="3" s="1"/>
  <c r="CY1014" i="3"/>
  <c r="A1014" i="3"/>
  <c r="DC1013" i="3"/>
  <c r="DA1013" i="3"/>
  <c r="CZ1013" i="3"/>
  <c r="DB1013" i="3" s="1"/>
  <c r="CY1013" i="3"/>
  <c r="A1013" i="3"/>
  <c r="DC1012" i="3"/>
  <c r="DA1012" i="3"/>
  <c r="CZ1012" i="3"/>
  <c r="DB1012" i="3" s="1"/>
  <c r="CY1012" i="3"/>
  <c r="A1012" i="3"/>
  <c r="DC1011" i="3"/>
  <c r="DA1011" i="3"/>
  <c r="CZ1011" i="3"/>
  <c r="DB1011" i="3" s="1"/>
  <c r="CY1011" i="3"/>
  <c r="A1011" i="3"/>
  <c r="DC1010" i="3"/>
  <c r="DA1010" i="3"/>
  <c r="CZ1010" i="3"/>
  <c r="DB1010" i="3" s="1"/>
  <c r="CY1010" i="3"/>
  <c r="A1010" i="3"/>
  <c r="DC1009" i="3"/>
  <c r="DA1009" i="3"/>
  <c r="CZ1009" i="3"/>
  <c r="DB1009" i="3" s="1"/>
  <c r="CY1009" i="3"/>
  <c r="A1009" i="3"/>
  <c r="DC1008" i="3"/>
  <c r="DA1008" i="3"/>
  <c r="CZ1008" i="3"/>
  <c r="DB1008" i="3" s="1"/>
  <c r="CY1008" i="3"/>
  <c r="A1008" i="3"/>
  <c r="DC1007" i="3"/>
  <c r="DA1007" i="3"/>
  <c r="CZ1007" i="3"/>
  <c r="DB1007" i="3" s="1"/>
  <c r="CY1007" i="3"/>
  <c r="A1007" i="3"/>
  <c r="DC1006" i="3"/>
  <c r="DA1006" i="3"/>
  <c r="CZ1006" i="3"/>
  <c r="DB1006" i="3" s="1"/>
  <c r="CY1006" i="3"/>
  <c r="CX1006" i="3"/>
  <c r="A1006" i="3"/>
  <c r="DC1005" i="3"/>
  <c r="DA1005" i="3"/>
  <c r="CZ1005" i="3"/>
  <c r="DB1005" i="3" s="1"/>
  <c r="CY1005" i="3"/>
  <c r="CX1005" i="3"/>
  <c r="A1005" i="3"/>
  <c r="DC1004" i="3"/>
  <c r="DA1004" i="3"/>
  <c r="CZ1004" i="3"/>
  <c r="DB1004" i="3" s="1"/>
  <c r="CY1004" i="3"/>
  <c r="CX1004" i="3"/>
  <c r="A1004" i="3"/>
  <c r="DC1003" i="3"/>
  <c r="DA1003" i="3"/>
  <c r="CZ1003" i="3"/>
  <c r="DB1003" i="3" s="1"/>
  <c r="CY1003" i="3"/>
  <c r="CX1003" i="3"/>
  <c r="A1003" i="3"/>
  <c r="DC1002" i="3"/>
  <c r="DA1002" i="3"/>
  <c r="CZ1002" i="3"/>
  <c r="DB1002" i="3" s="1"/>
  <c r="CY1002" i="3"/>
  <c r="CX1002" i="3"/>
  <c r="A1002" i="3"/>
  <c r="DC1001" i="3"/>
  <c r="DA1001" i="3"/>
  <c r="CZ1001" i="3"/>
  <c r="DB1001" i="3" s="1"/>
  <c r="CY1001" i="3"/>
  <c r="CX1001" i="3"/>
  <c r="A1001" i="3"/>
  <c r="DC1000" i="3"/>
  <c r="DA1000" i="3"/>
  <c r="CZ1000" i="3"/>
  <c r="DB1000" i="3" s="1"/>
  <c r="CY1000" i="3"/>
  <c r="CX1000" i="3"/>
  <c r="A1000" i="3"/>
  <c r="DC999" i="3"/>
  <c r="DA999" i="3"/>
  <c r="CZ999" i="3"/>
  <c r="DB999" i="3" s="1"/>
  <c r="CY999" i="3"/>
  <c r="CX999" i="3"/>
  <c r="A999" i="3"/>
  <c r="DC998" i="3"/>
  <c r="DA998" i="3"/>
  <c r="CZ998" i="3"/>
  <c r="DB998" i="3" s="1"/>
  <c r="CY998" i="3"/>
  <c r="CX998" i="3"/>
  <c r="A998" i="3"/>
  <c r="DC997" i="3"/>
  <c r="DA997" i="3"/>
  <c r="CZ997" i="3"/>
  <c r="DB997" i="3" s="1"/>
  <c r="CY997" i="3"/>
  <c r="CX997" i="3"/>
  <c r="A997" i="3"/>
  <c r="DC996" i="3"/>
  <c r="DA996" i="3"/>
  <c r="CZ996" i="3"/>
  <c r="DB996" i="3" s="1"/>
  <c r="CY996" i="3"/>
  <c r="A996" i="3"/>
  <c r="DC995" i="3"/>
  <c r="DA995" i="3"/>
  <c r="CZ995" i="3"/>
  <c r="DB995" i="3" s="1"/>
  <c r="CY995" i="3"/>
  <c r="A995" i="3"/>
  <c r="DC994" i="3"/>
  <c r="DA994" i="3"/>
  <c r="CZ994" i="3"/>
  <c r="DB994" i="3" s="1"/>
  <c r="CY994" i="3"/>
  <c r="A994" i="3"/>
  <c r="DC993" i="3"/>
  <c r="DA993" i="3"/>
  <c r="CZ993" i="3"/>
  <c r="DB993" i="3" s="1"/>
  <c r="CY993" i="3"/>
  <c r="A993" i="3"/>
  <c r="DC992" i="3"/>
  <c r="DA992" i="3"/>
  <c r="CZ992" i="3"/>
  <c r="DB992" i="3" s="1"/>
  <c r="CY992" i="3"/>
  <c r="A992" i="3"/>
  <c r="DC991" i="3"/>
  <c r="DA991" i="3"/>
  <c r="CZ991" i="3"/>
  <c r="DB991" i="3" s="1"/>
  <c r="CY991" i="3"/>
  <c r="A991" i="3"/>
  <c r="DC990" i="3"/>
  <c r="DA990" i="3"/>
  <c r="CZ990" i="3"/>
  <c r="DB990" i="3" s="1"/>
  <c r="CY990" i="3"/>
  <c r="A990" i="3"/>
  <c r="DC989" i="3"/>
  <c r="DA989" i="3"/>
  <c r="CZ989" i="3"/>
  <c r="DB989" i="3" s="1"/>
  <c r="CY989" i="3"/>
  <c r="A989" i="3"/>
  <c r="DC988" i="3"/>
  <c r="DA988" i="3"/>
  <c r="CZ988" i="3"/>
  <c r="DB988" i="3" s="1"/>
  <c r="CY988" i="3"/>
  <c r="CX988" i="3"/>
  <c r="A988" i="3"/>
  <c r="DC987" i="3"/>
  <c r="DA987" i="3"/>
  <c r="CZ987" i="3"/>
  <c r="DB987" i="3" s="1"/>
  <c r="CY987" i="3"/>
  <c r="CX987" i="3"/>
  <c r="A987" i="3"/>
  <c r="DC986" i="3"/>
  <c r="DA986" i="3"/>
  <c r="CZ986" i="3"/>
  <c r="DB986" i="3" s="1"/>
  <c r="CY986" i="3"/>
  <c r="CX986" i="3"/>
  <c r="A986" i="3"/>
  <c r="DC985" i="3"/>
  <c r="DA985" i="3"/>
  <c r="CZ985" i="3"/>
  <c r="DB985" i="3" s="1"/>
  <c r="CY985" i="3"/>
  <c r="CX985" i="3"/>
  <c r="A985" i="3"/>
  <c r="DC984" i="3"/>
  <c r="DA984" i="3"/>
  <c r="CZ984" i="3"/>
  <c r="DB984" i="3" s="1"/>
  <c r="CY984" i="3"/>
  <c r="CX984" i="3"/>
  <c r="A984" i="3"/>
  <c r="DC983" i="3"/>
  <c r="DA983" i="3"/>
  <c r="CZ983" i="3"/>
  <c r="DB983" i="3" s="1"/>
  <c r="CY983" i="3"/>
  <c r="CX983" i="3"/>
  <c r="A983" i="3"/>
  <c r="DC982" i="3"/>
  <c r="DA982" i="3"/>
  <c r="CZ982" i="3"/>
  <c r="DB982" i="3" s="1"/>
  <c r="CY982" i="3"/>
  <c r="CX982" i="3"/>
  <c r="A982" i="3"/>
  <c r="DC981" i="3"/>
  <c r="DA981" i="3"/>
  <c r="CZ981" i="3"/>
  <c r="DB981" i="3" s="1"/>
  <c r="CY981" i="3"/>
  <c r="CX981" i="3"/>
  <c r="A981" i="3"/>
  <c r="DC980" i="3"/>
  <c r="DA980" i="3"/>
  <c r="CZ980" i="3"/>
  <c r="DB980" i="3" s="1"/>
  <c r="CY980" i="3"/>
  <c r="CX980" i="3"/>
  <c r="A980" i="3"/>
  <c r="DC979" i="3"/>
  <c r="DA979" i="3"/>
  <c r="CZ979" i="3"/>
  <c r="DB979" i="3" s="1"/>
  <c r="CY979" i="3"/>
  <c r="CX979" i="3"/>
  <c r="A979" i="3"/>
  <c r="DC978" i="3"/>
  <c r="DA978" i="3"/>
  <c r="CZ978" i="3"/>
  <c r="DB978" i="3" s="1"/>
  <c r="CY978" i="3"/>
  <c r="CX978" i="3"/>
  <c r="A978" i="3"/>
  <c r="DC977" i="3"/>
  <c r="DA977" i="3"/>
  <c r="CZ977" i="3"/>
  <c r="DB977" i="3" s="1"/>
  <c r="CY977" i="3"/>
  <c r="CX977" i="3"/>
  <c r="A977" i="3"/>
  <c r="DC976" i="3"/>
  <c r="DA976" i="3"/>
  <c r="CZ976" i="3"/>
  <c r="DB976" i="3" s="1"/>
  <c r="CY976" i="3"/>
  <c r="CX976" i="3"/>
  <c r="A976" i="3"/>
  <c r="DC975" i="3"/>
  <c r="DA975" i="3"/>
  <c r="CZ975" i="3"/>
  <c r="DB975" i="3" s="1"/>
  <c r="CY975" i="3"/>
  <c r="CX975" i="3"/>
  <c r="A975" i="3"/>
  <c r="DC974" i="3"/>
  <c r="DA974" i="3"/>
  <c r="CZ974" i="3"/>
  <c r="DB974" i="3" s="1"/>
  <c r="CY974" i="3"/>
  <c r="A974" i="3"/>
  <c r="DC973" i="3"/>
  <c r="DA973" i="3"/>
  <c r="CZ973" i="3"/>
  <c r="DB973" i="3" s="1"/>
  <c r="CY973" i="3"/>
  <c r="A973" i="3"/>
  <c r="DC972" i="3"/>
  <c r="DA972" i="3"/>
  <c r="CZ972" i="3"/>
  <c r="DB972" i="3" s="1"/>
  <c r="CY972" i="3"/>
  <c r="A972" i="3"/>
  <c r="DC971" i="3"/>
  <c r="DA971" i="3"/>
  <c r="CZ971" i="3"/>
  <c r="DB971" i="3" s="1"/>
  <c r="CY971" i="3"/>
  <c r="A971" i="3"/>
  <c r="DC970" i="3"/>
  <c r="DA970" i="3"/>
  <c r="CZ970" i="3"/>
  <c r="DB970" i="3" s="1"/>
  <c r="CY970" i="3"/>
  <c r="A970" i="3"/>
  <c r="DC969" i="3"/>
  <c r="DA969" i="3"/>
  <c r="CZ969" i="3"/>
  <c r="DB969" i="3" s="1"/>
  <c r="CY969" i="3"/>
  <c r="A969" i="3"/>
  <c r="DC968" i="3"/>
  <c r="DA968" i="3"/>
  <c r="CZ968" i="3"/>
  <c r="DB968" i="3" s="1"/>
  <c r="CY968" i="3"/>
  <c r="A968" i="3"/>
  <c r="DC967" i="3"/>
  <c r="DA967" i="3"/>
  <c r="CZ967" i="3"/>
  <c r="DB967" i="3" s="1"/>
  <c r="CY967" i="3"/>
  <c r="A967" i="3"/>
  <c r="DC966" i="3"/>
  <c r="DA966" i="3"/>
  <c r="CZ966" i="3"/>
  <c r="DB966" i="3" s="1"/>
  <c r="CY966" i="3"/>
  <c r="A966" i="3"/>
  <c r="DC965" i="3"/>
  <c r="DA965" i="3"/>
  <c r="CZ965" i="3"/>
  <c r="DB965" i="3" s="1"/>
  <c r="CY965" i="3"/>
  <c r="A965" i="3"/>
  <c r="DC964" i="3"/>
  <c r="DA964" i="3"/>
  <c r="CZ964" i="3"/>
  <c r="DB964" i="3" s="1"/>
  <c r="CY964" i="3"/>
  <c r="A964" i="3"/>
  <c r="DC963" i="3"/>
  <c r="DA963" i="3"/>
  <c r="CZ963" i="3"/>
  <c r="DB963" i="3" s="1"/>
  <c r="CY963" i="3"/>
  <c r="A963" i="3"/>
  <c r="DC962" i="3"/>
  <c r="DA962" i="3"/>
  <c r="CZ962" i="3"/>
  <c r="DB962" i="3" s="1"/>
  <c r="CY962" i="3"/>
  <c r="CX962" i="3"/>
  <c r="A962" i="3"/>
  <c r="DC961" i="3"/>
  <c r="DA961" i="3"/>
  <c r="CZ961" i="3"/>
  <c r="DB961" i="3" s="1"/>
  <c r="CY961" i="3"/>
  <c r="CX961" i="3"/>
  <c r="A961" i="3"/>
  <c r="DC960" i="3"/>
  <c r="DA960" i="3"/>
  <c r="CZ960" i="3"/>
  <c r="DB960" i="3" s="1"/>
  <c r="CY960" i="3"/>
  <c r="CX960" i="3"/>
  <c r="A960" i="3"/>
  <c r="DC959" i="3"/>
  <c r="DA959" i="3"/>
  <c r="CZ959" i="3"/>
  <c r="DB959" i="3" s="1"/>
  <c r="CY959" i="3"/>
  <c r="CX959" i="3"/>
  <c r="A959" i="3"/>
  <c r="DC958" i="3"/>
  <c r="DA958" i="3"/>
  <c r="CZ958" i="3"/>
  <c r="DB958" i="3" s="1"/>
  <c r="CY958" i="3"/>
  <c r="CX958" i="3"/>
  <c r="A958" i="3"/>
  <c r="DC957" i="3"/>
  <c r="DA957" i="3"/>
  <c r="CZ957" i="3"/>
  <c r="DB957" i="3" s="1"/>
  <c r="CY957" i="3"/>
  <c r="CX957" i="3"/>
  <c r="A957" i="3"/>
  <c r="DC956" i="3"/>
  <c r="DA956" i="3"/>
  <c r="CZ956" i="3"/>
  <c r="DB956" i="3" s="1"/>
  <c r="CY956" i="3"/>
  <c r="CX956" i="3"/>
  <c r="A956" i="3"/>
  <c r="DC955" i="3"/>
  <c r="DA955" i="3"/>
  <c r="CZ955" i="3"/>
  <c r="DB955" i="3" s="1"/>
  <c r="CY955" i="3"/>
  <c r="CX955" i="3"/>
  <c r="A955" i="3"/>
  <c r="DC954" i="3"/>
  <c r="DA954" i="3"/>
  <c r="CZ954" i="3"/>
  <c r="DB954" i="3" s="1"/>
  <c r="CY954" i="3"/>
  <c r="CX954" i="3"/>
  <c r="A954" i="3"/>
  <c r="DC953" i="3"/>
  <c r="DA953" i="3"/>
  <c r="CZ953" i="3"/>
  <c r="DB953" i="3" s="1"/>
  <c r="CY953" i="3"/>
  <c r="CX953" i="3"/>
  <c r="A953" i="3"/>
  <c r="DC952" i="3"/>
  <c r="DA952" i="3"/>
  <c r="CZ952" i="3"/>
  <c r="DB952" i="3" s="1"/>
  <c r="CY952" i="3"/>
  <c r="CX952" i="3"/>
  <c r="A952" i="3"/>
  <c r="DC951" i="3"/>
  <c r="DA951" i="3"/>
  <c r="CZ951" i="3"/>
  <c r="DB951" i="3" s="1"/>
  <c r="CY951" i="3"/>
  <c r="CX951" i="3"/>
  <c r="A951" i="3"/>
  <c r="DC950" i="3"/>
  <c r="DA950" i="3"/>
  <c r="CZ950" i="3"/>
  <c r="DB950" i="3" s="1"/>
  <c r="CY950" i="3"/>
  <c r="CX950" i="3"/>
  <c r="A950" i="3"/>
  <c r="DC949" i="3"/>
  <c r="DA949" i="3"/>
  <c r="CZ949" i="3"/>
  <c r="DB949" i="3" s="1"/>
  <c r="CY949" i="3"/>
  <c r="CX949" i="3"/>
  <c r="A949" i="3"/>
  <c r="DC948" i="3"/>
  <c r="DA948" i="3"/>
  <c r="CZ948" i="3"/>
  <c r="DB948" i="3" s="1"/>
  <c r="CY948" i="3"/>
  <c r="CX948" i="3"/>
  <c r="A948" i="3"/>
  <c r="DC947" i="3"/>
  <c r="DA947" i="3"/>
  <c r="CZ947" i="3"/>
  <c r="DB947" i="3" s="1"/>
  <c r="CY947" i="3"/>
  <c r="CX947" i="3"/>
  <c r="A947" i="3"/>
  <c r="DC946" i="3"/>
  <c r="DA946" i="3"/>
  <c r="CZ946" i="3"/>
  <c r="DB946" i="3" s="1"/>
  <c r="CY946" i="3"/>
  <c r="CX946" i="3"/>
  <c r="A946" i="3"/>
  <c r="DC945" i="3"/>
  <c r="DA945" i="3"/>
  <c r="CZ945" i="3"/>
  <c r="DB945" i="3" s="1"/>
  <c r="CY945" i="3"/>
  <c r="CX945" i="3"/>
  <c r="A945" i="3"/>
  <c r="DC944" i="3"/>
  <c r="DA944" i="3"/>
  <c r="CZ944" i="3"/>
  <c r="DB944" i="3" s="1"/>
  <c r="CY944" i="3"/>
  <c r="CX944" i="3"/>
  <c r="A944" i="3"/>
  <c r="DC943" i="3"/>
  <c r="DA943" i="3"/>
  <c r="CZ943" i="3"/>
  <c r="DB943" i="3" s="1"/>
  <c r="CY943" i="3"/>
  <c r="CX943" i="3"/>
  <c r="A943" i="3"/>
  <c r="DC942" i="3"/>
  <c r="DA942" i="3"/>
  <c r="CZ942" i="3"/>
  <c r="DB942" i="3" s="1"/>
  <c r="CY942" i="3"/>
  <c r="CX942" i="3"/>
  <c r="A942" i="3"/>
  <c r="DC941" i="3"/>
  <c r="DA941" i="3"/>
  <c r="CZ941" i="3"/>
  <c r="DB941" i="3" s="1"/>
  <c r="CY941" i="3"/>
  <c r="CX941" i="3"/>
  <c r="A941" i="3"/>
  <c r="DC940" i="3"/>
  <c r="DA940" i="3"/>
  <c r="CZ940" i="3"/>
  <c r="DB940" i="3" s="1"/>
  <c r="CY940" i="3"/>
  <c r="CX940" i="3"/>
  <c r="A940" i="3"/>
  <c r="DC939" i="3"/>
  <c r="DA939" i="3"/>
  <c r="CZ939" i="3"/>
  <c r="DB939" i="3" s="1"/>
  <c r="CY939" i="3"/>
  <c r="CX939" i="3"/>
  <c r="A939" i="3"/>
  <c r="DC938" i="3"/>
  <c r="DA938" i="3"/>
  <c r="CZ938" i="3"/>
  <c r="DB938" i="3" s="1"/>
  <c r="CY938" i="3"/>
  <c r="CX938" i="3"/>
  <c r="A938" i="3"/>
  <c r="DC937" i="3"/>
  <c r="DA937" i="3"/>
  <c r="CZ937" i="3"/>
  <c r="DB937" i="3" s="1"/>
  <c r="CY937" i="3"/>
  <c r="CX937" i="3"/>
  <c r="A937" i="3"/>
  <c r="DC936" i="3"/>
  <c r="DA936" i="3"/>
  <c r="CZ936" i="3"/>
  <c r="DB936" i="3" s="1"/>
  <c r="CY936" i="3"/>
  <c r="A936" i="3"/>
  <c r="DC935" i="3"/>
  <c r="DA935" i="3"/>
  <c r="CZ935" i="3"/>
  <c r="DB935" i="3" s="1"/>
  <c r="CY935" i="3"/>
  <c r="A935" i="3"/>
  <c r="DC934" i="3"/>
  <c r="DA934" i="3"/>
  <c r="CZ934" i="3"/>
  <c r="DB934" i="3" s="1"/>
  <c r="CY934" i="3"/>
  <c r="A934" i="3"/>
  <c r="DC933" i="3"/>
  <c r="DA933" i="3"/>
  <c r="CZ933" i="3"/>
  <c r="DB933" i="3" s="1"/>
  <c r="CY933" i="3"/>
  <c r="A933" i="3"/>
  <c r="DC932" i="3"/>
  <c r="DA932" i="3"/>
  <c r="CZ932" i="3"/>
  <c r="DB932" i="3" s="1"/>
  <c r="CY932" i="3"/>
  <c r="A932" i="3"/>
  <c r="DC931" i="3"/>
  <c r="DA931" i="3"/>
  <c r="CZ931" i="3"/>
  <c r="DB931" i="3" s="1"/>
  <c r="CY931" i="3"/>
  <c r="A931" i="3"/>
  <c r="DC930" i="3"/>
  <c r="DA930" i="3"/>
  <c r="CZ930" i="3"/>
  <c r="DB930" i="3" s="1"/>
  <c r="CY930" i="3"/>
  <c r="A930" i="3"/>
  <c r="DC929" i="3"/>
  <c r="DA929" i="3"/>
  <c r="CZ929" i="3"/>
  <c r="DB929" i="3" s="1"/>
  <c r="CY929" i="3"/>
  <c r="A929" i="3"/>
  <c r="DC928" i="3"/>
  <c r="DA928" i="3"/>
  <c r="CZ928" i="3"/>
  <c r="DB928" i="3" s="1"/>
  <c r="CY928" i="3"/>
  <c r="A928" i="3"/>
  <c r="DC927" i="3"/>
  <c r="DA927" i="3"/>
  <c r="CZ927" i="3"/>
  <c r="DB927" i="3" s="1"/>
  <c r="CY927" i="3"/>
  <c r="A927" i="3"/>
  <c r="DC926" i="3"/>
  <c r="DA926" i="3"/>
  <c r="CZ926" i="3"/>
  <c r="DB926" i="3" s="1"/>
  <c r="CY926" i="3"/>
  <c r="A926" i="3"/>
  <c r="DC925" i="3"/>
  <c r="DA925" i="3"/>
  <c r="CZ925" i="3"/>
  <c r="DB925" i="3" s="1"/>
  <c r="CY925" i="3"/>
  <c r="A925" i="3"/>
  <c r="DC924" i="3"/>
  <c r="DA924" i="3"/>
  <c r="CZ924" i="3"/>
  <c r="DB924" i="3" s="1"/>
  <c r="CY924" i="3"/>
  <c r="A924" i="3"/>
  <c r="DC923" i="3"/>
  <c r="DA923" i="3"/>
  <c r="CZ923" i="3"/>
  <c r="DB923" i="3" s="1"/>
  <c r="CY923" i="3"/>
  <c r="A923" i="3"/>
  <c r="DC922" i="3"/>
  <c r="DA922" i="3"/>
  <c r="CZ922" i="3"/>
  <c r="DB922" i="3" s="1"/>
  <c r="CY922" i="3"/>
  <c r="A922" i="3"/>
  <c r="DC921" i="3"/>
  <c r="DA921" i="3"/>
  <c r="CZ921" i="3"/>
  <c r="DB921" i="3" s="1"/>
  <c r="CY921" i="3"/>
  <c r="A921" i="3"/>
  <c r="DC920" i="3"/>
  <c r="DA920" i="3"/>
  <c r="CZ920" i="3"/>
  <c r="DB920" i="3" s="1"/>
  <c r="CY920" i="3"/>
  <c r="A920" i="3"/>
  <c r="DC919" i="3"/>
  <c r="DA919" i="3"/>
  <c r="CZ919" i="3"/>
  <c r="DB919" i="3" s="1"/>
  <c r="CY919" i="3"/>
  <c r="A919" i="3"/>
  <c r="DC918" i="3"/>
  <c r="DA918" i="3"/>
  <c r="CZ918" i="3"/>
  <c r="DB918" i="3" s="1"/>
  <c r="CY918" i="3"/>
  <c r="A918" i="3"/>
  <c r="DC917" i="3"/>
  <c r="DA917" i="3"/>
  <c r="CZ917" i="3"/>
  <c r="DB917" i="3" s="1"/>
  <c r="CY917" i="3"/>
  <c r="A917" i="3"/>
  <c r="DC916" i="3"/>
  <c r="DA916" i="3"/>
  <c r="CZ916" i="3"/>
  <c r="DB916" i="3" s="1"/>
  <c r="CY916" i="3"/>
  <c r="A916" i="3"/>
  <c r="DC915" i="3"/>
  <c r="DA915" i="3"/>
  <c r="CZ915" i="3"/>
  <c r="DB915" i="3" s="1"/>
  <c r="CY915" i="3"/>
  <c r="A915" i="3"/>
  <c r="DC914" i="3"/>
  <c r="DA914" i="3"/>
  <c r="CZ914" i="3"/>
  <c r="DB914" i="3" s="1"/>
  <c r="CY914" i="3"/>
  <c r="A914" i="3"/>
  <c r="DC913" i="3"/>
  <c r="DA913" i="3"/>
  <c r="CZ913" i="3"/>
  <c r="DB913" i="3" s="1"/>
  <c r="CY913" i="3"/>
  <c r="A913" i="3"/>
  <c r="DC912" i="3"/>
  <c r="DA912" i="3"/>
  <c r="CZ912" i="3"/>
  <c r="DB912" i="3" s="1"/>
  <c r="CY912" i="3"/>
  <c r="A912" i="3"/>
  <c r="DC911" i="3"/>
  <c r="DA911" i="3"/>
  <c r="CZ911" i="3"/>
  <c r="DB911" i="3" s="1"/>
  <c r="CY911" i="3"/>
  <c r="A911" i="3"/>
  <c r="DC910" i="3"/>
  <c r="DA910" i="3"/>
  <c r="CZ910" i="3"/>
  <c r="DB910" i="3" s="1"/>
  <c r="CY910" i="3"/>
  <c r="A910" i="3"/>
  <c r="DC909" i="3"/>
  <c r="DA909" i="3"/>
  <c r="CZ909" i="3"/>
  <c r="DB909" i="3" s="1"/>
  <c r="CY909" i="3"/>
  <c r="A909" i="3"/>
  <c r="DC908" i="3"/>
  <c r="DA908" i="3"/>
  <c r="CZ908" i="3"/>
  <c r="DB908" i="3" s="1"/>
  <c r="CY908" i="3"/>
  <c r="A908" i="3"/>
  <c r="DC907" i="3"/>
  <c r="DA907" i="3"/>
  <c r="CZ907" i="3"/>
  <c r="DB907" i="3" s="1"/>
  <c r="CY907" i="3"/>
  <c r="A907" i="3"/>
  <c r="DC906" i="3"/>
  <c r="DA906" i="3"/>
  <c r="CZ906" i="3"/>
  <c r="DB906" i="3" s="1"/>
  <c r="CY906" i="3"/>
  <c r="A906" i="3"/>
  <c r="DC905" i="3"/>
  <c r="DA905" i="3"/>
  <c r="CZ905" i="3"/>
  <c r="DB905" i="3" s="1"/>
  <c r="CY905" i="3"/>
  <c r="A905" i="3"/>
  <c r="DC904" i="3"/>
  <c r="DA904" i="3"/>
  <c r="CZ904" i="3"/>
  <c r="DB904" i="3" s="1"/>
  <c r="CY904" i="3"/>
  <c r="A904" i="3"/>
  <c r="DC903" i="3"/>
  <c r="DA903" i="3"/>
  <c r="CZ903" i="3"/>
  <c r="DB903" i="3" s="1"/>
  <c r="CY903" i="3"/>
  <c r="A903" i="3"/>
  <c r="DC902" i="3"/>
  <c r="DA902" i="3"/>
  <c r="CZ902" i="3"/>
  <c r="DB902" i="3" s="1"/>
  <c r="CY902" i="3"/>
  <c r="A902" i="3"/>
  <c r="DC901" i="3"/>
  <c r="DA901" i="3"/>
  <c r="CZ901" i="3"/>
  <c r="DB901" i="3" s="1"/>
  <c r="CY901" i="3"/>
  <c r="A901" i="3"/>
  <c r="DC900" i="3"/>
  <c r="DA900" i="3"/>
  <c r="CZ900" i="3"/>
  <c r="DB900" i="3" s="1"/>
  <c r="CY900" i="3"/>
  <c r="A900" i="3"/>
  <c r="DC899" i="3"/>
  <c r="DA899" i="3"/>
  <c r="CZ899" i="3"/>
  <c r="DB899" i="3" s="1"/>
  <c r="CY899" i="3"/>
  <c r="A899" i="3"/>
  <c r="DC898" i="3"/>
  <c r="DA898" i="3"/>
  <c r="CZ898" i="3"/>
  <c r="DB898" i="3" s="1"/>
  <c r="CY898" i="3"/>
  <c r="A898" i="3"/>
  <c r="DC897" i="3"/>
  <c r="DA897" i="3"/>
  <c r="CZ897" i="3"/>
  <c r="DB897" i="3" s="1"/>
  <c r="CY897" i="3"/>
  <c r="A897" i="3"/>
  <c r="DC896" i="3"/>
  <c r="DA896" i="3"/>
  <c r="CZ896" i="3"/>
  <c r="DB896" i="3" s="1"/>
  <c r="CY896" i="3"/>
  <c r="A896" i="3"/>
  <c r="DC895" i="3"/>
  <c r="DA895" i="3"/>
  <c r="CZ895" i="3"/>
  <c r="DB895" i="3" s="1"/>
  <c r="CY895" i="3"/>
  <c r="A895" i="3"/>
  <c r="DC894" i="3"/>
  <c r="DA894" i="3"/>
  <c r="CZ894" i="3"/>
  <c r="DB894" i="3" s="1"/>
  <c r="CY894" i="3"/>
  <c r="A894" i="3"/>
  <c r="DC893" i="3"/>
  <c r="DA893" i="3"/>
  <c r="CZ893" i="3"/>
  <c r="DB893" i="3" s="1"/>
  <c r="CY893" i="3"/>
  <c r="A893" i="3"/>
  <c r="DC892" i="3"/>
  <c r="DA892" i="3"/>
  <c r="CZ892" i="3"/>
  <c r="DB892" i="3" s="1"/>
  <c r="CY892" i="3"/>
  <c r="A892" i="3"/>
  <c r="DC891" i="3"/>
  <c r="DA891" i="3"/>
  <c r="CZ891" i="3"/>
  <c r="DB891" i="3" s="1"/>
  <c r="CY891" i="3"/>
  <c r="A891" i="3"/>
  <c r="DC890" i="3"/>
  <c r="DA890" i="3"/>
  <c r="CZ890" i="3"/>
  <c r="DB890" i="3" s="1"/>
  <c r="CY890" i="3"/>
  <c r="A890" i="3"/>
  <c r="DC889" i="3"/>
  <c r="DA889" i="3"/>
  <c r="CZ889" i="3"/>
  <c r="DB889" i="3" s="1"/>
  <c r="CY889" i="3"/>
  <c r="A889" i="3"/>
  <c r="DC888" i="3"/>
  <c r="DA888" i="3"/>
  <c r="CZ888" i="3"/>
  <c r="DB888" i="3" s="1"/>
  <c r="CY888" i="3"/>
  <c r="A888" i="3"/>
  <c r="DC887" i="3"/>
  <c r="DA887" i="3"/>
  <c r="CZ887" i="3"/>
  <c r="DB887" i="3" s="1"/>
  <c r="CY887" i="3"/>
  <c r="A887" i="3"/>
  <c r="DC886" i="3"/>
  <c r="DA886" i="3"/>
  <c r="CZ886" i="3"/>
  <c r="DB886" i="3" s="1"/>
  <c r="CY886" i="3"/>
  <c r="A886" i="3"/>
  <c r="DC885" i="3"/>
  <c r="DA885" i="3"/>
  <c r="CZ885" i="3"/>
  <c r="DB885" i="3" s="1"/>
  <c r="CY885" i="3"/>
  <c r="A885" i="3"/>
  <c r="DC884" i="3"/>
  <c r="DA884" i="3"/>
  <c r="CZ884" i="3"/>
  <c r="DB884" i="3" s="1"/>
  <c r="CY884" i="3"/>
  <c r="A884" i="3"/>
  <c r="DC883" i="3"/>
  <c r="DA883" i="3"/>
  <c r="CZ883" i="3"/>
  <c r="DB883" i="3" s="1"/>
  <c r="CY883" i="3"/>
  <c r="A883" i="3"/>
  <c r="DC882" i="3"/>
  <c r="DA882" i="3"/>
  <c r="CZ882" i="3"/>
  <c r="DB882" i="3" s="1"/>
  <c r="CY882" i="3"/>
  <c r="A882" i="3"/>
  <c r="DC881" i="3"/>
  <c r="DA881" i="3"/>
  <c r="CZ881" i="3"/>
  <c r="DB881" i="3" s="1"/>
  <c r="CY881" i="3"/>
  <c r="A881" i="3"/>
  <c r="DC880" i="3"/>
  <c r="DA880" i="3"/>
  <c r="CZ880" i="3"/>
  <c r="DB880" i="3" s="1"/>
  <c r="CY880" i="3"/>
  <c r="A880" i="3"/>
  <c r="DC879" i="3"/>
  <c r="DA879" i="3"/>
  <c r="CZ879" i="3"/>
  <c r="DB879" i="3" s="1"/>
  <c r="CY879" i="3"/>
  <c r="A879" i="3"/>
  <c r="DC878" i="3"/>
  <c r="DA878" i="3"/>
  <c r="CZ878" i="3"/>
  <c r="DB878" i="3" s="1"/>
  <c r="CY878" i="3"/>
  <c r="A878" i="3"/>
  <c r="DC877" i="3"/>
  <c r="DA877" i="3"/>
  <c r="CZ877" i="3"/>
  <c r="DB877" i="3" s="1"/>
  <c r="CY877" i="3"/>
  <c r="A877" i="3"/>
  <c r="DC876" i="3"/>
  <c r="DA876" i="3"/>
  <c r="CZ876" i="3"/>
  <c r="DB876" i="3" s="1"/>
  <c r="CY876" i="3"/>
  <c r="A876" i="3"/>
  <c r="DC875" i="3"/>
  <c r="DA875" i="3"/>
  <c r="CZ875" i="3"/>
  <c r="DB875" i="3" s="1"/>
  <c r="CY875" i="3"/>
  <c r="A875" i="3"/>
  <c r="DC874" i="3"/>
  <c r="DA874" i="3"/>
  <c r="CZ874" i="3"/>
  <c r="DB874" i="3" s="1"/>
  <c r="CY874" i="3"/>
  <c r="A874" i="3"/>
  <c r="DC873" i="3"/>
  <c r="DA873" i="3"/>
  <c r="CZ873" i="3"/>
  <c r="DB873" i="3" s="1"/>
  <c r="CY873" i="3"/>
  <c r="A873" i="3"/>
  <c r="DC872" i="3"/>
  <c r="DA872" i="3"/>
  <c r="CZ872" i="3"/>
  <c r="DB872" i="3" s="1"/>
  <c r="CY872" i="3"/>
  <c r="A872" i="3"/>
  <c r="DC871" i="3"/>
  <c r="DA871" i="3"/>
  <c r="CZ871" i="3"/>
  <c r="DB871" i="3" s="1"/>
  <c r="CY871" i="3"/>
  <c r="A871" i="3"/>
  <c r="DC870" i="3"/>
  <c r="DA870" i="3"/>
  <c r="CZ870" i="3"/>
  <c r="DB870" i="3" s="1"/>
  <c r="CY870" i="3"/>
  <c r="A870" i="3"/>
  <c r="DC869" i="3"/>
  <c r="DA869" i="3"/>
  <c r="CZ869" i="3"/>
  <c r="DB869" i="3" s="1"/>
  <c r="CY869" i="3"/>
  <c r="A869" i="3"/>
  <c r="DC868" i="3"/>
  <c r="DA868" i="3"/>
  <c r="CZ868" i="3"/>
  <c r="DB868" i="3" s="1"/>
  <c r="CY868" i="3"/>
  <c r="A868" i="3"/>
  <c r="DC867" i="3"/>
  <c r="DA867" i="3"/>
  <c r="CZ867" i="3"/>
  <c r="DB867" i="3" s="1"/>
  <c r="CY867" i="3"/>
  <c r="A867" i="3"/>
  <c r="DC866" i="3"/>
  <c r="DA866" i="3"/>
  <c r="CZ866" i="3"/>
  <c r="DB866" i="3" s="1"/>
  <c r="CY866" i="3"/>
  <c r="A866" i="3"/>
  <c r="DC865" i="3"/>
  <c r="DA865" i="3"/>
  <c r="CZ865" i="3"/>
  <c r="DB865" i="3" s="1"/>
  <c r="CY865" i="3"/>
  <c r="A865" i="3"/>
  <c r="DC864" i="3"/>
  <c r="DA864" i="3"/>
  <c r="CZ864" i="3"/>
  <c r="DB864" i="3" s="1"/>
  <c r="CY864" i="3"/>
  <c r="A864" i="3"/>
  <c r="DC863" i="3"/>
  <c r="DA863" i="3"/>
  <c r="CZ863" i="3"/>
  <c r="DB863" i="3" s="1"/>
  <c r="CY863" i="3"/>
  <c r="A863" i="3"/>
  <c r="DC862" i="3"/>
  <c r="DA862" i="3"/>
  <c r="CZ862" i="3"/>
  <c r="DB862" i="3" s="1"/>
  <c r="CY862" i="3"/>
  <c r="A862" i="3"/>
  <c r="DC861" i="3"/>
  <c r="DA861" i="3"/>
  <c r="CZ861" i="3"/>
  <c r="DB861" i="3" s="1"/>
  <c r="CY861" i="3"/>
  <c r="A861" i="3"/>
  <c r="DC860" i="3"/>
  <c r="DA860" i="3"/>
  <c r="CZ860" i="3"/>
  <c r="DB860" i="3" s="1"/>
  <c r="CY860" i="3"/>
  <c r="A860" i="3"/>
  <c r="DC859" i="3"/>
  <c r="DA859" i="3"/>
  <c r="CZ859" i="3"/>
  <c r="DB859" i="3" s="1"/>
  <c r="CY859" i="3"/>
  <c r="A859" i="3"/>
  <c r="DC858" i="3"/>
  <c r="DA858" i="3"/>
  <c r="CZ858" i="3"/>
  <c r="DB858" i="3" s="1"/>
  <c r="CY858" i="3"/>
  <c r="A858" i="3"/>
  <c r="DC857" i="3"/>
  <c r="DA857" i="3"/>
  <c r="CZ857" i="3"/>
  <c r="DB857" i="3" s="1"/>
  <c r="CY857" i="3"/>
  <c r="A857" i="3"/>
  <c r="DC856" i="3"/>
  <c r="DA856" i="3"/>
  <c r="CZ856" i="3"/>
  <c r="DB856" i="3" s="1"/>
  <c r="CY856" i="3"/>
  <c r="A856" i="3"/>
  <c r="DC855" i="3"/>
  <c r="DA855" i="3"/>
  <c r="CZ855" i="3"/>
  <c r="DB855" i="3" s="1"/>
  <c r="CY855" i="3"/>
  <c r="A855" i="3"/>
  <c r="DC854" i="3"/>
  <c r="DA854" i="3"/>
  <c r="CZ854" i="3"/>
  <c r="DB854" i="3" s="1"/>
  <c r="CY854" i="3"/>
  <c r="A854" i="3"/>
  <c r="DC853" i="3"/>
  <c r="DA853" i="3"/>
  <c r="CZ853" i="3"/>
  <c r="DB853" i="3" s="1"/>
  <c r="CY853" i="3"/>
  <c r="A853" i="3"/>
  <c r="DC852" i="3"/>
  <c r="DA852" i="3"/>
  <c r="CZ852" i="3"/>
  <c r="DB852" i="3" s="1"/>
  <c r="CY852" i="3"/>
  <c r="A852" i="3"/>
  <c r="DC851" i="3"/>
  <c r="DA851" i="3"/>
  <c r="CZ851" i="3"/>
  <c r="DB851" i="3" s="1"/>
  <c r="CY851" i="3"/>
  <c r="A851" i="3"/>
  <c r="DC850" i="3"/>
  <c r="DA850" i="3"/>
  <c r="CZ850" i="3"/>
  <c r="DB850" i="3" s="1"/>
  <c r="CY850" i="3"/>
  <c r="A850" i="3"/>
  <c r="DC849" i="3"/>
  <c r="DA849" i="3"/>
  <c r="CZ849" i="3"/>
  <c r="DB849" i="3" s="1"/>
  <c r="CY849" i="3"/>
  <c r="A849" i="3"/>
  <c r="DC848" i="3"/>
  <c r="DA848" i="3"/>
  <c r="CZ848" i="3"/>
  <c r="DB848" i="3" s="1"/>
  <c r="CY848" i="3"/>
  <c r="A848" i="3"/>
  <c r="DC847" i="3"/>
  <c r="DA847" i="3"/>
  <c r="CZ847" i="3"/>
  <c r="DB847" i="3" s="1"/>
  <c r="CY847" i="3"/>
  <c r="A847" i="3"/>
  <c r="DC846" i="3"/>
  <c r="DA846" i="3"/>
  <c r="CZ846" i="3"/>
  <c r="DB846" i="3" s="1"/>
  <c r="CY846" i="3"/>
  <c r="A846" i="3"/>
  <c r="DC845" i="3"/>
  <c r="DA845" i="3"/>
  <c r="CZ845" i="3"/>
  <c r="DB845" i="3" s="1"/>
  <c r="CY845" i="3"/>
  <c r="A845" i="3"/>
  <c r="DC844" i="3"/>
  <c r="DA844" i="3"/>
  <c r="CZ844" i="3"/>
  <c r="DB844" i="3" s="1"/>
  <c r="CY844" i="3"/>
  <c r="A844" i="3"/>
  <c r="DC843" i="3"/>
  <c r="DA843" i="3"/>
  <c r="CZ843" i="3"/>
  <c r="DB843" i="3" s="1"/>
  <c r="CY843" i="3"/>
  <c r="A843" i="3"/>
  <c r="DC842" i="3"/>
  <c r="DA842" i="3"/>
  <c r="CZ842" i="3"/>
  <c r="DB842" i="3" s="1"/>
  <c r="CY842" i="3"/>
  <c r="A842" i="3"/>
  <c r="DC841" i="3"/>
  <c r="DA841" i="3"/>
  <c r="CZ841" i="3"/>
  <c r="DB841" i="3" s="1"/>
  <c r="CY841" i="3"/>
  <c r="A841" i="3"/>
  <c r="DC840" i="3"/>
  <c r="DA840" i="3"/>
  <c r="CZ840" i="3"/>
  <c r="DB840" i="3" s="1"/>
  <c r="CY840" i="3"/>
  <c r="A840" i="3"/>
  <c r="DC839" i="3"/>
  <c r="DA839" i="3"/>
  <c r="CZ839" i="3"/>
  <c r="DB839" i="3" s="1"/>
  <c r="CY839" i="3"/>
  <c r="A839" i="3"/>
  <c r="DC838" i="3"/>
  <c r="DA838" i="3"/>
  <c r="CZ838" i="3"/>
  <c r="DB838" i="3" s="1"/>
  <c r="CY838" i="3"/>
  <c r="A838" i="3"/>
  <c r="DC837" i="3"/>
  <c r="DA837" i="3"/>
  <c r="CZ837" i="3"/>
  <c r="DB837" i="3" s="1"/>
  <c r="CY837" i="3"/>
  <c r="A837" i="3"/>
  <c r="DC836" i="3"/>
  <c r="DA836" i="3"/>
  <c r="CZ836" i="3"/>
  <c r="DB836" i="3" s="1"/>
  <c r="CY836" i="3"/>
  <c r="A836" i="3"/>
  <c r="DC835" i="3"/>
  <c r="DA835" i="3"/>
  <c r="CZ835" i="3"/>
  <c r="DB835" i="3" s="1"/>
  <c r="CY835" i="3"/>
  <c r="A835" i="3"/>
  <c r="DC834" i="3"/>
  <c r="DA834" i="3"/>
  <c r="CZ834" i="3"/>
  <c r="DB834" i="3" s="1"/>
  <c r="CY834" i="3"/>
  <c r="A834" i="3"/>
  <c r="DC833" i="3"/>
  <c r="DA833" i="3"/>
  <c r="CZ833" i="3"/>
  <c r="DB833" i="3" s="1"/>
  <c r="CY833" i="3"/>
  <c r="A833" i="3"/>
  <c r="DC832" i="3"/>
  <c r="DA832" i="3"/>
  <c r="CZ832" i="3"/>
  <c r="DB832" i="3" s="1"/>
  <c r="CY832" i="3"/>
  <c r="A832" i="3"/>
  <c r="DC831" i="3"/>
  <c r="DA831" i="3"/>
  <c r="CZ831" i="3"/>
  <c r="DB831" i="3" s="1"/>
  <c r="CY831" i="3"/>
  <c r="A831" i="3"/>
  <c r="DC830" i="3"/>
  <c r="DA830" i="3"/>
  <c r="CZ830" i="3"/>
  <c r="DB830" i="3" s="1"/>
  <c r="CY830" i="3"/>
  <c r="A830" i="3"/>
  <c r="DC829" i="3"/>
  <c r="DA829" i="3"/>
  <c r="CZ829" i="3"/>
  <c r="DB829" i="3" s="1"/>
  <c r="CY829" i="3"/>
  <c r="A829" i="3"/>
  <c r="DC828" i="3"/>
  <c r="DA828" i="3"/>
  <c r="CZ828" i="3"/>
  <c r="DB828" i="3" s="1"/>
  <c r="CY828" i="3"/>
  <c r="A828" i="3"/>
  <c r="DC827" i="3"/>
  <c r="DA827" i="3"/>
  <c r="CZ827" i="3"/>
  <c r="DB827" i="3" s="1"/>
  <c r="CY827" i="3"/>
  <c r="A827" i="3"/>
  <c r="DC826" i="3"/>
  <c r="DA826" i="3"/>
  <c r="CZ826" i="3"/>
  <c r="DB826" i="3" s="1"/>
  <c r="CY826" i="3"/>
  <c r="A826" i="3"/>
  <c r="DC825" i="3"/>
  <c r="DA825" i="3"/>
  <c r="CZ825" i="3"/>
  <c r="DB825" i="3" s="1"/>
  <c r="CY825" i="3"/>
  <c r="A825" i="3"/>
  <c r="DC824" i="3"/>
  <c r="DA824" i="3"/>
  <c r="CZ824" i="3"/>
  <c r="DB824" i="3" s="1"/>
  <c r="CY824" i="3"/>
  <c r="A824" i="3"/>
  <c r="DC823" i="3"/>
  <c r="DA823" i="3"/>
  <c r="CZ823" i="3"/>
  <c r="DB823" i="3" s="1"/>
  <c r="CY823" i="3"/>
  <c r="A823" i="3"/>
  <c r="DC822" i="3"/>
  <c r="DA822" i="3"/>
  <c r="CZ822" i="3"/>
  <c r="DB822" i="3" s="1"/>
  <c r="CY822" i="3"/>
  <c r="A822" i="3"/>
  <c r="DC821" i="3"/>
  <c r="DA821" i="3"/>
  <c r="CZ821" i="3"/>
  <c r="DB821" i="3" s="1"/>
  <c r="CY821" i="3"/>
  <c r="A821" i="3"/>
  <c r="DC820" i="3"/>
  <c r="DA820" i="3"/>
  <c r="CZ820" i="3"/>
  <c r="DB820" i="3" s="1"/>
  <c r="CY820" i="3"/>
  <c r="A820" i="3"/>
  <c r="DC819" i="3"/>
  <c r="DA819" i="3"/>
  <c r="CZ819" i="3"/>
  <c r="DB819" i="3" s="1"/>
  <c r="CY819" i="3"/>
  <c r="A819" i="3"/>
  <c r="DC818" i="3"/>
  <c r="DA818" i="3"/>
  <c r="CZ818" i="3"/>
  <c r="DB818" i="3" s="1"/>
  <c r="CY818" i="3"/>
  <c r="A818" i="3"/>
  <c r="DC817" i="3"/>
  <c r="DA817" i="3"/>
  <c r="CZ817" i="3"/>
  <c r="DB817" i="3" s="1"/>
  <c r="CY817" i="3"/>
  <c r="A817" i="3"/>
  <c r="DC816" i="3"/>
  <c r="DA816" i="3"/>
  <c r="CZ816" i="3"/>
  <c r="DB816" i="3" s="1"/>
  <c r="CY816" i="3"/>
  <c r="A816" i="3"/>
  <c r="DC815" i="3"/>
  <c r="DA815" i="3"/>
  <c r="CZ815" i="3"/>
  <c r="DB815" i="3" s="1"/>
  <c r="CY815" i="3"/>
  <c r="A815" i="3"/>
  <c r="DC814" i="3"/>
  <c r="DA814" i="3"/>
  <c r="CZ814" i="3"/>
  <c r="DB814" i="3" s="1"/>
  <c r="CY814" i="3"/>
  <c r="A814" i="3"/>
  <c r="DC813" i="3"/>
  <c r="DA813" i="3"/>
  <c r="CZ813" i="3"/>
  <c r="DB813" i="3" s="1"/>
  <c r="CY813" i="3"/>
  <c r="A813" i="3"/>
  <c r="DC812" i="3"/>
  <c r="DA812" i="3"/>
  <c r="CZ812" i="3"/>
  <c r="DB812" i="3" s="1"/>
  <c r="CY812" i="3"/>
  <c r="A812" i="3"/>
  <c r="DC811" i="3"/>
  <c r="DA811" i="3"/>
  <c r="CZ811" i="3"/>
  <c r="DB811" i="3" s="1"/>
  <c r="CY811" i="3"/>
  <c r="A811" i="3"/>
  <c r="DC810" i="3"/>
  <c r="DA810" i="3"/>
  <c r="CZ810" i="3"/>
  <c r="DB810" i="3" s="1"/>
  <c r="CY810" i="3"/>
  <c r="A810" i="3"/>
  <c r="DC809" i="3"/>
  <c r="DA809" i="3"/>
  <c r="CZ809" i="3"/>
  <c r="DB809" i="3" s="1"/>
  <c r="CY809" i="3"/>
  <c r="A809" i="3"/>
  <c r="DC808" i="3"/>
  <c r="DA808" i="3"/>
  <c r="CZ808" i="3"/>
  <c r="DB808" i="3" s="1"/>
  <c r="CY808" i="3"/>
  <c r="A808" i="3"/>
  <c r="DC807" i="3"/>
  <c r="DA807" i="3"/>
  <c r="CZ807" i="3"/>
  <c r="DB807" i="3" s="1"/>
  <c r="CY807" i="3"/>
  <c r="A807" i="3"/>
  <c r="DC806" i="3"/>
  <c r="DA806" i="3"/>
  <c r="CZ806" i="3"/>
  <c r="DB806" i="3" s="1"/>
  <c r="CY806" i="3"/>
  <c r="A806" i="3"/>
  <c r="DC805" i="3"/>
  <c r="DA805" i="3"/>
  <c r="CZ805" i="3"/>
  <c r="DB805" i="3" s="1"/>
  <c r="CY805" i="3"/>
  <c r="A805" i="3"/>
  <c r="DC804" i="3"/>
  <c r="DA804" i="3"/>
  <c r="CZ804" i="3"/>
  <c r="DB804" i="3" s="1"/>
  <c r="CY804" i="3"/>
  <c r="A804" i="3"/>
  <c r="DC803" i="3"/>
  <c r="DA803" i="3"/>
  <c r="CZ803" i="3"/>
  <c r="DB803" i="3" s="1"/>
  <c r="CY803" i="3"/>
  <c r="A803" i="3"/>
  <c r="DC802" i="3"/>
  <c r="DA802" i="3"/>
  <c r="CZ802" i="3"/>
  <c r="DB802" i="3" s="1"/>
  <c r="CY802" i="3"/>
  <c r="A802" i="3"/>
  <c r="DC801" i="3"/>
  <c r="DA801" i="3"/>
  <c r="CZ801" i="3"/>
  <c r="DB801" i="3" s="1"/>
  <c r="CY801" i="3"/>
  <c r="A801" i="3"/>
  <c r="DC800" i="3"/>
  <c r="DA800" i="3"/>
  <c r="CZ800" i="3"/>
  <c r="DB800" i="3" s="1"/>
  <c r="CY800" i="3"/>
  <c r="A800" i="3"/>
  <c r="DC799" i="3"/>
  <c r="DA799" i="3"/>
  <c r="CZ799" i="3"/>
  <c r="DB799" i="3" s="1"/>
  <c r="CY799" i="3"/>
  <c r="A799" i="3"/>
  <c r="DC798" i="3"/>
  <c r="DA798" i="3"/>
  <c r="CZ798" i="3"/>
  <c r="DB798" i="3" s="1"/>
  <c r="CY798" i="3"/>
  <c r="A798" i="3"/>
  <c r="DC797" i="3"/>
  <c r="DA797" i="3"/>
  <c r="CZ797" i="3"/>
  <c r="DB797" i="3" s="1"/>
  <c r="CY797" i="3"/>
  <c r="A797" i="3"/>
  <c r="DC796" i="3"/>
  <c r="DA796" i="3"/>
  <c r="CZ796" i="3"/>
  <c r="DB796" i="3" s="1"/>
  <c r="CY796" i="3"/>
  <c r="A796" i="3"/>
  <c r="DC795" i="3"/>
  <c r="DA795" i="3"/>
  <c r="CZ795" i="3"/>
  <c r="DB795" i="3" s="1"/>
  <c r="CY795" i="3"/>
  <c r="A795" i="3"/>
  <c r="DC794" i="3"/>
  <c r="DA794" i="3"/>
  <c r="CZ794" i="3"/>
  <c r="DB794" i="3" s="1"/>
  <c r="CY794" i="3"/>
  <c r="A794" i="3"/>
  <c r="DC793" i="3"/>
  <c r="DA793" i="3"/>
  <c r="CZ793" i="3"/>
  <c r="DB793" i="3" s="1"/>
  <c r="CY793" i="3"/>
  <c r="A793" i="3"/>
  <c r="DC792" i="3"/>
  <c r="DA792" i="3"/>
  <c r="CZ792" i="3"/>
  <c r="DB792" i="3" s="1"/>
  <c r="CY792" i="3"/>
  <c r="A792" i="3"/>
  <c r="DC791" i="3"/>
  <c r="DA791" i="3"/>
  <c r="CZ791" i="3"/>
  <c r="DB791" i="3" s="1"/>
  <c r="CY791" i="3"/>
  <c r="A791" i="3"/>
  <c r="DC790" i="3"/>
  <c r="DA790" i="3"/>
  <c r="CZ790" i="3"/>
  <c r="DB790" i="3" s="1"/>
  <c r="CY790" i="3"/>
  <c r="A790" i="3"/>
  <c r="DC789" i="3"/>
  <c r="DA789" i="3"/>
  <c r="CZ789" i="3"/>
  <c r="DB789" i="3" s="1"/>
  <c r="CY789" i="3"/>
  <c r="A789" i="3"/>
  <c r="DC788" i="3"/>
  <c r="DA788" i="3"/>
  <c r="CZ788" i="3"/>
  <c r="DB788" i="3" s="1"/>
  <c r="CY788" i="3"/>
  <c r="A788" i="3"/>
  <c r="DC787" i="3"/>
  <c r="DA787" i="3"/>
  <c r="CZ787" i="3"/>
  <c r="DB787" i="3" s="1"/>
  <c r="CY787" i="3"/>
  <c r="A787" i="3"/>
  <c r="DC786" i="3"/>
  <c r="DA786" i="3"/>
  <c r="CZ786" i="3"/>
  <c r="DB786" i="3" s="1"/>
  <c r="CY786" i="3"/>
  <c r="A786" i="3"/>
  <c r="DC785" i="3"/>
  <c r="DA785" i="3"/>
  <c r="CZ785" i="3"/>
  <c r="DB785" i="3" s="1"/>
  <c r="CY785" i="3"/>
  <c r="A785" i="3"/>
  <c r="DC784" i="3"/>
  <c r="DA784" i="3"/>
  <c r="CZ784" i="3"/>
  <c r="DB784" i="3" s="1"/>
  <c r="CY784" i="3"/>
  <c r="A784" i="3"/>
  <c r="DC783" i="3"/>
  <c r="DA783" i="3"/>
  <c r="CZ783" i="3"/>
  <c r="DB783" i="3" s="1"/>
  <c r="CY783" i="3"/>
  <c r="A783" i="3"/>
  <c r="DC782" i="3"/>
  <c r="DA782" i="3"/>
  <c r="CZ782" i="3"/>
  <c r="DB782" i="3" s="1"/>
  <c r="CY782" i="3"/>
  <c r="A782" i="3"/>
  <c r="DC781" i="3"/>
  <c r="DA781" i="3"/>
  <c r="CZ781" i="3"/>
  <c r="DB781" i="3" s="1"/>
  <c r="CY781" i="3"/>
  <c r="A781" i="3"/>
  <c r="DC780" i="3"/>
  <c r="DA780" i="3"/>
  <c r="CZ780" i="3"/>
  <c r="DB780" i="3" s="1"/>
  <c r="CY780" i="3"/>
  <c r="A780" i="3"/>
  <c r="DC779" i="3"/>
  <c r="DA779" i="3"/>
  <c r="CZ779" i="3"/>
  <c r="DB779" i="3" s="1"/>
  <c r="CY779" i="3"/>
  <c r="A779" i="3"/>
  <c r="DC778" i="3"/>
  <c r="DA778" i="3"/>
  <c r="CZ778" i="3"/>
  <c r="DB778" i="3" s="1"/>
  <c r="CY778" i="3"/>
  <c r="A778" i="3"/>
  <c r="DC777" i="3"/>
  <c r="DA777" i="3"/>
  <c r="CZ777" i="3"/>
  <c r="DB777" i="3" s="1"/>
  <c r="CY777" i="3"/>
  <c r="A777" i="3"/>
  <c r="DC776" i="3"/>
  <c r="DA776" i="3"/>
  <c r="CZ776" i="3"/>
  <c r="DB776" i="3" s="1"/>
  <c r="CY776" i="3"/>
  <c r="A776" i="3"/>
  <c r="DC775" i="3"/>
  <c r="DA775" i="3"/>
  <c r="CZ775" i="3"/>
  <c r="DB775" i="3" s="1"/>
  <c r="CY775" i="3"/>
  <c r="A775" i="3"/>
  <c r="DC774" i="3"/>
  <c r="DA774" i="3"/>
  <c r="CZ774" i="3"/>
  <c r="DB774" i="3" s="1"/>
  <c r="CY774" i="3"/>
  <c r="A774" i="3"/>
  <c r="DC773" i="3"/>
  <c r="DA773" i="3"/>
  <c r="CZ773" i="3"/>
  <c r="DB773" i="3" s="1"/>
  <c r="CY773" i="3"/>
  <c r="A773" i="3"/>
  <c r="DC772" i="3"/>
  <c r="DA772" i="3"/>
  <c r="CZ772" i="3"/>
  <c r="DB772" i="3" s="1"/>
  <c r="CY772" i="3"/>
  <c r="A772" i="3"/>
  <c r="DC771" i="3"/>
  <c r="DA771" i="3"/>
  <c r="CZ771" i="3"/>
  <c r="DB771" i="3" s="1"/>
  <c r="CY771" i="3"/>
  <c r="A771" i="3"/>
  <c r="DC770" i="3"/>
  <c r="DA770" i="3"/>
  <c r="CZ770" i="3"/>
  <c r="DB770" i="3" s="1"/>
  <c r="CY770" i="3"/>
  <c r="CX770" i="3"/>
  <c r="A770" i="3"/>
  <c r="DC769" i="3"/>
  <c r="DA769" i="3"/>
  <c r="CZ769" i="3"/>
  <c r="DB769" i="3" s="1"/>
  <c r="CY769" i="3"/>
  <c r="CX769" i="3"/>
  <c r="A769" i="3"/>
  <c r="DC768" i="3"/>
  <c r="DA768" i="3"/>
  <c r="CZ768" i="3"/>
  <c r="DB768" i="3" s="1"/>
  <c r="CY768" i="3"/>
  <c r="CX768" i="3"/>
  <c r="A768" i="3"/>
  <c r="DC767" i="3"/>
  <c r="DA767" i="3"/>
  <c r="CZ767" i="3"/>
  <c r="DB767" i="3" s="1"/>
  <c r="CY767" i="3"/>
  <c r="CX767" i="3"/>
  <c r="A767" i="3"/>
  <c r="DC766" i="3"/>
  <c r="DA766" i="3"/>
  <c r="CZ766" i="3"/>
  <c r="DB766" i="3" s="1"/>
  <c r="CY766" i="3"/>
  <c r="CX766" i="3"/>
  <c r="A766" i="3"/>
  <c r="DC765" i="3"/>
  <c r="DA765" i="3"/>
  <c r="CZ765" i="3"/>
  <c r="DB765" i="3" s="1"/>
  <c r="CY765" i="3"/>
  <c r="CX765" i="3"/>
  <c r="A765" i="3"/>
  <c r="DC764" i="3"/>
  <c r="DA764" i="3"/>
  <c r="CZ764" i="3"/>
  <c r="DB764" i="3" s="1"/>
  <c r="CY764" i="3"/>
  <c r="CX764" i="3"/>
  <c r="A764" i="3"/>
  <c r="DC763" i="3"/>
  <c r="DA763" i="3"/>
  <c r="CZ763" i="3"/>
  <c r="DB763" i="3" s="1"/>
  <c r="CY763" i="3"/>
  <c r="CX763" i="3"/>
  <c r="A763" i="3"/>
  <c r="DC762" i="3"/>
  <c r="DA762" i="3"/>
  <c r="CZ762" i="3"/>
  <c r="DB762" i="3" s="1"/>
  <c r="CY762" i="3"/>
  <c r="CX762" i="3"/>
  <c r="A762" i="3"/>
  <c r="DC761" i="3"/>
  <c r="DA761" i="3"/>
  <c r="CZ761" i="3"/>
  <c r="DB761" i="3" s="1"/>
  <c r="CY761" i="3"/>
  <c r="CX761" i="3"/>
  <c r="A761" i="3"/>
  <c r="DC760" i="3"/>
  <c r="DA760" i="3"/>
  <c r="CZ760" i="3"/>
  <c r="DB760" i="3" s="1"/>
  <c r="CY760" i="3"/>
  <c r="CX760" i="3"/>
  <c r="A760" i="3"/>
  <c r="DC759" i="3"/>
  <c r="DA759" i="3"/>
  <c r="CZ759" i="3"/>
  <c r="DB759" i="3" s="1"/>
  <c r="CY759" i="3"/>
  <c r="CX759" i="3"/>
  <c r="A759" i="3"/>
  <c r="DC758" i="3"/>
  <c r="DA758" i="3"/>
  <c r="CZ758" i="3"/>
  <c r="DB758" i="3" s="1"/>
  <c r="CY758" i="3"/>
  <c r="CX758" i="3"/>
  <c r="A758" i="3"/>
  <c r="DC757" i="3"/>
  <c r="DA757" i="3"/>
  <c r="CZ757" i="3"/>
  <c r="DB757" i="3" s="1"/>
  <c r="CY757" i="3"/>
  <c r="CX757" i="3"/>
  <c r="A757" i="3"/>
  <c r="DC756" i="3"/>
  <c r="DA756" i="3"/>
  <c r="CZ756" i="3"/>
  <c r="DB756" i="3" s="1"/>
  <c r="CY756" i="3"/>
  <c r="CX756" i="3"/>
  <c r="A756" i="3"/>
  <c r="DC755" i="3"/>
  <c r="DA755" i="3"/>
  <c r="CZ755" i="3"/>
  <c r="DB755" i="3" s="1"/>
  <c r="CY755" i="3"/>
  <c r="CX755" i="3"/>
  <c r="A755" i="3"/>
  <c r="DC754" i="3"/>
  <c r="DA754" i="3"/>
  <c r="CZ754" i="3"/>
  <c r="DB754" i="3" s="1"/>
  <c r="CY754" i="3"/>
  <c r="CX754" i="3"/>
  <c r="A754" i="3"/>
  <c r="DC753" i="3"/>
  <c r="DA753" i="3"/>
  <c r="CZ753" i="3"/>
  <c r="DB753" i="3" s="1"/>
  <c r="CY753" i="3"/>
  <c r="CX753" i="3"/>
  <c r="A753" i="3"/>
  <c r="DC752" i="3"/>
  <c r="DA752" i="3"/>
  <c r="CZ752" i="3"/>
  <c r="DB752" i="3" s="1"/>
  <c r="CY752" i="3"/>
  <c r="CX752" i="3"/>
  <c r="A752" i="3"/>
  <c r="DC751" i="3"/>
  <c r="DA751" i="3"/>
  <c r="CZ751" i="3"/>
  <c r="DB751" i="3" s="1"/>
  <c r="CY751" i="3"/>
  <c r="CX751" i="3"/>
  <c r="A751" i="3"/>
  <c r="DC750" i="3"/>
  <c r="DA750" i="3"/>
  <c r="CZ750" i="3"/>
  <c r="DB750" i="3" s="1"/>
  <c r="CY750" i="3"/>
  <c r="CX750" i="3"/>
  <c r="A750" i="3"/>
  <c r="DC749" i="3"/>
  <c r="DA749" i="3"/>
  <c r="CZ749" i="3"/>
  <c r="DB749" i="3" s="1"/>
  <c r="CY749" i="3"/>
  <c r="CX749" i="3"/>
  <c r="A749" i="3"/>
  <c r="DC748" i="3"/>
  <c r="DA748" i="3"/>
  <c r="CZ748" i="3"/>
  <c r="DB748" i="3" s="1"/>
  <c r="CY748" i="3"/>
  <c r="CX748" i="3"/>
  <c r="A748" i="3"/>
  <c r="DC747" i="3"/>
  <c r="DA747" i="3"/>
  <c r="CZ747" i="3"/>
  <c r="DB747" i="3" s="1"/>
  <c r="CY747" i="3"/>
  <c r="CX747" i="3"/>
  <c r="A747" i="3"/>
  <c r="DC746" i="3"/>
  <c r="DA746" i="3"/>
  <c r="CZ746" i="3"/>
  <c r="DB746" i="3" s="1"/>
  <c r="CY746" i="3"/>
  <c r="CX746" i="3"/>
  <c r="A746" i="3"/>
  <c r="DC745" i="3"/>
  <c r="DA745" i="3"/>
  <c r="CZ745" i="3"/>
  <c r="DB745" i="3" s="1"/>
  <c r="CY745" i="3"/>
  <c r="CX745" i="3"/>
  <c r="A745" i="3"/>
  <c r="DC744" i="3"/>
  <c r="DA744" i="3"/>
  <c r="CZ744" i="3"/>
  <c r="DB744" i="3" s="1"/>
  <c r="CY744" i="3"/>
  <c r="CX744" i="3"/>
  <c r="A744" i="3"/>
  <c r="DC743" i="3"/>
  <c r="DA743" i="3"/>
  <c r="CZ743" i="3"/>
  <c r="DB743" i="3" s="1"/>
  <c r="CY743" i="3"/>
  <c r="CX743" i="3"/>
  <c r="A743" i="3"/>
  <c r="DC742" i="3"/>
  <c r="DA742" i="3"/>
  <c r="CZ742" i="3"/>
  <c r="DB742" i="3" s="1"/>
  <c r="CY742" i="3"/>
  <c r="CX742" i="3"/>
  <c r="A742" i="3"/>
  <c r="DC741" i="3"/>
  <c r="DA741" i="3"/>
  <c r="CZ741" i="3"/>
  <c r="DB741" i="3" s="1"/>
  <c r="CY741" i="3"/>
  <c r="CX741" i="3"/>
  <c r="A741" i="3"/>
  <c r="DC740" i="3"/>
  <c r="DA740" i="3"/>
  <c r="CZ740" i="3"/>
  <c r="DB740" i="3" s="1"/>
  <c r="CY740" i="3"/>
  <c r="CX740" i="3"/>
  <c r="A740" i="3"/>
  <c r="DC739" i="3"/>
  <c r="DA739" i="3"/>
  <c r="CZ739" i="3"/>
  <c r="DB739" i="3" s="1"/>
  <c r="CY739" i="3"/>
  <c r="CX739" i="3"/>
  <c r="A739" i="3"/>
  <c r="DC738" i="3"/>
  <c r="DA738" i="3"/>
  <c r="CZ738" i="3"/>
  <c r="DB738" i="3" s="1"/>
  <c r="CY738" i="3"/>
  <c r="CX738" i="3"/>
  <c r="A738" i="3"/>
  <c r="DC737" i="3"/>
  <c r="DA737" i="3"/>
  <c r="CZ737" i="3"/>
  <c r="DB737" i="3" s="1"/>
  <c r="CY737" i="3"/>
  <c r="CX737" i="3"/>
  <c r="A737" i="3"/>
  <c r="DC736" i="3"/>
  <c r="DA736" i="3"/>
  <c r="CZ736" i="3"/>
  <c r="DB736" i="3" s="1"/>
  <c r="CY736" i="3"/>
  <c r="CX736" i="3"/>
  <c r="A736" i="3"/>
  <c r="DC735" i="3"/>
  <c r="DA735" i="3"/>
  <c r="CZ735" i="3"/>
  <c r="DB735" i="3" s="1"/>
  <c r="CY735" i="3"/>
  <c r="CX735" i="3"/>
  <c r="A735" i="3"/>
  <c r="DC734" i="3"/>
  <c r="DA734" i="3"/>
  <c r="CZ734" i="3"/>
  <c r="DB734" i="3" s="1"/>
  <c r="CY734" i="3"/>
  <c r="CX734" i="3"/>
  <c r="A734" i="3"/>
  <c r="DC733" i="3"/>
  <c r="DA733" i="3"/>
  <c r="CZ733" i="3"/>
  <c r="DB733" i="3" s="1"/>
  <c r="CY733" i="3"/>
  <c r="CX733" i="3"/>
  <c r="A733" i="3"/>
  <c r="DC732" i="3"/>
  <c r="DA732" i="3"/>
  <c r="CZ732" i="3"/>
  <c r="DB732" i="3" s="1"/>
  <c r="CY732" i="3"/>
  <c r="CX732" i="3"/>
  <c r="A732" i="3"/>
  <c r="DC731" i="3"/>
  <c r="DA731" i="3"/>
  <c r="CZ731" i="3"/>
  <c r="DB731" i="3" s="1"/>
  <c r="CY731" i="3"/>
  <c r="CX731" i="3"/>
  <c r="A731" i="3"/>
  <c r="DC730" i="3"/>
  <c r="DA730" i="3"/>
  <c r="CZ730" i="3"/>
  <c r="DB730" i="3" s="1"/>
  <c r="CY730" i="3"/>
  <c r="CX730" i="3"/>
  <c r="A730" i="3"/>
  <c r="DC729" i="3"/>
  <c r="DA729" i="3"/>
  <c r="CZ729" i="3"/>
  <c r="DB729" i="3" s="1"/>
  <c r="CY729" i="3"/>
  <c r="CX729" i="3"/>
  <c r="A729" i="3"/>
  <c r="DC728" i="3"/>
  <c r="DA728" i="3"/>
  <c r="CZ728" i="3"/>
  <c r="DB728" i="3" s="1"/>
  <c r="CY728" i="3"/>
  <c r="CX728" i="3"/>
  <c r="A728" i="3"/>
  <c r="DC727" i="3"/>
  <c r="DA727" i="3"/>
  <c r="CZ727" i="3"/>
  <c r="DB727" i="3" s="1"/>
  <c r="CY727" i="3"/>
  <c r="CX727" i="3"/>
  <c r="A727" i="3"/>
  <c r="DC726" i="3"/>
  <c r="DA726" i="3"/>
  <c r="CZ726" i="3"/>
  <c r="DB726" i="3" s="1"/>
  <c r="CY726" i="3"/>
  <c r="CX726" i="3"/>
  <c r="A726" i="3"/>
  <c r="DC725" i="3"/>
  <c r="DA725" i="3"/>
  <c r="CZ725" i="3"/>
  <c r="DB725" i="3" s="1"/>
  <c r="CY725" i="3"/>
  <c r="CX725" i="3"/>
  <c r="A725" i="3"/>
  <c r="DC724" i="3"/>
  <c r="DA724" i="3"/>
  <c r="CZ724" i="3"/>
  <c r="DB724" i="3" s="1"/>
  <c r="CY724" i="3"/>
  <c r="CX724" i="3"/>
  <c r="A724" i="3"/>
  <c r="DC723" i="3"/>
  <c r="DA723" i="3"/>
  <c r="CZ723" i="3"/>
  <c r="DB723" i="3" s="1"/>
  <c r="CY723" i="3"/>
  <c r="CX723" i="3"/>
  <c r="A723" i="3"/>
  <c r="DC722" i="3"/>
  <c r="DA722" i="3"/>
  <c r="CZ722" i="3"/>
  <c r="DB722" i="3" s="1"/>
  <c r="CY722" i="3"/>
  <c r="CX722" i="3"/>
  <c r="A722" i="3"/>
  <c r="DC721" i="3"/>
  <c r="DA721" i="3"/>
  <c r="CZ721" i="3"/>
  <c r="DB721" i="3" s="1"/>
  <c r="CY721" i="3"/>
  <c r="CX721" i="3"/>
  <c r="A721" i="3"/>
  <c r="DC720" i="3"/>
  <c r="DA720" i="3"/>
  <c r="CZ720" i="3"/>
  <c r="DB720" i="3" s="1"/>
  <c r="CY720" i="3"/>
  <c r="CX720" i="3"/>
  <c r="A720" i="3"/>
  <c r="DC719" i="3"/>
  <c r="DA719" i="3"/>
  <c r="CZ719" i="3"/>
  <c r="DB719" i="3" s="1"/>
  <c r="CY719" i="3"/>
  <c r="CX719" i="3"/>
  <c r="A719" i="3"/>
  <c r="DC718" i="3"/>
  <c r="DA718" i="3"/>
  <c r="CZ718" i="3"/>
  <c r="DB718" i="3" s="1"/>
  <c r="CY718" i="3"/>
  <c r="CX718" i="3"/>
  <c r="A718" i="3"/>
  <c r="DC717" i="3"/>
  <c r="DA717" i="3"/>
  <c r="CZ717" i="3"/>
  <c r="DB717" i="3" s="1"/>
  <c r="CY717" i="3"/>
  <c r="CX717" i="3"/>
  <c r="A717" i="3"/>
  <c r="DC716" i="3"/>
  <c r="DA716" i="3"/>
  <c r="CZ716" i="3"/>
  <c r="DB716" i="3" s="1"/>
  <c r="CY716" i="3"/>
  <c r="CX716" i="3"/>
  <c r="A716" i="3"/>
  <c r="DC715" i="3"/>
  <c r="DA715" i="3"/>
  <c r="CZ715" i="3"/>
  <c r="DB715" i="3" s="1"/>
  <c r="CY715" i="3"/>
  <c r="CX715" i="3"/>
  <c r="A715" i="3"/>
  <c r="DC714" i="3"/>
  <c r="DA714" i="3"/>
  <c r="CZ714" i="3"/>
  <c r="DB714" i="3" s="1"/>
  <c r="CY714" i="3"/>
  <c r="CX714" i="3"/>
  <c r="A714" i="3"/>
  <c r="DC713" i="3"/>
  <c r="DA713" i="3"/>
  <c r="CZ713" i="3"/>
  <c r="DB713" i="3" s="1"/>
  <c r="CY713" i="3"/>
  <c r="CX713" i="3"/>
  <c r="A713" i="3"/>
  <c r="DC712" i="3"/>
  <c r="DA712" i="3"/>
  <c r="CZ712" i="3"/>
  <c r="DB712" i="3" s="1"/>
  <c r="CY712" i="3"/>
  <c r="CX712" i="3"/>
  <c r="A712" i="3"/>
  <c r="DC711" i="3"/>
  <c r="DA711" i="3"/>
  <c r="CZ711" i="3"/>
  <c r="DB711" i="3" s="1"/>
  <c r="CY711" i="3"/>
  <c r="CX711" i="3"/>
  <c r="A711" i="3"/>
  <c r="DC710" i="3"/>
  <c r="DA710" i="3"/>
  <c r="CZ710" i="3"/>
  <c r="DB710" i="3" s="1"/>
  <c r="CY710" i="3"/>
  <c r="CX710" i="3"/>
  <c r="A710" i="3"/>
  <c r="DC709" i="3"/>
  <c r="DA709" i="3"/>
  <c r="CZ709" i="3"/>
  <c r="DB709" i="3" s="1"/>
  <c r="CY709" i="3"/>
  <c r="CX709" i="3"/>
  <c r="A709" i="3"/>
  <c r="DC708" i="3"/>
  <c r="DA708" i="3"/>
  <c r="CZ708" i="3"/>
  <c r="DB708" i="3" s="1"/>
  <c r="CY708" i="3"/>
  <c r="CX708" i="3"/>
  <c r="A708" i="3"/>
  <c r="DC707" i="3"/>
  <c r="DA707" i="3"/>
  <c r="CZ707" i="3"/>
  <c r="DB707" i="3" s="1"/>
  <c r="CY707" i="3"/>
  <c r="CX707" i="3"/>
  <c r="A707" i="3"/>
  <c r="DC706" i="3"/>
  <c r="DA706" i="3"/>
  <c r="CZ706" i="3"/>
  <c r="DB706" i="3" s="1"/>
  <c r="CY706" i="3"/>
  <c r="CX706" i="3"/>
  <c r="A706" i="3"/>
  <c r="DC705" i="3"/>
  <c r="DA705" i="3"/>
  <c r="CZ705" i="3"/>
  <c r="DB705" i="3" s="1"/>
  <c r="CY705" i="3"/>
  <c r="CX705" i="3"/>
  <c r="A705" i="3"/>
  <c r="DC704" i="3"/>
  <c r="DA704" i="3"/>
  <c r="CZ704" i="3"/>
  <c r="DB704" i="3" s="1"/>
  <c r="CY704" i="3"/>
  <c r="CX704" i="3"/>
  <c r="A704" i="3"/>
  <c r="DC703" i="3"/>
  <c r="DA703" i="3"/>
  <c r="CZ703" i="3"/>
  <c r="DB703" i="3" s="1"/>
  <c r="CY703" i="3"/>
  <c r="CX703" i="3"/>
  <c r="A703" i="3"/>
  <c r="DC702" i="3"/>
  <c r="DA702" i="3"/>
  <c r="CZ702" i="3"/>
  <c r="DB702" i="3" s="1"/>
  <c r="CY702" i="3"/>
  <c r="A702" i="3"/>
  <c r="DC701" i="3"/>
  <c r="DA701" i="3"/>
  <c r="CZ701" i="3"/>
  <c r="DB701" i="3" s="1"/>
  <c r="CY701" i="3"/>
  <c r="A701" i="3"/>
  <c r="DC700" i="3"/>
  <c r="DA700" i="3"/>
  <c r="CZ700" i="3"/>
  <c r="DB700" i="3" s="1"/>
  <c r="CY700" i="3"/>
  <c r="A700" i="3"/>
  <c r="DC699" i="3"/>
  <c r="DA699" i="3"/>
  <c r="CZ699" i="3"/>
  <c r="DB699" i="3" s="1"/>
  <c r="CY699" i="3"/>
  <c r="A699" i="3"/>
  <c r="DC698" i="3"/>
  <c r="DA698" i="3"/>
  <c r="CZ698" i="3"/>
  <c r="DB698" i="3" s="1"/>
  <c r="CY698" i="3"/>
  <c r="A698" i="3"/>
  <c r="DC697" i="3"/>
  <c r="DA697" i="3"/>
  <c r="CZ697" i="3"/>
  <c r="DB697" i="3" s="1"/>
  <c r="CY697" i="3"/>
  <c r="A697" i="3"/>
  <c r="DC696" i="3"/>
  <c r="DA696" i="3"/>
  <c r="CZ696" i="3"/>
  <c r="DB696" i="3" s="1"/>
  <c r="CY696" i="3"/>
  <c r="A696" i="3"/>
  <c r="DC695" i="3"/>
  <c r="DA695" i="3"/>
  <c r="CZ695" i="3"/>
  <c r="DB695" i="3" s="1"/>
  <c r="CY695" i="3"/>
  <c r="A695" i="3"/>
  <c r="DC694" i="3"/>
  <c r="DA694" i="3"/>
  <c r="CZ694" i="3"/>
  <c r="DB694" i="3" s="1"/>
  <c r="CY694" i="3"/>
  <c r="A694" i="3"/>
  <c r="DC693" i="3"/>
  <c r="DA693" i="3"/>
  <c r="CZ693" i="3"/>
  <c r="DB693" i="3" s="1"/>
  <c r="CY693" i="3"/>
  <c r="A693" i="3"/>
  <c r="DC692" i="3"/>
  <c r="DA692" i="3"/>
  <c r="CZ692" i="3"/>
  <c r="DB692" i="3" s="1"/>
  <c r="CY692" i="3"/>
  <c r="A692" i="3"/>
  <c r="DC691" i="3"/>
  <c r="DA691" i="3"/>
  <c r="CZ691" i="3"/>
  <c r="DB691" i="3" s="1"/>
  <c r="CY691" i="3"/>
  <c r="A691" i="3"/>
  <c r="DC690" i="3"/>
  <c r="DA690" i="3"/>
  <c r="CZ690" i="3"/>
  <c r="DB690" i="3" s="1"/>
  <c r="CY690" i="3"/>
  <c r="A690" i="3"/>
  <c r="DC689" i="3"/>
  <c r="DA689" i="3"/>
  <c r="CZ689" i="3"/>
  <c r="DB689" i="3" s="1"/>
  <c r="CY689" i="3"/>
  <c r="A689" i="3"/>
  <c r="DC688" i="3"/>
  <c r="DA688" i="3"/>
  <c r="CZ688" i="3"/>
  <c r="DB688" i="3" s="1"/>
  <c r="CY688" i="3"/>
  <c r="A688" i="3"/>
  <c r="DC687" i="3"/>
  <c r="DA687" i="3"/>
  <c r="CZ687" i="3"/>
  <c r="DB687" i="3" s="1"/>
  <c r="CY687" i="3"/>
  <c r="A687" i="3"/>
  <c r="DC686" i="3"/>
  <c r="DA686" i="3"/>
  <c r="CZ686" i="3"/>
  <c r="DB686" i="3" s="1"/>
  <c r="CY686" i="3"/>
  <c r="A686" i="3"/>
  <c r="DC685" i="3"/>
  <c r="DA685" i="3"/>
  <c r="CZ685" i="3"/>
  <c r="DB685" i="3" s="1"/>
  <c r="CY685" i="3"/>
  <c r="A685" i="3"/>
  <c r="DC684" i="3"/>
  <c r="DA684" i="3"/>
  <c r="CZ684" i="3"/>
  <c r="DB684" i="3" s="1"/>
  <c r="CY684" i="3"/>
  <c r="A684" i="3"/>
  <c r="DC683" i="3"/>
  <c r="DA683" i="3"/>
  <c r="CZ683" i="3"/>
  <c r="DB683" i="3" s="1"/>
  <c r="CY683" i="3"/>
  <c r="A683" i="3"/>
  <c r="DC682" i="3"/>
  <c r="DA682" i="3"/>
  <c r="CZ682" i="3"/>
  <c r="DB682" i="3" s="1"/>
  <c r="CY682" i="3"/>
  <c r="A682" i="3"/>
  <c r="DC681" i="3"/>
  <c r="DA681" i="3"/>
  <c r="CZ681" i="3"/>
  <c r="DB681" i="3" s="1"/>
  <c r="CY681" i="3"/>
  <c r="A681" i="3"/>
  <c r="DC680" i="3"/>
  <c r="DA680" i="3"/>
  <c r="CZ680" i="3"/>
  <c r="DB680" i="3" s="1"/>
  <c r="CY680" i="3"/>
  <c r="A680" i="3"/>
  <c r="DC679" i="3"/>
  <c r="DA679" i="3"/>
  <c r="CZ679" i="3"/>
  <c r="DB679" i="3" s="1"/>
  <c r="CY679" i="3"/>
  <c r="A679" i="3"/>
  <c r="DC678" i="3"/>
  <c r="DA678" i="3"/>
  <c r="CZ678" i="3"/>
  <c r="DB678" i="3" s="1"/>
  <c r="CY678" i="3"/>
  <c r="A678" i="3"/>
  <c r="DC677" i="3"/>
  <c r="DA677" i="3"/>
  <c r="CZ677" i="3"/>
  <c r="DB677" i="3" s="1"/>
  <c r="CY677" i="3"/>
  <c r="A677" i="3"/>
  <c r="DC676" i="3"/>
  <c r="DA676" i="3"/>
  <c r="CZ676" i="3"/>
  <c r="DB676" i="3" s="1"/>
  <c r="CY676" i="3"/>
  <c r="A676" i="3"/>
  <c r="DC675" i="3"/>
  <c r="DA675" i="3"/>
  <c r="CZ675" i="3"/>
  <c r="DB675" i="3" s="1"/>
  <c r="CY675" i="3"/>
  <c r="A675" i="3"/>
  <c r="DC674" i="3"/>
  <c r="DA674" i="3"/>
  <c r="CZ674" i="3"/>
  <c r="DB674" i="3" s="1"/>
  <c r="CY674" i="3"/>
  <c r="A674" i="3"/>
  <c r="DC673" i="3"/>
  <c r="DA673" i="3"/>
  <c r="CZ673" i="3"/>
  <c r="DB673" i="3" s="1"/>
  <c r="CY673" i="3"/>
  <c r="A673" i="3"/>
  <c r="DC672" i="3"/>
  <c r="DA672" i="3"/>
  <c r="CZ672" i="3"/>
  <c r="DB672" i="3" s="1"/>
  <c r="CY672" i="3"/>
  <c r="A672" i="3"/>
  <c r="DC671" i="3"/>
  <c r="DA671" i="3"/>
  <c r="CZ671" i="3"/>
  <c r="DB671" i="3" s="1"/>
  <c r="CY671" i="3"/>
  <c r="A671" i="3"/>
  <c r="DC670" i="3"/>
  <c r="DA670" i="3"/>
  <c r="CZ670" i="3"/>
  <c r="DB670" i="3" s="1"/>
  <c r="CY670" i="3"/>
  <c r="A670" i="3"/>
  <c r="DC669" i="3"/>
  <c r="DA669" i="3"/>
  <c r="CZ669" i="3"/>
  <c r="DB669" i="3" s="1"/>
  <c r="CY669" i="3"/>
  <c r="A669" i="3"/>
  <c r="DC668" i="3"/>
  <c r="DA668" i="3"/>
  <c r="CZ668" i="3"/>
  <c r="DB668" i="3" s="1"/>
  <c r="CY668" i="3"/>
  <c r="A668" i="3"/>
  <c r="DC667" i="3"/>
  <c r="DA667" i="3"/>
  <c r="CZ667" i="3"/>
  <c r="DB667" i="3" s="1"/>
  <c r="CY667" i="3"/>
  <c r="A667" i="3"/>
  <c r="DC666" i="3"/>
  <c r="DA666" i="3"/>
  <c r="CZ666" i="3"/>
  <c r="DB666" i="3" s="1"/>
  <c r="CY666" i="3"/>
  <c r="A666" i="3"/>
  <c r="DC665" i="3"/>
  <c r="DA665" i="3"/>
  <c r="CZ665" i="3"/>
  <c r="DB665" i="3" s="1"/>
  <c r="CY665" i="3"/>
  <c r="A665" i="3"/>
  <c r="DC664" i="3"/>
  <c r="DA664" i="3"/>
  <c r="CZ664" i="3"/>
  <c r="DB664" i="3" s="1"/>
  <c r="CY664" i="3"/>
  <c r="CX664" i="3"/>
  <c r="A664" i="3"/>
  <c r="DC663" i="3"/>
  <c r="DA663" i="3"/>
  <c r="CZ663" i="3"/>
  <c r="DB663" i="3" s="1"/>
  <c r="CY663" i="3"/>
  <c r="CX663" i="3"/>
  <c r="A663" i="3"/>
  <c r="DC662" i="3"/>
  <c r="DA662" i="3"/>
  <c r="CZ662" i="3"/>
  <c r="DB662" i="3" s="1"/>
  <c r="CY662" i="3"/>
  <c r="CX662" i="3"/>
  <c r="A662" i="3"/>
  <c r="DC661" i="3"/>
  <c r="DA661" i="3"/>
  <c r="CZ661" i="3"/>
  <c r="DB661" i="3" s="1"/>
  <c r="CY661" i="3"/>
  <c r="CX661" i="3"/>
  <c r="A661" i="3"/>
  <c r="DC660" i="3"/>
  <c r="DA660" i="3"/>
  <c r="CZ660" i="3"/>
  <c r="DB660" i="3" s="1"/>
  <c r="CY660" i="3"/>
  <c r="CX660" i="3"/>
  <c r="A660" i="3"/>
  <c r="DC659" i="3"/>
  <c r="DA659" i="3"/>
  <c r="CZ659" i="3"/>
  <c r="DB659" i="3" s="1"/>
  <c r="CY659" i="3"/>
  <c r="CX659" i="3"/>
  <c r="A659" i="3"/>
  <c r="DC658" i="3"/>
  <c r="DA658" i="3"/>
  <c r="CZ658" i="3"/>
  <c r="DB658" i="3" s="1"/>
  <c r="CY658" i="3"/>
  <c r="CX658" i="3"/>
  <c r="A658" i="3"/>
  <c r="DC657" i="3"/>
  <c r="DA657" i="3"/>
  <c r="CZ657" i="3"/>
  <c r="DB657" i="3" s="1"/>
  <c r="CY657" i="3"/>
  <c r="CX657" i="3"/>
  <c r="A657" i="3"/>
  <c r="DC656" i="3"/>
  <c r="DA656" i="3"/>
  <c r="CZ656" i="3"/>
  <c r="DB656" i="3" s="1"/>
  <c r="CY656" i="3"/>
  <c r="A656" i="3"/>
  <c r="DC655" i="3"/>
  <c r="DA655" i="3"/>
  <c r="CZ655" i="3"/>
  <c r="DB655" i="3" s="1"/>
  <c r="CY655" i="3"/>
  <c r="A655" i="3"/>
  <c r="DC654" i="3"/>
  <c r="DA654" i="3"/>
  <c r="CZ654" i="3"/>
  <c r="DB654" i="3" s="1"/>
  <c r="CY654" i="3"/>
  <c r="A654" i="3"/>
  <c r="DC653" i="3"/>
  <c r="DA653" i="3"/>
  <c r="CZ653" i="3"/>
  <c r="DB653" i="3" s="1"/>
  <c r="CY653" i="3"/>
  <c r="A653" i="3"/>
  <c r="DC652" i="3"/>
  <c r="DA652" i="3"/>
  <c r="CZ652" i="3"/>
  <c r="DB652" i="3" s="1"/>
  <c r="CY652" i="3"/>
  <c r="A652" i="3"/>
  <c r="DC651" i="3"/>
  <c r="DA651" i="3"/>
  <c r="CZ651" i="3"/>
  <c r="DB651" i="3" s="1"/>
  <c r="CY651" i="3"/>
  <c r="A651" i="3"/>
  <c r="DC650" i="3"/>
  <c r="DA650" i="3"/>
  <c r="CZ650" i="3"/>
  <c r="DB650" i="3" s="1"/>
  <c r="CY650" i="3"/>
  <c r="A650" i="3"/>
  <c r="DC649" i="3"/>
  <c r="DA649" i="3"/>
  <c r="CZ649" i="3"/>
  <c r="DB649" i="3" s="1"/>
  <c r="CY649" i="3"/>
  <c r="A649" i="3"/>
  <c r="DC648" i="3"/>
  <c r="DA648" i="3"/>
  <c r="CZ648" i="3"/>
  <c r="DB648" i="3" s="1"/>
  <c r="CY648" i="3"/>
  <c r="A648" i="3"/>
  <c r="DC647" i="3"/>
  <c r="DA647" i="3"/>
  <c r="CZ647" i="3"/>
  <c r="DB647" i="3" s="1"/>
  <c r="CY647" i="3"/>
  <c r="A647" i="3"/>
  <c r="DC646" i="3"/>
  <c r="DA646" i="3"/>
  <c r="CZ646" i="3"/>
  <c r="DB646" i="3" s="1"/>
  <c r="CY646" i="3"/>
  <c r="A646" i="3"/>
  <c r="DC645" i="3"/>
  <c r="DA645" i="3"/>
  <c r="CZ645" i="3"/>
  <c r="DB645" i="3" s="1"/>
  <c r="CY645" i="3"/>
  <c r="A645" i="3"/>
  <c r="DC644" i="3"/>
  <c r="DA644" i="3"/>
  <c r="CZ644" i="3"/>
  <c r="DB644" i="3" s="1"/>
  <c r="CY644" i="3"/>
  <c r="A644" i="3"/>
  <c r="DC643" i="3"/>
  <c r="DA643" i="3"/>
  <c r="CZ643" i="3"/>
  <c r="DB643" i="3" s="1"/>
  <c r="CY643" i="3"/>
  <c r="A643" i="3"/>
  <c r="DC642" i="3"/>
  <c r="DA642" i="3"/>
  <c r="CZ642" i="3"/>
  <c r="DB642" i="3" s="1"/>
  <c r="CY642" i="3"/>
  <c r="A642" i="3"/>
  <c r="DC641" i="3"/>
  <c r="DA641" i="3"/>
  <c r="CZ641" i="3"/>
  <c r="DB641" i="3" s="1"/>
  <c r="CY641" i="3"/>
  <c r="A641" i="3"/>
  <c r="DC640" i="3"/>
  <c r="DA640" i="3"/>
  <c r="CZ640" i="3"/>
  <c r="DB640" i="3" s="1"/>
  <c r="CY640" i="3"/>
  <c r="A640" i="3"/>
  <c r="DC639" i="3"/>
  <c r="DA639" i="3"/>
  <c r="CZ639" i="3"/>
  <c r="DB639" i="3" s="1"/>
  <c r="CY639" i="3"/>
  <c r="A639" i="3"/>
  <c r="DC638" i="3"/>
  <c r="DA638" i="3"/>
  <c r="CZ638" i="3"/>
  <c r="DB638" i="3" s="1"/>
  <c r="CY638" i="3"/>
  <c r="A638" i="3"/>
  <c r="DC637" i="3"/>
  <c r="DA637" i="3"/>
  <c r="CZ637" i="3"/>
  <c r="DB637" i="3" s="1"/>
  <c r="CY637" i="3"/>
  <c r="A637" i="3"/>
  <c r="DC636" i="3"/>
  <c r="DA636" i="3"/>
  <c r="CZ636" i="3"/>
  <c r="DB636" i="3" s="1"/>
  <c r="CY636" i="3"/>
  <c r="A636" i="3"/>
  <c r="DC635" i="3"/>
  <c r="DA635" i="3"/>
  <c r="CZ635" i="3"/>
  <c r="DB635" i="3" s="1"/>
  <c r="CY635" i="3"/>
  <c r="A635" i="3"/>
  <c r="DC634" i="3"/>
  <c r="DA634" i="3"/>
  <c r="CZ634" i="3"/>
  <c r="DB634" i="3" s="1"/>
  <c r="CY634" i="3"/>
  <c r="A634" i="3"/>
  <c r="DC633" i="3"/>
  <c r="DA633" i="3"/>
  <c r="CZ633" i="3"/>
  <c r="DB633" i="3" s="1"/>
  <c r="CY633" i="3"/>
  <c r="A633" i="3"/>
  <c r="DC632" i="3"/>
  <c r="DA632" i="3"/>
  <c r="CZ632" i="3"/>
  <c r="DB632" i="3" s="1"/>
  <c r="CY632" i="3"/>
  <c r="A632" i="3"/>
  <c r="DC631" i="3"/>
  <c r="DA631" i="3"/>
  <c r="CZ631" i="3"/>
  <c r="DB631" i="3" s="1"/>
  <c r="CY631" i="3"/>
  <c r="A631" i="3"/>
  <c r="DC630" i="3"/>
  <c r="DA630" i="3"/>
  <c r="CZ630" i="3"/>
  <c r="DB630" i="3" s="1"/>
  <c r="CY630" i="3"/>
  <c r="A630" i="3"/>
  <c r="DC629" i="3"/>
  <c r="DA629" i="3"/>
  <c r="CZ629" i="3"/>
  <c r="DB629" i="3" s="1"/>
  <c r="CY629" i="3"/>
  <c r="A629" i="3"/>
  <c r="DC628" i="3"/>
  <c r="DA628" i="3"/>
  <c r="CZ628" i="3"/>
  <c r="DB628" i="3" s="1"/>
  <c r="CY628" i="3"/>
  <c r="A628" i="3"/>
  <c r="DC627" i="3"/>
  <c r="DA627" i="3"/>
  <c r="CZ627" i="3"/>
  <c r="DB627" i="3" s="1"/>
  <c r="CY627" i="3"/>
  <c r="A627" i="3"/>
  <c r="DC626" i="3"/>
  <c r="DA626" i="3"/>
  <c r="CZ626" i="3"/>
  <c r="DB626" i="3" s="1"/>
  <c r="CY626" i="3"/>
  <c r="A626" i="3"/>
  <c r="DC625" i="3"/>
  <c r="DA625" i="3"/>
  <c r="CZ625" i="3"/>
  <c r="DB625" i="3" s="1"/>
  <c r="CY625" i="3"/>
  <c r="A625" i="3"/>
  <c r="DC624" i="3"/>
  <c r="DA624" i="3"/>
  <c r="CZ624" i="3"/>
  <c r="DB624" i="3" s="1"/>
  <c r="CY624" i="3"/>
  <c r="A624" i="3"/>
  <c r="DC623" i="3"/>
  <c r="DA623" i="3"/>
  <c r="CZ623" i="3"/>
  <c r="DB623" i="3" s="1"/>
  <c r="CY623" i="3"/>
  <c r="A623" i="3"/>
  <c r="DC622" i="3"/>
  <c r="DA622" i="3"/>
  <c r="CZ622" i="3"/>
  <c r="DB622" i="3" s="1"/>
  <c r="CY622" i="3"/>
  <c r="A622" i="3"/>
  <c r="DC621" i="3"/>
  <c r="DA621" i="3"/>
  <c r="CZ621" i="3"/>
  <c r="DB621" i="3" s="1"/>
  <c r="CY621" i="3"/>
  <c r="A621" i="3"/>
  <c r="DC620" i="3"/>
  <c r="DA620" i="3"/>
  <c r="CZ620" i="3"/>
  <c r="DB620" i="3" s="1"/>
  <c r="CY620" i="3"/>
  <c r="A620" i="3"/>
  <c r="DC619" i="3"/>
  <c r="DA619" i="3"/>
  <c r="CZ619" i="3"/>
  <c r="DB619" i="3" s="1"/>
  <c r="CY619" i="3"/>
  <c r="A619" i="3"/>
  <c r="DC618" i="3"/>
  <c r="DA618" i="3"/>
  <c r="CZ618" i="3"/>
  <c r="DB618" i="3" s="1"/>
  <c r="CY618" i="3"/>
  <c r="CX618" i="3"/>
  <c r="A618" i="3"/>
  <c r="DC617" i="3"/>
  <c r="DA617" i="3"/>
  <c r="CZ617" i="3"/>
  <c r="DB617" i="3" s="1"/>
  <c r="CY617" i="3"/>
  <c r="CX617" i="3"/>
  <c r="A617" i="3"/>
  <c r="DC616" i="3"/>
  <c r="DA616" i="3"/>
  <c r="CZ616" i="3"/>
  <c r="DB616" i="3" s="1"/>
  <c r="CY616" i="3"/>
  <c r="CX616" i="3"/>
  <c r="A616" i="3"/>
  <c r="DC615" i="3"/>
  <c r="DA615" i="3"/>
  <c r="CZ615" i="3"/>
  <c r="DB615" i="3" s="1"/>
  <c r="CY615" i="3"/>
  <c r="CX615" i="3"/>
  <c r="A615" i="3"/>
  <c r="DC614" i="3"/>
  <c r="DA614" i="3"/>
  <c r="CZ614" i="3"/>
  <c r="DB614" i="3" s="1"/>
  <c r="CY614" i="3"/>
  <c r="CX614" i="3"/>
  <c r="A614" i="3"/>
  <c r="DC613" i="3"/>
  <c r="DA613" i="3"/>
  <c r="CZ613" i="3"/>
  <c r="DB613" i="3" s="1"/>
  <c r="CY613" i="3"/>
  <c r="CX613" i="3"/>
  <c r="A613" i="3"/>
  <c r="DC612" i="3"/>
  <c r="DA612" i="3"/>
  <c r="CZ612" i="3"/>
  <c r="DB612" i="3" s="1"/>
  <c r="CY612" i="3"/>
  <c r="CX612" i="3"/>
  <c r="A612" i="3"/>
  <c r="DC611" i="3"/>
  <c r="DA611" i="3"/>
  <c r="CZ611" i="3"/>
  <c r="DB611" i="3" s="1"/>
  <c r="CY611" i="3"/>
  <c r="CX611" i="3"/>
  <c r="A611" i="3"/>
  <c r="DC610" i="3"/>
  <c r="DA610" i="3"/>
  <c r="CZ610" i="3"/>
  <c r="DB610" i="3" s="1"/>
  <c r="CY610" i="3"/>
  <c r="CX610" i="3"/>
  <c r="A610" i="3"/>
  <c r="DC609" i="3"/>
  <c r="DA609" i="3"/>
  <c r="CZ609" i="3"/>
  <c r="DB609" i="3" s="1"/>
  <c r="CY609" i="3"/>
  <c r="CX609" i="3"/>
  <c r="A609" i="3"/>
  <c r="DC608" i="3"/>
  <c r="DA608" i="3"/>
  <c r="CZ608" i="3"/>
  <c r="DB608" i="3" s="1"/>
  <c r="CY608" i="3"/>
  <c r="CX608" i="3"/>
  <c r="A608" i="3"/>
  <c r="DC607" i="3"/>
  <c r="DA607" i="3"/>
  <c r="CZ607" i="3"/>
  <c r="DB607" i="3" s="1"/>
  <c r="CY607" i="3"/>
  <c r="CX607" i="3"/>
  <c r="A607" i="3"/>
  <c r="DC606" i="3"/>
  <c r="DA606" i="3"/>
  <c r="CZ606" i="3"/>
  <c r="DB606" i="3" s="1"/>
  <c r="CY606" i="3"/>
  <c r="CX606" i="3"/>
  <c r="A606" i="3"/>
  <c r="DC605" i="3"/>
  <c r="DA605" i="3"/>
  <c r="CZ605" i="3"/>
  <c r="DB605" i="3" s="1"/>
  <c r="CY605" i="3"/>
  <c r="CX605" i="3"/>
  <c r="A605" i="3"/>
  <c r="DC604" i="3"/>
  <c r="DA604" i="3"/>
  <c r="CZ604" i="3"/>
  <c r="DB604" i="3" s="1"/>
  <c r="CY604" i="3"/>
  <c r="CX604" i="3"/>
  <c r="A604" i="3"/>
  <c r="DC603" i="3"/>
  <c r="DA603" i="3"/>
  <c r="CZ603" i="3"/>
  <c r="DB603" i="3" s="1"/>
  <c r="CY603" i="3"/>
  <c r="CX603" i="3"/>
  <c r="A603" i="3"/>
  <c r="DC602" i="3"/>
  <c r="DA602" i="3"/>
  <c r="CZ602" i="3"/>
  <c r="DB602" i="3" s="1"/>
  <c r="CY602" i="3"/>
  <c r="CX602" i="3"/>
  <c r="A602" i="3"/>
  <c r="DC601" i="3"/>
  <c r="DA601" i="3"/>
  <c r="CZ601" i="3"/>
  <c r="DB601" i="3" s="1"/>
  <c r="CY601" i="3"/>
  <c r="CX601" i="3"/>
  <c r="A601" i="3"/>
  <c r="DC600" i="3"/>
  <c r="DA600" i="3"/>
  <c r="CZ600" i="3"/>
  <c r="DB600" i="3" s="1"/>
  <c r="CY600" i="3"/>
  <c r="CX600" i="3"/>
  <c r="A600" i="3"/>
  <c r="DC599" i="3"/>
  <c r="DA599" i="3"/>
  <c r="CZ599" i="3"/>
  <c r="DB599" i="3" s="1"/>
  <c r="CY599" i="3"/>
  <c r="CX599" i="3"/>
  <c r="A599" i="3"/>
  <c r="DC598" i="3"/>
  <c r="DA598" i="3"/>
  <c r="CZ598" i="3"/>
  <c r="DB598" i="3" s="1"/>
  <c r="CY598" i="3"/>
  <c r="CX598" i="3"/>
  <c r="A598" i="3"/>
  <c r="DC597" i="3"/>
  <c r="DA597" i="3"/>
  <c r="CZ597" i="3"/>
  <c r="DB597" i="3" s="1"/>
  <c r="CY597" i="3"/>
  <c r="CX597" i="3"/>
  <c r="A597" i="3"/>
  <c r="DC596" i="3"/>
  <c r="DA596" i="3"/>
  <c r="CZ596" i="3"/>
  <c r="DB596" i="3" s="1"/>
  <c r="CY596" i="3"/>
  <c r="CX596" i="3"/>
  <c r="A596" i="3"/>
  <c r="DC595" i="3"/>
  <c r="DA595" i="3"/>
  <c r="CZ595" i="3"/>
  <c r="DB595" i="3" s="1"/>
  <c r="CY595" i="3"/>
  <c r="CX595" i="3"/>
  <c r="A595" i="3"/>
  <c r="DC594" i="3"/>
  <c r="DA594" i="3"/>
  <c r="CZ594" i="3"/>
  <c r="DB594" i="3" s="1"/>
  <c r="CY594" i="3"/>
  <c r="A594" i="3"/>
  <c r="DC593" i="3"/>
  <c r="DA593" i="3"/>
  <c r="CZ593" i="3"/>
  <c r="DB593" i="3" s="1"/>
  <c r="CY593" i="3"/>
  <c r="A593" i="3"/>
  <c r="DC592" i="3"/>
  <c r="DA592" i="3"/>
  <c r="CZ592" i="3"/>
  <c r="DB592" i="3" s="1"/>
  <c r="CY592" i="3"/>
  <c r="A592" i="3"/>
  <c r="DC591" i="3"/>
  <c r="DA591" i="3"/>
  <c r="CZ591" i="3"/>
  <c r="DB591" i="3" s="1"/>
  <c r="CY591" i="3"/>
  <c r="A591" i="3"/>
  <c r="DC590" i="3"/>
  <c r="DA590" i="3"/>
  <c r="CZ590" i="3"/>
  <c r="DB590" i="3" s="1"/>
  <c r="CY590" i="3"/>
  <c r="A590" i="3"/>
  <c r="DC589" i="3"/>
  <c r="DA589" i="3"/>
  <c r="CZ589" i="3"/>
  <c r="DB589" i="3" s="1"/>
  <c r="CY589" i="3"/>
  <c r="A589" i="3"/>
  <c r="DC588" i="3"/>
  <c r="DA588" i="3"/>
  <c r="CZ588" i="3"/>
  <c r="DB588" i="3" s="1"/>
  <c r="CY588" i="3"/>
  <c r="CX588" i="3"/>
  <c r="A588" i="3"/>
  <c r="DC587" i="3"/>
  <c r="DA587" i="3"/>
  <c r="CZ587" i="3"/>
  <c r="DB587" i="3" s="1"/>
  <c r="CY587" i="3"/>
  <c r="CX587" i="3"/>
  <c r="A587" i="3"/>
  <c r="DC586" i="3"/>
  <c r="DA586" i="3"/>
  <c r="CZ586" i="3"/>
  <c r="DB586" i="3" s="1"/>
  <c r="CY586" i="3"/>
  <c r="CX586" i="3"/>
  <c r="A586" i="3"/>
  <c r="DC585" i="3"/>
  <c r="DA585" i="3"/>
  <c r="CZ585" i="3"/>
  <c r="DB585" i="3" s="1"/>
  <c r="CY585" i="3"/>
  <c r="CX585" i="3"/>
  <c r="A585" i="3"/>
  <c r="DC584" i="3"/>
  <c r="DA584" i="3"/>
  <c r="CZ584" i="3"/>
  <c r="DB584" i="3" s="1"/>
  <c r="CY584" i="3"/>
  <c r="CX584" i="3"/>
  <c r="A584" i="3"/>
  <c r="DC583" i="3"/>
  <c r="DA583" i="3"/>
  <c r="CZ583" i="3"/>
  <c r="DB583" i="3" s="1"/>
  <c r="CY583" i="3"/>
  <c r="CX583" i="3"/>
  <c r="A583" i="3"/>
  <c r="DC582" i="3"/>
  <c r="DA582" i="3"/>
  <c r="CZ582" i="3"/>
  <c r="DB582" i="3" s="1"/>
  <c r="CY582" i="3"/>
  <c r="CX582" i="3"/>
  <c r="A582" i="3"/>
  <c r="DC581" i="3"/>
  <c r="DA581" i="3"/>
  <c r="CZ581" i="3"/>
  <c r="DB581" i="3" s="1"/>
  <c r="CY581" i="3"/>
  <c r="CX581" i="3"/>
  <c r="A581" i="3"/>
  <c r="DC580" i="3"/>
  <c r="DA580" i="3"/>
  <c r="CZ580" i="3"/>
  <c r="DB580" i="3" s="1"/>
  <c r="CY580" i="3"/>
  <c r="CX580" i="3"/>
  <c r="A580" i="3"/>
  <c r="DC579" i="3"/>
  <c r="DA579" i="3"/>
  <c r="CZ579" i="3"/>
  <c r="DB579" i="3" s="1"/>
  <c r="CY579" i="3"/>
  <c r="CX579" i="3"/>
  <c r="A579" i="3"/>
  <c r="DC578" i="3"/>
  <c r="DA578" i="3"/>
  <c r="CZ578" i="3"/>
  <c r="DB578" i="3" s="1"/>
  <c r="CY578" i="3"/>
  <c r="CX578" i="3"/>
  <c r="A578" i="3"/>
  <c r="DC577" i="3"/>
  <c r="DA577" i="3"/>
  <c r="CZ577" i="3"/>
  <c r="DB577" i="3" s="1"/>
  <c r="CY577" i="3"/>
  <c r="CX577" i="3"/>
  <c r="A577" i="3"/>
  <c r="DC576" i="3"/>
  <c r="DA576" i="3"/>
  <c r="CZ576" i="3"/>
  <c r="DB576" i="3" s="1"/>
  <c r="CY576" i="3"/>
  <c r="CX576" i="3"/>
  <c r="A576" i="3"/>
  <c r="DC575" i="3"/>
  <c r="DA575" i="3"/>
  <c r="CZ575" i="3"/>
  <c r="DB575" i="3" s="1"/>
  <c r="CY575" i="3"/>
  <c r="CX575" i="3"/>
  <c r="A575" i="3"/>
  <c r="DC574" i="3"/>
  <c r="DA574" i="3"/>
  <c r="CZ574" i="3"/>
  <c r="DB574" i="3" s="1"/>
  <c r="CY574" i="3"/>
  <c r="CX574" i="3"/>
  <c r="A574" i="3"/>
  <c r="DC573" i="3"/>
  <c r="DA573" i="3"/>
  <c r="CZ573" i="3"/>
  <c r="DB573" i="3" s="1"/>
  <c r="CY573" i="3"/>
  <c r="CX573" i="3"/>
  <c r="A573" i="3"/>
  <c r="DC572" i="3"/>
  <c r="DA572" i="3"/>
  <c r="CZ572" i="3"/>
  <c r="DB572" i="3" s="1"/>
  <c r="CY572" i="3"/>
  <c r="CX572" i="3"/>
  <c r="A572" i="3"/>
  <c r="DC571" i="3"/>
  <c r="DA571" i="3"/>
  <c r="CZ571" i="3"/>
  <c r="DB571" i="3" s="1"/>
  <c r="CY571" i="3"/>
  <c r="CX571" i="3"/>
  <c r="A571" i="3"/>
  <c r="DC570" i="3"/>
  <c r="DA570" i="3"/>
  <c r="CZ570" i="3"/>
  <c r="DB570" i="3" s="1"/>
  <c r="CY570" i="3"/>
  <c r="CX570" i="3"/>
  <c r="A570" i="3"/>
  <c r="DC569" i="3"/>
  <c r="DA569" i="3"/>
  <c r="CZ569" i="3"/>
  <c r="DB569" i="3" s="1"/>
  <c r="CY569" i="3"/>
  <c r="CX569" i="3"/>
  <c r="A569" i="3"/>
  <c r="DC568" i="3"/>
  <c r="DA568" i="3"/>
  <c r="CZ568" i="3"/>
  <c r="DB568" i="3" s="1"/>
  <c r="CY568" i="3"/>
  <c r="CX568" i="3"/>
  <c r="A568" i="3"/>
  <c r="DC567" i="3"/>
  <c r="DA567" i="3"/>
  <c r="CZ567" i="3"/>
  <c r="DB567" i="3" s="1"/>
  <c r="CY567" i="3"/>
  <c r="CX567" i="3"/>
  <c r="A567" i="3"/>
  <c r="DC566" i="3"/>
  <c r="DA566" i="3"/>
  <c r="CZ566" i="3"/>
  <c r="DB566" i="3" s="1"/>
  <c r="CY566" i="3"/>
  <c r="CX566" i="3"/>
  <c r="A566" i="3"/>
  <c r="DC565" i="3"/>
  <c r="DA565" i="3"/>
  <c r="CZ565" i="3"/>
  <c r="DB565" i="3" s="1"/>
  <c r="CY565" i="3"/>
  <c r="CX565" i="3"/>
  <c r="A565" i="3"/>
  <c r="DC564" i="3"/>
  <c r="DA564" i="3"/>
  <c r="CZ564" i="3"/>
  <c r="DB564" i="3" s="1"/>
  <c r="CY564" i="3"/>
  <c r="CX564" i="3"/>
  <c r="A564" i="3"/>
  <c r="DC563" i="3"/>
  <c r="DA563" i="3"/>
  <c r="CZ563" i="3"/>
  <c r="DB563" i="3" s="1"/>
  <c r="CY563" i="3"/>
  <c r="CX563" i="3"/>
  <c r="A563" i="3"/>
  <c r="DC562" i="3"/>
  <c r="DA562" i="3"/>
  <c r="CZ562" i="3"/>
  <c r="DB562" i="3" s="1"/>
  <c r="CY562" i="3"/>
  <c r="CX562" i="3"/>
  <c r="A562" i="3"/>
  <c r="DC561" i="3"/>
  <c r="DA561" i="3"/>
  <c r="CZ561" i="3"/>
  <c r="DB561" i="3" s="1"/>
  <c r="CY561" i="3"/>
  <c r="CX561" i="3"/>
  <c r="A561" i="3"/>
  <c r="DC560" i="3"/>
  <c r="DA560" i="3"/>
  <c r="CZ560" i="3"/>
  <c r="DB560" i="3" s="1"/>
  <c r="CY560" i="3"/>
  <c r="CX560" i="3"/>
  <c r="A560" i="3"/>
  <c r="DC559" i="3"/>
  <c r="DA559" i="3"/>
  <c r="CZ559" i="3"/>
  <c r="DB559" i="3" s="1"/>
  <c r="CY559" i="3"/>
  <c r="CX559" i="3"/>
  <c r="A559" i="3"/>
  <c r="DC558" i="3"/>
  <c r="DA558" i="3"/>
  <c r="CZ558" i="3"/>
  <c r="DB558" i="3" s="1"/>
  <c r="CY558" i="3"/>
  <c r="CX558" i="3"/>
  <c r="A558" i="3"/>
  <c r="DC557" i="3"/>
  <c r="DA557" i="3"/>
  <c r="CZ557" i="3"/>
  <c r="DB557" i="3" s="1"/>
  <c r="CY557" i="3"/>
  <c r="CX557" i="3"/>
  <c r="A557" i="3"/>
  <c r="DC556" i="3"/>
  <c r="DA556" i="3"/>
  <c r="CZ556" i="3"/>
  <c r="DB556" i="3" s="1"/>
  <c r="CY556" i="3"/>
  <c r="CX556" i="3"/>
  <c r="A556" i="3"/>
  <c r="DC555" i="3"/>
  <c r="DA555" i="3"/>
  <c r="CZ555" i="3"/>
  <c r="DB555" i="3" s="1"/>
  <c r="CY555" i="3"/>
  <c r="CX555" i="3"/>
  <c r="A555" i="3"/>
  <c r="DC554" i="3"/>
  <c r="DA554" i="3"/>
  <c r="CZ554" i="3"/>
  <c r="DB554" i="3" s="1"/>
  <c r="CY554" i="3"/>
  <c r="CX554" i="3"/>
  <c r="A554" i="3"/>
  <c r="DC553" i="3"/>
  <c r="DA553" i="3"/>
  <c r="CZ553" i="3"/>
  <c r="DB553" i="3" s="1"/>
  <c r="CY553" i="3"/>
  <c r="CX553" i="3"/>
  <c r="A553" i="3"/>
  <c r="DC552" i="3"/>
  <c r="DA552" i="3"/>
  <c r="CZ552" i="3"/>
  <c r="DB552" i="3" s="1"/>
  <c r="CY552" i="3"/>
  <c r="CX552" i="3"/>
  <c r="A552" i="3"/>
  <c r="DC551" i="3"/>
  <c r="DA551" i="3"/>
  <c r="CZ551" i="3"/>
  <c r="DB551" i="3" s="1"/>
  <c r="CY551" i="3"/>
  <c r="CX551" i="3"/>
  <c r="A551" i="3"/>
  <c r="DC550" i="3"/>
  <c r="DA550" i="3"/>
  <c r="CZ550" i="3"/>
  <c r="DB550" i="3" s="1"/>
  <c r="CY550" i="3"/>
  <c r="CX550" i="3"/>
  <c r="A550" i="3"/>
  <c r="DC549" i="3"/>
  <c r="DA549" i="3"/>
  <c r="CZ549" i="3"/>
  <c r="DB549" i="3" s="1"/>
  <c r="CY549" i="3"/>
  <c r="CX549" i="3"/>
  <c r="A549" i="3"/>
  <c r="DC548" i="3"/>
  <c r="DA548" i="3"/>
  <c r="CZ548" i="3"/>
  <c r="DB548" i="3" s="1"/>
  <c r="CY548" i="3"/>
  <c r="CX548" i="3"/>
  <c r="A548" i="3"/>
  <c r="DC547" i="3"/>
  <c r="DA547" i="3"/>
  <c r="CZ547" i="3"/>
  <c r="DB547" i="3" s="1"/>
  <c r="CY547" i="3"/>
  <c r="CX547" i="3"/>
  <c r="A547" i="3"/>
  <c r="DC546" i="3"/>
  <c r="DA546" i="3"/>
  <c r="CZ546" i="3"/>
  <c r="DB546" i="3" s="1"/>
  <c r="CY546" i="3"/>
  <c r="A546" i="3"/>
  <c r="DC545" i="3"/>
  <c r="DA545" i="3"/>
  <c r="CZ545" i="3"/>
  <c r="DB545" i="3" s="1"/>
  <c r="CY545" i="3"/>
  <c r="A545" i="3"/>
  <c r="DC544" i="3"/>
  <c r="DA544" i="3"/>
  <c r="CZ544" i="3"/>
  <c r="DB544" i="3" s="1"/>
  <c r="CY544" i="3"/>
  <c r="A544" i="3"/>
  <c r="DC543" i="3"/>
  <c r="DA543" i="3"/>
  <c r="CZ543" i="3"/>
  <c r="DB543" i="3" s="1"/>
  <c r="CY543" i="3"/>
  <c r="A543" i="3"/>
  <c r="DC542" i="3"/>
  <c r="DA542" i="3"/>
  <c r="CZ542" i="3"/>
  <c r="DB542" i="3" s="1"/>
  <c r="CY542" i="3"/>
  <c r="A542" i="3"/>
  <c r="DC541" i="3"/>
  <c r="DA541" i="3"/>
  <c r="CZ541" i="3"/>
  <c r="DB541" i="3" s="1"/>
  <c r="CY541" i="3"/>
  <c r="A541" i="3"/>
  <c r="DC540" i="3"/>
  <c r="DA540" i="3"/>
  <c r="CZ540" i="3"/>
  <c r="DB540" i="3" s="1"/>
  <c r="CY540" i="3"/>
  <c r="A540" i="3"/>
  <c r="DC539" i="3"/>
  <c r="DA539" i="3"/>
  <c r="CZ539" i="3"/>
  <c r="DB539" i="3" s="1"/>
  <c r="CY539" i="3"/>
  <c r="A539" i="3"/>
  <c r="DC538" i="3"/>
  <c r="DA538" i="3"/>
  <c r="CZ538" i="3"/>
  <c r="DB538" i="3" s="1"/>
  <c r="CY538" i="3"/>
  <c r="A538" i="3"/>
  <c r="DC537" i="3"/>
  <c r="DA537" i="3"/>
  <c r="CZ537" i="3"/>
  <c r="DB537" i="3" s="1"/>
  <c r="CY537" i="3"/>
  <c r="A537" i="3"/>
  <c r="DC536" i="3"/>
  <c r="DA536" i="3"/>
  <c r="CZ536" i="3"/>
  <c r="DB536" i="3" s="1"/>
  <c r="CY536" i="3"/>
  <c r="A536" i="3"/>
  <c r="DC535" i="3"/>
  <c r="DA535" i="3"/>
  <c r="CZ535" i="3"/>
  <c r="DB535" i="3" s="1"/>
  <c r="CY535" i="3"/>
  <c r="A535" i="3"/>
  <c r="DC534" i="3"/>
  <c r="DA534" i="3"/>
  <c r="CZ534" i="3"/>
  <c r="DB534" i="3" s="1"/>
  <c r="CY534" i="3"/>
  <c r="A534" i="3"/>
  <c r="DC533" i="3"/>
  <c r="DA533" i="3"/>
  <c r="CZ533" i="3"/>
  <c r="DB533" i="3" s="1"/>
  <c r="CY533" i="3"/>
  <c r="A533" i="3"/>
  <c r="DC532" i="3"/>
  <c r="DA532" i="3"/>
  <c r="CZ532" i="3"/>
  <c r="DB532" i="3" s="1"/>
  <c r="CY532" i="3"/>
  <c r="A532" i="3"/>
  <c r="DC531" i="3"/>
  <c r="DA531" i="3"/>
  <c r="CZ531" i="3"/>
  <c r="DB531" i="3" s="1"/>
  <c r="CY531" i="3"/>
  <c r="A531" i="3"/>
  <c r="DC530" i="3"/>
  <c r="DA530" i="3"/>
  <c r="CZ530" i="3"/>
  <c r="DB530" i="3" s="1"/>
  <c r="CY530" i="3"/>
  <c r="A530" i="3"/>
  <c r="DC529" i="3"/>
  <c r="DA529" i="3"/>
  <c r="CZ529" i="3"/>
  <c r="DB529" i="3" s="1"/>
  <c r="CY529" i="3"/>
  <c r="A529" i="3"/>
  <c r="DC528" i="3"/>
  <c r="DA528" i="3"/>
  <c r="CZ528" i="3"/>
  <c r="DB528" i="3" s="1"/>
  <c r="CY528" i="3"/>
  <c r="A528" i="3"/>
  <c r="DC527" i="3"/>
  <c r="DA527" i="3"/>
  <c r="CZ527" i="3"/>
  <c r="DB527" i="3" s="1"/>
  <c r="CY527" i="3"/>
  <c r="A527" i="3"/>
  <c r="DC526" i="3"/>
  <c r="DA526" i="3"/>
  <c r="CZ526" i="3"/>
  <c r="DB526" i="3" s="1"/>
  <c r="CY526" i="3"/>
  <c r="CX526" i="3"/>
  <c r="A526" i="3"/>
  <c r="DC525" i="3"/>
  <c r="DA525" i="3"/>
  <c r="CZ525" i="3"/>
  <c r="DB525" i="3" s="1"/>
  <c r="CY525" i="3"/>
  <c r="CX525" i="3"/>
  <c r="A525" i="3"/>
  <c r="DC524" i="3"/>
  <c r="DA524" i="3"/>
  <c r="CZ524" i="3"/>
  <c r="DB524" i="3" s="1"/>
  <c r="CY524" i="3"/>
  <c r="CX524" i="3"/>
  <c r="A524" i="3"/>
  <c r="DC523" i="3"/>
  <c r="DA523" i="3"/>
  <c r="CZ523" i="3"/>
  <c r="DB523" i="3" s="1"/>
  <c r="CY523" i="3"/>
  <c r="CX523" i="3"/>
  <c r="A523" i="3"/>
  <c r="DC522" i="3"/>
  <c r="DA522" i="3"/>
  <c r="CZ522" i="3"/>
  <c r="DB522" i="3" s="1"/>
  <c r="CY522" i="3"/>
  <c r="CX522" i="3"/>
  <c r="A522" i="3"/>
  <c r="DC521" i="3"/>
  <c r="DA521" i="3"/>
  <c r="CZ521" i="3"/>
  <c r="DB521" i="3" s="1"/>
  <c r="CY521" i="3"/>
  <c r="CX521" i="3"/>
  <c r="A521" i="3"/>
  <c r="DC520" i="3"/>
  <c r="DA520" i="3"/>
  <c r="CZ520" i="3"/>
  <c r="DB520" i="3" s="1"/>
  <c r="CY520" i="3"/>
  <c r="CX520" i="3"/>
  <c r="A520" i="3"/>
  <c r="DC519" i="3"/>
  <c r="DA519" i="3"/>
  <c r="CZ519" i="3"/>
  <c r="DB519" i="3" s="1"/>
  <c r="CY519" i="3"/>
  <c r="CX519" i="3"/>
  <c r="A519" i="3"/>
  <c r="DC518" i="3"/>
  <c r="DA518" i="3"/>
  <c r="CZ518" i="3"/>
  <c r="DB518" i="3" s="1"/>
  <c r="CY518" i="3"/>
  <c r="CX518" i="3"/>
  <c r="A518" i="3"/>
  <c r="DC517" i="3"/>
  <c r="DA517" i="3"/>
  <c r="CZ517" i="3"/>
  <c r="DB517" i="3" s="1"/>
  <c r="CY517" i="3"/>
  <c r="CX517" i="3"/>
  <c r="A517" i="3"/>
  <c r="DC516" i="3"/>
  <c r="DA516" i="3"/>
  <c r="CZ516" i="3"/>
  <c r="DB516" i="3" s="1"/>
  <c r="CY516" i="3"/>
  <c r="CX516" i="3"/>
  <c r="A516" i="3"/>
  <c r="DC515" i="3"/>
  <c r="DA515" i="3"/>
  <c r="CZ515" i="3"/>
  <c r="DB515" i="3" s="1"/>
  <c r="CY515" i="3"/>
  <c r="CX515" i="3"/>
  <c r="A515" i="3"/>
  <c r="DC514" i="3"/>
  <c r="DA514" i="3"/>
  <c r="CZ514" i="3"/>
  <c r="DB514" i="3" s="1"/>
  <c r="CY514" i="3"/>
  <c r="CX514" i="3"/>
  <c r="A514" i="3"/>
  <c r="DC513" i="3"/>
  <c r="DA513" i="3"/>
  <c r="CZ513" i="3"/>
  <c r="DB513" i="3" s="1"/>
  <c r="CY513" i="3"/>
  <c r="CX513" i="3"/>
  <c r="A513" i="3"/>
  <c r="DC512" i="3"/>
  <c r="DA512" i="3"/>
  <c r="CZ512" i="3"/>
  <c r="DB512" i="3" s="1"/>
  <c r="CY512" i="3"/>
  <c r="CX512" i="3"/>
  <c r="A512" i="3"/>
  <c r="DC511" i="3"/>
  <c r="DA511" i="3"/>
  <c r="CZ511" i="3"/>
  <c r="DB511" i="3" s="1"/>
  <c r="CY511" i="3"/>
  <c r="CX511" i="3"/>
  <c r="A511" i="3"/>
  <c r="DC510" i="3"/>
  <c r="DA510" i="3"/>
  <c r="CZ510" i="3"/>
  <c r="DB510" i="3" s="1"/>
  <c r="CY510" i="3"/>
  <c r="CX510" i="3"/>
  <c r="A510" i="3"/>
  <c r="DC509" i="3"/>
  <c r="DA509" i="3"/>
  <c r="CZ509" i="3"/>
  <c r="DB509" i="3" s="1"/>
  <c r="CY509" i="3"/>
  <c r="CX509" i="3"/>
  <c r="A509" i="3"/>
  <c r="DC508" i="3"/>
  <c r="DA508" i="3"/>
  <c r="CZ508" i="3"/>
  <c r="DB508" i="3" s="1"/>
  <c r="CY508" i="3"/>
  <c r="CX508" i="3"/>
  <c r="A508" i="3"/>
  <c r="DC507" i="3"/>
  <c r="DA507" i="3"/>
  <c r="CZ507" i="3"/>
  <c r="DB507" i="3" s="1"/>
  <c r="CY507" i="3"/>
  <c r="CX507" i="3"/>
  <c r="A507" i="3"/>
  <c r="DC506" i="3"/>
  <c r="DA506" i="3"/>
  <c r="CZ506" i="3"/>
  <c r="DB506" i="3" s="1"/>
  <c r="CY506" i="3"/>
  <c r="CX506" i="3"/>
  <c r="A506" i="3"/>
  <c r="DC505" i="3"/>
  <c r="DA505" i="3"/>
  <c r="CZ505" i="3"/>
  <c r="DB505" i="3" s="1"/>
  <c r="CY505" i="3"/>
  <c r="CX505" i="3"/>
  <c r="A505" i="3"/>
  <c r="DC504" i="3"/>
  <c r="DA504" i="3"/>
  <c r="CZ504" i="3"/>
  <c r="DB504" i="3" s="1"/>
  <c r="CY504" i="3"/>
  <c r="CX504" i="3"/>
  <c r="A504" i="3"/>
  <c r="DC503" i="3"/>
  <c r="DA503" i="3"/>
  <c r="CZ503" i="3"/>
  <c r="DB503" i="3" s="1"/>
  <c r="CY503" i="3"/>
  <c r="CX503" i="3"/>
  <c r="A503" i="3"/>
  <c r="DC502" i="3"/>
  <c r="DA502" i="3"/>
  <c r="CZ502" i="3"/>
  <c r="DB502" i="3" s="1"/>
  <c r="CY502" i="3"/>
  <c r="CX502" i="3"/>
  <c r="A502" i="3"/>
  <c r="DC501" i="3"/>
  <c r="DA501" i="3"/>
  <c r="CZ501" i="3"/>
  <c r="DB501" i="3" s="1"/>
  <c r="CY501" i="3"/>
  <c r="CX501" i="3"/>
  <c r="A501" i="3"/>
  <c r="DC500" i="3"/>
  <c r="DA500" i="3"/>
  <c r="CZ500" i="3"/>
  <c r="DB500" i="3" s="1"/>
  <c r="CY500" i="3"/>
  <c r="CX500" i="3"/>
  <c r="A500" i="3"/>
  <c r="DC499" i="3"/>
  <c r="DA499" i="3"/>
  <c r="CZ499" i="3"/>
  <c r="DB499" i="3" s="1"/>
  <c r="CY499" i="3"/>
  <c r="CX499" i="3"/>
  <c r="A499" i="3"/>
  <c r="DC498" i="3"/>
  <c r="DA498" i="3"/>
  <c r="CZ498" i="3"/>
  <c r="DB498" i="3" s="1"/>
  <c r="CY498" i="3"/>
  <c r="CX498" i="3"/>
  <c r="A498" i="3"/>
  <c r="DC497" i="3"/>
  <c r="DA497" i="3"/>
  <c r="CZ497" i="3"/>
  <c r="DB497" i="3" s="1"/>
  <c r="CY497" i="3"/>
  <c r="CX497" i="3"/>
  <c r="A497" i="3"/>
  <c r="DC496" i="3"/>
  <c r="DA496" i="3"/>
  <c r="CZ496" i="3"/>
  <c r="DB496" i="3" s="1"/>
  <c r="CY496" i="3"/>
  <c r="CX496" i="3"/>
  <c r="A496" i="3"/>
  <c r="DC495" i="3"/>
  <c r="DA495" i="3"/>
  <c r="CZ495" i="3"/>
  <c r="DB495" i="3" s="1"/>
  <c r="CY495" i="3"/>
  <c r="CX495" i="3"/>
  <c r="A495" i="3"/>
  <c r="DC494" i="3"/>
  <c r="DA494" i="3"/>
  <c r="CZ494" i="3"/>
  <c r="DB494" i="3" s="1"/>
  <c r="CY494" i="3"/>
  <c r="CX494" i="3"/>
  <c r="A494" i="3"/>
  <c r="DC493" i="3"/>
  <c r="DA493" i="3"/>
  <c r="CZ493" i="3"/>
  <c r="DB493" i="3" s="1"/>
  <c r="CY493" i="3"/>
  <c r="CX493" i="3"/>
  <c r="A493" i="3"/>
  <c r="DC492" i="3"/>
  <c r="DA492" i="3"/>
  <c r="CZ492" i="3"/>
  <c r="DB492" i="3" s="1"/>
  <c r="CY492" i="3"/>
  <c r="CX492" i="3"/>
  <c r="A492" i="3"/>
  <c r="DC491" i="3"/>
  <c r="DA491" i="3"/>
  <c r="CZ491" i="3"/>
  <c r="DB491" i="3" s="1"/>
  <c r="CY491" i="3"/>
  <c r="CX491" i="3"/>
  <c r="A491" i="3"/>
  <c r="DC490" i="3"/>
  <c r="DA490" i="3"/>
  <c r="CZ490" i="3"/>
  <c r="DB490" i="3" s="1"/>
  <c r="CY490" i="3"/>
  <c r="CX490" i="3"/>
  <c r="A490" i="3"/>
  <c r="DC489" i="3"/>
  <c r="DA489" i="3"/>
  <c r="CZ489" i="3"/>
  <c r="DB489" i="3" s="1"/>
  <c r="CY489" i="3"/>
  <c r="CX489" i="3"/>
  <c r="A489" i="3"/>
  <c r="DC488" i="3"/>
  <c r="DA488" i="3"/>
  <c r="CZ488" i="3"/>
  <c r="DB488" i="3" s="1"/>
  <c r="CY488" i="3"/>
  <c r="CX488" i="3"/>
  <c r="A488" i="3"/>
  <c r="DC487" i="3"/>
  <c r="DA487" i="3"/>
  <c r="CZ487" i="3"/>
  <c r="DB487" i="3" s="1"/>
  <c r="CY487" i="3"/>
  <c r="CX487" i="3"/>
  <c r="A487" i="3"/>
  <c r="DC486" i="3"/>
  <c r="DA486" i="3"/>
  <c r="CZ486" i="3"/>
  <c r="DB486" i="3" s="1"/>
  <c r="CY486" i="3"/>
  <c r="CX486" i="3"/>
  <c r="A486" i="3"/>
  <c r="DC485" i="3"/>
  <c r="DA485" i="3"/>
  <c r="CZ485" i="3"/>
  <c r="DB485" i="3" s="1"/>
  <c r="CY485" i="3"/>
  <c r="CX485" i="3"/>
  <c r="A485" i="3"/>
  <c r="DC484" i="3"/>
  <c r="DA484" i="3"/>
  <c r="CZ484" i="3"/>
  <c r="DB484" i="3" s="1"/>
  <c r="CY484" i="3"/>
  <c r="CX484" i="3"/>
  <c r="A484" i="3"/>
  <c r="DC483" i="3"/>
  <c r="DA483" i="3"/>
  <c r="CZ483" i="3"/>
  <c r="DB483" i="3" s="1"/>
  <c r="CY483" i="3"/>
  <c r="CX483" i="3"/>
  <c r="A483" i="3"/>
  <c r="DC482" i="3"/>
  <c r="DA482" i="3"/>
  <c r="CZ482" i="3"/>
  <c r="DB482" i="3" s="1"/>
  <c r="CY482" i="3"/>
  <c r="CX482" i="3"/>
  <c r="A482" i="3"/>
  <c r="DC481" i="3"/>
  <c r="DA481" i="3"/>
  <c r="CZ481" i="3"/>
  <c r="DB481" i="3" s="1"/>
  <c r="CY481" i="3"/>
  <c r="CX481" i="3"/>
  <c r="A481" i="3"/>
  <c r="DC480" i="3"/>
  <c r="DA480" i="3"/>
  <c r="CZ480" i="3"/>
  <c r="DB480" i="3" s="1"/>
  <c r="CY480" i="3"/>
  <c r="CX480" i="3"/>
  <c r="A480" i="3"/>
  <c r="DC479" i="3"/>
  <c r="DA479" i="3"/>
  <c r="CZ479" i="3"/>
  <c r="DB479" i="3" s="1"/>
  <c r="CY479" i="3"/>
  <c r="CX479" i="3"/>
  <c r="A479" i="3"/>
  <c r="DC478" i="3"/>
  <c r="DA478" i="3"/>
  <c r="CZ478" i="3"/>
  <c r="DB478" i="3" s="1"/>
  <c r="CY478" i="3"/>
  <c r="CX478" i="3"/>
  <c r="A478" i="3"/>
  <c r="DC477" i="3"/>
  <c r="DA477" i="3"/>
  <c r="CZ477" i="3"/>
  <c r="DB477" i="3" s="1"/>
  <c r="CY477" i="3"/>
  <c r="CX477" i="3"/>
  <c r="A477" i="3"/>
  <c r="DC476" i="3"/>
  <c r="DA476" i="3"/>
  <c r="CZ476" i="3"/>
  <c r="DB476" i="3" s="1"/>
  <c r="CY476" i="3"/>
  <c r="CX476" i="3"/>
  <c r="A476" i="3"/>
  <c r="DC475" i="3"/>
  <c r="DA475" i="3"/>
  <c r="CZ475" i="3"/>
  <c r="DB475" i="3" s="1"/>
  <c r="CY475" i="3"/>
  <c r="CX475" i="3"/>
  <c r="A475" i="3"/>
  <c r="DC474" i="3"/>
  <c r="DA474" i="3"/>
  <c r="CZ474" i="3"/>
  <c r="DB474" i="3" s="1"/>
  <c r="CY474" i="3"/>
  <c r="CX474" i="3"/>
  <c r="A474" i="3"/>
  <c r="DC473" i="3"/>
  <c r="DA473" i="3"/>
  <c r="CZ473" i="3"/>
  <c r="DB473" i="3" s="1"/>
  <c r="CY473" i="3"/>
  <c r="CX473" i="3"/>
  <c r="A473" i="3"/>
  <c r="DC472" i="3"/>
  <c r="DA472" i="3"/>
  <c r="CZ472" i="3"/>
  <c r="DB472" i="3" s="1"/>
  <c r="CY472" i="3"/>
  <c r="CX472" i="3"/>
  <c r="A472" i="3"/>
  <c r="DC471" i="3"/>
  <c r="DA471" i="3"/>
  <c r="CZ471" i="3"/>
  <c r="DB471" i="3" s="1"/>
  <c r="CY471" i="3"/>
  <c r="CX471" i="3"/>
  <c r="A471" i="3"/>
  <c r="DC470" i="3"/>
  <c r="DA470" i="3"/>
  <c r="CZ470" i="3"/>
  <c r="DB470" i="3" s="1"/>
  <c r="CY470" i="3"/>
  <c r="CX470" i="3"/>
  <c r="A470" i="3"/>
  <c r="DC469" i="3"/>
  <c r="DA469" i="3"/>
  <c r="CZ469" i="3"/>
  <c r="DB469" i="3" s="1"/>
  <c r="CY469" i="3"/>
  <c r="CX469" i="3"/>
  <c r="A469" i="3"/>
  <c r="DC468" i="3"/>
  <c r="DA468" i="3"/>
  <c r="CZ468" i="3"/>
  <c r="DB468" i="3" s="1"/>
  <c r="CY468" i="3"/>
  <c r="CX468" i="3"/>
  <c r="A468" i="3"/>
  <c r="DC467" i="3"/>
  <c r="DA467" i="3"/>
  <c r="CZ467" i="3"/>
  <c r="DB467" i="3" s="1"/>
  <c r="CY467" i="3"/>
  <c r="CX467" i="3"/>
  <c r="A467" i="3"/>
  <c r="DC466" i="3"/>
  <c r="DA466" i="3"/>
  <c r="CZ466" i="3"/>
  <c r="DB466" i="3" s="1"/>
  <c r="CY466" i="3"/>
  <c r="CX466" i="3"/>
  <c r="A466" i="3"/>
  <c r="DC465" i="3"/>
  <c r="DA465" i="3"/>
  <c r="CZ465" i="3"/>
  <c r="DB465" i="3" s="1"/>
  <c r="CY465" i="3"/>
  <c r="CX465" i="3"/>
  <c r="A465" i="3"/>
  <c r="DC464" i="3"/>
  <c r="DA464" i="3"/>
  <c r="CZ464" i="3"/>
  <c r="DB464" i="3" s="1"/>
  <c r="CY464" i="3"/>
  <c r="CX464" i="3"/>
  <c r="A464" i="3"/>
  <c r="DC463" i="3"/>
  <c r="DA463" i="3"/>
  <c r="CZ463" i="3"/>
  <c r="DB463" i="3" s="1"/>
  <c r="CY463" i="3"/>
  <c r="CX463" i="3"/>
  <c r="A463" i="3"/>
  <c r="DC462" i="3"/>
  <c r="DA462" i="3"/>
  <c r="CZ462" i="3"/>
  <c r="DB462" i="3" s="1"/>
  <c r="CY462" i="3"/>
  <c r="CX462" i="3"/>
  <c r="A462" i="3"/>
  <c r="DC461" i="3"/>
  <c r="DA461" i="3"/>
  <c r="CZ461" i="3"/>
  <c r="DB461" i="3" s="1"/>
  <c r="CY461" i="3"/>
  <c r="CX461" i="3"/>
  <c r="A461" i="3"/>
  <c r="DC460" i="3"/>
  <c r="DA460" i="3"/>
  <c r="CZ460" i="3"/>
  <c r="DB460" i="3" s="1"/>
  <c r="CY460" i="3"/>
  <c r="CX460" i="3"/>
  <c r="A460" i="3"/>
  <c r="DC459" i="3"/>
  <c r="DA459" i="3"/>
  <c r="CZ459" i="3"/>
  <c r="DB459" i="3" s="1"/>
  <c r="CY459" i="3"/>
  <c r="CX459" i="3"/>
  <c r="A459" i="3"/>
  <c r="DC458" i="3"/>
  <c r="DA458" i="3"/>
  <c r="CZ458" i="3"/>
  <c r="DB458" i="3" s="1"/>
  <c r="CY458" i="3"/>
  <c r="CX458" i="3"/>
  <c r="A458" i="3"/>
  <c r="DC457" i="3"/>
  <c r="DA457" i="3"/>
  <c r="CZ457" i="3"/>
  <c r="DB457" i="3" s="1"/>
  <c r="CY457" i="3"/>
  <c r="CX457" i="3"/>
  <c r="A457" i="3"/>
  <c r="DC456" i="3"/>
  <c r="DA456" i="3"/>
  <c r="CZ456" i="3"/>
  <c r="DB456" i="3" s="1"/>
  <c r="CY456" i="3"/>
  <c r="A456" i="3"/>
  <c r="DC455" i="3"/>
  <c r="DA455" i="3"/>
  <c r="CZ455" i="3"/>
  <c r="DB455" i="3" s="1"/>
  <c r="CY455" i="3"/>
  <c r="A455" i="3"/>
  <c r="DC454" i="3"/>
  <c r="DA454" i="3"/>
  <c r="CZ454" i="3"/>
  <c r="DB454" i="3" s="1"/>
  <c r="CY454" i="3"/>
  <c r="A454" i="3"/>
  <c r="DC453" i="3"/>
  <c r="DA453" i="3"/>
  <c r="CZ453" i="3"/>
  <c r="DB453" i="3" s="1"/>
  <c r="CY453" i="3"/>
  <c r="A453" i="3"/>
  <c r="DC452" i="3"/>
  <c r="DA452" i="3"/>
  <c r="CZ452" i="3"/>
  <c r="DB452" i="3" s="1"/>
  <c r="CY452" i="3"/>
  <c r="A452" i="3"/>
  <c r="DC451" i="3"/>
  <c r="DA451" i="3"/>
  <c r="CZ451" i="3"/>
  <c r="DB451" i="3" s="1"/>
  <c r="CY451" i="3"/>
  <c r="A451" i="3"/>
  <c r="DC450" i="3"/>
  <c r="DA450" i="3"/>
  <c r="CZ450" i="3"/>
  <c r="DB450" i="3" s="1"/>
  <c r="CY450" i="3"/>
  <c r="A450" i="3"/>
  <c r="DC449" i="3"/>
  <c r="DA449" i="3"/>
  <c r="CZ449" i="3"/>
  <c r="DB449" i="3" s="1"/>
  <c r="CY449" i="3"/>
  <c r="A449" i="3"/>
  <c r="DC448" i="3"/>
  <c r="DA448" i="3"/>
  <c r="CZ448" i="3"/>
  <c r="DB448" i="3" s="1"/>
  <c r="CY448" i="3"/>
  <c r="A448" i="3"/>
  <c r="DC447" i="3"/>
  <c r="DA447" i="3"/>
  <c r="CZ447" i="3"/>
  <c r="DB447" i="3" s="1"/>
  <c r="CY447" i="3"/>
  <c r="A447" i="3"/>
  <c r="DC446" i="3"/>
  <c r="DA446" i="3"/>
  <c r="CZ446" i="3"/>
  <c r="DB446" i="3" s="1"/>
  <c r="CY446" i="3"/>
  <c r="A446" i="3"/>
  <c r="DC445" i="3"/>
  <c r="DA445" i="3"/>
  <c r="CZ445" i="3"/>
  <c r="DB445" i="3" s="1"/>
  <c r="CY445" i="3"/>
  <c r="A445" i="3"/>
  <c r="DC444" i="3"/>
  <c r="DA444" i="3"/>
  <c r="CZ444" i="3"/>
  <c r="DB444" i="3" s="1"/>
  <c r="CY444" i="3"/>
  <c r="A444" i="3"/>
  <c r="DC443" i="3"/>
  <c r="DA443" i="3"/>
  <c r="CZ443" i="3"/>
  <c r="DB443" i="3" s="1"/>
  <c r="CY443" i="3"/>
  <c r="A443" i="3"/>
  <c r="DC442" i="3"/>
  <c r="DA442" i="3"/>
  <c r="CZ442" i="3"/>
  <c r="DB442" i="3" s="1"/>
  <c r="CY442" i="3"/>
  <c r="A442" i="3"/>
  <c r="DC441" i="3"/>
  <c r="DA441" i="3"/>
  <c r="CZ441" i="3"/>
  <c r="DB441" i="3" s="1"/>
  <c r="CY441" i="3"/>
  <c r="A441" i="3"/>
  <c r="DC440" i="3"/>
  <c r="DA440" i="3"/>
  <c r="CZ440" i="3"/>
  <c r="DB440" i="3" s="1"/>
  <c r="CY440" i="3"/>
  <c r="A440" i="3"/>
  <c r="DC439" i="3"/>
  <c r="DA439" i="3"/>
  <c r="CZ439" i="3"/>
  <c r="DB439" i="3" s="1"/>
  <c r="CY439" i="3"/>
  <c r="A439" i="3"/>
  <c r="DC438" i="3"/>
  <c r="DA438" i="3"/>
  <c r="CZ438" i="3"/>
  <c r="DB438" i="3" s="1"/>
  <c r="CY438" i="3"/>
  <c r="A438" i="3"/>
  <c r="DC437" i="3"/>
  <c r="DA437" i="3"/>
  <c r="CZ437" i="3"/>
  <c r="DB437" i="3" s="1"/>
  <c r="CY437" i="3"/>
  <c r="A437" i="3"/>
  <c r="DC436" i="3"/>
  <c r="DA436" i="3"/>
  <c r="CZ436" i="3"/>
  <c r="DB436" i="3" s="1"/>
  <c r="CY436" i="3"/>
  <c r="CX436" i="3"/>
  <c r="A436" i="3"/>
  <c r="DC435" i="3"/>
  <c r="DA435" i="3"/>
  <c r="CZ435" i="3"/>
  <c r="DB435" i="3" s="1"/>
  <c r="CY435" i="3"/>
  <c r="CX435" i="3"/>
  <c r="A435" i="3"/>
  <c r="DC434" i="3"/>
  <c r="DA434" i="3"/>
  <c r="CZ434" i="3"/>
  <c r="DB434" i="3" s="1"/>
  <c r="CY434" i="3"/>
  <c r="CX434" i="3"/>
  <c r="A434" i="3"/>
  <c r="DC433" i="3"/>
  <c r="DA433" i="3"/>
  <c r="CZ433" i="3"/>
  <c r="DB433" i="3" s="1"/>
  <c r="CY433" i="3"/>
  <c r="CX433" i="3"/>
  <c r="A433" i="3"/>
  <c r="DC432" i="3"/>
  <c r="DA432" i="3"/>
  <c r="CZ432" i="3"/>
  <c r="DB432" i="3" s="1"/>
  <c r="CY432" i="3"/>
  <c r="CX432" i="3"/>
  <c r="A432" i="3"/>
  <c r="DC431" i="3"/>
  <c r="DA431" i="3"/>
  <c r="CZ431" i="3"/>
  <c r="DB431" i="3" s="1"/>
  <c r="CY431" i="3"/>
  <c r="CX431" i="3"/>
  <c r="A431" i="3"/>
  <c r="DC430" i="3"/>
  <c r="DA430" i="3"/>
  <c r="CZ430" i="3"/>
  <c r="DB430" i="3" s="1"/>
  <c r="CY430" i="3"/>
  <c r="CX430" i="3"/>
  <c r="A430" i="3"/>
  <c r="DC429" i="3"/>
  <c r="DA429" i="3"/>
  <c r="CZ429" i="3"/>
  <c r="DB429" i="3" s="1"/>
  <c r="CY429" i="3"/>
  <c r="CX429" i="3"/>
  <c r="A429" i="3"/>
  <c r="DC428" i="3"/>
  <c r="DA428" i="3"/>
  <c r="CZ428" i="3"/>
  <c r="DB428" i="3" s="1"/>
  <c r="CY428" i="3"/>
  <c r="CX428" i="3"/>
  <c r="A428" i="3"/>
  <c r="DC427" i="3"/>
  <c r="DA427" i="3"/>
  <c r="CZ427" i="3"/>
  <c r="DB427" i="3" s="1"/>
  <c r="CY427" i="3"/>
  <c r="CX427" i="3"/>
  <c r="A427" i="3"/>
  <c r="DC426" i="3"/>
  <c r="DA426" i="3"/>
  <c r="CZ426" i="3"/>
  <c r="DB426" i="3" s="1"/>
  <c r="CY426" i="3"/>
  <c r="CX426" i="3"/>
  <c r="A426" i="3"/>
  <c r="DC425" i="3"/>
  <c r="DA425" i="3"/>
  <c r="CZ425" i="3"/>
  <c r="DB425" i="3" s="1"/>
  <c r="CY425" i="3"/>
  <c r="CX425" i="3"/>
  <c r="A425" i="3"/>
  <c r="DC424" i="3"/>
  <c r="DA424" i="3"/>
  <c r="CZ424" i="3"/>
  <c r="DB424" i="3" s="1"/>
  <c r="CY424" i="3"/>
  <c r="CX424" i="3"/>
  <c r="A424" i="3"/>
  <c r="DC423" i="3"/>
  <c r="DA423" i="3"/>
  <c r="CZ423" i="3"/>
  <c r="DB423" i="3" s="1"/>
  <c r="CY423" i="3"/>
  <c r="CX423" i="3"/>
  <c r="A423" i="3"/>
  <c r="DC422" i="3"/>
  <c r="DA422" i="3"/>
  <c r="CZ422" i="3"/>
  <c r="DB422" i="3" s="1"/>
  <c r="CY422" i="3"/>
  <c r="CX422" i="3"/>
  <c r="A422" i="3"/>
  <c r="DC421" i="3"/>
  <c r="DA421" i="3"/>
  <c r="CZ421" i="3"/>
  <c r="DB421" i="3" s="1"/>
  <c r="CY421" i="3"/>
  <c r="CX421" i="3"/>
  <c r="A421" i="3"/>
  <c r="DC420" i="3"/>
  <c r="DA420" i="3"/>
  <c r="CZ420" i="3"/>
  <c r="DB420" i="3" s="1"/>
  <c r="CY420" i="3"/>
  <c r="CX420" i="3"/>
  <c r="A420" i="3"/>
  <c r="DC419" i="3"/>
  <c r="DA419" i="3"/>
  <c r="CZ419" i="3"/>
  <c r="DB419" i="3" s="1"/>
  <c r="CY419" i="3"/>
  <c r="CX419" i="3"/>
  <c r="A419" i="3"/>
  <c r="DC418" i="3"/>
  <c r="DA418" i="3"/>
  <c r="CZ418" i="3"/>
  <c r="DB418" i="3" s="1"/>
  <c r="CY418" i="3"/>
  <c r="CX418" i="3"/>
  <c r="A418" i="3"/>
  <c r="DC417" i="3"/>
  <c r="DA417" i="3"/>
  <c r="CZ417" i="3"/>
  <c r="DB417" i="3" s="1"/>
  <c r="CY417" i="3"/>
  <c r="CX417" i="3"/>
  <c r="A417" i="3"/>
  <c r="DC416" i="3"/>
  <c r="DA416" i="3"/>
  <c r="CZ416" i="3"/>
  <c r="DB416" i="3" s="1"/>
  <c r="CY416" i="3"/>
  <c r="CX416" i="3"/>
  <c r="A416" i="3"/>
  <c r="DC415" i="3"/>
  <c r="DA415" i="3"/>
  <c r="CZ415" i="3"/>
  <c r="DB415" i="3" s="1"/>
  <c r="CY415" i="3"/>
  <c r="CX415" i="3"/>
  <c r="A415" i="3"/>
  <c r="DC414" i="3"/>
  <c r="DA414" i="3"/>
  <c r="CZ414" i="3"/>
  <c r="DB414" i="3" s="1"/>
  <c r="CY414" i="3"/>
  <c r="CX414" i="3"/>
  <c r="A414" i="3"/>
  <c r="DC413" i="3"/>
  <c r="DA413" i="3"/>
  <c r="CZ413" i="3"/>
  <c r="DB413" i="3" s="1"/>
  <c r="CY413" i="3"/>
  <c r="CX413" i="3"/>
  <c r="A413" i="3"/>
  <c r="DC412" i="3"/>
  <c r="DA412" i="3"/>
  <c r="CZ412" i="3"/>
  <c r="DB412" i="3" s="1"/>
  <c r="CY412" i="3"/>
  <c r="A412" i="3"/>
  <c r="DC411" i="3"/>
  <c r="DA411" i="3"/>
  <c r="CZ411" i="3"/>
  <c r="DB411" i="3" s="1"/>
  <c r="CY411" i="3"/>
  <c r="A411" i="3"/>
  <c r="DC410" i="3"/>
  <c r="DA410" i="3"/>
  <c r="CZ410" i="3"/>
  <c r="DB410" i="3" s="1"/>
  <c r="CY410" i="3"/>
  <c r="A410" i="3"/>
  <c r="DC409" i="3"/>
  <c r="DA409" i="3"/>
  <c r="CZ409" i="3"/>
  <c r="DB409" i="3" s="1"/>
  <c r="CY409" i="3"/>
  <c r="A409" i="3"/>
  <c r="DC408" i="3"/>
  <c r="DA408" i="3"/>
  <c r="CZ408" i="3"/>
  <c r="DB408" i="3" s="1"/>
  <c r="CY408" i="3"/>
  <c r="CX408" i="3"/>
  <c r="A408" i="3"/>
  <c r="DC407" i="3"/>
  <c r="DA407" i="3"/>
  <c r="CZ407" i="3"/>
  <c r="DB407" i="3" s="1"/>
  <c r="CY407" i="3"/>
  <c r="CX407" i="3"/>
  <c r="A407" i="3"/>
  <c r="DC406" i="3"/>
  <c r="DA406" i="3"/>
  <c r="CZ406" i="3"/>
  <c r="DB406" i="3" s="1"/>
  <c r="CY406" i="3"/>
  <c r="CX406" i="3"/>
  <c r="A406" i="3"/>
  <c r="DC405" i="3"/>
  <c r="DA405" i="3"/>
  <c r="CZ405" i="3"/>
  <c r="DB405" i="3" s="1"/>
  <c r="CY405" i="3"/>
  <c r="CX405" i="3"/>
  <c r="A405" i="3"/>
  <c r="DC404" i="3"/>
  <c r="DA404" i="3"/>
  <c r="CZ404" i="3"/>
  <c r="DB404" i="3" s="1"/>
  <c r="CY404" i="3"/>
  <c r="CX404" i="3"/>
  <c r="A404" i="3"/>
  <c r="DC403" i="3"/>
  <c r="DA403" i="3"/>
  <c r="CZ403" i="3"/>
  <c r="DB403" i="3" s="1"/>
  <c r="CY403" i="3"/>
  <c r="CX403" i="3"/>
  <c r="A403" i="3"/>
  <c r="DC402" i="3"/>
  <c r="DA402" i="3"/>
  <c r="CZ402" i="3"/>
  <c r="DB402" i="3" s="1"/>
  <c r="CY402" i="3"/>
  <c r="CX402" i="3"/>
  <c r="A402" i="3"/>
  <c r="DC401" i="3"/>
  <c r="DA401" i="3"/>
  <c r="CZ401" i="3"/>
  <c r="DB401" i="3" s="1"/>
  <c r="CY401" i="3"/>
  <c r="CX401" i="3"/>
  <c r="A401" i="3"/>
  <c r="DC400" i="3"/>
  <c r="DA400" i="3"/>
  <c r="CZ400" i="3"/>
  <c r="DB400" i="3" s="1"/>
  <c r="CY400" i="3"/>
  <c r="CX400" i="3"/>
  <c r="A400" i="3"/>
  <c r="DC399" i="3"/>
  <c r="DA399" i="3"/>
  <c r="CZ399" i="3"/>
  <c r="DB399" i="3" s="1"/>
  <c r="CY399" i="3"/>
  <c r="CX399" i="3"/>
  <c r="A399" i="3"/>
  <c r="DC398" i="3"/>
  <c r="DA398" i="3"/>
  <c r="CZ398" i="3"/>
  <c r="DB398" i="3" s="1"/>
  <c r="CY398" i="3"/>
  <c r="CX398" i="3"/>
  <c r="A398" i="3"/>
  <c r="DC397" i="3"/>
  <c r="DA397" i="3"/>
  <c r="CZ397" i="3"/>
  <c r="DB397" i="3" s="1"/>
  <c r="CY397" i="3"/>
  <c r="CX397" i="3"/>
  <c r="A397" i="3"/>
  <c r="DC396" i="3"/>
  <c r="DA396" i="3"/>
  <c r="CZ396" i="3"/>
  <c r="DB396" i="3" s="1"/>
  <c r="CY396" i="3"/>
  <c r="CX396" i="3"/>
  <c r="A396" i="3"/>
  <c r="DC395" i="3"/>
  <c r="DA395" i="3"/>
  <c r="CZ395" i="3"/>
  <c r="DB395" i="3" s="1"/>
  <c r="CY395" i="3"/>
  <c r="CX395" i="3"/>
  <c r="A395" i="3"/>
  <c r="DC394" i="3"/>
  <c r="DA394" i="3"/>
  <c r="CZ394" i="3"/>
  <c r="DB394" i="3" s="1"/>
  <c r="CY394" i="3"/>
  <c r="CX394" i="3"/>
  <c r="A394" i="3"/>
  <c r="DC393" i="3"/>
  <c r="DA393" i="3"/>
  <c r="CZ393" i="3"/>
  <c r="DB393" i="3" s="1"/>
  <c r="CY393" i="3"/>
  <c r="CX393" i="3"/>
  <c r="A393" i="3"/>
  <c r="DC392" i="3"/>
  <c r="DA392" i="3"/>
  <c r="CZ392" i="3"/>
  <c r="DB392" i="3" s="1"/>
  <c r="CY392" i="3"/>
  <c r="CX392" i="3"/>
  <c r="A392" i="3"/>
  <c r="DC391" i="3"/>
  <c r="DA391" i="3"/>
  <c r="CZ391" i="3"/>
  <c r="DB391" i="3" s="1"/>
  <c r="CY391" i="3"/>
  <c r="CX391" i="3"/>
  <c r="A391" i="3"/>
  <c r="DC390" i="3"/>
  <c r="DA390" i="3"/>
  <c r="CZ390" i="3"/>
  <c r="DB390" i="3" s="1"/>
  <c r="CY390" i="3"/>
  <c r="CX390" i="3"/>
  <c r="A390" i="3"/>
  <c r="DC389" i="3"/>
  <c r="DA389" i="3"/>
  <c r="CZ389" i="3"/>
  <c r="DB389" i="3" s="1"/>
  <c r="CY389" i="3"/>
  <c r="CX389" i="3"/>
  <c r="A389" i="3"/>
  <c r="DC388" i="3"/>
  <c r="DA388" i="3"/>
  <c r="CZ388" i="3"/>
  <c r="DB388" i="3" s="1"/>
  <c r="CY388" i="3"/>
  <c r="CX388" i="3"/>
  <c r="A388" i="3"/>
  <c r="DC387" i="3"/>
  <c r="DA387" i="3"/>
  <c r="CZ387" i="3"/>
  <c r="DB387" i="3" s="1"/>
  <c r="CY387" i="3"/>
  <c r="CX387" i="3"/>
  <c r="A387" i="3"/>
  <c r="DC386" i="3"/>
  <c r="DA386" i="3"/>
  <c r="CZ386" i="3"/>
  <c r="DB386" i="3" s="1"/>
  <c r="CY386" i="3"/>
  <c r="CX386" i="3"/>
  <c r="A386" i="3"/>
  <c r="DC385" i="3"/>
  <c r="DA385" i="3"/>
  <c r="CZ385" i="3"/>
  <c r="DB385" i="3" s="1"/>
  <c r="CY385" i="3"/>
  <c r="CX385" i="3"/>
  <c r="A385" i="3"/>
  <c r="DC384" i="3"/>
  <c r="DA384" i="3"/>
  <c r="CZ384" i="3"/>
  <c r="DB384" i="3" s="1"/>
  <c r="CY384" i="3"/>
  <c r="CX384" i="3"/>
  <c r="A384" i="3"/>
  <c r="DC383" i="3"/>
  <c r="DA383" i="3"/>
  <c r="CZ383" i="3"/>
  <c r="DB383" i="3" s="1"/>
  <c r="CY383" i="3"/>
  <c r="CX383" i="3"/>
  <c r="A383" i="3"/>
  <c r="DC382" i="3"/>
  <c r="DA382" i="3"/>
  <c r="CZ382" i="3"/>
  <c r="DB382" i="3" s="1"/>
  <c r="CY382" i="3"/>
  <c r="CX382" i="3"/>
  <c r="A382" i="3"/>
  <c r="DC381" i="3"/>
  <c r="DA381" i="3"/>
  <c r="CZ381" i="3"/>
  <c r="DB381" i="3" s="1"/>
  <c r="CY381" i="3"/>
  <c r="CX381" i="3"/>
  <c r="A381" i="3"/>
  <c r="DC380" i="3"/>
  <c r="DA380" i="3"/>
  <c r="CZ380" i="3"/>
  <c r="DB380" i="3" s="1"/>
  <c r="CY380" i="3"/>
  <c r="CX380" i="3"/>
  <c r="A380" i="3"/>
  <c r="DC379" i="3"/>
  <c r="DA379" i="3"/>
  <c r="CZ379" i="3"/>
  <c r="DB379" i="3" s="1"/>
  <c r="CY379" i="3"/>
  <c r="CX379" i="3"/>
  <c r="A379" i="3"/>
  <c r="DC378" i="3"/>
  <c r="DA378" i="3"/>
  <c r="CZ378" i="3"/>
  <c r="DB378" i="3" s="1"/>
  <c r="CY378" i="3"/>
  <c r="CX378" i="3"/>
  <c r="A378" i="3"/>
  <c r="DC377" i="3"/>
  <c r="DA377" i="3"/>
  <c r="CZ377" i="3"/>
  <c r="DB377" i="3" s="1"/>
  <c r="CY377" i="3"/>
  <c r="CX377" i="3"/>
  <c r="A377" i="3"/>
  <c r="DC376" i="3"/>
  <c r="DA376" i="3"/>
  <c r="CZ376" i="3"/>
  <c r="DB376" i="3" s="1"/>
  <c r="CY376" i="3"/>
  <c r="CX376" i="3"/>
  <c r="A376" i="3"/>
  <c r="DC375" i="3"/>
  <c r="DA375" i="3"/>
  <c r="CZ375" i="3"/>
  <c r="DB375" i="3" s="1"/>
  <c r="CY375" i="3"/>
  <c r="CX375" i="3"/>
  <c r="A375" i="3"/>
  <c r="DC374" i="3"/>
  <c r="DA374" i="3"/>
  <c r="CZ374" i="3"/>
  <c r="DB374" i="3" s="1"/>
  <c r="CY374" i="3"/>
  <c r="CX374" i="3"/>
  <c r="A374" i="3"/>
  <c r="DC373" i="3"/>
  <c r="DA373" i="3"/>
  <c r="CZ373" i="3"/>
  <c r="DB373" i="3" s="1"/>
  <c r="CY373" i="3"/>
  <c r="CX373" i="3"/>
  <c r="A373" i="3"/>
  <c r="DC372" i="3"/>
  <c r="DA372" i="3"/>
  <c r="CZ372" i="3"/>
  <c r="DB372" i="3" s="1"/>
  <c r="CY372" i="3"/>
  <c r="CX372" i="3"/>
  <c r="A372" i="3"/>
  <c r="DC371" i="3"/>
  <c r="DA371" i="3"/>
  <c r="CZ371" i="3"/>
  <c r="DB371" i="3" s="1"/>
  <c r="CY371" i="3"/>
  <c r="CX371" i="3"/>
  <c r="A371" i="3"/>
  <c r="DC370" i="3"/>
  <c r="DA370" i="3"/>
  <c r="CZ370" i="3"/>
  <c r="DB370" i="3" s="1"/>
  <c r="CY370" i="3"/>
  <c r="CX370" i="3"/>
  <c r="A370" i="3"/>
  <c r="DC369" i="3"/>
  <c r="DA369" i="3"/>
  <c r="CZ369" i="3"/>
  <c r="DB369" i="3" s="1"/>
  <c r="CY369" i="3"/>
  <c r="CX369" i="3"/>
  <c r="A369" i="3"/>
  <c r="DC368" i="3"/>
  <c r="DA368" i="3"/>
  <c r="CZ368" i="3"/>
  <c r="DB368" i="3" s="1"/>
  <c r="CY368" i="3"/>
  <c r="CX368" i="3"/>
  <c r="A368" i="3"/>
  <c r="DC367" i="3"/>
  <c r="DA367" i="3"/>
  <c r="CZ367" i="3"/>
  <c r="DB367" i="3" s="1"/>
  <c r="CY367" i="3"/>
  <c r="CX367" i="3"/>
  <c r="A367" i="3"/>
  <c r="DC366" i="3"/>
  <c r="DA366" i="3"/>
  <c r="CZ366" i="3"/>
  <c r="DB366" i="3" s="1"/>
  <c r="CY366" i="3"/>
  <c r="CX366" i="3"/>
  <c r="A366" i="3"/>
  <c r="DC365" i="3"/>
  <c r="DA365" i="3"/>
  <c r="CZ365" i="3"/>
  <c r="DB365" i="3" s="1"/>
  <c r="CY365" i="3"/>
  <c r="CX365" i="3"/>
  <c r="A365" i="3"/>
  <c r="DC364" i="3"/>
  <c r="DA364" i="3"/>
  <c r="CZ364" i="3"/>
  <c r="DB364" i="3" s="1"/>
  <c r="CY364" i="3"/>
  <c r="CX364" i="3"/>
  <c r="A364" i="3"/>
  <c r="DC363" i="3"/>
  <c r="DA363" i="3"/>
  <c r="CZ363" i="3"/>
  <c r="DB363" i="3" s="1"/>
  <c r="CY363" i="3"/>
  <c r="CX363" i="3"/>
  <c r="A363" i="3"/>
  <c r="DC362" i="3"/>
  <c r="DA362" i="3"/>
  <c r="CZ362" i="3"/>
  <c r="DB362" i="3" s="1"/>
  <c r="CY362" i="3"/>
  <c r="CX362" i="3"/>
  <c r="A362" i="3"/>
  <c r="DC361" i="3"/>
  <c r="DA361" i="3"/>
  <c r="CZ361" i="3"/>
  <c r="DB361" i="3" s="1"/>
  <c r="CY361" i="3"/>
  <c r="CX361" i="3"/>
  <c r="A361" i="3"/>
  <c r="DC360" i="3"/>
  <c r="DA360" i="3"/>
  <c r="CZ360" i="3"/>
  <c r="DB360" i="3" s="1"/>
  <c r="CY360" i="3"/>
  <c r="CX360" i="3"/>
  <c r="A360" i="3"/>
  <c r="DC359" i="3"/>
  <c r="DA359" i="3"/>
  <c r="CZ359" i="3"/>
  <c r="DB359" i="3" s="1"/>
  <c r="CY359" i="3"/>
  <c r="CX359" i="3"/>
  <c r="A359" i="3"/>
  <c r="DC358" i="3"/>
  <c r="DA358" i="3"/>
  <c r="CZ358" i="3"/>
  <c r="DB358" i="3" s="1"/>
  <c r="CY358" i="3"/>
  <c r="CX358" i="3"/>
  <c r="A358" i="3"/>
  <c r="DC357" i="3"/>
  <c r="DA357" i="3"/>
  <c r="CZ357" i="3"/>
  <c r="DB357" i="3" s="1"/>
  <c r="CY357" i="3"/>
  <c r="CX357" i="3"/>
  <c r="A357" i="3"/>
  <c r="DC356" i="3"/>
  <c r="DA356" i="3"/>
  <c r="CZ356" i="3"/>
  <c r="DB356" i="3" s="1"/>
  <c r="CY356" i="3"/>
  <c r="CX356" i="3"/>
  <c r="A356" i="3"/>
  <c r="DC355" i="3"/>
  <c r="DA355" i="3"/>
  <c r="CZ355" i="3"/>
  <c r="DB355" i="3" s="1"/>
  <c r="CY355" i="3"/>
  <c r="CX355" i="3"/>
  <c r="A355" i="3"/>
  <c r="DC354" i="3"/>
  <c r="DA354" i="3"/>
  <c r="CZ354" i="3"/>
  <c r="DB354" i="3" s="1"/>
  <c r="CY354" i="3"/>
  <c r="CX354" i="3"/>
  <c r="A354" i="3"/>
  <c r="DC353" i="3"/>
  <c r="DA353" i="3"/>
  <c r="CZ353" i="3"/>
  <c r="DB353" i="3" s="1"/>
  <c r="CY353" i="3"/>
  <c r="CX353" i="3"/>
  <c r="A353" i="3"/>
  <c r="DC352" i="3"/>
  <c r="DA352" i="3"/>
  <c r="CZ352" i="3"/>
  <c r="DB352" i="3" s="1"/>
  <c r="CY352" i="3"/>
  <c r="CX352" i="3"/>
  <c r="A352" i="3"/>
  <c r="DC351" i="3"/>
  <c r="DA351" i="3"/>
  <c r="CZ351" i="3"/>
  <c r="DB351" i="3" s="1"/>
  <c r="CY351" i="3"/>
  <c r="CX351" i="3"/>
  <c r="A351" i="3"/>
  <c r="DC350" i="3"/>
  <c r="DA350" i="3"/>
  <c r="CZ350" i="3"/>
  <c r="DB350" i="3" s="1"/>
  <c r="CY350" i="3"/>
  <c r="CX350" i="3"/>
  <c r="A350" i="3"/>
  <c r="DC349" i="3"/>
  <c r="DA349" i="3"/>
  <c r="CZ349" i="3"/>
  <c r="DB349" i="3" s="1"/>
  <c r="CY349" i="3"/>
  <c r="CX349" i="3"/>
  <c r="A349" i="3"/>
  <c r="DC348" i="3"/>
  <c r="DA348" i="3"/>
  <c r="CZ348" i="3"/>
  <c r="DB348" i="3" s="1"/>
  <c r="CY348" i="3"/>
  <c r="CX348" i="3"/>
  <c r="A348" i="3"/>
  <c r="DC347" i="3"/>
  <c r="DA347" i="3"/>
  <c r="CZ347" i="3"/>
  <c r="DB347" i="3" s="1"/>
  <c r="CY347" i="3"/>
  <c r="CX347" i="3"/>
  <c r="A347" i="3"/>
  <c r="DC346" i="3"/>
  <c r="DA346" i="3"/>
  <c r="CZ346" i="3"/>
  <c r="DB346" i="3" s="1"/>
  <c r="CY346" i="3"/>
  <c r="CX346" i="3"/>
  <c r="A346" i="3"/>
  <c r="DC345" i="3"/>
  <c r="DA345" i="3"/>
  <c r="CZ345" i="3"/>
  <c r="DB345" i="3" s="1"/>
  <c r="CY345" i="3"/>
  <c r="CX345" i="3"/>
  <c r="A345" i="3"/>
  <c r="DC344" i="3"/>
  <c r="DA344" i="3"/>
  <c r="CZ344" i="3"/>
  <c r="DB344" i="3" s="1"/>
  <c r="CY344" i="3"/>
  <c r="CX344" i="3"/>
  <c r="A344" i="3"/>
  <c r="DC343" i="3"/>
  <c r="DA343" i="3"/>
  <c r="CZ343" i="3"/>
  <c r="DB343" i="3" s="1"/>
  <c r="CY343" i="3"/>
  <c r="CX343" i="3"/>
  <c r="A343" i="3"/>
  <c r="DC342" i="3"/>
  <c r="DA342" i="3"/>
  <c r="CZ342" i="3"/>
  <c r="DB342" i="3" s="1"/>
  <c r="CY342" i="3"/>
  <c r="CX342" i="3"/>
  <c r="A342" i="3"/>
  <c r="DC341" i="3"/>
  <c r="DA341" i="3"/>
  <c r="CZ341" i="3"/>
  <c r="DB341" i="3" s="1"/>
  <c r="CY341" i="3"/>
  <c r="CX341" i="3"/>
  <c r="A341" i="3"/>
  <c r="DC340" i="3"/>
  <c r="DA340" i="3"/>
  <c r="CZ340" i="3"/>
  <c r="DB340" i="3" s="1"/>
  <c r="CY340" i="3"/>
  <c r="CX340" i="3"/>
  <c r="A340" i="3"/>
  <c r="DC339" i="3"/>
  <c r="DA339" i="3"/>
  <c r="CZ339" i="3"/>
  <c r="DB339" i="3" s="1"/>
  <c r="CY339" i="3"/>
  <c r="CX339" i="3"/>
  <c r="A339" i="3"/>
  <c r="DC338" i="3"/>
  <c r="DA338" i="3"/>
  <c r="CZ338" i="3"/>
  <c r="DB338" i="3" s="1"/>
  <c r="CY338" i="3"/>
  <c r="CX338" i="3"/>
  <c r="A338" i="3"/>
  <c r="DC337" i="3"/>
  <c r="DA337" i="3"/>
  <c r="CZ337" i="3"/>
  <c r="DB337" i="3" s="1"/>
  <c r="CY337" i="3"/>
  <c r="CX337" i="3"/>
  <c r="A337" i="3"/>
  <c r="DC336" i="3"/>
  <c r="DA336" i="3"/>
  <c r="CZ336" i="3"/>
  <c r="DB336" i="3" s="1"/>
  <c r="CY336" i="3"/>
  <c r="CX336" i="3"/>
  <c r="A336" i="3"/>
  <c r="DC335" i="3"/>
  <c r="DA335" i="3"/>
  <c r="CZ335" i="3"/>
  <c r="DB335" i="3" s="1"/>
  <c r="CY335" i="3"/>
  <c r="CX335" i="3"/>
  <c r="A335" i="3"/>
  <c r="DC334" i="3"/>
  <c r="DA334" i="3"/>
  <c r="CZ334" i="3"/>
  <c r="DB334" i="3" s="1"/>
  <c r="CY334" i="3"/>
  <c r="CX334" i="3"/>
  <c r="A334" i="3"/>
  <c r="DC333" i="3"/>
  <c r="DA333" i="3"/>
  <c r="CZ333" i="3"/>
  <c r="DB333" i="3" s="1"/>
  <c r="CY333" i="3"/>
  <c r="CX333" i="3"/>
  <c r="A333" i="3"/>
  <c r="DC332" i="3"/>
  <c r="DA332" i="3"/>
  <c r="CZ332" i="3"/>
  <c r="DB332" i="3" s="1"/>
  <c r="CY332" i="3"/>
  <c r="CX332" i="3"/>
  <c r="A332" i="3"/>
  <c r="DC331" i="3"/>
  <c r="DA331" i="3"/>
  <c r="CZ331" i="3"/>
  <c r="DB331" i="3" s="1"/>
  <c r="CY331" i="3"/>
  <c r="CX331" i="3"/>
  <c r="A331" i="3"/>
  <c r="DC330" i="3"/>
  <c r="DA330" i="3"/>
  <c r="CZ330" i="3"/>
  <c r="DB330" i="3" s="1"/>
  <c r="CY330" i="3"/>
  <c r="CX330" i="3"/>
  <c r="A330" i="3"/>
  <c r="DC329" i="3"/>
  <c r="DA329" i="3"/>
  <c r="CZ329" i="3"/>
  <c r="DB329" i="3" s="1"/>
  <c r="CY329" i="3"/>
  <c r="CX329" i="3"/>
  <c r="A329" i="3"/>
  <c r="DC328" i="3"/>
  <c r="DA328" i="3"/>
  <c r="CZ328" i="3"/>
  <c r="DB328" i="3" s="1"/>
  <c r="CY328" i="3"/>
  <c r="CX328" i="3"/>
  <c r="A328" i="3"/>
  <c r="DC327" i="3"/>
  <c r="DA327" i="3"/>
  <c r="CZ327" i="3"/>
  <c r="DB327" i="3" s="1"/>
  <c r="CY327" i="3"/>
  <c r="CX327" i="3"/>
  <c r="A327" i="3"/>
  <c r="DC326" i="3"/>
  <c r="DA326" i="3"/>
  <c r="CZ326" i="3"/>
  <c r="DB326" i="3" s="1"/>
  <c r="CY326" i="3"/>
  <c r="CX326" i="3"/>
  <c r="A326" i="3"/>
  <c r="DC325" i="3"/>
  <c r="DA325" i="3"/>
  <c r="CZ325" i="3"/>
  <c r="DB325" i="3" s="1"/>
  <c r="CY325" i="3"/>
  <c r="CX325" i="3"/>
  <c r="A325" i="3"/>
  <c r="DC324" i="3"/>
  <c r="DA324" i="3"/>
  <c r="CZ324" i="3"/>
  <c r="DB324" i="3" s="1"/>
  <c r="CY324" i="3"/>
  <c r="CX324" i="3"/>
  <c r="A324" i="3"/>
  <c r="DC323" i="3"/>
  <c r="DA323" i="3"/>
  <c r="CZ323" i="3"/>
  <c r="DB323" i="3" s="1"/>
  <c r="CY323" i="3"/>
  <c r="CX323" i="3"/>
  <c r="A323" i="3"/>
  <c r="DC322" i="3"/>
  <c r="DA322" i="3"/>
  <c r="CZ322" i="3"/>
  <c r="DB322" i="3" s="1"/>
  <c r="CY322" i="3"/>
  <c r="CX322" i="3"/>
  <c r="A322" i="3"/>
  <c r="DC321" i="3"/>
  <c r="DA321" i="3"/>
  <c r="CZ321" i="3"/>
  <c r="DB321" i="3" s="1"/>
  <c r="CY321" i="3"/>
  <c r="CX321" i="3"/>
  <c r="A321" i="3"/>
  <c r="DC320" i="3"/>
  <c r="DA320" i="3"/>
  <c r="CZ320" i="3"/>
  <c r="DB320" i="3" s="1"/>
  <c r="CY320" i="3"/>
  <c r="CX320" i="3"/>
  <c r="A320" i="3"/>
  <c r="DC319" i="3"/>
  <c r="DA319" i="3"/>
  <c r="CZ319" i="3"/>
  <c r="DB319" i="3" s="1"/>
  <c r="CY319" i="3"/>
  <c r="CX319" i="3"/>
  <c r="A319" i="3"/>
  <c r="DC318" i="3"/>
  <c r="DA318" i="3"/>
  <c r="CZ318" i="3"/>
  <c r="DB318" i="3" s="1"/>
  <c r="CY318" i="3"/>
  <c r="CX318" i="3"/>
  <c r="A318" i="3"/>
  <c r="DC317" i="3"/>
  <c r="DA317" i="3"/>
  <c r="CZ317" i="3"/>
  <c r="DB317" i="3" s="1"/>
  <c r="CY317" i="3"/>
  <c r="CX317" i="3"/>
  <c r="A317" i="3"/>
  <c r="DC316" i="3"/>
  <c r="DA316" i="3"/>
  <c r="CZ316" i="3"/>
  <c r="DB316" i="3" s="1"/>
  <c r="CY316" i="3"/>
  <c r="CX316" i="3"/>
  <c r="A316" i="3"/>
  <c r="DC315" i="3"/>
  <c r="DA315" i="3"/>
  <c r="CZ315" i="3"/>
  <c r="DB315" i="3" s="1"/>
  <c r="CY315" i="3"/>
  <c r="CX315" i="3"/>
  <c r="A315" i="3"/>
  <c r="DC314" i="3"/>
  <c r="DA314" i="3"/>
  <c r="CZ314" i="3"/>
  <c r="DB314" i="3" s="1"/>
  <c r="CY314" i="3"/>
  <c r="CX314" i="3"/>
  <c r="A314" i="3"/>
  <c r="DC313" i="3"/>
  <c r="DA313" i="3"/>
  <c r="CZ313" i="3"/>
  <c r="DB313" i="3" s="1"/>
  <c r="CY313" i="3"/>
  <c r="CX313" i="3"/>
  <c r="A313" i="3"/>
  <c r="DC312" i="3"/>
  <c r="DA312" i="3"/>
  <c r="CZ312" i="3"/>
  <c r="DB312" i="3" s="1"/>
  <c r="CY312" i="3"/>
  <c r="CX312" i="3"/>
  <c r="A312" i="3"/>
  <c r="DC311" i="3"/>
  <c r="DA311" i="3"/>
  <c r="CZ311" i="3"/>
  <c r="DB311" i="3" s="1"/>
  <c r="CY311" i="3"/>
  <c r="CX311" i="3"/>
  <c r="A311" i="3"/>
  <c r="DC310" i="3"/>
  <c r="DA310" i="3"/>
  <c r="CZ310" i="3"/>
  <c r="DB310" i="3" s="1"/>
  <c r="CY310" i="3"/>
  <c r="CX310" i="3"/>
  <c r="A310" i="3"/>
  <c r="DC309" i="3"/>
  <c r="DA309" i="3"/>
  <c r="CZ309" i="3"/>
  <c r="DB309" i="3" s="1"/>
  <c r="CY309" i="3"/>
  <c r="CX309" i="3"/>
  <c r="A309" i="3"/>
  <c r="DC308" i="3"/>
  <c r="DA308" i="3"/>
  <c r="CZ308" i="3"/>
  <c r="DB308" i="3" s="1"/>
  <c r="CY308" i="3"/>
  <c r="CX308" i="3"/>
  <c r="A308" i="3"/>
  <c r="DC307" i="3"/>
  <c r="DA307" i="3"/>
  <c r="CZ307" i="3"/>
  <c r="DB307" i="3" s="1"/>
  <c r="CY307" i="3"/>
  <c r="CX307" i="3"/>
  <c r="A307" i="3"/>
  <c r="DC306" i="3"/>
  <c r="DA306" i="3"/>
  <c r="CZ306" i="3"/>
  <c r="DB306" i="3" s="1"/>
  <c r="CY306" i="3"/>
  <c r="CX306" i="3"/>
  <c r="A306" i="3"/>
  <c r="DC305" i="3"/>
  <c r="DA305" i="3"/>
  <c r="CZ305" i="3"/>
  <c r="DB305" i="3" s="1"/>
  <c r="CY305" i="3"/>
  <c r="CX305" i="3"/>
  <c r="A305" i="3"/>
  <c r="DC304" i="3"/>
  <c r="DA304" i="3"/>
  <c r="CZ304" i="3"/>
  <c r="DB304" i="3" s="1"/>
  <c r="CY304" i="3"/>
  <c r="CX304" i="3"/>
  <c r="A304" i="3"/>
  <c r="DC303" i="3"/>
  <c r="DA303" i="3"/>
  <c r="CZ303" i="3"/>
  <c r="DB303" i="3" s="1"/>
  <c r="CY303" i="3"/>
  <c r="CX303" i="3"/>
  <c r="A303" i="3"/>
  <c r="DC302" i="3"/>
  <c r="DA302" i="3"/>
  <c r="CZ302" i="3"/>
  <c r="DB302" i="3" s="1"/>
  <c r="CY302" i="3"/>
  <c r="CX302" i="3"/>
  <c r="A302" i="3"/>
  <c r="DC301" i="3"/>
  <c r="DA301" i="3"/>
  <c r="CZ301" i="3"/>
  <c r="DB301" i="3" s="1"/>
  <c r="CY301" i="3"/>
  <c r="CX301" i="3"/>
  <c r="A301" i="3"/>
  <c r="DC300" i="3"/>
  <c r="DA300" i="3"/>
  <c r="CZ300" i="3"/>
  <c r="DB300" i="3" s="1"/>
  <c r="CY300" i="3"/>
  <c r="CX300" i="3"/>
  <c r="A300" i="3"/>
  <c r="DC299" i="3"/>
  <c r="DA299" i="3"/>
  <c r="CZ299" i="3"/>
  <c r="DB299" i="3" s="1"/>
  <c r="CY299" i="3"/>
  <c r="CX299" i="3"/>
  <c r="A299" i="3"/>
  <c r="DC298" i="3"/>
  <c r="DA298" i="3"/>
  <c r="CZ298" i="3"/>
  <c r="DB298" i="3" s="1"/>
  <c r="CY298" i="3"/>
  <c r="CX298" i="3"/>
  <c r="A298" i="3"/>
  <c r="DC297" i="3"/>
  <c r="DA297" i="3"/>
  <c r="CZ297" i="3"/>
  <c r="DB297" i="3" s="1"/>
  <c r="CY297" i="3"/>
  <c r="CX297" i="3"/>
  <c r="A297" i="3"/>
  <c r="DC296" i="3"/>
  <c r="DA296" i="3"/>
  <c r="CZ296" i="3"/>
  <c r="DB296" i="3" s="1"/>
  <c r="CY296" i="3"/>
  <c r="CX296" i="3"/>
  <c r="A296" i="3"/>
  <c r="DC295" i="3"/>
  <c r="DA295" i="3"/>
  <c r="CZ295" i="3"/>
  <c r="DB295" i="3" s="1"/>
  <c r="CY295" i="3"/>
  <c r="CX295" i="3"/>
  <c r="A295" i="3"/>
  <c r="DC294" i="3"/>
  <c r="DA294" i="3"/>
  <c r="CZ294" i="3"/>
  <c r="DB294" i="3" s="1"/>
  <c r="CY294" i="3"/>
  <c r="CX294" i="3"/>
  <c r="A294" i="3"/>
  <c r="DC293" i="3"/>
  <c r="DA293" i="3"/>
  <c r="CZ293" i="3"/>
  <c r="DB293" i="3" s="1"/>
  <c r="CY293" i="3"/>
  <c r="CX293" i="3"/>
  <c r="A293" i="3"/>
  <c r="DC292" i="3"/>
  <c r="DA292" i="3"/>
  <c r="CZ292" i="3"/>
  <c r="DB292" i="3" s="1"/>
  <c r="CY292" i="3"/>
  <c r="CX292" i="3"/>
  <c r="A292" i="3"/>
  <c r="DC291" i="3"/>
  <c r="DA291" i="3"/>
  <c r="CZ291" i="3"/>
  <c r="DB291" i="3" s="1"/>
  <c r="CY291" i="3"/>
  <c r="CX291" i="3"/>
  <c r="A291" i="3"/>
  <c r="DC290" i="3"/>
  <c r="DA290" i="3"/>
  <c r="CZ290" i="3"/>
  <c r="DB290" i="3" s="1"/>
  <c r="CY290" i="3"/>
  <c r="CX290" i="3"/>
  <c r="A290" i="3"/>
  <c r="DC289" i="3"/>
  <c r="DA289" i="3"/>
  <c r="CZ289" i="3"/>
  <c r="DB289" i="3" s="1"/>
  <c r="CY289" i="3"/>
  <c r="CX289" i="3"/>
  <c r="A289" i="3"/>
  <c r="DC288" i="3"/>
  <c r="DA288" i="3"/>
  <c r="CZ288" i="3"/>
  <c r="DB288" i="3" s="1"/>
  <c r="CY288" i="3"/>
  <c r="CX288" i="3"/>
  <c r="A288" i="3"/>
  <c r="DC287" i="3"/>
  <c r="DA287" i="3"/>
  <c r="CZ287" i="3"/>
  <c r="DB287" i="3" s="1"/>
  <c r="CY287" i="3"/>
  <c r="CX287" i="3"/>
  <c r="A287" i="3"/>
  <c r="DC286" i="3"/>
  <c r="DA286" i="3"/>
  <c r="CZ286" i="3"/>
  <c r="DB286" i="3" s="1"/>
  <c r="CY286" i="3"/>
  <c r="CX286" i="3"/>
  <c r="A286" i="3"/>
  <c r="DC285" i="3"/>
  <c r="DA285" i="3"/>
  <c r="CZ285" i="3"/>
  <c r="DB285" i="3" s="1"/>
  <c r="CY285" i="3"/>
  <c r="CX285" i="3"/>
  <c r="A285" i="3"/>
  <c r="DC284" i="3"/>
  <c r="DA284" i="3"/>
  <c r="CZ284" i="3"/>
  <c r="DB284" i="3" s="1"/>
  <c r="CY284" i="3"/>
  <c r="CX284" i="3"/>
  <c r="A284" i="3"/>
  <c r="DC283" i="3"/>
  <c r="DA283" i="3"/>
  <c r="CZ283" i="3"/>
  <c r="DB283" i="3" s="1"/>
  <c r="CY283" i="3"/>
  <c r="CX283" i="3"/>
  <c r="A283" i="3"/>
  <c r="DC282" i="3"/>
  <c r="DA282" i="3"/>
  <c r="CZ282" i="3"/>
  <c r="DB282" i="3" s="1"/>
  <c r="CY282" i="3"/>
  <c r="CX282" i="3"/>
  <c r="A282" i="3"/>
  <c r="DC281" i="3"/>
  <c r="DA281" i="3"/>
  <c r="CZ281" i="3"/>
  <c r="DB281" i="3" s="1"/>
  <c r="CY281" i="3"/>
  <c r="CX281" i="3"/>
  <c r="A281" i="3"/>
  <c r="DC280" i="3"/>
  <c r="DA280" i="3"/>
  <c r="CZ280" i="3"/>
  <c r="DB280" i="3" s="1"/>
  <c r="CY280" i="3"/>
  <c r="CX280" i="3"/>
  <c r="A280" i="3"/>
  <c r="DC279" i="3"/>
  <c r="DA279" i="3"/>
  <c r="CZ279" i="3"/>
  <c r="DB279" i="3" s="1"/>
  <c r="CY279" i="3"/>
  <c r="CX279" i="3"/>
  <c r="A279" i="3"/>
  <c r="DC278" i="3"/>
  <c r="DA278" i="3"/>
  <c r="CZ278" i="3"/>
  <c r="DB278" i="3" s="1"/>
  <c r="CY278" i="3"/>
  <c r="CX278" i="3"/>
  <c r="A278" i="3"/>
  <c r="DC277" i="3"/>
  <c r="DA277" i="3"/>
  <c r="CZ277" i="3"/>
  <c r="DB277" i="3" s="1"/>
  <c r="CY277" i="3"/>
  <c r="CX277" i="3"/>
  <c r="A277" i="3"/>
  <c r="DC276" i="3"/>
  <c r="DA276" i="3"/>
  <c r="CZ276" i="3"/>
  <c r="DB276" i="3" s="1"/>
  <c r="CY276" i="3"/>
  <c r="CX276" i="3"/>
  <c r="A276" i="3"/>
  <c r="DC275" i="3"/>
  <c r="DA275" i="3"/>
  <c r="CZ275" i="3"/>
  <c r="DB275" i="3" s="1"/>
  <c r="CY275" i="3"/>
  <c r="CX275" i="3"/>
  <c r="A275" i="3"/>
  <c r="DC274" i="3"/>
  <c r="DA274" i="3"/>
  <c r="CZ274" i="3"/>
  <c r="DB274" i="3" s="1"/>
  <c r="CY274" i="3"/>
  <c r="CX274" i="3"/>
  <c r="A274" i="3"/>
  <c r="DC273" i="3"/>
  <c r="DA273" i="3"/>
  <c r="CZ273" i="3"/>
  <c r="DB273" i="3" s="1"/>
  <c r="CY273" i="3"/>
  <c r="CX273" i="3"/>
  <c r="A273" i="3"/>
  <c r="DC272" i="3"/>
  <c r="DA272" i="3"/>
  <c r="CZ272" i="3"/>
  <c r="DB272" i="3" s="1"/>
  <c r="CY272" i="3"/>
  <c r="CX272" i="3"/>
  <c r="A272" i="3"/>
  <c r="DC271" i="3"/>
  <c r="DA271" i="3"/>
  <c r="CZ271" i="3"/>
  <c r="DB271" i="3" s="1"/>
  <c r="CY271" i="3"/>
  <c r="CX271" i="3"/>
  <c r="A271" i="3"/>
  <c r="DC270" i="3"/>
  <c r="DA270" i="3"/>
  <c r="CZ270" i="3"/>
  <c r="DB270" i="3" s="1"/>
  <c r="CY270" i="3"/>
  <c r="CX270" i="3"/>
  <c r="A270" i="3"/>
  <c r="DC269" i="3"/>
  <c r="DA269" i="3"/>
  <c r="CZ269" i="3"/>
  <c r="DB269" i="3" s="1"/>
  <c r="CY269" i="3"/>
  <c r="CX269" i="3"/>
  <c r="A269" i="3"/>
  <c r="DC268" i="3"/>
  <c r="DA268" i="3"/>
  <c r="CZ268" i="3"/>
  <c r="DB268" i="3" s="1"/>
  <c r="CY268" i="3"/>
  <c r="CX268" i="3"/>
  <c r="A268" i="3"/>
  <c r="DC267" i="3"/>
  <c r="DA267" i="3"/>
  <c r="CZ267" i="3"/>
  <c r="DB267" i="3" s="1"/>
  <c r="CY267" i="3"/>
  <c r="CX267" i="3"/>
  <c r="A267" i="3"/>
  <c r="DC266" i="3"/>
  <c r="DA266" i="3"/>
  <c r="CZ266" i="3"/>
  <c r="DB266" i="3" s="1"/>
  <c r="CY266" i="3"/>
  <c r="CX266" i="3"/>
  <c r="A266" i="3"/>
  <c r="DC265" i="3"/>
  <c r="DA265" i="3"/>
  <c r="CZ265" i="3"/>
  <c r="DB265" i="3" s="1"/>
  <c r="CY265" i="3"/>
  <c r="CX265" i="3"/>
  <c r="A265" i="3"/>
  <c r="DC264" i="3"/>
  <c r="DA264" i="3"/>
  <c r="CZ264" i="3"/>
  <c r="DB264" i="3" s="1"/>
  <c r="CY264" i="3"/>
  <c r="CX264" i="3"/>
  <c r="A264" i="3"/>
  <c r="DC263" i="3"/>
  <c r="DA263" i="3"/>
  <c r="CZ263" i="3"/>
  <c r="DB263" i="3" s="1"/>
  <c r="CY263" i="3"/>
  <c r="CX263" i="3"/>
  <c r="A263" i="3"/>
  <c r="DC262" i="3"/>
  <c r="DA262" i="3"/>
  <c r="CZ262" i="3"/>
  <c r="DB262" i="3" s="1"/>
  <c r="CY262" i="3"/>
  <c r="CX262" i="3"/>
  <c r="A262" i="3"/>
  <c r="DC261" i="3"/>
  <c r="DA261" i="3"/>
  <c r="CZ261" i="3"/>
  <c r="DB261" i="3" s="1"/>
  <c r="CY261" i="3"/>
  <c r="CX261" i="3"/>
  <c r="A261" i="3"/>
  <c r="DC260" i="3"/>
  <c r="DA260" i="3"/>
  <c r="CZ260" i="3"/>
  <c r="DB260" i="3" s="1"/>
  <c r="CY260" i="3"/>
  <c r="CX260" i="3"/>
  <c r="A260" i="3"/>
  <c r="DC259" i="3"/>
  <c r="DA259" i="3"/>
  <c r="CZ259" i="3"/>
  <c r="DB259" i="3" s="1"/>
  <c r="CY259" i="3"/>
  <c r="CX259" i="3"/>
  <c r="A259" i="3"/>
  <c r="DC258" i="3"/>
  <c r="DA258" i="3"/>
  <c r="CZ258" i="3"/>
  <c r="DB258" i="3" s="1"/>
  <c r="CY258" i="3"/>
  <c r="CX258" i="3"/>
  <c r="A258" i="3"/>
  <c r="DC257" i="3"/>
  <c r="DA257" i="3"/>
  <c r="CZ257" i="3"/>
  <c r="DB257" i="3" s="1"/>
  <c r="CY257" i="3"/>
  <c r="CX257" i="3"/>
  <c r="A257" i="3"/>
  <c r="DC256" i="3"/>
  <c r="DA256" i="3"/>
  <c r="CZ256" i="3"/>
  <c r="DB256" i="3" s="1"/>
  <c r="CY256" i="3"/>
  <c r="CX256" i="3"/>
  <c r="A256" i="3"/>
  <c r="DC255" i="3"/>
  <c r="DA255" i="3"/>
  <c r="CZ255" i="3"/>
  <c r="DB255" i="3" s="1"/>
  <c r="CY255" i="3"/>
  <c r="CX255" i="3"/>
  <c r="A255" i="3"/>
  <c r="DC254" i="3"/>
  <c r="DA254" i="3"/>
  <c r="CZ254" i="3"/>
  <c r="DB254" i="3" s="1"/>
  <c r="CY254" i="3"/>
  <c r="CX254" i="3"/>
  <c r="A254" i="3"/>
  <c r="DC253" i="3"/>
  <c r="DA253" i="3"/>
  <c r="CZ253" i="3"/>
  <c r="DB253" i="3" s="1"/>
  <c r="CY253" i="3"/>
  <c r="CX253" i="3"/>
  <c r="A253" i="3"/>
  <c r="DC252" i="3"/>
  <c r="DA252" i="3"/>
  <c r="CZ252" i="3"/>
  <c r="DB252" i="3" s="1"/>
  <c r="CY252" i="3"/>
  <c r="CX252" i="3"/>
  <c r="A252" i="3"/>
  <c r="DC251" i="3"/>
  <c r="DA251" i="3"/>
  <c r="CZ251" i="3"/>
  <c r="DB251" i="3" s="1"/>
  <c r="CY251" i="3"/>
  <c r="CX251" i="3"/>
  <c r="A251" i="3"/>
  <c r="DC250" i="3"/>
  <c r="DA250" i="3"/>
  <c r="CZ250" i="3"/>
  <c r="DB250" i="3" s="1"/>
  <c r="CY250" i="3"/>
  <c r="CX250" i="3"/>
  <c r="A250" i="3"/>
  <c r="DC249" i="3"/>
  <c r="DA249" i="3"/>
  <c r="CZ249" i="3"/>
  <c r="DB249" i="3" s="1"/>
  <c r="CY249" i="3"/>
  <c r="CX249" i="3"/>
  <c r="A249" i="3"/>
  <c r="DC248" i="3"/>
  <c r="DA248" i="3"/>
  <c r="CZ248" i="3"/>
  <c r="DB248" i="3" s="1"/>
  <c r="CY248" i="3"/>
  <c r="CX248" i="3"/>
  <c r="A248" i="3"/>
  <c r="DC247" i="3"/>
  <c r="DA247" i="3"/>
  <c r="CZ247" i="3"/>
  <c r="DB247" i="3" s="1"/>
  <c r="CY247" i="3"/>
  <c r="CX247" i="3"/>
  <c r="A247" i="3"/>
  <c r="DC246" i="3"/>
  <c r="DA246" i="3"/>
  <c r="CZ246" i="3"/>
  <c r="DB246" i="3" s="1"/>
  <c r="CY246" i="3"/>
  <c r="CX246" i="3"/>
  <c r="A246" i="3"/>
  <c r="DC245" i="3"/>
  <c r="DA245" i="3"/>
  <c r="CZ245" i="3"/>
  <c r="DB245" i="3" s="1"/>
  <c r="CY245" i="3"/>
  <c r="CX245" i="3"/>
  <c r="A245" i="3"/>
  <c r="DC244" i="3"/>
  <c r="DA244" i="3"/>
  <c r="CZ244" i="3"/>
  <c r="DB244" i="3" s="1"/>
  <c r="CY244" i="3"/>
  <c r="CX244" i="3"/>
  <c r="A244" i="3"/>
  <c r="DC243" i="3"/>
  <c r="DA243" i="3"/>
  <c r="CZ243" i="3"/>
  <c r="DB243" i="3" s="1"/>
  <c r="CY243" i="3"/>
  <c r="CX243" i="3"/>
  <c r="A243" i="3"/>
  <c r="DC242" i="3"/>
  <c r="DA242" i="3"/>
  <c r="CZ242" i="3"/>
  <c r="DB242" i="3" s="1"/>
  <c r="CY242" i="3"/>
  <c r="CX242" i="3"/>
  <c r="A242" i="3"/>
  <c r="DC241" i="3"/>
  <c r="DA241" i="3"/>
  <c r="CZ241" i="3"/>
  <c r="DB241" i="3" s="1"/>
  <c r="CY241" i="3"/>
  <c r="CX241" i="3"/>
  <c r="A241" i="3"/>
  <c r="DC240" i="3"/>
  <c r="DA240" i="3"/>
  <c r="CZ240" i="3"/>
  <c r="DB240" i="3" s="1"/>
  <c r="CY240" i="3"/>
  <c r="CX240" i="3"/>
  <c r="A240" i="3"/>
  <c r="DC239" i="3"/>
  <c r="DA239" i="3"/>
  <c r="CZ239" i="3"/>
  <c r="DB239" i="3" s="1"/>
  <c r="CY239" i="3"/>
  <c r="CX239" i="3"/>
  <c r="A239" i="3"/>
  <c r="DC238" i="3"/>
  <c r="DA238" i="3"/>
  <c r="CZ238" i="3"/>
  <c r="DB238" i="3" s="1"/>
  <c r="CY238" i="3"/>
  <c r="CX238" i="3"/>
  <c r="A238" i="3"/>
  <c r="DC237" i="3"/>
  <c r="DA237" i="3"/>
  <c r="CZ237" i="3"/>
  <c r="DB237" i="3" s="1"/>
  <c r="CY237" i="3"/>
  <c r="CX237" i="3"/>
  <c r="A237" i="3"/>
  <c r="DC236" i="3"/>
  <c r="DA236" i="3"/>
  <c r="CZ236" i="3"/>
  <c r="DB236" i="3" s="1"/>
  <c r="CY236" i="3"/>
  <c r="CX236" i="3"/>
  <c r="A236" i="3"/>
  <c r="DC235" i="3"/>
  <c r="DA235" i="3"/>
  <c r="CZ235" i="3"/>
  <c r="DB235" i="3" s="1"/>
  <c r="CY235" i="3"/>
  <c r="CX235" i="3"/>
  <c r="A235" i="3"/>
  <c r="DC234" i="3"/>
  <c r="DA234" i="3"/>
  <c r="CZ234" i="3"/>
  <c r="DB234" i="3" s="1"/>
  <c r="CY234" i="3"/>
  <c r="CX234" i="3"/>
  <c r="A234" i="3"/>
  <c r="DC233" i="3"/>
  <c r="DA233" i="3"/>
  <c r="CZ233" i="3"/>
  <c r="DB233" i="3" s="1"/>
  <c r="CY233" i="3"/>
  <c r="CX233" i="3"/>
  <c r="A233" i="3"/>
  <c r="DC232" i="3"/>
  <c r="DA232" i="3"/>
  <c r="CZ232" i="3"/>
  <c r="DB232" i="3" s="1"/>
  <c r="CY232" i="3"/>
  <c r="CX232" i="3"/>
  <c r="A232" i="3"/>
  <c r="DC231" i="3"/>
  <c r="DA231" i="3"/>
  <c r="CZ231" i="3"/>
  <c r="DB231" i="3" s="1"/>
  <c r="CY231" i="3"/>
  <c r="CX231" i="3"/>
  <c r="A231" i="3"/>
  <c r="DC230" i="3"/>
  <c r="DA230" i="3"/>
  <c r="CZ230" i="3"/>
  <c r="DB230" i="3" s="1"/>
  <c r="CY230" i="3"/>
  <c r="CX230" i="3"/>
  <c r="A230" i="3"/>
  <c r="DC229" i="3"/>
  <c r="DA229" i="3"/>
  <c r="CZ229" i="3"/>
  <c r="DB229" i="3" s="1"/>
  <c r="CY229" i="3"/>
  <c r="CX229" i="3"/>
  <c r="A229" i="3"/>
  <c r="DC228" i="3"/>
  <c r="DA228" i="3"/>
  <c r="CZ228" i="3"/>
  <c r="DB228" i="3" s="1"/>
  <c r="CY228" i="3"/>
  <c r="CX228" i="3"/>
  <c r="A228" i="3"/>
  <c r="DC227" i="3"/>
  <c r="DA227" i="3"/>
  <c r="CZ227" i="3"/>
  <c r="DB227" i="3" s="1"/>
  <c r="CY227" i="3"/>
  <c r="CX227" i="3"/>
  <c r="A227" i="3"/>
  <c r="DC226" i="3"/>
  <c r="DA226" i="3"/>
  <c r="CZ226" i="3"/>
  <c r="DB226" i="3" s="1"/>
  <c r="CY226" i="3"/>
  <c r="CX226" i="3"/>
  <c r="A226" i="3"/>
  <c r="DC225" i="3"/>
  <c r="DA225" i="3"/>
  <c r="CZ225" i="3"/>
  <c r="DB225" i="3" s="1"/>
  <c r="CY225" i="3"/>
  <c r="CX225" i="3"/>
  <c r="A225" i="3"/>
  <c r="DC224" i="3"/>
  <c r="DA224" i="3"/>
  <c r="CZ224" i="3"/>
  <c r="DB224" i="3" s="1"/>
  <c r="CY224" i="3"/>
  <c r="CX224" i="3"/>
  <c r="A224" i="3"/>
  <c r="DC223" i="3"/>
  <c r="DA223" i="3"/>
  <c r="CZ223" i="3"/>
  <c r="DB223" i="3" s="1"/>
  <c r="CY223" i="3"/>
  <c r="CX223" i="3"/>
  <c r="A223" i="3"/>
  <c r="DC222" i="3"/>
  <c r="DA222" i="3"/>
  <c r="CZ222" i="3"/>
  <c r="DB222" i="3" s="1"/>
  <c r="CY222" i="3"/>
  <c r="CX222" i="3"/>
  <c r="A222" i="3"/>
  <c r="DC221" i="3"/>
  <c r="DA221" i="3"/>
  <c r="CZ221" i="3"/>
  <c r="DB221" i="3" s="1"/>
  <c r="CY221" i="3"/>
  <c r="CX221" i="3"/>
  <c r="A221" i="3"/>
  <c r="DC220" i="3"/>
  <c r="DA220" i="3"/>
  <c r="CZ220" i="3"/>
  <c r="DB220" i="3" s="1"/>
  <c r="CY220" i="3"/>
  <c r="CX220" i="3"/>
  <c r="A220" i="3"/>
  <c r="DC219" i="3"/>
  <c r="DA219" i="3"/>
  <c r="CZ219" i="3"/>
  <c r="DB219" i="3" s="1"/>
  <c r="CY219" i="3"/>
  <c r="CX219" i="3"/>
  <c r="A219" i="3"/>
  <c r="DC218" i="3"/>
  <c r="DA218" i="3"/>
  <c r="CZ218" i="3"/>
  <c r="DB218" i="3" s="1"/>
  <c r="CY218" i="3"/>
  <c r="CX218" i="3"/>
  <c r="A218" i="3"/>
  <c r="DC217" i="3"/>
  <c r="DA217" i="3"/>
  <c r="CZ217" i="3"/>
  <c r="DB217" i="3" s="1"/>
  <c r="CY217" i="3"/>
  <c r="CX217" i="3"/>
  <c r="A217" i="3"/>
  <c r="DC216" i="3"/>
  <c r="DA216" i="3"/>
  <c r="CZ216" i="3"/>
  <c r="DB216" i="3" s="1"/>
  <c r="CY216" i="3"/>
  <c r="CX216" i="3"/>
  <c r="A216" i="3"/>
  <c r="DC215" i="3"/>
  <c r="DA215" i="3"/>
  <c r="CZ215" i="3"/>
  <c r="DB215" i="3" s="1"/>
  <c r="CY215" i="3"/>
  <c r="CX215" i="3"/>
  <c r="A215" i="3"/>
  <c r="DC214" i="3"/>
  <c r="DA214" i="3"/>
  <c r="CZ214" i="3"/>
  <c r="DB214" i="3" s="1"/>
  <c r="CY214" i="3"/>
  <c r="CX214" i="3"/>
  <c r="A214" i="3"/>
  <c r="DC213" i="3"/>
  <c r="DA213" i="3"/>
  <c r="CZ213" i="3"/>
  <c r="DB213" i="3" s="1"/>
  <c r="CY213" i="3"/>
  <c r="CX213" i="3"/>
  <c r="A213" i="3"/>
  <c r="DC212" i="3"/>
  <c r="DA212" i="3"/>
  <c r="CZ212" i="3"/>
  <c r="DB212" i="3" s="1"/>
  <c r="CY212" i="3"/>
  <c r="CX212" i="3"/>
  <c r="A212" i="3"/>
  <c r="DC211" i="3"/>
  <c r="DA211" i="3"/>
  <c r="CZ211" i="3"/>
  <c r="DB211" i="3" s="1"/>
  <c r="CY211" i="3"/>
  <c r="CX211" i="3"/>
  <c r="A211" i="3"/>
  <c r="DC210" i="3"/>
  <c r="DA210" i="3"/>
  <c r="CZ210" i="3"/>
  <c r="DB210" i="3" s="1"/>
  <c r="CY210" i="3"/>
  <c r="CX210" i="3"/>
  <c r="A210" i="3"/>
  <c r="DC209" i="3"/>
  <c r="DA209" i="3"/>
  <c r="CZ209" i="3"/>
  <c r="DB209" i="3" s="1"/>
  <c r="CY209" i="3"/>
  <c r="CX209" i="3"/>
  <c r="A209" i="3"/>
  <c r="DC208" i="3"/>
  <c r="DA208" i="3"/>
  <c r="CZ208" i="3"/>
  <c r="DB208" i="3" s="1"/>
  <c r="CY208" i="3"/>
  <c r="CX208" i="3"/>
  <c r="A208" i="3"/>
  <c r="DC207" i="3"/>
  <c r="DA207" i="3"/>
  <c r="CZ207" i="3"/>
  <c r="DB207" i="3" s="1"/>
  <c r="CY207" i="3"/>
  <c r="CX207" i="3"/>
  <c r="A207" i="3"/>
  <c r="DC206" i="3"/>
  <c r="DA206" i="3"/>
  <c r="CZ206" i="3"/>
  <c r="DB206" i="3" s="1"/>
  <c r="CY206" i="3"/>
  <c r="CX206" i="3"/>
  <c r="A206" i="3"/>
  <c r="DC205" i="3"/>
  <c r="DA205" i="3"/>
  <c r="CZ205" i="3"/>
  <c r="DB205" i="3" s="1"/>
  <c r="CY205" i="3"/>
  <c r="CX205" i="3"/>
  <c r="A205" i="3"/>
  <c r="DC204" i="3"/>
  <c r="DA204" i="3"/>
  <c r="CZ204" i="3"/>
  <c r="DB204" i="3" s="1"/>
  <c r="CY204" i="3"/>
  <c r="CX204" i="3"/>
  <c r="A204" i="3"/>
  <c r="DC203" i="3"/>
  <c r="DA203" i="3"/>
  <c r="CZ203" i="3"/>
  <c r="DB203" i="3" s="1"/>
  <c r="CY203" i="3"/>
  <c r="CX203" i="3"/>
  <c r="A203" i="3"/>
  <c r="DC202" i="3"/>
  <c r="DA202" i="3"/>
  <c r="CZ202" i="3"/>
  <c r="DB202" i="3" s="1"/>
  <c r="CY202" i="3"/>
  <c r="CX202" i="3"/>
  <c r="A202" i="3"/>
  <c r="DC201" i="3"/>
  <c r="DA201" i="3"/>
  <c r="CZ201" i="3"/>
  <c r="DB201" i="3" s="1"/>
  <c r="CY201" i="3"/>
  <c r="CX201" i="3"/>
  <c r="A201" i="3"/>
  <c r="DC200" i="3"/>
  <c r="DA200" i="3"/>
  <c r="CZ200" i="3"/>
  <c r="DB200" i="3" s="1"/>
  <c r="CY200" i="3"/>
  <c r="CX200" i="3"/>
  <c r="A200" i="3"/>
  <c r="DC199" i="3"/>
  <c r="DA199" i="3"/>
  <c r="CZ199" i="3"/>
  <c r="DB199" i="3" s="1"/>
  <c r="CY199" i="3"/>
  <c r="CX199" i="3"/>
  <c r="A199" i="3"/>
  <c r="DC198" i="3"/>
  <c r="DA198" i="3"/>
  <c r="CZ198" i="3"/>
  <c r="DB198" i="3" s="1"/>
  <c r="CY198" i="3"/>
  <c r="CX198" i="3"/>
  <c r="A198" i="3"/>
  <c r="DC197" i="3"/>
  <c r="DA197" i="3"/>
  <c r="CZ197" i="3"/>
  <c r="DB197" i="3" s="1"/>
  <c r="CY197" i="3"/>
  <c r="CX197" i="3"/>
  <c r="A197" i="3"/>
  <c r="DC196" i="3"/>
  <c r="DA196" i="3"/>
  <c r="CZ196" i="3"/>
  <c r="DB196" i="3" s="1"/>
  <c r="CY196" i="3"/>
  <c r="CX196" i="3"/>
  <c r="A196" i="3"/>
  <c r="DC195" i="3"/>
  <c r="DA195" i="3"/>
  <c r="CZ195" i="3"/>
  <c r="DB195" i="3" s="1"/>
  <c r="CY195" i="3"/>
  <c r="CX195" i="3"/>
  <c r="A195" i="3"/>
  <c r="DC194" i="3"/>
  <c r="DA194" i="3"/>
  <c r="CZ194" i="3"/>
  <c r="DB194" i="3" s="1"/>
  <c r="CY194" i="3"/>
  <c r="CX194" i="3"/>
  <c r="A194" i="3"/>
  <c r="DC193" i="3"/>
  <c r="DA193" i="3"/>
  <c r="CZ193" i="3"/>
  <c r="DB193" i="3" s="1"/>
  <c r="CY193" i="3"/>
  <c r="CX193" i="3"/>
  <c r="A193" i="3"/>
  <c r="DC192" i="3"/>
  <c r="DA192" i="3"/>
  <c r="CZ192" i="3"/>
  <c r="DB192" i="3" s="1"/>
  <c r="CY192" i="3"/>
  <c r="CX192" i="3"/>
  <c r="A192" i="3"/>
  <c r="DC191" i="3"/>
  <c r="DA191" i="3"/>
  <c r="CZ191" i="3"/>
  <c r="DB191" i="3" s="1"/>
  <c r="CY191" i="3"/>
  <c r="CX191" i="3"/>
  <c r="A191" i="3"/>
  <c r="DC190" i="3"/>
  <c r="DA190" i="3"/>
  <c r="CZ190" i="3"/>
  <c r="DB190" i="3" s="1"/>
  <c r="CY190" i="3"/>
  <c r="CX190" i="3"/>
  <c r="A190" i="3"/>
  <c r="DC189" i="3"/>
  <c r="DA189" i="3"/>
  <c r="CZ189" i="3"/>
  <c r="DB189" i="3" s="1"/>
  <c r="CY189" i="3"/>
  <c r="CX189" i="3"/>
  <c r="A189" i="3"/>
  <c r="DC188" i="3"/>
  <c r="DA188" i="3"/>
  <c r="CZ188" i="3"/>
  <c r="DB188" i="3" s="1"/>
  <c r="CY188" i="3"/>
  <c r="CX188" i="3"/>
  <c r="A188" i="3"/>
  <c r="DC187" i="3"/>
  <c r="DA187" i="3"/>
  <c r="CZ187" i="3"/>
  <c r="DB187" i="3" s="1"/>
  <c r="CY187" i="3"/>
  <c r="CX187" i="3"/>
  <c r="A187" i="3"/>
  <c r="DC186" i="3"/>
  <c r="DA186" i="3"/>
  <c r="CZ186" i="3"/>
  <c r="DB186" i="3" s="1"/>
  <c r="CY186" i="3"/>
  <c r="CX186" i="3"/>
  <c r="A186" i="3"/>
  <c r="DC185" i="3"/>
  <c r="DA185" i="3"/>
  <c r="CZ185" i="3"/>
  <c r="DB185" i="3" s="1"/>
  <c r="CY185" i="3"/>
  <c r="CX185" i="3"/>
  <c r="A185" i="3"/>
  <c r="DC184" i="3"/>
  <c r="DA184" i="3"/>
  <c r="CZ184" i="3"/>
  <c r="DB184" i="3" s="1"/>
  <c r="CY184" i="3"/>
  <c r="CX184" i="3"/>
  <c r="A184" i="3"/>
  <c r="DC183" i="3"/>
  <c r="DA183" i="3"/>
  <c r="CZ183" i="3"/>
  <c r="DB183" i="3" s="1"/>
  <c r="CY183" i="3"/>
  <c r="CX183" i="3"/>
  <c r="A183" i="3"/>
  <c r="DC182" i="3"/>
  <c r="DA182" i="3"/>
  <c r="CZ182" i="3"/>
  <c r="DB182" i="3" s="1"/>
  <c r="CY182" i="3"/>
  <c r="CX182" i="3"/>
  <c r="A182" i="3"/>
  <c r="DC181" i="3"/>
  <c r="DA181" i="3"/>
  <c r="CZ181" i="3"/>
  <c r="DB181" i="3" s="1"/>
  <c r="CY181" i="3"/>
  <c r="CX181" i="3"/>
  <c r="A181" i="3"/>
  <c r="DC180" i="3"/>
  <c r="DA180" i="3"/>
  <c r="CZ180" i="3"/>
  <c r="DB180" i="3" s="1"/>
  <c r="CY180" i="3"/>
  <c r="CX180" i="3"/>
  <c r="A180" i="3"/>
  <c r="DC179" i="3"/>
  <c r="DA179" i="3"/>
  <c r="CZ179" i="3"/>
  <c r="DB179" i="3" s="1"/>
  <c r="CY179" i="3"/>
  <c r="CX179" i="3"/>
  <c r="A179" i="3"/>
  <c r="DC178" i="3"/>
  <c r="DA178" i="3"/>
  <c r="CZ178" i="3"/>
  <c r="DB178" i="3" s="1"/>
  <c r="CY178" i="3"/>
  <c r="CX178" i="3"/>
  <c r="A178" i="3"/>
  <c r="DC177" i="3"/>
  <c r="DA177" i="3"/>
  <c r="CZ177" i="3"/>
  <c r="DB177" i="3" s="1"/>
  <c r="CY177" i="3"/>
  <c r="CX177" i="3"/>
  <c r="A177" i="3"/>
  <c r="DC176" i="3"/>
  <c r="DA176" i="3"/>
  <c r="CZ176" i="3"/>
  <c r="DB176" i="3" s="1"/>
  <c r="CY176" i="3"/>
  <c r="CX176" i="3"/>
  <c r="A176" i="3"/>
  <c r="DC175" i="3"/>
  <c r="DA175" i="3"/>
  <c r="CZ175" i="3"/>
  <c r="DB175" i="3" s="1"/>
  <c r="CY175" i="3"/>
  <c r="CX175" i="3"/>
  <c r="A175" i="3"/>
  <c r="DC174" i="3"/>
  <c r="DA174" i="3"/>
  <c r="CZ174" i="3"/>
  <c r="DB174" i="3" s="1"/>
  <c r="CY174" i="3"/>
  <c r="CX174" i="3"/>
  <c r="A174" i="3"/>
  <c r="DC173" i="3"/>
  <c r="DA173" i="3"/>
  <c r="CZ173" i="3"/>
  <c r="DB173" i="3" s="1"/>
  <c r="CY173" i="3"/>
  <c r="CX173" i="3"/>
  <c r="A173" i="3"/>
  <c r="DC172" i="3"/>
  <c r="DA172" i="3"/>
  <c r="CZ172" i="3"/>
  <c r="DB172" i="3" s="1"/>
  <c r="CY172" i="3"/>
  <c r="CX172" i="3"/>
  <c r="A172" i="3"/>
  <c r="DC171" i="3"/>
  <c r="DA171" i="3"/>
  <c r="CZ171" i="3"/>
  <c r="DB171" i="3" s="1"/>
  <c r="CY171" i="3"/>
  <c r="CX171" i="3"/>
  <c r="A171" i="3"/>
  <c r="DC170" i="3"/>
  <c r="DA170" i="3"/>
  <c r="CZ170" i="3"/>
  <c r="DB170" i="3" s="1"/>
  <c r="CY170" i="3"/>
  <c r="CX170" i="3"/>
  <c r="A170" i="3"/>
  <c r="DC169" i="3"/>
  <c r="DA169" i="3"/>
  <c r="CZ169" i="3"/>
  <c r="DB169" i="3" s="1"/>
  <c r="CY169" i="3"/>
  <c r="CX169" i="3"/>
  <c r="A169" i="3"/>
  <c r="DC168" i="3"/>
  <c r="DA168" i="3"/>
  <c r="CZ168" i="3"/>
  <c r="DB168" i="3" s="1"/>
  <c r="CY168" i="3"/>
  <c r="CX168" i="3"/>
  <c r="A168" i="3"/>
  <c r="DC167" i="3"/>
  <c r="DA167" i="3"/>
  <c r="CZ167" i="3"/>
  <c r="DB167" i="3" s="1"/>
  <c r="CY167" i="3"/>
  <c r="CX167" i="3"/>
  <c r="A167" i="3"/>
  <c r="DC166" i="3"/>
  <c r="DA166" i="3"/>
  <c r="CZ166" i="3"/>
  <c r="DB166" i="3" s="1"/>
  <c r="CY166" i="3"/>
  <c r="CX166" i="3"/>
  <c r="A166" i="3"/>
  <c r="DC165" i="3"/>
  <c r="DA165" i="3"/>
  <c r="CZ165" i="3"/>
  <c r="DB165" i="3" s="1"/>
  <c r="CY165" i="3"/>
  <c r="CX165" i="3"/>
  <c r="A165" i="3"/>
  <c r="DC164" i="3"/>
  <c r="DA164" i="3"/>
  <c r="CZ164" i="3"/>
  <c r="DB164" i="3" s="1"/>
  <c r="CY164" i="3"/>
  <c r="CX164" i="3"/>
  <c r="A164" i="3"/>
  <c r="DC163" i="3"/>
  <c r="DA163" i="3"/>
  <c r="CZ163" i="3"/>
  <c r="DB163" i="3" s="1"/>
  <c r="CY163" i="3"/>
  <c r="CX163" i="3"/>
  <c r="A163" i="3"/>
  <c r="DC162" i="3"/>
  <c r="DA162" i="3"/>
  <c r="CZ162" i="3"/>
  <c r="DB162" i="3" s="1"/>
  <c r="CY162" i="3"/>
  <c r="CX162" i="3"/>
  <c r="A162" i="3"/>
  <c r="DC161" i="3"/>
  <c r="DA161" i="3"/>
  <c r="CZ161" i="3"/>
  <c r="DB161" i="3" s="1"/>
  <c r="CY161" i="3"/>
  <c r="CX161" i="3"/>
  <c r="A161" i="3"/>
  <c r="DC160" i="3"/>
  <c r="DA160" i="3"/>
  <c r="CZ160" i="3"/>
  <c r="DB160" i="3" s="1"/>
  <c r="CY160" i="3"/>
  <c r="CX160" i="3"/>
  <c r="A160" i="3"/>
  <c r="DC159" i="3"/>
  <c r="DA159" i="3"/>
  <c r="CZ159" i="3"/>
  <c r="DB159" i="3" s="1"/>
  <c r="CY159" i="3"/>
  <c r="CX159" i="3"/>
  <c r="A159" i="3"/>
  <c r="DC158" i="3"/>
  <c r="DA158" i="3"/>
  <c r="CZ158" i="3"/>
  <c r="DB158" i="3" s="1"/>
  <c r="CY158" i="3"/>
  <c r="CX158" i="3"/>
  <c r="A158" i="3"/>
  <c r="DC157" i="3"/>
  <c r="DA157" i="3"/>
  <c r="CZ157" i="3"/>
  <c r="DB157" i="3" s="1"/>
  <c r="CY157" i="3"/>
  <c r="CX157" i="3"/>
  <c r="A157" i="3"/>
  <c r="DC156" i="3"/>
  <c r="DA156" i="3"/>
  <c r="CZ156" i="3"/>
  <c r="DB156" i="3" s="1"/>
  <c r="CY156" i="3"/>
  <c r="CX156" i="3"/>
  <c r="A156" i="3"/>
  <c r="DC155" i="3"/>
  <c r="DA155" i="3"/>
  <c r="CZ155" i="3"/>
  <c r="DB155" i="3" s="1"/>
  <c r="CY155" i="3"/>
  <c r="CX155" i="3"/>
  <c r="A155" i="3"/>
  <c r="DC154" i="3"/>
  <c r="DA154" i="3"/>
  <c r="CZ154" i="3"/>
  <c r="DB154" i="3" s="1"/>
  <c r="CY154" i="3"/>
  <c r="CX154" i="3"/>
  <c r="A154" i="3"/>
  <c r="DC153" i="3"/>
  <c r="DA153" i="3"/>
  <c r="CZ153" i="3"/>
  <c r="DB153" i="3" s="1"/>
  <c r="CY153" i="3"/>
  <c r="CX153" i="3"/>
  <c r="A153" i="3"/>
  <c r="DC152" i="3"/>
  <c r="DA152" i="3"/>
  <c r="CZ152" i="3"/>
  <c r="DB152" i="3" s="1"/>
  <c r="CY152" i="3"/>
  <c r="CX152" i="3"/>
  <c r="A152" i="3"/>
  <c r="DC151" i="3"/>
  <c r="DA151" i="3"/>
  <c r="CZ151" i="3"/>
  <c r="DB151" i="3" s="1"/>
  <c r="CY151" i="3"/>
  <c r="CX151" i="3"/>
  <c r="A151" i="3"/>
  <c r="DC150" i="3"/>
  <c r="DA150" i="3"/>
  <c r="CZ150" i="3"/>
  <c r="DB150" i="3" s="1"/>
  <c r="CY150" i="3"/>
  <c r="CX150" i="3"/>
  <c r="A150" i="3"/>
  <c r="DC149" i="3"/>
  <c r="DA149" i="3"/>
  <c r="CZ149" i="3"/>
  <c r="DB149" i="3" s="1"/>
  <c r="CY149" i="3"/>
  <c r="CX149" i="3"/>
  <c r="A149" i="3"/>
  <c r="DC148" i="3"/>
  <c r="DA148" i="3"/>
  <c r="CZ148" i="3"/>
  <c r="DB148" i="3" s="1"/>
  <c r="CY148" i="3"/>
  <c r="CX148" i="3"/>
  <c r="A148" i="3"/>
  <c r="DC147" i="3"/>
  <c r="DA147" i="3"/>
  <c r="CZ147" i="3"/>
  <c r="DB147" i="3" s="1"/>
  <c r="CY147" i="3"/>
  <c r="CX147" i="3"/>
  <c r="A147" i="3"/>
  <c r="DC146" i="3"/>
  <c r="DA146" i="3"/>
  <c r="CZ146" i="3"/>
  <c r="DB146" i="3" s="1"/>
  <c r="CY146" i="3"/>
  <c r="CX146" i="3"/>
  <c r="A146" i="3"/>
  <c r="DC145" i="3"/>
  <c r="DA145" i="3"/>
  <c r="CZ145" i="3"/>
  <c r="DB145" i="3" s="1"/>
  <c r="CY145" i="3"/>
  <c r="CX145" i="3"/>
  <c r="A145" i="3"/>
  <c r="DC144" i="3"/>
  <c r="DA144" i="3"/>
  <c r="CZ144" i="3"/>
  <c r="DB144" i="3" s="1"/>
  <c r="CY144" i="3"/>
  <c r="CX144" i="3"/>
  <c r="A144" i="3"/>
  <c r="DC143" i="3"/>
  <c r="DA143" i="3"/>
  <c r="CZ143" i="3"/>
  <c r="DB143" i="3" s="1"/>
  <c r="CY143" i="3"/>
  <c r="CX143" i="3"/>
  <c r="A143" i="3"/>
  <c r="DC142" i="3"/>
  <c r="DA142" i="3"/>
  <c r="CZ142" i="3"/>
  <c r="DB142" i="3" s="1"/>
  <c r="CY142" i="3"/>
  <c r="CX142" i="3"/>
  <c r="A142" i="3"/>
  <c r="DC141" i="3"/>
  <c r="DA141" i="3"/>
  <c r="CZ141" i="3"/>
  <c r="DB141" i="3" s="1"/>
  <c r="CY141" i="3"/>
  <c r="CX141" i="3"/>
  <c r="A141" i="3"/>
  <c r="DC140" i="3"/>
  <c r="DA140" i="3"/>
  <c r="CZ140" i="3"/>
  <c r="DB140" i="3" s="1"/>
  <c r="CY140" i="3"/>
  <c r="CX140" i="3"/>
  <c r="A140" i="3"/>
  <c r="DC139" i="3"/>
  <c r="DA139" i="3"/>
  <c r="CZ139" i="3"/>
  <c r="DB139" i="3" s="1"/>
  <c r="CY139" i="3"/>
  <c r="CX139" i="3"/>
  <c r="A139" i="3"/>
  <c r="DC138" i="3"/>
  <c r="DA138" i="3"/>
  <c r="CZ138" i="3"/>
  <c r="DB138" i="3" s="1"/>
  <c r="CY138" i="3"/>
  <c r="CX138" i="3"/>
  <c r="A138" i="3"/>
  <c r="DC137" i="3"/>
  <c r="DA137" i="3"/>
  <c r="CZ137" i="3"/>
  <c r="DB137" i="3" s="1"/>
  <c r="CY137" i="3"/>
  <c r="CX137" i="3"/>
  <c r="A137" i="3"/>
  <c r="DC136" i="3"/>
  <c r="DA136" i="3"/>
  <c r="CZ136" i="3"/>
  <c r="DB136" i="3" s="1"/>
  <c r="CY136" i="3"/>
  <c r="CX136" i="3"/>
  <c r="A136" i="3"/>
  <c r="DC135" i="3"/>
  <c r="DA135" i="3"/>
  <c r="CZ135" i="3"/>
  <c r="DB135" i="3" s="1"/>
  <c r="CY135" i="3"/>
  <c r="CX135" i="3"/>
  <c r="A135" i="3"/>
  <c r="DC134" i="3"/>
  <c r="DA134" i="3"/>
  <c r="CZ134" i="3"/>
  <c r="DB134" i="3" s="1"/>
  <c r="CY134" i="3"/>
  <c r="CX134" i="3"/>
  <c r="A134" i="3"/>
  <c r="DC133" i="3"/>
  <c r="DA133" i="3"/>
  <c r="CZ133" i="3"/>
  <c r="DB133" i="3" s="1"/>
  <c r="CY133" i="3"/>
  <c r="CX133" i="3"/>
  <c r="A133" i="3"/>
  <c r="DC132" i="3"/>
  <c r="DA132" i="3"/>
  <c r="CZ132" i="3"/>
  <c r="DB132" i="3" s="1"/>
  <c r="CY132" i="3"/>
  <c r="CX132" i="3"/>
  <c r="A132" i="3"/>
  <c r="DC131" i="3"/>
  <c r="DA131" i="3"/>
  <c r="CZ131" i="3"/>
  <c r="DB131" i="3" s="1"/>
  <c r="CY131" i="3"/>
  <c r="CX131" i="3"/>
  <c r="A131" i="3"/>
  <c r="DC130" i="3"/>
  <c r="DA130" i="3"/>
  <c r="CZ130" i="3"/>
  <c r="DB130" i="3" s="1"/>
  <c r="CY130" i="3"/>
  <c r="CX130" i="3"/>
  <c r="A130" i="3"/>
  <c r="DC129" i="3"/>
  <c r="DA129" i="3"/>
  <c r="CZ129" i="3"/>
  <c r="DB129" i="3" s="1"/>
  <c r="CY129" i="3"/>
  <c r="CX129" i="3"/>
  <c r="A129" i="3"/>
  <c r="DC128" i="3"/>
  <c r="DA128" i="3"/>
  <c r="CZ128" i="3"/>
  <c r="DB128" i="3" s="1"/>
  <c r="CY128" i="3"/>
  <c r="CX128" i="3"/>
  <c r="A128" i="3"/>
  <c r="DC127" i="3"/>
  <c r="DA127" i="3"/>
  <c r="CZ127" i="3"/>
  <c r="DB127" i="3" s="1"/>
  <c r="CY127" i="3"/>
  <c r="CX127" i="3"/>
  <c r="A127" i="3"/>
  <c r="DC126" i="3"/>
  <c r="DA126" i="3"/>
  <c r="CZ126" i="3"/>
  <c r="DB126" i="3" s="1"/>
  <c r="CY126" i="3"/>
  <c r="CX126" i="3"/>
  <c r="A126" i="3"/>
  <c r="DC125" i="3"/>
  <c r="DA125" i="3"/>
  <c r="CZ125" i="3"/>
  <c r="DB125" i="3" s="1"/>
  <c r="CY125" i="3"/>
  <c r="CX125" i="3"/>
  <c r="A125" i="3"/>
  <c r="DC124" i="3"/>
  <c r="DA124" i="3"/>
  <c r="CZ124" i="3"/>
  <c r="DB124" i="3" s="1"/>
  <c r="CY124" i="3"/>
  <c r="CX124" i="3"/>
  <c r="A124" i="3"/>
  <c r="DC123" i="3"/>
  <c r="DA123" i="3"/>
  <c r="CZ123" i="3"/>
  <c r="DB123" i="3" s="1"/>
  <c r="CY123" i="3"/>
  <c r="CX123" i="3"/>
  <c r="A123" i="3"/>
  <c r="DC122" i="3"/>
  <c r="DA122" i="3"/>
  <c r="CZ122" i="3"/>
  <c r="DB122" i="3" s="1"/>
  <c r="CY122" i="3"/>
  <c r="CX122" i="3"/>
  <c r="A122" i="3"/>
  <c r="DC121" i="3"/>
  <c r="DA121" i="3"/>
  <c r="CZ121" i="3"/>
  <c r="DB121" i="3" s="1"/>
  <c r="CY121" i="3"/>
  <c r="CX121" i="3"/>
  <c r="A121" i="3"/>
  <c r="DC120" i="3"/>
  <c r="DA120" i="3"/>
  <c r="CZ120" i="3"/>
  <c r="DB120" i="3" s="1"/>
  <c r="CY120" i="3"/>
  <c r="CX120" i="3"/>
  <c r="A120" i="3"/>
  <c r="DC119" i="3"/>
  <c r="DA119" i="3"/>
  <c r="CZ119" i="3"/>
  <c r="DB119" i="3" s="1"/>
  <c r="CY119" i="3"/>
  <c r="CX119" i="3"/>
  <c r="A119" i="3"/>
  <c r="DC118" i="3"/>
  <c r="DA118" i="3"/>
  <c r="CZ118" i="3"/>
  <c r="DB118" i="3" s="1"/>
  <c r="CY118" i="3"/>
  <c r="CX118" i="3"/>
  <c r="A118" i="3"/>
  <c r="DC117" i="3"/>
  <c r="DA117" i="3"/>
  <c r="CZ117" i="3"/>
  <c r="DB117" i="3" s="1"/>
  <c r="CY117" i="3"/>
  <c r="CX117" i="3"/>
  <c r="A117" i="3"/>
  <c r="DC116" i="3"/>
  <c r="DA116" i="3"/>
  <c r="CZ116" i="3"/>
  <c r="DB116" i="3" s="1"/>
  <c r="CY116" i="3"/>
  <c r="CX116" i="3"/>
  <c r="A116" i="3"/>
  <c r="DC115" i="3"/>
  <c r="DA115" i="3"/>
  <c r="CZ115" i="3"/>
  <c r="DB115" i="3" s="1"/>
  <c r="CY115" i="3"/>
  <c r="CX115" i="3"/>
  <c r="A115" i="3"/>
  <c r="DC114" i="3"/>
  <c r="DA114" i="3"/>
  <c r="CZ114" i="3"/>
  <c r="DB114" i="3" s="1"/>
  <c r="CY114" i="3"/>
  <c r="CX114" i="3"/>
  <c r="A114" i="3"/>
  <c r="DC113" i="3"/>
  <c r="DA113" i="3"/>
  <c r="CZ113" i="3"/>
  <c r="DB113" i="3" s="1"/>
  <c r="CY113" i="3"/>
  <c r="CX113" i="3"/>
  <c r="A113" i="3"/>
  <c r="DC112" i="3"/>
  <c r="DA112" i="3"/>
  <c r="CZ112" i="3"/>
  <c r="DB112" i="3" s="1"/>
  <c r="CY112" i="3"/>
  <c r="CX112" i="3"/>
  <c r="A112" i="3"/>
  <c r="DC111" i="3"/>
  <c r="DA111" i="3"/>
  <c r="CZ111" i="3"/>
  <c r="DB111" i="3" s="1"/>
  <c r="CY111" i="3"/>
  <c r="CX111" i="3"/>
  <c r="A111" i="3"/>
  <c r="DC110" i="3"/>
  <c r="DA110" i="3"/>
  <c r="CZ110" i="3"/>
  <c r="DB110" i="3" s="1"/>
  <c r="CY110" i="3"/>
  <c r="CX110" i="3"/>
  <c r="A110" i="3"/>
  <c r="DC109" i="3"/>
  <c r="DA109" i="3"/>
  <c r="CZ109" i="3"/>
  <c r="DB109" i="3" s="1"/>
  <c r="CY109" i="3"/>
  <c r="CX109" i="3"/>
  <c r="A109" i="3"/>
  <c r="DC108" i="3"/>
  <c r="DA108" i="3"/>
  <c r="CZ108" i="3"/>
  <c r="DB108" i="3" s="1"/>
  <c r="CY108" i="3"/>
  <c r="CX108" i="3"/>
  <c r="A108" i="3"/>
  <c r="DC107" i="3"/>
  <c r="DA107" i="3"/>
  <c r="CZ107" i="3"/>
  <c r="DB107" i="3" s="1"/>
  <c r="CY107" i="3"/>
  <c r="CX107" i="3"/>
  <c r="A107" i="3"/>
  <c r="DC106" i="3"/>
  <c r="DA106" i="3"/>
  <c r="CZ106" i="3"/>
  <c r="DB106" i="3" s="1"/>
  <c r="CY106" i="3"/>
  <c r="CX106" i="3"/>
  <c r="A106" i="3"/>
  <c r="DC105" i="3"/>
  <c r="DA105" i="3"/>
  <c r="CZ105" i="3"/>
  <c r="DB105" i="3" s="1"/>
  <c r="CY105" i="3"/>
  <c r="CX105" i="3"/>
  <c r="A105" i="3"/>
  <c r="DC104" i="3"/>
  <c r="DA104" i="3"/>
  <c r="CZ104" i="3"/>
  <c r="DB104" i="3" s="1"/>
  <c r="CY104" i="3"/>
  <c r="CX104" i="3"/>
  <c r="A104" i="3"/>
  <c r="DC103" i="3"/>
  <c r="DA103" i="3"/>
  <c r="CZ103" i="3"/>
  <c r="DB103" i="3" s="1"/>
  <c r="CY103" i="3"/>
  <c r="CX103" i="3"/>
  <c r="A103" i="3"/>
  <c r="DC102" i="3"/>
  <c r="DA102" i="3"/>
  <c r="CZ102" i="3"/>
  <c r="DB102" i="3" s="1"/>
  <c r="CY102" i="3"/>
  <c r="CX102" i="3"/>
  <c r="A102" i="3"/>
  <c r="DC101" i="3"/>
  <c r="DA101" i="3"/>
  <c r="CZ101" i="3"/>
  <c r="DB101" i="3" s="1"/>
  <c r="CY101" i="3"/>
  <c r="CX101" i="3"/>
  <c r="A101" i="3"/>
  <c r="DC100" i="3"/>
  <c r="DA100" i="3"/>
  <c r="CZ100" i="3"/>
  <c r="DB100" i="3" s="1"/>
  <c r="CY100" i="3"/>
  <c r="CX100" i="3"/>
  <c r="A100" i="3"/>
  <c r="DC99" i="3"/>
  <c r="DA99" i="3"/>
  <c r="CZ99" i="3"/>
  <c r="DB99" i="3" s="1"/>
  <c r="CY99" i="3"/>
  <c r="CX99" i="3"/>
  <c r="A99" i="3"/>
  <c r="DC98" i="3"/>
  <c r="DA98" i="3"/>
  <c r="CZ98" i="3"/>
  <c r="DB98" i="3" s="1"/>
  <c r="CY98" i="3"/>
  <c r="CX98" i="3"/>
  <c r="A98" i="3"/>
  <c r="DC97" i="3"/>
  <c r="DA97" i="3"/>
  <c r="CZ97" i="3"/>
  <c r="DB97" i="3" s="1"/>
  <c r="CY97" i="3"/>
  <c r="CX97" i="3"/>
  <c r="A97" i="3"/>
  <c r="DC96" i="3"/>
  <c r="DA96" i="3"/>
  <c r="CZ96" i="3"/>
  <c r="DB96" i="3" s="1"/>
  <c r="CY96" i="3"/>
  <c r="CX96" i="3"/>
  <c r="A96" i="3"/>
  <c r="DC95" i="3"/>
  <c r="DA95" i="3"/>
  <c r="CZ95" i="3"/>
  <c r="DB95" i="3" s="1"/>
  <c r="CY95" i="3"/>
  <c r="CX95" i="3"/>
  <c r="A95" i="3"/>
  <c r="DC94" i="3"/>
  <c r="DA94" i="3"/>
  <c r="CZ94" i="3"/>
  <c r="DB94" i="3" s="1"/>
  <c r="CY94" i="3"/>
  <c r="CX94" i="3"/>
  <c r="A94" i="3"/>
  <c r="DC93" i="3"/>
  <c r="DA93" i="3"/>
  <c r="CZ93" i="3"/>
  <c r="DB93" i="3" s="1"/>
  <c r="CY93" i="3"/>
  <c r="CX93" i="3"/>
  <c r="A93" i="3"/>
  <c r="DC92" i="3"/>
  <c r="DA92" i="3"/>
  <c r="CZ92" i="3"/>
  <c r="DB92" i="3" s="1"/>
  <c r="CY92" i="3"/>
  <c r="CX92" i="3"/>
  <c r="A92" i="3"/>
  <c r="DC91" i="3"/>
  <c r="DA91" i="3"/>
  <c r="CZ91" i="3"/>
  <c r="DB91" i="3" s="1"/>
  <c r="CY91" i="3"/>
  <c r="CX91" i="3"/>
  <c r="A91" i="3"/>
  <c r="DC90" i="3"/>
  <c r="DA90" i="3"/>
  <c r="CZ90" i="3"/>
  <c r="DB90" i="3" s="1"/>
  <c r="CY90" i="3"/>
  <c r="CX90" i="3"/>
  <c r="A90" i="3"/>
  <c r="DC89" i="3"/>
  <c r="DA89" i="3"/>
  <c r="CZ89" i="3"/>
  <c r="DB89" i="3" s="1"/>
  <c r="CY89" i="3"/>
  <c r="CX89" i="3"/>
  <c r="A89" i="3"/>
  <c r="DC88" i="3"/>
  <c r="DA88" i="3"/>
  <c r="CZ88" i="3"/>
  <c r="DB88" i="3" s="1"/>
  <c r="CY88" i="3"/>
  <c r="CX88" i="3"/>
  <c r="A88" i="3"/>
  <c r="DC87" i="3"/>
  <c r="DA87" i="3"/>
  <c r="CZ87" i="3"/>
  <c r="DB87" i="3" s="1"/>
  <c r="CY87" i="3"/>
  <c r="CX87" i="3"/>
  <c r="A87" i="3"/>
  <c r="DC86" i="3"/>
  <c r="DA86" i="3"/>
  <c r="CZ86" i="3"/>
  <c r="DB86" i="3" s="1"/>
  <c r="CY86" i="3"/>
  <c r="CX86" i="3"/>
  <c r="A86" i="3"/>
  <c r="DC85" i="3"/>
  <c r="DA85" i="3"/>
  <c r="CZ85" i="3"/>
  <c r="DB85" i="3" s="1"/>
  <c r="CY85" i="3"/>
  <c r="CX85" i="3"/>
  <c r="A85" i="3"/>
  <c r="DC84" i="3"/>
  <c r="DA84" i="3"/>
  <c r="CZ84" i="3"/>
  <c r="DB84" i="3" s="1"/>
  <c r="CY84" i="3"/>
  <c r="CX84" i="3"/>
  <c r="A84" i="3"/>
  <c r="DC83" i="3"/>
  <c r="DA83" i="3"/>
  <c r="CZ83" i="3"/>
  <c r="DB83" i="3" s="1"/>
  <c r="CY83" i="3"/>
  <c r="CX83" i="3"/>
  <c r="A83" i="3"/>
  <c r="DC82" i="3"/>
  <c r="DA82" i="3"/>
  <c r="CZ82" i="3"/>
  <c r="DB82" i="3" s="1"/>
  <c r="CY82" i="3"/>
  <c r="CX82" i="3"/>
  <c r="A82" i="3"/>
  <c r="DC81" i="3"/>
  <c r="DA81" i="3"/>
  <c r="CZ81" i="3"/>
  <c r="DB81" i="3" s="1"/>
  <c r="CY81" i="3"/>
  <c r="CX81" i="3"/>
  <c r="A81" i="3"/>
  <c r="DC80" i="3"/>
  <c r="DA80" i="3"/>
  <c r="CZ80" i="3"/>
  <c r="DB80" i="3" s="1"/>
  <c r="CY80" i="3"/>
  <c r="CX80" i="3"/>
  <c r="A80" i="3"/>
  <c r="DC79" i="3"/>
  <c r="DA79" i="3"/>
  <c r="CZ79" i="3"/>
  <c r="DB79" i="3" s="1"/>
  <c r="CY79" i="3"/>
  <c r="CX79" i="3"/>
  <c r="A79" i="3"/>
  <c r="DC78" i="3"/>
  <c r="DA78" i="3"/>
  <c r="CZ78" i="3"/>
  <c r="DB78" i="3" s="1"/>
  <c r="CY78" i="3"/>
  <c r="A78" i="3"/>
  <c r="DC77" i="3"/>
  <c r="DA77" i="3"/>
  <c r="CZ77" i="3"/>
  <c r="DB77" i="3" s="1"/>
  <c r="CY77" i="3"/>
  <c r="A77" i="3"/>
  <c r="DC76" i="3"/>
  <c r="DA76" i="3"/>
  <c r="CZ76" i="3"/>
  <c r="DB76" i="3" s="1"/>
  <c r="CY76" i="3"/>
  <c r="A76" i="3"/>
  <c r="DC75" i="3"/>
  <c r="DA75" i="3"/>
  <c r="CZ75" i="3"/>
  <c r="DB75" i="3" s="1"/>
  <c r="CY75" i="3"/>
  <c r="A75" i="3"/>
  <c r="DC74" i="3"/>
  <c r="DA74" i="3"/>
  <c r="CZ74" i="3"/>
  <c r="DB74" i="3" s="1"/>
  <c r="CY74" i="3"/>
  <c r="A74" i="3"/>
  <c r="DC73" i="3"/>
  <c r="DA73" i="3"/>
  <c r="CZ73" i="3"/>
  <c r="DB73" i="3" s="1"/>
  <c r="CY73" i="3"/>
  <c r="A73" i="3"/>
  <c r="DC72" i="3"/>
  <c r="DA72" i="3"/>
  <c r="CZ72" i="3"/>
  <c r="DB72" i="3" s="1"/>
  <c r="CY72" i="3"/>
  <c r="A72" i="3"/>
  <c r="DC71" i="3"/>
  <c r="DA71" i="3"/>
  <c r="CZ71" i="3"/>
  <c r="DB71" i="3" s="1"/>
  <c r="CY71" i="3"/>
  <c r="A71" i="3"/>
  <c r="DC70" i="3"/>
  <c r="DA70" i="3"/>
  <c r="CZ70" i="3"/>
  <c r="DB70" i="3" s="1"/>
  <c r="CY70" i="3"/>
  <c r="A70" i="3"/>
  <c r="DC69" i="3"/>
  <c r="DA69" i="3"/>
  <c r="CZ69" i="3"/>
  <c r="DB69" i="3" s="1"/>
  <c r="CY69" i="3"/>
  <c r="A69" i="3"/>
  <c r="DC68" i="3"/>
  <c r="DA68" i="3"/>
  <c r="CZ68" i="3"/>
  <c r="DB68" i="3" s="1"/>
  <c r="CY68" i="3"/>
  <c r="A68" i="3"/>
  <c r="DC67" i="3"/>
  <c r="DA67" i="3"/>
  <c r="CZ67" i="3"/>
  <c r="DB67" i="3" s="1"/>
  <c r="CY67" i="3"/>
  <c r="A67" i="3"/>
  <c r="DC66" i="3"/>
  <c r="DA66" i="3"/>
  <c r="CZ66" i="3"/>
  <c r="DB66" i="3" s="1"/>
  <c r="CY66" i="3"/>
  <c r="A66" i="3"/>
  <c r="DC65" i="3"/>
  <c r="DA65" i="3"/>
  <c r="CZ65" i="3"/>
  <c r="DB65" i="3" s="1"/>
  <c r="CY65" i="3"/>
  <c r="A65" i="3"/>
  <c r="DC64" i="3"/>
  <c r="DA64" i="3"/>
  <c r="CZ64" i="3"/>
  <c r="DB64" i="3" s="1"/>
  <c r="CY64" i="3"/>
  <c r="A64" i="3"/>
  <c r="DC63" i="3"/>
  <c r="DA63" i="3"/>
  <c r="CZ63" i="3"/>
  <c r="DB63" i="3" s="1"/>
  <c r="CY63" i="3"/>
  <c r="A63" i="3"/>
  <c r="DC62" i="3"/>
  <c r="DA62" i="3"/>
  <c r="CZ62" i="3"/>
  <c r="DB62" i="3" s="1"/>
  <c r="CY62" i="3"/>
  <c r="A62" i="3"/>
  <c r="DC61" i="3"/>
  <c r="DA61" i="3"/>
  <c r="CZ61" i="3"/>
  <c r="DB61" i="3" s="1"/>
  <c r="CY61" i="3"/>
  <c r="A61" i="3"/>
  <c r="DC60" i="3"/>
  <c r="DA60" i="3"/>
  <c r="CZ60" i="3"/>
  <c r="DB60" i="3" s="1"/>
  <c r="CY60" i="3"/>
  <c r="A60" i="3"/>
  <c r="DC59" i="3"/>
  <c r="DA59" i="3"/>
  <c r="CZ59" i="3"/>
  <c r="DB59" i="3" s="1"/>
  <c r="CY59" i="3"/>
  <c r="A59" i="3"/>
  <c r="DC58" i="3"/>
  <c r="DA58" i="3"/>
  <c r="CZ58" i="3"/>
  <c r="DB58" i="3" s="1"/>
  <c r="CY58" i="3"/>
  <c r="A58" i="3"/>
  <c r="DC57" i="3"/>
  <c r="DA57" i="3"/>
  <c r="CZ57" i="3"/>
  <c r="DB57" i="3" s="1"/>
  <c r="CY57" i="3"/>
  <c r="A57" i="3"/>
  <c r="DC56" i="3"/>
  <c r="DA56" i="3"/>
  <c r="CZ56" i="3"/>
  <c r="DB56" i="3" s="1"/>
  <c r="CY56" i="3"/>
  <c r="A56" i="3"/>
  <c r="DC55" i="3"/>
  <c r="DA55" i="3"/>
  <c r="CZ55" i="3"/>
  <c r="DB55" i="3" s="1"/>
  <c r="CY55" i="3"/>
  <c r="A55" i="3"/>
  <c r="DC54" i="3"/>
  <c r="DA54" i="3"/>
  <c r="CZ54" i="3"/>
  <c r="DB54" i="3" s="1"/>
  <c r="CY54" i="3"/>
  <c r="A54" i="3"/>
  <c r="DC53" i="3"/>
  <c r="DA53" i="3"/>
  <c r="CZ53" i="3"/>
  <c r="DB53" i="3" s="1"/>
  <c r="CY53" i="3"/>
  <c r="A53" i="3"/>
  <c r="DC52" i="3"/>
  <c r="DA52" i="3"/>
  <c r="CZ52" i="3"/>
  <c r="DB52" i="3" s="1"/>
  <c r="CY52" i="3"/>
  <c r="A52" i="3"/>
  <c r="DC51" i="3"/>
  <c r="DA51" i="3"/>
  <c r="CZ51" i="3"/>
  <c r="DB51" i="3" s="1"/>
  <c r="CY51" i="3"/>
  <c r="A51" i="3"/>
  <c r="DC50" i="3"/>
  <c r="DA50" i="3"/>
  <c r="CZ50" i="3"/>
  <c r="DB50" i="3" s="1"/>
  <c r="CY50" i="3"/>
  <c r="A50" i="3"/>
  <c r="DC49" i="3"/>
  <c r="DA49" i="3"/>
  <c r="CZ49" i="3"/>
  <c r="DB49" i="3" s="1"/>
  <c r="CY49" i="3"/>
  <c r="A49" i="3"/>
  <c r="DC48" i="3"/>
  <c r="DA48" i="3"/>
  <c r="CZ48" i="3"/>
  <c r="DB48" i="3" s="1"/>
  <c r="CY48" i="3"/>
  <c r="A48" i="3"/>
  <c r="DC47" i="3"/>
  <c r="DA47" i="3"/>
  <c r="CZ47" i="3"/>
  <c r="DB47" i="3" s="1"/>
  <c r="CY47" i="3"/>
  <c r="A47" i="3"/>
  <c r="DC46" i="3"/>
  <c r="DA46" i="3"/>
  <c r="CZ46" i="3"/>
  <c r="DB46" i="3" s="1"/>
  <c r="CY46" i="3"/>
  <c r="A46" i="3"/>
  <c r="DC45" i="3"/>
  <c r="DA45" i="3"/>
  <c r="CZ45" i="3"/>
  <c r="DB45" i="3" s="1"/>
  <c r="CY45" i="3"/>
  <c r="A45" i="3"/>
  <c r="DC44" i="3"/>
  <c r="DA44" i="3"/>
  <c r="CZ44" i="3"/>
  <c r="DB44" i="3" s="1"/>
  <c r="CY44" i="3"/>
  <c r="A44" i="3"/>
  <c r="DC43" i="3"/>
  <c r="DA43" i="3"/>
  <c r="CZ43" i="3"/>
  <c r="DB43" i="3" s="1"/>
  <c r="CY43" i="3"/>
  <c r="A43" i="3"/>
  <c r="DC42" i="3"/>
  <c r="DA42" i="3"/>
  <c r="CZ42" i="3"/>
  <c r="DB42" i="3" s="1"/>
  <c r="CY42" i="3"/>
  <c r="A42" i="3"/>
  <c r="DC41" i="3"/>
  <c r="DA41" i="3"/>
  <c r="CZ41" i="3"/>
  <c r="DB41" i="3" s="1"/>
  <c r="CY41" i="3"/>
  <c r="A41" i="3"/>
  <c r="DC40" i="3"/>
  <c r="DA40" i="3"/>
  <c r="CZ40" i="3"/>
  <c r="DB40" i="3" s="1"/>
  <c r="CY40" i="3"/>
  <c r="A40" i="3"/>
  <c r="DC39" i="3"/>
  <c r="DA39" i="3"/>
  <c r="CZ39" i="3"/>
  <c r="DB39" i="3" s="1"/>
  <c r="CY39" i="3"/>
  <c r="A39" i="3"/>
  <c r="DC38" i="3"/>
  <c r="DA38" i="3"/>
  <c r="CZ38" i="3"/>
  <c r="DB38" i="3" s="1"/>
  <c r="CY38" i="3"/>
  <c r="A38" i="3"/>
  <c r="DC37" i="3"/>
  <c r="DA37" i="3"/>
  <c r="CZ37" i="3"/>
  <c r="DB37" i="3" s="1"/>
  <c r="CY37" i="3"/>
  <c r="A37" i="3"/>
  <c r="DC36" i="3"/>
  <c r="DA36" i="3"/>
  <c r="CZ36" i="3"/>
  <c r="DB36" i="3" s="1"/>
  <c r="CY36" i="3"/>
  <c r="A36" i="3"/>
  <c r="DC35" i="3"/>
  <c r="DA35" i="3"/>
  <c r="CZ35" i="3"/>
  <c r="DB35" i="3" s="1"/>
  <c r="CY35" i="3"/>
  <c r="A35" i="3"/>
  <c r="DC34" i="3"/>
  <c r="DA34" i="3"/>
  <c r="CZ34" i="3"/>
  <c r="DB34" i="3" s="1"/>
  <c r="CY34" i="3"/>
  <c r="A34" i="3"/>
  <c r="DC33" i="3"/>
  <c r="DA33" i="3"/>
  <c r="CZ33" i="3"/>
  <c r="DB33" i="3" s="1"/>
  <c r="CY33" i="3"/>
  <c r="A33" i="3"/>
  <c r="DC32" i="3"/>
  <c r="DA32" i="3"/>
  <c r="CZ32" i="3"/>
  <c r="DB32" i="3" s="1"/>
  <c r="CY32" i="3"/>
  <c r="A32" i="3"/>
  <c r="DC31" i="3"/>
  <c r="DA31" i="3"/>
  <c r="CZ31" i="3"/>
  <c r="DB31" i="3" s="1"/>
  <c r="CY31" i="3"/>
  <c r="A31" i="3"/>
  <c r="DC30" i="3"/>
  <c r="DA30" i="3"/>
  <c r="CZ30" i="3"/>
  <c r="DB30" i="3" s="1"/>
  <c r="CY30" i="3"/>
  <c r="CX30" i="3"/>
  <c r="A30" i="3"/>
  <c r="DC29" i="3"/>
  <c r="DA29" i="3"/>
  <c r="CZ29" i="3"/>
  <c r="DB29" i="3" s="1"/>
  <c r="CY29" i="3"/>
  <c r="CX29" i="3"/>
  <c r="A29" i="3"/>
  <c r="DC28" i="3"/>
  <c r="DA28" i="3"/>
  <c r="CZ28" i="3"/>
  <c r="DB28" i="3" s="1"/>
  <c r="CY28" i="3"/>
  <c r="CX28" i="3"/>
  <c r="A28" i="3"/>
  <c r="DC27" i="3"/>
  <c r="DA27" i="3"/>
  <c r="CZ27" i="3"/>
  <c r="DB27" i="3" s="1"/>
  <c r="CY27" i="3"/>
  <c r="CX27" i="3"/>
  <c r="A27" i="3"/>
  <c r="DC26" i="3"/>
  <c r="DA26" i="3"/>
  <c r="CZ26" i="3"/>
  <c r="DB26" i="3" s="1"/>
  <c r="CY26" i="3"/>
  <c r="CX26" i="3"/>
  <c r="A26" i="3"/>
  <c r="DC25" i="3"/>
  <c r="DA25" i="3"/>
  <c r="CZ25" i="3"/>
  <c r="DB25" i="3" s="1"/>
  <c r="CY25" i="3"/>
  <c r="CX25" i="3"/>
  <c r="A25" i="3"/>
  <c r="DC24" i="3"/>
  <c r="DA24" i="3"/>
  <c r="CZ24" i="3"/>
  <c r="DB24" i="3" s="1"/>
  <c r="CY24" i="3"/>
  <c r="CX24" i="3"/>
  <c r="A24" i="3"/>
  <c r="DC23" i="3"/>
  <c r="DA23" i="3"/>
  <c r="CZ23" i="3"/>
  <c r="DB23" i="3" s="1"/>
  <c r="CY23" i="3"/>
  <c r="CX23" i="3"/>
  <c r="A23" i="3"/>
  <c r="DC22" i="3"/>
  <c r="DA22" i="3"/>
  <c r="CZ22" i="3"/>
  <c r="DB22" i="3" s="1"/>
  <c r="CY22" i="3"/>
  <c r="CX22" i="3"/>
  <c r="A22" i="3"/>
  <c r="DC21" i="3"/>
  <c r="DA21" i="3"/>
  <c r="CZ21" i="3"/>
  <c r="DB21" i="3" s="1"/>
  <c r="CY21" i="3"/>
  <c r="CX21" i="3"/>
  <c r="A21" i="3"/>
  <c r="DC20" i="3"/>
  <c r="DA20" i="3"/>
  <c r="CZ20" i="3"/>
  <c r="DB20" i="3" s="1"/>
  <c r="CY20" i="3"/>
  <c r="CX20" i="3"/>
  <c r="A20" i="3"/>
  <c r="DC19" i="3"/>
  <c r="DA19" i="3"/>
  <c r="CZ19" i="3"/>
  <c r="DB19" i="3" s="1"/>
  <c r="CY19" i="3"/>
  <c r="CX19" i="3"/>
  <c r="A19" i="3"/>
  <c r="DC18" i="3"/>
  <c r="DA18" i="3"/>
  <c r="CZ18" i="3"/>
  <c r="DB18" i="3" s="1"/>
  <c r="CY18" i="3"/>
  <c r="CX18" i="3"/>
  <c r="A18" i="3"/>
  <c r="DC17" i="3"/>
  <c r="DA17" i="3"/>
  <c r="CZ17" i="3"/>
  <c r="DB17" i="3" s="1"/>
  <c r="CY17" i="3"/>
  <c r="CX17" i="3"/>
  <c r="A17" i="3"/>
  <c r="DC16" i="3"/>
  <c r="DA16" i="3"/>
  <c r="CZ16" i="3"/>
  <c r="DB16" i="3" s="1"/>
  <c r="CY16" i="3"/>
  <c r="CX16" i="3"/>
  <c r="A16" i="3"/>
  <c r="DC15" i="3"/>
  <c r="DA15" i="3"/>
  <c r="CZ15" i="3"/>
  <c r="DB15" i="3" s="1"/>
  <c r="CY15" i="3"/>
  <c r="CX15" i="3"/>
  <c r="A15" i="3"/>
  <c r="DC14" i="3"/>
  <c r="DA14" i="3"/>
  <c r="CZ14" i="3"/>
  <c r="DB14" i="3" s="1"/>
  <c r="CY14" i="3"/>
  <c r="CX14" i="3"/>
  <c r="A14" i="3"/>
  <c r="DC13" i="3"/>
  <c r="DA13" i="3"/>
  <c r="CZ13" i="3"/>
  <c r="DB13" i="3" s="1"/>
  <c r="CY13" i="3"/>
  <c r="CX13" i="3"/>
  <c r="A13" i="3"/>
  <c r="DC12" i="3"/>
  <c r="DA12" i="3"/>
  <c r="CZ12" i="3"/>
  <c r="DB12" i="3" s="1"/>
  <c r="CY12" i="3"/>
  <c r="CX12" i="3"/>
  <c r="A12" i="3"/>
  <c r="DC11" i="3"/>
  <c r="DA11" i="3"/>
  <c r="CZ11" i="3"/>
  <c r="DB11" i="3" s="1"/>
  <c r="CY11" i="3"/>
  <c r="CX11" i="3"/>
  <c r="A11" i="3"/>
  <c r="DC10" i="3"/>
  <c r="DA10" i="3"/>
  <c r="CZ10" i="3"/>
  <c r="DB10" i="3" s="1"/>
  <c r="CY10" i="3"/>
  <c r="CX10" i="3"/>
  <c r="A10" i="3"/>
  <c r="DC9" i="3"/>
  <c r="DA9" i="3"/>
  <c r="CZ9" i="3"/>
  <c r="DB9" i="3" s="1"/>
  <c r="CY9" i="3"/>
  <c r="CX9" i="3"/>
  <c r="A9" i="3"/>
  <c r="DC8" i="3"/>
  <c r="DA8" i="3"/>
  <c r="CZ8" i="3"/>
  <c r="DB8" i="3" s="1"/>
  <c r="CY8" i="3"/>
  <c r="CX8" i="3"/>
  <c r="A8" i="3"/>
  <c r="DC7" i="3"/>
  <c r="DA7" i="3"/>
  <c r="CZ7" i="3"/>
  <c r="DB7" i="3" s="1"/>
  <c r="CY7" i="3"/>
  <c r="CX7" i="3"/>
  <c r="A7" i="3"/>
  <c r="DC6" i="3"/>
  <c r="DA6" i="3"/>
  <c r="CZ6" i="3"/>
  <c r="DB6" i="3" s="1"/>
  <c r="CY6" i="3"/>
  <c r="CX6" i="3"/>
  <c r="A6" i="3"/>
  <c r="DC5" i="3"/>
  <c r="DA5" i="3"/>
  <c r="CZ5" i="3"/>
  <c r="DB5" i="3" s="1"/>
  <c r="CY5" i="3"/>
  <c r="CX5" i="3"/>
  <c r="A5" i="3"/>
  <c r="DC4" i="3"/>
  <c r="DA4" i="3"/>
  <c r="CZ4" i="3"/>
  <c r="DB4" i="3" s="1"/>
  <c r="CY4" i="3"/>
  <c r="A4" i="3"/>
  <c r="DC3" i="3"/>
  <c r="DA3" i="3"/>
  <c r="CZ3" i="3"/>
  <c r="DB3" i="3" s="1"/>
  <c r="CY3" i="3"/>
  <c r="A3" i="3"/>
  <c r="DC2" i="3"/>
  <c r="DA2" i="3"/>
  <c r="CZ2" i="3"/>
  <c r="DB2" i="3" s="1"/>
  <c r="CY2" i="3"/>
  <c r="A2" i="3"/>
  <c r="DC1" i="3"/>
  <c r="DA1" i="3"/>
  <c r="CZ1" i="3"/>
  <c r="DB1" i="3" s="1"/>
  <c r="CY1" i="3"/>
  <c r="A1" i="3"/>
  <c r="G552" i="1"/>
  <c r="F552" i="1"/>
  <c r="F18" i="1" s="1"/>
  <c r="D552" i="1"/>
  <c r="C552" i="1"/>
  <c r="B552" i="1"/>
  <c r="G522" i="1"/>
  <c r="F522" i="1"/>
  <c r="D522" i="1"/>
  <c r="C522" i="1"/>
  <c r="B522" i="1"/>
  <c r="GE492" i="1"/>
  <c r="GD492" i="1"/>
  <c r="EU492" i="1" s="1"/>
  <c r="GC492" i="1"/>
  <c r="ET492" i="1" s="1"/>
  <c r="FP492" i="1"/>
  <c r="FP487" i="1" s="1"/>
  <c r="CM492" i="1"/>
  <c r="CL492" i="1"/>
  <c r="BC492" i="1" s="1"/>
  <c r="F508" i="1" s="1"/>
  <c r="CK492" i="1"/>
  <c r="BB492" i="1" s="1"/>
  <c r="F505" i="1" s="1"/>
  <c r="BX492" i="1"/>
  <c r="BX487" i="1" s="1"/>
  <c r="G492" i="1"/>
  <c r="G487" i="1" s="1"/>
  <c r="F492" i="1"/>
  <c r="F487" i="1" s="1"/>
  <c r="D492" i="1"/>
  <c r="D487" i="1" s="1"/>
  <c r="C492" i="1"/>
  <c r="C487" i="1" s="1"/>
  <c r="B492" i="1"/>
  <c r="B487" i="1" s="1"/>
  <c r="GV490" i="1"/>
  <c r="HC490" i="1" s="1"/>
  <c r="GX490" i="1" s="1"/>
  <c r="GB492" i="1" s="1"/>
  <c r="GP490" i="1"/>
  <c r="FV492" i="1" s="1"/>
  <c r="GO490" i="1"/>
  <c r="FU492" i="1" s="1"/>
  <c r="GN490" i="1"/>
  <c r="FT492" i="1" s="1"/>
  <c r="EK492" i="1" s="1"/>
  <c r="P509" i="1" s="1"/>
  <c r="GL490" i="1"/>
  <c r="FR492" i="1" s="1"/>
  <c r="CZ490" i="1"/>
  <c r="Y490" i="1" s="1"/>
  <c r="ED492" i="1" s="1"/>
  <c r="CY490" i="1"/>
  <c r="X490" i="1" s="1"/>
  <c r="EC492" i="1" s="1"/>
  <c r="AJ490" i="1"/>
  <c r="CX490" i="1" s="1"/>
  <c r="W490" i="1" s="1"/>
  <c r="EB492" i="1" s="1"/>
  <c r="AI490" i="1"/>
  <c r="CW490" i="1" s="1"/>
  <c r="V490" i="1" s="1"/>
  <c r="EA492" i="1" s="1"/>
  <c r="AH490" i="1"/>
  <c r="CV490" i="1" s="1"/>
  <c r="U490" i="1" s="1"/>
  <c r="DZ492" i="1" s="1"/>
  <c r="AG490" i="1"/>
  <c r="CU490" i="1" s="1"/>
  <c r="T490" i="1" s="1"/>
  <c r="DY492" i="1" s="1"/>
  <c r="AF490" i="1"/>
  <c r="CT490" i="1" s="1"/>
  <c r="S490" i="1" s="1"/>
  <c r="DX492" i="1" s="1"/>
  <c r="AE490" i="1"/>
  <c r="AD490" i="1" s="1"/>
  <c r="CR490" i="1" s="1"/>
  <c r="Q490" i="1" s="1"/>
  <c r="DV492" i="1" s="1"/>
  <c r="AC490" i="1"/>
  <c r="GV489" i="1"/>
  <c r="HC489" i="1" s="1"/>
  <c r="GX489" i="1" s="1"/>
  <c r="CJ492" i="1" s="1"/>
  <c r="GP489" i="1"/>
  <c r="CD492" i="1" s="1"/>
  <c r="GO489" i="1"/>
  <c r="CC492" i="1" s="1"/>
  <c r="GN489" i="1"/>
  <c r="CB492" i="1" s="1"/>
  <c r="GL489" i="1"/>
  <c r="BZ492" i="1" s="1"/>
  <c r="CZ489" i="1"/>
  <c r="Y489" i="1" s="1"/>
  <c r="AL492" i="1" s="1"/>
  <c r="CY489" i="1"/>
  <c r="AJ489" i="1"/>
  <c r="CX489" i="1" s="1"/>
  <c r="W489" i="1" s="1"/>
  <c r="AJ492" i="1" s="1"/>
  <c r="AI489" i="1"/>
  <c r="CW489" i="1" s="1"/>
  <c r="V489" i="1" s="1"/>
  <c r="AI492" i="1" s="1"/>
  <c r="AH489" i="1"/>
  <c r="CV489" i="1" s="1"/>
  <c r="U489" i="1" s="1"/>
  <c r="AH492" i="1" s="1"/>
  <c r="AG489" i="1"/>
  <c r="CU489" i="1" s="1"/>
  <c r="T489" i="1" s="1"/>
  <c r="AG492" i="1" s="1"/>
  <c r="AF489" i="1"/>
  <c r="CT489" i="1" s="1"/>
  <c r="S489" i="1" s="1"/>
  <c r="AF492" i="1" s="1"/>
  <c r="AE489" i="1"/>
  <c r="AD489" i="1" s="1"/>
  <c r="CR489" i="1" s="1"/>
  <c r="Q489" i="1" s="1"/>
  <c r="AD492" i="1" s="1"/>
  <c r="AC489" i="1"/>
  <c r="X489" i="1"/>
  <c r="AK492" i="1" s="1"/>
  <c r="GX487" i="1"/>
  <c r="GW487" i="1"/>
  <c r="GV487" i="1"/>
  <c r="GU487" i="1"/>
  <c r="GT487" i="1"/>
  <c r="GS487" i="1"/>
  <c r="GR487" i="1"/>
  <c r="GQ487" i="1"/>
  <c r="GP487" i="1"/>
  <c r="GO487" i="1"/>
  <c r="GN487" i="1"/>
  <c r="GM487" i="1"/>
  <c r="GL487" i="1"/>
  <c r="GK487" i="1"/>
  <c r="GJ487" i="1"/>
  <c r="GI487" i="1"/>
  <c r="GH487" i="1"/>
  <c r="GG487" i="1"/>
  <c r="GF487" i="1"/>
  <c r="GC487" i="1"/>
  <c r="FO487" i="1"/>
  <c r="FN487" i="1"/>
  <c r="FM487" i="1"/>
  <c r="FL487" i="1"/>
  <c r="FK487" i="1"/>
  <c r="FJ487" i="1"/>
  <c r="FI487" i="1"/>
  <c r="FH487" i="1"/>
  <c r="FG487" i="1"/>
  <c r="FF487" i="1"/>
  <c r="FE487" i="1"/>
  <c r="FD487" i="1"/>
  <c r="FC487" i="1"/>
  <c r="FB487" i="1"/>
  <c r="FA487" i="1"/>
  <c r="EZ487" i="1"/>
  <c r="EY487" i="1"/>
  <c r="EX487" i="1"/>
  <c r="EW487" i="1"/>
  <c r="EF487" i="1"/>
  <c r="EE487" i="1"/>
  <c r="DS487" i="1"/>
  <c r="DR487" i="1"/>
  <c r="DF487" i="1"/>
  <c r="DE487" i="1"/>
  <c r="DD487" i="1"/>
  <c r="DC487" i="1"/>
  <c r="DB487" i="1"/>
  <c r="DA487" i="1"/>
  <c r="CZ487" i="1"/>
  <c r="CY487" i="1"/>
  <c r="CX487" i="1"/>
  <c r="CW487" i="1"/>
  <c r="CV487" i="1"/>
  <c r="CU487" i="1"/>
  <c r="CT487" i="1"/>
  <c r="CS487" i="1"/>
  <c r="CR487" i="1"/>
  <c r="CQ487" i="1"/>
  <c r="CP487" i="1"/>
  <c r="CO487" i="1"/>
  <c r="CN487" i="1"/>
  <c r="BW487" i="1"/>
  <c r="BV487" i="1"/>
  <c r="BU487" i="1"/>
  <c r="BT487" i="1"/>
  <c r="BS487" i="1"/>
  <c r="BR487" i="1"/>
  <c r="BQ487" i="1"/>
  <c r="BP487" i="1"/>
  <c r="BO487" i="1"/>
  <c r="BN487" i="1"/>
  <c r="BM487" i="1"/>
  <c r="BL487" i="1"/>
  <c r="BK487" i="1"/>
  <c r="BJ487" i="1"/>
  <c r="BI487" i="1"/>
  <c r="BH487" i="1"/>
  <c r="BG487" i="1"/>
  <c r="BF487" i="1"/>
  <c r="BE487" i="1"/>
  <c r="AN487" i="1"/>
  <c r="AM487" i="1"/>
  <c r="AA487" i="1"/>
  <c r="Z487" i="1"/>
  <c r="E487" i="1"/>
  <c r="D485" i="1"/>
  <c r="GD455" i="1"/>
  <c r="GC455" i="1"/>
  <c r="ET455" i="1" s="1"/>
  <c r="FP455" i="1"/>
  <c r="CL455" i="1"/>
  <c r="BC455" i="1" s="1"/>
  <c r="F471" i="1" s="1"/>
  <c r="CK455" i="1"/>
  <c r="CK446" i="1" s="1"/>
  <c r="BX455" i="1"/>
  <c r="AO455" i="1" s="1"/>
  <c r="G455" i="1"/>
  <c r="G446" i="1" s="1"/>
  <c r="F455" i="1"/>
  <c r="F446" i="1" s="1"/>
  <c r="D455" i="1"/>
  <c r="D446" i="1" s="1"/>
  <c r="C455" i="1"/>
  <c r="C446" i="1" s="1"/>
  <c r="B455" i="1"/>
  <c r="B446" i="1" s="1"/>
  <c r="GV453" i="1"/>
  <c r="HC453" i="1" s="1"/>
  <c r="GX453" i="1" s="1"/>
  <c r="GP453" i="1"/>
  <c r="GO453" i="1"/>
  <c r="GL453" i="1"/>
  <c r="FR453" i="1"/>
  <c r="AJ453" i="1"/>
  <c r="CX453" i="1" s="1"/>
  <c r="W453" i="1" s="1"/>
  <c r="AI453" i="1"/>
  <c r="CW453" i="1" s="1"/>
  <c r="V453" i="1" s="1"/>
  <c r="AH453" i="1"/>
  <c r="CV453" i="1" s="1"/>
  <c r="U453" i="1" s="1"/>
  <c r="AG453" i="1"/>
  <c r="CU453" i="1" s="1"/>
  <c r="T453" i="1" s="1"/>
  <c r="AF453" i="1"/>
  <c r="AE453" i="1"/>
  <c r="CS453" i="1" s="1"/>
  <c r="R453" i="1" s="1"/>
  <c r="AD453" i="1"/>
  <c r="CR453" i="1" s="1"/>
  <c r="Q453" i="1" s="1"/>
  <c r="AC453" i="1"/>
  <c r="CQ453" i="1" s="1"/>
  <c r="P453" i="1" s="1"/>
  <c r="GV452" i="1"/>
  <c r="HC452" i="1" s="1"/>
  <c r="GX452" i="1" s="1"/>
  <c r="GP452" i="1"/>
  <c r="GO452" i="1"/>
  <c r="GL452" i="1"/>
  <c r="FR452" i="1"/>
  <c r="AJ452" i="1"/>
  <c r="CX452" i="1" s="1"/>
  <c r="AI452" i="1"/>
  <c r="CW452" i="1" s="1"/>
  <c r="V452" i="1" s="1"/>
  <c r="AH452" i="1"/>
  <c r="CV452" i="1" s="1"/>
  <c r="U452" i="1" s="1"/>
  <c r="AG452" i="1"/>
  <c r="CU452" i="1" s="1"/>
  <c r="T452" i="1" s="1"/>
  <c r="AF452" i="1"/>
  <c r="AE452" i="1"/>
  <c r="CS452" i="1" s="1"/>
  <c r="R452" i="1" s="1"/>
  <c r="AD452" i="1"/>
  <c r="CR452" i="1" s="1"/>
  <c r="Q452" i="1" s="1"/>
  <c r="AC452" i="1"/>
  <c r="CQ452" i="1" s="1"/>
  <c r="P452" i="1" s="1"/>
  <c r="W452" i="1"/>
  <c r="GV451" i="1"/>
  <c r="HC451" i="1" s="1"/>
  <c r="GX451" i="1" s="1"/>
  <c r="GP451" i="1"/>
  <c r="GO451" i="1"/>
  <c r="GL451" i="1"/>
  <c r="FR451" i="1"/>
  <c r="AJ451" i="1"/>
  <c r="CX451" i="1" s="1"/>
  <c r="W451" i="1" s="1"/>
  <c r="AI451" i="1"/>
  <c r="CW451" i="1" s="1"/>
  <c r="V451" i="1" s="1"/>
  <c r="AH451" i="1"/>
  <c r="CV451" i="1" s="1"/>
  <c r="U451" i="1" s="1"/>
  <c r="AG451" i="1"/>
  <c r="CU451" i="1" s="1"/>
  <c r="T451" i="1" s="1"/>
  <c r="AF451" i="1"/>
  <c r="AE451" i="1"/>
  <c r="CS451" i="1" s="1"/>
  <c r="R451" i="1" s="1"/>
  <c r="AD451" i="1"/>
  <c r="CR451" i="1" s="1"/>
  <c r="Q451" i="1" s="1"/>
  <c r="AC451" i="1"/>
  <c r="CQ451" i="1" s="1"/>
  <c r="P451" i="1" s="1"/>
  <c r="GV450" i="1"/>
  <c r="HC450" i="1" s="1"/>
  <c r="GX450" i="1" s="1"/>
  <c r="GP450" i="1"/>
  <c r="GO450" i="1"/>
  <c r="GL450" i="1"/>
  <c r="FR450" i="1"/>
  <c r="AJ450" i="1"/>
  <c r="CX450" i="1" s="1"/>
  <c r="W450" i="1" s="1"/>
  <c r="AI450" i="1"/>
  <c r="CW450" i="1" s="1"/>
  <c r="V450" i="1" s="1"/>
  <c r="AH450" i="1"/>
  <c r="CV450" i="1" s="1"/>
  <c r="U450" i="1" s="1"/>
  <c r="AG450" i="1"/>
  <c r="CU450" i="1" s="1"/>
  <c r="T450" i="1" s="1"/>
  <c r="AF450" i="1"/>
  <c r="CT450" i="1" s="1"/>
  <c r="S450" i="1" s="1"/>
  <c r="AE450" i="1"/>
  <c r="CS450" i="1" s="1"/>
  <c r="R450" i="1" s="1"/>
  <c r="AD450" i="1"/>
  <c r="AC450" i="1"/>
  <c r="CQ450" i="1" s="1"/>
  <c r="P450" i="1" s="1"/>
  <c r="GV449" i="1"/>
  <c r="HC449" i="1" s="1"/>
  <c r="GX449" i="1" s="1"/>
  <c r="GP449" i="1"/>
  <c r="GO449" i="1"/>
  <c r="GL449" i="1"/>
  <c r="FR449" i="1"/>
  <c r="AJ449" i="1"/>
  <c r="CX449" i="1" s="1"/>
  <c r="W449" i="1" s="1"/>
  <c r="AI449" i="1"/>
  <c r="CW449" i="1" s="1"/>
  <c r="V449" i="1" s="1"/>
  <c r="AH449" i="1"/>
  <c r="CV449" i="1" s="1"/>
  <c r="U449" i="1" s="1"/>
  <c r="AG449" i="1"/>
  <c r="CU449" i="1" s="1"/>
  <c r="T449" i="1" s="1"/>
  <c r="AF449" i="1"/>
  <c r="AE449" i="1"/>
  <c r="CS449" i="1" s="1"/>
  <c r="R449" i="1" s="1"/>
  <c r="AD449" i="1"/>
  <c r="CR449" i="1" s="1"/>
  <c r="Q449" i="1" s="1"/>
  <c r="AC449" i="1"/>
  <c r="CQ449" i="1" s="1"/>
  <c r="P449" i="1" s="1"/>
  <c r="GV448" i="1"/>
  <c r="HC448" i="1" s="1"/>
  <c r="GX448" i="1" s="1"/>
  <c r="GP448" i="1"/>
  <c r="GO448" i="1"/>
  <c r="GL448" i="1"/>
  <c r="FR448" i="1"/>
  <c r="AJ448" i="1"/>
  <c r="CX448" i="1" s="1"/>
  <c r="AI448" i="1"/>
  <c r="CW448" i="1" s="1"/>
  <c r="V448" i="1" s="1"/>
  <c r="AH448" i="1"/>
  <c r="CV448" i="1" s="1"/>
  <c r="U448" i="1" s="1"/>
  <c r="AG448" i="1"/>
  <c r="CU448" i="1" s="1"/>
  <c r="T448" i="1" s="1"/>
  <c r="AF448" i="1"/>
  <c r="CT448" i="1" s="1"/>
  <c r="S448" i="1" s="1"/>
  <c r="AE448" i="1"/>
  <c r="CS448" i="1" s="1"/>
  <c r="R448" i="1" s="1"/>
  <c r="AD448" i="1"/>
  <c r="CR448" i="1" s="1"/>
  <c r="Q448" i="1" s="1"/>
  <c r="AC448" i="1"/>
  <c r="CQ448" i="1" s="1"/>
  <c r="P448" i="1" s="1"/>
  <c r="W448" i="1"/>
  <c r="GX446" i="1"/>
  <c r="GW446" i="1"/>
  <c r="GV446" i="1"/>
  <c r="GU446" i="1"/>
  <c r="GT446" i="1"/>
  <c r="GS446" i="1"/>
  <c r="GR446" i="1"/>
  <c r="GQ446" i="1"/>
  <c r="GP446" i="1"/>
  <c r="GO446" i="1"/>
  <c r="GN446" i="1"/>
  <c r="GM446" i="1"/>
  <c r="GL446" i="1"/>
  <c r="GK446" i="1"/>
  <c r="GJ446" i="1"/>
  <c r="GI446" i="1"/>
  <c r="GH446" i="1"/>
  <c r="GG446" i="1"/>
  <c r="GF446" i="1"/>
  <c r="FO446" i="1"/>
  <c r="FN446" i="1"/>
  <c r="FM446" i="1"/>
  <c r="FL446" i="1"/>
  <c r="FK446" i="1"/>
  <c r="FJ446" i="1"/>
  <c r="FI446" i="1"/>
  <c r="FH446" i="1"/>
  <c r="FG446" i="1"/>
  <c r="FF446" i="1"/>
  <c r="FE446" i="1"/>
  <c r="FD446" i="1"/>
  <c r="FC446" i="1"/>
  <c r="FB446" i="1"/>
  <c r="FA446" i="1"/>
  <c r="EZ446" i="1"/>
  <c r="EY446" i="1"/>
  <c r="EX446" i="1"/>
  <c r="EW446" i="1"/>
  <c r="EF446" i="1"/>
  <c r="EE446" i="1"/>
  <c r="DS446" i="1"/>
  <c r="DR446" i="1"/>
  <c r="DF446" i="1"/>
  <c r="DE446" i="1"/>
  <c r="DD446" i="1"/>
  <c r="DC446" i="1"/>
  <c r="DB446" i="1"/>
  <c r="DA446" i="1"/>
  <c r="CZ446" i="1"/>
  <c r="CY446" i="1"/>
  <c r="CX446" i="1"/>
  <c r="CW446" i="1"/>
  <c r="CV446" i="1"/>
  <c r="CU446" i="1"/>
  <c r="CT446" i="1"/>
  <c r="CS446" i="1"/>
  <c r="CR446" i="1"/>
  <c r="CQ446" i="1"/>
  <c r="CP446" i="1"/>
  <c r="CO446" i="1"/>
  <c r="CN446" i="1"/>
  <c r="BW446" i="1"/>
  <c r="BV446" i="1"/>
  <c r="BU446" i="1"/>
  <c r="BT446" i="1"/>
  <c r="BS446" i="1"/>
  <c r="BR446" i="1"/>
  <c r="BQ446" i="1"/>
  <c r="BP446" i="1"/>
  <c r="BO446" i="1"/>
  <c r="BN446" i="1"/>
  <c r="BM446" i="1"/>
  <c r="BL446" i="1"/>
  <c r="BK446" i="1"/>
  <c r="BJ446" i="1"/>
  <c r="BI446" i="1"/>
  <c r="BH446" i="1"/>
  <c r="BG446" i="1"/>
  <c r="BF446" i="1"/>
  <c r="BE446" i="1"/>
  <c r="AN446" i="1"/>
  <c r="AM446" i="1"/>
  <c r="AA446" i="1"/>
  <c r="Z446" i="1"/>
  <c r="E446" i="1"/>
  <c r="D444" i="1"/>
  <c r="GE414" i="1"/>
  <c r="GD414" i="1"/>
  <c r="EU414" i="1" s="1"/>
  <c r="P430" i="1" s="1"/>
  <c r="GC414" i="1"/>
  <c r="ET414" i="1" s="1"/>
  <c r="P427" i="1" s="1"/>
  <c r="FP414" i="1"/>
  <c r="FP229" i="1" s="1"/>
  <c r="CM414" i="1"/>
  <c r="BD414" i="1" s="1"/>
  <c r="F439" i="1" s="1"/>
  <c r="CL414" i="1"/>
  <c r="BC414" i="1" s="1"/>
  <c r="F430" i="1" s="1"/>
  <c r="CK414" i="1"/>
  <c r="BB414" i="1" s="1"/>
  <c r="F427" i="1" s="1"/>
  <c r="BX414" i="1"/>
  <c r="AO414" i="1" s="1"/>
  <c r="F418" i="1" s="1"/>
  <c r="G414" i="1"/>
  <c r="G229" i="1" s="1"/>
  <c r="F414" i="1"/>
  <c r="D414" i="1"/>
  <c r="C414" i="1"/>
  <c r="C229" i="1" s="1"/>
  <c r="B414" i="1"/>
  <c r="B229" i="1" s="1"/>
  <c r="GV412" i="1"/>
  <c r="HC412" i="1" s="1"/>
  <c r="GX412" i="1" s="1"/>
  <c r="GP412" i="1"/>
  <c r="GO412" i="1"/>
  <c r="GL412" i="1"/>
  <c r="FR412" i="1"/>
  <c r="AJ412" i="1"/>
  <c r="CX412" i="1" s="1"/>
  <c r="W412" i="1" s="1"/>
  <c r="AI412" i="1"/>
  <c r="CW412" i="1" s="1"/>
  <c r="V412" i="1" s="1"/>
  <c r="AH412" i="1"/>
  <c r="CV412" i="1" s="1"/>
  <c r="U412" i="1" s="1"/>
  <c r="AG412" i="1"/>
  <c r="CU412" i="1" s="1"/>
  <c r="T412" i="1" s="1"/>
  <c r="AF412" i="1"/>
  <c r="CT412" i="1" s="1"/>
  <c r="S412" i="1" s="1"/>
  <c r="AE412" i="1"/>
  <c r="AD412" i="1" s="1"/>
  <c r="AC412" i="1"/>
  <c r="CQ412" i="1" s="1"/>
  <c r="P412" i="1" s="1"/>
  <c r="D412" i="1"/>
  <c r="C412" i="1"/>
  <c r="GV411" i="1"/>
  <c r="HC411" i="1" s="1"/>
  <c r="GX411" i="1" s="1"/>
  <c r="GP411" i="1"/>
  <c r="GO411" i="1"/>
  <c r="GL411" i="1"/>
  <c r="FR411" i="1"/>
  <c r="AJ411" i="1"/>
  <c r="CX411" i="1" s="1"/>
  <c r="W411" i="1" s="1"/>
  <c r="AI411" i="1"/>
  <c r="CW411" i="1" s="1"/>
  <c r="V411" i="1" s="1"/>
  <c r="AH411" i="1"/>
  <c r="CV411" i="1" s="1"/>
  <c r="U411" i="1" s="1"/>
  <c r="AG411" i="1"/>
  <c r="CU411" i="1" s="1"/>
  <c r="T411" i="1" s="1"/>
  <c r="AF411" i="1"/>
  <c r="CT411" i="1" s="1"/>
  <c r="S411" i="1" s="1"/>
  <c r="AE411" i="1"/>
  <c r="CS411" i="1" s="1"/>
  <c r="R411" i="1" s="1"/>
  <c r="AC411" i="1"/>
  <c r="CQ411" i="1" s="1"/>
  <c r="P411" i="1" s="1"/>
  <c r="D411" i="1"/>
  <c r="C411" i="1"/>
  <c r="GV410" i="1"/>
  <c r="HC410" i="1" s="1"/>
  <c r="GX410" i="1" s="1"/>
  <c r="GP410" i="1"/>
  <c r="GN410" i="1"/>
  <c r="GL410" i="1"/>
  <c r="FR410" i="1"/>
  <c r="AJ410" i="1"/>
  <c r="CX410" i="1" s="1"/>
  <c r="W410" i="1" s="1"/>
  <c r="AI410" i="1"/>
  <c r="CW410" i="1" s="1"/>
  <c r="V410" i="1" s="1"/>
  <c r="AH410" i="1"/>
  <c r="CV410" i="1" s="1"/>
  <c r="U410" i="1" s="1"/>
  <c r="AG410" i="1"/>
  <c r="CU410" i="1" s="1"/>
  <c r="T410" i="1" s="1"/>
  <c r="AF410" i="1"/>
  <c r="CT410" i="1" s="1"/>
  <c r="S410" i="1" s="1"/>
  <c r="AE410" i="1"/>
  <c r="AD410" i="1" s="1"/>
  <c r="CR410" i="1" s="1"/>
  <c r="Q410" i="1" s="1"/>
  <c r="AC410" i="1"/>
  <c r="CQ410" i="1" s="1"/>
  <c r="P410" i="1" s="1"/>
  <c r="GV409" i="1"/>
  <c r="HC409" i="1" s="1"/>
  <c r="GX409" i="1" s="1"/>
  <c r="GP409" i="1"/>
  <c r="GN409" i="1"/>
  <c r="GL409" i="1"/>
  <c r="FR409" i="1"/>
  <c r="AJ409" i="1"/>
  <c r="CX409" i="1" s="1"/>
  <c r="W409" i="1" s="1"/>
  <c r="AI409" i="1"/>
  <c r="CW409" i="1" s="1"/>
  <c r="V409" i="1" s="1"/>
  <c r="AH409" i="1"/>
  <c r="CV409" i="1" s="1"/>
  <c r="U409" i="1" s="1"/>
  <c r="AG409" i="1"/>
  <c r="CU409" i="1" s="1"/>
  <c r="T409" i="1" s="1"/>
  <c r="AF409" i="1"/>
  <c r="CT409" i="1" s="1"/>
  <c r="S409" i="1" s="1"/>
  <c r="AE409" i="1"/>
  <c r="AD409" i="1" s="1"/>
  <c r="CR409" i="1" s="1"/>
  <c r="Q409" i="1" s="1"/>
  <c r="AC409" i="1"/>
  <c r="CQ409" i="1" s="1"/>
  <c r="P409" i="1" s="1"/>
  <c r="GV408" i="1"/>
  <c r="HC408" i="1" s="1"/>
  <c r="GX408" i="1" s="1"/>
  <c r="GP408" i="1"/>
  <c r="GN408" i="1"/>
  <c r="GL408" i="1"/>
  <c r="FR408" i="1"/>
  <c r="AJ408" i="1"/>
  <c r="CX408" i="1" s="1"/>
  <c r="W408" i="1" s="1"/>
  <c r="AI408" i="1"/>
  <c r="CW408" i="1" s="1"/>
  <c r="V408" i="1" s="1"/>
  <c r="AH408" i="1"/>
  <c r="CV408" i="1" s="1"/>
  <c r="U408" i="1" s="1"/>
  <c r="AG408" i="1"/>
  <c r="CU408" i="1" s="1"/>
  <c r="T408" i="1" s="1"/>
  <c r="AF408" i="1"/>
  <c r="CT408" i="1" s="1"/>
  <c r="S408" i="1" s="1"/>
  <c r="AE408" i="1"/>
  <c r="AD408" i="1" s="1"/>
  <c r="CR408" i="1" s="1"/>
  <c r="Q408" i="1" s="1"/>
  <c r="AC408" i="1"/>
  <c r="CQ408" i="1" s="1"/>
  <c r="P408" i="1" s="1"/>
  <c r="D408" i="1"/>
  <c r="C408" i="1"/>
  <c r="GV407" i="1"/>
  <c r="HC407" i="1" s="1"/>
  <c r="GX407" i="1" s="1"/>
  <c r="GP407" i="1"/>
  <c r="GN407" i="1"/>
  <c r="GL407" i="1"/>
  <c r="FR407" i="1"/>
  <c r="AJ407" i="1"/>
  <c r="CX407" i="1" s="1"/>
  <c r="W407" i="1" s="1"/>
  <c r="AI407" i="1"/>
  <c r="CW407" i="1" s="1"/>
  <c r="V407" i="1" s="1"/>
  <c r="AH407" i="1"/>
  <c r="CV407" i="1" s="1"/>
  <c r="U407" i="1" s="1"/>
  <c r="AG407" i="1"/>
  <c r="CU407" i="1" s="1"/>
  <c r="T407" i="1" s="1"/>
  <c r="AF407" i="1"/>
  <c r="CT407" i="1" s="1"/>
  <c r="S407" i="1" s="1"/>
  <c r="AE407" i="1"/>
  <c r="AD407" i="1" s="1"/>
  <c r="AC407" i="1"/>
  <c r="CQ407" i="1" s="1"/>
  <c r="P407" i="1" s="1"/>
  <c r="D407" i="1"/>
  <c r="C407" i="1"/>
  <c r="GV406" i="1"/>
  <c r="HC406" i="1" s="1"/>
  <c r="GX406" i="1" s="1"/>
  <c r="GP406" i="1"/>
  <c r="GN406" i="1"/>
  <c r="GL406" i="1"/>
  <c r="FR406" i="1"/>
  <c r="AJ406" i="1"/>
  <c r="CX406" i="1" s="1"/>
  <c r="W406" i="1" s="1"/>
  <c r="AI406" i="1"/>
  <c r="CW406" i="1" s="1"/>
  <c r="V406" i="1" s="1"/>
  <c r="AH406" i="1"/>
  <c r="CV406" i="1" s="1"/>
  <c r="U406" i="1" s="1"/>
  <c r="AG406" i="1"/>
  <c r="CU406" i="1" s="1"/>
  <c r="T406" i="1" s="1"/>
  <c r="AF406" i="1"/>
  <c r="CT406" i="1" s="1"/>
  <c r="S406" i="1" s="1"/>
  <c r="AE406" i="1"/>
  <c r="AD406" i="1" s="1"/>
  <c r="CR406" i="1" s="1"/>
  <c r="Q406" i="1" s="1"/>
  <c r="AC406" i="1"/>
  <c r="GV405" i="1"/>
  <c r="HC405" i="1" s="1"/>
  <c r="GX405" i="1" s="1"/>
  <c r="GP405" i="1"/>
  <c r="GN405" i="1"/>
  <c r="GL405" i="1"/>
  <c r="FR405" i="1"/>
  <c r="AJ405" i="1"/>
  <c r="CX405" i="1" s="1"/>
  <c r="W405" i="1" s="1"/>
  <c r="AI405" i="1"/>
  <c r="CW405" i="1" s="1"/>
  <c r="V405" i="1" s="1"/>
  <c r="AH405" i="1"/>
  <c r="CV405" i="1" s="1"/>
  <c r="U405" i="1" s="1"/>
  <c r="AG405" i="1"/>
  <c r="CU405" i="1" s="1"/>
  <c r="T405" i="1" s="1"/>
  <c r="AF405" i="1"/>
  <c r="CT405" i="1" s="1"/>
  <c r="S405" i="1" s="1"/>
  <c r="AE405" i="1"/>
  <c r="AD405" i="1" s="1"/>
  <c r="CR405" i="1" s="1"/>
  <c r="Q405" i="1" s="1"/>
  <c r="AC405" i="1"/>
  <c r="CQ405" i="1" s="1"/>
  <c r="P405" i="1" s="1"/>
  <c r="GV404" i="1"/>
  <c r="HC404" i="1" s="1"/>
  <c r="GX404" i="1" s="1"/>
  <c r="GP404" i="1"/>
  <c r="GN404" i="1"/>
  <c r="GL404" i="1"/>
  <c r="FR404" i="1"/>
  <c r="AJ404" i="1"/>
  <c r="CX404" i="1" s="1"/>
  <c r="W404" i="1" s="1"/>
  <c r="AI404" i="1"/>
  <c r="CW404" i="1" s="1"/>
  <c r="V404" i="1" s="1"/>
  <c r="AH404" i="1"/>
  <c r="CV404" i="1" s="1"/>
  <c r="U404" i="1" s="1"/>
  <c r="AG404" i="1"/>
  <c r="CU404" i="1" s="1"/>
  <c r="T404" i="1" s="1"/>
  <c r="AF404" i="1"/>
  <c r="CT404" i="1" s="1"/>
  <c r="S404" i="1" s="1"/>
  <c r="AE404" i="1"/>
  <c r="AC404" i="1"/>
  <c r="CQ404" i="1" s="1"/>
  <c r="P404" i="1" s="1"/>
  <c r="GV403" i="1"/>
  <c r="HC403" i="1" s="1"/>
  <c r="GX403" i="1" s="1"/>
  <c r="GP403" i="1"/>
  <c r="GN403" i="1"/>
  <c r="GL403" i="1"/>
  <c r="FR403" i="1"/>
  <c r="AJ403" i="1"/>
  <c r="CX403" i="1" s="1"/>
  <c r="W403" i="1" s="1"/>
  <c r="AI403" i="1"/>
  <c r="CW403" i="1" s="1"/>
  <c r="V403" i="1" s="1"/>
  <c r="AH403" i="1"/>
  <c r="CV403" i="1" s="1"/>
  <c r="U403" i="1" s="1"/>
  <c r="AG403" i="1"/>
  <c r="CU403" i="1" s="1"/>
  <c r="T403" i="1" s="1"/>
  <c r="AF403" i="1"/>
  <c r="CT403" i="1" s="1"/>
  <c r="S403" i="1" s="1"/>
  <c r="AE403" i="1"/>
  <c r="AD403" i="1" s="1"/>
  <c r="AC403" i="1"/>
  <c r="CQ403" i="1" s="1"/>
  <c r="P403" i="1" s="1"/>
  <c r="GV402" i="1"/>
  <c r="HC402" i="1" s="1"/>
  <c r="GX402" i="1" s="1"/>
  <c r="GP402" i="1"/>
  <c r="GN402" i="1"/>
  <c r="GL402" i="1"/>
  <c r="FR402" i="1"/>
  <c r="AJ402" i="1"/>
  <c r="CX402" i="1" s="1"/>
  <c r="W402" i="1" s="1"/>
  <c r="AI402" i="1"/>
  <c r="CW402" i="1" s="1"/>
  <c r="V402" i="1" s="1"/>
  <c r="AH402" i="1"/>
  <c r="CV402" i="1" s="1"/>
  <c r="U402" i="1" s="1"/>
  <c r="AG402" i="1"/>
  <c r="CU402" i="1" s="1"/>
  <c r="T402" i="1" s="1"/>
  <c r="AF402" i="1"/>
  <c r="CT402" i="1" s="1"/>
  <c r="S402" i="1" s="1"/>
  <c r="AE402" i="1"/>
  <c r="AD402" i="1" s="1"/>
  <c r="CR402" i="1" s="1"/>
  <c r="Q402" i="1" s="1"/>
  <c r="AC402" i="1"/>
  <c r="CQ402" i="1" s="1"/>
  <c r="P402" i="1" s="1"/>
  <c r="D402" i="1"/>
  <c r="C402" i="1"/>
  <c r="GV401" i="1"/>
  <c r="HC401" i="1" s="1"/>
  <c r="GX401" i="1" s="1"/>
  <c r="GP401" i="1"/>
  <c r="GN401" i="1"/>
  <c r="GL401" i="1"/>
  <c r="FR401" i="1"/>
  <c r="AJ401" i="1"/>
  <c r="CX401" i="1" s="1"/>
  <c r="W401" i="1" s="1"/>
  <c r="AI401" i="1"/>
  <c r="CW401" i="1" s="1"/>
  <c r="V401" i="1" s="1"/>
  <c r="AH401" i="1"/>
  <c r="CV401" i="1" s="1"/>
  <c r="U401" i="1" s="1"/>
  <c r="AG401" i="1"/>
  <c r="CU401" i="1" s="1"/>
  <c r="T401" i="1" s="1"/>
  <c r="AF401" i="1"/>
  <c r="CT401" i="1" s="1"/>
  <c r="S401" i="1" s="1"/>
  <c r="AE401" i="1"/>
  <c r="CS401" i="1" s="1"/>
  <c r="R401" i="1" s="1"/>
  <c r="AC401" i="1"/>
  <c r="CQ401" i="1" s="1"/>
  <c r="P401" i="1" s="1"/>
  <c r="D401" i="1"/>
  <c r="C401" i="1"/>
  <c r="GV400" i="1"/>
  <c r="HC400" i="1" s="1"/>
  <c r="GP400" i="1"/>
  <c r="GN400" i="1"/>
  <c r="GL400" i="1"/>
  <c r="FR400" i="1"/>
  <c r="AJ400" i="1"/>
  <c r="CX400" i="1" s="1"/>
  <c r="AI400" i="1"/>
  <c r="CW400" i="1" s="1"/>
  <c r="AH400" i="1"/>
  <c r="CV400" i="1" s="1"/>
  <c r="AG400" i="1"/>
  <c r="CU400" i="1" s="1"/>
  <c r="AF400" i="1"/>
  <c r="CT400" i="1" s="1"/>
  <c r="AE400" i="1"/>
  <c r="CS400" i="1" s="1"/>
  <c r="AC400" i="1"/>
  <c r="K400" i="1"/>
  <c r="I400" i="1"/>
  <c r="GV399" i="1"/>
  <c r="HC399" i="1" s="1"/>
  <c r="GP399" i="1"/>
  <c r="GN399" i="1"/>
  <c r="GL399" i="1"/>
  <c r="FR399" i="1"/>
  <c r="AJ399" i="1"/>
  <c r="CX399" i="1" s="1"/>
  <c r="AI399" i="1"/>
  <c r="CW399" i="1" s="1"/>
  <c r="AH399" i="1"/>
  <c r="CV399" i="1" s="1"/>
  <c r="AG399" i="1"/>
  <c r="CU399" i="1" s="1"/>
  <c r="AF399" i="1"/>
  <c r="CT399" i="1" s="1"/>
  <c r="AE399" i="1"/>
  <c r="AD399" i="1" s="1"/>
  <c r="CR399" i="1" s="1"/>
  <c r="AC399" i="1"/>
  <c r="CQ399" i="1" s="1"/>
  <c r="K399" i="1"/>
  <c r="I399" i="1"/>
  <c r="GV398" i="1"/>
  <c r="HC398" i="1" s="1"/>
  <c r="GP398" i="1"/>
  <c r="GN398" i="1"/>
  <c r="GL398" i="1"/>
  <c r="FR398" i="1"/>
  <c r="AJ398" i="1"/>
  <c r="CX398" i="1" s="1"/>
  <c r="AI398" i="1"/>
  <c r="CW398" i="1" s="1"/>
  <c r="AH398" i="1"/>
  <c r="CV398" i="1" s="1"/>
  <c r="AG398" i="1"/>
  <c r="CU398" i="1" s="1"/>
  <c r="AF398" i="1"/>
  <c r="CT398" i="1" s="1"/>
  <c r="AE398" i="1"/>
  <c r="AC398" i="1"/>
  <c r="CQ398" i="1" s="1"/>
  <c r="K398" i="1"/>
  <c r="I398" i="1"/>
  <c r="GV397" i="1"/>
  <c r="HC397" i="1" s="1"/>
  <c r="GP397" i="1"/>
  <c r="GN397" i="1"/>
  <c r="GL397" i="1"/>
  <c r="FR397" i="1"/>
  <c r="AJ397" i="1"/>
  <c r="CX397" i="1" s="1"/>
  <c r="AI397" i="1"/>
  <c r="CW397" i="1" s="1"/>
  <c r="AH397" i="1"/>
  <c r="CV397" i="1" s="1"/>
  <c r="AG397" i="1"/>
  <c r="CU397" i="1" s="1"/>
  <c r="AF397" i="1"/>
  <c r="CT397" i="1" s="1"/>
  <c r="AE397" i="1"/>
  <c r="CS397" i="1" s="1"/>
  <c r="AC397" i="1"/>
  <c r="CQ397" i="1" s="1"/>
  <c r="K397" i="1"/>
  <c r="I397" i="1"/>
  <c r="W397" i="1" s="1"/>
  <c r="GV396" i="1"/>
  <c r="HC396" i="1" s="1"/>
  <c r="GP396" i="1"/>
  <c r="GN396" i="1"/>
  <c r="GL396" i="1"/>
  <c r="FR396" i="1"/>
  <c r="AJ396" i="1"/>
  <c r="CX396" i="1" s="1"/>
  <c r="AI396" i="1"/>
  <c r="CW396" i="1" s="1"/>
  <c r="AH396" i="1"/>
  <c r="CV396" i="1" s="1"/>
  <c r="AG396" i="1"/>
  <c r="CU396" i="1" s="1"/>
  <c r="AF396" i="1"/>
  <c r="CT396" i="1" s="1"/>
  <c r="AE396" i="1"/>
  <c r="CS396" i="1" s="1"/>
  <c r="AC396" i="1"/>
  <c r="CQ396" i="1" s="1"/>
  <c r="K396" i="1"/>
  <c r="I396" i="1"/>
  <c r="D396" i="1"/>
  <c r="C396" i="1"/>
  <c r="GV395" i="1"/>
  <c r="HC395" i="1" s="1"/>
  <c r="GP395" i="1"/>
  <c r="GN395" i="1"/>
  <c r="GL395" i="1"/>
  <c r="FR395" i="1"/>
  <c r="AJ395" i="1"/>
  <c r="CX395" i="1" s="1"/>
  <c r="AI395" i="1"/>
  <c r="CW395" i="1" s="1"/>
  <c r="AH395" i="1"/>
  <c r="CV395" i="1" s="1"/>
  <c r="AG395" i="1"/>
  <c r="CU395" i="1" s="1"/>
  <c r="AF395" i="1"/>
  <c r="CT395" i="1" s="1"/>
  <c r="AE395" i="1"/>
  <c r="CS395" i="1" s="1"/>
  <c r="AC395" i="1"/>
  <c r="CQ395" i="1" s="1"/>
  <c r="K395" i="1"/>
  <c r="I395" i="1"/>
  <c r="D395" i="1"/>
  <c r="C395" i="1"/>
  <c r="GV394" i="1"/>
  <c r="HC394" i="1" s="1"/>
  <c r="GP394" i="1"/>
  <c r="GN394" i="1"/>
  <c r="GL394" i="1"/>
  <c r="FR394" i="1"/>
  <c r="AJ394" i="1"/>
  <c r="CX394" i="1" s="1"/>
  <c r="AI394" i="1"/>
  <c r="CW394" i="1" s="1"/>
  <c r="AH394" i="1"/>
  <c r="CV394" i="1" s="1"/>
  <c r="AG394" i="1"/>
  <c r="CU394" i="1" s="1"/>
  <c r="AF394" i="1"/>
  <c r="CT394" i="1" s="1"/>
  <c r="AE394" i="1"/>
  <c r="CS394" i="1" s="1"/>
  <c r="AC394" i="1"/>
  <c r="CQ394" i="1" s="1"/>
  <c r="K394" i="1"/>
  <c r="I394" i="1"/>
  <c r="GV393" i="1"/>
  <c r="HC393" i="1" s="1"/>
  <c r="GP393" i="1"/>
  <c r="GN393" i="1"/>
  <c r="GL393" i="1"/>
  <c r="FR393" i="1"/>
  <c r="AJ393" i="1"/>
  <c r="CX393" i="1" s="1"/>
  <c r="AI393" i="1"/>
  <c r="CW393" i="1" s="1"/>
  <c r="AH393" i="1"/>
  <c r="CV393" i="1" s="1"/>
  <c r="AG393" i="1"/>
  <c r="CU393" i="1" s="1"/>
  <c r="AF393" i="1"/>
  <c r="CT393" i="1" s="1"/>
  <c r="AE393" i="1"/>
  <c r="CS393" i="1" s="1"/>
  <c r="AC393" i="1"/>
  <c r="CQ393" i="1" s="1"/>
  <c r="K393" i="1"/>
  <c r="I393" i="1"/>
  <c r="GV392" i="1"/>
  <c r="HC392" i="1" s="1"/>
  <c r="GP392" i="1"/>
  <c r="GO392" i="1"/>
  <c r="GL392" i="1"/>
  <c r="FR392" i="1"/>
  <c r="AJ392" i="1"/>
  <c r="CX392" i="1" s="1"/>
  <c r="AI392" i="1"/>
  <c r="CW392" i="1" s="1"/>
  <c r="AH392" i="1"/>
  <c r="CV392" i="1" s="1"/>
  <c r="AG392" i="1"/>
  <c r="CU392" i="1" s="1"/>
  <c r="AF392" i="1"/>
  <c r="CT392" i="1" s="1"/>
  <c r="AE392" i="1"/>
  <c r="AC392" i="1"/>
  <c r="CQ392" i="1" s="1"/>
  <c r="K392" i="1"/>
  <c r="I392" i="1"/>
  <c r="D392" i="1"/>
  <c r="C392" i="1"/>
  <c r="GV391" i="1"/>
  <c r="HC391" i="1" s="1"/>
  <c r="GP391" i="1"/>
  <c r="GO391" i="1"/>
  <c r="GL391" i="1"/>
  <c r="FR391" i="1"/>
  <c r="AJ391" i="1"/>
  <c r="CX391" i="1" s="1"/>
  <c r="AI391" i="1"/>
  <c r="CW391" i="1" s="1"/>
  <c r="AH391" i="1"/>
  <c r="CV391" i="1" s="1"/>
  <c r="AG391" i="1"/>
  <c r="CU391" i="1" s="1"/>
  <c r="AF391" i="1"/>
  <c r="CT391" i="1" s="1"/>
  <c r="AE391" i="1"/>
  <c r="AC391" i="1"/>
  <c r="CQ391" i="1" s="1"/>
  <c r="K391" i="1"/>
  <c r="I391" i="1"/>
  <c r="W391" i="1" s="1"/>
  <c r="D391" i="1"/>
  <c r="C391" i="1"/>
  <c r="GV390" i="1"/>
  <c r="HC390" i="1" s="1"/>
  <c r="GP390" i="1"/>
  <c r="GO390" i="1"/>
  <c r="GL390" i="1"/>
  <c r="FR390" i="1"/>
  <c r="AJ390" i="1"/>
  <c r="CX390" i="1" s="1"/>
  <c r="AI390" i="1"/>
  <c r="CW390" i="1" s="1"/>
  <c r="AH390" i="1"/>
  <c r="CV390" i="1" s="1"/>
  <c r="AG390" i="1"/>
  <c r="CU390" i="1" s="1"/>
  <c r="AF390" i="1"/>
  <c r="CT390" i="1" s="1"/>
  <c r="AE390" i="1"/>
  <c r="AC390" i="1"/>
  <c r="K390" i="1"/>
  <c r="I390" i="1"/>
  <c r="D390" i="1"/>
  <c r="C390" i="1"/>
  <c r="GV389" i="1"/>
  <c r="HC389" i="1" s="1"/>
  <c r="GP389" i="1"/>
  <c r="GO389" i="1"/>
  <c r="GL389" i="1"/>
  <c r="FR389" i="1"/>
  <c r="AJ389" i="1"/>
  <c r="CX389" i="1" s="1"/>
  <c r="AI389" i="1"/>
  <c r="CW389" i="1" s="1"/>
  <c r="AH389" i="1"/>
  <c r="CV389" i="1" s="1"/>
  <c r="AG389" i="1"/>
  <c r="CU389" i="1" s="1"/>
  <c r="AF389" i="1"/>
  <c r="CT389" i="1" s="1"/>
  <c r="AE389" i="1"/>
  <c r="CS389" i="1" s="1"/>
  <c r="AC389" i="1"/>
  <c r="CQ389" i="1" s="1"/>
  <c r="K389" i="1"/>
  <c r="I389" i="1"/>
  <c r="D389" i="1"/>
  <c r="C389" i="1"/>
  <c r="GV388" i="1"/>
  <c r="HC388" i="1" s="1"/>
  <c r="GP388" i="1"/>
  <c r="GO388" i="1"/>
  <c r="GL388" i="1"/>
  <c r="FR388" i="1"/>
  <c r="AJ388" i="1"/>
  <c r="CX388" i="1" s="1"/>
  <c r="AI388" i="1"/>
  <c r="CW388" i="1" s="1"/>
  <c r="AH388" i="1"/>
  <c r="CV388" i="1" s="1"/>
  <c r="AG388" i="1"/>
  <c r="CU388" i="1" s="1"/>
  <c r="AF388" i="1"/>
  <c r="CT388" i="1" s="1"/>
  <c r="AE388" i="1"/>
  <c r="AC388" i="1"/>
  <c r="CQ388" i="1" s="1"/>
  <c r="K388" i="1"/>
  <c r="I388" i="1"/>
  <c r="D388" i="1"/>
  <c r="C388" i="1"/>
  <c r="GV387" i="1"/>
  <c r="HC387" i="1" s="1"/>
  <c r="GP387" i="1"/>
  <c r="GO387" i="1"/>
  <c r="GL387" i="1"/>
  <c r="FR387" i="1"/>
  <c r="AJ387" i="1"/>
  <c r="CX387" i="1" s="1"/>
  <c r="AI387" i="1"/>
  <c r="CW387" i="1" s="1"/>
  <c r="AH387" i="1"/>
  <c r="CV387" i="1" s="1"/>
  <c r="AG387" i="1"/>
  <c r="CU387" i="1" s="1"/>
  <c r="AF387" i="1"/>
  <c r="CT387" i="1" s="1"/>
  <c r="AE387" i="1"/>
  <c r="CS387" i="1" s="1"/>
  <c r="AC387" i="1"/>
  <c r="CQ387" i="1" s="1"/>
  <c r="K387" i="1"/>
  <c r="I387" i="1"/>
  <c r="D387" i="1"/>
  <c r="C387" i="1"/>
  <c r="GV386" i="1"/>
  <c r="HC386" i="1" s="1"/>
  <c r="GP386" i="1"/>
  <c r="GO386" i="1"/>
  <c r="GL386" i="1"/>
  <c r="FR386" i="1"/>
  <c r="AJ386" i="1"/>
  <c r="CX386" i="1" s="1"/>
  <c r="AI386" i="1"/>
  <c r="CW386" i="1" s="1"/>
  <c r="AH386" i="1"/>
  <c r="CV386" i="1" s="1"/>
  <c r="AG386" i="1"/>
  <c r="CU386" i="1" s="1"/>
  <c r="AF386" i="1"/>
  <c r="CT386" i="1" s="1"/>
  <c r="AE386" i="1"/>
  <c r="CS386" i="1" s="1"/>
  <c r="AC386" i="1"/>
  <c r="CQ386" i="1" s="1"/>
  <c r="K386" i="1"/>
  <c r="I386" i="1"/>
  <c r="CX1042" i="3" s="1"/>
  <c r="D386" i="1"/>
  <c r="C386" i="1"/>
  <c r="GV385" i="1"/>
  <c r="HC385" i="1" s="1"/>
  <c r="GP385" i="1"/>
  <c r="GO385" i="1"/>
  <c r="GL385" i="1"/>
  <c r="FR385" i="1"/>
  <c r="AJ385" i="1"/>
  <c r="CX385" i="1" s="1"/>
  <c r="AI385" i="1"/>
  <c r="CW385" i="1" s="1"/>
  <c r="AH385" i="1"/>
  <c r="CV385" i="1" s="1"/>
  <c r="AG385" i="1"/>
  <c r="CU385" i="1" s="1"/>
  <c r="AF385" i="1"/>
  <c r="CT385" i="1" s="1"/>
  <c r="AE385" i="1"/>
  <c r="CS385" i="1" s="1"/>
  <c r="AC385" i="1"/>
  <c r="CQ385" i="1" s="1"/>
  <c r="K385" i="1"/>
  <c r="I385" i="1"/>
  <c r="CX1041" i="3" s="1"/>
  <c r="D385" i="1"/>
  <c r="C385" i="1"/>
  <c r="GV384" i="1"/>
  <c r="HC384" i="1" s="1"/>
  <c r="GP384" i="1"/>
  <c r="GO384" i="1"/>
  <c r="GL384" i="1"/>
  <c r="FR384" i="1"/>
  <c r="AJ384" i="1"/>
  <c r="CX384" i="1" s="1"/>
  <c r="AI384" i="1"/>
  <c r="CW384" i="1" s="1"/>
  <c r="AH384" i="1"/>
  <c r="CV384" i="1" s="1"/>
  <c r="AG384" i="1"/>
  <c r="CU384" i="1" s="1"/>
  <c r="AF384" i="1"/>
  <c r="CT384" i="1" s="1"/>
  <c r="AE384" i="1"/>
  <c r="AC384" i="1"/>
  <c r="CQ384" i="1" s="1"/>
  <c r="K384" i="1"/>
  <c r="I384" i="1"/>
  <c r="CX1040" i="3" s="1"/>
  <c r="D384" i="1"/>
  <c r="C384" i="1"/>
  <c r="GV383" i="1"/>
  <c r="HC383" i="1" s="1"/>
  <c r="GP383" i="1"/>
  <c r="GO383" i="1"/>
  <c r="GL383" i="1"/>
  <c r="FR383" i="1"/>
  <c r="AJ383" i="1"/>
  <c r="CX383" i="1" s="1"/>
  <c r="AI383" i="1"/>
  <c r="CW383" i="1" s="1"/>
  <c r="AH383" i="1"/>
  <c r="CV383" i="1" s="1"/>
  <c r="AG383" i="1"/>
  <c r="CU383" i="1" s="1"/>
  <c r="AF383" i="1"/>
  <c r="CT383" i="1" s="1"/>
  <c r="AE383" i="1"/>
  <c r="AC383" i="1"/>
  <c r="CQ383" i="1" s="1"/>
  <c r="K383" i="1"/>
  <c r="I383" i="1"/>
  <c r="CX1039" i="3" s="1"/>
  <c r="D383" i="1"/>
  <c r="C383" i="1"/>
  <c r="GV381" i="1"/>
  <c r="HC381" i="1" s="1"/>
  <c r="GX381" i="1" s="1"/>
  <c r="GP381" i="1"/>
  <c r="GO381" i="1"/>
  <c r="GL381" i="1"/>
  <c r="FR381" i="1"/>
  <c r="AJ381" i="1"/>
  <c r="CX381" i="1" s="1"/>
  <c r="W381" i="1" s="1"/>
  <c r="AI381" i="1"/>
  <c r="CW381" i="1" s="1"/>
  <c r="V381" i="1" s="1"/>
  <c r="AH381" i="1"/>
  <c r="CV381" i="1" s="1"/>
  <c r="U381" i="1" s="1"/>
  <c r="AG381" i="1"/>
  <c r="CU381" i="1" s="1"/>
  <c r="T381" i="1" s="1"/>
  <c r="AF381" i="1"/>
  <c r="CT381" i="1" s="1"/>
  <c r="S381" i="1" s="1"/>
  <c r="AE381" i="1"/>
  <c r="AC381" i="1"/>
  <c r="CQ381" i="1" s="1"/>
  <c r="P381" i="1" s="1"/>
  <c r="D381" i="1"/>
  <c r="C381" i="1"/>
  <c r="GV380" i="1"/>
  <c r="HC380" i="1" s="1"/>
  <c r="GX380" i="1" s="1"/>
  <c r="GP380" i="1"/>
  <c r="GO380" i="1"/>
  <c r="GL380" i="1"/>
  <c r="FR380" i="1"/>
  <c r="AJ380" i="1"/>
  <c r="CX380" i="1" s="1"/>
  <c r="W380" i="1" s="1"/>
  <c r="AI380" i="1"/>
  <c r="CW380" i="1" s="1"/>
  <c r="V380" i="1" s="1"/>
  <c r="AH380" i="1"/>
  <c r="CV380" i="1" s="1"/>
  <c r="U380" i="1" s="1"/>
  <c r="AG380" i="1"/>
  <c r="CU380" i="1" s="1"/>
  <c r="T380" i="1" s="1"/>
  <c r="AF380" i="1"/>
  <c r="CT380" i="1" s="1"/>
  <c r="S380" i="1" s="1"/>
  <c r="AE380" i="1"/>
  <c r="CS380" i="1" s="1"/>
  <c r="R380" i="1" s="1"/>
  <c r="AC380" i="1"/>
  <c r="CQ380" i="1" s="1"/>
  <c r="P380" i="1" s="1"/>
  <c r="D380" i="1"/>
  <c r="C380" i="1"/>
  <c r="GV379" i="1"/>
  <c r="HC379" i="1" s="1"/>
  <c r="GP379" i="1"/>
  <c r="GO379" i="1"/>
  <c r="GL379" i="1"/>
  <c r="FR379" i="1"/>
  <c r="AJ379" i="1"/>
  <c r="CX379" i="1" s="1"/>
  <c r="AI379" i="1"/>
  <c r="CW379" i="1" s="1"/>
  <c r="AH379" i="1"/>
  <c r="CV379" i="1" s="1"/>
  <c r="AG379" i="1"/>
  <c r="CU379" i="1" s="1"/>
  <c r="AF379" i="1"/>
  <c r="CT379" i="1" s="1"/>
  <c r="AE379" i="1"/>
  <c r="AC379" i="1"/>
  <c r="CQ379" i="1" s="1"/>
  <c r="K379" i="1"/>
  <c r="I379" i="1"/>
  <c r="D379" i="1"/>
  <c r="C379" i="1"/>
  <c r="GV378" i="1"/>
  <c r="HC378" i="1" s="1"/>
  <c r="GP378" i="1"/>
  <c r="GO378" i="1"/>
  <c r="GL378" i="1"/>
  <c r="FR378" i="1"/>
  <c r="AJ378" i="1"/>
  <c r="CX378" i="1" s="1"/>
  <c r="AI378" i="1"/>
  <c r="CW378" i="1" s="1"/>
  <c r="AH378" i="1"/>
  <c r="CV378" i="1" s="1"/>
  <c r="AG378" i="1"/>
  <c r="CU378" i="1" s="1"/>
  <c r="AF378" i="1"/>
  <c r="CT378" i="1" s="1"/>
  <c r="AE378" i="1"/>
  <c r="AC378" i="1"/>
  <c r="CQ378" i="1" s="1"/>
  <c r="K378" i="1"/>
  <c r="I378" i="1"/>
  <c r="D378" i="1"/>
  <c r="C378" i="1"/>
  <c r="GV377" i="1"/>
  <c r="HC377" i="1" s="1"/>
  <c r="GP377" i="1"/>
  <c r="GN377" i="1"/>
  <c r="GL377" i="1"/>
  <c r="FR377" i="1"/>
  <c r="AJ377" i="1"/>
  <c r="CX377" i="1" s="1"/>
  <c r="AI377" i="1"/>
  <c r="CW377" i="1" s="1"/>
  <c r="AH377" i="1"/>
  <c r="CV377" i="1" s="1"/>
  <c r="AG377" i="1"/>
  <c r="CU377" i="1" s="1"/>
  <c r="AF377" i="1"/>
  <c r="CT377" i="1" s="1"/>
  <c r="AE377" i="1"/>
  <c r="AD377" i="1" s="1"/>
  <c r="CR377" i="1" s="1"/>
  <c r="AC377" i="1"/>
  <c r="CQ377" i="1" s="1"/>
  <c r="K377" i="1"/>
  <c r="I377" i="1"/>
  <c r="GV376" i="1"/>
  <c r="HC376" i="1" s="1"/>
  <c r="GP376" i="1"/>
  <c r="GN376" i="1"/>
  <c r="GL376" i="1"/>
  <c r="FR376" i="1"/>
  <c r="AJ376" i="1"/>
  <c r="CX376" i="1" s="1"/>
  <c r="AI376" i="1"/>
  <c r="CW376" i="1" s="1"/>
  <c r="AH376" i="1"/>
  <c r="CV376" i="1" s="1"/>
  <c r="AG376" i="1"/>
  <c r="CU376" i="1" s="1"/>
  <c r="AF376" i="1"/>
  <c r="CT376" i="1" s="1"/>
  <c r="AE376" i="1"/>
  <c r="CS376" i="1" s="1"/>
  <c r="AC376" i="1"/>
  <c r="CQ376" i="1" s="1"/>
  <c r="K376" i="1"/>
  <c r="I376" i="1"/>
  <c r="GV375" i="1"/>
  <c r="HC375" i="1" s="1"/>
  <c r="GX375" i="1" s="1"/>
  <c r="GP375" i="1"/>
  <c r="GO375" i="1"/>
  <c r="GL375" i="1"/>
  <c r="FR375" i="1"/>
  <c r="AJ375" i="1"/>
  <c r="CX375" i="1" s="1"/>
  <c r="W375" i="1" s="1"/>
  <c r="AI375" i="1"/>
  <c r="CW375" i="1" s="1"/>
  <c r="V375" i="1" s="1"/>
  <c r="AH375" i="1"/>
  <c r="CV375" i="1" s="1"/>
  <c r="U375" i="1" s="1"/>
  <c r="AG375" i="1"/>
  <c r="CU375" i="1" s="1"/>
  <c r="T375" i="1" s="1"/>
  <c r="AF375" i="1"/>
  <c r="CT375" i="1" s="1"/>
  <c r="S375" i="1" s="1"/>
  <c r="AE375" i="1"/>
  <c r="CS375" i="1" s="1"/>
  <c r="R375" i="1" s="1"/>
  <c r="AC375" i="1"/>
  <c r="CQ375" i="1" s="1"/>
  <c r="P375" i="1" s="1"/>
  <c r="D375" i="1"/>
  <c r="C375" i="1"/>
  <c r="GV374" i="1"/>
  <c r="HC374" i="1" s="1"/>
  <c r="GX374" i="1" s="1"/>
  <c r="GP374" i="1"/>
  <c r="GO374" i="1"/>
  <c r="GL374" i="1"/>
  <c r="FR374" i="1"/>
  <c r="AJ374" i="1"/>
  <c r="CX374" i="1" s="1"/>
  <c r="W374" i="1" s="1"/>
  <c r="AI374" i="1"/>
  <c r="CW374" i="1" s="1"/>
  <c r="V374" i="1" s="1"/>
  <c r="AH374" i="1"/>
  <c r="CV374" i="1" s="1"/>
  <c r="U374" i="1" s="1"/>
  <c r="AG374" i="1"/>
  <c r="CU374" i="1" s="1"/>
  <c r="T374" i="1" s="1"/>
  <c r="AF374" i="1"/>
  <c r="CT374" i="1" s="1"/>
  <c r="S374" i="1" s="1"/>
  <c r="AE374" i="1"/>
  <c r="AC374" i="1"/>
  <c r="CQ374" i="1" s="1"/>
  <c r="P374" i="1" s="1"/>
  <c r="D374" i="1"/>
  <c r="C374" i="1"/>
  <c r="GV373" i="1"/>
  <c r="HC373" i="1" s="1"/>
  <c r="GP373" i="1"/>
  <c r="GO373" i="1"/>
  <c r="GL373" i="1"/>
  <c r="FR373" i="1"/>
  <c r="AJ373" i="1"/>
  <c r="CX373" i="1" s="1"/>
  <c r="AI373" i="1"/>
  <c r="CW373" i="1" s="1"/>
  <c r="AH373" i="1"/>
  <c r="CV373" i="1" s="1"/>
  <c r="AG373" i="1"/>
  <c r="CU373" i="1" s="1"/>
  <c r="AF373" i="1"/>
  <c r="CT373" i="1" s="1"/>
  <c r="AE373" i="1"/>
  <c r="CS373" i="1" s="1"/>
  <c r="AC373" i="1"/>
  <c r="CQ373" i="1" s="1"/>
  <c r="K373" i="1"/>
  <c r="I373" i="1"/>
  <c r="D373" i="1"/>
  <c r="C373" i="1"/>
  <c r="GV372" i="1"/>
  <c r="HC372" i="1" s="1"/>
  <c r="GP372" i="1"/>
  <c r="GO372" i="1"/>
  <c r="GL372" i="1"/>
  <c r="FR372" i="1"/>
  <c r="AJ372" i="1"/>
  <c r="CX372" i="1" s="1"/>
  <c r="AI372" i="1"/>
  <c r="CW372" i="1" s="1"/>
  <c r="AH372" i="1"/>
  <c r="CV372" i="1" s="1"/>
  <c r="AG372" i="1"/>
  <c r="CU372" i="1" s="1"/>
  <c r="AF372" i="1"/>
  <c r="CT372" i="1" s="1"/>
  <c r="AE372" i="1"/>
  <c r="CS372" i="1" s="1"/>
  <c r="AC372" i="1"/>
  <c r="CQ372" i="1" s="1"/>
  <c r="K372" i="1"/>
  <c r="I372" i="1"/>
  <c r="D372" i="1"/>
  <c r="C372" i="1"/>
  <c r="GV371" i="1"/>
  <c r="HC371" i="1" s="1"/>
  <c r="GP371" i="1"/>
  <c r="GO371" i="1"/>
  <c r="GL371" i="1"/>
  <c r="FR371" i="1"/>
  <c r="AJ371" i="1"/>
  <c r="CX371" i="1" s="1"/>
  <c r="AI371" i="1"/>
  <c r="CW371" i="1" s="1"/>
  <c r="AH371" i="1"/>
  <c r="CV371" i="1" s="1"/>
  <c r="AG371" i="1"/>
  <c r="CU371" i="1" s="1"/>
  <c r="AF371" i="1"/>
  <c r="CT371" i="1" s="1"/>
  <c r="AE371" i="1"/>
  <c r="AD371" i="1" s="1"/>
  <c r="CR371" i="1" s="1"/>
  <c r="AC371" i="1"/>
  <c r="CQ371" i="1" s="1"/>
  <c r="K371" i="1"/>
  <c r="I371" i="1"/>
  <c r="D371" i="1"/>
  <c r="C371" i="1"/>
  <c r="GV370" i="1"/>
  <c r="HC370" i="1" s="1"/>
  <c r="GP370" i="1"/>
  <c r="GO370" i="1"/>
  <c r="GL370" i="1"/>
  <c r="FR370" i="1"/>
  <c r="AJ370" i="1"/>
  <c r="CX370" i="1" s="1"/>
  <c r="AI370" i="1"/>
  <c r="CW370" i="1" s="1"/>
  <c r="AH370" i="1"/>
  <c r="CV370" i="1" s="1"/>
  <c r="AG370" i="1"/>
  <c r="CU370" i="1" s="1"/>
  <c r="AF370" i="1"/>
  <c r="CT370" i="1" s="1"/>
  <c r="AE370" i="1"/>
  <c r="AD370" i="1" s="1"/>
  <c r="CR370" i="1" s="1"/>
  <c r="AC370" i="1"/>
  <c r="CQ370" i="1" s="1"/>
  <c r="K370" i="1"/>
  <c r="I370" i="1"/>
  <c r="D370" i="1"/>
  <c r="C370" i="1"/>
  <c r="GV369" i="1"/>
  <c r="HC369" i="1" s="1"/>
  <c r="GX369" i="1" s="1"/>
  <c r="GP369" i="1"/>
  <c r="GO369" i="1"/>
  <c r="GL369" i="1"/>
  <c r="FR369" i="1"/>
  <c r="AJ369" i="1"/>
  <c r="CX369" i="1" s="1"/>
  <c r="W369" i="1" s="1"/>
  <c r="AI369" i="1"/>
  <c r="CW369" i="1" s="1"/>
  <c r="V369" i="1" s="1"/>
  <c r="AH369" i="1"/>
  <c r="CV369" i="1" s="1"/>
  <c r="U369" i="1" s="1"/>
  <c r="AG369" i="1"/>
  <c r="CU369" i="1" s="1"/>
  <c r="T369" i="1" s="1"/>
  <c r="AF369" i="1"/>
  <c r="CT369" i="1" s="1"/>
  <c r="S369" i="1" s="1"/>
  <c r="AE369" i="1"/>
  <c r="AC369" i="1"/>
  <c r="CQ369" i="1" s="1"/>
  <c r="P369" i="1" s="1"/>
  <c r="D369" i="1"/>
  <c r="C369" i="1"/>
  <c r="GV368" i="1"/>
  <c r="HC368" i="1" s="1"/>
  <c r="GX368" i="1" s="1"/>
  <c r="GP368" i="1"/>
  <c r="GO368" i="1"/>
  <c r="GL368" i="1"/>
  <c r="FR368" i="1"/>
  <c r="AJ368" i="1"/>
  <c r="CX368" i="1" s="1"/>
  <c r="W368" i="1" s="1"/>
  <c r="AI368" i="1"/>
  <c r="CW368" i="1" s="1"/>
  <c r="V368" i="1" s="1"/>
  <c r="AH368" i="1"/>
  <c r="CV368" i="1" s="1"/>
  <c r="U368" i="1" s="1"/>
  <c r="AG368" i="1"/>
  <c r="CU368" i="1" s="1"/>
  <c r="T368" i="1" s="1"/>
  <c r="AF368" i="1"/>
  <c r="CT368" i="1" s="1"/>
  <c r="S368" i="1" s="1"/>
  <c r="AE368" i="1"/>
  <c r="CS368" i="1" s="1"/>
  <c r="R368" i="1" s="1"/>
  <c r="AC368" i="1"/>
  <c r="CQ368" i="1" s="1"/>
  <c r="P368" i="1" s="1"/>
  <c r="D368" i="1"/>
  <c r="C368" i="1"/>
  <c r="GV367" i="1"/>
  <c r="HC367" i="1" s="1"/>
  <c r="GP367" i="1"/>
  <c r="GO367" i="1"/>
  <c r="GL367" i="1"/>
  <c r="FR367" i="1"/>
  <c r="AJ367" i="1"/>
  <c r="CX367" i="1" s="1"/>
  <c r="AI367" i="1"/>
  <c r="CW367" i="1" s="1"/>
  <c r="AH367" i="1"/>
  <c r="CV367" i="1" s="1"/>
  <c r="AG367" i="1"/>
  <c r="CU367" i="1" s="1"/>
  <c r="AF367" i="1"/>
  <c r="CT367" i="1" s="1"/>
  <c r="AE367" i="1"/>
  <c r="CS367" i="1" s="1"/>
  <c r="AC367" i="1"/>
  <c r="CQ367" i="1" s="1"/>
  <c r="K367" i="1"/>
  <c r="I367" i="1"/>
  <c r="D367" i="1"/>
  <c r="C367" i="1"/>
  <c r="GV366" i="1"/>
  <c r="HC366" i="1" s="1"/>
  <c r="GP366" i="1"/>
  <c r="GO366" i="1"/>
  <c r="GL366" i="1"/>
  <c r="FR366" i="1"/>
  <c r="AJ366" i="1"/>
  <c r="CX366" i="1" s="1"/>
  <c r="AI366" i="1"/>
  <c r="CW366" i="1" s="1"/>
  <c r="AH366" i="1"/>
  <c r="CV366" i="1" s="1"/>
  <c r="AG366" i="1"/>
  <c r="CU366" i="1" s="1"/>
  <c r="AF366" i="1"/>
  <c r="AE366" i="1"/>
  <c r="AC366" i="1"/>
  <c r="CQ366" i="1" s="1"/>
  <c r="K366" i="1"/>
  <c r="I366" i="1"/>
  <c r="D366" i="1"/>
  <c r="C366" i="1"/>
  <c r="GV364" i="1"/>
  <c r="HC364" i="1" s="1"/>
  <c r="GX364" i="1" s="1"/>
  <c r="GP364" i="1"/>
  <c r="GN364" i="1"/>
  <c r="GL364" i="1"/>
  <c r="FR364" i="1"/>
  <c r="AJ364" i="1"/>
  <c r="CX364" i="1" s="1"/>
  <c r="W364" i="1" s="1"/>
  <c r="AI364" i="1"/>
  <c r="CW364" i="1" s="1"/>
  <c r="V364" i="1" s="1"/>
  <c r="AH364" i="1"/>
  <c r="CV364" i="1" s="1"/>
  <c r="U364" i="1" s="1"/>
  <c r="AG364" i="1"/>
  <c r="CU364" i="1" s="1"/>
  <c r="T364" i="1" s="1"/>
  <c r="AF364" i="1"/>
  <c r="CT364" i="1" s="1"/>
  <c r="S364" i="1" s="1"/>
  <c r="AE364" i="1"/>
  <c r="CS364" i="1" s="1"/>
  <c r="R364" i="1" s="1"/>
  <c r="AC364" i="1"/>
  <c r="CQ364" i="1" s="1"/>
  <c r="P364" i="1" s="1"/>
  <c r="GV363" i="1"/>
  <c r="HC363" i="1" s="1"/>
  <c r="GX363" i="1" s="1"/>
  <c r="GP363" i="1"/>
  <c r="GN363" i="1"/>
  <c r="GL363" i="1"/>
  <c r="FR363" i="1"/>
  <c r="AJ363" i="1"/>
  <c r="CX363" i="1" s="1"/>
  <c r="W363" i="1" s="1"/>
  <c r="AI363" i="1"/>
  <c r="CW363" i="1" s="1"/>
  <c r="V363" i="1" s="1"/>
  <c r="AH363" i="1"/>
  <c r="CV363" i="1" s="1"/>
  <c r="U363" i="1" s="1"/>
  <c r="AG363" i="1"/>
  <c r="CU363" i="1" s="1"/>
  <c r="T363" i="1" s="1"/>
  <c r="AF363" i="1"/>
  <c r="CT363" i="1" s="1"/>
  <c r="S363" i="1" s="1"/>
  <c r="AE363" i="1"/>
  <c r="AC363" i="1"/>
  <c r="CQ363" i="1" s="1"/>
  <c r="P363" i="1" s="1"/>
  <c r="GV362" i="1"/>
  <c r="HC362" i="1" s="1"/>
  <c r="GX362" i="1" s="1"/>
  <c r="GP362" i="1"/>
  <c r="GN362" i="1"/>
  <c r="GL362" i="1"/>
  <c r="FR362" i="1"/>
  <c r="AJ362" i="1"/>
  <c r="CX362" i="1" s="1"/>
  <c r="W362" i="1" s="1"/>
  <c r="AI362" i="1"/>
  <c r="CW362" i="1" s="1"/>
  <c r="V362" i="1" s="1"/>
  <c r="AH362" i="1"/>
  <c r="CV362" i="1" s="1"/>
  <c r="U362" i="1" s="1"/>
  <c r="AG362" i="1"/>
  <c r="CU362" i="1" s="1"/>
  <c r="T362" i="1" s="1"/>
  <c r="AF362" i="1"/>
  <c r="CT362" i="1" s="1"/>
  <c r="S362" i="1" s="1"/>
  <c r="AE362" i="1"/>
  <c r="AD362" i="1" s="1"/>
  <c r="CR362" i="1" s="1"/>
  <c r="Q362" i="1" s="1"/>
  <c r="AC362" i="1"/>
  <c r="CQ362" i="1" s="1"/>
  <c r="P362" i="1" s="1"/>
  <c r="GV361" i="1"/>
  <c r="HC361" i="1" s="1"/>
  <c r="GX361" i="1" s="1"/>
  <c r="GP361" i="1"/>
  <c r="GN361" i="1"/>
  <c r="GL361" i="1"/>
  <c r="FR361" i="1"/>
  <c r="AJ361" i="1"/>
  <c r="CX361" i="1" s="1"/>
  <c r="W361" i="1" s="1"/>
  <c r="AI361" i="1"/>
  <c r="CW361" i="1" s="1"/>
  <c r="V361" i="1" s="1"/>
  <c r="AH361" i="1"/>
  <c r="CV361" i="1" s="1"/>
  <c r="U361" i="1" s="1"/>
  <c r="AG361" i="1"/>
  <c r="CU361" i="1" s="1"/>
  <c r="T361" i="1" s="1"/>
  <c r="AF361" i="1"/>
  <c r="AE361" i="1"/>
  <c r="AD361" i="1" s="1"/>
  <c r="CR361" i="1" s="1"/>
  <c r="Q361" i="1" s="1"/>
  <c r="AC361" i="1"/>
  <c r="CQ361" i="1" s="1"/>
  <c r="P361" i="1" s="1"/>
  <c r="GV360" i="1"/>
  <c r="HC360" i="1" s="1"/>
  <c r="GX360" i="1" s="1"/>
  <c r="GP360" i="1"/>
  <c r="GN360" i="1"/>
  <c r="GL360" i="1"/>
  <c r="FR360" i="1"/>
  <c r="AJ360" i="1"/>
  <c r="CX360" i="1" s="1"/>
  <c r="W360" i="1" s="1"/>
  <c r="AI360" i="1"/>
  <c r="CW360" i="1" s="1"/>
  <c r="V360" i="1" s="1"/>
  <c r="AH360" i="1"/>
  <c r="CV360" i="1" s="1"/>
  <c r="U360" i="1" s="1"/>
  <c r="AG360" i="1"/>
  <c r="CU360" i="1" s="1"/>
  <c r="T360" i="1" s="1"/>
  <c r="AF360" i="1"/>
  <c r="CT360" i="1" s="1"/>
  <c r="S360" i="1" s="1"/>
  <c r="AE360" i="1"/>
  <c r="CS360" i="1" s="1"/>
  <c r="R360" i="1" s="1"/>
  <c r="AC360" i="1"/>
  <c r="CQ360" i="1" s="1"/>
  <c r="P360" i="1" s="1"/>
  <c r="D360" i="1"/>
  <c r="C360" i="1"/>
  <c r="GV359" i="1"/>
  <c r="HC359" i="1" s="1"/>
  <c r="GX359" i="1" s="1"/>
  <c r="GP359" i="1"/>
  <c r="GN359" i="1"/>
  <c r="GL359" i="1"/>
  <c r="FR359" i="1"/>
  <c r="AJ359" i="1"/>
  <c r="CX359" i="1" s="1"/>
  <c r="W359" i="1" s="1"/>
  <c r="AI359" i="1"/>
  <c r="CW359" i="1" s="1"/>
  <c r="V359" i="1" s="1"/>
  <c r="AH359" i="1"/>
  <c r="CV359" i="1" s="1"/>
  <c r="U359" i="1" s="1"/>
  <c r="AG359" i="1"/>
  <c r="CU359" i="1" s="1"/>
  <c r="T359" i="1" s="1"/>
  <c r="AF359" i="1"/>
  <c r="CT359" i="1" s="1"/>
  <c r="S359" i="1" s="1"/>
  <c r="AE359" i="1"/>
  <c r="CS359" i="1" s="1"/>
  <c r="R359" i="1" s="1"/>
  <c r="AC359" i="1"/>
  <c r="CQ359" i="1" s="1"/>
  <c r="P359" i="1" s="1"/>
  <c r="D359" i="1"/>
  <c r="C359" i="1"/>
  <c r="GV358" i="1"/>
  <c r="HC358" i="1" s="1"/>
  <c r="GP358" i="1"/>
  <c r="GN358" i="1"/>
  <c r="GL358" i="1"/>
  <c r="FR358" i="1"/>
  <c r="AJ358" i="1"/>
  <c r="CX358" i="1" s="1"/>
  <c r="AI358" i="1"/>
  <c r="CW358" i="1" s="1"/>
  <c r="AH358" i="1"/>
  <c r="CV358" i="1" s="1"/>
  <c r="AG358" i="1"/>
  <c r="CU358" i="1" s="1"/>
  <c r="AF358" i="1"/>
  <c r="CT358" i="1" s="1"/>
  <c r="AE358" i="1"/>
  <c r="AC358" i="1"/>
  <c r="CQ358" i="1" s="1"/>
  <c r="K358" i="1"/>
  <c r="I358" i="1"/>
  <c r="GV357" i="1"/>
  <c r="HC357" i="1" s="1"/>
  <c r="GP357" i="1"/>
  <c r="GN357" i="1"/>
  <c r="GL357" i="1"/>
  <c r="FR357" i="1"/>
  <c r="AJ357" i="1"/>
  <c r="CX357" i="1" s="1"/>
  <c r="AI357" i="1"/>
  <c r="CW357" i="1" s="1"/>
  <c r="AH357" i="1"/>
  <c r="CV357" i="1" s="1"/>
  <c r="AG357" i="1"/>
  <c r="CU357" i="1" s="1"/>
  <c r="AF357" i="1"/>
  <c r="CT357" i="1" s="1"/>
  <c r="AE357" i="1"/>
  <c r="AC357" i="1"/>
  <c r="CQ357" i="1" s="1"/>
  <c r="K357" i="1"/>
  <c r="I357" i="1"/>
  <c r="GV356" i="1"/>
  <c r="HC356" i="1" s="1"/>
  <c r="GP356" i="1"/>
  <c r="GN356" i="1"/>
  <c r="GL356" i="1"/>
  <c r="FR356" i="1"/>
  <c r="AJ356" i="1"/>
  <c r="CX356" i="1" s="1"/>
  <c r="AI356" i="1"/>
  <c r="CW356" i="1" s="1"/>
  <c r="AH356" i="1"/>
  <c r="CV356" i="1" s="1"/>
  <c r="AG356" i="1"/>
  <c r="CU356" i="1" s="1"/>
  <c r="AF356" i="1"/>
  <c r="AE356" i="1"/>
  <c r="CS356" i="1" s="1"/>
  <c r="AC356" i="1"/>
  <c r="CQ356" i="1" s="1"/>
  <c r="K356" i="1"/>
  <c r="I356" i="1"/>
  <c r="GV355" i="1"/>
  <c r="HC355" i="1" s="1"/>
  <c r="GP355" i="1"/>
  <c r="GN355" i="1"/>
  <c r="GL355" i="1"/>
  <c r="FR355" i="1"/>
  <c r="AJ355" i="1"/>
  <c r="CX355" i="1" s="1"/>
  <c r="AI355" i="1"/>
  <c r="CW355" i="1" s="1"/>
  <c r="AH355" i="1"/>
  <c r="CV355" i="1" s="1"/>
  <c r="AG355" i="1"/>
  <c r="CU355" i="1" s="1"/>
  <c r="AF355" i="1"/>
  <c r="CT355" i="1" s="1"/>
  <c r="AE355" i="1"/>
  <c r="CS355" i="1" s="1"/>
  <c r="AC355" i="1"/>
  <c r="CQ355" i="1" s="1"/>
  <c r="K355" i="1"/>
  <c r="I355" i="1"/>
  <c r="GV354" i="1"/>
  <c r="HC354" i="1" s="1"/>
  <c r="GP354" i="1"/>
  <c r="GN354" i="1"/>
  <c r="GL354" i="1"/>
  <c r="FR354" i="1"/>
  <c r="AJ354" i="1"/>
  <c r="CX354" i="1" s="1"/>
  <c r="AI354" i="1"/>
  <c r="CW354" i="1" s="1"/>
  <c r="AH354" i="1"/>
  <c r="CV354" i="1" s="1"/>
  <c r="AG354" i="1"/>
  <c r="CU354" i="1" s="1"/>
  <c r="AF354" i="1"/>
  <c r="CT354" i="1" s="1"/>
  <c r="AE354" i="1"/>
  <c r="AC354" i="1"/>
  <c r="CQ354" i="1" s="1"/>
  <c r="K354" i="1"/>
  <c r="I354" i="1"/>
  <c r="D354" i="1"/>
  <c r="C354" i="1"/>
  <c r="GV353" i="1"/>
  <c r="HC353" i="1" s="1"/>
  <c r="GP353" i="1"/>
  <c r="GN353" i="1"/>
  <c r="GL353" i="1"/>
  <c r="FR353" i="1"/>
  <c r="AJ353" i="1"/>
  <c r="CX353" i="1" s="1"/>
  <c r="AI353" i="1"/>
  <c r="CW353" i="1" s="1"/>
  <c r="AH353" i="1"/>
  <c r="CV353" i="1" s="1"/>
  <c r="AG353" i="1"/>
  <c r="CU353" i="1" s="1"/>
  <c r="AF353" i="1"/>
  <c r="AE353" i="1"/>
  <c r="AD353" i="1" s="1"/>
  <c r="CR353" i="1" s="1"/>
  <c r="AC353" i="1"/>
  <c r="CQ353" i="1" s="1"/>
  <c r="K353" i="1"/>
  <c r="I353" i="1"/>
  <c r="D353" i="1"/>
  <c r="C353" i="1"/>
  <c r="GV352" i="1"/>
  <c r="HC352" i="1" s="1"/>
  <c r="GP352" i="1"/>
  <c r="GN352" i="1"/>
  <c r="GL352" i="1"/>
  <c r="FR352" i="1"/>
  <c r="AJ352" i="1"/>
  <c r="CX352" i="1" s="1"/>
  <c r="AI352" i="1"/>
  <c r="CW352" i="1" s="1"/>
  <c r="AH352" i="1"/>
  <c r="CV352" i="1" s="1"/>
  <c r="AG352" i="1"/>
  <c r="CU352" i="1" s="1"/>
  <c r="AF352" i="1"/>
  <c r="CT352" i="1" s="1"/>
  <c r="AE352" i="1"/>
  <c r="AC352" i="1"/>
  <c r="CQ352" i="1" s="1"/>
  <c r="K352" i="1"/>
  <c r="I352" i="1"/>
  <c r="GV351" i="1"/>
  <c r="HC351" i="1" s="1"/>
  <c r="GP351" i="1"/>
  <c r="GN351" i="1"/>
  <c r="GL351" i="1"/>
  <c r="FR351" i="1"/>
  <c r="AJ351" i="1"/>
  <c r="CX351" i="1" s="1"/>
  <c r="AI351" i="1"/>
  <c r="CW351" i="1" s="1"/>
  <c r="AH351" i="1"/>
  <c r="CV351" i="1" s="1"/>
  <c r="AG351" i="1"/>
  <c r="CU351" i="1" s="1"/>
  <c r="AF351" i="1"/>
  <c r="CT351" i="1" s="1"/>
  <c r="AE351" i="1"/>
  <c r="CS351" i="1" s="1"/>
  <c r="AC351" i="1"/>
  <c r="CQ351" i="1" s="1"/>
  <c r="K351" i="1"/>
  <c r="I351" i="1"/>
  <c r="GV350" i="1"/>
  <c r="HC350" i="1" s="1"/>
  <c r="GP350" i="1"/>
  <c r="GO350" i="1"/>
  <c r="GL350" i="1"/>
  <c r="FR350" i="1"/>
  <c r="AJ350" i="1"/>
  <c r="CX350" i="1" s="1"/>
  <c r="AI350" i="1"/>
  <c r="CW350" i="1" s="1"/>
  <c r="AH350" i="1"/>
  <c r="CV350" i="1" s="1"/>
  <c r="AG350" i="1"/>
  <c r="CU350" i="1" s="1"/>
  <c r="AF350" i="1"/>
  <c r="CT350" i="1" s="1"/>
  <c r="AE350" i="1"/>
  <c r="CS350" i="1" s="1"/>
  <c r="AC350" i="1"/>
  <c r="CQ350" i="1" s="1"/>
  <c r="K350" i="1"/>
  <c r="I350" i="1"/>
  <c r="D350" i="1"/>
  <c r="C350" i="1"/>
  <c r="GV349" i="1"/>
  <c r="HC349" i="1" s="1"/>
  <c r="GP349" i="1"/>
  <c r="GO349" i="1"/>
  <c r="GL349" i="1"/>
  <c r="FR349" i="1"/>
  <c r="AJ349" i="1"/>
  <c r="CX349" i="1" s="1"/>
  <c r="AI349" i="1"/>
  <c r="CW349" i="1" s="1"/>
  <c r="AH349" i="1"/>
  <c r="CV349" i="1" s="1"/>
  <c r="AG349" i="1"/>
  <c r="CU349" i="1" s="1"/>
  <c r="AF349" i="1"/>
  <c r="CT349" i="1" s="1"/>
  <c r="AE349" i="1"/>
  <c r="AC349" i="1"/>
  <c r="CQ349" i="1" s="1"/>
  <c r="K349" i="1"/>
  <c r="I349" i="1"/>
  <c r="D349" i="1"/>
  <c r="C349" i="1"/>
  <c r="GV348" i="1"/>
  <c r="HC348" i="1" s="1"/>
  <c r="GP348" i="1"/>
  <c r="GO348" i="1"/>
  <c r="GL348" i="1"/>
  <c r="FR348" i="1"/>
  <c r="AJ348" i="1"/>
  <c r="CX348" i="1" s="1"/>
  <c r="AI348" i="1"/>
  <c r="CW348" i="1" s="1"/>
  <c r="AH348" i="1"/>
  <c r="CV348" i="1" s="1"/>
  <c r="AG348" i="1"/>
  <c r="CU348" i="1" s="1"/>
  <c r="AF348" i="1"/>
  <c r="CT348" i="1" s="1"/>
  <c r="AE348" i="1"/>
  <c r="AC348" i="1"/>
  <c r="CQ348" i="1" s="1"/>
  <c r="K348" i="1"/>
  <c r="I348" i="1"/>
  <c r="D348" i="1"/>
  <c r="C348" i="1"/>
  <c r="GV347" i="1"/>
  <c r="HC347" i="1" s="1"/>
  <c r="GP347" i="1"/>
  <c r="GO347" i="1"/>
  <c r="GL347" i="1"/>
  <c r="FR347" i="1"/>
  <c r="AJ347" i="1"/>
  <c r="CX347" i="1" s="1"/>
  <c r="AI347" i="1"/>
  <c r="CW347" i="1" s="1"/>
  <c r="AH347" i="1"/>
  <c r="CV347" i="1" s="1"/>
  <c r="AG347" i="1"/>
  <c r="CU347" i="1" s="1"/>
  <c r="AF347" i="1"/>
  <c r="CT347" i="1" s="1"/>
  <c r="AE347" i="1"/>
  <c r="CS347" i="1" s="1"/>
  <c r="AC347" i="1"/>
  <c r="CQ347" i="1" s="1"/>
  <c r="K347" i="1"/>
  <c r="I347" i="1"/>
  <c r="D347" i="1"/>
  <c r="C347" i="1"/>
  <c r="GV346" i="1"/>
  <c r="HC346" i="1" s="1"/>
  <c r="GP346" i="1"/>
  <c r="GO346" i="1"/>
  <c r="GL346" i="1"/>
  <c r="FR346" i="1"/>
  <c r="AJ346" i="1"/>
  <c r="CX346" i="1" s="1"/>
  <c r="AI346" i="1"/>
  <c r="CW346" i="1" s="1"/>
  <c r="AH346" i="1"/>
  <c r="CV346" i="1" s="1"/>
  <c r="AG346" i="1"/>
  <c r="CU346" i="1" s="1"/>
  <c r="AF346" i="1"/>
  <c r="CT346" i="1" s="1"/>
  <c r="AE346" i="1"/>
  <c r="CS346" i="1" s="1"/>
  <c r="AC346" i="1"/>
  <c r="CQ346" i="1" s="1"/>
  <c r="K346" i="1"/>
  <c r="I346" i="1"/>
  <c r="D346" i="1"/>
  <c r="C346" i="1"/>
  <c r="GV345" i="1"/>
  <c r="HC345" i="1" s="1"/>
  <c r="GP345" i="1"/>
  <c r="GO345" i="1"/>
  <c r="GL345" i="1"/>
  <c r="FR345" i="1"/>
  <c r="AJ345" i="1"/>
  <c r="CX345" i="1" s="1"/>
  <c r="AI345" i="1"/>
  <c r="CW345" i="1" s="1"/>
  <c r="AH345" i="1"/>
  <c r="CV345" i="1" s="1"/>
  <c r="AG345" i="1"/>
  <c r="CU345" i="1" s="1"/>
  <c r="AF345" i="1"/>
  <c r="CT345" i="1" s="1"/>
  <c r="AE345" i="1"/>
  <c r="CS345" i="1" s="1"/>
  <c r="AC345" i="1"/>
  <c r="CQ345" i="1" s="1"/>
  <c r="K345" i="1"/>
  <c r="I345" i="1"/>
  <c r="CX891" i="3" s="1"/>
  <c r="D345" i="1"/>
  <c r="C345" i="1"/>
  <c r="GV344" i="1"/>
  <c r="HC344" i="1" s="1"/>
  <c r="GP344" i="1"/>
  <c r="GO344" i="1"/>
  <c r="GL344" i="1"/>
  <c r="FR344" i="1"/>
  <c r="AJ344" i="1"/>
  <c r="CX344" i="1" s="1"/>
  <c r="AI344" i="1"/>
  <c r="CW344" i="1" s="1"/>
  <c r="AH344" i="1"/>
  <c r="CV344" i="1" s="1"/>
  <c r="AG344" i="1"/>
  <c r="CU344" i="1" s="1"/>
  <c r="AF344" i="1"/>
  <c r="CT344" i="1" s="1"/>
  <c r="AE344" i="1"/>
  <c r="CS344" i="1" s="1"/>
  <c r="AC344" i="1"/>
  <c r="CQ344" i="1" s="1"/>
  <c r="K344" i="1"/>
  <c r="I344" i="1"/>
  <c r="CX890" i="3" s="1"/>
  <c r="D344" i="1"/>
  <c r="C344" i="1"/>
  <c r="GV343" i="1"/>
  <c r="HC343" i="1" s="1"/>
  <c r="GP343" i="1"/>
  <c r="GO343" i="1"/>
  <c r="GL343" i="1"/>
  <c r="FR343" i="1"/>
  <c r="AJ343" i="1"/>
  <c r="CX343" i="1" s="1"/>
  <c r="AI343" i="1"/>
  <c r="CW343" i="1" s="1"/>
  <c r="AH343" i="1"/>
  <c r="CV343" i="1" s="1"/>
  <c r="AG343" i="1"/>
  <c r="CU343" i="1" s="1"/>
  <c r="AF343" i="1"/>
  <c r="CT343" i="1" s="1"/>
  <c r="AE343" i="1"/>
  <c r="AD343" i="1" s="1"/>
  <c r="CR343" i="1" s="1"/>
  <c r="AC343" i="1"/>
  <c r="CQ343" i="1" s="1"/>
  <c r="K343" i="1"/>
  <c r="I343" i="1"/>
  <c r="CX889" i="3" s="1"/>
  <c r="D343" i="1"/>
  <c r="C343" i="1"/>
  <c r="GV341" i="1"/>
  <c r="HC341" i="1" s="1"/>
  <c r="GP341" i="1"/>
  <c r="GN341" i="1"/>
  <c r="GL341" i="1"/>
  <c r="FR341" i="1"/>
  <c r="AJ341" i="1"/>
  <c r="CX341" i="1" s="1"/>
  <c r="AI341" i="1"/>
  <c r="CW341" i="1" s="1"/>
  <c r="AH341" i="1"/>
  <c r="CV341" i="1" s="1"/>
  <c r="AG341" i="1"/>
  <c r="CU341" i="1" s="1"/>
  <c r="AF341" i="1"/>
  <c r="CT341" i="1" s="1"/>
  <c r="AE341" i="1"/>
  <c r="AC341" i="1"/>
  <c r="CQ341" i="1" s="1"/>
  <c r="K341" i="1"/>
  <c r="I341" i="1"/>
  <c r="D341" i="1"/>
  <c r="C341" i="1"/>
  <c r="GV340" i="1"/>
  <c r="HC340" i="1" s="1"/>
  <c r="GP340" i="1"/>
  <c r="GN340" i="1"/>
  <c r="GL340" i="1"/>
  <c r="FR340" i="1"/>
  <c r="AJ340" i="1"/>
  <c r="CX340" i="1" s="1"/>
  <c r="AI340" i="1"/>
  <c r="CW340" i="1" s="1"/>
  <c r="AH340" i="1"/>
  <c r="CV340" i="1" s="1"/>
  <c r="AG340" i="1"/>
  <c r="CU340" i="1" s="1"/>
  <c r="AF340" i="1"/>
  <c r="CT340" i="1" s="1"/>
  <c r="AE340" i="1"/>
  <c r="CS340" i="1" s="1"/>
  <c r="AC340" i="1"/>
  <c r="K340" i="1"/>
  <c r="I340" i="1"/>
  <c r="D340" i="1"/>
  <c r="C340" i="1"/>
  <c r="GV339" i="1"/>
  <c r="HC339" i="1" s="1"/>
  <c r="GP339" i="1"/>
  <c r="GN339" i="1"/>
  <c r="GL339" i="1"/>
  <c r="FR339" i="1"/>
  <c r="AJ339" i="1"/>
  <c r="CX339" i="1" s="1"/>
  <c r="AI339" i="1"/>
  <c r="CW339" i="1" s="1"/>
  <c r="AH339" i="1"/>
  <c r="CV339" i="1" s="1"/>
  <c r="AG339" i="1"/>
  <c r="CU339" i="1" s="1"/>
  <c r="AF339" i="1"/>
  <c r="CT339" i="1" s="1"/>
  <c r="AE339" i="1"/>
  <c r="CS339" i="1" s="1"/>
  <c r="AC339" i="1"/>
  <c r="CQ339" i="1" s="1"/>
  <c r="K339" i="1"/>
  <c r="I339" i="1"/>
  <c r="GV338" i="1"/>
  <c r="HC338" i="1" s="1"/>
  <c r="GP338" i="1"/>
  <c r="GN338" i="1"/>
  <c r="GL338" i="1"/>
  <c r="FR338" i="1"/>
  <c r="AJ338" i="1"/>
  <c r="CX338" i="1" s="1"/>
  <c r="AI338" i="1"/>
  <c r="CW338" i="1" s="1"/>
  <c r="AH338" i="1"/>
  <c r="CV338" i="1" s="1"/>
  <c r="AG338" i="1"/>
  <c r="CU338" i="1" s="1"/>
  <c r="AF338" i="1"/>
  <c r="CT338" i="1" s="1"/>
  <c r="AE338" i="1"/>
  <c r="AC338" i="1"/>
  <c r="CQ338" i="1" s="1"/>
  <c r="K338" i="1"/>
  <c r="I338" i="1"/>
  <c r="GV337" i="1"/>
  <c r="HC337" i="1" s="1"/>
  <c r="GP337" i="1"/>
  <c r="GN337" i="1"/>
  <c r="GL337" i="1"/>
  <c r="FR337" i="1"/>
  <c r="AJ337" i="1"/>
  <c r="CX337" i="1" s="1"/>
  <c r="AI337" i="1"/>
  <c r="CW337" i="1" s="1"/>
  <c r="AH337" i="1"/>
  <c r="CV337" i="1" s="1"/>
  <c r="AG337" i="1"/>
  <c r="CU337" i="1" s="1"/>
  <c r="AF337" i="1"/>
  <c r="CT337" i="1" s="1"/>
  <c r="AE337" i="1"/>
  <c r="AC337" i="1"/>
  <c r="K337" i="1"/>
  <c r="I337" i="1"/>
  <c r="D337" i="1"/>
  <c r="C337" i="1"/>
  <c r="GV336" i="1"/>
  <c r="HC336" i="1" s="1"/>
  <c r="GP336" i="1"/>
  <c r="GN336" i="1"/>
  <c r="GL336" i="1"/>
  <c r="FR336" i="1"/>
  <c r="AJ336" i="1"/>
  <c r="CX336" i="1" s="1"/>
  <c r="AI336" i="1"/>
  <c r="CW336" i="1" s="1"/>
  <c r="AH336" i="1"/>
  <c r="CV336" i="1" s="1"/>
  <c r="AG336" i="1"/>
  <c r="CU336" i="1" s="1"/>
  <c r="AF336" i="1"/>
  <c r="CT336" i="1" s="1"/>
  <c r="AE336" i="1"/>
  <c r="CS336" i="1" s="1"/>
  <c r="AC336" i="1"/>
  <c r="K336" i="1"/>
  <c r="I336" i="1"/>
  <c r="D336" i="1"/>
  <c r="C336" i="1"/>
  <c r="GV335" i="1"/>
  <c r="HC335" i="1" s="1"/>
  <c r="GP335" i="1"/>
  <c r="GO335" i="1"/>
  <c r="GL335" i="1"/>
  <c r="FR335" i="1"/>
  <c r="AJ335" i="1"/>
  <c r="CX335" i="1" s="1"/>
  <c r="AI335" i="1"/>
  <c r="CW335" i="1" s="1"/>
  <c r="AH335" i="1"/>
  <c r="CV335" i="1" s="1"/>
  <c r="AG335" i="1"/>
  <c r="CU335" i="1" s="1"/>
  <c r="AF335" i="1"/>
  <c r="CT335" i="1" s="1"/>
  <c r="AE335" i="1"/>
  <c r="AC335" i="1"/>
  <c r="K335" i="1"/>
  <c r="I335" i="1"/>
  <c r="D335" i="1"/>
  <c r="C335" i="1"/>
  <c r="GV334" i="1"/>
  <c r="HC334" i="1" s="1"/>
  <c r="GP334" i="1"/>
  <c r="GO334" i="1"/>
  <c r="GL334" i="1"/>
  <c r="FR334" i="1"/>
  <c r="AJ334" i="1"/>
  <c r="CX334" i="1" s="1"/>
  <c r="AI334" i="1"/>
  <c r="CW334" i="1" s="1"/>
  <c r="AH334" i="1"/>
  <c r="CV334" i="1" s="1"/>
  <c r="AG334" i="1"/>
  <c r="CU334" i="1" s="1"/>
  <c r="AF334" i="1"/>
  <c r="CT334" i="1" s="1"/>
  <c r="AE334" i="1"/>
  <c r="CS334" i="1" s="1"/>
  <c r="AC334" i="1"/>
  <c r="K334" i="1"/>
  <c r="I334" i="1"/>
  <c r="D334" i="1"/>
  <c r="C334" i="1"/>
  <c r="GV333" i="1"/>
  <c r="HC333" i="1" s="1"/>
  <c r="GP333" i="1"/>
  <c r="GO333" i="1"/>
  <c r="GL333" i="1"/>
  <c r="FR333" i="1"/>
  <c r="AJ333" i="1"/>
  <c r="CX333" i="1" s="1"/>
  <c r="AI333" i="1"/>
  <c r="CW333" i="1" s="1"/>
  <c r="AH333" i="1"/>
  <c r="CV333" i="1" s="1"/>
  <c r="AG333" i="1"/>
  <c r="CU333" i="1" s="1"/>
  <c r="AF333" i="1"/>
  <c r="CT333" i="1" s="1"/>
  <c r="AE333" i="1"/>
  <c r="AC333" i="1"/>
  <c r="K333" i="1"/>
  <c r="I333" i="1"/>
  <c r="CX834" i="3" s="1"/>
  <c r="D333" i="1"/>
  <c r="C333" i="1"/>
  <c r="GV332" i="1"/>
  <c r="HC332" i="1" s="1"/>
  <c r="GP332" i="1"/>
  <c r="GO332" i="1"/>
  <c r="GL332" i="1"/>
  <c r="FR332" i="1"/>
  <c r="AJ332" i="1"/>
  <c r="CX332" i="1" s="1"/>
  <c r="AI332" i="1"/>
  <c r="CW332" i="1" s="1"/>
  <c r="AH332" i="1"/>
  <c r="CV332" i="1" s="1"/>
  <c r="AG332" i="1"/>
  <c r="CU332" i="1" s="1"/>
  <c r="AF332" i="1"/>
  <c r="CT332" i="1" s="1"/>
  <c r="AE332" i="1"/>
  <c r="CS332" i="1" s="1"/>
  <c r="AC332" i="1"/>
  <c r="K332" i="1"/>
  <c r="I332" i="1"/>
  <c r="CX833" i="3" s="1"/>
  <c r="D332" i="1"/>
  <c r="C332" i="1"/>
  <c r="GV331" i="1"/>
  <c r="HC331" i="1" s="1"/>
  <c r="GP331" i="1"/>
  <c r="GO331" i="1"/>
  <c r="GL331" i="1"/>
  <c r="FR331" i="1"/>
  <c r="AJ331" i="1"/>
  <c r="CX331" i="1" s="1"/>
  <c r="AI331" i="1"/>
  <c r="CW331" i="1" s="1"/>
  <c r="AH331" i="1"/>
  <c r="CV331" i="1" s="1"/>
  <c r="AG331" i="1"/>
  <c r="CU331" i="1" s="1"/>
  <c r="AF331" i="1"/>
  <c r="CT331" i="1" s="1"/>
  <c r="AE331" i="1"/>
  <c r="CS331" i="1" s="1"/>
  <c r="AC331" i="1"/>
  <c r="K331" i="1"/>
  <c r="I331" i="1"/>
  <c r="CX832" i="3" s="1"/>
  <c r="D331" i="1"/>
  <c r="C331" i="1"/>
  <c r="GV330" i="1"/>
  <c r="HC330" i="1" s="1"/>
  <c r="GP330" i="1"/>
  <c r="GO330" i="1"/>
  <c r="GL330" i="1"/>
  <c r="FR330" i="1"/>
  <c r="AJ330" i="1"/>
  <c r="CX330" i="1" s="1"/>
  <c r="AI330" i="1"/>
  <c r="CW330" i="1" s="1"/>
  <c r="AH330" i="1"/>
  <c r="CV330" i="1" s="1"/>
  <c r="AG330" i="1"/>
  <c r="CU330" i="1" s="1"/>
  <c r="AF330" i="1"/>
  <c r="CT330" i="1" s="1"/>
  <c r="AE330" i="1"/>
  <c r="CS330" i="1" s="1"/>
  <c r="AC330" i="1"/>
  <c r="K330" i="1"/>
  <c r="I330" i="1"/>
  <c r="CX831" i="3" s="1"/>
  <c r="D330" i="1"/>
  <c r="C330" i="1"/>
  <c r="GV329" i="1"/>
  <c r="HC329" i="1" s="1"/>
  <c r="GX329" i="1" s="1"/>
  <c r="GP329" i="1"/>
  <c r="GN329" i="1"/>
  <c r="GL329" i="1"/>
  <c r="FR329" i="1"/>
  <c r="AJ329" i="1"/>
  <c r="CX329" i="1" s="1"/>
  <c r="W329" i="1" s="1"/>
  <c r="AI329" i="1"/>
  <c r="CW329" i="1" s="1"/>
  <c r="V329" i="1" s="1"/>
  <c r="AH329" i="1"/>
  <c r="CV329" i="1" s="1"/>
  <c r="U329" i="1" s="1"/>
  <c r="AG329" i="1"/>
  <c r="CU329" i="1" s="1"/>
  <c r="T329" i="1" s="1"/>
  <c r="AF329" i="1"/>
  <c r="CT329" i="1" s="1"/>
  <c r="S329" i="1" s="1"/>
  <c r="AE329" i="1"/>
  <c r="AC329" i="1"/>
  <c r="GV328" i="1"/>
  <c r="HC328" i="1" s="1"/>
  <c r="GX328" i="1" s="1"/>
  <c r="GP328" i="1"/>
  <c r="GN328" i="1"/>
  <c r="GL328" i="1"/>
  <c r="FR328" i="1"/>
  <c r="AJ328" i="1"/>
  <c r="CX328" i="1" s="1"/>
  <c r="W328" i="1" s="1"/>
  <c r="AI328" i="1"/>
  <c r="CW328" i="1" s="1"/>
  <c r="V328" i="1" s="1"/>
  <c r="AH328" i="1"/>
  <c r="CV328" i="1" s="1"/>
  <c r="U328" i="1" s="1"/>
  <c r="AG328" i="1"/>
  <c r="CU328" i="1" s="1"/>
  <c r="T328" i="1" s="1"/>
  <c r="AF328" i="1"/>
  <c r="CT328" i="1" s="1"/>
  <c r="S328" i="1" s="1"/>
  <c r="AE328" i="1"/>
  <c r="AC328" i="1"/>
  <c r="GV327" i="1"/>
  <c r="HC327" i="1" s="1"/>
  <c r="GP327" i="1"/>
  <c r="GN327" i="1"/>
  <c r="GL327" i="1"/>
  <c r="FR327" i="1"/>
  <c r="AJ327" i="1"/>
  <c r="CX327" i="1" s="1"/>
  <c r="AI327" i="1"/>
  <c r="CW327" i="1" s="1"/>
  <c r="AH327" i="1"/>
  <c r="CV327" i="1" s="1"/>
  <c r="AG327" i="1"/>
  <c r="CU327" i="1" s="1"/>
  <c r="AF327" i="1"/>
  <c r="CT327" i="1" s="1"/>
  <c r="AE327" i="1"/>
  <c r="CS327" i="1" s="1"/>
  <c r="AC327" i="1"/>
  <c r="K327" i="1"/>
  <c r="I327" i="1"/>
  <c r="D327" i="1"/>
  <c r="C327" i="1"/>
  <c r="GV326" i="1"/>
  <c r="HC326" i="1" s="1"/>
  <c r="GP326" i="1"/>
  <c r="GN326" i="1"/>
  <c r="GL326" i="1"/>
  <c r="FR326" i="1"/>
  <c r="AJ326" i="1"/>
  <c r="CX326" i="1" s="1"/>
  <c r="AI326" i="1"/>
  <c r="CW326" i="1" s="1"/>
  <c r="AH326" i="1"/>
  <c r="CV326" i="1" s="1"/>
  <c r="AG326" i="1"/>
  <c r="CU326" i="1" s="1"/>
  <c r="AF326" i="1"/>
  <c r="CT326" i="1" s="1"/>
  <c r="AE326" i="1"/>
  <c r="AC326" i="1"/>
  <c r="K326" i="1"/>
  <c r="I326" i="1"/>
  <c r="D326" i="1"/>
  <c r="C326" i="1"/>
  <c r="GV325" i="1"/>
  <c r="HC325" i="1" s="1"/>
  <c r="GX325" i="1" s="1"/>
  <c r="GP325" i="1"/>
  <c r="GO325" i="1"/>
  <c r="GL325" i="1"/>
  <c r="FR325" i="1"/>
  <c r="AJ325" i="1"/>
  <c r="CX325" i="1" s="1"/>
  <c r="W325" i="1" s="1"/>
  <c r="AI325" i="1"/>
  <c r="CW325" i="1" s="1"/>
  <c r="V325" i="1" s="1"/>
  <c r="AH325" i="1"/>
  <c r="CV325" i="1" s="1"/>
  <c r="U325" i="1" s="1"/>
  <c r="AG325" i="1"/>
  <c r="CU325" i="1" s="1"/>
  <c r="T325" i="1" s="1"/>
  <c r="AF325" i="1"/>
  <c r="CT325" i="1" s="1"/>
  <c r="S325" i="1" s="1"/>
  <c r="AE325" i="1"/>
  <c r="CS325" i="1" s="1"/>
  <c r="R325" i="1" s="1"/>
  <c r="AC325" i="1"/>
  <c r="CQ325" i="1" s="1"/>
  <c r="P325" i="1" s="1"/>
  <c r="GV324" i="1"/>
  <c r="HC324" i="1" s="1"/>
  <c r="GX324" i="1" s="1"/>
  <c r="GP324" i="1"/>
  <c r="GO324" i="1"/>
  <c r="GL324" i="1"/>
  <c r="FR324" i="1"/>
  <c r="AJ324" i="1"/>
  <c r="CX324" i="1" s="1"/>
  <c r="W324" i="1" s="1"/>
  <c r="AI324" i="1"/>
  <c r="CW324" i="1" s="1"/>
  <c r="V324" i="1" s="1"/>
  <c r="AH324" i="1"/>
  <c r="CV324" i="1" s="1"/>
  <c r="U324" i="1" s="1"/>
  <c r="AG324" i="1"/>
  <c r="CU324" i="1" s="1"/>
  <c r="T324" i="1" s="1"/>
  <c r="AF324" i="1"/>
  <c r="CT324" i="1" s="1"/>
  <c r="S324" i="1" s="1"/>
  <c r="AE324" i="1"/>
  <c r="CS324" i="1" s="1"/>
  <c r="R324" i="1" s="1"/>
  <c r="AC324" i="1"/>
  <c r="GV323" i="1"/>
  <c r="HC323" i="1" s="1"/>
  <c r="GP323" i="1"/>
  <c r="GO323" i="1"/>
  <c r="GL323" i="1"/>
  <c r="FR323" i="1"/>
  <c r="AJ323" i="1"/>
  <c r="CX323" i="1" s="1"/>
  <c r="AI323" i="1"/>
  <c r="CW323" i="1" s="1"/>
  <c r="AH323" i="1"/>
  <c r="CV323" i="1" s="1"/>
  <c r="AG323" i="1"/>
  <c r="CU323" i="1" s="1"/>
  <c r="AF323" i="1"/>
  <c r="CT323" i="1" s="1"/>
  <c r="AE323" i="1"/>
  <c r="CS323" i="1" s="1"/>
  <c r="AC323" i="1"/>
  <c r="CQ323" i="1" s="1"/>
  <c r="K323" i="1"/>
  <c r="I323" i="1"/>
  <c r="GV322" i="1"/>
  <c r="HC322" i="1" s="1"/>
  <c r="GP322" i="1"/>
  <c r="GO322" i="1"/>
  <c r="GL322" i="1"/>
  <c r="FR322" i="1"/>
  <c r="AJ322" i="1"/>
  <c r="CX322" i="1" s="1"/>
  <c r="AI322" i="1"/>
  <c r="CW322" i="1" s="1"/>
  <c r="AH322" i="1"/>
  <c r="CV322" i="1" s="1"/>
  <c r="AG322" i="1"/>
  <c r="CU322" i="1" s="1"/>
  <c r="AF322" i="1"/>
  <c r="CT322" i="1" s="1"/>
  <c r="AE322" i="1"/>
  <c r="AD322" i="1" s="1"/>
  <c r="CR322" i="1" s="1"/>
  <c r="AC322" i="1"/>
  <c r="CQ322" i="1" s="1"/>
  <c r="K322" i="1"/>
  <c r="I322" i="1"/>
  <c r="GV321" i="1"/>
  <c r="HC321" i="1" s="1"/>
  <c r="GP321" i="1"/>
  <c r="GO321" i="1"/>
  <c r="GL321" i="1"/>
  <c r="FR321" i="1"/>
  <c r="AJ321" i="1"/>
  <c r="CX321" i="1" s="1"/>
  <c r="AI321" i="1"/>
  <c r="CW321" i="1" s="1"/>
  <c r="AH321" i="1"/>
  <c r="CV321" i="1" s="1"/>
  <c r="AG321" i="1"/>
  <c r="CU321" i="1" s="1"/>
  <c r="AF321" i="1"/>
  <c r="CT321" i="1" s="1"/>
  <c r="AE321" i="1"/>
  <c r="CS321" i="1" s="1"/>
  <c r="AC321" i="1"/>
  <c r="CQ321" i="1" s="1"/>
  <c r="K321" i="1"/>
  <c r="I321" i="1"/>
  <c r="GV320" i="1"/>
  <c r="HC320" i="1" s="1"/>
  <c r="GP320" i="1"/>
  <c r="GO320" i="1"/>
  <c r="GL320" i="1"/>
  <c r="FR320" i="1"/>
  <c r="AJ320" i="1"/>
  <c r="CX320" i="1" s="1"/>
  <c r="AI320" i="1"/>
  <c r="CW320" i="1" s="1"/>
  <c r="AH320" i="1"/>
  <c r="CV320" i="1" s="1"/>
  <c r="AG320" i="1"/>
  <c r="CU320" i="1" s="1"/>
  <c r="AF320" i="1"/>
  <c r="CT320" i="1" s="1"/>
  <c r="AE320" i="1"/>
  <c r="AD320" i="1" s="1"/>
  <c r="CR320" i="1" s="1"/>
  <c r="AC320" i="1"/>
  <c r="CQ320" i="1" s="1"/>
  <c r="K320" i="1"/>
  <c r="I320" i="1"/>
  <c r="GV319" i="1"/>
  <c r="HC319" i="1" s="1"/>
  <c r="GP319" i="1"/>
  <c r="GO319" i="1"/>
  <c r="GL319" i="1"/>
  <c r="FR319" i="1"/>
  <c r="AJ319" i="1"/>
  <c r="CX319" i="1" s="1"/>
  <c r="AI319" i="1"/>
  <c r="CW319" i="1" s="1"/>
  <c r="AH319" i="1"/>
  <c r="CV319" i="1" s="1"/>
  <c r="AG319" i="1"/>
  <c r="CU319" i="1" s="1"/>
  <c r="AF319" i="1"/>
  <c r="CT319" i="1" s="1"/>
  <c r="AE319" i="1"/>
  <c r="CS319" i="1" s="1"/>
  <c r="AC319" i="1"/>
  <c r="K319" i="1"/>
  <c r="I319" i="1"/>
  <c r="D319" i="1"/>
  <c r="C319" i="1"/>
  <c r="GV318" i="1"/>
  <c r="HC318" i="1" s="1"/>
  <c r="GP318" i="1"/>
  <c r="GO318" i="1"/>
  <c r="GL318" i="1"/>
  <c r="FR318" i="1"/>
  <c r="AJ318" i="1"/>
  <c r="CX318" i="1" s="1"/>
  <c r="AI318" i="1"/>
  <c r="CW318" i="1" s="1"/>
  <c r="AH318" i="1"/>
  <c r="CV318" i="1" s="1"/>
  <c r="AG318" i="1"/>
  <c r="CU318" i="1" s="1"/>
  <c r="AF318" i="1"/>
  <c r="CT318" i="1" s="1"/>
  <c r="AE318" i="1"/>
  <c r="CS318" i="1" s="1"/>
  <c r="AC318" i="1"/>
  <c r="K318" i="1"/>
  <c r="I318" i="1"/>
  <c r="D318" i="1"/>
  <c r="C318" i="1"/>
  <c r="GV317" i="1"/>
  <c r="HC317" i="1" s="1"/>
  <c r="GX317" i="1" s="1"/>
  <c r="GP317" i="1"/>
  <c r="GO317" i="1"/>
  <c r="GL317" i="1"/>
  <c r="FR317" i="1"/>
  <c r="AJ317" i="1"/>
  <c r="CX317" i="1" s="1"/>
  <c r="W317" i="1" s="1"/>
  <c r="AI317" i="1"/>
  <c r="CW317" i="1" s="1"/>
  <c r="V317" i="1" s="1"/>
  <c r="AH317" i="1"/>
  <c r="CV317" i="1" s="1"/>
  <c r="U317" i="1" s="1"/>
  <c r="AG317" i="1"/>
  <c r="CU317" i="1" s="1"/>
  <c r="T317" i="1" s="1"/>
  <c r="AF317" i="1"/>
  <c r="CT317" i="1" s="1"/>
  <c r="S317" i="1" s="1"/>
  <c r="AE317" i="1"/>
  <c r="CS317" i="1" s="1"/>
  <c r="R317" i="1" s="1"/>
  <c r="AC317" i="1"/>
  <c r="GV316" i="1"/>
  <c r="HC316" i="1" s="1"/>
  <c r="GX316" i="1" s="1"/>
  <c r="GP316" i="1"/>
  <c r="GO316" i="1"/>
  <c r="GL316" i="1"/>
  <c r="FR316" i="1"/>
  <c r="AJ316" i="1"/>
  <c r="CX316" i="1" s="1"/>
  <c r="W316" i="1" s="1"/>
  <c r="AI316" i="1"/>
  <c r="CW316" i="1" s="1"/>
  <c r="V316" i="1" s="1"/>
  <c r="AH316" i="1"/>
  <c r="CV316" i="1" s="1"/>
  <c r="U316" i="1" s="1"/>
  <c r="AG316" i="1"/>
  <c r="CU316" i="1" s="1"/>
  <c r="T316" i="1" s="1"/>
  <c r="AF316" i="1"/>
  <c r="CT316" i="1" s="1"/>
  <c r="S316" i="1" s="1"/>
  <c r="AE316" i="1"/>
  <c r="CS316" i="1" s="1"/>
  <c r="R316" i="1" s="1"/>
  <c r="AC316" i="1"/>
  <c r="GV315" i="1"/>
  <c r="HC315" i="1" s="1"/>
  <c r="GX315" i="1" s="1"/>
  <c r="GP315" i="1"/>
  <c r="GN315" i="1"/>
  <c r="GL315" i="1"/>
  <c r="FR315" i="1"/>
  <c r="AJ315" i="1"/>
  <c r="CX315" i="1" s="1"/>
  <c r="W315" i="1" s="1"/>
  <c r="AI315" i="1"/>
  <c r="CW315" i="1" s="1"/>
  <c r="V315" i="1" s="1"/>
  <c r="AH315" i="1"/>
  <c r="CV315" i="1" s="1"/>
  <c r="U315" i="1" s="1"/>
  <c r="AG315" i="1"/>
  <c r="CU315" i="1" s="1"/>
  <c r="T315" i="1" s="1"/>
  <c r="AF315" i="1"/>
  <c r="CT315" i="1" s="1"/>
  <c r="S315" i="1" s="1"/>
  <c r="AE315" i="1"/>
  <c r="CS315" i="1" s="1"/>
  <c r="R315" i="1" s="1"/>
  <c r="AC315" i="1"/>
  <c r="CQ315" i="1" s="1"/>
  <c r="P315" i="1" s="1"/>
  <c r="D315" i="1"/>
  <c r="C315" i="1"/>
  <c r="GV314" i="1"/>
  <c r="HC314" i="1" s="1"/>
  <c r="GX314" i="1" s="1"/>
  <c r="GP314" i="1"/>
  <c r="GN314" i="1"/>
  <c r="GL314" i="1"/>
  <c r="FR314" i="1"/>
  <c r="AJ314" i="1"/>
  <c r="CX314" i="1" s="1"/>
  <c r="W314" i="1" s="1"/>
  <c r="AI314" i="1"/>
  <c r="CW314" i="1" s="1"/>
  <c r="V314" i="1" s="1"/>
  <c r="AH314" i="1"/>
  <c r="CV314" i="1" s="1"/>
  <c r="U314" i="1" s="1"/>
  <c r="AG314" i="1"/>
  <c r="CU314" i="1" s="1"/>
  <c r="T314" i="1" s="1"/>
  <c r="AF314" i="1"/>
  <c r="CT314" i="1" s="1"/>
  <c r="S314" i="1" s="1"/>
  <c r="AE314" i="1"/>
  <c r="AD314" i="1" s="1"/>
  <c r="AC314" i="1"/>
  <c r="CQ314" i="1" s="1"/>
  <c r="P314" i="1" s="1"/>
  <c r="D314" i="1"/>
  <c r="C314" i="1"/>
  <c r="GV313" i="1"/>
  <c r="HC313" i="1" s="1"/>
  <c r="GX313" i="1" s="1"/>
  <c r="GP313" i="1"/>
  <c r="GO313" i="1"/>
  <c r="GL313" i="1"/>
  <c r="FR313" i="1"/>
  <c r="AJ313" i="1"/>
  <c r="CX313" i="1" s="1"/>
  <c r="W313" i="1" s="1"/>
  <c r="AI313" i="1"/>
  <c r="CW313" i="1" s="1"/>
  <c r="V313" i="1" s="1"/>
  <c r="AH313" i="1"/>
  <c r="CV313" i="1" s="1"/>
  <c r="U313" i="1" s="1"/>
  <c r="AG313" i="1"/>
  <c r="CU313" i="1" s="1"/>
  <c r="T313" i="1" s="1"/>
  <c r="AF313" i="1"/>
  <c r="CT313" i="1" s="1"/>
  <c r="S313" i="1" s="1"/>
  <c r="AE313" i="1"/>
  <c r="CS313" i="1" s="1"/>
  <c r="R313" i="1" s="1"/>
  <c r="AC313" i="1"/>
  <c r="CQ313" i="1" s="1"/>
  <c r="P313" i="1" s="1"/>
  <c r="GV312" i="1"/>
  <c r="HC312" i="1" s="1"/>
  <c r="GX312" i="1" s="1"/>
  <c r="GP312" i="1"/>
  <c r="GO312" i="1"/>
  <c r="GL312" i="1"/>
  <c r="FR312" i="1"/>
  <c r="AJ312" i="1"/>
  <c r="CX312" i="1" s="1"/>
  <c r="W312" i="1" s="1"/>
  <c r="AI312" i="1"/>
  <c r="CW312" i="1" s="1"/>
  <c r="V312" i="1" s="1"/>
  <c r="AH312" i="1"/>
  <c r="CV312" i="1" s="1"/>
  <c r="U312" i="1" s="1"/>
  <c r="AG312" i="1"/>
  <c r="CU312" i="1" s="1"/>
  <c r="T312" i="1" s="1"/>
  <c r="AF312" i="1"/>
  <c r="CT312" i="1" s="1"/>
  <c r="S312" i="1" s="1"/>
  <c r="AE312" i="1"/>
  <c r="CS312" i="1" s="1"/>
  <c r="R312" i="1" s="1"/>
  <c r="AC312" i="1"/>
  <c r="CQ312" i="1" s="1"/>
  <c r="P312" i="1" s="1"/>
  <c r="GV311" i="1"/>
  <c r="HC311" i="1" s="1"/>
  <c r="GX311" i="1" s="1"/>
  <c r="GP311" i="1"/>
  <c r="GO311" i="1"/>
  <c r="GL311" i="1"/>
  <c r="FR311" i="1"/>
  <c r="AJ311" i="1"/>
  <c r="CX311" i="1" s="1"/>
  <c r="W311" i="1" s="1"/>
  <c r="AI311" i="1"/>
  <c r="CW311" i="1" s="1"/>
  <c r="V311" i="1" s="1"/>
  <c r="AH311" i="1"/>
  <c r="CV311" i="1" s="1"/>
  <c r="U311" i="1" s="1"/>
  <c r="AG311" i="1"/>
  <c r="CU311" i="1" s="1"/>
  <c r="T311" i="1" s="1"/>
  <c r="AF311" i="1"/>
  <c r="CT311" i="1" s="1"/>
  <c r="S311" i="1" s="1"/>
  <c r="AE311" i="1"/>
  <c r="AC311" i="1"/>
  <c r="CQ311" i="1" s="1"/>
  <c r="P311" i="1" s="1"/>
  <c r="D311" i="1"/>
  <c r="C311" i="1"/>
  <c r="GV310" i="1"/>
  <c r="HC310" i="1" s="1"/>
  <c r="GX310" i="1" s="1"/>
  <c r="GP310" i="1"/>
  <c r="GO310" i="1"/>
  <c r="GL310" i="1"/>
  <c r="FR310" i="1"/>
  <c r="AJ310" i="1"/>
  <c r="CX310" i="1" s="1"/>
  <c r="W310" i="1" s="1"/>
  <c r="AI310" i="1"/>
  <c r="CW310" i="1" s="1"/>
  <c r="V310" i="1" s="1"/>
  <c r="AH310" i="1"/>
  <c r="CV310" i="1" s="1"/>
  <c r="U310" i="1" s="1"/>
  <c r="AG310" i="1"/>
  <c r="CU310" i="1" s="1"/>
  <c r="T310" i="1" s="1"/>
  <c r="AF310" i="1"/>
  <c r="CT310" i="1" s="1"/>
  <c r="S310" i="1" s="1"/>
  <c r="AE310" i="1"/>
  <c r="AD310" i="1" s="1"/>
  <c r="CR310" i="1" s="1"/>
  <c r="Q310" i="1" s="1"/>
  <c r="AC310" i="1"/>
  <c r="CQ310" i="1" s="1"/>
  <c r="P310" i="1" s="1"/>
  <c r="D310" i="1"/>
  <c r="C310" i="1"/>
  <c r="GV308" i="1"/>
  <c r="HC308" i="1" s="1"/>
  <c r="GX308" i="1" s="1"/>
  <c r="GP308" i="1"/>
  <c r="GO308" i="1"/>
  <c r="GL308" i="1"/>
  <c r="FR308" i="1"/>
  <c r="AJ308" i="1"/>
  <c r="CX308" i="1" s="1"/>
  <c r="W308" i="1" s="1"/>
  <c r="AI308" i="1"/>
  <c r="CW308" i="1" s="1"/>
  <c r="V308" i="1" s="1"/>
  <c r="AH308" i="1"/>
  <c r="CV308" i="1" s="1"/>
  <c r="U308" i="1" s="1"/>
  <c r="AG308" i="1"/>
  <c r="CU308" i="1" s="1"/>
  <c r="T308" i="1" s="1"/>
  <c r="AF308" i="1"/>
  <c r="CT308" i="1" s="1"/>
  <c r="S308" i="1" s="1"/>
  <c r="AE308" i="1"/>
  <c r="AC308" i="1"/>
  <c r="D308" i="1"/>
  <c r="C308" i="1"/>
  <c r="GV307" i="1"/>
  <c r="HC307" i="1" s="1"/>
  <c r="GX307" i="1" s="1"/>
  <c r="GP307" i="1"/>
  <c r="GO307" i="1"/>
  <c r="GL307" i="1"/>
  <c r="FR307" i="1"/>
  <c r="AJ307" i="1"/>
  <c r="CX307" i="1" s="1"/>
  <c r="W307" i="1" s="1"/>
  <c r="AI307" i="1"/>
  <c r="CW307" i="1" s="1"/>
  <c r="V307" i="1" s="1"/>
  <c r="AH307" i="1"/>
  <c r="CV307" i="1" s="1"/>
  <c r="U307" i="1" s="1"/>
  <c r="AG307" i="1"/>
  <c r="CU307" i="1" s="1"/>
  <c r="T307" i="1" s="1"/>
  <c r="AF307" i="1"/>
  <c r="CT307" i="1" s="1"/>
  <c r="S307" i="1" s="1"/>
  <c r="AE307" i="1"/>
  <c r="CS307" i="1" s="1"/>
  <c r="R307" i="1" s="1"/>
  <c r="AC307" i="1"/>
  <c r="CQ307" i="1" s="1"/>
  <c r="P307" i="1" s="1"/>
  <c r="D307" i="1"/>
  <c r="C307" i="1"/>
  <c r="GV306" i="1"/>
  <c r="HC306" i="1" s="1"/>
  <c r="GP306" i="1"/>
  <c r="GN306" i="1"/>
  <c r="GL306" i="1"/>
  <c r="FR306" i="1"/>
  <c r="AJ306" i="1"/>
  <c r="CX306" i="1" s="1"/>
  <c r="AI306" i="1"/>
  <c r="CW306" i="1" s="1"/>
  <c r="AH306" i="1"/>
  <c r="CV306" i="1" s="1"/>
  <c r="AG306" i="1"/>
  <c r="CU306" i="1" s="1"/>
  <c r="AF306" i="1"/>
  <c r="CT306" i="1" s="1"/>
  <c r="AE306" i="1"/>
  <c r="AD306" i="1" s="1"/>
  <c r="AC306" i="1"/>
  <c r="CQ306" i="1" s="1"/>
  <c r="K306" i="1"/>
  <c r="I306" i="1"/>
  <c r="D306" i="1"/>
  <c r="C306" i="1"/>
  <c r="GV305" i="1"/>
  <c r="HC305" i="1" s="1"/>
  <c r="GP305" i="1"/>
  <c r="GN305" i="1"/>
  <c r="GL305" i="1"/>
  <c r="FR305" i="1"/>
  <c r="AJ305" i="1"/>
  <c r="CX305" i="1" s="1"/>
  <c r="AI305" i="1"/>
  <c r="CW305" i="1" s="1"/>
  <c r="AH305" i="1"/>
  <c r="CV305" i="1" s="1"/>
  <c r="AG305" i="1"/>
  <c r="CU305" i="1" s="1"/>
  <c r="AF305" i="1"/>
  <c r="CT305" i="1" s="1"/>
  <c r="AE305" i="1"/>
  <c r="CS305" i="1" s="1"/>
  <c r="AC305" i="1"/>
  <c r="CQ305" i="1" s="1"/>
  <c r="K305" i="1"/>
  <c r="I305" i="1"/>
  <c r="D305" i="1"/>
  <c r="C305" i="1"/>
  <c r="GV304" i="1"/>
  <c r="HC304" i="1" s="1"/>
  <c r="GP304" i="1"/>
  <c r="GN304" i="1"/>
  <c r="GL304" i="1"/>
  <c r="FR304" i="1"/>
  <c r="AJ304" i="1"/>
  <c r="CX304" i="1" s="1"/>
  <c r="AI304" i="1"/>
  <c r="CW304" i="1" s="1"/>
  <c r="AH304" i="1"/>
  <c r="CV304" i="1" s="1"/>
  <c r="AG304" i="1"/>
  <c r="CU304" i="1" s="1"/>
  <c r="AF304" i="1"/>
  <c r="CT304" i="1" s="1"/>
  <c r="AE304" i="1"/>
  <c r="AD304" i="1" s="1"/>
  <c r="AC304" i="1"/>
  <c r="CQ304" i="1" s="1"/>
  <c r="K304" i="1"/>
  <c r="I304" i="1"/>
  <c r="D304" i="1"/>
  <c r="C304" i="1"/>
  <c r="GV303" i="1"/>
  <c r="HC303" i="1" s="1"/>
  <c r="GP303" i="1"/>
  <c r="GN303" i="1"/>
  <c r="GL303" i="1"/>
  <c r="FR303" i="1"/>
  <c r="AJ303" i="1"/>
  <c r="CX303" i="1" s="1"/>
  <c r="AI303" i="1"/>
  <c r="CW303" i="1" s="1"/>
  <c r="AH303" i="1"/>
  <c r="CV303" i="1" s="1"/>
  <c r="AG303" i="1"/>
  <c r="CU303" i="1" s="1"/>
  <c r="AF303" i="1"/>
  <c r="CT303" i="1" s="1"/>
  <c r="AE303" i="1"/>
  <c r="CS303" i="1" s="1"/>
  <c r="AC303" i="1"/>
  <c r="K303" i="1"/>
  <c r="I303" i="1"/>
  <c r="D303" i="1"/>
  <c r="C303" i="1"/>
  <c r="GV302" i="1"/>
  <c r="HC302" i="1" s="1"/>
  <c r="GX302" i="1" s="1"/>
  <c r="GP302" i="1"/>
  <c r="GO302" i="1"/>
  <c r="GL302" i="1"/>
  <c r="FR302" i="1"/>
  <c r="AJ302" i="1"/>
  <c r="CX302" i="1" s="1"/>
  <c r="W302" i="1" s="1"/>
  <c r="AI302" i="1"/>
  <c r="CW302" i="1" s="1"/>
  <c r="V302" i="1" s="1"/>
  <c r="AH302" i="1"/>
  <c r="CV302" i="1" s="1"/>
  <c r="U302" i="1" s="1"/>
  <c r="AG302" i="1"/>
  <c r="CU302" i="1" s="1"/>
  <c r="T302" i="1" s="1"/>
  <c r="AF302" i="1"/>
  <c r="CT302" i="1" s="1"/>
  <c r="S302" i="1" s="1"/>
  <c r="AE302" i="1"/>
  <c r="CS302" i="1" s="1"/>
  <c r="R302" i="1" s="1"/>
  <c r="AC302" i="1"/>
  <c r="CQ302" i="1" s="1"/>
  <c r="P302" i="1" s="1"/>
  <c r="GV301" i="1"/>
  <c r="HC301" i="1" s="1"/>
  <c r="GX301" i="1" s="1"/>
  <c r="GP301" i="1"/>
  <c r="GO301" i="1"/>
  <c r="GL301" i="1"/>
  <c r="FR301" i="1"/>
  <c r="AJ301" i="1"/>
  <c r="CX301" i="1" s="1"/>
  <c r="W301" i="1" s="1"/>
  <c r="AI301" i="1"/>
  <c r="CW301" i="1" s="1"/>
  <c r="V301" i="1" s="1"/>
  <c r="AH301" i="1"/>
  <c r="CV301" i="1" s="1"/>
  <c r="U301" i="1" s="1"/>
  <c r="AG301" i="1"/>
  <c r="CU301" i="1" s="1"/>
  <c r="T301" i="1" s="1"/>
  <c r="AF301" i="1"/>
  <c r="CT301" i="1" s="1"/>
  <c r="S301" i="1" s="1"/>
  <c r="AE301" i="1"/>
  <c r="CS301" i="1" s="1"/>
  <c r="R301" i="1" s="1"/>
  <c r="AC301" i="1"/>
  <c r="CQ301" i="1" s="1"/>
  <c r="P301" i="1" s="1"/>
  <c r="GV300" i="1"/>
  <c r="HC300" i="1" s="1"/>
  <c r="GX300" i="1" s="1"/>
  <c r="GP300" i="1"/>
  <c r="GO300" i="1"/>
  <c r="GL300" i="1"/>
  <c r="FR300" i="1"/>
  <c r="AJ300" i="1"/>
  <c r="CX300" i="1" s="1"/>
  <c r="W300" i="1" s="1"/>
  <c r="AI300" i="1"/>
  <c r="CW300" i="1" s="1"/>
  <c r="V300" i="1" s="1"/>
  <c r="AH300" i="1"/>
  <c r="CV300" i="1" s="1"/>
  <c r="U300" i="1" s="1"/>
  <c r="AG300" i="1"/>
  <c r="CU300" i="1" s="1"/>
  <c r="T300" i="1" s="1"/>
  <c r="AF300" i="1"/>
  <c r="CT300" i="1" s="1"/>
  <c r="S300" i="1" s="1"/>
  <c r="AE300" i="1"/>
  <c r="CS300" i="1" s="1"/>
  <c r="R300" i="1" s="1"/>
  <c r="AC300" i="1"/>
  <c r="CQ300" i="1" s="1"/>
  <c r="P300" i="1" s="1"/>
  <c r="GV299" i="1"/>
  <c r="HC299" i="1" s="1"/>
  <c r="GX299" i="1" s="1"/>
  <c r="GP299" i="1"/>
  <c r="GO299" i="1"/>
  <c r="GL299" i="1"/>
  <c r="FR299" i="1"/>
  <c r="AJ299" i="1"/>
  <c r="CX299" i="1" s="1"/>
  <c r="W299" i="1" s="1"/>
  <c r="AI299" i="1"/>
  <c r="CW299" i="1" s="1"/>
  <c r="V299" i="1" s="1"/>
  <c r="AH299" i="1"/>
  <c r="CV299" i="1" s="1"/>
  <c r="U299" i="1" s="1"/>
  <c r="AG299" i="1"/>
  <c r="CU299" i="1" s="1"/>
  <c r="T299" i="1" s="1"/>
  <c r="AF299" i="1"/>
  <c r="CT299" i="1" s="1"/>
  <c r="S299" i="1" s="1"/>
  <c r="AE299" i="1"/>
  <c r="CS299" i="1" s="1"/>
  <c r="R299" i="1" s="1"/>
  <c r="AD299" i="1"/>
  <c r="AC299" i="1"/>
  <c r="CQ299" i="1" s="1"/>
  <c r="P299" i="1" s="1"/>
  <c r="GV298" i="1"/>
  <c r="HC298" i="1" s="1"/>
  <c r="GX298" i="1" s="1"/>
  <c r="GP298" i="1"/>
  <c r="GN298" i="1"/>
  <c r="GL298" i="1"/>
  <c r="FR298" i="1"/>
  <c r="AJ298" i="1"/>
  <c r="CX298" i="1" s="1"/>
  <c r="W298" i="1" s="1"/>
  <c r="AI298" i="1"/>
  <c r="CW298" i="1" s="1"/>
  <c r="V298" i="1" s="1"/>
  <c r="AH298" i="1"/>
  <c r="CV298" i="1" s="1"/>
  <c r="U298" i="1" s="1"/>
  <c r="AG298" i="1"/>
  <c r="CU298" i="1" s="1"/>
  <c r="T298" i="1" s="1"/>
  <c r="AF298" i="1"/>
  <c r="CT298" i="1" s="1"/>
  <c r="S298" i="1" s="1"/>
  <c r="AE298" i="1"/>
  <c r="CS298" i="1" s="1"/>
  <c r="R298" i="1" s="1"/>
  <c r="AC298" i="1"/>
  <c r="CQ298" i="1" s="1"/>
  <c r="P298" i="1" s="1"/>
  <c r="GV297" i="1"/>
  <c r="HC297" i="1" s="1"/>
  <c r="GX297" i="1" s="1"/>
  <c r="GP297" i="1"/>
  <c r="GN297" i="1"/>
  <c r="GL297" i="1"/>
  <c r="FR297" i="1"/>
  <c r="AJ297" i="1"/>
  <c r="CX297" i="1" s="1"/>
  <c r="W297" i="1" s="1"/>
  <c r="AI297" i="1"/>
  <c r="CW297" i="1" s="1"/>
  <c r="V297" i="1" s="1"/>
  <c r="AH297" i="1"/>
  <c r="CV297" i="1" s="1"/>
  <c r="U297" i="1" s="1"/>
  <c r="AG297" i="1"/>
  <c r="CU297" i="1" s="1"/>
  <c r="T297" i="1" s="1"/>
  <c r="AF297" i="1"/>
  <c r="CT297" i="1" s="1"/>
  <c r="S297" i="1" s="1"/>
  <c r="AE297" i="1"/>
  <c r="CS297" i="1" s="1"/>
  <c r="R297" i="1" s="1"/>
  <c r="AC297" i="1"/>
  <c r="CQ297" i="1" s="1"/>
  <c r="P297" i="1" s="1"/>
  <c r="GV296" i="1"/>
  <c r="HC296" i="1" s="1"/>
  <c r="GP296" i="1"/>
  <c r="GN296" i="1"/>
  <c r="GL296" i="1"/>
  <c r="FR296" i="1"/>
  <c r="AJ296" i="1"/>
  <c r="CX296" i="1" s="1"/>
  <c r="AI296" i="1"/>
  <c r="CW296" i="1" s="1"/>
  <c r="AH296" i="1"/>
  <c r="CV296" i="1" s="1"/>
  <c r="AG296" i="1"/>
  <c r="CU296" i="1" s="1"/>
  <c r="AF296" i="1"/>
  <c r="CT296" i="1" s="1"/>
  <c r="AE296" i="1"/>
  <c r="AC296" i="1"/>
  <c r="K296" i="1"/>
  <c r="I296" i="1"/>
  <c r="D296" i="1"/>
  <c r="C296" i="1"/>
  <c r="GV295" i="1"/>
  <c r="HC295" i="1" s="1"/>
  <c r="GP295" i="1"/>
  <c r="GN295" i="1"/>
  <c r="GL295" i="1"/>
  <c r="FR295" i="1"/>
  <c r="AJ295" i="1"/>
  <c r="CX295" i="1" s="1"/>
  <c r="AI295" i="1"/>
  <c r="CW295" i="1" s="1"/>
  <c r="AH295" i="1"/>
  <c r="CV295" i="1" s="1"/>
  <c r="AG295" i="1"/>
  <c r="CU295" i="1" s="1"/>
  <c r="AF295" i="1"/>
  <c r="AE295" i="1"/>
  <c r="AC295" i="1"/>
  <c r="CQ295" i="1" s="1"/>
  <c r="K295" i="1"/>
  <c r="I295" i="1"/>
  <c r="W295" i="1" s="1"/>
  <c r="D295" i="1"/>
  <c r="C295" i="1"/>
  <c r="GV294" i="1"/>
  <c r="HC294" i="1" s="1"/>
  <c r="GX294" i="1" s="1"/>
  <c r="GP294" i="1"/>
  <c r="GN294" i="1"/>
  <c r="GL294" i="1"/>
  <c r="FR294" i="1"/>
  <c r="AJ294" i="1"/>
  <c r="CX294" i="1" s="1"/>
  <c r="W294" i="1" s="1"/>
  <c r="AI294" i="1"/>
  <c r="CW294" i="1" s="1"/>
  <c r="V294" i="1" s="1"/>
  <c r="AH294" i="1"/>
  <c r="CV294" i="1" s="1"/>
  <c r="U294" i="1" s="1"/>
  <c r="AG294" i="1"/>
  <c r="CU294" i="1" s="1"/>
  <c r="T294" i="1" s="1"/>
  <c r="AF294" i="1"/>
  <c r="CT294" i="1" s="1"/>
  <c r="S294" i="1" s="1"/>
  <c r="AE294" i="1"/>
  <c r="CS294" i="1" s="1"/>
  <c r="R294" i="1" s="1"/>
  <c r="AC294" i="1"/>
  <c r="D294" i="1"/>
  <c r="C294" i="1"/>
  <c r="GV293" i="1"/>
  <c r="HC293" i="1" s="1"/>
  <c r="GX293" i="1" s="1"/>
  <c r="GP293" i="1"/>
  <c r="GN293" i="1"/>
  <c r="GL293" i="1"/>
  <c r="FR293" i="1"/>
  <c r="AJ293" i="1"/>
  <c r="CX293" i="1" s="1"/>
  <c r="W293" i="1" s="1"/>
  <c r="AI293" i="1"/>
  <c r="CW293" i="1" s="1"/>
  <c r="V293" i="1" s="1"/>
  <c r="AH293" i="1"/>
  <c r="CV293" i="1" s="1"/>
  <c r="U293" i="1" s="1"/>
  <c r="AG293" i="1"/>
  <c r="CU293" i="1" s="1"/>
  <c r="T293" i="1" s="1"/>
  <c r="AF293" i="1"/>
  <c r="CT293" i="1" s="1"/>
  <c r="S293" i="1" s="1"/>
  <c r="AE293" i="1"/>
  <c r="CS293" i="1" s="1"/>
  <c r="R293" i="1" s="1"/>
  <c r="AC293" i="1"/>
  <c r="CQ293" i="1" s="1"/>
  <c r="P293" i="1" s="1"/>
  <c r="D293" i="1"/>
  <c r="C293" i="1"/>
  <c r="GV292" i="1"/>
  <c r="HC292" i="1" s="1"/>
  <c r="GP292" i="1"/>
  <c r="GN292" i="1"/>
  <c r="GL292" i="1"/>
  <c r="FR292" i="1"/>
  <c r="AJ292" i="1"/>
  <c r="CX292" i="1" s="1"/>
  <c r="AI292" i="1"/>
  <c r="CW292" i="1" s="1"/>
  <c r="AH292" i="1"/>
  <c r="CV292" i="1" s="1"/>
  <c r="AG292" i="1"/>
  <c r="CU292" i="1" s="1"/>
  <c r="AF292" i="1"/>
  <c r="CT292" i="1" s="1"/>
  <c r="AE292" i="1"/>
  <c r="AD292" i="1" s="1"/>
  <c r="CR292" i="1" s="1"/>
  <c r="AC292" i="1"/>
  <c r="CQ292" i="1" s="1"/>
  <c r="K292" i="1"/>
  <c r="I292" i="1"/>
  <c r="GV291" i="1"/>
  <c r="HC291" i="1" s="1"/>
  <c r="GP291" i="1"/>
  <c r="GN291" i="1"/>
  <c r="GL291" i="1"/>
  <c r="FR291" i="1"/>
  <c r="AJ291" i="1"/>
  <c r="CX291" i="1" s="1"/>
  <c r="AI291" i="1"/>
  <c r="CW291" i="1" s="1"/>
  <c r="AH291" i="1"/>
  <c r="CV291" i="1" s="1"/>
  <c r="AG291" i="1"/>
  <c r="CU291" i="1" s="1"/>
  <c r="AF291" i="1"/>
  <c r="CT291" i="1" s="1"/>
  <c r="AE291" i="1"/>
  <c r="AC291" i="1"/>
  <c r="CQ291" i="1" s="1"/>
  <c r="K291" i="1"/>
  <c r="I291" i="1"/>
  <c r="GV290" i="1"/>
  <c r="HC290" i="1" s="1"/>
  <c r="GP290" i="1"/>
  <c r="GN290" i="1"/>
  <c r="GL290" i="1"/>
  <c r="FR290" i="1"/>
  <c r="AJ290" i="1"/>
  <c r="CX290" i="1" s="1"/>
  <c r="AI290" i="1"/>
  <c r="CW290" i="1" s="1"/>
  <c r="AH290" i="1"/>
  <c r="CV290" i="1" s="1"/>
  <c r="AG290" i="1"/>
  <c r="CU290" i="1" s="1"/>
  <c r="AF290" i="1"/>
  <c r="CT290" i="1" s="1"/>
  <c r="AE290" i="1"/>
  <c r="CS290" i="1" s="1"/>
  <c r="R290" i="1" s="1"/>
  <c r="AC290" i="1"/>
  <c r="CQ290" i="1" s="1"/>
  <c r="K290" i="1"/>
  <c r="I290" i="1"/>
  <c r="D290" i="1"/>
  <c r="C290" i="1"/>
  <c r="GV289" i="1"/>
  <c r="HC289" i="1" s="1"/>
  <c r="GP289" i="1"/>
  <c r="GN289" i="1"/>
  <c r="GL289" i="1"/>
  <c r="FR289" i="1"/>
  <c r="AJ289" i="1"/>
  <c r="CX289" i="1" s="1"/>
  <c r="AI289" i="1"/>
  <c r="CW289" i="1" s="1"/>
  <c r="AH289" i="1"/>
  <c r="CV289" i="1" s="1"/>
  <c r="AG289" i="1"/>
  <c r="CU289" i="1" s="1"/>
  <c r="AF289" i="1"/>
  <c r="CT289" i="1" s="1"/>
  <c r="AE289" i="1"/>
  <c r="CS289" i="1" s="1"/>
  <c r="R289" i="1" s="1"/>
  <c r="AC289" i="1"/>
  <c r="CQ289" i="1" s="1"/>
  <c r="K289" i="1"/>
  <c r="I289" i="1"/>
  <c r="D289" i="1"/>
  <c r="C289" i="1"/>
  <c r="GV288" i="1"/>
  <c r="HC288" i="1" s="1"/>
  <c r="GP288" i="1"/>
  <c r="GN288" i="1"/>
  <c r="GL288" i="1"/>
  <c r="FR288" i="1"/>
  <c r="AJ288" i="1"/>
  <c r="CX288" i="1" s="1"/>
  <c r="AI288" i="1"/>
  <c r="CW288" i="1" s="1"/>
  <c r="AH288" i="1"/>
  <c r="CV288" i="1" s="1"/>
  <c r="AG288" i="1"/>
  <c r="CU288" i="1" s="1"/>
  <c r="AF288" i="1"/>
  <c r="CT288" i="1" s="1"/>
  <c r="AE288" i="1"/>
  <c r="CS288" i="1" s="1"/>
  <c r="AC288" i="1"/>
  <c r="CQ288" i="1" s="1"/>
  <c r="K288" i="1"/>
  <c r="I288" i="1"/>
  <c r="GV287" i="1"/>
  <c r="HC287" i="1" s="1"/>
  <c r="GP287" i="1"/>
  <c r="GN287" i="1"/>
  <c r="GL287" i="1"/>
  <c r="FR287" i="1"/>
  <c r="AJ287" i="1"/>
  <c r="CX287" i="1" s="1"/>
  <c r="AI287" i="1"/>
  <c r="CW287" i="1" s="1"/>
  <c r="AH287" i="1"/>
  <c r="CV287" i="1" s="1"/>
  <c r="AG287" i="1"/>
  <c r="CU287" i="1" s="1"/>
  <c r="AF287" i="1"/>
  <c r="CT287" i="1" s="1"/>
  <c r="AE287" i="1"/>
  <c r="CS287" i="1" s="1"/>
  <c r="AC287" i="1"/>
  <c r="CQ287" i="1" s="1"/>
  <c r="K287" i="1"/>
  <c r="I287" i="1"/>
  <c r="GV286" i="1"/>
  <c r="HC286" i="1" s="1"/>
  <c r="GP286" i="1"/>
  <c r="GN286" i="1"/>
  <c r="GL286" i="1"/>
  <c r="FR286" i="1"/>
  <c r="AJ286" i="1"/>
  <c r="CX286" i="1" s="1"/>
  <c r="AI286" i="1"/>
  <c r="CW286" i="1" s="1"/>
  <c r="AH286" i="1"/>
  <c r="CV286" i="1" s="1"/>
  <c r="AG286" i="1"/>
  <c r="CU286" i="1" s="1"/>
  <c r="AF286" i="1"/>
  <c r="CT286" i="1" s="1"/>
  <c r="AE286" i="1"/>
  <c r="AD286" i="1" s="1"/>
  <c r="CR286" i="1" s="1"/>
  <c r="AC286" i="1"/>
  <c r="CQ286" i="1" s="1"/>
  <c r="K286" i="1"/>
  <c r="I286" i="1"/>
  <c r="D286" i="1"/>
  <c r="C286" i="1"/>
  <c r="GV285" i="1"/>
  <c r="HC285" i="1" s="1"/>
  <c r="GP285" i="1"/>
  <c r="GN285" i="1"/>
  <c r="GL285" i="1"/>
  <c r="FR285" i="1"/>
  <c r="AJ285" i="1"/>
  <c r="CX285" i="1" s="1"/>
  <c r="AI285" i="1"/>
  <c r="CW285" i="1" s="1"/>
  <c r="AH285" i="1"/>
  <c r="CV285" i="1" s="1"/>
  <c r="AG285" i="1"/>
  <c r="CU285" i="1" s="1"/>
  <c r="AF285" i="1"/>
  <c r="CT285" i="1" s="1"/>
  <c r="AE285" i="1"/>
  <c r="CS285" i="1" s="1"/>
  <c r="AC285" i="1"/>
  <c r="CQ285" i="1" s="1"/>
  <c r="K285" i="1"/>
  <c r="I285" i="1"/>
  <c r="D285" i="1"/>
  <c r="C285" i="1"/>
  <c r="GV284" i="1"/>
  <c r="HC284" i="1" s="1"/>
  <c r="GP284" i="1"/>
  <c r="GN284" i="1"/>
  <c r="GL284" i="1"/>
  <c r="FR284" i="1"/>
  <c r="AJ284" i="1"/>
  <c r="CX284" i="1" s="1"/>
  <c r="AI284" i="1"/>
  <c r="CW284" i="1" s="1"/>
  <c r="AH284" i="1"/>
  <c r="CV284" i="1" s="1"/>
  <c r="AG284" i="1"/>
  <c r="CU284" i="1" s="1"/>
  <c r="AF284" i="1"/>
  <c r="CT284" i="1" s="1"/>
  <c r="AE284" i="1"/>
  <c r="AD284" i="1" s="1"/>
  <c r="CR284" i="1" s="1"/>
  <c r="AC284" i="1"/>
  <c r="CQ284" i="1" s="1"/>
  <c r="K284" i="1"/>
  <c r="I284" i="1"/>
  <c r="GV283" i="1"/>
  <c r="HC283" i="1" s="1"/>
  <c r="GP283" i="1"/>
  <c r="GN283" i="1"/>
  <c r="GL283" i="1"/>
  <c r="FR283" i="1"/>
  <c r="AJ283" i="1"/>
  <c r="CX283" i="1" s="1"/>
  <c r="AI283" i="1"/>
  <c r="CW283" i="1" s="1"/>
  <c r="AH283" i="1"/>
  <c r="CV283" i="1" s="1"/>
  <c r="AG283" i="1"/>
  <c r="CU283" i="1" s="1"/>
  <c r="AF283" i="1"/>
  <c r="CT283" i="1" s="1"/>
  <c r="AE283" i="1"/>
  <c r="CS283" i="1" s="1"/>
  <c r="AC283" i="1"/>
  <c r="CQ283" i="1" s="1"/>
  <c r="K283" i="1"/>
  <c r="I283" i="1"/>
  <c r="GV282" i="1"/>
  <c r="HC282" i="1" s="1"/>
  <c r="GX282" i="1" s="1"/>
  <c r="GP282" i="1"/>
  <c r="GO282" i="1"/>
  <c r="GL282" i="1"/>
  <c r="FR282" i="1"/>
  <c r="AJ282" i="1"/>
  <c r="CX282" i="1" s="1"/>
  <c r="W282" i="1" s="1"/>
  <c r="AI282" i="1"/>
  <c r="CW282" i="1" s="1"/>
  <c r="V282" i="1" s="1"/>
  <c r="AH282" i="1"/>
  <c r="CV282" i="1" s="1"/>
  <c r="U282" i="1" s="1"/>
  <c r="AG282" i="1"/>
  <c r="CU282" i="1" s="1"/>
  <c r="T282" i="1" s="1"/>
  <c r="AF282" i="1"/>
  <c r="CT282" i="1" s="1"/>
  <c r="S282" i="1" s="1"/>
  <c r="AE282" i="1"/>
  <c r="AC282" i="1"/>
  <c r="CQ282" i="1" s="1"/>
  <c r="P282" i="1" s="1"/>
  <c r="D282" i="1"/>
  <c r="C282" i="1"/>
  <c r="GV281" i="1"/>
  <c r="HC281" i="1" s="1"/>
  <c r="GX281" i="1" s="1"/>
  <c r="GP281" i="1"/>
  <c r="GO281" i="1"/>
  <c r="GL281" i="1"/>
  <c r="FR281" i="1"/>
  <c r="AJ281" i="1"/>
  <c r="CX281" i="1" s="1"/>
  <c r="W281" i="1" s="1"/>
  <c r="AI281" i="1"/>
  <c r="CW281" i="1" s="1"/>
  <c r="V281" i="1" s="1"/>
  <c r="AH281" i="1"/>
  <c r="CV281" i="1" s="1"/>
  <c r="U281" i="1" s="1"/>
  <c r="AG281" i="1"/>
  <c r="CU281" i="1" s="1"/>
  <c r="T281" i="1" s="1"/>
  <c r="AF281" i="1"/>
  <c r="CT281" i="1" s="1"/>
  <c r="S281" i="1" s="1"/>
  <c r="AE281" i="1"/>
  <c r="CS281" i="1" s="1"/>
  <c r="R281" i="1" s="1"/>
  <c r="AC281" i="1"/>
  <c r="CQ281" i="1" s="1"/>
  <c r="P281" i="1" s="1"/>
  <c r="D281" i="1"/>
  <c r="C281" i="1"/>
  <c r="GV280" i="1"/>
  <c r="HC280" i="1" s="1"/>
  <c r="GX280" i="1" s="1"/>
  <c r="GP280" i="1"/>
  <c r="GO280" i="1"/>
  <c r="GL280" i="1"/>
  <c r="FR280" i="1"/>
  <c r="AJ280" i="1"/>
  <c r="CX280" i="1" s="1"/>
  <c r="W280" i="1" s="1"/>
  <c r="AI280" i="1"/>
  <c r="CW280" i="1" s="1"/>
  <c r="V280" i="1" s="1"/>
  <c r="AH280" i="1"/>
  <c r="CV280" i="1" s="1"/>
  <c r="U280" i="1" s="1"/>
  <c r="AG280" i="1"/>
  <c r="CU280" i="1" s="1"/>
  <c r="T280" i="1" s="1"/>
  <c r="AF280" i="1"/>
  <c r="CT280" i="1" s="1"/>
  <c r="S280" i="1" s="1"/>
  <c r="AE280" i="1"/>
  <c r="CS280" i="1" s="1"/>
  <c r="R280" i="1" s="1"/>
  <c r="AC280" i="1"/>
  <c r="D280" i="1"/>
  <c r="C280" i="1"/>
  <c r="GV279" i="1"/>
  <c r="HC279" i="1" s="1"/>
  <c r="GX279" i="1" s="1"/>
  <c r="GP279" i="1"/>
  <c r="GO279" i="1"/>
  <c r="GL279" i="1"/>
  <c r="FR279" i="1"/>
  <c r="AJ279" i="1"/>
  <c r="CX279" i="1" s="1"/>
  <c r="W279" i="1" s="1"/>
  <c r="AI279" i="1"/>
  <c r="CW279" i="1" s="1"/>
  <c r="V279" i="1" s="1"/>
  <c r="AH279" i="1"/>
  <c r="CV279" i="1" s="1"/>
  <c r="U279" i="1" s="1"/>
  <c r="AG279" i="1"/>
  <c r="CU279" i="1" s="1"/>
  <c r="T279" i="1" s="1"/>
  <c r="AF279" i="1"/>
  <c r="CT279" i="1" s="1"/>
  <c r="S279" i="1" s="1"/>
  <c r="AE279" i="1"/>
  <c r="CS279" i="1" s="1"/>
  <c r="R279" i="1" s="1"/>
  <c r="AC279" i="1"/>
  <c r="CQ279" i="1" s="1"/>
  <c r="P279" i="1" s="1"/>
  <c r="D279" i="1"/>
  <c r="C279" i="1"/>
  <c r="GV278" i="1"/>
  <c r="HC278" i="1" s="1"/>
  <c r="GP278" i="1"/>
  <c r="GO278" i="1"/>
  <c r="GL278" i="1"/>
  <c r="FR278" i="1"/>
  <c r="AJ278" i="1"/>
  <c r="CX278" i="1" s="1"/>
  <c r="AI278" i="1"/>
  <c r="CW278" i="1" s="1"/>
  <c r="AH278" i="1"/>
  <c r="CV278" i="1" s="1"/>
  <c r="AG278" i="1"/>
  <c r="CU278" i="1" s="1"/>
  <c r="AF278" i="1"/>
  <c r="CT278" i="1" s="1"/>
  <c r="AE278" i="1"/>
  <c r="CS278" i="1" s="1"/>
  <c r="AC278" i="1"/>
  <c r="CQ278" i="1" s="1"/>
  <c r="K278" i="1"/>
  <c r="I278" i="1"/>
  <c r="CX594" i="3" s="1"/>
  <c r="D278" i="1"/>
  <c r="C278" i="1"/>
  <c r="GV277" i="1"/>
  <c r="HC277" i="1" s="1"/>
  <c r="GP277" i="1"/>
  <c r="GO277" i="1"/>
  <c r="GL277" i="1"/>
  <c r="FR277" i="1"/>
  <c r="AJ277" i="1"/>
  <c r="CX277" i="1" s="1"/>
  <c r="AI277" i="1"/>
  <c r="CW277" i="1" s="1"/>
  <c r="AH277" i="1"/>
  <c r="CV277" i="1" s="1"/>
  <c r="AG277" i="1"/>
  <c r="CU277" i="1" s="1"/>
  <c r="AF277" i="1"/>
  <c r="CT277" i="1" s="1"/>
  <c r="AE277" i="1"/>
  <c r="AD277" i="1" s="1"/>
  <c r="CR277" i="1" s="1"/>
  <c r="AC277" i="1"/>
  <c r="CQ277" i="1" s="1"/>
  <c r="K277" i="1"/>
  <c r="I277" i="1"/>
  <c r="CX593" i="3" s="1"/>
  <c r="D277" i="1"/>
  <c r="C277" i="1"/>
  <c r="GV276" i="1"/>
  <c r="HC276" i="1" s="1"/>
  <c r="GP276" i="1"/>
  <c r="GO276" i="1"/>
  <c r="GL276" i="1"/>
  <c r="FR276" i="1"/>
  <c r="AJ276" i="1"/>
  <c r="CX276" i="1" s="1"/>
  <c r="AI276" i="1"/>
  <c r="CW276" i="1" s="1"/>
  <c r="AH276" i="1"/>
  <c r="CV276" i="1" s="1"/>
  <c r="AG276" i="1"/>
  <c r="CU276" i="1" s="1"/>
  <c r="AF276" i="1"/>
  <c r="CT276" i="1" s="1"/>
  <c r="AE276" i="1"/>
  <c r="CS276" i="1" s="1"/>
  <c r="AC276" i="1"/>
  <c r="CQ276" i="1" s="1"/>
  <c r="K276" i="1"/>
  <c r="I276" i="1"/>
  <c r="CX592" i="3" s="1"/>
  <c r="D276" i="1"/>
  <c r="C276" i="1"/>
  <c r="GV275" i="1"/>
  <c r="HC275" i="1" s="1"/>
  <c r="GP275" i="1"/>
  <c r="GO275" i="1"/>
  <c r="GL275" i="1"/>
  <c r="FR275" i="1"/>
  <c r="AJ275" i="1"/>
  <c r="CX275" i="1" s="1"/>
  <c r="AI275" i="1"/>
  <c r="CW275" i="1" s="1"/>
  <c r="AH275" i="1"/>
  <c r="CV275" i="1" s="1"/>
  <c r="AG275" i="1"/>
  <c r="CU275" i="1" s="1"/>
  <c r="AF275" i="1"/>
  <c r="CT275" i="1" s="1"/>
  <c r="AE275" i="1"/>
  <c r="AC275" i="1"/>
  <c r="CQ275" i="1" s="1"/>
  <c r="K275" i="1"/>
  <c r="I275" i="1"/>
  <c r="D275" i="1"/>
  <c r="C275" i="1"/>
  <c r="GV274" i="1"/>
  <c r="HC274" i="1" s="1"/>
  <c r="GP274" i="1"/>
  <c r="GO274" i="1"/>
  <c r="GL274" i="1"/>
  <c r="FR274" i="1"/>
  <c r="AJ274" i="1"/>
  <c r="CX274" i="1" s="1"/>
  <c r="AI274" i="1"/>
  <c r="CW274" i="1" s="1"/>
  <c r="AH274" i="1"/>
  <c r="CV274" i="1" s="1"/>
  <c r="AG274" i="1"/>
  <c r="CU274" i="1" s="1"/>
  <c r="AF274" i="1"/>
  <c r="CT274" i="1" s="1"/>
  <c r="AE274" i="1"/>
  <c r="AD274" i="1" s="1"/>
  <c r="CR274" i="1" s="1"/>
  <c r="AC274" i="1"/>
  <c r="K274" i="1"/>
  <c r="I274" i="1"/>
  <c r="CX590" i="3" s="1"/>
  <c r="D274" i="1"/>
  <c r="C274" i="1"/>
  <c r="GV273" i="1"/>
  <c r="HC273" i="1" s="1"/>
  <c r="GP273" i="1"/>
  <c r="GO273" i="1"/>
  <c r="GL273" i="1"/>
  <c r="FR273" i="1"/>
  <c r="AJ273" i="1"/>
  <c r="CX273" i="1" s="1"/>
  <c r="AI273" i="1"/>
  <c r="CW273" i="1" s="1"/>
  <c r="AH273" i="1"/>
  <c r="CV273" i="1" s="1"/>
  <c r="AG273" i="1"/>
  <c r="CU273" i="1" s="1"/>
  <c r="AF273" i="1"/>
  <c r="AE273" i="1"/>
  <c r="AD273" i="1" s="1"/>
  <c r="CR273" i="1" s="1"/>
  <c r="AC273" i="1"/>
  <c r="CQ273" i="1" s="1"/>
  <c r="K273" i="1"/>
  <c r="I273" i="1"/>
  <c r="CX589" i="3" s="1"/>
  <c r="D273" i="1"/>
  <c r="C273" i="1"/>
  <c r="GV271" i="1"/>
  <c r="HC271" i="1" s="1"/>
  <c r="GX271" i="1" s="1"/>
  <c r="GP271" i="1"/>
  <c r="GN271" i="1"/>
  <c r="GL271" i="1"/>
  <c r="FR271" i="1"/>
  <c r="AJ271" i="1"/>
  <c r="CX271" i="1" s="1"/>
  <c r="W271" i="1" s="1"/>
  <c r="AI271" i="1"/>
  <c r="CW271" i="1" s="1"/>
  <c r="V271" i="1" s="1"/>
  <c r="AH271" i="1"/>
  <c r="CV271" i="1" s="1"/>
  <c r="U271" i="1" s="1"/>
  <c r="AG271" i="1"/>
  <c r="CU271" i="1" s="1"/>
  <c r="T271" i="1" s="1"/>
  <c r="AF271" i="1"/>
  <c r="CT271" i="1" s="1"/>
  <c r="S271" i="1" s="1"/>
  <c r="AE271" i="1"/>
  <c r="AC271" i="1"/>
  <c r="CQ271" i="1" s="1"/>
  <c r="P271" i="1" s="1"/>
  <c r="GV270" i="1"/>
  <c r="HC270" i="1" s="1"/>
  <c r="GX270" i="1" s="1"/>
  <c r="GP270" i="1"/>
  <c r="GN270" i="1"/>
  <c r="GL270" i="1"/>
  <c r="FR270" i="1"/>
  <c r="AJ270" i="1"/>
  <c r="CX270" i="1" s="1"/>
  <c r="W270" i="1" s="1"/>
  <c r="AI270" i="1"/>
  <c r="CW270" i="1" s="1"/>
  <c r="V270" i="1" s="1"/>
  <c r="AH270" i="1"/>
  <c r="CV270" i="1" s="1"/>
  <c r="U270" i="1" s="1"/>
  <c r="AG270" i="1"/>
  <c r="CU270" i="1" s="1"/>
  <c r="T270" i="1" s="1"/>
  <c r="AF270" i="1"/>
  <c r="CT270" i="1" s="1"/>
  <c r="S270" i="1" s="1"/>
  <c r="AE270" i="1"/>
  <c r="CS270" i="1" s="1"/>
  <c r="R270" i="1" s="1"/>
  <c r="AC270" i="1"/>
  <c r="CQ270" i="1" s="1"/>
  <c r="P270" i="1" s="1"/>
  <c r="GV269" i="1"/>
  <c r="HC269" i="1" s="1"/>
  <c r="GX269" i="1" s="1"/>
  <c r="GP269" i="1"/>
  <c r="GN269" i="1"/>
  <c r="GL269" i="1"/>
  <c r="FR269" i="1"/>
  <c r="AJ269" i="1"/>
  <c r="CX269" i="1" s="1"/>
  <c r="W269" i="1" s="1"/>
  <c r="AI269" i="1"/>
  <c r="CW269" i="1" s="1"/>
  <c r="V269" i="1" s="1"/>
  <c r="AH269" i="1"/>
  <c r="CV269" i="1" s="1"/>
  <c r="U269" i="1" s="1"/>
  <c r="AG269" i="1"/>
  <c r="CU269" i="1" s="1"/>
  <c r="T269" i="1" s="1"/>
  <c r="AF269" i="1"/>
  <c r="CT269" i="1" s="1"/>
  <c r="S269" i="1" s="1"/>
  <c r="AE269" i="1"/>
  <c r="AD269" i="1" s="1"/>
  <c r="CR269" i="1" s="1"/>
  <c r="Q269" i="1" s="1"/>
  <c r="AC269" i="1"/>
  <c r="D269" i="1"/>
  <c r="C269" i="1"/>
  <c r="GV268" i="1"/>
  <c r="HC268" i="1" s="1"/>
  <c r="GX268" i="1" s="1"/>
  <c r="GP268" i="1"/>
  <c r="GN268" i="1"/>
  <c r="GL268" i="1"/>
  <c r="FR268" i="1"/>
  <c r="AJ268" i="1"/>
  <c r="CX268" i="1" s="1"/>
  <c r="W268" i="1" s="1"/>
  <c r="AI268" i="1"/>
  <c r="CW268" i="1" s="1"/>
  <c r="V268" i="1" s="1"/>
  <c r="AH268" i="1"/>
  <c r="CV268" i="1" s="1"/>
  <c r="U268" i="1" s="1"/>
  <c r="AG268" i="1"/>
  <c r="CU268" i="1" s="1"/>
  <c r="T268" i="1" s="1"/>
  <c r="AF268" i="1"/>
  <c r="CT268" i="1" s="1"/>
  <c r="S268" i="1" s="1"/>
  <c r="AE268" i="1"/>
  <c r="CS268" i="1" s="1"/>
  <c r="R268" i="1" s="1"/>
  <c r="AC268" i="1"/>
  <c r="CQ268" i="1" s="1"/>
  <c r="P268" i="1" s="1"/>
  <c r="D268" i="1"/>
  <c r="C268" i="1"/>
  <c r="GV267" i="1"/>
  <c r="HC267" i="1" s="1"/>
  <c r="GX267" i="1" s="1"/>
  <c r="GP267" i="1"/>
  <c r="GN267" i="1"/>
  <c r="GL267" i="1"/>
  <c r="FR267" i="1"/>
  <c r="AJ267" i="1"/>
  <c r="CX267" i="1" s="1"/>
  <c r="W267" i="1" s="1"/>
  <c r="AI267" i="1"/>
  <c r="CW267" i="1" s="1"/>
  <c r="V267" i="1" s="1"/>
  <c r="AH267" i="1"/>
  <c r="CV267" i="1" s="1"/>
  <c r="U267" i="1" s="1"/>
  <c r="AG267" i="1"/>
  <c r="CU267" i="1" s="1"/>
  <c r="T267" i="1" s="1"/>
  <c r="AF267" i="1"/>
  <c r="CT267" i="1" s="1"/>
  <c r="S267" i="1" s="1"/>
  <c r="AE267" i="1"/>
  <c r="AD267" i="1" s="1"/>
  <c r="CR267" i="1" s="1"/>
  <c r="Q267" i="1" s="1"/>
  <c r="AC267" i="1"/>
  <c r="CQ267" i="1" s="1"/>
  <c r="P267" i="1" s="1"/>
  <c r="D267" i="1"/>
  <c r="C267" i="1"/>
  <c r="GV266" i="1"/>
  <c r="HC266" i="1" s="1"/>
  <c r="GX266" i="1" s="1"/>
  <c r="GP266" i="1"/>
  <c r="GN266" i="1"/>
  <c r="GL266" i="1"/>
  <c r="FR266" i="1"/>
  <c r="AJ266" i="1"/>
  <c r="CX266" i="1" s="1"/>
  <c r="W266" i="1" s="1"/>
  <c r="AI266" i="1"/>
  <c r="CW266" i="1" s="1"/>
  <c r="V266" i="1" s="1"/>
  <c r="AH266" i="1"/>
  <c r="CV266" i="1" s="1"/>
  <c r="U266" i="1" s="1"/>
  <c r="AG266" i="1"/>
  <c r="CU266" i="1" s="1"/>
  <c r="T266" i="1" s="1"/>
  <c r="AF266" i="1"/>
  <c r="CT266" i="1" s="1"/>
  <c r="S266" i="1" s="1"/>
  <c r="AE266" i="1"/>
  <c r="CS266" i="1" s="1"/>
  <c r="R266" i="1" s="1"/>
  <c r="AC266" i="1"/>
  <c r="CQ266" i="1" s="1"/>
  <c r="P266" i="1" s="1"/>
  <c r="D266" i="1"/>
  <c r="C266" i="1"/>
  <c r="GV265" i="1"/>
  <c r="HC265" i="1" s="1"/>
  <c r="GX265" i="1" s="1"/>
  <c r="GP265" i="1"/>
  <c r="GN265" i="1"/>
  <c r="GL265" i="1"/>
  <c r="FR265" i="1"/>
  <c r="AJ265" i="1"/>
  <c r="CX265" i="1" s="1"/>
  <c r="W265" i="1" s="1"/>
  <c r="AI265" i="1"/>
  <c r="CW265" i="1" s="1"/>
  <c r="V265" i="1" s="1"/>
  <c r="AH265" i="1"/>
  <c r="CV265" i="1" s="1"/>
  <c r="U265" i="1" s="1"/>
  <c r="AG265" i="1"/>
  <c r="CU265" i="1" s="1"/>
  <c r="T265" i="1" s="1"/>
  <c r="AF265" i="1"/>
  <c r="CT265" i="1" s="1"/>
  <c r="S265" i="1" s="1"/>
  <c r="AE265" i="1"/>
  <c r="CS265" i="1" s="1"/>
  <c r="R265" i="1" s="1"/>
  <c r="AC265" i="1"/>
  <c r="CQ265" i="1" s="1"/>
  <c r="P265" i="1" s="1"/>
  <c r="GV264" i="1"/>
  <c r="HC264" i="1" s="1"/>
  <c r="GX264" i="1" s="1"/>
  <c r="GP264" i="1"/>
  <c r="GN264" i="1"/>
  <c r="GL264" i="1"/>
  <c r="FR264" i="1"/>
  <c r="AJ264" i="1"/>
  <c r="CX264" i="1" s="1"/>
  <c r="W264" i="1" s="1"/>
  <c r="AI264" i="1"/>
  <c r="CW264" i="1" s="1"/>
  <c r="V264" i="1" s="1"/>
  <c r="AH264" i="1"/>
  <c r="CV264" i="1" s="1"/>
  <c r="U264" i="1" s="1"/>
  <c r="AG264" i="1"/>
  <c r="CU264" i="1" s="1"/>
  <c r="T264" i="1" s="1"/>
  <c r="AF264" i="1"/>
  <c r="CT264" i="1" s="1"/>
  <c r="S264" i="1" s="1"/>
  <c r="AE264" i="1"/>
  <c r="AC264" i="1"/>
  <c r="CQ264" i="1" s="1"/>
  <c r="P264" i="1" s="1"/>
  <c r="GV263" i="1"/>
  <c r="HC263" i="1" s="1"/>
  <c r="GX263" i="1" s="1"/>
  <c r="GP263" i="1"/>
  <c r="GN263" i="1"/>
  <c r="GL263" i="1"/>
  <c r="FR263" i="1"/>
  <c r="AJ263" i="1"/>
  <c r="CX263" i="1" s="1"/>
  <c r="W263" i="1" s="1"/>
  <c r="AI263" i="1"/>
  <c r="CW263" i="1" s="1"/>
  <c r="V263" i="1" s="1"/>
  <c r="AH263" i="1"/>
  <c r="CV263" i="1" s="1"/>
  <c r="U263" i="1" s="1"/>
  <c r="AG263" i="1"/>
  <c r="CU263" i="1" s="1"/>
  <c r="T263" i="1" s="1"/>
  <c r="AF263" i="1"/>
  <c r="CT263" i="1" s="1"/>
  <c r="S263" i="1" s="1"/>
  <c r="AE263" i="1"/>
  <c r="AD263" i="1" s="1"/>
  <c r="CR263" i="1" s="1"/>
  <c r="Q263" i="1" s="1"/>
  <c r="AC263" i="1"/>
  <c r="CQ263" i="1" s="1"/>
  <c r="P263" i="1" s="1"/>
  <c r="D263" i="1"/>
  <c r="C263" i="1"/>
  <c r="GV262" i="1"/>
  <c r="HC262" i="1" s="1"/>
  <c r="GX262" i="1" s="1"/>
  <c r="GP262" i="1"/>
  <c r="GN262" i="1"/>
  <c r="GL262" i="1"/>
  <c r="FR262" i="1"/>
  <c r="AJ262" i="1"/>
  <c r="CX262" i="1" s="1"/>
  <c r="W262" i="1" s="1"/>
  <c r="AI262" i="1"/>
  <c r="CW262" i="1" s="1"/>
  <c r="V262" i="1" s="1"/>
  <c r="AH262" i="1"/>
  <c r="CV262" i="1" s="1"/>
  <c r="U262" i="1" s="1"/>
  <c r="AG262" i="1"/>
  <c r="CU262" i="1" s="1"/>
  <c r="T262" i="1" s="1"/>
  <c r="AF262" i="1"/>
  <c r="CT262" i="1" s="1"/>
  <c r="S262" i="1" s="1"/>
  <c r="AE262" i="1"/>
  <c r="CS262" i="1" s="1"/>
  <c r="R262" i="1" s="1"/>
  <c r="AC262" i="1"/>
  <c r="CQ262" i="1" s="1"/>
  <c r="P262" i="1" s="1"/>
  <c r="D262" i="1"/>
  <c r="C262" i="1"/>
  <c r="GV261" i="1"/>
  <c r="HC261" i="1" s="1"/>
  <c r="GP261" i="1"/>
  <c r="GO261" i="1"/>
  <c r="GL261" i="1"/>
  <c r="FR261" i="1"/>
  <c r="AJ261" i="1"/>
  <c r="CX261" i="1" s="1"/>
  <c r="AI261" i="1"/>
  <c r="CW261" i="1" s="1"/>
  <c r="AH261" i="1"/>
  <c r="CV261" i="1" s="1"/>
  <c r="AG261" i="1"/>
  <c r="CU261" i="1" s="1"/>
  <c r="AF261" i="1"/>
  <c r="CT261" i="1" s="1"/>
  <c r="AE261" i="1"/>
  <c r="CS261" i="1" s="1"/>
  <c r="AC261" i="1"/>
  <c r="CQ261" i="1" s="1"/>
  <c r="K261" i="1"/>
  <c r="I261" i="1"/>
  <c r="GV260" i="1"/>
  <c r="HC260" i="1" s="1"/>
  <c r="GP260" i="1"/>
  <c r="GO260" i="1"/>
  <c r="GL260" i="1"/>
  <c r="FR260" i="1"/>
  <c r="AJ260" i="1"/>
  <c r="CX260" i="1" s="1"/>
  <c r="AI260" i="1"/>
  <c r="CW260" i="1" s="1"/>
  <c r="AH260" i="1"/>
  <c r="CV260" i="1" s="1"/>
  <c r="AG260" i="1"/>
  <c r="CU260" i="1" s="1"/>
  <c r="AF260" i="1"/>
  <c r="CT260" i="1" s="1"/>
  <c r="AE260" i="1"/>
  <c r="CS260" i="1" s="1"/>
  <c r="AC260" i="1"/>
  <c r="CQ260" i="1" s="1"/>
  <c r="K260" i="1"/>
  <c r="I260" i="1"/>
  <c r="GV259" i="1"/>
  <c r="HC259" i="1" s="1"/>
  <c r="GP259" i="1"/>
  <c r="GN259" i="1"/>
  <c r="GL259" i="1"/>
  <c r="FR259" i="1"/>
  <c r="AJ259" i="1"/>
  <c r="CX259" i="1" s="1"/>
  <c r="AI259" i="1"/>
  <c r="CW259" i="1" s="1"/>
  <c r="AH259" i="1"/>
  <c r="CV259" i="1" s="1"/>
  <c r="AG259" i="1"/>
  <c r="CU259" i="1" s="1"/>
  <c r="AF259" i="1"/>
  <c r="AE259" i="1"/>
  <c r="CS259" i="1" s="1"/>
  <c r="AC259" i="1"/>
  <c r="CQ259" i="1" s="1"/>
  <c r="K259" i="1"/>
  <c r="I259" i="1"/>
  <c r="D259" i="1"/>
  <c r="C259" i="1"/>
  <c r="GV258" i="1"/>
  <c r="HC258" i="1" s="1"/>
  <c r="GP258" i="1"/>
  <c r="GN258" i="1"/>
  <c r="GL258" i="1"/>
  <c r="FR258" i="1"/>
  <c r="AJ258" i="1"/>
  <c r="CX258" i="1" s="1"/>
  <c r="AI258" i="1"/>
  <c r="CW258" i="1" s="1"/>
  <c r="AH258" i="1"/>
  <c r="CV258" i="1" s="1"/>
  <c r="AG258" i="1"/>
  <c r="CU258" i="1" s="1"/>
  <c r="AF258" i="1"/>
  <c r="CT258" i="1" s="1"/>
  <c r="AE258" i="1"/>
  <c r="AD258" i="1" s="1"/>
  <c r="CR258" i="1" s="1"/>
  <c r="AC258" i="1"/>
  <c r="CQ258" i="1" s="1"/>
  <c r="K258" i="1"/>
  <c r="I258" i="1"/>
  <c r="D258" i="1"/>
  <c r="C258" i="1"/>
  <c r="GV257" i="1"/>
  <c r="HC257" i="1" s="1"/>
  <c r="GP257" i="1"/>
  <c r="GN257" i="1"/>
  <c r="GL257" i="1"/>
  <c r="FR257" i="1"/>
  <c r="AJ257" i="1"/>
  <c r="CX257" i="1" s="1"/>
  <c r="AI257" i="1"/>
  <c r="CW257" i="1" s="1"/>
  <c r="AH257" i="1"/>
  <c r="CV257" i="1" s="1"/>
  <c r="AG257" i="1"/>
  <c r="CU257" i="1" s="1"/>
  <c r="AF257" i="1"/>
  <c r="CT257" i="1" s="1"/>
  <c r="AE257" i="1"/>
  <c r="AC257" i="1"/>
  <c r="CQ257" i="1" s="1"/>
  <c r="K257" i="1"/>
  <c r="I257" i="1"/>
  <c r="D257" i="1"/>
  <c r="C257" i="1"/>
  <c r="GV256" i="1"/>
  <c r="HC256" i="1" s="1"/>
  <c r="GP256" i="1"/>
  <c r="GN256" i="1"/>
  <c r="GL256" i="1"/>
  <c r="FR256" i="1"/>
  <c r="AJ256" i="1"/>
  <c r="CX256" i="1" s="1"/>
  <c r="AI256" i="1"/>
  <c r="CW256" i="1" s="1"/>
  <c r="AH256" i="1"/>
  <c r="CV256" i="1" s="1"/>
  <c r="AG256" i="1"/>
  <c r="CU256" i="1" s="1"/>
  <c r="AF256" i="1"/>
  <c r="CT256" i="1" s="1"/>
  <c r="AE256" i="1"/>
  <c r="AC256" i="1"/>
  <c r="CQ256" i="1" s="1"/>
  <c r="K256" i="1"/>
  <c r="I256" i="1"/>
  <c r="D256" i="1"/>
  <c r="C256" i="1"/>
  <c r="GV255" i="1"/>
  <c r="HC255" i="1" s="1"/>
  <c r="GX255" i="1" s="1"/>
  <c r="GP255" i="1"/>
  <c r="GN255" i="1"/>
  <c r="GL255" i="1"/>
  <c r="FR255" i="1"/>
  <c r="AJ255" i="1"/>
  <c r="CX255" i="1" s="1"/>
  <c r="W255" i="1" s="1"/>
  <c r="AI255" i="1"/>
  <c r="CW255" i="1" s="1"/>
  <c r="V255" i="1" s="1"/>
  <c r="AH255" i="1"/>
  <c r="CV255" i="1" s="1"/>
  <c r="U255" i="1" s="1"/>
  <c r="AG255" i="1"/>
  <c r="CU255" i="1" s="1"/>
  <c r="T255" i="1" s="1"/>
  <c r="AF255" i="1"/>
  <c r="AE255" i="1"/>
  <c r="AD255" i="1" s="1"/>
  <c r="CR255" i="1" s="1"/>
  <c r="Q255" i="1" s="1"/>
  <c r="AC255" i="1"/>
  <c r="CQ255" i="1" s="1"/>
  <c r="P255" i="1" s="1"/>
  <c r="GV254" i="1"/>
  <c r="HC254" i="1" s="1"/>
  <c r="GX254" i="1" s="1"/>
  <c r="GP254" i="1"/>
  <c r="GN254" i="1"/>
  <c r="GL254" i="1"/>
  <c r="FR254" i="1"/>
  <c r="AJ254" i="1"/>
  <c r="CX254" i="1" s="1"/>
  <c r="W254" i="1" s="1"/>
  <c r="AI254" i="1"/>
  <c r="CW254" i="1" s="1"/>
  <c r="V254" i="1" s="1"/>
  <c r="AH254" i="1"/>
  <c r="CV254" i="1" s="1"/>
  <c r="U254" i="1" s="1"/>
  <c r="AG254" i="1"/>
  <c r="CU254" i="1" s="1"/>
  <c r="T254" i="1" s="1"/>
  <c r="AF254" i="1"/>
  <c r="CT254" i="1" s="1"/>
  <c r="S254" i="1" s="1"/>
  <c r="AE254" i="1"/>
  <c r="AD254" i="1" s="1"/>
  <c r="CR254" i="1" s="1"/>
  <c r="Q254" i="1" s="1"/>
  <c r="AC254" i="1"/>
  <c r="CQ254" i="1" s="1"/>
  <c r="P254" i="1" s="1"/>
  <c r="GV253" i="1"/>
  <c r="HC253" i="1" s="1"/>
  <c r="GX253" i="1" s="1"/>
  <c r="GP253" i="1"/>
  <c r="GN253" i="1"/>
  <c r="GL253" i="1"/>
  <c r="FR253" i="1"/>
  <c r="AJ253" i="1"/>
  <c r="CX253" i="1" s="1"/>
  <c r="W253" i="1" s="1"/>
  <c r="AI253" i="1"/>
  <c r="CW253" i="1" s="1"/>
  <c r="V253" i="1" s="1"/>
  <c r="AH253" i="1"/>
  <c r="CV253" i="1" s="1"/>
  <c r="U253" i="1" s="1"/>
  <c r="AG253" i="1"/>
  <c r="CU253" i="1" s="1"/>
  <c r="T253" i="1" s="1"/>
  <c r="AF253" i="1"/>
  <c r="CT253" i="1" s="1"/>
  <c r="S253" i="1" s="1"/>
  <c r="AE253" i="1"/>
  <c r="AD253" i="1" s="1"/>
  <c r="CR253" i="1" s="1"/>
  <c r="Q253" i="1" s="1"/>
  <c r="AC253" i="1"/>
  <c r="CQ253" i="1" s="1"/>
  <c r="P253" i="1" s="1"/>
  <c r="D253" i="1"/>
  <c r="C253" i="1"/>
  <c r="GV252" i="1"/>
  <c r="HC252" i="1" s="1"/>
  <c r="GX252" i="1" s="1"/>
  <c r="GP252" i="1"/>
  <c r="GN252" i="1"/>
  <c r="GL252" i="1"/>
  <c r="FR252" i="1"/>
  <c r="AJ252" i="1"/>
  <c r="CX252" i="1" s="1"/>
  <c r="W252" i="1" s="1"/>
  <c r="AI252" i="1"/>
  <c r="CW252" i="1" s="1"/>
  <c r="V252" i="1" s="1"/>
  <c r="AH252" i="1"/>
  <c r="CV252" i="1" s="1"/>
  <c r="U252" i="1" s="1"/>
  <c r="AG252" i="1"/>
  <c r="CU252" i="1" s="1"/>
  <c r="T252" i="1" s="1"/>
  <c r="AF252" i="1"/>
  <c r="CT252" i="1" s="1"/>
  <c r="S252" i="1" s="1"/>
  <c r="AE252" i="1"/>
  <c r="AC252" i="1"/>
  <c r="CQ252" i="1" s="1"/>
  <c r="P252" i="1" s="1"/>
  <c r="D252" i="1"/>
  <c r="C252" i="1"/>
  <c r="GV251" i="1"/>
  <c r="HC251" i="1" s="1"/>
  <c r="GX251" i="1" s="1"/>
  <c r="GP251" i="1"/>
  <c r="GN251" i="1"/>
  <c r="GL251" i="1"/>
  <c r="FR251" i="1"/>
  <c r="AJ251" i="1"/>
  <c r="CX251" i="1" s="1"/>
  <c r="W251" i="1" s="1"/>
  <c r="AI251" i="1"/>
  <c r="CW251" i="1" s="1"/>
  <c r="V251" i="1" s="1"/>
  <c r="AH251" i="1"/>
  <c r="CV251" i="1" s="1"/>
  <c r="U251" i="1" s="1"/>
  <c r="AG251" i="1"/>
  <c r="CU251" i="1" s="1"/>
  <c r="T251" i="1" s="1"/>
  <c r="AF251" i="1"/>
  <c r="CT251" i="1" s="1"/>
  <c r="S251" i="1" s="1"/>
  <c r="AE251" i="1"/>
  <c r="AD251" i="1" s="1"/>
  <c r="CR251" i="1" s="1"/>
  <c r="Q251" i="1" s="1"/>
  <c r="AC251" i="1"/>
  <c r="CQ251" i="1" s="1"/>
  <c r="P251" i="1" s="1"/>
  <c r="D251" i="1"/>
  <c r="C251" i="1"/>
  <c r="GV250" i="1"/>
  <c r="HC250" i="1" s="1"/>
  <c r="GX250" i="1" s="1"/>
  <c r="GP250" i="1"/>
  <c r="GN250" i="1"/>
  <c r="GL250" i="1"/>
  <c r="FR250" i="1"/>
  <c r="AJ250" i="1"/>
  <c r="CX250" i="1" s="1"/>
  <c r="W250" i="1" s="1"/>
  <c r="AI250" i="1"/>
  <c r="CW250" i="1" s="1"/>
  <c r="V250" i="1" s="1"/>
  <c r="AH250" i="1"/>
  <c r="CV250" i="1" s="1"/>
  <c r="U250" i="1" s="1"/>
  <c r="AG250" i="1"/>
  <c r="CU250" i="1" s="1"/>
  <c r="T250" i="1" s="1"/>
  <c r="AF250" i="1"/>
  <c r="CT250" i="1" s="1"/>
  <c r="S250" i="1" s="1"/>
  <c r="AE250" i="1"/>
  <c r="CS250" i="1" s="1"/>
  <c r="R250" i="1" s="1"/>
  <c r="AC250" i="1"/>
  <c r="CQ250" i="1" s="1"/>
  <c r="P250" i="1" s="1"/>
  <c r="D250" i="1"/>
  <c r="C250" i="1"/>
  <c r="GV249" i="1"/>
  <c r="HC249" i="1" s="1"/>
  <c r="GX249" i="1" s="1"/>
  <c r="GP249" i="1"/>
  <c r="GN249" i="1"/>
  <c r="GL249" i="1"/>
  <c r="FR249" i="1"/>
  <c r="AJ249" i="1"/>
  <c r="CX249" i="1" s="1"/>
  <c r="W249" i="1" s="1"/>
  <c r="AI249" i="1"/>
  <c r="CW249" i="1" s="1"/>
  <c r="V249" i="1" s="1"/>
  <c r="AH249" i="1"/>
  <c r="CV249" i="1" s="1"/>
  <c r="U249" i="1" s="1"/>
  <c r="AG249" i="1"/>
  <c r="CU249" i="1" s="1"/>
  <c r="T249" i="1" s="1"/>
  <c r="AF249" i="1"/>
  <c r="CT249" i="1" s="1"/>
  <c r="S249" i="1" s="1"/>
  <c r="AE249" i="1"/>
  <c r="AD249" i="1" s="1"/>
  <c r="CR249" i="1" s="1"/>
  <c r="Q249" i="1" s="1"/>
  <c r="AC249" i="1"/>
  <c r="CQ249" i="1" s="1"/>
  <c r="P249" i="1" s="1"/>
  <c r="D249" i="1"/>
  <c r="C249" i="1"/>
  <c r="GV248" i="1"/>
  <c r="HC248" i="1" s="1"/>
  <c r="GX248" i="1" s="1"/>
  <c r="GP248" i="1"/>
  <c r="GN248" i="1"/>
  <c r="GL248" i="1"/>
  <c r="FR248" i="1"/>
  <c r="AJ248" i="1"/>
  <c r="CX248" i="1" s="1"/>
  <c r="W248" i="1" s="1"/>
  <c r="AI248" i="1"/>
  <c r="CW248" i="1" s="1"/>
  <c r="V248" i="1" s="1"/>
  <c r="AH248" i="1"/>
  <c r="CV248" i="1" s="1"/>
  <c r="U248" i="1" s="1"/>
  <c r="AG248" i="1"/>
  <c r="CU248" i="1" s="1"/>
  <c r="T248" i="1" s="1"/>
  <c r="AF248" i="1"/>
  <c r="CT248" i="1" s="1"/>
  <c r="S248" i="1" s="1"/>
  <c r="AE248" i="1"/>
  <c r="CS248" i="1" s="1"/>
  <c r="R248" i="1" s="1"/>
  <c r="AC248" i="1"/>
  <c r="CQ248" i="1" s="1"/>
  <c r="P248" i="1" s="1"/>
  <c r="D248" i="1"/>
  <c r="C248" i="1"/>
  <c r="GV247" i="1"/>
  <c r="HC247" i="1" s="1"/>
  <c r="GX247" i="1" s="1"/>
  <c r="GP247" i="1"/>
  <c r="GO247" i="1"/>
  <c r="GL247" i="1"/>
  <c r="FR247" i="1"/>
  <c r="AJ247" i="1"/>
  <c r="CX247" i="1" s="1"/>
  <c r="W247" i="1" s="1"/>
  <c r="AI247" i="1"/>
  <c r="CW247" i="1" s="1"/>
  <c r="V247" i="1" s="1"/>
  <c r="AH247" i="1"/>
  <c r="CV247" i="1" s="1"/>
  <c r="U247" i="1" s="1"/>
  <c r="AG247" i="1"/>
  <c r="CU247" i="1" s="1"/>
  <c r="T247" i="1" s="1"/>
  <c r="AF247" i="1"/>
  <c r="CT247" i="1" s="1"/>
  <c r="S247" i="1" s="1"/>
  <c r="AE247" i="1"/>
  <c r="CS247" i="1" s="1"/>
  <c r="R247" i="1" s="1"/>
  <c r="AC247" i="1"/>
  <c r="D247" i="1"/>
  <c r="C247" i="1"/>
  <c r="GV246" i="1"/>
  <c r="HC246" i="1" s="1"/>
  <c r="GX246" i="1" s="1"/>
  <c r="GP246" i="1"/>
  <c r="GO246" i="1"/>
  <c r="GL246" i="1"/>
  <c r="FR246" i="1"/>
  <c r="AJ246" i="1"/>
  <c r="CX246" i="1" s="1"/>
  <c r="W246" i="1" s="1"/>
  <c r="AI246" i="1"/>
  <c r="CW246" i="1" s="1"/>
  <c r="V246" i="1" s="1"/>
  <c r="AH246" i="1"/>
  <c r="CV246" i="1" s="1"/>
  <c r="U246" i="1" s="1"/>
  <c r="AG246" i="1"/>
  <c r="CU246" i="1" s="1"/>
  <c r="T246" i="1" s="1"/>
  <c r="AF246" i="1"/>
  <c r="CT246" i="1" s="1"/>
  <c r="S246" i="1" s="1"/>
  <c r="AE246" i="1"/>
  <c r="CS246" i="1" s="1"/>
  <c r="R246" i="1" s="1"/>
  <c r="AC246" i="1"/>
  <c r="CQ246" i="1" s="1"/>
  <c r="P246" i="1" s="1"/>
  <c r="D246" i="1"/>
  <c r="C246" i="1"/>
  <c r="GV245" i="1"/>
  <c r="HC245" i="1" s="1"/>
  <c r="GP245" i="1"/>
  <c r="GN245" i="1"/>
  <c r="GL245" i="1"/>
  <c r="FR245" i="1"/>
  <c r="AJ245" i="1"/>
  <c r="CX245" i="1" s="1"/>
  <c r="AI245" i="1"/>
  <c r="CW245" i="1" s="1"/>
  <c r="AH245" i="1"/>
  <c r="CV245" i="1" s="1"/>
  <c r="AG245" i="1"/>
  <c r="CU245" i="1" s="1"/>
  <c r="AF245" i="1"/>
  <c r="CT245" i="1" s="1"/>
  <c r="AE245" i="1"/>
  <c r="AD245" i="1" s="1"/>
  <c r="CR245" i="1" s="1"/>
  <c r="AC245" i="1"/>
  <c r="CQ245" i="1" s="1"/>
  <c r="K245" i="1"/>
  <c r="I245" i="1"/>
  <c r="GV244" i="1"/>
  <c r="HC244" i="1" s="1"/>
  <c r="GP244" i="1"/>
  <c r="GN244" i="1"/>
  <c r="GL244" i="1"/>
  <c r="FR244" i="1"/>
  <c r="AJ244" i="1"/>
  <c r="CX244" i="1" s="1"/>
  <c r="AI244" i="1"/>
  <c r="CW244" i="1" s="1"/>
  <c r="AH244" i="1"/>
  <c r="CV244" i="1" s="1"/>
  <c r="AG244" i="1"/>
  <c r="CU244" i="1" s="1"/>
  <c r="AF244" i="1"/>
  <c r="CT244" i="1" s="1"/>
  <c r="AE244" i="1"/>
  <c r="CS244" i="1" s="1"/>
  <c r="AC244" i="1"/>
  <c r="CQ244" i="1" s="1"/>
  <c r="K244" i="1"/>
  <c r="I244" i="1"/>
  <c r="GV243" i="1"/>
  <c r="HC243" i="1" s="1"/>
  <c r="GP243" i="1"/>
  <c r="GN243" i="1"/>
  <c r="GL243" i="1"/>
  <c r="FR243" i="1"/>
  <c r="AJ243" i="1"/>
  <c r="CX243" i="1" s="1"/>
  <c r="AI243" i="1"/>
  <c r="CW243" i="1" s="1"/>
  <c r="AH243" i="1"/>
  <c r="CV243" i="1" s="1"/>
  <c r="AG243" i="1"/>
  <c r="CU243" i="1" s="1"/>
  <c r="AF243" i="1"/>
  <c r="CT243" i="1" s="1"/>
  <c r="AE243" i="1"/>
  <c r="AD243" i="1" s="1"/>
  <c r="CR243" i="1" s="1"/>
  <c r="AC243" i="1"/>
  <c r="CQ243" i="1" s="1"/>
  <c r="K243" i="1"/>
  <c r="I243" i="1"/>
  <c r="D243" i="1"/>
  <c r="C243" i="1"/>
  <c r="GV242" i="1"/>
  <c r="HC242" i="1" s="1"/>
  <c r="GP242" i="1"/>
  <c r="GN242" i="1"/>
  <c r="GL242" i="1"/>
  <c r="FR242" i="1"/>
  <c r="AJ242" i="1"/>
  <c r="CX242" i="1" s="1"/>
  <c r="AI242" i="1"/>
  <c r="CW242" i="1" s="1"/>
  <c r="AH242" i="1"/>
  <c r="CV242" i="1" s="1"/>
  <c r="AG242" i="1"/>
  <c r="CU242" i="1" s="1"/>
  <c r="AF242" i="1"/>
  <c r="CT242" i="1" s="1"/>
  <c r="AE242" i="1"/>
  <c r="AD242" i="1" s="1"/>
  <c r="CR242" i="1" s="1"/>
  <c r="AC242" i="1"/>
  <c r="CQ242" i="1" s="1"/>
  <c r="K242" i="1"/>
  <c r="I242" i="1"/>
  <c r="D242" i="1"/>
  <c r="C242" i="1"/>
  <c r="GV241" i="1"/>
  <c r="HC241" i="1" s="1"/>
  <c r="GP241" i="1"/>
  <c r="GN241" i="1"/>
  <c r="GL241" i="1"/>
  <c r="FR241" i="1"/>
  <c r="AJ241" i="1"/>
  <c r="CX241" i="1" s="1"/>
  <c r="AI241" i="1"/>
  <c r="CW241" i="1" s="1"/>
  <c r="AH241" i="1"/>
  <c r="CV241" i="1" s="1"/>
  <c r="AG241" i="1"/>
  <c r="CU241" i="1" s="1"/>
  <c r="AF241" i="1"/>
  <c r="CT241" i="1" s="1"/>
  <c r="AE241" i="1"/>
  <c r="AC241" i="1"/>
  <c r="K241" i="1"/>
  <c r="I241" i="1"/>
  <c r="GV240" i="1"/>
  <c r="HC240" i="1" s="1"/>
  <c r="GP240" i="1"/>
  <c r="GN240" i="1"/>
  <c r="GL240" i="1"/>
  <c r="FR240" i="1"/>
  <c r="AJ240" i="1"/>
  <c r="CX240" i="1" s="1"/>
  <c r="AI240" i="1"/>
  <c r="CW240" i="1" s="1"/>
  <c r="AH240" i="1"/>
  <c r="CV240" i="1" s="1"/>
  <c r="AG240" i="1"/>
  <c r="CU240" i="1" s="1"/>
  <c r="AF240" i="1"/>
  <c r="CT240" i="1" s="1"/>
  <c r="AE240" i="1"/>
  <c r="AC240" i="1"/>
  <c r="CQ240" i="1" s="1"/>
  <c r="K240" i="1"/>
  <c r="I240" i="1"/>
  <c r="GV239" i="1"/>
  <c r="HC239" i="1" s="1"/>
  <c r="GX239" i="1" s="1"/>
  <c r="GP239" i="1"/>
  <c r="GO239" i="1"/>
  <c r="GL239" i="1"/>
  <c r="FR239" i="1"/>
  <c r="AJ239" i="1"/>
  <c r="CX239" i="1" s="1"/>
  <c r="W239" i="1" s="1"/>
  <c r="AI239" i="1"/>
  <c r="CW239" i="1" s="1"/>
  <c r="V239" i="1" s="1"/>
  <c r="AH239" i="1"/>
  <c r="CV239" i="1" s="1"/>
  <c r="U239" i="1" s="1"/>
  <c r="AG239" i="1"/>
  <c r="CU239" i="1" s="1"/>
  <c r="T239" i="1" s="1"/>
  <c r="AF239" i="1"/>
  <c r="CT239" i="1" s="1"/>
  <c r="S239" i="1" s="1"/>
  <c r="AE239" i="1"/>
  <c r="AD239" i="1" s="1"/>
  <c r="AC239" i="1"/>
  <c r="CQ239" i="1" s="1"/>
  <c r="P239" i="1" s="1"/>
  <c r="D239" i="1"/>
  <c r="C239" i="1"/>
  <c r="GV238" i="1"/>
  <c r="HC238" i="1" s="1"/>
  <c r="GX238" i="1" s="1"/>
  <c r="GP238" i="1"/>
  <c r="GO238" i="1"/>
  <c r="GL238" i="1"/>
  <c r="FR238" i="1"/>
  <c r="AJ238" i="1"/>
  <c r="CX238" i="1" s="1"/>
  <c r="W238" i="1" s="1"/>
  <c r="AI238" i="1"/>
  <c r="CW238" i="1" s="1"/>
  <c r="V238" i="1" s="1"/>
  <c r="AH238" i="1"/>
  <c r="CV238" i="1" s="1"/>
  <c r="U238" i="1" s="1"/>
  <c r="AG238" i="1"/>
  <c r="CU238" i="1" s="1"/>
  <c r="T238" i="1" s="1"/>
  <c r="AF238" i="1"/>
  <c r="CT238" i="1" s="1"/>
  <c r="S238" i="1" s="1"/>
  <c r="AE238" i="1"/>
  <c r="CS238" i="1" s="1"/>
  <c r="R238" i="1" s="1"/>
  <c r="AC238" i="1"/>
  <c r="CQ238" i="1" s="1"/>
  <c r="P238" i="1" s="1"/>
  <c r="D238" i="1"/>
  <c r="C238" i="1"/>
  <c r="GV237" i="1"/>
  <c r="HC237" i="1" s="1"/>
  <c r="GX237" i="1" s="1"/>
  <c r="GP237" i="1"/>
  <c r="GO237" i="1"/>
  <c r="GL237" i="1"/>
  <c r="FR237" i="1"/>
  <c r="AJ237" i="1"/>
  <c r="CX237" i="1" s="1"/>
  <c r="W237" i="1" s="1"/>
  <c r="AI237" i="1"/>
  <c r="CW237" i="1" s="1"/>
  <c r="V237" i="1" s="1"/>
  <c r="AH237" i="1"/>
  <c r="CV237" i="1" s="1"/>
  <c r="U237" i="1" s="1"/>
  <c r="AG237" i="1"/>
  <c r="CU237" i="1" s="1"/>
  <c r="T237" i="1" s="1"/>
  <c r="AF237" i="1"/>
  <c r="CT237" i="1" s="1"/>
  <c r="S237" i="1" s="1"/>
  <c r="AE237" i="1"/>
  <c r="CS237" i="1" s="1"/>
  <c r="R237" i="1" s="1"/>
  <c r="AC237" i="1"/>
  <c r="CQ237" i="1" s="1"/>
  <c r="P237" i="1" s="1"/>
  <c r="D237" i="1"/>
  <c r="C237" i="1"/>
  <c r="GV236" i="1"/>
  <c r="HC236" i="1" s="1"/>
  <c r="GX236" i="1" s="1"/>
  <c r="GP236" i="1"/>
  <c r="GO236" i="1"/>
  <c r="GL236" i="1"/>
  <c r="FR236" i="1"/>
  <c r="AJ236" i="1"/>
  <c r="CX236" i="1" s="1"/>
  <c r="W236" i="1" s="1"/>
  <c r="AI236" i="1"/>
  <c r="CW236" i="1" s="1"/>
  <c r="V236" i="1" s="1"/>
  <c r="AH236" i="1"/>
  <c r="CV236" i="1" s="1"/>
  <c r="U236" i="1" s="1"/>
  <c r="AG236" i="1"/>
  <c r="CU236" i="1" s="1"/>
  <c r="T236" i="1" s="1"/>
  <c r="AF236" i="1"/>
  <c r="CT236" i="1" s="1"/>
  <c r="S236" i="1" s="1"/>
  <c r="AE236" i="1"/>
  <c r="CS236" i="1" s="1"/>
  <c r="R236" i="1" s="1"/>
  <c r="AC236" i="1"/>
  <c r="CQ236" i="1" s="1"/>
  <c r="P236" i="1" s="1"/>
  <c r="D236" i="1"/>
  <c r="C236" i="1"/>
  <c r="GV235" i="1"/>
  <c r="HC235" i="1" s="1"/>
  <c r="GP235" i="1"/>
  <c r="GO235" i="1"/>
  <c r="GL235" i="1"/>
  <c r="FR235" i="1"/>
  <c r="AJ235" i="1"/>
  <c r="CX235" i="1" s="1"/>
  <c r="AI235" i="1"/>
  <c r="CW235" i="1" s="1"/>
  <c r="AH235" i="1"/>
  <c r="CV235" i="1" s="1"/>
  <c r="AG235" i="1"/>
  <c r="CU235" i="1" s="1"/>
  <c r="AF235" i="1"/>
  <c r="CT235" i="1" s="1"/>
  <c r="AE235" i="1"/>
  <c r="CS235" i="1" s="1"/>
  <c r="AC235" i="1"/>
  <c r="K235" i="1"/>
  <c r="I235" i="1"/>
  <c r="CX412" i="3" s="1"/>
  <c r="D235" i="1"/>
  <c r="C235" i="1"/>
  <c r="GV234" i="1"/>
  <c r="HC234" i="1" s="1"/>
  <c r="GP234" i="1"/>
  <c r="GO234" i="1"/>
  <c r="GL234" i="1"/>
  <c r="FR234" i="1"/>
  <c r="AJ234" i="1"/>
  <c r="CX234" i="1" s="1"/>
  <c r="AI234" i="1"/>
  <c r="CW234" i="1" s="1"/>
  <c r="AH234" i="1"/>
  <c r="CV234" i="1" s="1"/>
  <c r="AG234" i="1"/>
  <c r="CU234" i="1" s="1"/>
  <c r="AF234" i="1"/>
  <c r="CT234" i="1" s="1"/>
  <c r="AE234" i="1"/>
  <c r="AD234" i="1" s="1"/>
  <c r="CR234" i="1" s="1"/>
  <c r="AC234" i="1"/>
  <c r="CQ234" i="1" s="1"/>
  <c r="K234" i="1"/>
  <c r="I234" i="1"/>
  <c r="CX411" i="3" s="1"/>
  <c r="D234" i="1"/>
  <c r="C234" i="1"/>
  <c r="GV233" i="1"/>
  <c r="HC233" i="1" s="1"/>
  <c r="GP233" i="1"/>
  <c r="GO233" i="1"/>
  <c r="GL233" i="1"/>
  <c r="FR233" i="1"/>
  <c r="AJ233" i="1"/>
  <c r="CX233" i="1" s="1"/>
  <c r="AI233" i="1"/>
  <c r="CW233" i="1" s="1"/>
  <c r="AH233" i="1"/>
  <c r="CV233" i="1" s="1"/>
  <c r="AG233" i="1"/>
  <c r="CU233" i="1" s="1"/>
  <c r="AF233" i="1"/>
  <c r="CT233" i="1" s="1"/>
  <c r="AE233" i="1"/>
  <c r="AD233" i="1" s="1"/>
  <c r="CR233" i="1" s="1"/>
  <c r="AC233" i="1"/>
  <c r="CQ233" i="1" s="1"/>
  <c r="K233" i="1"/>
  <c r="I233" i="1"/>
  <c r="CX410" i="3" s="1"/>
  <c r="D233" i="1"/>
  <c r="C233" i="1"/>
  <c r="GV232" i="1"/>
  <c r="HC232" i="1" s="1"/>
  <c r="GP232" i="1"/>
  <c r="GO232" i="1"/>
  <c r="GL232" i="1"/>
  <c r="FR232" i="1"/>
  <c r="AJ232" i="1"/>
  <c r="CX232" i="1" s="1"/>
  <c r="AI232" i="1"/>
  <c r="CW232" i="1" s="1"/>
  <c r="AH232" i="1"/>
  <c r="CV232" i="1" s="1"/>
  <c r="AG232" i="1"/>
  <c r="CU232" i="1" s="1"/>
  <c r="AF232" i="1"/>
  <c r="CT232" i="1" s="1"/>
  <c r="AE232" i="1"/>
  <c r="AD232" i="1" s="1"/>
  <c r="CR232" i="1" s="1"/>
  <c r="AC232" i="1"/>
  <c r="K232" i="1"/>
  <c r="I232" i="1"/>
  <c r="CX409" i="3" s="1"/>
  <c r="D232" i="1"/>
  <c r="C232" i="1"/>
  <c r="GX229" i="1"/>
  <c r="GW229" i="1"/>
  <c r="GV229" i="1"/>
  <c r="GU229" i="1"/>
  <c r="GT229" i="1"/>
  <c r="GS229" i="1"/>
  <c r="GR229" i="1"/>
  <c r="GQ229" i="1"/>
  <c r="GP229" i="1"/>
  <c r="GO229" i="1"/>
  <c r="GN229" i="1"/>
  <c r="GM229" i="1"/>
  <c r="GL229" i="1"/>
  <c r="GK229" i="1"/>
  <c r="GJ229" i="1"/>
  <c r="GI229" i="1"/>
  <c r="GH229" i="1"/>
  <c r="GG229" i="1"/>
  <c r="GF229" i="1"/>
  <c r="GD229" i="1"/>
  <c r="GC229" i="1"/>
  <c r="FO229" i="1"/>
  <c r="FN229" i="1"/>
  <c r="FM229" i="1"/>
  <c r="FL229" i="1"/>
  <c r="FK229" i="1"/>
  <c r="FJ229" i="1"/>
  <c r="FI229" i="1"/>
  <c r="FH229" i="1"/>
  <c r="FG229" i="1"/>
  <c r="FF229" i="1"/>
  <c r="FE229" i="1"/>
  <c r="FD229" i="1"/>
  <c r="FC229" i="1"/>
  <c r="FB229" i="1"/>
  <c r="FA229" i="1"/>
  <c r="EZ229" i="1"/>
  <c r="EY229" i="1"/>
  <c r="EX229" i="1"/>
  <c r="EW229" i="1"/>
  <c r="EU229" i="1"/>
  <c r="ET229" i="1"/>
  <c r="EF229" i="1"/>
  <c r="EE229" i="1"/>
  <c r="DS229" i="1"/>
  <c r="DR229" i="1"/>
  <c r="DF229" i="1"/>
  <c r="DE229" i="1"/>
  <c r="DD229" i="1"/>
  <c r="DC229" i="1"/>
  <c r="DB229" i="1"/>
  <c r="DA229" i="1"/>
  <c r="CZ229" i="1"/>
  <c r="CY229" i="1"/>
  <c r="CX229" i="1"/>
  <c r="CW229" i="1"/>
  <c r="CV229" i="1"/>
  <c r="CU229" i="1"/>
  <c r="CT229" i="1"/>
  <c r="CS229" i="1"/>
  <c r="CR229" i="1"/>
  <c r="CQ229" i="1"/>
  <c r="CP229" i="1"/>
  <c r="CO229" i="1"/>
  <c r="CN229" i="1"/>
  <c r="CL229" i="1"/>
  <c r="CK229" i="1"/>
  <c r="BX229" i="1"/>
  <c r="BW229" i="1"/>
  <c r="BV229" i="1"/>
  <c r="BU229" i="1"/>
  <c r="BT229" i="1"/>
  <c r="BS229" i="1"/>
  <c r="BR229" i="1"/>
  <c r="BQ229" i="1"/>
  <c r="BP229" i="1"/>
  <c r="BO229" i="1"/>
  <c r="BN229" i="1"/>
  <c r="BM229" i="1"/>
  <c r="BL229" i="1"/>
  <c r="BK229" i="1"/>
  <c r="BJ229" i="1"/>
  <c r="BI229" i="1"/>
  <c r="BH229" i="1"/>
  <c r="BG229" i="1"/>
  <c r="BF229" i="1"/>
  <c r="BE229" i="1"/>
  <c r="BD229" i="1"/>
  <c r="BB229" i="1"/>
  <c r="AN229" i="1"/>
  <c r="AM229" i="1"/>
  <c r="AA229" i="1"/>
  <c r="Z229" i="1"/>
  <c r="F229" i="1"/>
  <c r="E229" i="1"/>
  <c r="D229" i="1"/>
  <c r="D227" i="1"/>
  <c r="GE197" i="1"/>
  <c r="EV197" i="1" s="1"/>
  <c r="GD197" i="1"/>
  <c r="EU197" i="1" s="1"/>
  <c r="P213" i="1" s="1"/>
  <c r="GC197" i="1"/>
  <c r="FP197" i="1"/>
  <c r="EG197" i="1" s="1"/>
  <c r="CM197" i="1"/>
  <c r="BD197" i="1" s="1"/>
  <c r="CL197" i="1"/>
  <c r="CL150" i="1" s="1"/>
  <c r="CK197" i="1"/>
  <c r="BX197" i="1"/>
  <c r="BX150" i="1" s="1"/>
  <c r="G197" i="1"/>
  <c r="G150" i="1" s="1"/>
  <c r="F197" i="1"/>
  <c r="F150" i="1" s="1"/>
  <c r="D197" i="1"/>
  <c r="C197" i="1"/>
  <c r="C150" i="1" s="1"/>
  <c r="B197" i="1"/>
  <c r="B150" i="1" s="1"/>
  <c r="GV195" i="1"/>
  <c r="HC195" i="1" s="1"/>
  <c r="GX195" i="1" s="1"/>
  <c r="GP195" i="1"/>
  <c r="GN195" i="1"/>
  <c r="GL195" i="1"/>
  <c r="FR195" i="1"/>
  <c r="AJ195" i="1"/>
  <c r="CX195" i="1" s="1"/>
  <c r="W195" i="1" s="1"/>
  <c r="AI195" i="1"/>
  <c r="CW195" i="1" s="1"/>
  <c r="V195" i="1" s="1"/>
  <c r="AH195" i="1"/>
  <c r="CV195" i="1" s="1"/>
  <c r="U195" i="1" s="1"/>
  <c r="AG195" i="1"/>
  <c r="CU195" i="1" s="1"/>
  <c r="T195" i="1" s="1"/>
  <c r="AF195" i="1"/>
  <c r="CT195" i="1" s="1"/>
  <c r="S195" i="1" s="1"/>
  <c r="AE195" i="1"/>
  <c r="CS195" i="1" s="1"/>
  <c r="R195" i="1" s="1"/>
  <c r="AC195" i="1"/>
  <c r="CQ195" i="1" s="1"/>
  <c r="P195" i="1" s="1"/>
  <c r="GV194" i="1"/>
  <c r="HC194" i="1" s="1"/>
  <c r="GX194" i="1" s="1"/>
  <c r="GP194" i="1"/>
  <c r="GN194" i="1"/>
  <c r="GL194" i="1"/>
  <c r="FR194" i="1"/>
  <c r="AJ194" i="1"/>
  <c r="CX194" i="1" s="1"/>
  <c r="W194" i="1" s="1"/>
  <c r="AI194" i="1"/>
  <c r="CW194" i="1" s="1"/>
  <c r="V194" i="1" s="1"/>
  <c r="AH194" i="1"/>
  <c r="CV194" i="1" s="1"/>
  <c r="U194" i="1" s="1"/>
  <c r="AG194" i="1"/>
  <c r="CU194" i="1" s="1"/>
  <c r="T194" i="1" s="1"/>
  <c r="AF194" i="1"/>
  <c r="CT194" i="1" s="1"/>
  <c r="S194" i="1" s="1"/>
  <c r="AE194" i="1"/>
  <c r="CS194" i="1" s="1"/>
  <c r="R194" i="1" s="1"/>
  <c r="AC194" i="1"/>
  <c r="CQ194" i="1" s="1"/>
  <c r="P194" i="1" s="1"/>
  <c r="GV193" i="1"/>
  <c r="HC193" i="1" s="1"/>
  <c r="GX193" i="1" s="1"/>
  <c r="GP193" i="1"/>
  <c r="GN193" i="1"/>
  <c r="GL193" i="1"/>
  <c r="FR193" i="1"/>
  <c r="AJ193" i="1"/>
  <c r="CX193" i="1" s="1"/>
  <c r="W193" i="1" s="1"/>
  <c r="AI193" i="1"/>
  <c r="CW193" i="1" s="1"/>
  <c r="V193" i="1" s="1"/>
  <c r="AH193" i="1"/>
  <c r="CV193" i="1" s="1"/>
  <c r="U193" i="1" s="1"/>
  <c r="AG193" i="1"/>
  <c r="CU193" i="1" s="1"/>
  <c r="T193" i="1" s="1"/>
  <c r="AF193" i="1"/>
  <c r="CT193" i="1" s="1"/>
  <c r="S193" i="1" s="1"/>
  <c r="AE193" i="1"/>
  <c r="CS193" i="1" s="1"/>
  <c r="R193" i="1" s="1"/>
  <c r="AC193" i="1"/>
  <c r="CQ193" i="1" s="1"/>
  <c r="P193" i="1" s="1"/>
  <c r="GV192" i="1"/>
  <c r="HC192" i="1" s="1"/>
  <c r="GX192" i="1" s="1"/>
  <c r="GP192" i="1"/>
  <c r="GN192" i="1"/>
  <c r="GL192" i="1"/>
  <c r="FR192" i="1"/>
  <c r="AJ192" i="1"/>
  <c r="CX192" i="1" s="1"/>
  <c r="W192" i="1" s="1"/>
  <c r="AI192" i="1"/>
  <c r="CW192" i="1" s="1"/>
  <c r="V192" i="1" s="1"/>
  <c r="AH192" i="1"/>
  <c r="CV192" i="1" s="1"/>
  <c r="U192" i="1" s="1"/>
  <c r="AG192" i="1"/>
  <c r="CU192" i="1" s="1"/>
  <c r="T192" i="1" s="1"/>
  <c r="AF192" i="1"/>
  <c r="CT192" i="1" s="1"/>
  <c r="S192" i="1" s="1"/>
  <c r="AE192" i="1"/>
  <c r="CS192" i="1" s="1"/>
  <c r="R192" i="1" s="1"/>
  <c r="AC192" i="1"/>
  <c r="CQ192" i="1" s="1"/>
  <c r="P192" i="1" s="1"/>
  <c r="GV191" i="1"/>
  <c r="HC191" i="1" s="1"/>
  <c r="GX191" i="1" s="1"/>
  <c r="GP191" i="1"/>
  <c r="GN191" i="1"/>
  <c r="GL191" i="1"/>
  <c r="FR191" i="1"/>
  <c r="AJ191" i="1"/>
  <c r="CX191" i="1" s="1"/>
  <c r="W191" i="1" s="1"/>
  <c r="AI191" i="1"/>
  <c r="CW191" i="1" s="1"/>
  <c r="V191" i="1" s="1"/>
  <c r="AH191" i="1"/>
  <c r="CV191" i="1" s="1"/>
  <c r="U191" i="1" s="1"/>
  <c r="AG191" i="1"/>
  <c r="CU191" i="1" s="1"/>
  <c r="T191" i="1" s="1"/>
  <c r="AF191" i="1"/>
  <c r="CT191" i="1" s="1"/>
  <c r="S191" i="1" s="1"/>
  <c r="AE191" i="1"/>
  <c r="AC191" i="1"/>
  <c r="CQ191" i="1" s="1"/>
  <c r="P191" i="1" s="1"/>
  <c r="D191" i="1"/>
  <c r="C191" i="1"/>
  <c r="GV190" i="1"/>
  <c r="HC190" i="1" s="1"/>
  <c r="GX190" i="1" s="1"/>
  <c r="GP190" i="1"/>
  <c r="GN190" i="1"/>
  <c r="GL190" i="1"/>
  <c r="FR190" i="1"/>
  <c r="AJ190" i="1"/>
  <c r="CX190" i="1" s="1"/>
  <c r="W190" i="1" s="1"/>
  <c r="AI190" i="1"/>
  <c r="CW190" i="1" s="1"/>
  <c r="V190" i="1" s="1"/>
  <c r="AH190" i="1"/>
  <c r="CV190" i="1" s="1"/>
  <c r="U190" i="1" s="1"/>
  <c r="AG190" i="1"/>
  <c r="CU190" i="1" s="1"/>
  <c r="T190" i="1" s="1"/>
  <c r="AF190" i="1"/>
  <c r="CT190" i="1" s="1"/>
  <c r="S190" i="1" s="1"/>
  <c r="AE190" i="1"/>
  <c r="AD190" i="1" s="1"/>
  <c r="CR190" i="1" s="1"/>
  <c r="Q190" i="1" s="1"/>
  <c r="AC190" i="1"/>
  <c r="CQ190" i="1" s="1"/>
  <c r="P190" i="1" s="1"/>
  <c r="D190" i="1"/>
  <c r="C190" i="1"/>
  <c r="GV189" i="1"/>
  <c r="HC189" i="1" s="1"/>
  <c r="GX189" i="1" s="1"/>
  <c r="GP189" i="1"/>
  <c r="GN189" i="1"/>
  <c r="GL189" i="1"/>
  <c r="FR189" i="1"/>
  <c r="AJ189" i="1"/>
  <c r="CX189" i="1" s="1"/>
  <c r="W189" i="1" s="1"/>
  <c r="AI189" i="1"/>
  <c r="CW189" i="1" s="1"/>
  <c r="V189" i="1" s="1"/>
  <c r="AH189" i="1"/>
  <c r="CV189" i="1" s="1"/>
  <c r="U189" i="1" s="1"/>
  <c r="AG189" i="1"/>
  <c r="CU189" i="1" s="1"/>
  <c r="T189" i="1" s="1"/>
  <c r="AF189" i="1"/>
  <c r="CT189" i="1" s="1"/>
  <c r="S189" i="1" s="1"/>
  <c r="AE189" i="1"/>
  <c r="CS189" i="1" s="1"/>
  <c r="R189" i="1" s="1"/>
  <c r="AC189" i="1"/>
  <c r="CQ189" i="1" s="1"/>
  <c r="P189" i="1" s="1"/>
  <c r="GV188" i="1"/>
  <c r="HC188" i="1" s="1"/>
  <c r="GX188" i="1" s="1"/>
  <c r="GP188" i="1"/>
  <c r="GN188" i="1"/>
  <c r="GL188" i="1"/>
  <c r="FR188" i="1"/>
  <c r="AJ188" i="1"/>
  <c r="CX188" i="1" s="1"/>
  <c r="W188" i="1" s="1"/>
  <c r="AI188" i="1"/>
  <c r="CW188" i="1" s="1"/>
  <c r="V188" i="1" s="1"/>
  <c r="AH188" i="1"/>
  <c r="CV188" i="1" s="1"/>
  <c r="U188" i="1" s="1"/>
  <c r="AG188" i="1"/>
  <c r="CU188" i="1" s="1"/>
  <c r="T188" i="1" s="1"/>
  <c r="AF188" i="1"/>
  <c r="CT188" i="1" s="1"/>
  <c r="S188" i="1" s="1"/>
  <c r="AE188" i="1"/>
  <c r="AC188" i="1"/>
  <c r="CQ188" i="1" s="1"/>
  <c r="P188" i="1" s="1"/>
  <c r="GV187" i="1"/>
  <c r="HC187" i="1" s="1"/>
  <c r="GX187" i="1" s="1"/>
  <c r="GP187" i="1"/>
  <c r="GN187" i="1"/>
  <c r="GL187" i="1"/>
  <c r="FR187" i="1"/>
  <c r="AJ187" i="1"/>
  <c r="CX187" i="1" s="1"/>
  <c r="W187" i="1" s="1"/>
  <c r="AI187" i="1"/>
  <c r="CW187" i="1" s="1"/>
  <c r="V187" i="1" s="1"/>
  <c r="AH187" i="1"/>
  <c r="CV187" i="1" s="1"/>
  <c r="U187" i="1" s="1"/>
  <c r="AG187" i="1"/>
  <c r="CU187" i="1" s="1"/>
  <c r="T187" i="1" s="1"/>
  <c r="AF187" i="1"/>
  <c r="CT187" i="1" s="1"/>
  <c r="S187" i="1" s="1"/>
  <c r="AE187" i="1"/>
  <c r="CS187" i="1" s="1"/>
  <c r="R187" i="1" s="1"/>
  <c r="AC187" i="1"/>
  <c r="CQ187" i="1" s="1"/>
  <c r="P187" i="1" s="1"/>
  <c r="GV186" i="1"/>
  <c r="HC186" i="1" s="1"/>
  <c r="GX186" i="1" s="1"/>
  <c r="GP186" i="1"/>
  <c r="GN186" i="1"/>
  <c r="GL186" i="1"/>
  <c r="FR186" i="1"/>
  <c r="AJ186" i="1"/>
  <c r="CX186" i="1" s="1"/>
  <c r="W186" i="1" s="1"/>
  <c r="AI186" i="1"/>
  <c r="CW186" i="1" s="1"/>
  <c r="V186" i="1" s="1"/>
  <c r="AH186" i="1"/>
  <c r="CV186" i="1" s="1"/>
  <c r="U186" i="1" s="1"/>
  <c r="AG186" i="1"/>
  <c r="CU186" i="1" s="1"/>
  <c r="T186" i="1" s="1"/>
  <c r="AF186" i="1"/>
  <c r="CT186" i="1" s="1"/>
  <c r="S186" i="1" s="1"/>
  <c r="AE186" i="1"/>
  <c r="AC186" i="1"/>
  <c r="CQ186" i="1" s="1"/>
  <c r="P186" i="1" s="1"/>
  <c r="GV185" i="1"/>
  <c r="HC185" i="1" s="1"/>
  <c r="GX185" i="1" s="1"/>
  <c r="GP185" i="1"/>
  <c r="GO185" i="1"/>
  <c r="GL185" i="1"/>
  <c r="FR185" i="1"/>
  <c r="AJ185" i="1"/>
  <c r="CX185" i="1" s="1"/>
  <c r="W185" i="1" s="1"/>
  <c r="AI185" i="1"/>
  <c r="CW185" i="1" s="1"/>
  <c r="V185" i="1" s="1"/>
  <c r="AH185" i="1"/>
  <c r="CV185" i="1" s="1"/>
  <c r="U185" i="1" s="1"/>
  <c r="AG185" i="1"/>
  <c r="CU185" i="1" s="1"/>
  <c r="T185" i="1" s="1"/>
  <c r="AF185" i="1"/>
  <c r="CT185" i="1" s="1"/>
  <c r="S185" i="1" s="1"/>
  <c r="AE185" i="1"/>
  <c r="CS185" i="1" s="1"/>
  <c r="R185" i="1" s="1"/>
  <c r="AC185" i="1"/>
  <c r="CQ185" i="1" s="1"/>
  <c r="P185" i="1" s="1"/>
  <c r="GV184" i="1"/>
  <c r="HC184" i="1" s="1"/>
  <c r="GX184" i="1" s="1"/>
  <c r="GP184" i="1"/>
  <c r="GO184" i="1"/>
  <c r="GL184" i="1"/>
  <c r="FR184" i="1"/>
  <c r="AJ184" i="1"/>
  <c r="CX184" i="1" s="1"/>
  <c r="W184" i="1" s="1"/>
  <c r="AI184" i="1"/>
  <c r="CW184" i="1" s="1"/>
  <c r="V184" i="1" s="1"/>
  <c r="AH184" i="1"/>
  <c r="CV184" i="1" s="1"/>
  <c r="U184" i="1" s="1"/>
  <c r="AG184" i="1"/>
  <c r="CU184" i="1" s="1"/>
  <c r="T184" i="1" s="1"/>
  <c r="AF184" i="1"/>
  <c r="CT184" i="1" s="1"/>
  <c r="S184" i="1" s="1"/>
  <c r="AE184" i="1"/>
  <c r="CS184" i="1" s="1"/>
  <c r="R184" i="1" s="1"/>
  <c r="AC184" i="1"/>
  <c r="CQ184" i="1" s="1"/>
  <c r="P184" i="1" s="1"/>
  <c r="GV183" i="1"/>
  <c r="HC183" i="1" s="1"/>
  <c r="GP183" i="1"/>
  <c r="GN183" i="1"/>
  <c r="GL183" i="1"/>
  <c r="FR183" i="1"/>
  <c r="AJ183" i="1"/>
  <c r="CX183" i="1" s="1"/>
  <c r="AI183" i="1"/>
  <c r="CW183" i="1" s="1"/>
  <c r="AH183" i="1"/>
  <c r="CV183" i="1" s="1"/>
  <c r="AG183" i="1"/>
  <c r="CU183" i="1" s="1"/>
  <c r="AF183" i="1"/>
  <c r="CT183" i="1" s="1"/>
  <c r="AE183" i="1"/>
  <c r="CS183" i="1" s="1"/>
  <c r="AC183" i="1"/>
  <c r="CQ183" i="1" s="1"/>
  <c r="K183" i="1"/>
  <c r="I183" i="1"/>
  <c r="GV182" i="1"/>
  <c r="HC182" i="1" s="1"/>
  <c r="GP182" i="1"/>
  <c r="GN182" i="1"/>
  <c r="GL182" i="1"/>
  <c r="FR182" i="1"/>
  <c r="AJ182" i="1"/>
  <c r="CX182" i="1" s="1"/>
  <c r="AI182" i="1"/>
  <c r="CW182" i="1" s="1"/>
  <c r="AH182" i="1"/>
  <c r="CV182" i="1" s="1"/>
  <c r="AG182" i="1"/>
  <c r="CU182" i="1" s="1"/>
  <c r="AF182" i="1"/>
  <c r="CT182" i="1" s="1"/>
  <c r="AE182" i="1"/>
  <c r="AC182" i="1"/>
  <c r="CQ182" i="1" s="1"/>
  <c r="K182" i="1"/>
  <c r="I182" i="1"/>
  <c r="GV181" i="1"/>
  <c r="HC181" i="1" s="1"/>
  <c r="GP181" i="1"/>
  <c r="GN181" i="1"/>
  <c r="GL181" i="1"/>
  <c r="FR181" i="1"/>
  <c r="AJ181" i="1"/>
  <c r="CX181" i="1" s="1"/>
  <c r="AI181" i="1"/>
  <c r="CW181" i="1" s="1"/>
  <c r="AH181" i="1"/>
  <c r="CV181" i="1" s="1"/>
  <c r="AG181" i="1"/>
  <c r="CU181" i="1" s="1"/>
  <c r="AF181" i="1"/>
  <c r="CT181" i="1" s="1"/>
  <c r="AE181" i="1"/>
  <c r="CS181" i="1" s="1"/>
  <c r="AC181" i="1"/>
  <c r="CQ181" i="1" s="1"/>
  <c r="K181" i="1"/>
  <c r="I181" i="1"/>
  <c r="GV180" i="1"/>
  <c r="HC180" i="1" s="1"/>
  <c r="GP180" i="1"/>
  <c r="GN180" i="1"/>
  <c r="GL180" i="1"/>
  <c r="FR180" i="1"/>
  <c r="AJ180" i="1"/>
  <c r="CX180" i="1" s="1"/>
  <c r="AI180" i="1"/>
  <c r="CW180" i="1" s="1"/>
  <c r="AH180" i="1"/>
  <c r="CV180" i="1" s="1"/>
  <c r="AG180" i="1"/>
  <c r="CU180" i="1" s="1"/>
  <c r="AF180" i="1"/>
  <c r="CT180" i="1" s="1"/>
  <c r="AE180" i="1"/>
  <c r="AD180" i="1" s="1"/>
  <c r="CR180" i="1" s="1"/>
  <c r="AC180" i="1"/>
  <c r="CQ180" i="1" s="1"/>
  <c r="K180" i="1"/>
  <c r="I180" i="1"/>
  <c r="GV179" i="1"/>
  <c r="HC179" i="1" s="1"/>
  <c r="GX179" i="1" s="1"/>
  <c r="GP179" i="1"/>
  <c r="GN179" i="1"/>
  <c r="GL179" i="1"/>
  <c r="FR179" i="1"/>
  <c r="AJ179" i="1"/>
  <c r="CX179" i="1" s="1"/>
  <c r="W179" i="1" s="1"/>
  <c r="AI179" i="1"/>
  <c r="CW179" i="1" s="1"/>
  <c r="V179" i="1" s="1"/>
  <c r="AH179" i="1"/>
  <c r="CV179" i="1" s="1"/>
  <c r="U179" i="1" s="1"/>
  <c r="AG179" i="1"/>
  <c r="CU179" i="1" s="1"/>
  <c r="T179" i="1" s="1"/>
  <c r="AF179" i="1"/>
  <c r="CT179" i="1" s="1"/>
  <c r="S179" i="1" s="1"/>
  <c r="AE179" i="1"/>
  <c r="AC179" i="1"/>
  <c r="CQ179" i="1" s="1"/>
  <c r="P179" i="1" s="1"/>
  <c r="D179" i="1"/>
  <c r="C179" i="1"/>
  <c r="GV178" i="1"/>
  <c r="HC178" i="1" s="1"/>
  <c r="GX178" i="1" s="1"/>
  <c r="GP178" i="1"/>
  <c r="GN178" i="1"/>
  <c r="GL178" i="1"/>
  <c r="FR178" i="1"/>
  <c r="AJ178" i="1"/>
  <c r="CX178" i="1" s="1"/>
  <c r="W178" i="1" s="1"/>
  <c r="AI178" i="1"/>
  <c r="CW178" i="1" s="1"/>
  <c r="V178" i="1" s="1"/>
  <c r="AH178" i="1"/>
  <c r="CV178" i="1" s="1"/>
  <c r="U178" i="1" s="1"/>
  <c r="AG178" i="1"/>
  <c r="CU178" i="1" s="1"/>
  <c r="T178" i="1" s="1"/>
  <c r="AF178" i="1"/>
  <c r="CT178" i="1" s="1"/>
  <c r="S178" i="1" s="1"/>
  <c r="AE178" i="1"/>
  <c r="CS178" i="1" s="1"/>
  <c r="R178" i="1" s="1"/>
  <c r="AC178" i="1"/>
  <c r="CQ178" i="1" s="1"/>
  <c r="P178" i="1" s="1"/>
  <c r="D178" i="1"/>
  <c r="C178" i="1"/>
  <c r="GV177" i="1"/>
  <c r="HC177" i="1" s="1"/>
  <c r="GX177" i="1" s="1"/>
  <c r="GP177" i="1"/>
  <c r="GN177" i="1"/>
  <c r="GL177" i="1"/>
  <c r="FR177" i="1"/>
  <c r="AJ177" i="1"/>
  <c r="CX177" i="1" s="1"/>
  <c r="W177" i="1" s="1"/>
  <c r="AI177" i="1"/>
  <c r="CW177" i="1" s="1"/>
  <c r="V177" i="1" s="1"/>
  <c r="AH177" i="1"/>
  <c r="CV177" i="1" s="1"/>
  <c r="U177" i="1" s="1"/>
  <c r="AG177" i="1"/>
  <c r="CU177" i="1" s="1"/>
  <c r="T177" i="1" s="1"/>
  <c r="AF177" i="1"/>
  <c r="CT177" i="1" s="1"/>
  <c r="S177" i="1" s="1"/>
  <c r="AE177" i="1"/>
  <c r="CS177" i="1" s="1"/>
  <c r="R177" i="1" s="1"/>
  <c r="AC177" i="1"/>
  <c r="CQ177" i="1" s="1"/>
  <c r="P177" i="1" s="1"/>
  <c r="D177" i="1"/>
  <c r="C177" i="1"/>
  <c r="GV176" i="1"/>
  <c r="HC176" i="1" s="1"/>
  <c r="GX176" i="1" s="1"/>
  <c r="GP176" i="1"/>
  <c r="GN176" i="1"/>
  <c r="GL176" i="1"/>
  <c r="FR176" i="1"/>
  <c r="AJ176" i="1"/>
  <c r="CX176" i="1" s="1"/>
  <c r="W176" i="1" s="1"/>
  <c r="AI176" i="1"/>
  <c r="CW176" i="1" s="1"/>
  <c r="V176" i="1" s="1"/>
  <c r="AH176" i="1"/>
  <c r="CV176" i="1" s="1"/>
  <c r="U176" i="1" s="1"/>
  <c r="AG176" i="1"/>
  <c r="CU176" i="1" s="1"/>
  <c r="T176" i="1" s="1"/>
  <c r="AF176" i="1"/>
  <c r="CT176" i="1" s="1"/>
  <c r="S176" i="1" s="1"/>
  <c r="AE176" i="1"/>
  <c r="AD176" i="1" s="1"/>
  <c r="CR176" i="1" s="1"/>
  <c r="Q176" i="1" s="1"/>
  <c r="AC176" i="1"/>
  <c r="CQ176" i="1" s="1"/>
  <c r="P176" i="1" s="1"/>
  <c r="D176" i="1"/>
  <c r="C176" i="1"/>
  <c r="GV175" i="1"/>
  <c r="HC175" i="1" s="1"/>
  <c r="GX175" i="1" s="1"/>
  <c r="GP175" i="1"/>
  <c r="GN175" i="1"/>
  <c r="GL175" i="1"/>
  <c r="FR175" i="1"/>
  <c r="AJ175" i="1"/>
  <c r="CX175" i="1" s="1"/>
  <c r="W175" i="1" s="1"/>
  <c r="AI175" i="1"/>
  <c r="CW175" i="1" s="1"/>
  <c r="V175" i="1" s="1"/>
  <c r="AH175" i="1"/>
  <c r="CV175" i="1" s="1"/>
  <c r="U175" i="1" s="1"/>
  <c r="AG175" i="1"/>
  <c r="CU175" i="1" s="1"/>
  <c r="T175" i="1" s="1"/>
  <c r="AF175" i="1"/>
  <c r="CT175" i="1" s="1"/>
  <c r="S175" i="1" s="1"/>
  <c r="AE175" i="1"/>
  <c r="CS175" i="1" s="1"/>
  <c r="R175" i="1" s="1"/>
  <c r="AC175" i="1"/>
  <c r="CQ175" i="1" s="1"/>
  <c r="P175" i="1" s="1"/>
  <c r="D175" i="1"/>
  <c r="C175" i="1"/>
  <c r="GV174" i="1"/>
  <c r="HC174" i="1" s="1"/>
  <c r="GX174" i="1" s="1"/>
  <c r="GP174" i="1"/>
  <c r="GN174" i="1"/>
  <c r="GL174" i="1"/>
  <c r="FR174" i="1"/>
  <c r="AJ174" i="1"/>
  <c r="CX174" i="1" s="1"/>
  <c r="W174" i="1" s="1"/>
  <c r="AI174" i="1"/>
  <c r="CW174" i="1" s="1"/>
  <c r="V174" i="1" s="1"/>
  <c r="AH174" i="1"/>
  <c r="CV174" i="1" s="1"/>
  <c r="U174" i="1" s="1"/>
  <c r="AG174" i="1"/>
  <c r="CU174" i="1" s="1"/>
  <c r="T174" i="1" s="1"/>
  <c r="AF174" i="1"/>
  <c r="CT174" i="1" s="1"/>
  <c r="S174" i="1" s="1"/>
  <c r="AE174" i="1"/>
  <c r="CS174" i="1" s="1"/>
  <c r="R174" i="1" s="1"/>
  <c r="AC174" i="1"/>
  <c r="CQ174" i="1" s="1"/>
  <c r="P174" i="1" s="1"/>
  <c r="D174" i="1"/>
  <c r="C174" i="1"/>
  <c r="GV173" i="1"/>
  <c r="HC173" i="1" s="1"/>
  <c r="GX173" i="1" s="1"/>
  <c r="GP173" i="1"/>
  <c r="GN173" i="1"/>
  <c r="GL173" i="1"/>
  <c r="FR173" i="1"/>
  <c r="AJ173" i="1"/>
  <c r="CX173" i="1" s="1"/>
  <c r="W173" i="1" s="1"/>
  <c r="AI173" i="1"/>
  <c r="CW173" i="1" s="1"/>
  <c r="V173" i="1" s="1"/>
  <c r="AH173" i="1"/>
  <c r="CV173" i="1" s="1"/>
  <c r="U173" i="1" s="1"/>
  <c r="AG173" i="1"/>
  <c r="CU173" i="1" s="1"/>
  <c r="T173" i="1" s="1"/>
  <c r="AF173" i="1"/>
  <c r="CT173" i="1" s="1"/>
  <c r="S173" i="1" s="1"/>
  <c r="AE173" i="1"/>
  <c r="CS173" i="1" s="1"/>
  <c r="R173" i="1" s="1"/>
  <c r="AC173" i="1"/>
  <c r="CQ173" i="1" s="1"/>
  <c r="P173" i="1" s="1"/>
  <c r="D173" i="1"/>
  <c r="C173" i="1"/>
  <c r="GV172" i="1"/>
  <c r="HC172" i="1" s="1"/>
  <c r="GX172" i="1" s="1"/>
  <c r="GP172" i="1"/>
  <c r="GN172" i="1"/>
  <c r="GL172" i="1"/>
  <c r="FR172" i="1"/>
  <c r="AJ172" i="1"/>
  <c r="CX172" i="1" s="1"/>
  <c r="W172" i="1" s="1"/>
  <c r="AI172" i="1"/>
  <c r="CW172" i="1" s="1"/>
  <c r="V172" i="1" s="1"/>
  <c r="AH172" i="1"/>
  <c r="CV172" i="1" s="1"/>
  <c r="U172" i="1" s="1"/>
  <c r="AG172" i="1"/>
  <c r="CU172" i="1" s="1"/>
  <c r="T172" i="1" s="1"/>
  <c r="AF172" i="1"/>
  <c r="CT172" i="1" s="1"/>
  <c r="S172" i="1" s="1"/>
  <c r="AE172" i="1"/>
  <c r="AD172" i="1" s="1"/>
  <c r="CR172" i="1" s="1"/>
  <c r="Q172" i="1" s="1"/>
  <c r="AC172" i="1"/>
  <c r="D172" i="1"/>
  <c r="C172" i="1"/>
  <c r="GV171" i="1"/>
  <c r="HC171" i="1" s="1"/>
  <c r="GX171" i="1" s="1"/>
  <c r="GP171" i="1"/>
  <c r="GN171" i="1"/>
  <c r="GL171" i="1"/>
  <c r="FR171" i="1"/>
  <c r="AJ171" i="1"/>
  <c r="CX171" i="1" s="1"/>
  <c r="W171" i="1" s="1"/>
  <c r="AI171" i="1"/>
  <c r="CW171" i="1" s="1"/>
  <c r="V171" i="1" s="1"/>
  <c r="AH171" i="1"/>
  <c r="CV171" i="1" s="1"/>
  <c r="U171" i="1" s="1"/>
  <c r="AG171" i="1"/>
  <c r="CU171" i="1" s="1"/>
  <c r="T171" i="1" s="1"/>
  <c r="AF171" i="1"/>
  <c r="CT171" i="1" s="1"/>
  <c r="S171" i="1" s="1"/>
  <c r="AE171" i="1"/>
  <c r="AC171" i="1"/>
  <c r="CQ171" i="1" s="1"/>
  <c r="P171" i="1" s="1"/>
  <c r="D171" i="1"/>
  <c r="C171" i="1"/>
  <c r="GV170" i="1"/>
  <c r="HC170" i="1" s="1"/>
  <c r="GX170" i="1" s="1"/>
  <c r="GP170" i="1"/>
  <c r="GN170" i="1"/>
  <c r="GL170" i="1"/>
  <c r="FR170" i="1"/>
  <c r="AJ170" i="1"/>
  <c r="CX170" i="1" s="1"/>
  <c r="W170" i="1" s="1"/>
  <c r="AI170" i="1"/>
  <c r="CW170" i="1" s="1"/>
  <c r="V170" i="1" s="1"/>
  <c r="AH170" i="1"/>
  <c r="CV170" i="1" s="1"/>
  <c r="U170" i="1" s="1"/>
  <c r="AG170" i="1"/>
  <c r="CU170" i="1" s="1"/>
  <c r="T170" i="1" s="1"/>
  <c r="AF170" i="1"/>
  <c r="CT170" i="1" s="1"/>
  <c r="S170" i="1" s="1"/>
  <c r="AE170" i="1"/>
  <c r="AD170" i="1" s="1"/>
  <c r="CR170" i="1" s="1"/>
  <c r="Q170" i="1" s="1"/>
  <c r="AC170" i="1"/>
  <c r="D170" i="1"/>
  <c r="C170" i="1"/>
  <c r="GV169" i="1"/>
  <c r="HC169" i="1" s="1"/>
  <c r="GX169" i="1" s="1"/>
  <c r="GP169" i="1"/>
  <c r="GN169" i="1"/>
  <c r="GL169" i="1"/>
  <c r="FR169" i="1"/>
  <c r="AJ169" i="1"/>
  <c r="CX169" i="1" s="1"/>
  <c r="W169" i="1" s="1"/>
  <c r="AI169" i="1"/>
  <c r="CW169" i="1" s="1"/>
  <c r="V169" i="1" s="1"/>
  <c r="AH169" i="1"/>
  <c r="CV169" i="1" s="1"/>
  <c r="U169" i="1" s="1"/>
  <c r="AG169" i="1"/>
  <c r="CU169" i="1" s="1"/>
  <c r="T169" i="1" s="1"/>
  <c r="AF169" i="1"/>
  <c r="CT169" i="1" s="1"/>
  <c r="S169" i="1" s="1"/>
  <c r="AE169" i="1"/>
  <c r="CS169" i="1" s="1"/>
  <c r="R169" i="1" s="1"/>
  <c r="AC169" i="1"/>
  <c r="CQ169" i="1" s="1"/>
  <c r="P169" i="1" s="1"/>
  <c r="D169" i="1"/>
  <c r="C169" i="1"/>
  <c r="GV168" i="1"/>
  <c r="HC168" i="1" s="1"/>
  <c r="GX168" i="1" s="1"/>
  <c r="GP168" i="1"/>
  <c r="GN168" i="1"/>
  <c r="GL168" i="1"/>
  <c r="FR168" i="1"/>
  <c r="AJ168" i="1"/>
  <c r="CX168" i="1" s="1"/>
  <c r="W168" i="1" s="1"/>
  <c r="AI168" i="1"/>
  <c r="CW168" i="1" s="1"/>
  <c r="V168" i="1" s="1"/>
  <c r="AH168" i="1"/>
  <c r="CV168" i="1" s="1"/>
  <c r="U168" i="1" s="1"/>
  <c r="AG168" i="1"/>
  <c r="CU168" i="1" s="1"/>
  <c r="T168" i="1" s="1"/>
  <c r="AF168" i="1"/>
  <c r="CT168" i="1" s="1"/>
  <c r="S168" i="1" s="1"/>
  <c r="AE168" i="1"/>
  <c r="CS168" i="1" s="1"/>
  <c r="R168" i="1" s="1"/>
  <c r="AC168" i="1"/>
  <c r="CQ168" i="1" s="1"/>
  <c r="P168" i="1" s="1"/>
  <c r="D168" i="1"/>
  <c r="C168" i="1"/>
  <c r="GV167" i="1"/>
  <c r="HC167" i="1" s="1"/>
  <c r="GX167" i="1" s="1"/>
  <c r="GP167" i="1"/>
  <c r="GN167" i="1"/>
  <c r="GL167" i="1"/>
  <c r="FR167" i="1"/>
  <c r="AJ167" i="1"/>
  <c r="CX167" i="1" s="1"/>
  <c r="W167" i="1" s="1"/>
  <c r="AI167" i="1"/>
  <c r="CW167" i="1" s="1"/>
  <c r="V167" i="1" s="1"/>
  <c r="AH167" i="1"/>
  <c r="CV167" i="1" s="1"/>
  <c r="U167" i="1" s="1"/>
  <c r="AG167" i="1"/>
  <c r="CU167" i="1" s="1"/>
  <c r="T167" i="1" s="1"/>
  <c r="AF167" i="1"/>
  <c r="CT167" i="1" s="1"/>
  <c r="S167" i="1" s="1"/>
  <c r="AE167" i="1"/>
  <c r="CS167" i="1" s="1"/>
  <c r="R167" i="1" s="1"/>
  <c r="AC167" i="1"/>
  <c r="GV166" i="1"/>
  <c r="HC166" i="1" s="1"/>
  <c r="GX166" i="1" s="1"/>
  <c r="GP166" i="1"/>
  <c r="GN166" i="1"/>
  <c r="GL166" i="1"/>
  <c r="FR166" i="1"/>
  <c r="AJ166" i="1"/>
  <c r="CX166" i="1" s="1"/>
  <c r="W166" i="1" s="1"/>
  <c r="AI166" i="1"/>
  <c r="CW166" i="1" s="1"/>
  <c r="V166" i="1" s="1"/>
  <c r="AH166" i="1"/>
  <c r="CV166" i="1" s="1"/>
  <c r="U166" i="1" s="1"/>
  <c r="AG166" i="1"/>
  <c r="CU166" i="1" s="1"/>
  <c r="T166" i="1" s="1"/>
  <c r="AF166" i="1"/>
  <c r="CT166" i="1" s="1"/>
  <c r="S166" i="1" s="1"/>
  <c r="AE166" i="1"/>
  <c r="CS166" i="1" s="1"/>
  <c r="R166" i="1" s="1"/>
  <c r="AC166" i="1"/>
  <c r="CQ166" i="1" s="1"/>
  <c r="P166" i="1" s="1"/>
  <c r="GV165" i="1"/>
  <c r="HC165" i="1" s="1"/>
  <c r="GX165" i="1" s="1"/>
  <c r="GP165" i="1"/>
  <c r="GN165" i="1"/>
  <c r="GL165" i="1"/>
  <c r="FR165" i="1"/>
  <c r="AJ165" i="1"/>
  <c r="CX165" i="1" s="1"/>
  <c r="W165" i="1" s="1"/>
  <c r="AI165" i="1"/>
  <c r="CW165" i="1" s="1"/>
  <c r="V165" i="1" s="1"/>
  <c r="AH165" i="1"/>
  <c r="CV165" i="1" s="1"/>
  <c r="U165" i="1" s="1"/>
  <c r="AG165" i="1"/>
  <c r="CU165" i="1" s="1"/>
  <c r="T165" i="1" s="1"/>
  <c r="AF165" i="1"/>
  <c r="CT165" i="1" s="1"/>
  <c r="S165" i="1" s="1"/>
  <c r="AE165" i="1"/>
  <c r="CS165" i="1" s="1"/>
  <c r="R165" i="1" s="1"/>
  <c r="AC165" i="1"/>
  <c r="CQ165" i="1" s="1"/>
  <c r="P165" i="1" s="1"/>
  <c r="D165" i="1"/>
  <c r="C165" i="1"/>
  <c r="GV164" i="1"/>
  <c r="HC164" i="1" s="1"/>
  <c r="GX164" i="1" s="1"/>
  <c r="GP164" i="1"/>
  <c r="GN164" i="1"/>
  <c r="GL164" i="1"/>
  <c r="FR164" i="1"/>
  <c r="AJ164" i="1"/>
  <c r="CX164" i="1" s="1"/>
  <c r="W164" i="1" s="1"/>
  <c r="AI164" i="1"/>
  <c r="CW164" i="1" s="1"/>
  <c r="V164" i="1" s="1"/>
  <c r="AH164" i="1"/>
  <c r="CV164" i="1" s="1"/>
  <c r="U164" i="1" s="1"/>
  <c r="AG164" i="1"/>
  <c r="CU164" i="1" s="1"/>
  <c r="T164" i="1" s="1"/>
  <c r="AF164" i="1"/>
  <c r="CT164" i="1" s="1"/>
  <c r="S164" i="1" s="1"/>
  <c r="AE164" i="1"/>
  <c r="AD164" i="1" s="1"/>
  <c r="CR164" i="1" s="1"/>
  <c r="Q164" i="1" s="1"/>
  <c r="AC164" i="1"/>
  <c r="CQ164" i="1" s="1"/>
  <c r="P164" i="1" s="1"/>
  <c r="D164" i="1"/>
  <c r="C164" i="1"/>
  <c r="GV163" i="1"/>
  <c r="HC163" i="1" s="1"/>
  <c r="GX163" i="1" s="1"/>
  <c r="GP163" i="1"/>
  <c r="GN163" i="1"/>
  <c r="GL163" i="1"/>
  <c r="FR163" i="1"/>
  <c r="AJ163" i="1"/>
  <c r="CX163" i="1" s="1"/>
  <c r="W163" i="1" s="1"/>
  <c r="AI163" i="1"/>
  <c r="CW163" i="1" s="1"/>
  <c r="V163" i="1" s="1"/>
  <c r="AH163" i="1"/>
  <c r="CV163" i="1" s="1"/>
  <c r="U163" i="1" s="1"/>
  <c r="AG163" i="1"/>
  <c r="CU163" i="1" s="1"/>
  <c r="T163" i="1" s="1"/>
  <c r="AF163" i="1"/>
  <c r="CT163" i="1" s="1"/>
  <c r="S163" i="1" s="1"/>
  <c r="AE163" i="1"/>
  <c r="AD163" i="1" s="1"/>
  <c r="CR163" i="1" s="1"/>
  <c r="Q163" i="1" s="1"/>
  <c r="AC163" i="1"/>
  <c r="CQ163" i="1" s="1"/>
  <c r="P163" i="1" s="1"/>
  <c r="GV162" i="1"/>
  <c r="HC162" i="1" s="1"/>
  <c r="GX162" i="1" s="1"/>
  <c r="GP162" i="1"/>
  <c r="GN162" i="1"/>
  <c r="GL162" i="1"/>
  <c r="FR162" i="1"/>
  <c r="AJ162" i="1"/>
  <c r="CX162" i="1" s="1"/>
  <c r="W162" i="1" s="1"/>
  <c r="AI162" i="1"/>
  <c r="CW162" i="1" s="1"/>
  <c r="V162" i="1" s="1"/>
  <c r="AH162" i="1"/>
  <c r="CV162" i="1" s="1"/>
  <c r="U162" i="1" s="1"/>
  <c r="AG162" i="1"/>
  <c r="CU162" i="1" s="1"/>
  <c r="T162" i="1" s="1"/>
  <c r="AF162" i="1"/>
  <c r="CT162" i="1" s="1"/>
  <c r="S162" i="1" s="1"/>
  <c r="AE162" i="1"/>
  <c r="AD162" i="1" s="1"/>
  <c r="CR162" i="1" s="1"/>
  <c r="Q162" i="1" s="1"/>
  <c r="AC162" i="1"/>
  <c r="CQ162" i="1" s="1"/>
  <c r="P162" i="1" s="1"/>
  <c r="GV161" i="1"/>
  <c r="HC161" i="1" s="1"/>
  <c r="GX161" i="1" s="1"/>
  <c r="GP161" i="1"/>
  <c r="GN161" i="1"/>
  <c r="GL161" i="1"/>
  <c r="FR161" i="1"/>
  <c r="AJ161" i="1"/>
  <c r="CX161" i="1" s="1"/>
  <c r="W161" i="1" s="1"/>
  <c r="AI161" i="1"/>
  <c r="CW161" i="1" s="1"/>
  <c r="V161" i="1" s="1"/>
  <c r="AH161" i="1"/>
  <c r="CV161" i="1" s="1"/>
  <c r="U161" i="1" s="1"/>
  <c r="AG161" i="1"/>
  <c r="CU161" i="1" s="1"/>
  <c r="T161" i="1" s="1"/>
  <c r="AF161" i="1"/>
  <c r="CT161" i="1" s="1"/>
  <c r="S161" i="1" s="1"/>
  <c r="AE161" i="1"/>
  <c r="CS161" i="1" s="1"/>
  <c r="R161" i="1" s="1"/>
  <c r="AC161" i="1"/>
  <c r="CQ161" i="1" s="1"/>
  <c r="P161" i="1" s="1"/>
  <c r="GV160" i="1"/>
  <c r="HC160" i="1" s="1"/>
  <c r="GX160" i="1" s="1"/>
  <c r="GP160" i="1"/>
  <c r="GN160" i="1"/>
  <c r="GL160" i="1"/>
  <c r="FR160" i="1"/>
  <c r="AJ160" i="1"/>
  <c r="CX160" i="1" s="1"/>
  <c r="W160" i="1" s="1"/>
  <c r="AI160" i="1"/>
  <c r="CW160" i="1" s="1"/>
  <c r="V160" i="1" s="1"/>
  <c r="AH160" i="1"/>
  <c r="CV160" i="1" s="1"/>
  <c r="U160" i="1" s="1"/>
  <c r="AG160" i="1"/>
  <c r="CU160" i="1" s="1"/>
  <c r="T160" i="1" s="1"/>
  <c r="AF160" i="1"/>
  <c r="CT160" i="1" s="1"/>
  <c r="S160" i="1" s="1"/>
  <c r="AE160" i="1"/>
  <c r="AD160" i="1" s="1"/>
  <c r="CR160" i="1" s="1"/>
  <c r="Q160" i="1" s="1"/>
  <c r="AC160" i="1"/>
  <c r="CQ160" i="1" s="1"/>
  <c r="P160" i="1" s="1"/>
  <c r="GV159" i="1"/>
  <c r="HC159" i="1" s="1"/>
  <c r="GX159" i="1" s="1"/>
  <c r="GP159" i="1"/>
  <c r="GN159" i="1"/>
  <c r="GL159" i="1"/>
  <c r="FR159" i="1"/>
  <c r="AJ159" i="1"/>
  <c r="CX159" i="1" s="1"/>
  <c r="W159" i="1" s="1"/>
  <c r="AI159" i="1"/>
  <c r="CW159" i="1" s="1"/>
  <c r="V159" i="1" s="1"/>
  <c r="AH159" i="1"/>
  <c r="CV159" i="1" s="1"/>
  <c r="U159" i="1" s="1"/>
  <c r="AG159" i="1"/>
  <c r="CU159" i="1" s="1"/>
  <c r="T159" i="1" s="1"/>
  <c r="AF159" i="1"/>
  <c r="CT159" i="1" s="1"/>
  <c r="S159" i="1" s="1"/>
  <c r="AE159" i="1"/>
  <c r="AD159" i="1" s="1"/>
  <c r="CR159" i="1" s="1"/>
  <c r="Q159" i="1" s="1"/>
  <c r="AC159" i="1"/>
  <c r="CQ159" i="1" s="1"/>
  <c r="P159" i="1" s="1"/>
  <c r="GV158" i="1"/>
  <c r="HC158" i="1" s="1"/>
  <c r="GX158" i="1" s="1"/>
  <c r="GP158" i="1"/>
  <c r="GN158" i="1"/>
  <c r="GL158" i="1"/>
  <c r="FR158" i="1"/>
  <c r="AJ158" i="1"/>
  <c r="CX158" i="1" s="1"/>
  <c r="W158" i="1" s="1"/>
  <c r="AI158" i="1"/>
  <c r="CW158" i="1" s="1"/>
  <c r="V158" i="1" s="1"/>
  <c r="AH158" i="1"/>
  <c r="CV158" i="1" s="1"/>
  <c r="U158" i="1" s="1"/>
  <c r="AG158" i="1"/>
  <c r="CU158" i="1" s="1"/>
  <c r="T158" i="1" s="1"/>
  <c r="AF158" i="1"/>
  <c r="CT158" i="1" s="1"/>
  <c r="S158" i="1" s="1"/>
  <c r="AE158" i="1"/>
  <c r="AC158" i="1"/>
  <c r="CQ158" i="1" s="1"/>
  <c r="P158" i="1" s="1"/>
  <c r="GV157" i="1"/>
  <c r="HC157" i="1" s="1"/>
  <c r="GX157" i="1" s="1"/>
  <c r="GP157" i="1"/>
  <c r="GN157" i="1"/>
  <c r="GL157" i="1"/>
  <c r="FR157" i="1"/>
  <c r="AJ157" i="1"/>
  <c r="CX157" i="1" s="1"/>
  <c r="W157" i="1" s="1"/>
  <c r="AI157" i="1"/>
  <c r="CW157" i="1" s="1"/>
  <c r="V157" i="1" s="1"/>
  <c r="AH157" i="1"/>
  <c r="CV157" i="1" s="1"/>
  <c r="U157" i="1" s="1"/>
  <c r="AG157" i="1"/>
  <c r="CU157" i="1" s="1"/>
  <c r="T157" i="1" s="1"/>
  <c r="AF157" i="1"/>
  <c r="CT157" i="1" s="1"/>
  <c r="S157" i="1" s="1"/>
  <c r="AE157" i="1"/>
  <c r="CS157" i="1" s="1"/>
  <c r="R157" i="1" s="1"/>
  <c r="AC157" i="1"/>
  <c r="CQ157" i="1" s="1"/>
  <c r="P157" i="1" s="1"/>
  <c r="GV156" i="1"/>
  <c r="HC156" i="1" s="1"/>
  <c r="GX156" i="1" s="1"/>
  <c r="GP156" i="1"/>
  <c r="GN156" i="1"/>
  <c r="GL156" i="1"/>
  <c r="FR156" i="1"/>
  <c r="AJ156" i="1"/>
  <c r="CX156" i="1" s="1"/>
  <c r="W156" i="1" s="1"/>
  <c r="AI156" i="1"/>
  <c r="CW156" i="1" s="1"/>
  <c r="V156" i="1" s="1"/>
  <c r="AH156" i="1"/>
  <c r="CV156" i="1" s="1"/>
  <c r="U156" i="1" s="1"/>
  <c r="AG156" i="1"/>
  <c r="CU156" i="1" s="1"/>
  <c r="T156" i="1" s="1"/>
  <c r="AF156" i="1"/>
  <c r="CT156" i="1" s="1"/>
  <c r="S156" i="1" s="1"/>
  <c r="AE156" i="1"/>
  <c r="CS156" i="1" s="1"/>
  <c r="R156" i="1" s="1"/>
  <c r="AC156" i="1"/>
  <c r="CQ156" i="1" s="1"/>
  <c r="P156" i="1" s="1"/>
  <c r="GV155" i="1"/>
  <c r="HC155" i="1" s="1"/>
  <c r="GX155" i="1" s="1"/>
  <c r="GP155" i="1"/>
  <c r="GN155" i="1"/>
  <c r="GL155" i="1"/>
  <c r="FR155" i="1"/>
  <c r="AJ155" i="1"/>
  <c r="CX155" i="1" s="1"/>
  <c r="W155" i="1" s="1"/>
  <c r="AI155" i="1"/>
  <c r="CW155" i="1" s="1"/>
  <c r="V155" i="1" s="1"/>
  <c r="AH155" i="1"/>
  <c r="CV155" i="1" s="1"/>
  <c r="U155" i="1" s="1"/>
  <c r="AG155" i="1"/>
  <c r="CU155" i="1" s="1"/>
  <c r="T155" i="1" s="1"/>
  <c r="AF155" i="1"/>
  <c r="CT155" i="1" s="1"/>
  <c r="S155" i="1" s="1"/>
  <c r="AE155" i="1"/>
  <c r="AC155" i="1"/>
  <c r="CQ155" i="1" s="1"/>
  <c r="P155" i="1" s="1"/>
  <c r="D155" i="1"/>
  <c r="C155" i="1"/>
  <c r="GV154" i="1"/>
  <c r="HC154" i="1" s="1"/>
  <c r="GX154" i="1" s="1"/>
  <c r="GP154" i="1"/>
  <c r="GN154" i="1"/>
  <c r="GL154" i="1"/>
  <c r="FR154" i="1"/>
  <c r="AJ154" i="1"/>
  <c r="CX154" i="1" s="1"/>
  <c r="W154" i="1" s="1"/>
  <c r="AI154" i="1"/>
  <c r="CW154" i="1" s="1"/>
  <c r="V154" i="1" s="1"/>
  <c r="AH154" i="1"/>
  <c r="CV154" i="1" s="1"/>
  <c r="U154" i="1" s="1"/>
  <c r="AG154" i="1"/>
  <c r="CU154" i="1" s="1"/>
  <c r="T154" i="1" s="1"/>
  <c r="AF154" i="1"/>
  <c r="CT154" i="1" s="1"/>
  <c r="S154" i="1" s="1"/>
  <c r="AE154" i="1"/>
  <c r="CS154" i="1" s="1"/>
  <c r="R154" i="1" s="1"/>
  <c r="AC154" i="1"/>
  <c r="CQ154" i="1" s="1"/>
  <c r="P154" i="1" s="1"/>
  <c r="D154" i="1"/>
  <c r="C154" i="1"/>
  <c r="GV153" i="1"/>
  <c r="HC153" i="1" s="1"/>
  <c r="GX153" i="1" s="1"/>
  <c r="GP153" i="1"/>
  <c r="GN153" i="1"/>
  <c r="GL153" i="1"/>
  <c r="FR153" i="1"/>
  <c r="AJ153" i="1"/>
  <c r="CX153" i="1" s="1"/>
  <c r="W153" i="1" s="1"/>
  <c r="AI153" i="1"/>
  <c r="CW153" i="1" s="1"/>
  <c r="V153" i="1" s="1"/>
  <c r="AH153" i="1"/>
  <c r="CV153" i="1" s="1"/>
  <c r="U153" i="1" s="1"/>
  <c r="AG153" i="1"/>
  <c r="CU153" i="1" s="1"/>
  <c r="T153" i="1" s="1"/>
  <c r="AF153" i="1"/>
  <c r="CT153" i="1" s="1"/>
  <c r="S153" i="1" s="1"/>
  <c r="AE153" i="1"/>
  <c r="AD153" i="1" s="1"/>
  <c r="AC153" i="1"/>
  <c r="CQ153" i="1" s="1"/>
  <c r="P153" i="1" s="1"/>
  <c r="D153" i="1"/>
  <c r="C153" i="1"/>
  <c r="GV152" i="1"/>
  <c r="HC152" i="1" s="1"/>
  <c r="GX152" i="1" s="1"/>
  <c r="GP152" i="1"/>
  <c r="GN152" i="1"/>
  <c r="GL152" i="1"/>
  <c r="FR152" i="1"/>
  <c r="AJ152" i="1"/>
  <c r="CX152" i="1" s="1"/>
  <c r="W152" i="1" s="1"/>
  <c r="AI152" i="1"/>
  <c r="CW152" i="1" s="1"/>
  <c r="V152" i="1" s="1"/>
  <c r="AH152" i="1"/>
  <c r="CV152" i="1" s="1"/>
  <c r="U152" i="1" s="1"/>
  <c r="AG152" i="1"/>
  <c r="CU152" i="1" s="1"/>
  <c r="T152" i="1" s="1"/>
  <c r="AF152" i="1"/>
  <c r="CT152" i="1" s="1"/>
  <c r="S152" i="1" s="1"/>
  <c r="AE152" i="1"/>
  <c r="AD152" i="1" s="1"/>
  <c r="CR152" i="1" s="1"/>
  <c r="Q152" i="1" s="1"/>
  <c r="AC152" i="1"/>
  <c r="CQ152" i="1" s="1"/>
  <c r="P152" i="1" s="1"/>
  <c r="D152" i="1"/>
  <c r="C152" i="1"/>
  <c r="GX150" i="1"/>
  <c r="GW150" i="1"/>
  <c r="GV150" i="1"/>
  <c r="GU150" i="1"/>
  <c r="GT150" i="1"/>
  <c r="GS150" i="1"/>
  <c r="GR150" i="1"/>
  <c r="GQ150" i="1"/>
  <c r="GP150" i="1"/>
  <c r="GO150" i="1"/>
  <c r="GN150" i="1"/>
  <c r="GM150" i="1"/>
  <c r="GL150" i="1"/>
  <c r="GK150" i="1"/>
  <c r="GJ150" i="1"/>
  <c r="GI150" i="1"/>
  <c r="GH150" i="1"/>
  <c r="GG150" i="1"/>
  <c r="GF150" i="1"/>
  <c r="FO150" i="1"/>
  <c r="FN150" i="1"/>
  <c r="FM150" i="1"/>
  <c r="FL150" i="1"/>
  <c r="FK150" i="1"/>
  <c r="FJ150" i="1"/>
  <c r="FI150" i="1"/>
  <c r="FH150" i="1"/>
  <c r="FG150" i="1"/>
  <c r="FF150" i="1"/>
  <c r="FE150" i="1"/>
  <c r="FD150" i="1"/>
  <c r="FC150" i="1"/>
  <c r="FB150" i="1"/>
  <c r="FA150" i="1"/>
  <c r="EZ150" i="1"/>
  <c r="EY150" i="1"/>
  <c r="EX150" i="1"/>
  <c r="EW150" i="1"/>
  <c r="EF150" i="1"/>
  <c r="EE150" i="1"/>
  <c r="DS150" i="1"/>
  <c r="DR150" i="1"/>
  <c r="DF150" i="1"/>
  <c r="DE150" i="1"/>
  <c r="DD150" i="1"/>
  <c r="DC150" i="1"/>
  <c r="DB150" i="1"/>
  <c r="DA150" i="1"/>
  <c r="CZ150" i="1"/>
  <c r="CY150" i="1"/>
  <c r="CX150" i="1"/>
  <c r="CW150" i="1"/>
  <c r="CV150" i="1"/>
  <c r="CU150" i="1"/>
  <c r="CT150" i="1"/>
  <c r="CS150" i="1"/>
  <c r="CR150" i="1"/>
  <c r="CQ150" i="1"/>
  <c r="CP150" i="1"/>
  <c r="CO150" i="1"/>
  <c r="CN150" i="1"/>
  <c r="BW150" i="1"/>
  <c r="BV150" i="1"/>
  <c r="BU150" i="1"/>
  <c r="BT150" i="1"/>
  <c r="BS150" i="1"/>
  <c r="BR150" i="1"/>
  <c r="BQ150" i="1"/>
  <c r="BP150" i="1"/>
  <c r="BO150" i="1"/>
  <c r="BN150" i="1"/>
  <c r="BM150" i="1"/>
  <c r="BL150" i="1"/>
  <c r="BK150" i="1"/>
  <c r="BJ150" i="1"/>
  <c r="BI150" i="1"/>
  <c r="BH150" i="1"/>
  <c r="BG150" i="1"/>
  <c r="BF150" i="1"/>
  <c r="BE150" i="1"/>
  <c r="AN150" i="1"/>
  <c r="AM150" i="1"/>
  <c r="AA150" i="1"/>
  <c r="Z150" i="1"/>
  <c r="E150" i="1"/>
  <c r="D150" i="1"/>
  <c r="D148" i="1"/>
  <c r="GE118" i="1"/>
  <c r="EV118" i="1" s="1"/>
  <c r="P143" i="1" s="1"/>
  <c r="GD118" i="1"/>
  <c r="EU118" i="1" s="1"/>
  <c r="GC118" i="1"/>
  <c r="ET118" i="1" s="1"/>
  <c r="P131" i="1" s="1"/>
  <c r="FP118" i="1"/>
  <c r="EG118" i="1" s="1"/>
  <c r="P122" i="1" s="1"/>
  <c r="CM118" i="1"/>
  <c r="BD118" i="1" s="1"/>
  <c r="F143" i="1" s="1"/>
  <c r="CL118" i="1"/>
  <c r="BC118" i="1" s="1"/>
  <c r="CK118" i="1"/>
  <c r="BB118" i="1" s="1"/>
  <c r="F131" i="1" s="1"/>
  <c r="BX118" i="1"/>
  <c r="AO118" i="1" s="1"/>
  <c r="G118" i="1"/>
  <c r="F118" i="1"/>
  <c r="F81" i="1" s="1"/>
  <c r="D118" i="1"/>
  <c r="D81" i="1" s="1"/>
  <c r="C118" i="1"/>
  <c r="C81" i="1" s="1"/>
  <c r="B118" i="1"/>
  <c r="B81" i="1" s="1"/>
  <c r="GV116" i="1"/>
  <c r="HC116" i="1" s="1"/>
  <c r="GP116" i="1"/>
  <c r="GN116" i="1"/>
  <c r="GL116" i="1"/>
  <c r="FR116" i="1"/>
  <c r="AJ116" i="1"/>
  <c r="CX116" i="1" s="1"/>
  <c r="AI116" i="1"/>
  <c r="CW116" i="1" s="1"/>
  <c r="AH116" i="1"/>
  <c r="CV116" i="1" s="1"/>
  <c r="AG116" i="1"/>
  <c r="CU116" i="1" s="1"/>
  <c r="AF116" i="1"/>
  <c r="CT116" i="1" s="1"/>
  <c r="AE116" i="1"/>
  <c r="AC116" i="1"/>
  <c r="CQ116" i="1" s="1"/>
  <c r="K116" i="1"/>
  <c r="I116" i="1"/>
  <c r="GV115" i="1"/>
  <c r="HC115" i="1" s="1"/>
  <c r="GP115" i="1"/>
  <c r="GN115" i="1"/>
  <c r="GL115" i="1"/>
  <c r="FR115" i="1"/>
  <c r="AJ115" i="1"/>
  <c r="CX115" i="1" s="1"/>
  <c r="AI115" i="1"/>
  <c r="CW115" i="1" s="1"/>
  <c r="AH115" i="1"/>
  <c r="CV115" i="1" s="1"/>
  <c r="AG115" i="1"/>
  <c r="CU115" i="1" s="1"/>
  <c r="AF115" i="1"/>
  <c r="CT115" i="1" s="1"/>
  <c r="AE115" i="1"/>
  <c r="AD115" i="1" s="1"/>
  <c r="CR115" i="1" s="1"/>
  <c r="AC115" i="1"/>
  <c r="CQ115" i="1" s="1"/>
  <c r="K115" i="1"/>
  <c r="I115" i="1"/>
  <c r="GV114" i="1"/>
  <c r="HC114" i="1" s="1"/>
  <c r="GP114" i="1"/>
  <c r="GN114" i="1"/>
  <c r="GL114" i="1"/>
  <c r="FR114" i="1"/>
  <c r="AJ114" i="1"/>
  <c r="CX114" i="1" s="1"/>
  <c r="AI114" i="1"/>
  <c r="CW114" i="1" s="1"/>
  <c r="AH114" i="1"/>
  <c r="CV114" i="1" s="1"/>
  <c r="AG114" i="1"/>
  <c r="CU114" i="1" s="1"/>
  <c r="AF114" i="1"/>
  <c r="CT114" i="1" s="1"/>
  <c r="AE114" i="1"/>
  <c r="AC114" i="1"/>
  <c r="CQ114" i="1" s="1"/>
  <c r="K114" i="1"/>
  <c r="I114" i="1"/>
  <c r="GV113" i="1"/>
  <c r="HC113" i="1" s="1"/>
  <c r="GP113" i="1"/>
  <c r="GN113" i="1"/>
  <c r="GL113" i="1"/>
  <c r="FR113" i="1"/>
  <c r="AJ113" i="1"/>
  <c r="CX113" i="1" s="1"/>
  <c r="AI113" i="1"/>
  <c r="CW113" i="1" s="1"/>
  <c r="AH113" i="1"/>
  <c r="CV113" i="1" s="1"/>
  <c r="AG113" i="1"/>
  <c r="CU113" i="1" s="1"/>
  <c r="AF113" i="1"/>
  <c r="CT113" i="1" s="1"/>
  <c r="AE113" i="1"/>
  <c r="CS113" i="1" s="1"/>
  <c r="AC113" i="1"/>
  <c r="CQ113" i="1" s="1"/>
  <c r="K113" i="1"/>
  <c r="I113" i="1"/>
  <c r="GV112" i="1"/>
  <c r="HC112" i="1" s="1"/>
  <c r="GX112" i="1" s="1"/>
  <c r="GP112" i="1"/>
  <c r="GN112" i="1"/>
  <c r="GL112" i="1"/>
  <c r="FR112" i="1"/>
  <c r="AJ112" i="1"/>
  <c r="CX112" i="1" s="1"/>
  <c r="W112" i="1" s="1"/>
  <c r="AI112" i="1"/>
  <c r="CW112" i="1" s="1"/>
  <c r="V112" i="1" s="1"/>
  <c r="AH112" i="1"/>
  <c r="CV112" i="1" s="1"/>
  <c r="U112" i="1" s="1"/>
  <c r="AG112" i="1"/>
  <c r="CU112" i="1" s="1"/>
  <c r="T112" i="1" s="1"/>
  <c r="AF112" i="1"/>
  <c r="CT112" i="1" s="1"/>
  <c r="S112" i="1" s="1"/>
  <c r="AE112" i="1"/>
  <c r="AD112" i="1" s="1"/>
  <c r="AC112" i="1"/>
  <c r="CQ112" i="1" s="1"/>
  <c r="P112" i="1" s="1"/>
  <c r="D112" i="1"/>
  <c r="C112" i="1"/>
  <c r="GV111" i="1"/>
  <c r="HC111" i="1" s="1"/>
  <c r="GX111" i="1" s="1"/>
  <c r="GP111" i="1"/>
  <c r="GN111" i="1"/>
  <c r="GL111" i="1"/>
  <c r="FR111" i="1"/>
  <c r="AJ111" i="1"/>
  <c r="CX111" i="1" s="1"/>
  <c r="W111" i="1" s="1"/>
  <c r="AI111" i="1"/>
  <c r="CW111" i="1" s="1"/>
  <c r="V111" i="1" s="1"/>
  <c r="AH111" i="1"/>
  <c r="CV111" i="1" s="1"/>
  <c r="U111" i="1" s="1"/>
  <c r="AG111" i="1"/>
  <c r="CU111" i="1" s="1"/>
  <c r="T111" i="1" s="1"/>
  <c r="AF111" i="1"/>
  <c r="CT111" i="1" s="1"/>
  <c r="S111" i="1" s="1"/>
  <c r="AE111" i="1"/>
  <c r="AD111" i="1" s="1"/>
  <c r="CR111" i="1" s="1"/>
  <c r="Q111" i="1" s="1"/>
  <c r="AC111" i="1"/>
  <c r="CQ111" i="1" s="1"/>
  <c r="P111" i="1" s="1"/>
  <c r="D111" i="1"/>
  <c r="C111" i="1"/>
  <c r="GV110" i="1"/>
  <c r="HC110" i="1" s="1"/>
  <c r="GX110" i="1" s="1"/>
  <c r="GP110" i="1"/>
  <c r="GN110" i="1"/>
  <c r="GL110" i="1"/>
  <c r="FR110" i="1"/>
  <c r="AJ110" i="1"/>
  <c r="CX110" i="1" s="1"/>
  <c r="W110" i="1" s="1"/>
  <c r="AI110" i="1"/>
  <c r="CW110" i="1" s="1"/>
  <c r="V110" i="1" s="1"/>
  <c r="AH110" i="1"/>
  <c r="CV110" i="1" s="1"/>
  <c r="U110" i="1" s="1"/>
  <c r="AG110" i="1"/>
  <c r="CU110" i="1" s="1"/>
  <c r="T110" i="1" s="1"/>
  <c r="AF110" i="1"/>
  <c r="CT110" i="1" s="1"/>
  <c r="S110" i="1" s="1"/>
  <c r="AE110" i="1"/>
  <c r="CS110" i="1" s="1"/>
  <c r="R110" i="1" s="1"/>
  <c r="AC110" i="1"/>
  <c r="CQ110" i="1" s="1"/>
  <c r="P110" i="1" s="1"/>
  <c r="D110" i="1"/>
  <c r="C110" i="1"/>
  <c r="GV109" i="1"/>
  <c r="HC109" i="1" s="1"/>
  <c r="GX109" i="1" s="1"/>
  <c r="GP109" i="1"/>
  <c r="GN109" i="1"/>
  <c r="GL109" i="1"/>
  <c r="FR109" i="1"/>
  <c r="AJ109" i="1"/>
  <c r="CX109" i="1" s="1"/>
  <c r="W109" i="1" s="1"/>
  <c r="AI109" i="1"/>
  <c r="CW109" i="1" s="1"/>
  <c r="V109" i="1" s="1"/>
  <c r="AH109" i="1"/>
  <c r="CV109" i="1" s="1"/>
  <c r="U109" i="1" s="1"/>
  <c r="AG109" i="1"/>
  <c r="CU109" i="1" s="1"/>
  <c r="T109" i="1" s="1"/>
  <c r="AF109" i="1"/>
  <c r="CT109" i="1" s="1"/>
  <c r="S109" i="1" s="1"/>
  <c r="AE109" i="1"/>
  <c r="AD109" i="1" s="1"/>
  <c r="CR109" i="1" s="1"/>
  <c r="Q109" i="1" s="1"/>
  <c r="AC109" i="1"/>
  <c r="CQ109" i="1" s="1"/>
  <c r="P109" i="1" s="1"/>
  <c r="D109" i="1"/>
  <c r="C109" i="1"/>
  <c r="GV108" i="1"/>
  <c r="HC108" i="1" s="1"/>
  <c r="GX108" i="1" s="1"/>
  <c r="GP108" i="1"/>
  <c r="GN108" i="1"/>
  <c r="GL108" i="1"/>
  <c r="FR108" i="1"/>
  <c r="AJ108" i="1"/>
  <c r="CX108" i="1" s="1"/>
  <c r="W108" i="1" s="1"/>
  <c r="AI108" i="1"/>
  <c r="CW108" i="1" s="1"/>
  <c r="V108" i="1" s="1"/>
  <c r="AH108" i="1"/>
  <c r="CV108" i="1" s="1"/>
  <c r="U108" i="1" s="1"/>
  <c r="AG108" i="1"/>
  <c r="CU108" i="1" s="1"/>
  <c r="T108" i="1" s="1"/>
  <c r="AF108" i="1"/>
  <c r="CT108" i="1" s="1"/>
  <c r="S108" i="1" s="1"/>
  <c r="AE108" i="1"/>
  <c r="CS108" i="1" s="1"/>
  <c r="R108" i="1" s="1"/>
  <c r="AC108" i="1"/>
  <c r="CQ108" i="1" s="1"/>
  <c r="P108" i="1" s="1"/>
  <c r="D108" i="1"/>
  <c r="C108" i="1"/>
  <c r="GV107" i="1"/>
  <c r="HC107" i="1" s="1"/>
  <c r="GX107" i="1" s="1"/>
  <c r="GP107" i="1"/>
  <c r="GN107" i="1"/>
  <c r="GL107" i="1"/>
  <c r="FR107" i="1"/>
  <c r="AJ107" i="1"/>
  <c r="CX107" i="1" s="1"/>
  <c r="W107" i="1" s="1"/>
  <c r="AI107" i="1"/>
  <c r="CW107" i="1" s="1"/>
  <c r="V107" i="1" s="1"/>
  <c r="AH107" i="1"/>
  <c r="CV107" i="1" s="1"/>
  <c r="U107" i="1" s="1"/>
  <c r="AG107" i="1"/>
  <c r="CU107" i="1" s="1"/>
  <c r="T107" i="1" s="1"/>
  <c r="AF107" i="1"/>
  <c r="CT107" i="1" s="1"/>
  <c r="S107" i="1" s="1"/>
  <c r="AE107" i="1"/>
  <c r="AD107" i="1" s="1"/>
  <c r="CR107" i="1" s="1"/>
  <c r="Q107" i="1" s="1"/>
  <c r="AC107" i="1"/>
  <c r="CQ107" i="1" s="1"/>
  <c r="P107" i="1" s="1"/>
  <c r="D107" i="1"/>
  <c r="C107" i="1"/>
  <c r="GV106" i="1"/>
  <c r="HC106" i="1" s="1"/>
  <c r="GX106" i="1" s="1"/>
  <c r="GP106" i="1"/>
  <c r="GN106" i="1"/>
  <c r="GL106" i="1"/>
  <c r="FR106" i="1"/>
  <c r="AJ106" i="1"/>
  <c r="CX106" i="1" s="1"/>
  <c r="W106" i="1" s="1"/>
  <c r="AI106" i="1"/>
  <c r="CW106" i="1" s="1"/>
  <c r="V106" i="1" s="1"/>
  <c r="AH106" i="1"/>
  <c r="CV106" i="1" s="1"/>
  <c r="U106" i="1" s="1"/>
  <c r="AG106" i="1"/>
  <c r="CU106" i="1" s="1"/>
  <c r="T106" i="1" s="1"/>
  <c r="AF106" i="1"/>
  <c r="CT106" i="1" s="1"/>
  <c r="S106" i="1" s="1"/>
  <c r="AE106" i="1"/>
  <c r="CS106" i="1" s="1"/>
  <c r="R106" i="1" s="1"/>
  <c r="AC106" i="1"/>
  <c r="CQ106" i="1" s="1"/>
  <c r="P106" i="1" s="1"/>
  <c r="D106" i="1"/>
  <c r="C106" i="1"/>
  <c r="GV105" i="1"/>
  <c r="HC105" i="1" s="1"/>
  <c r="GX105" i="1" s="1"/>
  <c r="GP105" i="1"/>
  <c r="GN105" i="1"/>
  <c r="GL105" i="1"/>
  <c r="FR105" i="1"/>
  <c r="AJ105" i="1"/>
  <c r="CX105" i="1" s="1"/>
  <c r="W105" i="1" s="1"/>
  <c r="AI105" i="1"/>
  <c r="CW105" i="1" s="1"/>
  <c r="V105" i="1" s="1"/>
  <c r="AH105" i="1"/>
  <c r="CV105" i="1" s="1"/>
  <c r="U105" i="1" s="1"/>
  <c r="AG105" i="1"/>
  <c r="CU105" i="1" s="1"/>
  <c r="T105" i="1" s="1"/>
  <c r="AF105" i="1"/>
  <c r="CT105" i="1" s="1"/>
  <c r="S105" i="1" s="1"/>
  <c r="AE105" i="1"/>
  <c r="AD105" i="1" s="1"/>
  <c r="CR105" i="1" s="1"/>
  <c r="Q105" i="1" s="1"/>
  <c r="AC105" i="1"/>
  <c r="CQ105" i="1" s="1"/>
  <c r="P105" i="1" s="1"/>
  <c r="D105" i="1"/>
  <c r="C105" i="1"/>
  <c r="GV104" i="1"/>
  <c r="HC104" i="1" s="1"/>
  <c r="GX104" i="1" s="1"/>
  <c r="GP104" i="1"/>
  <c r="GN104" i="1"/>
  <c r="GL104" i="1"/>
  <c r="FR104" i="1"/>
  <c r="AJ104" i="1"/>
  <c r="CX104" i="1" s="1"/>
  <c r="W104" i="1" s="1"/>
  <c r="AI104" i="1"/>
  <c r="CW104" i="1" s="1"/>
  <c r="V104" i="1" s="1"/>
  <c r="AH104" i="1"/>
  <c r="CV104" i="1" s="1"/>
  <c r="U104" i="1" s="1"/>
  <c r="AG104" i="1"/>
  <c r="CU104" i="1" s="1"/>
  <c r="T104" i="1" s="1"/>
  <c r="AF104" i="1"/>
  <c r="CT104" i="1" s="1"/>
  <c r="S104" i="1" s="1"/>
  <c r="AE104" i="1"/>
  <c r="CS104" i="1" s="1"/>
  <c r="R104" i="1" s="1"/>
  <c r="AC104" i="1"/>
  <c r="CQ104" i="1" s="1"/>
  <c r="P104" i="1" s="1"/>
  <c r="D104" i="1"/>
  <c r="C104" i="1"/>
  <c r="GV103" i="1"/>
  <c r="HC103" i="1" s="1"/>
  <c r="GX103" i="1" s="1"/>
  <c r="GP103" i="1"/>
  <c r="GN103" i="1"/>
  <c r="GL103" i="1"/>
  <c r="FR103" i="1"/>
  <c r="AJ103" i="1"/>
  <c r="CX103" i="1" s="1"/>
  <c r="W103" i="1" s="1"/>
  <c r="AI103" i="1"/>
  <c r="CW103" i="1" s="1"/>
  <c r="V103" i="1" s="1"/>
  <c r="AH103" i="1"/>
  <c r="CV103" i="1" s="1"/>
  <c r="U103" i="1" s="1"/>
  <c r="AG103" i="1"/>
  <c r="CU103" i="1" s="1"/>
  <c r="T103" i="1" s="1"/>
  <c r="AF103" i="1"/>
  <c r="CT103" i="1" s="1"/>
  <c r="S103" i="1" s="1"/>
  <c r="AE103" i="1"/>
  <c r="CS103" i="1" s="1"/>
  <c r="R103" i="1" s="1"/>
  <c r="AC103" i="1"/>
  <c r="CQ103" i="1" s="1"/>
  <c r="P103" i="1" s="1"/>
  <c r="D103" i="1"/>
  <c r="C103" i="1"/>
  <c r="GV102" i="1"/>
  <c r="HC102" i="1" s="1"/>
  <c r="GX102" i="1" s="1"/>
  <c r="GP102" i="1"/>
  <c r="GN102" i="1"/>
  <c r="GL102" i="1"/>
  <c r="FR102" i="1"/>
  <c r="AJ102" i="1"/>
  <c r="CX102" i="1" s="1"/>
  <c r="W102" i="1" s="1"/>
  <c r="AI102" i="1"/>
  <c r="CW102" i="1" s="1"/>
  <c r="V102" i="1" s="1"/>
  <c r="AH102" i="1"/>
  <c r="CV102" i="1" s="1"/>
  <c r="U102" i="1" s="1"/>
  <c r="AG102" i="1"/>
  <c r="CU102" i="1" s="1"/>
  <c r="T102" i="1" s="1"/>
  <c r="AF102" i="1"/>
  <c r="CT102" i="1" s="1"/>
  <c r="S102" i="1" s="1"/>
  <c r="AE102" i="1"/>
  <c r="CS102" i="1" s="1"/>
  <c r="R102" i="1" s="1"/>
  <c r="AC102" i="1"/>
  <c r="CQ102" i="1" s="1"/>
  <c r="P102" i="1" s="1"/>
  <c r="D102" i="1"/>
  <c r="C102" i="1"/>
  <c r="GV101" i="1"/>
  <c r="HC101" i="1" s="1"/>
  <c r="GX101" i="1" s="1"/>
  <c r="GP101" i="1"/>
  <c r="GN101" i="1"/>
  <c r="GL101" i="1"/>
  <c r="FR101" i="1"/>
  <c r="AJ101" i="1"/>
  <c r="CX101" i="1" s="1"/>
  <c r="W101" i="1" s="1"/>
  <c r="AI101" i="1"/>
  <c r="CW101" i="1" s="1"/>
  <c r="V101" i="1" s="1"/>
  <c r="AH101" i="1"/>
  <c r="CV101" i="1" s="1"/>
  <c r="U101" i="1" s="1"/>
  <c r="AG101" i="1"/>
  <c r="CU101" i="1" s="1"/>
  <c r="T101" i="1" s="1"/>
  <c r="AF101" i="1"/>
  <c r="CT101" i="1" s="1"/>
  <c r="S101" i="1" s="1"/>
  <c r="AE101" i="1"/>
  <c r="AD101" i="1" s="1"/>
  <c r="CR101" i="1" s="1"/>
  <c r="Q101" i="1" s="1"/>
  <c r="AC101" i="1"/>
  <c r="CQ101" i="1" s="1"/>
  <c r="P101" i="1" s="1"/>
  <c r="D101" i="1"/>
  <c r="C101" i="1"/>
  <c r="GV100" i="1"/>
  <c r="HC100" i="1" s="1"/>
  <c r="GX100" i="1" s="1"/>
  <c r="GP100" i="1"/>
  <c r="GN100" i="1"/>
  <c r="GL100" i="1"/>
  <c r="FR100" i="1"/>
  <c r="AJ100" i="1"/>
  <c r="CX100" i="1" s="1"/>
  <c r="W100" i="1" s="1"/>
  <c r="AI100" i="1"/>
  <c r="CW100" i="1" s="1"/>
  <c r="V100" i="1" s="1"/>
  <c r="AH100" i="1"/>
  <c r="CV100" i="1" s="1"/>
  <c r="U100" i="1" s="1"/>
  <c r="AG100" i="1"/>
  <c r="CU100" i="1" s="1"/>
  <c r="T100" i="1" s="1"/>
  <c r="AF100" i="1"/>
  <c r="CT100" i="1" s="1"/>
  <c r="S100" i="1" s="1"/>
  <c r="AE100" i="1"/>
  <c r="CS100" i="1" s="1"/>
  <c r="R100" i="1" s="1"/>
  <c r="AC100" i="1"/>
  <c r="CQ100" i="1" s="1"/>
  <c r="P100" i="1" s="1"/>
  <c r="D100" i="1"/>
  <c r="C100" i="1"/>
  <c r="GV99" i="1"/>
  <c r="HC99" i="1" s="1"/>
  <c r="GX99" i="1" s="1"/>
  <c r="GP99" i="1"/>
  <c r="GN99" i="1"/>
  <c r="GL99" i="1"/>
  <c r="FR99" i="1"/>
  <c r="AJ99" i="1"/>
  <c r="CX99" i="1" s="1"/>
  <c r="W99" i="1" s="1"/>
  <c r="AI99" i="1"/>
  <c r="CW99" i="1" s="1"/>
  <c r="V99" i="1" s="1"/>
  <c r="AH99" i="1"/>
  <c r="CV99" i="1" s="1"/>
  <c r="U99" i="1" s="1"/>
  <c r="AG99" i="1"/>
  <c r="CU99" i="1" s="1"/>
  <c r="T99" i="1" s="1"/>
  <c r="AF99" i="1"/>
  <c r="CT99" i="1" s="1"/>
  <c r="S99" i="1" s="1"/>
  <c r="AE99" i="1"/>
  <c r="CS99" i="1" s="1"/>
  <c r="R99" i="1" s="1"/>
  <c r="AC99" i="1"/>
  <c r="CQ99" i="1" s="1"/>
  <c r="P99" i="1" s="1"/>
  <c r="D99" i="1"/>
  <c r="C99" i="1"/>
  <c r="GV98" i="1"/>
  <c r="HC98" i="1" s="1"/>
  <c r="GX98" i="1" s="1"/>
  <c r="GP98" i="1"/>
  <c r="GN98" i="1"/>
  <c r="GL98" i="1"/>
  <c r="FR98" i="1"/>
  <c r="AJ98" i="1"/>
  <c r="CX98" i="1" s="1"/>
  <c r="W98" i="1" s="1"/>
  <c r="AI98" i="1"/>
  <c r="CW98" i="1" s="1"/>
  <c r="V98" i="1" s="1"/>
  <c r="AH98" i="1"/>
  <c r="CV98" i="1" s="1"/>
  <c r="U98" i="1" s="1"/>
  <c r="AG98" i="1"/>
  <c r="CU98" i="1" s="1"/>
  <c r="T98" i="1" s="1"/>
  <c r="AF98" i="1"/>
  <c r="CT98" i="1" s="1"/>
  <c r="S98" i="1" s="1"/>
  <c r="AE98" i="1"/>
  <c r="CS98" i="1" s="1"/>
  <c r="R98" i="1" s="1"/>
  <c r="AC98" i="1"/>
  <c r="D98" i="1"/>
  <c r="C98" i="1"/>
  <c r="GV97" i="1"/>
  <c r="HC97" i="1" s="1"/>
  <c r="GX97" i="1" s="1"/>
  <c r="GP97" i="1"/>
  <c r="GN97" i="1"/>
  <c r="GL97" i="1"/>
  <c r="FR97" i="1"/>
  <c r="AJ97" i="1"/>
  <c r="CX97" i="1" s="1"/>
  <c r="W97" i="1" s="1"/>
  <c r="AI97" i="1"/>
  <c r="CW97" i="1" s="1"/>
  <c r="V97" i="1" s="1"/>
  <c r="AH97" i="1"/>
  <c r="CV97" i="1" s="1"/>
  <c r="U97" i="1" s="1"/>
  <c r="AG97" i="1"/>
  <c r="CU97" i="1" s="1"/>
  <c r="T97" i="1" s="1"/>
  <c r="AF97" i="1"/>
  <c r="CT97" i="1" s="1"/>
  <c r="S97" i="1" s="1"/>
  <c r="AE97" i="1"/>
  <c r="AD97" i="1" s="1"/>
  <c r="CR97" i="1" s="1"/>
  <c r="Q97" i="1" s="1"/>
  <c r="AC97" i="1"/>
  <c r="CQ97" i="1" s="1"/>
  <c r="P97" i="1" s="1"/>
  <c r="D97" i="1"/>
  <c r="C97" i="1"/>
  <c r="GV96" i="1"/>
  <c r="HC96" i="1" s="1"/>
  <c r="GX96" i="1" s="1"/>
  <c r="GP96" i="1"/>
  <c r="GN96" i="1"/>
  <c r="GL96" i="1"/>
  <c r="FR96" i="1"/>
  <c r="AJ96" i="1"/>
  <c r="CX96" i="1" s="1"/>
  <c r="W96" i="1" s="1"/>
  <c r="AI96" i="1"/>
  <c r="CW96" i="1" s="1"/>
  <c r="V96" i="1" s="1"/>
  <c r="AH96" i="1"/>
  <c r="CV96" i="1" s="1"/>
  <c r="U96" i="1" s="1"/>
  <c r="AG96" i="1"/>
  <c r="CU96" i="1" s="1"/>
  <c r="T96" i="1" s="1"/>
  <c r="AF96" i="1"/>
  <c r="CT96" i="1" s="1"/>
  <c r="S96" i="1" s="1"/>
  <c r="AE96" i="1"/>
  <c r="CS96" i="1" s="1"/>
  <c r="R96" i="1" s="1"/>
  <c r="AC96" i="1"/>
  <c r="CQ96" i="1" s="1"/>
  <c r="P96" i="1" s="1"/>
  <c r="GV95" i="1"/>
  <c r="HC95" i="1" s="1"/>
  <c r="GX95" i="1" s="1"/>
  <c r="GP95" i="1"/>
  <c r="GN95" i="1"/>
  <c r="GL95" i="1"/>
  <c r="FR95" i="1"/>
  <c r="AJ95" i="1"/>
  <c r="CX95" i="1" s="1"/>
  <c r="W95" i="1" s="1"/>
  <c r="AI95" i="1"/>
  <c r="CW95" i="1" s="1"/>
  <c r="V95" i="1" s="1"/>
  <c r="AH95" i="1"/>
  <c r="CV95" i="1" s="1"/>
  <c r="U95" i="1" s="1"/>
  <c r="AG95" i="1"/>
  <c r="CU95" i="1" s="1"/>
  <c r="T95" i="1" s="1"/>
  <c r="AF95" i="1"/>
  <c r="CT95" i="1" s="1"/>
  <c r="S95" i="1" s="1"/>
  <c r="AE95" i="1"/>
  <c r="CS95" i="1" s="1"/>
  <c r="R95" i="1" s="1"/>
  <c r="AC95" i="1"/>
  <c r="CQ95" i="1" s="1"/>
  <c r="P95" i="1" s="1"/>
  <c r="GV94" i="1"/>
  <c r="HC94" i="1" s="1"/>
  <c r="GX94" i="1" s="1"/>
  <c r="GP94" i="1"/>
  <c r="GN94" i="1"/>
  <c r="GL94" i="1"/>
  <c r="FR94" i="1"/>
  <c r="AJ94" i="1"/>
  <c r="CX94" i="1" s="1"/>
  <c r="W94" i="1" s="1"/>
  <c r="AI94" i="1"/>
  <c r="CW94" i="1" s="1"/>
  <c r="V94" i="1" s="1"/>
  <c r="AH94" i="1"/>
  <c r="CV94" i="1" s="1"/>
  <c r="U94" i="1" s="1"/>
  <c r="AG94" i="1"/>
  <c r="CU94" i="1" s="1"/>
  <c r="T94" i="1" s="1"/>
  <c r="AF94" i="1"/>
  <c r="CT94" i="1" s="1"/>
  <c r="S94" i="1" s="1"/>
  <c r="AE94" i="1"/>
  <c r="CS94" i="1" s="1"/>
  <c r="R94" i="1" s="1"/>
  <c r="AC94" i="1"/>
  <c r="CQ94" i="1" s="1"/>
  <c r="P94" i="1" s="1"/>
  <c r="D94" i="1"/>
  <c r="C94" i="1"/>
  <c r="GV93" i="1"/>
  <c r="HC93" i="1" s="1"/>
  <c r="GX93" i="1" s="1"/>
  <c r="GP93" i="1"/>
  <c r="GN93" i="1"/>
  <c r="GL93" i="1"/>
  <c r="FR93" i="1"/>
  <c r="AJ93" i="1"/>
  <c r="CX93" i="1" s="1"/>
  <c r="W93" i="1" s="1"/>
  <c r="AI93" i="1"/>
  <c r="CW93" i="1" s="1"/>
  <c r="V93" i="1" s="1"/>
  <c r="AH93" i="1"/>
  <c r="CV93" i="1" s="1"/>
  <c r="U93" i="1" s="1"/>
  <c r="AG93" i="1"/>
  <c r="CU93" i="1" s="1"/>
  <c r="T93" i="1" s="1"/>
  <c r="AF93" i="1"/>
  <c r="CT93" i="1" s="1"/>
  <c r="S93" i="1" s="1"/>
  <c r="AE93" i="1"/>
  <c r="AD93" i="1" s="1"/>
  <c r="CR93" i="1" s="1"/>
  <c r="Q93" i="1" s="1"/>
  <c r="AC93" i="1"/>
  <c r="CQ93" i="1" s="1"/>
  <c r="P93" i="1" s="1"/>
  <c r="D93" i="1"/>
  <c r="C93" i="1"/>
  <c r="GV92" i="1"/>
  <c r="HC92" i="1" s="1"/>
  <c r="GX92" i="1" s="1"/>
  <c r="GP92" i="1"/>
  <c r="GN92" i="1"/>
  <c r="GL92" i="1"/>
  <c r="FR92" i="1"/>
  <c r="AJ92" i="1"/>
  <c r="CX92" i="1" s="1"/>
  <c r="W92" i="1" s="1"/>
  <c r="AI92" i="1"/>
  <c r="CW92" i="1" s="1"/>
  <c r="V92" i="1" s="1"/>
  <c r="AH92" i="1"/>
  <c r="CV92" i="1" s="1"/>
  <c r="U92" i="1" s="1"/>
  <c r="AG92" i="1"/>
  <c r="CU92" i="1" s="1"/>
  <c r="T92" i="1" s="1"/>
  <c r="AF92" i="1"/>
  <c r="CT92" i="1" s="1"/>
  <c r="S92" i="1" s="1"/>
  <c r="AE92" i="1"/>
  <c r="CS92" i="1" s="1"/>
  <c r="R92" i="1" s="1"/>
  <c r="AC92" i="1"/>
  <c r="CQ92" i="1" s="1"/>
  <c r="P92" i="1" s="1"/>
  <c r="GV91" i="1"/>
  <c r="HC91" i="1" s="1"/>
  <c r="GX91" i="1" s="1"/>
  <c r="GP91" i="1"/>
  <c r="GN91" i="1"/>
  <c r="GL91" i="1"/>
  <c r="FR91" i="1"/>
  <c r="AJ91" i="1"/>
  <c r="CX91" i="1" s="1"/>
  <c r="W91" i="1" s="1"/>
  <c r="AI91" i="1"/>
  <c r="CW91" i="1" s="1"/>
  <c r="V91" i="1" s="1"/>
  <c r="AH91" i="1"/>
  <c r="CV91" i="1" s="1"/>
  <c r="U91" i="1" s="1"/>
  <c r="AG91" i="1"/>
  <c r="CU91" i="1" s="1"/>
  <c r="T91" i="1" s="1"/>
  <c r="AF91" i="1"/>
  <c r="CT91" i="1" s="1"/>
  <c r="S91" i="1" s="1"/>
  <c r="AE91" i="1"/>
  <c r="CS91" i="1" s="1"/>
  <c r="R91" i="1" s="1"/>
  <c r="AC91" i="1"/>
  <c r="CQ91" i="1" s="1"/>
  <c r="P91" i="1" s="1"/>
  <c r="GV90" i="1"/>
  <c r="HC90" i="1" s="1"/>
  <c r="GX90" i="1" s="1"/>
  <c r="GP90" i="1"/>
  <c r="GN90" i="1"/>
  <c r="GL90" i="1"/>
  <c r="FR90" i="1"/>
  <c r="AJ90" i="1"/>
  <c r="CX90" i="1" s="1"/>
  <c r="W90" i="1" s="1"/>
  <c r="AI90" i="1"/>
  <c r="CW90" i="1" s="1"/>
  <c r="V90" i="1" s="1"/>
  <c r="AH90" i="1"/>
  <c r="CV90" i="1" s="1"/>
  <c r="U90" i="1" s="1"/>
  <c r="AG90" i="1"/>
  <c r="CU90" i="1" s="1"/>
  <c r="T90" i="1" s="1"/>
  <c r="AF90" i="1"/>
  <c r="CT90" i="1" s="1"/>
  <c r="S90" i="1" s="1"/>
  <c r="AE90" i="1"/>
  <c r="CS90" i="1" s="1"/>
  <c r="R90" i="1" s="1"/>
  <c r="AC90" i="1"/>
  <c r="CQ90" i="1" s="1"/>
  <c r="P90" i="1" s="1"/>
  <c r="GV89" i="1"/>
  <c r="HC89" i="1" s="1"/>
  <c r="GX89" i="1" s="1"/>
  <c r="GP89" i="1"/>
  <c r="GN89" i="1"/>
  <c r="GL89" i="1"/>
  <c r="FR89" i="1"/>
  <c r="AJ89" i="1"/>
  <c r="CX89" i="1" s="1"/>
  <c r="W89" i="1" s="1"/>
  <c r="AI89" i="1"/>
  <c r="CW89" i="1" s="1"/>
  <c r="V89" i="1" s="1"/>
  <c r="AH89" i="1"/>
  <c r="CV89" i="1" s="1"/>
  <c r="U89" i="1" s="1"/>
  <c r="AG89" i="1"/>
  <c r="CU89" i="1" s="1"/>
  <c r="T89" i="1" s="1"/>
  <c r="AF89" i="1"/>
  <c r="CT89" i="1" s="1"/>
  <c r="S89" i="1" s="1"/>
  <c r="AE89" i="1"/>
  <c r="CS89" i="1" s="1"/>
  <c r="R89" i="1" s="1"/>
  <c r="AC89" i="1"/>
  <c r="CQ89" i="1" s="1"/>
  <c r="P89" i="1" s="1"/>
  <c r="GV88" i="1"/>
  <c r="HC88" i="1" s="1"/>
  <c r="GX88" i="1" s="1"/>
  <c r="GP88" i="1"/>
  <c r="GN88" i="1"/>
  <c r="GL88" i="1"/>
  <c r="FR88" i="1"/>
  <c r="AJ88" i="1"/>
  <c r="CX88" i="1" s="1"/>
  <c r="W88" i="1" s="1"/>
  <c r="AI88" i="1"/>
  <c r="CW88" i="1" s="1"/>
  <c r="V88" i="1" s="1"/>
  <c r="AH88" i="1"/>
  <c r="CV88" i="1" s="1"/>
  <c r="U88" i="1" s="1"/>
  <c r="AG88" i="1"/>
  <c r="CU88" i="1" s="1"/>
  <c r="T88" i="1" s="1"/>
  <c r="AF88" i="1"/>
  <c r="CT88" i="1" s="1"/>
  <c r="S88" i="1" s="1"/>
  <c r="AE88" i="1"/>
  <c r="CS88" i="1" s="1"/>
  <c r="R88" i="1" s="1"/>
  <c r="AC88" i="1"/>
  <c r="CQ88" i="1" s="1"/>
  <c r="P88" i="1" s="1"/>
  <c r="GV87" i="1"/>
  <c r="HC87" i="1" s="1"/>
  <c r="GX87" i="1" s="1"/>
  <c r="GP87" i="1"/>
  <c r="GN87" i="1"/>
  <c r="GL87" i="1"/>
  <c r="FR87" i="1"/>
  <c r="AJ87" i="1"/>
  <c r="CX87" i="1" s="1"/>
  <c r="W87" i="1" s="1"/>
  <c r="AI87" i="1"/>
  <c r="CW87" i="1" s="1"/>
  <c r="V87" i="1" s="1"/>
  <c r="AH87" i="1"/>
  <c r="CV87" i="1" s="1"/>
  <c r="U87" i="1" s="1"/>
  <c r="AG87" i="1"/>
  <c r="CU87" i="1" s="1"/>
  <c r="T87" i="1" s="1"/>
  <c r="AF87" i="1"/>
  <c r="CT87" i="1" s="1"/>
  <c r="S87" i="1" s="1"/>
  <c r="AE87" i="1"/>
  <c r="CS87" i="1" s="1"/>
  <c r="R87" i="1" s="1"/>
  <c r="AC87" i="1"/>
  <c r="CQ87" i="1" s="1"/>
  <c r="P87" i="1" s="1"/>
  <c r="GV86" i="1"/>
  <c r="HC86" i="1" s="1"/>
  <c r="GX86" i="1" s="1"/>
  <c r="GP86" i="1"/>
  <c r="GN86" i="1"/>
  <c r="GL86" i="1"/>
  <c r="FR86" i="1"/>
  <c r="AJ86" i="1"/>
  <c r="CX86" i="1" s="1"/>
  <c r="W86" i="1" s="1"/>
  <c r="AI86" i="1"/>
  <c r="CW86" i="1" s="1"/>
  <c r="V86" i="1" s="1"/>
  <c r="AH86" i="1"/>
  <c r="CV86" i="1" s="1"/>
  <c r="U86" i="1" s="1"/>
  <c r="AG86" i="1"/>
  <c r="CU86" i="1" s="1"/>
  <c r="T86" i="1" s="1"/>
  <c r="AF86" i="1"/>
  <c r="CT86" i="1" s="1"/>
  <c r="S86" i="1" s="1"/>
  <c r="AE86" i="1"/>
  <c r="CS86" i="1" s="1"/>
  <c r="R86" i="1" s="1"/>
  <c r="AC86" i="1"/>
  <c r="CQ86" i="1" s="1"/>
  <c r="P86" i="1" s="1"/>
  <c r="D86" i="1"/>
  <c r="C86" i="1"/>
  <c r="GV85" i="1"/>
  <c r="HC85" i="1" s="1"/>
  <c r="GX85" i="1" s="1"/>
  <c r="GP85" i="1"/>
  <c r="GN85" i="1"/>
  <c r="GL85" i="1"/>
  <c r="FR85" i="1"/>
  <c r="AJ85" i="1"/>
  <c r="CX85" i="1" s="1"/>
  <c r="W85" i="1" s="1"/>
  <c r="AI85" i="1"/>
  <c r="CW85" i="1" s="1"/>
  <c r="V85" i="1" s="1"/>
  <c r="AH85" i="1"/>
  <c r="CV85" i="1" s="1"/>
  <c r="U85" i="1" s="1"/>
  <c r="AG85" i="1"/>
  <c r="CU85" i="1" s="1"/>
  <c r="T85" i="1" s="1"/>
  <c r="AF85" i="1"/>
  <c r="CT85" i="1" s="1"/>
  <c r="S85" i="1" s="1"/>
  <c r="AE85" i="1"/>
  <c r="CS85" i="1" s="1"/>
  <c r="R85" i="1" s="1"/>
  <c r="AC85" i="1"/>
  <c r="CQ85" i="1" s="1"/>
  <c r="P85" i="1" s="1"/>
  <c r="D85" i="1"/>
  <c r="C85" i="1"/>
  <c r="GV84" i="1"/>
  <c r="HC84" i="1" s="1"/>
  <c r="GX84" i="1" s="1"/>
  <c r="GP84" i="1"/>
  <c r="GN84" i="1"/>
  <c r="GL84" i="1"/>
  <c r="FR84" i="1"/>
  <c r="AJ84" i="1"/>
  <c r="CX84" i="1" s="1"/>
  <c r="W84" i="1" s="1"/>
  <c r="AI84" i="1"/>
  <c r="CW84" i="1" s="1"/>
  <c r="V84" i="1" s="1"/>
  <c r="AH84" i="1"/>
  <c r="CV84" i="1" s="1"/>
  <c r="U84" i="1" s="1"/>
  <c r="AG84" i="1"/>
  <c r="CU84" i="1" s="1"/>
  <c r="T84" i="1" s="1"/>
  <c r="AF84" i="1"/>
  <c r="CT84" i="1" s="1"/>
  <c r="S84" i="1" s="1"/>
  <c r="AE84" i="1"/>
  <c r="CS84" i="1" s="1"/>
  <c r="R84" i="1" s="1"/>
  <c r="AC84" i="1"/>
  <c r="CQ84" i="1" s="1"/>
  <c r="P84" i="1" s="1"/>
  <c r="D84" i="1"/>
  <c r="C84" i="1"/>
  <c r="GV83" i="1"/>
  <c r="HC83" i="1" s="1"/>
  <c r="GX83" i="1" s="1"/>
  <c r="GP83" i="1"/>
  <c r="GN83" i="1"/>
  <c r="GL83" i="1"/>
  <c r="FR83" i="1"/>
  <c r="AJ83" i="1"/>
  <c r="CX83" i="1" s="1"/>
  <c r="W83" i="1" s="1"/>
  <c r="AI83" i="1"/>
  <c r="CW83" i="1" s="1"/>
  <c r="V83" i="1" s="1"/>
  <c r="AH83" i="1"/>
  <c r="CV83" i="1" s="1"/>
  <c r="U83" i="1" s="1"/>
  <c r="AG83" i="1"/>
  <c r="CU83" i="1" s="1"/>
  <c r="T83" i="1" s="1"/>
  <c r="AF83" i="1"/>
  <c r="CT83" i="1" s="1"/>
  <c r="S83" i="1" s="1"/>
  <c r="AE83" i="1"/>
  <c r="AC83" i="1"/>
  <c r="CQ83" i="1" s="1"/>
  <c r="P83" i="1" s="1"/>
  <c r="D83" i="1"/>
  <c r="C83" i="1"/>
  <c r="GX81" i="1"/>
  <c r="GW81" i="1"/>
  <c r="GV81" i="1"/>
  <c r="GU81" i="1"/>
  <c r="GT81" i="1"/>
  <c r="GS81" i="1"/>
  <c r="GR81" i="1"/>
  <c r="GQ81" i="1"/>
  <c r="GP81" i="1"/>
  <c r="GO81" i="1"/>
  <c r="GN81" i="1"/>
  <c r="GM81" i="1"/>
  <c r="GL81" i="1"/>
  <c r="GK81" i="1"/>
  <c r="GJ81" i="1"/>
  <c r="GI81" i="1"/>
  <c r="GH81" i="1"/>
  <c r="GG81" i="1"/>
  <c r="GF81" i="1"/>
  <c r="GC81" i="1"/>
  <c r="FO81" i="1"/>
  <c r="FN81" i="1"/>
  <c r="FM81" i="1"/>
  <c r="FL81" i="1"/>
  <c r="FK81" i="1"/>
  <c r="FJ81" i="1"/>
  <c r="FI81" i="1"/>
  <c r="FH81" i="1"/>
  <c r="FG81" i="1"/>
  <c r="FF81" i="1"/>
  <c r="FE81" i="1"/>
  <c r="FD81" i="1"/>
  <c r="FC81" i="1"/>
  <c r="FB81" i="1"/>
  <c r="FA81" i="1"/>
  <c r="EZ81" i="1"/>
  <c r="EY81" i="1"/>
  <c r="EX81" i="1"/>
  <c r="EW81" i="1"/>
  <c r="EF81" i="1"/>
  <c r="EE81" i="1"/>
  <c r="DS81" i="1"/>
  <c r="DR81" i="1"/>
  <c r="DF81" i="1"/>
  <c r="DE81" i="1"/>
  <c r="DD81" i="1"/>
  <c r="DC81" i="1"/>
  <c r="DB81" i="1"/>
  <c r="DA81" i="1"/>
  <c r="CZ81" i="1"/>
  <c r="CY81" i="1"/>
  <c r="CX81" i="1"/>
  <c r="CW81" i="1"/>
  <c r="CV81" i="1"/>
  <c r="CU81" i="1"/>
  <c r="CT81" i="1"/>
  <c r="CS81" i="1"/>
  <c r="CR81" i="1"/>
  <c r="CQ81" i="1"/>
  <c r="CP81" i="1"/>
  <c r="CO81" i="1"/>
  <c r="CN81" i="1"/>
  <c r="BW81" i="1"/>
  <c r="BV81" i="1"/>
  <c r="BU81" i="1"/>
  <c r="BT81" i="1"/>
  <c r="BS81" i="1"/>
  <c r="BR81" i="1"/>
  <c r="BQ81" i="1"/>
  <c r="BP81" i="1"/>
  <c r="BO81" i="1"/>
  <c r="BN81" i="1"/>
  <c r="BM81" i="1"/>
  <c r="BL81" i="1"/>
  <c r="BK81" i="1"/>
  <c r="BJ81" i="1"/>
  <c r="BI81" i="1"/>
  <c r="BH81" i="1"/>
  <c r="BG81" i="1"/>
  <c r="BF81" i="1"/>
  <c r="BE81" i="1"/>
  <c r="AN81" i="1"/>
  <c r="AM81" i="1"/>
  <c r="AA81" i="1"/>
  <c r="Z81" i="1"/>
  <c r="G81" i="1"/>
  <c r="E81" i="1"/>
  <c r="D79" i="1"/>
  <c r="GE49" i="1"/>
  <c r="EV49" i="1" s="1"/>
  <c r="EV26" i="1" s="1"/>
  <c r="GD49" i="1"/>
  <c r="EU49" i="1" s="1"/>
  <c r="GC49" i="1"/>
  <c r="FP49" i="1"/>
  <c r="EG49" i="1" s="1"/>
  <c r="CM49" i="1"/>
  <c r="BD49" i="1" s="1"/>
  <c r="CL49" i="1"/>
  <c r="CL26" i="1" s="1"/>
  <c r="CK49" i="1"/>
  <c r="CK26" i="1" s="1"/>
  <c r="BX49" i="1"/>
  <c r="BX26" i="1" s="1"/>
  <c r="G49" i="1"/>
  <c r="G26" i="1" s="1"/>
  <c r="F49" i="1"/>
  <c r="F26" i="1" s="1"/>
  <c r="D49" i="1"/>
  <c r="D26" i="1" s="1"/>
  <c r="C49" i="1"/>
  <c r="C26" i="1" s="1"/>
  <c r="B49" i="1"/>
  <c r="B26" i="1" s="1"/>
  <c r="GV47" i="1"/>
  <c r="HC47" i="1" s="1"/>
  <c r="GP47" i="1"/>
  <c r="GO47" i="1"/>
  <c r="GL47" i="1"/>
  <c r="FR47" i="1"/>
  <c r="AJ47" i="1"/>
  <c r="CX47" i="1" s="1"/>
  <c r="AI47" i="1"/>
  <c r="CW47" i="1" s="1"/>
  <c r="AH47" i="1"/>
  <c r="CV47" i="1" s="1"/>
  <c r="AG47" i="1"/>
  <c r="CU47" i="1" s="1"/>
  <c r="AF47" i="1"/>
  <c r="CT47" i="1" s="1"/>
  <c r="AE47" i="1"/>
  <c r="CS47" i="1" s="1"/>
  <c r="AC47" i="1"/>
  <c r="CQ47" i="1" s="1"/>
  <c r="K47" i="1"/>
  <c r="I47" i="1"/>
  <c r="CX78" i="3" s="1"/>
  <c r="D47" i="1"/>
  <c r="C47" i="1"/>
  <c r="GV46" i="1"/>
  <c r="HC46" i="1" s="1"/>
  <c r="GP46" i="1"/>
  <c r="GO46" i="1"/>
  <c r="GL46" i="1"/>
  <c r="FR46" i="1"/>
  <c r="AJ46" i="1"/>
  <c r="CX46" i="1" s="1"/>
  <c r="AI46" i="1"/>
  <c r="CW46" i="1" s="1"/>
  <c r="AH46" i="1"/>
  <c r="CV46" i="1" s="1"/>
  <c r="AG46" i="1"/>
  <c r="CU46" i="1" s="1"/>
  <c r="AF46" i="1"/>
  <c r="CT46" i="1" s="1"/>
  <c r="AE46" i="1"/>
  <c r="CS46" i="1" s="1"/>
  <c r="AC46" i="1"/>
  <c r="CQ46" i="1" s="1"/>
  <c r="K46" i="1"/>
  <c r="I46" i="1"/>
  <c r="CX77" i="3" s="1"/>
  <c r="D46" i="1"/>
  <c r="C46" i="1"/>
  <c r="GV45" i="1"/>
  <c r="HC45" i="1" s="1"/>
  <c r="GP45" i="1"/>
  <c r="GN45" i="1"/>
  <c r="GL45" i="1"/>
  <c r="FR45" i="1"/>
  <c r="AJ45" i="1"/>
  <c r="CX45" i="1" s="1"/>
  <c r="AI45" i="1"/>
  <c r="CW45" i="1" s="1"/>
  <c r="AH45" i="1"/>
  <c r="CV45" i="1" s="1"/>
  <c r="AG45" i="1"/>
  <c r="CU45" i="1" s="1"/>
  <c r="AF45" i="1"/>
  <c r="CT45" i="1" s="1"/>
  <c r="AE45" i="1"/>
  <c r="CS45" i="1" s="1"/>
  <c r="AC45" i="1"/>
  <c r="CQ45" i="1" s="1"/>
  <c r="K45" i="1"/>
  <c r="I45" i="1"/>
  <c r="D45" i="1"/>
  <c r="C45" i="1"/>
  <c r="GV44" i="1"/>
  <c r="HC44" i="1" s="1"/>
  <c r="GP44" i="1"/>
  <c r="GN44" i="1"/>
  <c r="GL44" i="1"/>
  <c r="FR44" i="1"/>
  <c r="AJ44" i="1"/>
  <c r="CX44" i="1" s="1"/>
  <c r="AI44" i="1"/>
  <c r="CW44" i="1" s="1"/>
  <c r="AH44" i="1"/>
  <c r="CV44" i="1" s="1"/>
  <c r="AG44" i="1"/>
  <c r="CU44" i="1" s="1"/>
  <c r="AF44" i="1"/>
  <c r="CT44" i="1" s="1"/>
  <c r="AE44" i="1"/>
  <c r="CS44" i="1" s="1"/>
  <c r="AC44" i="1"/>
  <c r="CQ44" i="1" s="1"/>
  <c r="K44" i="1"/>
  <c r="I44" i="1"/>
  <c r="D44" i="1"/>
  <c r="C44" i="1"/>
  <c r="GV43" i="1"/>
  <c r="HC43" i="1" s="1"/>
  <c r="GP43" i="1"/>
  <c r="GN43" i="1"/>
  <c r="GL43" i="1"/>
  <c r="FR43" i="1"/>
  <c r="AJ43" i="1"/>
  <c r="CX43" i="1" s="1"/>
  <c r="AI43" i="1"/>
  <c r="CW43" i="1" s="1"/>
  <c r="AH43" i="1"/>
  <c r="CV43" i="1" s="1"/>
  <c r="AG43" i="1"/>
  <c r="CU43" i="1" s="1"/>
  <c r="AF43" i="1"/>
  <c r="CT43" i="1" s="1"/>
  <c r="AE43" i="1"/>
  <c r="CS43" i="1" s="1"/>
  <c r="AC43" i="1"/>
  <c r="CQ43" i="1" s="1"/>
  <c r="K43" i="1"/>
  <c r="I43" i="1"/>
  <c r="D43" i="1"/>
  <c r="C43" i="1"/>
  <c r="GV42" i="1"/>
  <c r="HC42" i="1" s="1"/>
  <c r="GP42" i="1"/>
  <c r="GN42" i="1"/>
  <c r="GL42" i="1"/>
  <c r="FR42" i="1"/>
  <c r="AJ42" i="1"/>
  <c r="CX42" i="1" s="1"/>
  <c r="AI42" i="1"/>
  <c r="CW42" i="1" s="1"/>
  <c r="AH42" i="1"/>
  <c r="CV42" i="1" s="1"/>
  <c r="AG42" i="1"/>
  <c r="CU42" i="1" s="1"/>
  <c r="AF42" i="1"/>
  <c r="CT42" i="1" s="1"/>
  <c r="AE42" i="1"/>
  <c r="CS42" i="1" s="1"/>
  <c r="AC42" i="1"/>
  <c r="K42" i="1"/>
  <c r="I42" i="1"/>
  <c r="D42" i="1"/>
  <c r="C42" i="1"/>
  <c r="GV41" i="1"/>
  <c r="HC41" i="1" s="1"/>
  <c r="GP41" i="1"/>
  <c r="GO41" i="1"/>
  <c r="GL41" i="1"/>
  <c r="FR41" i="1"/>
  <c r="AJ41" i="1"/>
  <c r="CX41" i="1" s="1"/>
  <c r="AI41" i="1"/>
  <c r="CW41" i="1" s="1"/>
  <c r="AH41" i="1"/>
  <c r="CV41" i="1" s="1"/>
  <c r="AG41" i="1"/>
  <c r="CU41" i="1" s="1"/>
  <c r="AF41" i="1"/>
  <c r="CT41" i="1" s="1"/>
  <c r="AE41" i="1"/>
  <c r="CS41" i="1" s="1"/>
  <c r="AC41" i="1"/>
  <c r="CQ41" i="1" s="1"/>
  <c r="K41" i="1"/>
  <c r="I41" i="1"/>
  <c r="CX32" i="3" s="1"/>
  <c r="D41" i="1"/>
  <c r="C41" i="1"/>
  <c r="GV40" i="1"/>
  <c r="HC40" i="1" s="1"/>
  <c r="GP40" i="1"/>
  <c r="GO40" i="1"/>
  <c r="GL40" i="1"/>
  <c r="FR40" i="1"/>
  <c r="AJ40" i="1"/>
  <c r="CX40" i="1" s="1"/>
  <c r="AI40" i="1"/>
  <c r="CW40" i="1" s="1"/>
  <c r="AH40" i="1"/>
  <c r="CV40" i="1" s="1"/>
  <c r="AG40" i="1"/>
  <c r="CU40" i="1" s="1"/>
  <c r="AF40" i="1"/>
  <c r="CT40" i="1" s="1"/>
  <c r="AE40" i="1"/>
  <c r="CS40" i="1" s="1"/>
  <c r="AC40" i="1"/>
  <c r="K40" i="1"/>
  <c r="I40" i="1"/>
  <c r="CX31" i="3" s="1"/>
  <c r="D40" i="1"/>
  <c r="C40" i="1"/>
  <c r="GV38" i="1"/>
  <c r="HC38" i="1" s="1"/>
  <c r="GX38" i="1" s="1"/>
  <c r="GP38" i="1"/>
  <c r="GN38" i="1"/>
  <c r="GL38" i="1"/>
  <c r="FR38" i="1"/>
  <c r="AJ38" i="1"/>
  <c r="CX38" i="1" s="1"/>
  <c r="W38" i="1" s="1"/>
  <c r="AI38" i="1"/>
  <c r="CW38" i="1" s="1"/>
  <c r="V38" i="1" s="1"/>
  <c r="AH38" i="1"/>
  <c r="CV38" i="1" s="1"/>
  <c r="U38" i="1" s="1"/>
  <c r="AG38" i="1"/>
  <c r="CU38" i="1" s="1"/>
  <c r="T38" i="1" s="1"/>
  <c r="AF38" i="1"/>
  <c r="CT38" i="1" s="1"/>
  <c r="S38" i="1" s="1"/>
  <c r="AE38" i="1"/>
  <c r="AC38" i="1"/>
  <c r="GV37" i="1"/>
  <c r="HC37" i="1" s="1"/>
  <c r="GX37" i="1" s="1"/>
  <c r="GP37" i="1"/>
  <c r="GN37" i="1"/>
  <c r="GL37" i="1"/>
  <c r="FR37" i="1"/>
  <c r="AJ37" i="1"/>
  <c r="CX37" i="1" s="1"/>
  <c r="W37" i="1" s="1"/>
  <c r="AI37" i="1"/>
  <c r="CW37" i="1" s="1"/>
  <c r="V37" i="1" s="1"/>
  <c r="AH37" i="1"/>
  <c r="CV37" i="1" s="1"/>
  <c r="U37" i="1" s="1"/>
  <c r="AG37" i="1"/>
  <c r="CU37" i="1" s="1"/>
  <c r="T37" i="1" s="1"/>
  <c r="AF37" i="1"/>
  <c r="CT37" i="1" s="1"/>
  <c r="S37" i="1" s="1"/>
  <c r="AE37" i="1"/>
  <c r="CS37" i="1" s="1"/>
  <c r="R37" i="1" s="1"/>
  <c r="AC37" i="1"/>
  <c r="GV36" i="1"/>
  <c r="HC36" i="1" s="1"/>
  <c r="GX36" i="1" s="1"/>
  <c r="GP36" i="1"/>
  <c r="GN36" i="1"/>
  <c r="GL36" i="1"/>
  <c r="FR36" i="1"/>
  <c r="AJ36" i="1"/>
  <c r="CX36" i="1" s="1"/>
  <c r="W36" i="1" s="1"/>
  <c r="AI36" i="1"/>
  <c r="CW36" i="1" s="1"/>
  <c r="V36" i="1" s="1"/>
  <c r="AH36" i="1"/>
  <c r="CV36" i="1" s="1"/>
  <c r="U36" i="1" s="1"/>
  <c r="AG36" i="1"/>
  <c r="CU36" i="1" s="1"/>
  <c r="T36" i="1" s="1"/>
  <c r="AF36" i="1"/>
  <c r="CT36" i="1" s="1"/>
  <c r="S36" i="1" s="1"/>
  <c r="AE36" i="1"/>
  <c r="CS36" i="1" s="1"/>
  <c r="R36" i="1" s="1"/>
  <c r="AC36" i="1"/>
  <c r="D36" i="1"/>
  <c r="C36" i="1"/>
  <c r="GV35" i="1"/>
  <c r="HC35" i="1" s="1"/>
  <c r="GX35" i="1" s="1"/>
  <c r="GP35" i="1"/>
  <c r="GN35" i="1"/>
  <c r="GL35" i="1"/>
  <c r="FR35" i="1"/>
  <c r="AJ35" i="1"/>
  <c r="CX35" i="1" s="1"/>
  <c r="W35" i="1" s="1"/>
  <c r="AI35" i="1"/>
  <c r="CW35" i="1" s="1"/>
  <c r="V35" i="1" s="1"/>
  <c r="AH35" i="1"/>
  <c r="CV35" i="1" s="1"/>
  <c r="U35" i="1" s="1"/>
  <c r="AG35" i="1"/>
  <c r="CU35" i="1" s="1"/>
  <c r="T35" i="1" s="1"/>
  <c r="AF35" i="1"/>
  <c r="CT35" i="1" s="1"/>
  <c r="S35" i="1" s="1"/>
  <c r="AE35" i="1"/>
  <c r="AC35" i="1"/>
  <c r="CQ35" i="1" s="1"/>
  <c r="P35" i="1" s="1"/>
  <c r="D35" i="1"/>
  <c r="C35" i="1"/>
  <c r="GV34" i="1"/>
  <c r="HC34" i="1" s="1"/>
  <c r="GX34" i="1" s="1"/>
  <c r="GP34" i="1"/>
  <c r="GO34" i="1"/>
  <c r="GL34" i="1"/>
  <c r="FR34" i="1"/>
  <c r="AJ34" i="1"/>
  <c r="CX34" i="1" s="1"/>
  <c r="W34" i="1" s="1"/>
  <c r="AI34" i="1"/>
  <c r="CW34" i="1" s="1"/>
  <c r="V34" i="1" s="1"/>
  <c r="AH34" i="1"/>
  <c r="CV34" i="1" s="1"/>
  <c r="U34" i="1" s="1"/>
  <c r="AG34" i="1"/>
  <c r="CU34" i="1" s="1"/>
  <c r="T34" i="1" s="1"/>
  <c r="AF34" i="1"/>
  <c r="CT34" i="1" s="1"/>
  <c r="S34" i="1" s="1"/>
  <c r="AE34" i="1"/>
  <c r="CS34" i="1" s="1"/>
  <c r="R34" i="1" s="1"/>
  <c r="AC34" i="1"/>
  <c r="D34" i="1"/>
  <c r="C34" i="1"/>
  <c r="GV33" i="1"/>
  <c r="HC33" i="1" s="1"/>
  <c r="GX33" i="1" s="1"/>
  <c r="GP33" i="1"/>
  <c r="GO33" i="1"/>
  <c r="GL33" i="1"/>
  <c r="FR33" i="1"/>
  <c r="AJ33" i="1"/>
  <c r="CX33" i="1" s="1"/>
  <c r="W33" i="1" s="1"/>
  <c r="AI33" i="1"/>
  <c r="CW33" i="1" s="1"/>
  <c r="V33" i="1" s="1"/>
  <c r="AH33" i="1"/>
  <c r="CV33" i="1" s="1"/>
  <c r="U33" i="1" s="1"/>
  <c r="AG33" i="1"/>
  <c r="CU33" i="1" s="1"/>
  <c r="T33" i="1" s="1"/>
  <c r="AF33" i="1"/>
  <c r="CT33" i="1" s="1"/>
  <c r="S33" i="1" s="1"/>
  <c r="AE33" i="1"/>
  <c r="AC33" i="1"/>
  <c r="CQ33" i="1" s="1"/>
  <c r="P33" i="1" s="1"/>
  <c r="D33" i="1"/>
  <c r="C33" i="1"/>
  <c r="GV32" i="1"/>
  <c r="HC32" i="1" s="1"/>
  <c r="GP32" i="1"/>
  <c r="GO32" i="1"/>
  <c r="GL32" i="1"/>
  <c r="FR32" i="1"/>
  <c r="AJ32" i="1"/>
  <c r="CX32" i="1" s="1"/>
  <c r="AI32" i="1"/>
  <c r="CW32" i="1" s="1"/>
  <c r="AH32" i="1"/>
  <c r="CV32" i="1" s="1"/>
  <c r="AG32" i="1"/>
  <c r="CU32" i="1" s="1"/>
  <c r="AF32" i="1"/>
  <c r="CT32" i="1" s="1"/>
  <c r="AE32" i="1"/>
  <c r="CS32" i="1" s="1"/>
  <c r="AC32" i="1"/>
  <c r="K32" i="1"/>
  <c r="I32" i="1"/>
  <c r="CX4" i="3" s="1"/>
  <c r="D32" i="1"/>
  <c r="C32" i="1"/>
  <c r="GV31" i="1"/>
  <c r="HC31" i="1" s="1"/>
  <c r="GP31" i="1"/>
  <c r="GO31" i="1"/>
  <c r="GL31" i="1"/>
  <c r="FR31" i="1"/>
  <c r="AJ31" i="1"/>
  <c r="CX31" i="1" s="1"/>
  <c r="AI31" i="1"/>
  <c r="CW31" i="1" s="1"/>
  <c r="AH31" i="1"/>
  <c r="CV31" i="1" s="1"/>
  <c r="AG31" i="1"/>
  <c r="CU31" i="1" s="1"/>
  <c r="AF31" i="1"/>
  <c r="CT31" i="1" s="1"/>
  <c r="AE31" i="1"/>
  <c r="CS31" i="1" s="1"/>
  <c r="AC31" i="1"/>
  <c r="K31" i="1"/>
  <c r="I31" i="1"/>
  <c r="CX3" i="3" s="1"/>
  <c r="D31" i="1"/>
  <c r="C31" i="1"/>
  <c r="GV30" i="1"/>
  <c r="HC30" i="1" s="1"/>
  <c r="GP30" i="1"/>
  <c r="GO30" i="1"/>
  <c r="GL30" i="1"/>
  <c r="FR30" i="1"/>
  <c r="AJ30" i="1"/>
  <c r="CX30" i="1" s="1"/>
  <c r="AI30" i="1"/>
  <c r="CW30" i="1" s="1"/>
  <c r="AH30" i="1"/>
  <c r="CV30" i="1" s="1"/>
  <c r="AG30" i="1"/>
  <c r="CU30" i="1" s="1"/>
  <c r="AF30" i="1"/>
  <c r="CT30" i="1" s="1"/>
  <c r="AE30" i="1"/>
  <c r="CS30" i="1" s="1"/>
  <c r="AC30" i="1"/>
  <c r="K30" i="1"/>
  <c r="I30" i="1"/>
  <c r="CX2" i="3" s="1"/>
  <c r="D30" i="1"/>
  <c r="C30" i="1"/>
  <c r="GV29" i="1"/>
  <c r="HC29" i="1" s="1"/>
  <c r="GP29" i="1"/>
  <c r="GO29" i="1"/>
  <c r="GL29" i="1"/>
  <c r="FR29" i="1"/>
  <c r="AJ29" i="1"/>
  <c r="CX29" i="1" s="1"/>
  <c r="AI29" i="1"/>
  <c r="CW29" i="1" s="1"/>
  <c r="AH29" i="1"/>
  <c r="CV29" i="1" s="1"/>
  <c r="AG29" i="1"/>
  <c r="CU29" i="1" s="1"/>
  <c r="AF29" i="1"/>
  <c r="CT29" i="1" s="1"/>
  <c r="AE29" i="1"/>
  <c r="CS29" i="1" s="1"/>
  <c r="AC29" i="1"/>
  <c r="K29" i="1"/>
  <c r="I29" i="1"/>
  <c r="CX1" i="3" s="1"/>
  <c r="D29" i="1"/>
  <c r="C29" i="1"/>
  <c r="GX26" i="1"/>
  <c r="GW26" i="1"/>
  <c r="GV26" i="1"/>
  <c r="GU26" i="1"/>
  <c r="GT26" i="1"/>
  <c r="GS26" i="1"/>
  <c r="GR26" i="1"/>
  <c r="GQ26" i="1"/>
  <c r="GP26" i="1"/>
  <c r="GO26" i="1"/>
  <c r="GN26" i="1"/>
  <c r="GM26" i="1"/>
  <c r="GL26" i="1"/>
  <c r="GK26" i="1"/>
  <c r="GJ26" i="1"/>
  <c r="GI26" i="1"/>
  <c r="GH26" i="1"/>
  <c r="GG26" i="1"/>
  <c r="GF26" i="1"/>
  <c r="FO26" i="1"/>
  <c r="FN26" i="1"/>
  <c r="FM26" i="1"/>
  <c r="FL26" i="1"/>
  <c r="FK26" i="1"/>
  <c r="FJ26" i="1"/>
  <c r="FI26" i="1"/>
  <c r="FH26" i="1"/>
  <c r="FG26" i="1"/>
  <c r="FF26" i="1"/>
  <c r="FE26" i="1"/>
  <c r="FD26" i="1"/>
  <c r="FC26" i="1"/>
  <c r="FB26" i="1"/>
  <c r="FA26" i="1"/>
  <c r="EZ26" i="1"/>
  <c r="EY26" i="1"/>
  <c r="EX26" i="1"/>
  <c r="EW26" i="1"/>
  <c r="EF26" i="1"/>
  <c r="EE26" i="1"/>
  <c r="DS26" i="1"/>
  <c r="DR26" i="1"/>
  <c r="DF26" i="1"/>
  <c r="DE26" i="1"/>
  <c r="DD26" i="1"/>
  <c r="DC26" i="1"/>
  <c r="DB26" i="1"/>
  <c r="DA26" i="1"/>
  <c r="CZ26" i="1"/>
  <c r="CY26" i="1"/>
  <c r="CX26" i="1"/>
  <c r="CW26" i="1"/>
  <c r="CV26" i="1"/>
  <c r="CU26" i="1"/>
  <c r="CT26" i="1"/>
  <c r="CS26" i="1"/>
  <c r="CR26" i="1"/>
  <c r="CQ26" i="1"/>
  <c r="CP26" i="1"/>
  <c r="CO26" i="1"/>
  <c r="CN26" i="1"/>
  <c r="BW26" i="1"/>
  <c r="BV26" i="1"/>
  <c r="BU26" i="1"/>
  <c r="BT26" i="1"/>
  <c r="BS26" i="1"/>
  <c r="BR26" i="1"/>
  <c r="BQ26" i="1"/>
  <c r="BP26" i="1"/>
  <c r="BO26" i="1"/>
  <c r="BN26" i="1"/>
  <c r="BM26" i="1"/>
  <c r="BL26" i="1"/>
  <c r="BK26" i="1"/>
  <c r="BJ26" i="1"/>
  <c r="BI26" i="1"/>
  <c r="BH26" i="1"/>
  <c r="BG26" i="1"/>
  <c r="BF26" i="1"/>
  <c r="BE26" i="1"/>
  <c r="AN26" i="1"/>
  <c r="AM26" i="1"/>
  <c r="AA26" i="1"/>
  <c r="Z26" i="1"/>
  <c r="E26" i="1"/>
  <c r="D24" i="1"/>
  <c r="GX22" i="1"/>
  <c r="GW22" i="1"/>
  <c r="GV22" i="1"/>
  <c r="GU22" i="1"/>
  <c r="GT22" i="1"/>
  <c r="GS22" i="1"/>
  <c r="GR22" i="1"/>
  <c r="GQ22" i="1"/>
  <c r="GP22" i="1"/>
  <c r="GO22" i="1"/>
  <c r="GN22" i="1"/>
  <c r="GM22" i="1"/>
  <c r="GL22" i="1"/>
  <c r="GK22" i="1"/>
  <c r="GJ22" i="1"/>
  <c r="GI22" i="1"/>
  <c r="GH22" i="1"/>
  <c r="GG22" i="1"/>
  <c r="GF22" i="1"/>
  <c r="GE22" i="1"/>
  <c r="GD22" i="1"/>
  <c r="GC22" i="1"/>
  <c r="GB22" i="1"/>
  <c r="GA22" i="1"/>
  <c r="FZ22" i="1"/>
  <c r="FY22" i="1"/>
  <c r="FX22" i="1"/>
  <c r="FW22" i="1"/>
  <c r="FV22" i="1"/>
  <c r="FU22" i="1"/>
  <c r="FT22" i="1"/>
  <c r="FS22" i="1"/>
  <c r="FR22" i="1"/>
  <c r="FQ22" i="1"/>
  <c r="FP22" i="1"/>
  <c r="FO22" i="1"/>
  <c r="FN22" i="1"/>
  <c r="FM22" i="1"/>
  <c r="FL22" i="1"/>
  <c r="FK22" i="1"/>
  <c r="FJ22" i="1"/>
  <c r="FI22" i="1"/>
  <c r="FH22" i="1"/>
  <c r="FG22" i="1"/>
  <c r="FF22" i="1"/>
  <c r="FE22" i="1"/>
  <c r="FD22" i="1"/>
  <c r="FC22" i="1"/>
  <c r="FB22" i="1"/>
  <c r="FA22" i="1"/>
  <c r="EZ22" i="1"/>
  <c r="EY22" i="1"/>
  <c r="EX22" i="1"/>
  <c r="EW22" i="1"/>
  <c r="EF22" i="1"/>
  <c r="EE22" i="1"/>
  <c r="ED22" i="1"/>
  <c r="EC22" i="1"/>
  <c r="EB22" i="1"/>
  <c r="EA22" i="1"/>
  <c r="DZ22" i="1"/>
  <c r="DY22" i="1"/>
  <c r="DX22" i="1"/>
  <c r="DW22" i="1"/>
  <c r="DV22" i="1"/>
  <c r="DU22" i="1"/>
  <c r="DT22" i="1"/>
  <c r="DS22" i="1"/>
  <c r="DR22" i="1"/>
  <c r="DF22" i="1"/>
  <c r="DE22" i="1"/>
  <c r="DD22" i="1"/>
  <c r="DC22" i="1"/>
  <c r="DB22" i="1"/>
  <c r="DA22" i="1"/>
  <c r="CZ22" i="1"/>
  <c r="CY22" i="1"/>
  <c r="CX22" i="1"/>
  <c r="CW22" i="1"/>
  <c r="CV22" i="1"/>
  <c r="CU22" i="1"/>
  <c r="CT22" i="1"/>
  <c r="CS22" i="1"/>
  <c r="CR22" i="1"/>
  <c r="CQ22" i="1"/>
  <c r="CP22" i="1"/>
  <c r="CO22" i="1"/>
  <c r="CN22" i="1"/>
  <c r="CM22" i="1"/>
  <c r="CL22" i="1"/>
  <c r="CK22" i="1"/>
  <c r="CJ22" i="1"/>
  <c r="CI22" i="1"/>
  <c r="CH22" i="1"/>
  <c r="CG22" i="1"/>
  <c r="CF22" i="1"/>
  <c r="CE22" i="1"/>
  <c r="CD22" i="1"/>
  <c r="CC22" i="1"/>
  <c r="CB22" i="1"/>
  <c r="CA22" i="1"/>
  <c r="BZ22" i="1"/>
  <c r="BY22" i="1"/>
  <c r="BX22" i="1"/>
  <c r="BW22" i="1"/>
  <c r="BV22" i="1"/>
  <c r="BU22" i="1"/>
  <c r="BT22" i="1"/>
  <c r="BS22" i="1"/>
  <c r="BR22" i="1"/>
  <c r="BQ22" i="1"/>
  <c r="BP22" i="1"/>
  <c r="BO22" i="1"/>
  <c r="BN22" i="1"/>
  <c r="BM22" i="1"/>
  <c r="BL22" i="1"/>
  <c r="BK22" i="1"/>
  <c r="BJ22" i="1"/>
  <c r="BI22" i="1"/>
  <c r="BH22" i="1"/>
  <c r="BG22" i="1"/>
  <c r="BF22" i="1"/>
  <c r="BE22" i="1"/>
  <c r="AN22" i="1"/>
  <c r="AM22" i="1"/>
  <c r="AL22" i="1"/>
  <c r="AK22" i="1"/>
  <c r="AJ22" i="1"/>
  <c r="AI22" i="1"/>
  <c r="AH22" i="1"/>
  <c r="AG22" i="1"/>
  <c r="AF22" i="1"/>
  <c r="AE22" i="1"/>
  <c r="AD22" i="1"/>
  <c r="AC22" i="1"/>
  <c r="AB22" i="1"/>
  <c r="AA22" i="1"/>
  <c r="Z22" i="1"/>
  <c r="G22" i="1"/>
  <c r="F22" i="1"/>
  <c r="E22" i="1"/>
  <c r="D22" i="1"/>
  <c r="C22" i="1"/>
  <c r="B22" i="1"/>
  <c r="D20" i="1"/>
  <c r="GX18" i="1"/>
  <c r="GW18" i="1"/>
  <c r="GV18" i="1"/>
  <c r="GU18" i="1"/>
  <c r="GT18" i="1"/>
  <c r="GS18" i="1"/>
  <c r="GR18" i="1"/>
  <c r="GQ18" i="1"/>
  <c r="GP18" i="1"/>
  <c r="GO18" i="1"/>
  <c r="GN18" i="1"/>
  <c r="GM18" i="1"/>
  <c r="GL18" i="1"/>
  <c r="GK18" i="1"/>
  <c r="GJ18" i="1"/>
  <c r="GI18" i="1"/>
  <c r="GH18" i="1"/>
  <c r="GG18" i="1"/>
  <c r="GF18" i="1"/>
  <c r="GE18" i="1"/>
  <c r="GD18" i="1"/>
  <c r="GC18" i="1"/>
  <c r="GB18" i="1"/>
  <c r="GA18" i="1"/>
  <c r="FZ18" i="1"/>
  <c r="FY18" i="1"/>
  <c r="FX18" i="1"/>
  <c r="FW18" i="1"/>
  <c r="FV18" i="1"/>
  <c r="FU18" i="1"/>
  <c r="FT18" i="1"/>
  <c r="FS18" i="1"/>
  <c r="FR18" i="1"/>
  <c r="FQ18" i="1"/>
  <c r="FP18" i="1"/>
  <c r="FO18" i="1"/>
  <c r="FN18" i="1"/>
  <c r="FM18" i="1"/>
  <c r="FL18" i="1"/>
  <c r="FK18" i="1"/>
  <c r="FJ18" i="1"/>
  <c r="FI18" i="1"/>
  <c r="FH18" i="1"/>
  <c r="FG18" i="1"/>
  <c r="FF18" i="1"/>
  <c r="FE18" i="1"/>
  <c r="FD18" i="1"/>
  <c r="FC18" i="1"/>
  <c r="FB18" i="1"/>
  <c r="FA18" i="1"/>
  <c r="EZ18" i="1"/>
  <c r="EY18" i="1"/>
  <c r="EX18" i="1"/>
  <c r="EW18" i="1"/>
  <c r="EF18" i="1"/>
  <c r="EE18" i="1"/>
  <c r="ED18" i="1"/>
  <c r="EC18" i="1"/>
  <c r="EB18" i="1"/>
  <c r="EA18" i="1"/>
  <c r="DZ18" i="1"/>
  <c r="DY18" i="1"/>
  <c r="DX18" i="1"/>
  <c r="DW18" i="1"/>
  <c r="DV18" i="1"/>
  <c r="DU18" i="1"/>
  <c r="DT18" i="1"/>
  <c r="DS18" i="1"/>
  <c r="DR18" i="1"/>
  <c r="DF18" i="1"/>
  <c r="DE18" i="1"/>
  <c r="DD18" i="1"/>
  <c r="DC18" i="1"/>
  <c r="DB18" i="1"/>
  <c r="DA18" i="1"/>
  <c r="CZ18" i="1"/>
  <c r="CY18" i="1"/>
  <c r="CX18" i="1"/>
  <c r="CW18" i="1"/>
  <c r="CV18" i="1"/>
  <c r="CU18" i="1"/>
  <c r="CT18" i="1"/>
  <c r="CS18" i="1"/>
  <c r="CR18" i="1"/>
  <c r="CQ18" i="1"/>
  <c r="CP18" i="1"/>
  <c r="CO18" i="1"/>
  <c r="CN18" i="1"/>
  <c r="CM18" i="1"/>
  <c r="CL18" i="1"/>
  <c r="CK18" i="1"/>
  <c r="CJ18" i="1"/>
  <c r="CI18" i="1"/>
  <c r="CH18" i="1"/>
  <c r="CG18" i="1"/>
  <c r="CF18" i="1"/>
  <c r="CE18" i="1"/>
  <c r="CD18" i="1"/>
  <c r="CC18" i="1"/>
  <c r="CB18" i="1"/>
  <c r="CA18" i="1"/>
  <c r="BZ18" i="1"/>
  <c r="BY18" i="1"/>
  <c r="BX18" i="1"/>
  <c r="BW18" i="1"/>
  <c r="BV18" i="1"/>
  <c r="BU18" i="1"/>
  <c r="BT18" i="1"/>
  <c r="BS18" i="1"/>
  <c r="BR18" i="1"/>
  <c r="BQ18" i="1"/>
  <c r="BP18" i="1"/>
  <c r="BO18" i="1"/>
  <c r="BN18" i="1"/>
  <c r="BM18" i="1"/>
  <c r="BL18" i="1"/>
  <c r="BK18" i="1"/>
  <c r="BJ18" i="1"/>
  <c r="BI18" i="1"/>
  <c r="BH18" i="1"/>
  <c r="BG18" i="1"/>
  <c r="BF18" i="1"/>
  <c r="BE18" i="1"/>
  <c r="AN18" i="1"/>
  <c r="AM18" i="1"/>
  <c r="AL18" i="1"/>
  <c r="AK18" i="1"/>
  <c r="AJ18" i="1"/>
  <c r="AI18" i="1"/>
  <c r="AH18" i="1"/>
  <c r="AG18" i="1"/>
  <c r="AF18" i="1"/>
  <c r="AE18" i="1"/>
  <c r="AD18" i="1"/>
  <c r="AC18" i="1"/>
  <c r="AB18" i="1"/>
  <c r="AA18" i="1"/>
  <c r="Z18" i="1"/>
  <c r="G18" i="1"/>
  <c r="E18" i="1"/>
  <c r="D18" i="1"/>
  <c r="C18" i="1"/>
  <c r="B18" i="1"/>
  <c r="D12" i="1"/>
  <c r="S30" i="1" l="1"/>
  <c r="S31" i="1"/>
  <c r="AO229" i="1"/>
  <c r="V233" i="1"/>
  <c r="V371" i="1"/>
  <c r="P240" i="1"/>
  <c r="T116" i="1"/>
  <c r="GX116" i="1"/>
  <c r="U322" i="1"/>
  <c r="BB49" i="1"/>
  <c r="V242" i="1"/>
  <c r="T388" i="1"/>
  <c r="GX388" i="1"/>
  <c r="T389" i="1"/>
  <c r="CY96" i="1"/>
  <c r="X96" i="1" s="1"/>
  <c r="AD154" i="1"/>
  <c r="CR154" i="1" s="1"/>
  <c r="Q154" i="1" s="1"/>
  <c r="AD276" i="1"/>
  <c r="CR276" i="1" s="1"/>
  <c r="T260" i="1"/>
  <c r="Q322" i="1"/>
  <c r="GX332" i="1"/>
  <c r="AB299" i="1"/>
  <c r="T303" i="1"/>
  <c r="FP81" i="1"/>
  <c r="CZ193" i="1"/>
  <c r="Y193" i="1" s="1"/>
  <c r="AD92" i="1"/>
  <c r="CR92" i="1" s="1"/>
  <c r="Q92" i="1" s="1"/>
  <c r="P115" i="1"/>
  <c r="V232" i="1"/>
  <c r="AD301" i="1"/>
  <c r="P389" i="1"/>
  <c r="R393" i="1"/>
  <c r="CZ393" i="1" s="1"/>
  <c r="Y393" i="1" s="1"/>
  <c r="R387" i="1"/>
  <c r="GX30" i="1"/>
  <c r="CZ262" i="1"/>
  <c r="Y262" i="1" s="1"/>
  <c r="GX274" i="1"/>
  <c r="R276" i="1"/>
  <c r="S387" i="1"/>
  <c r="S389" i="1"/>
  <c r="P233" i="1"/>
  <c r="R331" i="1"/>
  <c r="AD334" i="1"/>
  <c r="CR334" i="1" s="1"/>
  <c r="U345" i="1"/>
  <c r="P379" i="1"/>
  <c r="U387" i="1"/>
  <c r="U388" i="1"/>
  <c r="BC487" i="1"/>
  <c r="S333" i="1"/>
  <c r="P394" i="1"/>
  <c r="CL446" i="1"/>
  <c r="CZ94" i="1"/>
  <c r="Y94" i="1" s="1"/>
  <c r="P357" i="1"/>
  <c r="P398" i="1"/>
  <c r="P243" i="1"/>
  <c r="CZ316" i="1"/>
  <c r="Y316" i="1" s="1"/>
  <c r="U331" i="1"/>
  <c r="W241" i="1"/>
  <c r="CK81" i="1"/>
  <c r="ET81" i="1"/>
  <c r="GX115" i="1"/>
  <c r="AD156" i="1"/>
  <c r="CR156" i="1" s="1"/>
  <c r="Q156" i="1" s="1"/>
  <c r="CY266" i="1"/>
  <c r="X266" i="1" s="1"/>
  <c r="V291" i="1"/>
  <c r="AD293" i="1"/>
  <c r="CR293" i="1" s="1"/>
  <c r="Q293" i="1" s="1"/>
  <c r="CP293" i="1" s="1"/>
  <c r="O293" i="1" s="1"/>
  <c r="S398" i="1"/>
  <c r="AD98" i="1"/>
  <c r="CR98" i="1" s="1"/>
  <c r="Q98" i="1" s="1"/>
  <c r="AD113" i="1"/>
  <c r="CR113" i="1" s="1"/>
  <c r="Q113" i="1" s="1"/>
  <c r="V182" i="1"/>
  <c r="AD265" i="1"/>
  <c r="CR265" i="1" s="1"/>
  <c r="Q265" i="1" s="1"/>
  <c r="S323" i="1"/>
  <c r="R345" i="1"/>
  <c r="GX351" i="1"/>
  <c r="DV455" i="1"/>
  <c r="DV446" i="1" s="1"/>
  <c r="CL487" i="1"/>
  <c r="S346" i="1"/>
  <c r="U351" i="1"/>
  <c r="U357" i="1"/>
  <c r="U398" i="1"/>
  <c r="AD30" i="1"/>
  <c r="CR30" i="1" s="1"/>
  <c r="Q30" i="1" s="1"/>
  <c r="CY98" i="1"/>
  <c r="X98" i="1" s="1"/>
  <c r="BC229" i="1"/>
  <c r="CM229" i="1"/>
  <c r="P291" i="1"/>
  <c r="AB306" i="1"/>
  <c r="V322" i="1"/>
  <c r="T340" i="1"/>
  <c r="V357" i="1"/>
  <c r="BX446" i="1"/>
  <c r="CS107" i="1"/>
  <c r="R107" i="1" s="1"/>
  <c r="W113" i="1"/>
  <c r="U116" i="1"/>
  <c r="AD157" i="1"/>
  <c r="CR157" i="1" s="1"/>
  <c r="Q157" i="1" s="1"/>
  <c r="AD193" i="1"/>
  <c r="Q233" i="1"/>
  <c r="T240" i="1"/>
  <c r="W242" i="1"/>
  <c r="AD278" i="1"/>
  <c r="CR278" i="1" s="1"/>
  <c r="Q278" i="1" s="1"/>
  <c r="AD393" i="1"/>
  <c r="CR393" i="1" s="1"/>
  <c r="Q393" i="1" s="1"/>
  <c r="AD394" i="1"/>
  <c r="CR394" i="1" s="1"/>
  <c r="Q394" i="1" s="1"/>
  <c r="AD36" i="1"/>
  <c r="CR36" i="1" s="1"/>
  <c r="Q36" i="1" s="1"/>
  <c r="P41" i="1"/>
  <c r="P45" i="1"/>
  <c r="AD106" i="1"/>
  <c r="CR106" i="1" s="1"/>
  <c r="Q106" i="1" s="1"/>
  <c r="CP106" i="1" s="1"/>
  <c r="O106" i="1" s="1"/>
  <c r="P113" i="1"/>
  <c r="AD185" i="1"/>
  <c r="AB185" i="1" s="1"/>
  <c r="P285" i="1"/>
  <c r="CD455" i="1"/>
  <c r="AU455" i="1" s="1"/>
  <c r="S114" i="1"/>
  <c r="CM150" i="1"/>
  <c r="BC197" i="1"/>
  <c r="F213" i="1" s="1"/>
  <c r="S235" i="1"/>
  <c r="P242" i="1"/>
  <c r="S258" i="1"/>
  <c r="Q284" i="1"/>
  <c r="R285" i="1"/>
  <c r="W291" i="1"/>
  <c r="P292" i="1"/>
  <c r="CZ324" i="1"/>
  <c r="Y324" i="1" s="1"/>
  <c r="S326" i="1"/>
  <c r="V344" i="1"/>
  <c r="V387" i="1"/>
  <c r="BC446" i="1"/>
  <c r="R41" i="1"/>
  <c r="R45" i="1"/>
  <c r="CM26" i="1"/>
  <c r="S40" i="1"/>
  <c r="S41" i="1"/>
  <c r="S42" i="1"/>
  <c r="CY42" i="1" s="1"/>
  <c r="X42" i="1" s="1"/>
  <c r="S43" i="1"/>
  <c r="S45" i="1"/>
  <c r="S46" i="1"/>
  <c r="R113" i="1"/>
  <c r="Q242" i="1"/>
  <c r="Q243" i="1"/>
  <c r="S244" i="1"/>
  <c r="AD268" i="1"/>
  <c r="CR268" i="1" s="1"/>
  <c r="Q268" i="1" s="1"/>
  <c r="CP268" i="1" s="1"/>
  <c r="O268" i="1" s="1"/>
  <c r="S321" i="1"/>
  <c r="W322" i="1"/>
  <c r="P351" i="1"/>
  <c r="S354" i="1"/>
  <c r="CS377" i="1"/>
  <c r="W31" i="1"/>
  <c r="AD34" i="1"/>
  <c r="CR34" i="1" s="1"/>
  <c r="Q34" i="1" s="1"/>
  <c r="GX41" i="1"/>
  <c r="S113" i="1"/>
  <c r="CY173" i="1"/>
  <c r="X173" i="1" s="1"/>
  <c r="P181" i="1"/>
  <c r="S182" i="1"/>
  <c r="U183" i="1"/>
  <c r="GX241" i="1"/>
  <c r="Q274" i="1"/>
  <c r="V276" i="1"/>
  <c r="V277" i="1"/>
  <c r="AD281" i="1"/>
  <c r="CR281" i="1" s="1"/>
  <c r="Q281" i="1" s="1"/>
  <c r="W333" i="1"/>
  <c r="AD364" i="1"/>
  <c r="CR364" i="1" s="1"/>
  <c r="Q364" i="1" s="1"/>
  <c r="AD386" i="1"/>
  <c r="AD411" i="1"/>
  <c r="CR411" i="1" s="1"/>
  <c r="Q411" i="1" s="1"/>
  <c r="CP411" i="1" s="1"/>
  <c r="O411" i="1" s="1"/>
  <c r="CK487" i="1"/>
  <c r="CY95" i="1"/>
  <c r="X95" i="1" s="1"/>
  <c r="AB180" i="1"/>
  <c r="AD238" i="1"/>
  <c r="CR238" i="1" s="1"/>
  <c r="Q238" i="1" s="1"/>
  <c r="V257" i="1"/>
  <c r="AD261" i="1"/>
  <c r="CR261" i="1" s="1"/>
  <c r="Q261" i="1" s="1"/>
  <c r="W276" i="1"/>
  <c r="AD280" i="1"/>
  <c r="CR280" i="1" s="1"/>
  <c r="Q280" i="1" s="1"/>
  <c r="CY281" i="1"/>
  <c r="X281" i="1" s="1"/>
  <c r="AD297" i="1"/>
  <c r="CR297" i="1" s="1"/>
  <c r="Q297" i="1" s="1"/>
  <c r="CP297" i="1" s="1"/>
  <c r="O297" i="1" s="1"/>
  <c r="P322" i="1"/>
  <c r="AD344" i="1"/>
  <c r="CR344" i="1" s="1"/>
  <c r="AD389" i="1"/>
  <c r="CR389" i="1" s="1"/>
  <c r="U400" i="1"/>
  <c r="AD332" i="1"/>
  <c r="CR332" i="1" s="1"/>
  <c r="AD376" i="1"/>
  <c r="V400" i="1"/>
  <c r="V180" i="1"/>
  <c r="CS116" i="1"/>
  <c r="R116" i="1" s="1"/>
  <c r="DW118" i="1" s="1"/>
  <c r="AD116" i="1"/>
  <c r="W29" i="1"/>
  <c r="ET49" i="1"/>
  <c r="ET26" i="1" s="1"/>
  <c r="GC26" i="1"/>
  <c r="CS38" i="1"/>
  <c r="R38" i="1" s="1"/>
  <c r="CZ38" i="1" s="1"/>
  <c r="Y38" i="1" s="1"/>
  <c r="AD38" i="1"/>
  <c r="CR38" i="1" s="1"/>
  <c r="Q38" i="1" s="1"/>
  <c r="AD41" i="1"/>
  <c r="CR41" i="1" s="1"/>
  <c r="Q41" i="1" s="1"/>
  <c r="CS296" i="1"/>
  <c r="R296" i="1" s="1"/>
  <c r="AD296" i="1"/>
  <c r="CR296" i="1" s="1"/>
  <c r="BB197" i="1"/>
  <c r="CK150" i="1"/>
  <c r="V261" i="1"/>
  <c r="GX261" i="1"/>
  <c r="W327" i="1"/>
  <c r="S32" i="1"/>
  <c r="DX49" i="1" s="1"/>
  <c r="CS83" i="1"/>
  <c r="R83" i="1" s="1"/>
  <c r="CZ83" i="1" s="1"/>
  <c r="Y83" i="1" s="1"/>
  <c r="AD83" i="1"/>
  <c r="CR83" i="1" s="1"/>
  <c r="Q83" i="1" s="1"/>
  <c r="CS188" i="1"/>
  <c r="R188" i="1" s="1"/>
  <c r="CZ188" i="1" s="1"/>
  <c r="Y188" i="1" s="1"/>
  <c r="AD188" i="1"/>
  <c r="AB188" i="1" s="1"/>
  <c r="GX234" i="1"/>
  <c r="CS308" i="1"/>
  <c r="R308" i="1" s="1"/>
  <c r="CZ308" i="1" s="1"/>
  <c r="Y308" i="1" s="1"/>
  <c r="AD308" i="1"/>
  <c r="CR308" i="1" s="1"/>
  <c r="Q308" i="1" s="1"/>
  <c r="GX318" i="1"/>
  <c r="CS158" i="1"/>
  <c r="R158" i="1" s="1"/>
  <c r="CZ158" i="1" s="1"/>
  <c r="Y158" i="1" s="1"/>
  <c r="AD158" i="1"/>
  <c r="CR158" i="1" s="1"/>
  <c r="Q158" i="1" s="1"/>
  <c r="EV414" i="1"/>
  <c r="GE229" i="1"/>
  <c r="S29" i="1"/>
  <c r="AD31" i="1"/>
  <c r="CR31" i="1" s="1"/>
  <c r="Q31" i="1" s="1"/>
  <c r="AD37" i="1"/>
  <c r="CR37" i="1" s="1"/>
  <c r="Q37" i="1" s="1"/>
  <c r="CS171" i="1"/>
  <c r="R171" i="1" s="1"/>
  <c r="CZ171" i="1" s="1"/>
  <c r="Y171" i="1" s="1"/>
  <c r="AD171" i="1"/>
  <c r="CR171" i="1" s="1"/>
  <c r="Q171" i="1" s="1"/>
  <c r="CP171" i="1" s="1"/>
  <c r="O171" i="1" s="1"/>
  <c r="CY194" i="1"/>
  <c r="X194" i="1" s="1"/>
  <c r="U235" i="1"/>
  <c r="T29" i="1"/>
  <c r="EU150" i="1"/>
  <c r="P183" i="1"/>
  <c r="V234" i="1"/>
  <c r="V235" i="1"/>
  <c r="V256" i="1"/>
  <c r="CS291" i="1"/>
  <c r="R291" i="1" s="1"/>
  <c r="AD291" i="1"/>
  <c r="CR291" i="1" s="1"/>
  <c r="Q291" i="1" s="1"/>
  <c r="CS366" i="1"/>
  <c r="AD366" i="1"/>
  <c r="CR366" i="1" s="1"/>
  <c r="W330" i="1"/>
  <c r="BX81" i="1"/>
  <c r="ET197" i="1"/>
  <c r="P210" i="1" s="1"/>
  <c r="GC150" i="1"/>
  <c r="W234" i="1"/>
  <c r="W256" i="1"/>
  <c r="W318" i="1"/>
  <c r="CS333" i="1"/>
  <c r="R333" i="1" s="1"/>
  <c r="AD333" i="1"/>
  <c r="CR333" i="1" s="1"/>
  <c r="Q333" i="1" s="1"/>
  <c r="W353" i="1"/>
  <c r="V116" i="1"/>
  <c r="EA118" i="1" s="1"/>
  <c r="W30" i="1"/>
  <c r="V41" i="1"/>
  <c r="GX113" i="1"/>
  <c r="V114" i="1"/>
  <c r="W115" i="1"/>
  <c r="AJ118" i="1" s="1"/>
  <c r="W116" i="1"/>
  <c r="EB118" i="1" s="1"/>
  <c r="GD150" i="1"/>
  <c r="P234" i="1"/>
  <c r="AD237" i="1"/>
  <c r="CR237" i="1" s="1"/>
  <c r="Q237" i="1" s="1"/>
  <c r="GX242" i="1"/>
  <c r="P260" i="1"/>
  <c r="Q276" i="1"/>
  <c r="T284" i="1"/>
  <c r="T290" i="1"/>
  <c r="GX291" i="1"/>
  <c r="V292" i="1"/>
  <c r="P306" i="1"/>
  <c r="W331" i="1"/>
  <c r="V332" i="1"/>
  <c r="R336" i="1"/>
  <c r="GX338" i="1"/>
  <c r="P344" i="1"/>
  <c r="W351" i="1"/>
  <c r="AD356" i="1"/>
  <c r="CR356" i="1" s="1"/>
  <c r="AD360" i="1"/>
  <c r="CR360" i="1" s="1"/>
  <c r="Q360" i="1" s="1"/>
  <c r="CP360" i="1" s="1"/>
  <c r="O360" i="1" s="1"/>
  <c r="W387" i="1"/>
  <c r="W388" i="1"/>
  <c r="R394" i="1"/>
  <c r="R395" i="1"/>
  <c r="AD396" i="1"/>
  <c r="CR396" i="1" s="1"/>
  <c r="Q396" i="1" s="1"/>
  <c r="GX398" i="1"/>
  <c r="AG455" i="1"/>
  <c r="AG446" i="1" s="1"/>
  <c r="GD487" i="1"/>
  <c r="W40" i="1"/>
  <c r="R29" i="1"/>
  <c r="W41" i="1"/>
  <c r="BB81" i="1"/>
  <c r="AD110" i="1"/>
  <c r="CR110" i="1" s="1"/>
  <c r="Q110" i="1" s="1"/>
  <c r="CP110" i="1" s="1"/>
  <c r="O110" i="1" s="1"/>
  <c r="U113" i="1"/>
  <c r="P116" i="1"/>
  <c r="DU118" i="1" s="1"/>
  <c r="GX180" i="1"/>
  <c r="AD195" i="1"/>
  <c r="AB195" i="1" s="1"/>
  <c r="GX232" i="1"/>
  <c r="FV414" i="1"/>
  <c r="FV229" i="1" s="1"/>
  <c r="Q234" i="1"/>
  <c r="AD235" i="1"/>
  <c r="CR235" i="1" s="1"/>
  <c r="Q235" i="1" s="1"/>
  <c r="V241" i="1"/>
  <c r="GX243" i="1"/>
  <c r="CZ248" i="1"/>
  <c r="Y248" i="1" s="1"/>
  <c r="R260" i="1"/>
  <c r="R261" i="1"/>
  <c r="AD262" i="1"/>
  <c r="AB262" i="1" s="1"/>
  <c r="V274" i="1"/>
  <c r="P277" i="1"/>
  <c r="W278" i="1"/>
  <c r="S283" i="1"/>
  <c r="R330" i="1"/>
  <c r="W332" i="1"/>
  <c r="S336" i="1"/>
  <c r="S337" i="1"/>
  <c r="Q344" i="1"/>
  <c r="W348" i="1"/>
  <c r="S358" i="1"/>
  <c r="S383" i="1"/>
  <c r="CZ383" i="1" s="1"/>
  <c r="Y383" i="1" s="1"/>
  <c r="R385" i="1"/>
  <c r="AB386" i="1"/>
  <c r="T392" i="1"/>
  <c r="S395" i="1"/>
  <c r="R396" i="1"/>
  <c r="T397" i="1"/>
  <c r="V398" i="1"/>
  <c r="P399" i="1"/>
  <c r="W45" i="1"/>
  <c r="CD118" i="1"/>
  <c r="AU118" i="1" s="1"/>
  <c r="F137" i="1" s="1"/>
  <c r="V113" i="1"/>
  <c r="T181" i="1"/>
  <c r="CY192" i="1"/>
  <c r="X192" i="1" s="1"/>
  <c r="AO197" i="1"/>
  <c r="AO150" i="1" s="1"/>
  <c r="GX233" i="1"/>
  <c r="R235" i="1"/>
  <c r="V240" i="1"/>
  <c r="AD246" i="1"/>
  <c r="CR246" i="1" s="1"/>
  <c r="Q246" i="1" s="1"/>
  <c r="CP246" i="1" s="1"/>
  <c r="O246" i="1" s="1"/>
  <c r="S256" i="1"/>
  <c r="Q258" i="1"/>
  <c r="AD259" i="1"/>
  <c r="CR259" i="1" s="1"/>
  <c r="Q259" i="1" s="1"/>
  <c r="S260" i="1"/>
  <c r="W274" i="1"/>
  <c r="T283" i="1"/>
  <c r="V284" i="1"/>
  <c r="U285" i="1"/>
  <c r="V287" i="1"/>
  <c r="AD294" i="1"/>
  <c r="CR294" i="1" s="1"/>
  <c r="Q294" i="1" s="1"/>
  <c r="S318" i="1"/>
  <c r="AD331" i="1"/>
  <c r="CR331" i="1" s="1"/>
  <c r="Q331" i="1" s="1"/>
  <c r="GX336" i="1"/>
  <c r="T337" i="1"/>
  <c r="GX337" i="1"/>
  <c r="R344" i="1"/>
  <c r="AD351" i="1"/>
  <c r="CR351" i="1" s="1"/>
  <c r="Q351" i="1" s="1"/>
  <c r="S385" i="1"/>
  <c r="AD387" i="1"/>
  <c r="CR387" i="1" s="1"/>
  <c r="Q387" i="1" s="1"/>
  <c r="T394" i="1"/>
  <c r="GX394" i="1"/>
  <c r="GX395" i="1"/>
  <c r="W398" i="1"/>
  <c r="T276" i="1"/>
  <c r="GX276" i="1"/>
  <c r="W284" i="1"/>
  <c r="V285" i="1"/>
  <c r="T353" i="1"/>
  <c r="GX385" i="1"/>
  <c r="U393" i="1"/>
  <c r="GX396" i="1"/>
  <c r="CY90" i="1"/>
  <c r="X90" i="1" s="1"/>
  <c r="W233" i="1"/>
  <c r="GX235" i="1"/>
  <c r="V243" i="1"/>
  <c r="CZ246" i="1"/>
  <c r="Y246" i="1" s="1"/>
  <c r="GX257" i="1"/>
  <c r="U276" i="1"/>
  <c r="W285" i="1"/>
  <c r="T319" i="1"/>
  <c r="GX330" i="1"/>
  <c r="S331" i="1"/>
  <c r="V336" i="1"/>
  <c r="V337" i="1"/>
  <c r="U356" i="1"/>
  <c r="GX357" i="1"/>
  <c r="V358" i="1"/>
  <c r="S391" i="1"/>
  <c r="V393" i="1"/>
  <c r="V394" i="1"/>
  <c r="U277" i="1"/>
  <c r="P284" i="1"/>
  <c r="V306" i="1"/>
  <c r="GX320" i="1"/>
  <c r="V330" i="1"/>
  <c r="GX331" i="1"/>
  <c r="W335" i="1"/>
  <c r="W336" i="1"/>
  <c r="W337" i="1"/>
  <c r="P338" i="1"/>
  <c r="U344" i="1"/>
  <c r="V352" i="1"/>
  <c r="V353" i="1"/>
  <c r="V385" i="1"/>
  <c r="W395" i="1"/>
  <c r="T46" i="1"/>
  <c r="W183" i="1"/>
  <c r="W257" i="1"/>
  <c r="W258" i="1"/>
  <c r="S261" i="1"/>
  <c r="CZ261" i="1" s="1"/>
  <c r="Y261" i="1" s="1"/>
  <c r="W277" i="1"/>
  <c r="GX295" i="1"/>
  <c r="AD302" i="1"/>
  <c r="AB302" i="1" s="1"/>
  <c r="S330" i="1"/>
  <c r="CY330" i="1" s="1"/>
  <c r="X330" i="1" s="1"/>
  <c r="V331" i="1"/>
  <c r="W344" i="1"/>
  <c r="V351" i="1"/>
  <c r="V388" i="1"/>
  <c r="GX389" i="1"/>
  <c r="T398" i="1"/>
  <c r="BC81" i="1"/>
  <c r="F134" i="1"/>
  <c r="P222" i="1"/>
  <c r="EV150" i="1"/>
  <c r="GB118" i="1"/>
  <c r="GB81" i="1" s="1"/>
  <c r="CS179" i="1"/>
  <c r="R179" i="1" s="1"/>
  <c r="CY179" i="1" s="1"/>
  <c r="X179" i="1" s="1"/>
  <c r="AD179" i="1"/>
  <c r="AB179" i="1" s="1"/>
  <c r="CY177" i="1"/>
  <c r="X177" i="1" s="1"/>
  <c r="CS284" i="1"/>
  <c r="R284" i="1" s="1"/>
  <c r="T289" i="1"/>
  <c r="GX305" i="1"/>
  <c r="CS306" i="1"/>
  <c r="R306" i="1" s="1"/>
  <c r="U321" i="1"/>
  <c r="CR450" i="1"/>
  <c r="Q450" i="1" s="1"/>
  <c r="CP450" i="1" s="1"/>
  <c r="O450" i="1" s="1"/>
  <c r="AB450" i="1"/>
  <c r="CQ280" i="1"/>
  <c r="P280" i="1" s="1"/>
  <c r="CP280" i="1" s="1"/>
  <c r="O280" i="1" s="1"/>
  <c r="U283" i="1"/>
  <c r="T286" i="1"/>
  <c r="CS361" i="1"/>
  <c r="R361" i="1" s="1"/>
  <c r="U372" i="1"/>
  <c r="CS406" i="1"/>
  <c r="R406" i="1" s="1"/>
  <c r="ES492" i="1"/>
  <c r="GB487" i="1"/>
  <c r="P47" i="1"/>
  <c r="W47" i="1"/>
  <c r="CS152" i="1"/>
  <c r="R152" i="1" s="1"/>
  <c r="CZ152" i="1" s="1"/>
  <c r="Y152" i="1" s="1"/>
  <c r="T30" i="1"/>
  <c r="V43" i="1"/>
  <c r="GX43" i="1"/>
  <c r="R44" i="1"/>
  <c r="V46" i="1"/>
  <c r="GX46" i="1"/>
  <c r="R47" i="1"/>
  <c r="CL81" i="1"/>
  <c r="GD81" i="1"/>
  <c r="FT118" i="1"/>
  <c r="CZ106" i="1"/>
  <c r="Y106" i="1" s="1"/>
  <c r="GE150" i="1"/>
  <c r="CS234" i="1"/>
  <c r="R234" i="1" s="1"/>
  <c r="CS243" i="1"/>
  <c r="R243" i="1" s="1"/>
  <c r="CS258" i="1"/>
  <c r="R258" i="1" s="1"/>
  <c r="U273" i="1"/>
  <c r="U286" i="1"/>
  <c r="P289" i="1"/>
  <c r="V289" i="1"/>
  <c r="T296" i="1"/>
  <c r="R305" i="1"/>
  <c r="CZ317" i="1"/>
  <c r="Y317" i="1" s="1"/>
  <c r="V326" i="1"/>
  <c r="GX326" i="1"/>
  <c r="W343" i="1"/>
  <c r="U350" i="1"/>
  <c r="U355" i="1"/>
  <c r="T371" i="1"/>
  <c r="T377" i="1"/>
  <c r="V44" i="1"/>
  <c r="GX47" i="1"/>
  <c r="CS233" i="1"/>
  <c r="R233" i="1" s="1"/>
  <c r="CZ185" i="1"/>
  <c r="Y185" i="1" s="1"/>
  <c r="CS252" i="1"/>
  <c r="R252" i="1" s="1"/>
  <c r="CZ252" i="1" s="1"/>
  <c r="Y252" i="1" s="1"/>
  <c r="AD252" i="1"/>
  <c r="AB252" i="1" s="1"/>
  <c r="CS255" i="1"/>
  <c r="R255" i="1" s="1"/>
  <c r="U29" i="1"/>
  <c r="T31" i="1"/>
  <c r="T41" i="1"/>
  <c r="P43" i="1"/>
  <c r="W43" i="1"/>
  <c r="S44" i="1"/>
  <c r="W46" i="1"/>
  <c r="S47" i="1"/>
  <c r="CM81" i="1"/>
  <c r="GE81" i="1"/>
  <c r="FV118" i="1"/>
  <c r="EM118" i="1" s="1"/>
  <c r="P137" i="1" s="1"/>
  <c r="CS109" i="1"/>
  <c r="R109" i="1" s="1"/>
  <c r="CZ109" i="1" s="1"/>
  <c r="Y109" i="1" s="1"/>
  <c r="CS159" i="1"/>
  <c r="R159" i="1" s="1"/>
  <c r="CZ194" i="1"/>
  <c r="Y194" i="1" s="1"/>
  <c r="T244" i="1"/>
  <c r="U261" i="1"/>
  <c r="CS264" i="1"/>
  <c r="R264" i="1" s="1"/>
  <c r="AD264" i="1"/>
  <c r="CR264" i="1" s="1"/>
  <c r="Q264" i="1" s="1"/>
  <c r="CP264" i="1" s="1"/>
  <c r="O264" i="1" s="1"/>
  <c r="V273" i="1"/>
  <c r="GX273" i="1"/>
  <c r="V286" i="1"/>
  <c r="P288" i="1"/>
  <c r="W288" i="1"/>
  <c r="AD289" i="1"/>
  <c r="CR289" i="1" s="1"/>
  <c r="Q289" i="1" s="1"/>
  <c r="W289" i="1"/>
  <c r="GX289" i="1"/>
  <c r="U292" i="1"/>
  <c r="U295" i="1"/>
  <c r="V303" i="1"/>
  <c r="CR314" i="1"/>
  <c r="Q314" i="1" s="1"/>
  <c r="CP314" i="1" s="1"/>
  <c r="O314" i="1" s="1"/>
  <c r="AB314" i="1"/>
  <c r="V347" i="1"/>
  <c r="U377" i="1"/>
  <c r="GX44" i="1"/>
  <c r="V47" i="1"/>
  <c r="CS176" i="1"/>
  <c r="R176" i="1" s="1"/>
  <c r="CY176" i="1" s="1"/>
  <c r="X176" i="1" s="1"/>
  <c r="U43" i="1"/>
  <c r="W44" i="1"/>
  <c r="FP26" i="1"/>
  <c r="CD49" i="1"/>
  <c r="AU49" i="1" s="1"/>
  <c r="V30" i="1"/>
  <c r="W32" i="1"/>
  <c r="W42" i="1"/>
  <c r="R43" i="1"/>
  <c r="T44" i="1"/>
  <c r="V45" i="1"/>
  <c r="GX45" i="1"/>
  <c r="R46" i="1"/>
  <c r="BD81" i="1"/>
  <c r="EV81" i="1"/>
  <c r="CY88" i="1"/>
  <c r="X88" i="1" s="1"/>
  <c r="CS93" i="1"/>
  <c r="R93" i="1" s="1"/>
  <c r="V115" i="1"/>
  <c r="AI118" i="1" s="1"/>
  <c r="AD177" i="1"/>
  <c r="AB177" i="1" s="1"/>
  <c r="T180" i="1"/>
  <c r="U182" i="1"/>
  <c r="AH197" i="1" s="1"/>
  <c r="CR239" i="1"/>
  <c r="Q239" i="1" s="1"/>
  <c r="AB239" i="1"/>
  <c r="CS239" i="1"/>
  <c r="R239" i="1" s="1"/>
  <c r="CZ239" i="1" s="1"/>
  <c r="Y239" i="1" s="1"/>
  <c r="U240" i="1"/>
  <c r="GX244" i="1"/>
  <c r="U244" i="1"/>
  <c r="AD247" i="1"/>
  <c r="CR247" i="1" s="1"/>
  <c r="Q247" i="1" s="1"/>
  <c r="CS253" i="1"/>
  <c r="R253" i="1" s="1"/>
  <c r="CY253" i="1" s="1"/>
  <c r="X253" i="1" s="1"/>
  <c r="AD270" i="1"/>
  <c r="CR270" i="1" s="1"/>
  <c r="Q270" i="1" s="1"/>
  <c r="V288" i="1"/>
  <c r="T305" i="1"/>
  <c r="AD312" i="1"/>
  <c r="CR312" i="1" s="1"/>
  <c r="Q312" i="1" s="1"/>
  <c r="CX892" i="3"/>
  <c r="W346" i="1"/>
  <c r="CS352" i="1"/>
  <c r="R352" i="1" s="1"/>
  <c r="AD352" i="1"/>
  <c r="CR352" i="1" s="1"/>
  <c r="Q352" i="1" s="1"/>
  <c r="CZ92" i="1"/>
  <c r="Y92" i="1" s="1"/>
  <c r="S116" i="1"/>
  <c r="CS153" i="1"/>
  <c r="R153" i="1" s="1"/>
  <c r="CZ153" i="1" s="1"/>
  <c r="Y153" i="1" s="1"/>
  <c r="CS163" i="1"/>
  <c r="R163" i="1" s="1"/>
  <c r="CS172" i="1"/>
  <c r="R172" i="1" s="1"/>
  <c r="AD175" i="1"/>
  <c r="AD178" i="1"/>
  <c r="CR178" i="1" s="1"/>
  <c r="Q178" i="1" s="1"/>
  <c r="P180" i="1"/>
  <c r="W180" i="1"/>
  <c r="R183" i="1"/>
  <c r="GX183" i="1"/>
  <c r="GB197" i="1" s="1"/>
  <c r="CY187" i="1"/>
  <c r="X187" i="1" s="1"/>
  <c r="CP190" i="1"/>
  <c r="O190" i="1" s="1"/>
  <c r="CZ195" i="1"/>
  <c r="Y195" i="1" s="1"/>
  <c r="P245" i="1"/>
  <c r="AD250" i="1"/>
  <c r="AB250" i="1" s="1"/>
  <c r="AB253" i="1"/>
  <c r="CS254" i="1"/>
  <c r="R254" i="1" s="1"/>
  <c r="CY254" i="1" s="1"/>
  <c r="X254" i="1" s="1"/>
  <c r="S257" i="1"/>
  <c r="T258" i="1"/>
  <c r="U260" i="1"/>
  <c r="P261" i="1"/>
  <c r="CS267" i="1"/>
  <c r="R267" i="1" s="1"/>
  <c r="Q273" i="1"/>
  <c r="CS273" i="1"/>
  <c r="R273" i="1" s="1"/>
  <c r="Q277" i="1"/>
  <c r="CS277" i="1"/>
  <c r="R277" i="1" s="1"/>
  <c r="GX277" i="1"/>
  <c r="V278" i="1"/>
  <c r="CY279" i="1"/>
  <c r="X279" i="1" s="1"/>
  <c r="V283" i="1"/>
  <c r="S284" i="1"/>
  <c r="CZ284" i="1" s="1"/>
  <c r="Y284" i="1" s="1"/>
  <c r="GX285" i="1"/>
  <c r="P286" i="1"/>
  <c r="S289" i="1"/>
  <c r="CY289" i="1" s="1"/>
  <c r="X289" i="1" s="1"/>
  <c r="AD290" i="1"/>
  <c r="CR290" i="1" s="1"/>
  <c r="Q290" i="1" s="1"/>
  <c r="W290" i="1"/>
  <c r="Q292" i="1"/>
  <c r="CS292" i="1"/>
  <c r="R292" i="1" s="1"/>
  <c r="V295" i="1"/>
  <c r="AD300" i="1"/>
  <c r="AB300" i="1" s="1"/>
  <c r="AB304" i="1"/>
  <c r="CS304" i="1"/>
  <c r="R304" i="1" s="1"/>
  <c r="GX304" i="1"/>
  <c r="AD305" i="1"/>
  <c r="CR305" i="1" s="1"/>
  <c r="Q305" i="1" s="1"/>
  <c r="AD307" i="1"/>
  <c r="CR307" i="1" s="1"/>
  <c r="Q307" i="1" s="1"/>
  <c r="CP307" i="1" s="1"/>
  <c r="O307" i="1" s="1"/>
  <c r="W326" i="1"/>
  <c r="S339" i="1"/>
  <c r="CS381" i="1"/>
  <c r="R381" i="1" s="1"/>
  <c r="CZ381" i="1" s="1"/>
  <c r="Y381" i="1" s="1"/>
  <c r="AD381" i="1"/>
  <c r="AB381" i="1" s="1"/>
  <c r="CP93" i="1"/>
  <c r="O93" i="1" s="1"/>
  <c r="CY100" i="1"/>
  <c r="X100" i="1" s="1"/>
  <c r="Q180" i="1"/>
  <c r="CS180" i="1"/>
  <c r="R180" i="1" s="1"/>
  <c r="GX182" i="1"/>
  <c r="CJ197" i="1" s="1"/>
  <c r="CJ150" i="1" s="1"/>
  <c r="CS190" i="1"/>
  <c r="R190" i="1" s="1"/>
  <c r="CY190" i="1" s="1"/>
  <c r="X190" i="1" s="1"/>
  <c r="W232" i="1"/>
  <c r="T241" i="1"/>
  <c r="T242" i="1"/>
  <c r="Q245" i="1"/>
  <c r="CS245" i="1"/>
  <c r="R245" i="1" s="1"/>
  <c r="U256" i="1"/>
  <c r="R259" i="1"/>
  <c r="W261" i="1"/>
  <c r="CS263" i="1"/>
  <c r="R263" i="1" s="1"/>
  <c r="CY263" i="1" s="1"/>
  <c r="X263" i="1" s="1"/>
  <c r="CS269" i="1"/>
  <c r="R269" i="1" s="1"/>
  <c r="CZ269" i="1" s="1"/>
  <c r="Y269" i="1" s="1"/>
  <c r="GX278" i="1"/>
  <c r="P283" i="1"/>
  <c r="W283" i="1"/>
  <c r="GX283" i="1"/>
  <c r="Q286" i="1"/>
  <c r="CS286" i="1"/>
  <c r="R286" i="1" s="1"/>
  <c r="S292" i="1"/>
  <c r="CZ292" i="1" s="1"/>
  <c r="Y292" i="1" s="1"/>
  <c r="T292" i="1"/>
  <c r="P295" i="1"/>
  <c r="V296" i="1"/>
  <c r="R303" i="1"/>
  <c r="S304" i="1"/>
  <c r="V304" i="1"/>
  <c r="Q320" i="1"/>
  <c r="U348" i="1"/>
  <c r="CY104" i="1"/>
  <c r="X104" i="1" s="1"/>
  <c r="T183" i="1"/>
  <c r="Q232" i="1"/>
  <c r="CS232" i="1"/>
  <c r="R232" i="1" s="1"/>
  <c r="U241" i="1"/>
  <c r="U242" i="1"/>
  <c r="W243" i="1"/>
  <c r="CY250" i="1"/>
  <c r="X250" i="1" s="1"/>
  <c r="CZ250" i="1"/>
  <c r="Y250" i="1" s="1"/>
  <c r="U257" i="1"/>
  <c r="W260" i="1"/>
  <c r="GX260" i="1"/>
  <c r="T277" i="1"/>
  <c r="W286" i="1"/>
  <c r="R288" i="1"/>
  <c r="GX288" i="1"/>
  <c r="U289" i="1"/>
  <c r="S290" i="1"/>
  <c r="CY290" i="1" s="1"/>
  <c r="X290" i="1" s="1"/>
  <c r="T295" i="1"/>
  <c r="Q296" i="1"/>
  <c r="S303" i="1"/>
  <c r="T304" i="1"/>
  <c r="S320" i="1"/>
  <c r="V320" i="1"/>
  <c r="U327" i="1"/>
  <c r="CS343" i="1"/>
  <c r="R343" i="1" s="1"/>
  <c r="R346" i="1"/>
  <c r="V348" i="1"/>
  <c r="T355" i="1"/>
  <c r="T366" i="1"/>
  <c r="GX377" i="1"/>
  <c r="CS378" i="1"/>
  <c r="R378" i="1" s="1"/>
  <c r="AD378" i="1"/>
  <c r="CR378" i="1" s="1"/>
  <c r="Q378" i="1" s="1"/>
  <c r="CS390" i="1"/>
  <c r="R390" i="1" s="1"/>
  <c r="AD390" i="1"/>
  <c r="CR390" i="1" s="1"/>
  <c r="Q390" i="1" s="1"/>
  <c r="AJ455" i="1"/>
  <c r="AJ446" i="1" s="1"/>
  <c r="CS489" i="1"/>
  <c r="R489" i="1" s="1"/>
  <c r="AE492" i="1" s="1"/>
  <c r="R492" i="1" s="1"/>
  <c r="R487" i="1" s="1"/>
  <c r="T343" i="1"/>
  <c r="W345" i="1"/>
  <c r="V345" i="1"/>
  <c r="P348" i="1"/>
  <c r="V355" i="1"/>
  <c r="P370" i="1"/>
  <c r="P384" i="1"/>
  <c r="U392" i="1"/>
  <c r="W292" i="1"/>
  <c r="AD298" i="1"/>
  <c r="AB298" i="1" s="1"/>
  <c r="AD303" i="1"/>
  <c r="CR303" i="1" s="1"/>
  <c r="Q303" i="1" s="1"/>
  <c r="P304" i="1"/>
  <c r="GX306" i="1"/>
  <c r="T318" i="1"/>
  <c r="U319" i="1"/>
  <c r="W321" i="1"/>
  <c r="S327" i="1"/>
  <c r="T332" i="1"/>
  <c r="S335" i="1"/>
  <c r="S338" i="1"/>
  <c r="V339" i="1"/>
  <c r="GX345" i="1"/>
  <c r="P346" i="1"/>
  <c r="V346" i="1"/>
  <c r="P347" i="1"/>
  <c r="W347" i="1"/>
  <c r="GX347" i="1"/>
  <c r="GX348" i="1"/>
  <c r="S351" i="1"/>
  <c r="U352" i="1"/>
  <c r="P353" i="1"/>
  <c r="P355" i="1"/>
  <c r="W355" i="1"/>
  <c r="GX355" i="1"/>
  <c r="T358" i="1"/>
  <c r="CP362" i="1"/>
  <c r="O362" i="1" s="1"/>
  <c r="V366" i="1"/>
  <c r="GX366" i="1"/>
  <c r="CS370" i="1"/>
  <c r="R370" i="1" s="1"/>
  <c r="GX372" i="1"/>
  <c r="AD373" i="1"/>
  <c r="CR373" i="1" s="1"/>
  <c r="Q373" i="1" s="1"/>
  <c r="AD375" i="1"/>
  <c r="CR375" i="1" s="1"/>
  <c r="Q375" i="1" s="1"/>
  <c r="CP375" i="1" s="1"/>
  <c r="O375" i="1" s="1"/>
  <c r="P377" i="1"/>
  <c r="W377" i="1"/>
  <c r="V383" i="1"/>
  <c r="GX383" i="1"/>
  <c r="CS384" i="1"/>
  <c r="R384" i="1" s="1"/>
  <c r="AD384" i="1"/>
  <c r="CR384" i="1" s="1"/>
  <c r="Q384" i="1" s="1"/>
  <c r="GX384" i="1"/>
  <c r="CS388" i="1"/>
  <c r="R388" i="1" s="1"/>
  <c r="AD388" i="1"/>
  <c r="U391" i="1"/>
  <c r="W393" i="1"/>
  <c r="GX393" i="1"/>
  <c r="GX397" i="1"/>
  <c r="V399" i="1"/>
  <c r="S400" i="1"/>
  <c r="AB451" i="1"/>
  <c r="EU455" i="1"/>
  <c r="EU522" i="1" s="1"/>
  <c r="EU22" i="1" s="1"/>
  <c r="GD446" i="1"/>
  <c r="GX303" i="1"/>
  <c r="P305" i="1"/>
  <c r="V305" i="1"/>
  <c r="T306" i="1"/>
  <c r="U318" i="1"/>
  <c r="P320" i="1"/>
  <c r="W320" i="1"/>
  <c r="S322" i="1"/>
  <c r="GX322" i="1"/>
  <c r="T327" i="1"/>
  <c r="T333" i="1"/>
  <c r="T335" i="1"/>
  <c r="P339" i="1"/>
  <c r="W339" i="1"/>
  <c r="GX339" i="1"/>
  <c r="AD340" i="1"/>
  <c r="CR340" i="1" s="1"/>
  <c r="Q340" i="1" s="1"/>
  <c r="W340" i="1"/>
  <c r="P343" i="1"/>
  <c r="V343" i="1"/>
  <c r="P345" i="1"/>
  <c r="AD346" i="1"/>
  <c r="CR346" i="1" s="1"/>
  <c r="Q346" i="1" s="1"/>
  <c r="GX346" i="1"/>
  <c r="R347" i="1"/>
  <c r="S348" i="1"/>
  <c r="T351" i="1"/>
  <c r="GX352" i="1"/>
  <c r="Q353" i="1"/>
  <c r="CS353" i="1"/>
  <c r="R353" i="1" s="1"/>
  <c r="R355" i="1"/>
  <c r="CZ355" i="1" s="1"/>
  <c r="Y355" i="1" s="1"/>
  <c r="T356" i="1"/>
  <c r="CZ359" i="1"/>
  <c r="Y359" i="1" s="1"/>
  <c r="CS362" i="1"/>
  <c r="R362" i="1" s="1"/>
  <c r="CZ362" i="1" s="1"/>
  <c r="Y362" i="1" s="1"/>
  <c r="Q366" i="1"/>
  <c r="W366" i="1"/>
  <c r="S370" i="1"/>
  <c r="CZ370" i="1" s="1"/>
  <c r="Y370" i="1" s="1"/>
  <c r="GX370" i="1"/>
  <c r="P371" i="1"/>
  <c r="W371" i="1"/>
  <c r="GX371" i="1"/>
  <c r="R372" i="1"/>
  <c r="V372" i="1"/>
  <c r="R377" i="1"/>
  <c r="P378" i="1"/>
  <c r="V379" i="1"/>
  <c r="P383" i="1"/>
  <c r="AE455" i="1"/>
  <c r="R455" i="1" s="1"/>
  <c r="EB455" i="1"/>
  <c r="U338" i="1"/>
  <c r="R339" i="1"/>
  <c r="R340" i="1"/>
  <c r="V340" i="1"/>
  <c r="GX340" i="1"/>
  <c r="S345" i="1"/>
  <c r="CY345" i="1" s="1"/>
  <c r="X345" i="1" s="1"/>
  <c r="T350" i="1"/>
  <c r="W352" i="1"/>
  <c r="T370" i="1"/>
  <c r="Q371" i="1"/>
  <c r="CS371" i="1"/>
  <c r="R371" i="1" s="1"/>
  <c r="S372" i="1"/>
  <c r="S377" i="1"/>
  <c r="W379" i="1"/>
  <c r="GX379" i="1"/>
  <c r="CS383" i="1"/>
  <c r="R383" i="1" s="1"/>
  <c r="AD383" i="1"/>
  <c r="CR383" i="1" s="1"/>
  <c r="Q383" i="1" s="1"/>
  <c r="V392" i="1"/>
  <c r="Q399" i="1"/>
  <c r="T400" i="1"/>
  <c r="CZ401" i="1"/>
  <c r="Y401" i="1" s="1"/>
  <c r="CS407" i="1"/>
  <c r="R407" i="1" s="1"/>
  <c r="CZ407" i="1" s="1"/>
  <c r="Y407" i="1" s="1"/>
  <c r="GC446" i="1"/>
  <c r="FQ455" i="1"/>
  <c r="W370" i="1"/>
  <c r="U376" i="1"/>
  <c r="Q377" i="1"/>
  <c r="U378" i="1"/>
  <c r="W383" i="1"/>
  <c r="P385" i="1"/>
  <c r="W385" i="1"/>
  <c r="P387" i="1"/>
  <c r="U394" i="1"/>
  <c r="V395" i="1"/>
  <c r="P396" i="1"/>
  <c r="V396" i="1"/>
  <c r="W399" i="1"/>
  <c r="GX399" i="1"/>
  <c r="S371" i="1"/>
  <c r="S379" i="1"/>
  <c r="U383" i="1"/>
  <c r="U385" i="1"/>
  <c r="P391" i="1"/>
  <c r="T393" i="1"/>
  <c r="W394" i="1"/>
  <c r="T395" i="1"/>
  <c r="U399" i="1"/>
  <c r="FV455" i="1"/>
  <c r="F122" i="1"/>
  <c r="AO81" i="1"/>
  <c r="P134" i="1"/>
  <c r="EU81" i="1"/>
  <c r="F74" i="1"/>
  <c r="BD26" i="1"/>
  <c r="CR153" i="1"/>
  <c r="Q153" i="1" s="1"/>
  <c r="AB153" i="1"/>
  <c r="P53" i="1"/>
  <c r="EG26" i="1"/>
  <c r="P65" i="1"/>
  <c r="EU26" i="1"/>
  <c r="CP83" i="1"/>
  <c r="O83" i="1" s="1"/>
  <c r="AD88" i="1"/>
  <c r="CR88" i="1" s="1"/>
  <c r="Q88" i="1" s="1"/>
  <c r="CP88" i="1" s="1"/>
  <c r="O88" i="1" s="1"/>
  <c r="AD90" i="1"/>
  <c r="AB90" i="1" s="1"/>
  <c r="CQ98" i="1"/>
  <c r="P98" i="1" s="1"/>
  <c r="CP98" i="1" s="1"/>
  <c r="O98" i="1" s="1"/>
  <c r="AD99" i="1"/>
  <c r="CR99" i="1" s="1"/>
  <c r="Q99" i="1" s="1"/>
  <c r="CP99" i="1" s="1"/>
  <c r="O99" i="1" s="1"/>
  <c r="CY102" i="1"/>
  <c r="X102" i="1" s="1"/>
  <c r="CP109" i="1"/>
  <c r="O109" i="1" s="1"/>
  <c r="CS114" i="1"/>
  <c r="R114" i="1" s="1"/>
  <c r="AD114" i="1"/>
  <c r="CR114" i="1" s="1"/>
  <c r="Q114" i="1" s="1"/>
  <c r="CP114" i="1" s="1"/>
  <c r="O114" i="1" s="1"/>
  <c r="CD197" i="1"/>
  <c r="AU197" i="1" s="1"/>
  <c r="CP159" i="1"/>
  <c r="O159" i="1" s="1"/>
  <c r="AD167" i="1"/>
  <c r="CR167" i="1" s="1"/>
  <c r="Q167" i="1" s="1"/>
  <c r="CQ241" i="1"/>
  <c r="P241" i="1" s="1"/>
  <c r="CS354" i="1"/>
  <c r="R354" i="1" s="1"/>
  <c r="CZ354" i="1" s="1"/>
  <c r="Y354" i="1" s="1"/>
  <c r="AD354" i="1"/>
  <c r="CR354" i="1" s="1"/>
  <c r="Q354" i="1" s="1"/>
  <c r="V29" i="1"/>
  <c r="GX29" i="1"/>
  <c r="R30" i="1"/>
  <c r="CY30" i="1" s="1"/>
  <c r="X30" i="1" s="1"/>
  <c r="FQ49" i="1"/>
  <c r="U31" i="1"/>
  <c r="AH49" i="1" s="1"/>
  <c r="AD32" i="1"/>
  <c r="CR32" i="1" s="1"/>
  <c r="Q32" i="1" s="1"/>
  <c r="BY49" i="1"/>
  <c r="BY26" i="1" s="1"/>
  <c r="AD40" i="1"/>
  <c r="CR40" i="1" s="1"/>
  <c r="Q40" i="1" s="1"/>
  <c r="U41" i="1"/>
  <c r="AD42" i="1"/>
  <c r="CR42" i="1" s="1"/>
  <c r="Q42" i="1" s="1"/>
  <c r="T43" i="1"/>
  <c r="P44" i="1"/>
  <c r="T45" i="1"/>
  <c r="P46" i="1"/>
  <c r="T47" i="1"/>
  <c r="AO49" i="1"/>
  <c r="EG81" i="1"/>
  <c r="CY92" i="1"/>
  <c r="X92" i="1" s="1"/>
  <c r="CS97" i="1"/>
  <c r="R97" i="1" s="1"/>
  <c r="CZ97" i="1" s="1"/>
  <c r="Y97" i="1" s="1"/>
  <c r="CZ98" i="1"/>
  <c r="Y98" i="1" s="1"/>
  <c r="CS101" i="1"/>
  <c r="R101" i="1" s="1"/>
  <c r="CZ101" i="1" s="1"/>
  <c r="Y101" i="1" s="1"/>
  <c r="AB105" i="1"/>
  <c r="T114" i="1"/>
  <c r="AB115" i="1"/>
  <c r="CS115" i="1"/>
  <c r="R115" i="1" s="1"/>
  <c r="AI197" i="1"/>
  <c r="V197" i="1" s="1"/>
  <c r="CS182" i="1"/>
  <c r="R182" i="1" s="1"/>
  <c r="CZ182" i="1" s="1"/>
  <c r="Y182" i="1" s="1"/>
  <c r="AD182" i="1"/>
  <c r="CR182" i="1" s="1"/>
  <c r="Q182" i="1" s="1"/>
  <c r="AB243" i="1"/>
  <c r="AB172" i="1"/>
  <c r="GD26" i="1"/>
  <c r="V31" i="1"/>
  <c r="GX31" i="1"/>
  <c r="R32" i="1"/>
  <c r="CZ32" i="1" s="1"/>
  <c r="Y32" i="1" s="1"/>
  <c r="R40" i="1"/>
  <c r="R42" i="1"/>
  <c r="AD44" i="1"/>
  <c r="CR44" i="1" s="1"/>
  <c r="Q44" i="1" s="1"/>
  <c r="U45" i="1"/>
  <c r="AD46" i="1"/>
  <c r="CR46" i="1" s="1"/>
  <c r="Q46" i="1" s="1"/>
  <c r="U47" i="1"/>
  <c r="AD89" i="1"/>
  <c r="CR89" i="1" s="1"/>
  <c r="Q89" i="1" s="1"/>
  <c r="CP89" i="1" s="1"/>
  <c r="O89" i="1" s="1"/>
  <c r="CY94" i="1"/>
  <c r="X94" i="1" s="1"/>
  <c r="AD103" i="1"/>
  <c r="CR103" i="1" s="1"/>
  <c r="Q103" i="1" s="1"/>
  <c r="CP105" i="1"/>
  <c r="O105" i="1" s="1"/>
  <c r="CS105" i="1"/>
  <c r="R105" i="1" s="1"/>
  <c r="CZ105" i="1" s="1"/>
  <c r="Y105" i="1" s="1"/>
  <c r="AD108" i="1"/>
  <c r="CR108" i="1" s="1"/>
  <c r="Q108" i="1" s="1"/>
  <c r="CP108" i="1" s="1"/>
  <c r="O108" i="1" s="1"/>
  <c r="CS112" i="1"/>
  <c r="R112" i="1" s="1"/>
  <c r="CZ112" i="1" s="1"/>
  <c r="Y112" i="1" s="1"/>
  <c r="U114" i="1"/>
  <c r="AB154" i="1"/>
  <c r="CS162" i="1"/>
  <c r="R162" i="1" s="1"/>
  <c r="CZ162" i="1" s="1"/>
  <c r="Y162" i="1" s="1"/>
  <c r="CP163" i="1"/>
  <c r="O163" i="1" s="1"/>
  <c r="CP164" i="1"/>
  <c r="O164" i="1" s="1"/>
  <c r="CS164" i="1"/>
  <c r="R164" i="1" s="1"/>
  <c r="CY164" i="1" s="1"/>
  <c r="X164" i="1" s="1"/>
  <c r="AD174" i="1"/>
  <c r="CR174" i="1" s="1"/>
  <c r="Q174" i="1" s="1"/>
  <c r="CP174" i="1" s="1"/>
  <c r="O174" i="1" s="1"/>
  <c r="AD187" i="1"/>
  <c r="AB187" i="1" s="1"/>
  <c r="CQ235" i="1"/>
  <c r="P235" i="1" s="1"/>
  <c r="CS348" i="1"/>
  <c r="R348" i="1" s="1"/>
  <c r="AD348" i="1"/>
  <c r="CR348" i="1" s="1"/>
  <c r="Q348" i="1" s="1"/>
  <c r="FP446" i="1"/>
  <c r="EG455" i="1"/>
  <c r="GE26" i="1"/>
  <c r="BC49" i="1"/>
  <c r="AD91" i="1"/>
  <c r="CR91" i="1" s="1"/>
  <c r="Q91" i="1" s="1"/>
  <c r="CP91" i="1" s="1"/>
  <c r="O91" i="1" s="1"/>
  <c r="AD95" i="1"/>
  <c r="CR95" i="1" s="1"/>
  <c r="Q95" i="1" s="1"/>
  <c r="AD100" i="1"/>
  <c r="CR100" i="1" s="1"/>
  <c r="Q100" i="1" s="1"/>
  <c r="CP100" i="1" s="1"/>
  <c r="O100" i="1" s="1"/>
  <c r="Q115" i="1"/>
  <c r="FQ197" i="1"/>
  <c r="AD161" i="1"/>
  <c r="CR161" i="1" s="1"/>
  <c r="Q161" i="1" s="1"/>
  <c r="CP161" i="1" s="1"/>
  <c r="O161" i="1" s="1"/>
  <c r="CD414" i="1"/>
  <c r="AD29" i="1"/>
  <c r="CR29" i="1" s="1"/>
  <c r="Q29" i="1" s="1"/>
  <c r="U30" i="1"/>
  <c r="FV49" i="1"/>
  <c r="EM49" i="1" s="1"/>
  <c r="T32" i="1"/>
  <c r="T40" i="1"/>
  <c r="T42" i="1"/>
  <c r="AD85" i="1"/>
  <c r="CR85" i="1" s="1"/>
  <c r="Q85" i="1" s="1"/>
  <c r="CP85" i="1" s="1"/>
  <c r="O85" i="1" s="1"/>
  <c r="AD155" i="1"/>
  <c r="CR155" i="1" s="1"/>
  <c r="Q155" i="1" s="1"/>
  <c r="CS155" i="1"/>
  <c r="R155" i="1" s="1"/>
  <c r="CY155" i="1" s="1"/>
  <c r="X155" i="1" s="1"/>
  <c r="FR197" i="1"/>
  <c r="FY197" i="1" s="1"/>
  <c r="CS186" i="1"/>
  <c r="R186" i="1" s="1"/>
  <c r="CZ186" i="1" s="1"/>
  <c r="Y186" i="1" s="1"/>
  <c r="AD186" i="1"/>
  <c r="AB186" i="1" s="1"/>
  <c r="CZ187" i="1"/>
  <c r="Y187" i="1" s="1"/>
  <c r="CS191" i="1"/>
  <c r="R191" i="1" s="1"/>
  <c r="CZ191" i="1" s="1"/>
  <c r="Y191" i="1" s="1"/>
  <c r="AD191" i="1"/>
  <c r="AB191" i="1" s="1"/>
  <c r="U32" i="1"/>
  <c r="U40" i="1"/>
  <c r="U42" i="1"/>
  <c r="FV81" i="1"/>
  <c r="FQ118" i="1"/>
  <c r="FQ81" i="1" s="1"/>
  <c r="AB107" i="1"/>
  <c r="CS111" i="1"/>
  <c r="R111" i="1" s="1"/>
  <c r="CZ111" i="1" s="1"/>
  <c r="Y111" i="1" s="1"/>
  <c r="P114" i="1"/>
  <c r="T115" i="1"/>
  <c r="AG118" i="1" s="1"/>
  <c r="U181" i="1"/>
  <c r="CX591" i="3"/>
  <c r="V275" i="1"/>
  <c r="CS295" i="1"/>
  <c r="R295" i="1" s="1"/>
  <c r="AD295" i="1"/>
  <c r="CR295" i="1" s="1"/>
  <c r="Q295" i="1" s="1"/>
  <c r="DY118" i="1"/>
  <c r="DL118" i="1" s="1"/>
  <c r="R31" i="1"/>
  <c r="V32" i="1"/>
  <c r="EA49" i="1" s="1"/>
  <c r="DN49" i="1" s="1"/>
  <c r="GX32" i="1"/>
  <c r="GB49" i="1" s="1"/>
  <c r="V40" i="1"/>
  <c r="GX40" i="1"/>
  <c r="V42" i="1"/>
  <c r="GX42" i="1"/>
  <c r="AD43" i="1"/>
  <c r="CR43" i="1" s="1"/>
  <c r="Q43" i="1" s="1"/>
  <c r="U44" i="1"/>
  <c r="AD45" i="1"/>
  <c r="CR45" i="1" s="1"/>
  <c r="Q45" i="1" s="1"/>
  <c r="CP45" i="1" s="1"/>
  <c r="O45" i="1" s="1"/>
  <c r="U46" i="1"/>
  <c r="AD47" i="1"/>
  <c r="CR47" i="1" s="1"/>
  <c r="Q47" i="1" s="1"/>
  <c r="BZ118" i="1"/>
  <c r="AQ118" i="1" s="1"/>
  <c r="FR118" i="1"/>
  <c r="AD102" i="1"/>
  <c r="CR102" i="1" s="1"/>
  <c r="Q102" i="1" s="1"/>
  <c r="CP102" i="1" s="1"/>
  <c r="O102" i="1" s="1"/>
  <c r="CP107" i="1"/>
  <c r="O107" i="1" s="1"/>
  <c r="U115" i="1"/>
  <c r="AH118" i="1" s="1"/>
  <c r="FV197" i="1"/>
  <c r="U259" i="1"/>
  <c r="CQ274" i="1"/>
  <c r="P274" i="1" s="1"/>
  <c r="AB274" i="1"/>
  <c r="CQ167" i="1"/>
  <c r="P167" i="1" s="1"/>
  <c r="CQ172" i="1"/>
  <c r="P172" i="1" s="1"/>
  <c r="CP172" i="1" s="1"/>
  <c r="O172" i="1" s="1"/>
  <c r="CP178" i="1"/>
  <c r="O178" i="1" s="1"/>
  <c r="V183" i="1"/>
  <c r="EA197" i="1" s="1"/>
  <c r="F201" i="1"/>
  <c r="R244" i="1"/>
  <c r="V244" i="1"/>
  <c r="V245" i="1"/>
  <c r="CS257" i="1"/>
  <c r="R257" i="1" s="1"/>
  <c r="AD257" i="1"/>
  <c r="T259" i="1"/>
  <c r="CQ269" i="1"/>
  <c r="P269" i="1" s="1"/>
  <c r="AB269" i="1"/>
  <c r="CS274" i="1"/>
  <c r="R274" i="1" s="1"/>
  <c r="CS311" i="1"/>
  <c r="R311" i="1" s="1"/>
  <c r="CZ311" i="1" s="1"/>
  <c r="Y311" i="1" s="1"/>
  <c r="AD311" i="1"/>
  <c r="CR311" i="1" s="1"/>
  <c r="Q311" i="1" s="1"/>
  <c r="CP311" i="1" s="1"/>
  <c r="O311" i="1" s="1"/>
  <c r="V323" i="1"/>
  <c r="CZ192" i="1"/>
  <c r="Y192" i="1" s="1"/>
  <c r="AB193" i="1"/>
  <c r="CS241" i="1"/>
  <c r="R241" i="1" s="1"/>
  <c r="AD241" i="1"/>
  <c r="CR241" i="1" s="1"/>
  <c r="Q241" i="1" s="1"/>
  <c r="CP254" i="1"/>
  <c r="O254" i="1" s="1"/>
  <c r="GX259" i="1"/>
  <c r="CQ303" i="1"/>
  <c r="P303" i="1" s="1"/>
  <c r="W181" i="1"/>
  <c r="GX181" i="1"/>
  <c r="T182" i="1"/>
  <c r="AG197" i="1" s="1"/>
  <c r="AD194" i="1"/>
  <c r="AB194" i="1" s="1"/>
  <c r="S232" i="1"/>
  <c r="S233" i="1"/>
  <c r="GX240" i="1"/>
  <c r="AB255" i="1"/>
  <c r="W259" i="1"/>
  <c r="CP263" i="1"/>
  <c r="O263" i="1" s="1"/>
  <c r="CP281" i="1"/>
  <c r="O281" i="1" s="1"/>
  <c r="AB296" i="1"/>
  <c r="AD315" i="1"/>
  <c r="CR315" i="1" s="1"/>
  <c r="Q315" i="1" s="1"/>
  <c r="CP315" i="1" s="1"/>
  <c r="O315" i="1" s="1"/>
  <c r="V341" i="1"/>
  <c r="P244" i="1"/>
  <c r="CS275" i="1"/>
  <c r="R275" i="1" s="1"/>
  <c r="AD275" i="1"/>
  <c r="CR275" i="1" s="1"/>
  <c r="Q275" i="1" s="1"/>
  <c r="CQ294" i="1"/>
  <c r="P294" i="1" s="1"/>
  <c r="CS335" i="1"/>
  <c r="R335" i="1" s="1"/>
  <c r="CY335" i="1" s="1"/>
  <c r="X335" i="1" s="1"/>
  <c r="AD335" i="1"/>
  <c r="CR335" i="1" s="1"/>
  <c r="Q335" i="1" s="1"/>
  <c r="W114" i="1"/>
  <c r="GX114" i="1"/>
  <c r="AD165" i="1"/>
  <c r="CR165" i="1" s="1"/>
  <c r="Q165" i="1" s="1"/>
  <c r="CP165" i="1" s="1"/>
  <c r="O165" i="1" s="1"/>
  <c r="AD168" i="1"/>
  <c r="CR168" i="1" s="1"/>
  <c r="Q168" i="1" s="1"/>
  <c r="CP168" i="1" s="1"/>
  <c r="O168" i="1" s="1"/>
  <c r="AD173" i="1"/>
  <c r="CR173" i="1" s="1"/>
  <c r="Q173" i="1" s="1"/>
  <c r="CP173" i="1" s="1"/>
  <c r="O173" i="1" s="1"/>
  <c r="S180" i="1"/>
  <c r="AD181" i="1"/>
  <c r="AB181" i="1" s="1"/>
  <c r="S183" i="1"/>
  <c r="DX197" i="1" s="1"/>
  <c r="AD184" i="1"/>
  <c r="AB184" i="1" s="1"/>
  <c r="CZ189" i="1"/>
  <c r="Y189" i="1" s="1"/>
  <c r="S234" i="1"/>
  <c r="T235" i="1"/>
  <c r="CP239" i="1"/>
  <c r="O239" i="1" s="1"/>
  <c r="AB242" i="1"/>
  <c r="CS242" i="1"/>
  <c r="R242" i="1" s="1"/>
  <c r="W244" i="1"/>
  <c r="S245" i="1"/>
  <c r="CZ245" i="1" s="1"/>
  <c r="Y245" i="1" s="1"/>
  <c r="CY246" i="1"/>
  <c r="X246" i="1" s="1"/>
  <c r="CS251" i="1"/>
  <c r="R251" i="1" s="1"/>
  <c r="CY251" i="1" s="1"/>
  <c r="X251" i="1" s="1"/>
  <c r="CS256" i="1"/>
  <c r="R256" i="1" s="1"/>
  <c r="CY256" i="1" s="1"/>
  <c r="X256" i="1" s="1"/>
  <c r="AD256" i="1"/>
  <c r="CR256" i="1" s="1"/>
  <c r="Q256" i="1" s="1"/>
  <c r="AD266" i="1"/>
  <c r="AB266" i="1" s="1"/>
  <c r="S275" i="1"/>
  <c r="V367" i="1"/>
  <c r="CS160" i="1"/>
  <c r="R160" i="1" s="1"/>
  <c r="AB170" i="1"/>
  <c r="CS170" i="1"/>
  <c r="R170" i="1" s="1"/>
  <c r="W182" i="1"/>
  <c r="AJ197" i="1" s="1"/>
  <c r="T232" i="1"/>
  <c r="BY414" i="1"/>
  <c r="BY229" i="1" s="1"/>
  <c r="T233" i="1"/>
  <c r="FQ414" i="1"/>
  <c r="FQ229" i="1" s="1"/>
  <c r="T234" i="1"/>
  <c r="CS240" i="1"/>
  <c r="R240" i="1" s="1"/>
  <c r="AD240" i="1"/>
  <c r="CR240" i="1" s="1"/>
  <c r="Q240" i="1" s="1"/>
  <c r="T243" i="1"/>
  <c r="T245" i="1"/>
  <c r="CP249" i="1"/>
  <c r="O249" i="1" s="1"/>
  <c r="CS249" i="1"/>
  <c r="R249" i="1" s="1"/>
  <c r="V258" i="1"/>
  <c r="GX258" i="1"/>
  <c r="CS271" i="1"/>
  <c r="R271" i="1" s="1"/>
  <c r="CY271" i="1" s="1"/>
  <c r="X271" i="1" s="1"/>
  <c r="AD271" i="1"/>
  <c r="T113" i="1"/>
  <c r="S115" i="1"/>
  <c r="FP150" i="1"/>
  <c r="BZ197" i="1"/>
  <c r="CG197" i="1" s="1"/>
  <c r="AD166" i="1"/>
  <c r="CR166" i="1" s="1"/>
  <c r="Q166" i="1" s="1"/>
  <c r="CP166" i="1" s="1"/>
  <c r="O166" i="1" s="1"/>
  <c r="AD169" i="1"/>
  <c r="CR169" i="1" s="1"/>
  <c r="Q169" i="1" s="1"/>
  <c r="CP169" i="1" s="1"/>
  <c r="O169" i="1" s="1"/>
  <c r="CZ177" i="1"/>
  <c r="Y177" i="1" s="1"/>
  <c r="U180" i="1"/>
  <c r="S181" i="1"/>
  <c r="P182" i="1"/>
  <c r="CZ184" i="1"/>
  <c r="Y184" i="1" s="1"/>
  <c r="U232" i="1"/>
  <c r="BZ414" i="1"/>
  <c r="CG414" i="1" s="1"/>
  <c r="U233" i="1"/>
  <c r="FR414" i="1"/>
  <c r="U234" i="1"/>
  <c r="AD244" i="1"/>
  <c r="U245" i="1"/>
  <c r="GX245" i="1"/>
  <c r="CZ266" i="1"/>
  <c r="Y266" i="1" s="1"/>
  <c r="P273" i="1"/>
  <c r="U275" i="1"/>
  <c r="CS282" i="1"/>
  <c r="R282" i="1" s="1"/>
  <c r="AD282" i="1"/>
  <c r="CR282" i="1" s="1"/>
  <c r="Q282" i="1" s="1"/>
  <c r="CT295" i="1"/>
  <c r="S295" i="1" s="1"/>
  <c r="CY295" i="1" s="1"/>
  <c r="X295" i="1" s="1"/>
  <c r="U323" i="1"/>
  <c r="CS326" i="1"/>
  <c r="R326" i="1" s="1"/>
  <c r="CZ326" i="1" s="1"/>
  <c r="Y326" i="1" s="1"/>
  <c r="AD326" i="1"/>
  <c r="CR326" i="1" s="1"/>
  <c r="Q326" i="1" s="1"/>
  <c r="GX256" i="1"/>
  <c r="T273" i="1"/>
  <c r="S276" i="1"/>
  <c r="R278" i="1"/>
  <c r="U278" i="1"/>
  <c r="T285" i="1"/>
  <c r="R287" i="1"/>
  <c r="CQ296" i="1"/>
  <c r="P296" i="1" s="1"/>
  <c r="GX296" i="1"/>
  <c r="AB301" i="1"/>
  <c r="W303" i="1"/>
  <c r="W304" i="1"/>
  <c r="W306" i="1"/>
  <c r="P321" i="1"/>
  <c r="T323" i="1"/>
  <c r="CS328" i="1"/>
  <c r="R328" i="1" s="1"/>
  <c r="AD328" i="1"/>
  <c r="CR328" i="1" s="1"/>
  <c r="Q328" i="1" s="1"/>
  <c r="CQ340" i="1"/>
  <c r="P340" i="1" s="1"/>
  <c r="S350" i="1"/>
  <c r="P354" i="1"/>
  <c r="W354" i="1"/>
  <c r="GX367" i="1"/>
  <c r="T256" i="1"/>
  <c r="T257" i="1"/>
  <c r="U258" i="1"/>
  <c r="CY262" i="1"/>
  <c r="X262" i="1" s="1"/>
  <c r="CP265" i="1"/>
  <c r="O265" i="1" s="1"/>
  <c r="CY268" i="1"/>
  <c r="X268" i="1" s="1"/>
  <c r="W273" i="1"/>
  <c r="T275" i="1"/>
  <c r="P278" i="1"/>
  <c r="U284" i="1"/>
  <c r="GX286" i="1"/>
  <c r="U287" i="1"/>
  <c r="AD288" i="1"/>
  <c r="CR288" i="1" s="1"/>
  <c r="Q288" i="1" s="1"/>
  <c r="S296" i="1"/>
  <c r="S305" i="1"/>
  <c r="CQ308" i="1"/>
  <c r="P308" i="1" s="1"/>
  <c r="W323" i="1"/>
  <c r="U334" i="1"/>
  <c r="GX334" i="1"/>
  <c r="CS337" i="1"/>
  <c r="R337" i="1" s="1"/>
  <c r="CY337" i="1" s="1"/>
  <c r="X337" i="1" s="1"/>
  <c r="AD337" i="1"/>
  <c r="CR337" i="1" s="1"/>
  <c r="Q337" i="1" s="1"/>
  <c r="W341" i="1"/>
  <c r="U343" i="1"/>
  <c r="V349" i="1"/>
  <c r="T354" i="1"/>
  <c r="S367" i="1"/>
  <c r="P287" i="1"/>
  <c r="S306" i="1"/>
  <c r="CY306" i="1" s="1"/>
  <c r="X306" i="1" s="1"/>
  <c r="P323" i="1"/>
  <c r="CS329" i="1"/>
  <c r="R329" i="1" s="1"/>
  <c r="CZ329" i="1" s="1"/>
  <c r="Y329" i="1" s="1"/>
  <c r="AD329" i="1"/>
  <c r="CR329" i="1" s="1"/>
  <c r="Q329" i="1" s="1"/>
  <c r="V334" i="1"/>
  <c r="P349" i="1"/>
  <c r="W349" i="1"/>
  <c r="CT356" i="1"/>
  <c r="S356" i="1" s="1"/>
  <c r="CS357" i="1"/>
  <c r="R357" i="1" s="1"/>
  <c r="AD357" i="1"/>
  <c r="V373" i="1"/>
  <c r="W235" i="1"/>
  <c r="S243" i="1"/>
  <c r="W245" i="1"/>
  <c r="P259" i="1"/>
  <c r="V260" i="1"/>
  <c r="S274" i="1"/>
  <c r="GX275" i="1"/>
  <c r="P276" i="1"/>
  <c r="R283" i="1"/>
  <c r="GX284" i="1"/>
  <c r="AD285" i="1"/>
  <c r="CR285" i="1" s="1"/>
  <c r="Q285" i="1" s="1"/>
  <c r="GX287" i="1"/>
  <c r="S288" i="1"/>
  <c r="P290" i="1"/>
  <c r="CP290" i="1" s="1"/>
  <c r="O290" i="1" s="1"/>
  <c r="GX290" i="1"/>
  <c r="T291" i="1"/>
  <c r="AD313" i="1"/>
  <c r="CR313" i="1" s="1"/>
  <c r="Q313" i="1" s="1"/>
  <c r="CP313" i="1" s="1"/>
  <c r="O313" i="1" s="1"/>
  <c r="V321" i="1"/>
  <c r="U332" i="1"/>
  <c r="W334" i="1"/>
  <c r="AD341" i="1"/>
  <c r="CS341" i="1"/>
  <c r="R341" i="1" s="1"/>
  <c r="AD347" i="1"/>
  <c r="CR347" i="1" s="1"/>
  <c r="Q347" i="1" s="1"/>
  <c r="CS349" i="1"/>
  <c r="R349" i="1" s="1"/>
  <c r="AD349" i="1"/>
  <c r="CR349" i="1" s="1"/>
  <c r="Q349" i="1" s="1"/>
  <c r="CP364" i="1"/>
  <c r="O364" i="1" s="1"/>
  <c r="CT366" i="1"/>
  <c r="S366" i="1" s="1"/>
  <c r="AB370" i="1"/>
  <c r="AD372" i="1"/>
  <c r="P258" i="1"/>
  <c r="V259" i="1"/>
  <c r="T274" i="1"/>
  <c r="W275" i="1"/>
  <c r="S278" i="1"/>
  <c r="T288" i="1"/>
  <c r="S291" i="1"/>
  <c r="U291" i="1"/>
  <c r="CZ297" i="1"/>
  <c r="Y297" i="1" s="1"/>
  <c r="U306" i="1"/>
  <c r="GX321" i="1"/>
  <c r="S341" i="1"/>
  <c r="S349" i="1"/>
  <c r="P350" i="1"/>
  <c r="W350" i="1"/>
  <c r="CS358" i="1"/>
  <c r="R358" i="1" s="1"/>
  <c r="CY358" i="1" s="1"/>
  <c r="X358" i="1" s="1"/>
  <c r="AD358" i="1"/>
  <c r="CR358" i="1" s="1"/>
  <c r="Q358" i="1" s="1"/>
  <c r="CS369" i="1"/>
  <c r="R369" i="1" s="1"/>
  <c r="CZ369" i="1" s="1"/>
  <c r="Y369" i="1" s="1"/>
  <c r="AD369" i="1"/>
  <c r="P373" i="1"/>
  <c r="R373" i="1"/>
  <c r="CS398" i="1"/>
  <c r="R398" i="1" s="1"/>
  <c r="CY398" i="1" s="1"/>
  <c r="X398" i="1" s="1"/>
  <c r="AD398" i="1"/>
  <c r="CR398" i="1" s="1"/>
  <c r="Q398" i="1" s="1"/>
  <c r="S241" i="1"/>
  <c r="S242" i="1"/>
  <c r="U243" i="1"/>
  <c r="AB247" i="1"/>
  <c r="CQ247" i="1"/>
  <c r="P247" i="1" s="1"/>
  <c r="P256" i="1"/>
  <c r="P257" i="1"/>
  <c r="T261" i="1"/>
  <c r="U274" i="1"/>
  <c r="P275" i="1"/>
  <c r="S277" i="1"/>
  <c r="T278" i="1"/>
  <c r="S285" i="1"/>
  <c r="CZ285" i="1" s="1"/>
  <c r="Y285" i="1" s="1"/>
  <c r="S286" i="1"/>
  <c r="CZ286" i="1" s="1"/>
  <c r="Y286" i="1" s="1"/>
  <c r="AD287" i="1"/>
  <c r="AB287" i="1" s="1"/>
  <c r="U288" i="1"/>
  <c r="V290" i="1"/>
  <c r="W296" i="1"/>
  <c r="W305" i="1"/>
  <c r="CP310" i="1"/>
  <c r="O310" i="1" s="1"/>
  <c r="S332" i="1"/>
  <c r="T341" i="1"/>
  <c r="T349" i="1"/>
  <c r="R350" i="1"/>
  <c r="V354" i="1"/>
  <c r="CY359" i="1"/>
  <c r="X359" i="1" s="1"/>
  <c r="P376" i="1"/>
  <c r="CS391" i="1"/>
  <c r="R391" i="1" s="1"/>
  <c r="CY391" i="1" s="1"/>
  <c r="X391" i="1" s="1"/>
  <c r="AD391" i="1"/>
  <c r="CR391" i="1" s="1"/>
  <c r="Q391" i="1" s="1"/>
  <c r="U386" i="1"/>
  <c r="CR403" i="1"/>
  <c r="Q403" i="1" s="1"/>
  <c r="CP403" i="1" s="1"/>
  <c r="O403" i="1" s="1"/>
  <c r="AB403" i="1"/>
  <c r="CQ406" i="1"/>
  <c r="P406" i="1" s="1"/>
  <c r="CP406" i="1" s="1"/>
  <c r="O406" i="1" s="1"/>
  <c r="AB406" i="1"/>
  <c r="V318" i="1"/>
  <c r="V327" i="1"/>
  <c r="GX327" i="1"/>
  <c r="AD330" i="1"/>
  <c r="CR330" i="1" s="1"/>
  <c r="Q330" i="1" s="1"/>
  <c r="T331" i="1"/>
  <c r="S334" i="1"/>
  <c r="U335" i="1"/>
  <c r="AD336" i="1"/>
  <c r="CR336" i="1" s="1"/>
  <c r="Q336" i="1" s="1"/>
  <c r="U337" i="1"/>
  <c r="AD339" i="1"/>
  <c r="CR339" i="1" s="1"/>
  <c r="Q339" i="1" s="1"/>
  <c r="S340" i="1"/>
  <c r="CY340" i="1" s="1"/>
  <c r="X340" i="1" s="1"/>
  <c r="U341" i="1"/>
  <c r="GX344" i="1"/>
  <c r="AD345" i="1"/>
  <c r="CR345" i="1" s="1"/>
  <c r="Q345" i="1" s="1"/>
  <c r="S347" i="1"/>
  <c r="CZ347" i="1" s="1"/>
  <c r="Y347" i="1" s="1"/>
  <c r="T348" i="1"/>
  <c r="U349" i="1"/>
  <c r="AB351" i="1"/>
  <c r="P352" i="1"/>
  <c r="AB353" i="1"/>
  <c r="U354" i="1"/>
  <c r="S357" i="1"/>
  <c r="U358" i="1"/>
  <c r="AD363" i="1"/>
  <c r="CS363" i="1"/>
  <c r="R363" i="1" s="1"/>
  <c r="CZ363" i="1" s="1"/>
  <c r="Y363" i="1" s="1"/>
  <c r="AD367" i="1"/>
  <c r="CR367" i="1" s="1"/>
  <c r="Q367" i="1" s="1"/>
  <c r="CS374" i="1"/>
  <c r="R374" i="1" s="1"/>
  <c r="CZ374" i="1" s="1"/>
  <c r="Y374" i="1" s="1"/>
  <c r="AD374" i="1"/>
  <c r="AD385" i="1"/>
  <c r="CR385" i="1" s="1"/>
  <c r="Q385" i="1" s="1"/>
  <c r="P386" i="1"/>
  <c r="CT449" i="1"/>
  <c r="S449" i="1" s="1"/>
  <c r="CY449" i="1" s="1"/>
  <c r="X449" i="1" s="1"/>
  <c r="AB449" i="1"/>
  <c r="P471" i="1"/>
  <c r="EU446" i="1"/>
  <c r="BD492" i="1"/>
  <c r="CM487" i="1"/>
  <c r="Q334" i="1"/>
  <c r="V335" i="1"/>
  <c r="GX335" i="1"/>
  <c r="GX343" i="1"/>
  <c r="T347" i="1"/>
  <c r="W356" i="1"/>
  <c r="T357" i="1"/>
  <c r="GX358" i="1"/>
  <c r="R367" i="1"/>
  <c r="CY367" i="1" s="1"/>
  <c r="X367" i="1" s="1"/>
  <c r="CQ390" i="1"/>
  <c r="P390" i="1" s="1"/>
  <c r="T390" i="1"/>
  <c r="CS392" i="1"/>
  <c r="R392" i="1" s="1"/>
  <c r="AD392" i="1"/>
  <c r="R321" i="1"/>
  <c r="T322" i="1"/>
  <c r="Q332" i="1"/>
  <c r="U333" i="1"/>
  <c r="R334" i="1"/>
  <c r="CZ334" i="1" s="1"/>
  <c r="Y334" i="1" s="1"/>
  <c r="GX341" i="1"/>
  <c r="Q343" i="1"/>
  <c r="T346" i="1"/>
  <c r="U347" i="1"/>
  <c r="GX350" i="1"/>
  <c r="U353" i="1"/>
  <c r="P356" i="1"/>
  <c r="R356" i="1"/>
  <c r="W358" i="1"/>
  <c r="CS379" i="1"/>
  <c r="R379" i="1" s="1"/>
  <c r="CY379" i="1" s="1"/>
  <c r="X379" i="1" s="1"/>
  <c r="AD379" i="1"/>
  <c r="CR379" i="1" s="1"/>
  <c r="Q379" i="1" s="1"/>
  <c r="CP379" i="1" s="1"/>
  <c r="O379" i="1" s="1"/>
  <c r="AD404" i="1"/>
  <c r="CR404" i="1" s="1"/>
  <c r="Q404" i="1" s="1"/>
  <c r="CP404" i="1" s="1"/>
  <c r="O404" i="1" s="1"/>
  <c r="CS404" i="1"/>
  <c r="R404" i="1" s="1"/>
  <c r="DZ455" i="1"/>
  <c r="AO446" i="1"/>
  <c r="F459" i="1"/>
  <c r="P505" i="1"/>
  <c r="ET487" i="1"/>
  <c r="U290" i="1"/>
  <c r="GX292" i="1"/>
  <c r="U296" i="1"/>
  <c r="U303" i="1"/>
  <c r="U304" i="1"/>
  <c r="U305" i="1"/>
  <c r="R323" i="1"/>
  <c r="CZ323" i="1" s="1"/>
  <c r="Y323" i="1" s="1"/>
  <c r="AD324" i="1"/>
  <c r="CR324" i="1" s="1"/>
  <c r="Q324" i="1" s="1"/>
  <c r="AD325" i="1"/>
  <c r="CR325" i="1" s="1"/>
  <c r="Q325" i="1" s="1"/>
  <c r="CP325" i="1" s="1"/>
  <c r="O325" i="1" s="1"/>
  <c r="T326" i="1"/>
  <c r="AD327" i="1"/>
  <c r="CR327" i="1" s="1"/>
  <c r="Q327" i="1" s="1"/>
  <c r="T330" i="1"/>
  <c r="R332" i="1"/>
  <c r="V333" i="1"/>
  <c r="GX333" i="1"/>
  <c r="T336" i="1"/>
  <c r="W338" i="1"/>
  <c r="T339" i="1"/>
  <c r="P341" i="1"/>
  <c r="S344" i="1"/>
  <c r="T345" i="1"/>
  <c r="U346" i="1"/>
  <c r="GX349" i="1"/>
  <c r="AD350" i="1"/>
  <c r="CR350" i="1" s="1"/>
  <c r="Q350" i="1" s="1"/>
  <c r="R351" i="1"/>
  <c r="S352" i="1"/>
  <c r="CY352" i="1" s="1"/>
  <c r="X352" i="1" s="1"/>
  <c r="GX354" i="1"/>
  <c r="S355" i="1"/>
  <c r="Q356" i="1"/>
  <c r="V356" i="1"/>
  <c r="P358" i="1"/>
  <c r="P366" i="1"/>
  <c r="R366" i="1"/>
  <c r="CY368" i="1"/>
  <c r="X368" i="1" s="1"/>
  <c r="U370" i="1"/>
  <c r="T373" i="1"/>
  <c r="AD380" i="1"/>
  <c r="CR380" i="1" s="1"/>
  <c r="Q380" i="1" s="1"/>
  <c r="CP380" i="1" s="1"/>
  <c r="O380" i="1" s="1"/>
  <c r="W389" i="1"/>
  <c r="V389" i="1"/>
  <c r="CD446" i="1"/>
  <c r="P508" i="1"/>
  <c r="EU487" i="1"/>
  <c r="R318" i="1"/>
  <c r="S319" i="1"/>
  <c r="U320" i="1"/>
  <c r="T321" i="1"/>
  <c r="U326" i="1"/>
  <c r="R327" i="1"/>
  <c r="U330" i="1"/>
  <c r="T334" i="1"/>
  <c r="U336" i="1"/>
  <c r="U339" i="1"/>
  <c r="S343" i="1"/>
  <c r="CZ343" i="1" s="1"/>
  <c r="Y343" i="1" s="1"/>
  <c r="T344" i="1"/>
  <c r="V350" i="1"/>
  <c r="T352" i="1"/>
  <c r="GX353" i="1"/>
  <c r="W357" i="1"/>
  <c r="U367" i="1"/>
  <c r="U373" i="1"/>
  <c r="GX373" i="1"/>
  <c r="T376" i="1"/>
  <c r="CR388" i="1"/>
  <c r="Q388" i="1" s="1"/>
  <c r="AB388" i="1"/>
  <c r="S390" i="1"/>
  <c r="AH455" i="1"/>
  <c r="AH446" i="1" s="1"/>
  <c r="GE487" i="1"/>
  <c r="EV492" i="1"/>
  <c r="U384" i="1"/>
  <c r="V391" i="1"/>
  <c r="GX392" i="1"/>
  <c r="U397" i="1"/>
  <c r="W400" i="1"/>
  <c r="AC455" i="1"/>
  <c r="CJ455" i="1"/>
  <c r="FR455" i="1"/>
  <c r="FY455" i="1" s="1"/>
  <c r="BB455" i="1"/>
  <c r="EG492" i="1"/>
  <c r="U366" i="1"/>
  <c r="W367" i="1"/>
  <c r="Q370" i="1"/>
  <c r="V370" i="1"/>
  <c r="W372" i="1"/>
  <c r="R376" i="1"/>
  <c r="T379" i="1"/>
  <c r="T387" i="1"/>
  <c r="S388" i="1"/>
  <c r="U389" i="1"/>
  <c r="U390" i="1"/>
  <c r="W392" i="1"/>
  <c r="S393" i="1"/>
  <c r="P395" i="1"/>
  <c r="S396" i="1"/>
  <c r="CY396" i="1" s="1"/>
  <c r="X396" i="1" s="1"/>
  <c r="P397" i="1"/>
  <c r="R400" i="1"/>
  <c r="CS403" i="1"/>
  <c r="R403" i="1" s="1"/>
  <c r="CZ403" i="1" s="1"/>
  <c r="Y403" i="1" s="1"/>
  <c r="CP405" i="1"/>
  <c r="O405" i="1" s="1"/>
  <c r="CS405" i="1"/>
  <c r="R405" i="1" s="1"/>
  <c r="FU455" i="1"/>
  <c r="FU446" i="1" s="1"/>
  <c r="CS490" i="1"/>
  <c r="R490" i="1" s="1"/>
  <c r="DW492" i="1" s="1"/>
  <c r="GX356" i="1"/>
  <c r="P367" i="1"/>
  <c r="U371" i="1"/>
  <c r="P372" i="1"/>
  <c r="S373" i="1"/>
  <c r="S376" i="1"/>
  <c r="U379" i="1"/>
  <c r="T383" i="1"/>
  <c r="GX390" i="1"/>
  <c r="GX391" i="1"/>
  <c r="P392" i="1"/>
  <c r="AD395" i="1"/>
  <c r="T396" i="1"/>
  <c r="R397" i="1"/>
  <c r="T399" i="1"/>
  <c r="CS402" i="1"/>
  <c r="R402" i="1" s="1"/>
  <c r="CZ402" i="1" s="1"/>
  <c r="Y402" i="1" s="1"/>
  <c r="AB408" i="1"/>
  <c r="BB487" i="1"/>
  <c r="AB490" i="1"/>
  <c r="AO492" i="1"/>
  <c r="W390" i="1"/>
  <c r="U396" i="1"/>
  <c r="S397" i="1"/>
  <c r="GB455" i="1"/>
  <c r="GB446" i="1" s="1"/>
  <c r="BY455" i="1"/>
  <c r="DW455" i="1"/>
  <c r="V376" i="1"/>
  <c r="Q389" i="1"/>
  <c r="CP389" i="1" s="1"/>
  <c r="O389" i="1" s="1"/>
  <c r="R389" i="1"/>
  <c r="CZ389" i="1" s="1"/>
  <c r="Y389" i="1" s="1"/>
  <c r="V390" i="1"/>
  <c r="T391" i="1"/>
  <c r="S392" i="1"/>
  <c r="W396" i="1"/>
  <c r="S399" i="1"/>
  <c r="GX400" i="1"/>
  <c r="CP402" i="1"/>
  <c r="O402" i="1" s="1"/>
  <c r="BZ455" i="1"/>
  <c r="AQ455" i="1" s="1"/>
  <c r="AB452" i="1"/>
  <c r="AB489" i="1"/>
  <c r="AB361" i="1"/>
  <c r="T367" i="1"/>
  <c r="T372" i="1"/>
  <c r="W373" i="1"/>
  <c r="W376" i="1"/>
  <c r="V377" i="1"/>
  <c r="GX378" i="1"/>
  <c r="T385" i="1"/>
  <c r="GX387" i="1"/>
  <c r="P388" i="1"/>
  <c r="P393" i="1"/>
  <c r="S394" i="1"/>
  <c r="U395" i="1"/>
  <c r="AI455" i="1"/>
  <c r="AI446" i="1" s="1"/>
  <c r="CC455" i="1"/>
  <c r="CY34" i="1"/>
  <c r="X34" i="1" s="1"/>
  <c r="CZ34" i="1"/>
  <c r="Y34" i="1" s="1"/>
  <c r="CZ36" i="1"/>
  <c r="Y36" i="1" s="1"/>
  <c r="CY36" i="1"/>
  <c r="X36" i="1" s="1"/>
  <c r="FR49" i="1"/>
  <c r="FY49" i="1" s="1"/>
  <c r="CS33" i="1"/>
  <c r="R33" i="1" s="1"/>
  <c r="CY33" i="1" s="1"/>
  <c r="X33" i="1" s="1"/>
  <c r="AD33" i="1"/>
  <c r="CJ118" i="1"/>
  <c r="CZ88" i="1"/>
  <c r="Y88" i="1" s="1"/>
  <c r="CZ90" i="1"/>
  <c r="Y90" i="1" s="1"/>
  <c r="CZ96" i="1"/>
  <c r="Y96" i="1" s="1"/>
  <c r="CP97" i="1"/>
  <c r="O97" i="1" s="1"/>
  <c r="CZ99" i="1"/>
  <c r="Y99" i="1" s="1"/>
  <c r="CY99" i="1"/>
  <c r="X99" i="1" s="1"/>
  <c r="CP101" i="1"/>
  <c r="O101" i="1" s="1"/>
  <c r="CP103" i="1"/>
  <c r="O103" i="1" s="1"/>
  <c r="CZ104" i="1"/>
  <c r="Y104" i="1" s="1"/>
  <c r="BZ49" i="1"/>
  <c r="DZ49" i="1"/>
  <c r="AP49" i="1"/>
  <c r="CQ36" i="1"/>
  <c r="P36" i="1" s="1"/>
  <c r="CP36" i="1" s="1"/>
  <c r="O36" i="1" s="1"/>
  <c r="AB36" i="1"/>
  <c r="CP95" i="1"/>
  <c r="O95" i="1" s="1"/>
  <c r="CZ107" i="1"/>
  <c r="Y107" i="1" s="1"/>
  <c r="CY107" i="1"/>
  <c r="X107" i="1" s="1"/>
  <c r="CQ32" i="1"/>
  <c r="P32" i="1" s="1"/>
  <c r="CZ37" i="1"/>
  <c r="Y37" i="1" s="1"/>
  <c r="CY37" i="1"/>
  <c r="X37" i="1" s="1"/>
  <c r="CZ84" i="1"/>
  <c r="Y84" i="1" s="1"/>
  <c r="CY84" i="1"/>
  <c r="X84" i="1" s="1"/>
  <c r="AC118" i="1"/>
  <c r="CQ31" i="1"/>
  <c r="P31" i="1" s="1"/>
  <c r="CZ89" i="1"/>
  <c r="Y89" i="1" s="1"/>
  <c r="CZ103" i="1"/>
  <c r="Y103" i="1" s="1"/>
  <c r="CY103" i="1"/>
  <c r="X103" i="1" s="1"/>
  <c r="CQ30" i="1"/>
  <c r="P30" i="1" s="1"/>
  <c r="AB30" i="1"/>
  <c r="CS35" i="1"/>
  <c r="R35" i="1" s="1"/>
  <c r="CZ35" i="1" s="1"/>
  <c r="Y35" i="1" s="1"/>
  <c r="AD35" i="1"/>
  <c r="CQ37" i="1"/>
  <c r="P37" i="1" s="1"/>
  <c r="CQ40" i="1"/>
  <c r="P40" i="1" s="1"/>
  <c r="AB40" i="1"/>
  <c r="CZ45" i="1"/>
  <c r="Y45" i="1" s="1"/>
  <c r="CY45" i="1"/>
  <c r="X45" i="1" s="1"/>
  <c r="CZ91" i="1"/>
  <c r="Y91" i="1" s="1"/>
  <c r="CZ95" i="1"/>
  <c r="Y95" i="1" s="1"/>
  <c r="CZ100" i="1"/>
  <c r="Y100" i="1" s="1"/>
  <c r="CY108" i="1"/>
  <c r="X108" i="1" s="1"/>
  <c r="CZ108" i="1"/>
  <c r="Y108" i="1" s="1"/>
  <c r="CZ30" i="1"/>
  <c r="Y30" i="1" s="1"/>
  <c r="CQ29" i="1"/>
  <c r="P29" i="1" s="1"/>
  <c r="AB29" i="1"/>
  <c r="CZ93" i="1"/>
  <c r="Y93" i="1" s="1"/>
  <c r="CY93" i="1"/>
  <c r="X93" i="1" s="1"/>
  <c r="CQ34" i="1"/>
  <c r="P34" i="1" s="1"/>
  <c r="CQ42" i="1"/>
  <c r="P42" i="1" s="1"/>
  <c r="CY83" i="1"/>
  <c r="X83" i="1" s="1"/>
  <c r="CZ86" i="1"/>
  <c r="Y86" i="1" s="1"/>
  <c r="CY86" i="1"/>
  <c r="X86" i="1" s="1"/>
  <c r="FT81" i="1"/>
  <c r="EK118" i="1"/>
  <c r="CZ87" i="1"/>
  <c r="Y87" i="1" s="1"/>
  <c r="CY87" i="1"/>
  <c r="X87" i="1" s="1"/>
  <c r="EH49" i="1"/>
  <c r="FQ26" i="1"/>
  <c r="CQ38" i="1"/>
  <c r="P38" i="1" s="1"/>
  <c r="AB38" i="1"/>
  <c r="DY81" i="1"/>
  <c r="CZ102" i="1"/>
  <c r="Y102" i="1" s="1"/>
  <c r="AB47" i="1"/>
  <c r="AB83" i="1"/>
  <c r="BY118" i="1"/>
  <c r="AD86" i="1"/>
  <c r="AD87" i="1"/>
  <c r="CY91" i="1"/>
  <c r="X91" i="1" s="1"/>
  <c r="AD96" i="1"/>
  <c r="AB101" i="1"/>
  <c r="CY106" i="1"/>
  <c r="X106" i="1" s="1"/>
  <c r="CR116" i="1"/>
  <c r="Q116" i="1" s="1"/>
  <c r="AB116" i="1"/>
  <c r="CP153" i="1"/>
  <c r="O153" i="1" s="1"/>
  <c r="DY197" i="1"/>
  <c r="CP156" i="1"/>
  <c r="O156" i="1" s="1"/>
  <c r="CP158" i="1"/>
  <c r="O158" i="1" s="1"/>
  <c r="CZ159" i="1"/>
  <c r="Y159" i="1" s="1"/>
  <c r="CY159" i="1"/>
  <c r="X159" i="1" s="1"/>
  <c r="CZ163" i="1"/>
  <c r="Y163" i="1" s="1"/>
  <c r="CY163" i="1"/>
  <c r="X163" i="1" s="1"/>
  <c r="CY165" i="1"/>
  <c r="X165" i="1" s="1"/>
  <c r="CZ165" i="1"/>
  <c r="Y165" i="1" s="1"/>
  <c r="CZ168" i="1"/>
  <c r="Y168" i="1" s="1"/>
  <c r="CY168" i="1"/>
  <c r="X168" i="1" s="1"/>
  <c r="CZ173" i="1"/>
  <c r="Y173" i="1" s="1"/>
  <c r="CZ175" i="1"/>
  <c r="Y175" i="1" s="1"/>
  <c r="CY175" i="1"/>
  <c r="X175" i="1" s="1"/>
  <c r="CP176" i="1"/>
  <c r="O176" i="1" s="1"/>
  <c r="CP182" i="1"/>
  <c r="O182" i="1" s="1"/>
  <c r="DZ118" i="1"/>
  <c r="AB106" i="1"/>
  <c r="CZ110" i="1"/>
  <c r="Y110" i="1" s="1"/>
  <c r="CY110" i="1"/>
  <c r="X110" i="1" s="1"/>
  <c r="CY115" i="1"/>
  <c r="X115" i="1" s="1"/>
  <c r="CZ157" i="1"/>
  <c r="Y157" i="1" s="1"/>
  <c r="CY157" i="1"/>
  <c r="X157" i="1" s="1"/>
  <c r="F222" i="1"/>
  <c r="BD150" i="1"/>
  <c r="F65" i="1"/>
  <c r="GA118" i="1"/>
  <c r="EH118" i="1"/>
  <c r="AB97" i="1"/>
  <c r="CR112" i="1"/>
  <c r="Q112" i="1" s="1"/>
  <c r="CP112" i="1" s="1"/>
  <c r="O112" i="1" s="1"/>
  <c r="AB112" i="1"/>
  <c r="CZ155" i="1"/>
  <c r="Y155" i="1" s="1"/>
  <c r="CY166" i="1"/>
  <c r="X166" i="1" s="1"/>
  <c r="CZ166" i="1"/>
  <c r="Y166" i="1" s="1"/>
  <c r="CZ169" i="1"/>
  <c r="Y169" i="1" s="1"/>
  <c r="CY169" i="1"/>
  <c r="X169" i="1" s="1"/>
  <c r="CZ170" i="1"/>
  <c r="Y170" i="1" s="1"/>
  <c r="CY170" i="1"/>
  <c r="X170" i="1" s="1"/>
  <c r="CZ178" i="1"/>
  <c r="Y178" i="1" s="1"/>
  <c r="CY178" i="1"/>
  <c r="X178" i="1" s="1"/>
  <c r="CX52" i="3"/>
  <c r="CX44" i="3"/>
  <c r="CX53" i="3"/>
  <c r="CX45" i="3"/>
  <c r="CX54" i="3"/>
  <c r="CX46" i="3"/>
  <c r="CX47" i="3"/>
  <c r="CX48" i="3"/>
  <c r="CX49" i="3"/>
  <c r="CX50" i="3"/>
  <c r="CX51" i="3"/>
  <c r="CX76" i="3"/>
  <c r="CX68" i="3"/>
  <c r="CX69" i="3"/>
  <c r="CX70" i="3"/>
  <c r="CX71" i="3"/>
  <c r="CX72" i="3"/>
  <c r="CX73" i="3"/>
  <c r="CX74" i="3"/>
  <c r="CX66" i="3"/>
  <c r="CX75" i="3"/>
  <c r="CX67" i="3"/>
  <c r="CB118" i="1"/>
  <c r="CP92" i="1"/>
  <c r="O92" i="1" s="1"/>
  <c r="CP111" i="1"/>
  <c r="O111" i="1" s="1"/>
  <c r="CY153" i="1"/>
  <c r="X153" i="1" s="1"/>
  <c r="CP162" i="1"/>
  <c r="O162" i="1" s="1"/>
  <c r="BB26" i="1"/>
  <c r="F62" i="1"/>
  <c r="AD84" i="1"/>
  <c r="CY89" i="1"/>
  <c r="X89" i="1" s="1"/>
  <c r="AD94" i="1"/>
  <c r="AD104" i="1"/>
  <c r="AB109" i="1"/>
  <c r="CY112" i="1"/>
  <c r="X112" i="1" s="1"/>
  <c r="CP152" i="1"/>
  <c r="O152" i="1" s="1"/>
  <c r="DZ197" i="1"/>
  <c r="CP157" i="1"/>
  <c r="O157" i="1" s="1"/>
  <c r="CZ161" i="1"/>
  <c r="Y161" i="1" s="1"/>
  <c r="CY161" i="1"/>
  <c r="X161" i="1" s="1"/>
  <c r="CY167" i="1"/>
  <c r="X167" i="1" s="1"/>
  <c r="CZ167" i="1"/>
  <c r="Y167" i="1" s="1"/>
  <c r="CZ172" i="1"/>
  <c r="Y172" i="1" s="1"/>
  <c r="CY172" i="1"/>
  <c r="X172" i="1" s="1"/>
  <c r="CZ174" i="1"/>
  <c r="Y174" i="1" s="1"/>
  <c r="CY174" i="1"/>
  <c r="X174" i="1" s="1"/>
  <c r="P74" i="1"/>
  <c r="AF118" i="1"/>
  <c r="CZ156" i="1"/>
  <c r="Y156" i="1" s="1"/>
  <c r="CY156" i="1"/>
  <c r="X156" i="1" s="1"/>
  <c r="P201" i="1"/>
  <c r="EG150" i="1"/>
  <c r="CY85" i="1"/>
  <c r="X85" i="1" s="1"/>
  <c r="FY118" i="1"/>
  <c r="EB197" i="1"/>
  <c r="CX36" i="3"/>
  <c r="CX37" i="3"/>
  <c r="CX38" i="3"/>
  <c r="CX39" i="3"/>
  <c r="CX40" i="3"/>
  <c r="CX41" i="3"/>
  <c r="CX33" i="3"/>
  <c r="CX42" i="3"/>
  <c r="CX34" i="3"/>
  <c r="CX43" i="3"/>
  <c r="CX35" i="3"/>
  <c r="CX60" i="3"/>
  <c r="CX61" i="3"/>
  <c r="CX62" i="3"/>
  <c r="CX63" i="3"/>
  <c r="CX55" i="3"/>
  <c r="CX64" i="3"/>
  <c r="CX56" i="3"/>
  <c r="CX65" i="3"/>
  <c r="CX57" i="3"/>
  <c r="CX58" i="3"/>
  <c r="CX59" i="3"/>
  <c r="CZ85" i="1"/>
  <c r="Y85" i="1" s="1"/>
  <c r="AB93" i="1"/>
  <c r="AB103" i="1"/>
  <c r="AB111" i="1"/>
  <c r="CZ114" i="1"/>
  <c r="Y114" i="1" s="1"/>
  <c r="CY114" i="1"/>
  <c r="X114" i="1" s="1"/>
  <c r="CY152" i="1"/>
  <c r="X152" i="1" s="1"/>
  <c r="AF197" i="1"/>
  <c r="CZ154" i="1"/>
  <c r="Y154" i="1" s="1"/>
  <c r="CY154" i="1"/>
  <c r="X154" i="1" s="1"/>
  <c r="DU197" i="1"/>
  <c r="CP155" i="1"/>
  <c r="O155" i="1" s="1"/>
  <c r="CP160" i="1"/>
  <c r="O160" i="1" s="1"/>
  <c r="CP154" i="1"/>
  <c r="O154" i="1" s="1"/>
  <c r="CQ170" i="1"/>
  <c r="P170" i="1" s="1"/>
  <c r="CP170" i="1" s="1"/>
  <c r="O170" i="1" s="1"/>
  <c r="AB173" i="1"/>
  <c r="V181" i="1"/>
  <c r="AD189" i="1"/>
  <c r="CY195" i="1"/>
  <c r="X195" i="1" s="1"/>
  <c r="CP237" i="1"/>
  <c r="O237" i="1" s="1"/>
  <c r="CZ238" i="1"/>
  <c r="Y238" i="1" s="1"/>
  <c r="CY238" i="1"/>
  <c r="X238" i="1" s="1"/>
  <c r="CP253" i="1"/>
  <c r="O253" i="1" s="1"/>
  <c r="AB155" i="1"/>
  <c r="AB156" i="1"/>
  <c r="AB157" i="1"/>
  <c r="AB158" i="1"/>
  <c r="AB159" i="1"/>
  <c r="AB160" i="1"/>
  <c r="AB161" i="1"/>
  <c r="AB162" i="1"/>
  <c r="AB163" i="1"/>
  <c r="CR191" i="1"/>
  <c r="Q191" i="1" s="1"/>
  <c r="CP191" i="1" s="1"/>
  <c r="O191" i="1" s="1"/>
  <c r="CZ236" i="1"/>
  <c r="Y236" i="1" s="1"/>
  <c r="CY236" i="1"/>
  <c r="X236" i="1" s="1"/>
  <c r="CY184" i="1"/>
  <c r="X184" i="1" s="1"/>
  <c r="CR187" i="1"/>
  <c r="Q187" i="1" s="1"/>
  <c r="CP187" i="1" s="1"/>
  <c r="O187" i="1" s="1"/>
  <c r="CY193" i="1"/>
  <c r="X193" i="1" s="1"/>
  <c r="CQ232" i="1"/>
  <c r="P232" i="1" s="1"/>
  <c r="AB232" i="1"/>
  <c r="AB152" i="1"/>
  <c r="BY197" i="1"/>
  <c r="AB164" i="1"/>
  <c r="AB176" i="1"/>
  <c r="CR185" i="1"/>
  <c r="Q185" i="1" s="1"/>
  <c r="CP185" i="1" s="1"/>
  <c r="O185" i="1" s="1"/>
  <c r="CY189" i="1"/>
  <c r="X189" i="1" s="1"/>
  <c r="AB190" i="1"/>
  <c r="CZ237" i="1"/>
  <c r="Y237" i="1" s="1"/>
  <c r="CY237" i="1"/>
  <c r="X237" i="1" s="1"/>
  <c r="CP238" i="1"/>
  <c r="O238" i="1" s="1"/>
  <c r="AB178" i="1"/>
  <c r="R181" i="1"/>
  <c r="AD183" i="1"/>
  <c r="AD192" i="1"/>
  <c r="CY239" i="1"/>
  <c r="X239" i="1" s="1"/>
  <c r="CZ242" i="1"/>
  <c r="Y242" i="1" s="1"/>
  <c r="CY248" i="1"/>
  <c r="X248" i="1" s="1"/>
  <c r="CR188" i="1"/>
  <c r="Q188" i="1" s="1"/>
  <c r="CP188" i="1" s="1"/>
  <c r="O188" i="1" s="1"/>
  <c r="CR195" i="1"/>
  <c r="Q195" i="1" s="1"/>
  <c r="CP195" i="1" s="1"/>
  <c r="O195" i="1" s="1"/>
  <c r="AB182" i="1"/>
  <c r="CY185" i="1"/>
  <c r="X185" i="1" s="1"/>
  <c r="CZ234" i="1"/>
  <c r="Y234" i="1" s="1"/>
  <c r="CY234" i="1"/>
  <c r="X234" i="1" s="1"/>
  <c r="CY264" i="1"/>
  <c r="X264" i="1" s="1"/>
  <c r="CZ264" i="1"/>
  <c r="Y264" i="1" s="1"/>
  <c r="CZ267" i="1"/>
  <c r="Y267" i="1" s="1"/>
  <c r="CY267" i="1"/>
  <c r="X267" i="1" s="1"/>
  <c r="CR193" i="1"/>
  <c r="Q193" i="1" s="1"/>
  <c r="CP193" i="1" s="1"/>
  <c r="O193" i="1" s="1"/>
  <c r="CZ247" i="1"/>
  <c r="Y247" i="1" s="1"/>
  <c r="CY247" i="1"/>
  <c r="X247" i="1" s="1"/>
  <c r="CP251" i="1"/>
  <c r="O251" i="1" s="1"/>
  <c r="S240" i="1"/>
  <c r="AB249" i="1"/>
  <c r="AB258" i="1"/>
  <c r="CZ260" i="1"/>
  <c r="Y260" i="1" s="1"/>
  <c r="AB261" i="1"/>
  <c r="AB263" i="1"/>
  <c r="CZ268" i="1"/>
  <c r="Y268" i="1" s="1"/>
  <c r="CZ281" i="1"/>
  <c r="Y281" i="1" s="1"/>
  <c r="AB234" i="1"/>
  <c r="AD236" i="1"/>
  <c r="AB237" i="1"/>
  <c r="AB245" i="1"/>
  <c r="AB251" i="1"/>
  <c r="CT255" i="1"/>
  <c r="S255" i="1" s="1"/>
  <c r="CP255" i="1" s="1"/>
  <c r="O255" i="1" s="1"/>
  <c r="CT259" i="1"/>
  <c r="S259" i="1" s="1"/>
  <c r="CY265" i="1"/>
  <c r="X265" i="1" s="1"/>
  <c r="CZ265" i="1"/>
  <c r="Y265" i="1" s="1"/>
  <c r="CY270" i="1"/>
  <c r="X270" i="1" s="1"/>
  <c r="CZ270" i="1"/>
  <c r="Y270" i="1" s="1"/>
  <c r="AB238" i="1"/>
  <c r="CP269" i="1"/>
  <c r="O269" i="1" s="1"/>
  <c r="CZ280" i="1"/>
  <c r="Y280" i="1" s="1"/>
  <c r="CY280" i="1"/>
  <c r="X280" i="1" s="1"/>
  <c r="AB240" i="1"/>
  <c r="W240" i="1"/>
  <c r="AD248" i="1"/>
  <c r="AB254" i="1"/>
  <c r="AB256" i="1"/>
  <c r="AD260" i="1"/>
  <c r="AB265" i="1"/>
  <c r="CT273" i="1"/>
  <c r="S273" i="1" s="1"/>
  <c r="AB273" i="1"/>
  <c r="CP282" i="1"/>
  <c r="O282" i="1" s="1"/>
  <c r="CZ294" i="1"/>
  <c r="Y294" i="1" s="1"/>
  <c r="CY294" i="1"/>
  <c r="X294" i="1" s="1"/>
  <c r="AB233" i="1"/>
  <c r="CY249" i="1"/>
  <c r="X249" i="1" s="1"/>
  <c r="CZ249" i="1"/>
  <c r="Y249" i="1" s="1"/>
  <c r="CR262" i="1"/>
  <c r="Q262" i="1" s="1"/>
  <c r="CP262" i="1" s="1"/>
  <c r="O262" i="1" s="1"/>
  <c r="CZ263" i="1"/>
  <c r="Y263" i="1" s="1"/>
  <c r="AB267" i="1"/>
  <c r="CZ276" i="1"/>
  <c r="Y276" i="1" s="1"/>
  <c r="CY276" i="1"/>
  <c r="X276" i="1" s="1"/>
  <c r="CP267" i="1"/>
  <c r="O267" i="1" s="1"/>
  <c r="CY269" i="1"/>
  <c r="X269" i="1" s="1"/>
  <c r="AB270" i="1"/>
  <c r="CZ293" i="1"/>
  <c r="Y293" i="1" s="1"/>
  <c r="CY293" i="1"/>
  <c r="X293" i="1" s="1"/>
  <c r="CP270" i="1"/>
  <c r="O270" i="1" s="1"/>
  <c r="CZ279" i="1"/>
  <c r="Y279" i="1" s="1"/>
  <c r="CZ282" i="1"/>
  <c r="Y282" i="1" s="1"/>
  <c r="CY282" i="1"/>
  <c r="X282" i="1" s="1"/>
  <c r="CX444" i="3"/>
  <c r="CX446" i="3"/>
  <c r="CX438" i="3"/>
  <c r="CX439" i="3"/>
  <c r="CX440" i="3"/>
  <c r="CX441" i="3"/>
  <c r="CX442" i="3"/>
  <c r="CX443" i="3"/>
  <c r="CX437" i="3"/>
  <c r="CX445" i="3"/>
  <c r="CX532" i="3"/>
  <c r="CX533" i="3"/>
  <c r="CX534" i="3"/>
  <c r="CX535" i="3"/>
  <c r="CX536" i="3"/>
  <c r="CX542" i="3"/>
  <c r="CX543" i="3"/>
  <c r="CX544" i="3"/>
  <c r="CX545" i="3"/>
  <c r="CX546" i="3"/>
  <c r="AB276" i="1"/>
  <c r="AB278" i="1"/>
  <c r="AB281" i="1"/>
  <c r="AD283" i="1"/>
  <c r="AB290" i="1"/>
  <c r="CY299" i="1"/>
  <c r="X299" i="1" s="1"/>
  <c r="CZ299" i="1"/>
  <c r="Y299" i="1" s="1"/>
  <c r="CY301" i="1"/>
  <c r="X301" i="1" s="1"/>
  <c r="CZ301" i="1"/>
  <c r="Y301" i="1" s="1"/>
  <c r="CP312" i="1"/>
  <c r="O312" i="1" s="1"/>
  <c r="AB291" i="1"/>
  <c r="AB292" i="1"/>
  <c r="CZ312" i="1"/>
  <c r="Y312" i="1" s="1"/>
  <c r="CY312" i="1"/>
  <c r="X312" i="1" s="1"/>
  <c r="AB284" i="1"/>
  <c r="T287" i="1"/>
  <c r="CZ289" i="1"/>
  <c r="Y289" i="1" s="1"/>
  <c r="CZ313" i="1"/>
  <c r="Y313" i="1" s="1"/>
  <c r="CY313" i="1"/>
  <c r="X313" i="1" s="1"/>
  <c r="CZ315" i="1"/>
  <c r="Y315" i="1" s="1"/>
  <c r="CY315" i="1"/>
  <c r="X315" i="1" s="1"/>
  <c r="S287" i="1"/>
  <c r="CZ298" i="1"/>
  <c r="Y298" i="1" s="1"/>
  <c r="CX452" i="3"/>
  <c r="CX454" i="3"/>
  <c r="CX455" i="3"/>
  <c r="CX447" i="3"/>
  <c r="CX456" i="3"/>
  <c r="CX448" i="3"/>
  <c r="CX449" i="3"/>
  <c r="CX450" i="3"/>
  <c r="CX451" i="3"/>
  <c r="CX453" i="3"/>
  <c r="CX527" i="3"/>
  <c r="CX528" i="3"/>
  <c r="CX529" i="3"/>
  <c r="CX530" i="3"/>
  <c r="CX531" i="3"/>
  <c r="CX540" i="3"/>
  <c r="CX541" i="3"/>
  <c r="CX537" i="3"/>
  <c r="CX538" i="3"/>
  <c r="CX539" i="3"/>
  <c r="AB277" i="1"/>
  <c r="AD279" i="1"/>
  <c r="AB282" i="1"/>
  <c r="AB286" i="1"/>
  <c r="CZ290" i="1"/>
  <c r="Y290" i="1" s="1"/>
  <c r="AB297" i="1"/>
  <c r="CY298" i="1"/>
  <c r="X298" i="1" s="1"/>
  <c r="CY300" i="1"/>
  <c r="X300" i="1" s="1"/>
  <c r="CZ300" i="1"/>
  <c r="Y300" i="1" s="1"/>
  <c r="CY302" i="1"/>
  <c r="X302" i="1" s="1"/>
  <c r="CZ302" i="1"/>
  <c r="Y302" i="1" s="1"/>
  <c r="CZ291" i="1"/>
  <c r="Y291" i="1" s="1"/>
  <c r="CZ307" i="1"/>
  <c r="Y307" i="1" s="1"/>
  <c r="CY307" i="1"/>
  <c r="X307" i="1" s="1"/>
  <c r="W287" i="1"/>
  <c r="CY291" i="1"/>
  <c r="X291" i="1" s="1"/>
  <c r="CY297" i="1"/>
  <c r="X297" i="1" s="1"/>
  <c r="CZ325" i="1"/>
  <c r="Y325" i="1" s="1"/>
  <c r="CY325" i="1"/>
  <c r="X325" i="1" s="1"/>
  <c r="CZ335" i="1"/>
  <c r="Y335" i="1" s="1"/>
  <c r="CX620" i="3"/>
  <c r="CX621" i="3"/>
  <c r="CX622" i="3"/>
  <c r="CX623" i="3"/>
  <c r="CX624" i="3"/>
  <c r="CX625" i="3"/>
  <c r="CX626" i="3"/>
  <c r="CX627" i="3"/>
  <c r="CX619" i="3"/>
  <c r="CX652" i="3"/>
  <c r="CX653" i="3"/>
  <c r="CX654" i="3"/>
  <c r="CX655" i="3"/>
  <c r="CX647" i="3"/>
  <c r="CX656" i="3"/>
  <c r="CX648" i="3"/>
  <c r="CX649" i="3"/>
  <c r="CX650" i="3"/>
  <c r="CX651" i="3"/>
  <c r="CX684" i="3"/>
  <c r="CX676" i="3"/>
  <c r="CX685" i="3"/>
  <c r="CX677" i="3"/>
  <c r="CX686" i="3"/>
  <c r="CX678" i="3"/>
  <c r="CX679" i="3"/>
  <c r="CX680" i="3"/>
  <c r="CX681" i="3"/>
  <c r="CX682" i="3"/>
  <c r="CX683" i="3"/>
  <c r="CR299" i="1"/>
  <c r="Q299" i="1" s="1"/>
  <c r="CP299" i="1" s="1"/>
  <c r="O299" i="1" s="1"/>
  <c r="CR300" i="1"/>
  <c r="Q300" i="1" s="1"/>
  <c r="CP300" i="1" s="1"/>
  <c r="O300" i="1" s="1"/>
  <c r="CR301" i="1"/>
  <c r="Q301" i="1" s="1"/>
  <c r="CP301" i="1" s="1"/>
  <c r="O301" i="1" s="1"/>
  <c r="CX693" i="3"/>
  <c r="CX694" i="3"/>
  <c r="CX695" i="3"/>
  <c r="CX696" i="3"/>
  <c r="CX697" i="3"/>
  <c r="CX698" i="3"/>
  <c r="CR304" i="1"/>
  <c r="Q304" i="1" s="1"/>
  <c r="CP304" i="1" s="1"/>
  <c r="O304" i="1" s="1"/>
  <c r="CX701" i="3"/>
  <c r="CX702" i="3"/>
  <c r="CR306" i="1"/>
  <c r="Q306" i="1" s="1"/>
  <c r="AB311" i="1"/>
  <c r="CX787" i="3"/>
  <c r="CX779" i="3"/>
  <c r="CX771" i="3"/>
  <c r="CX788" i="3"/>
  <c r="CX780" i="3"/>
  <c r="CX772" i="3"/>
  <c r="CX791" i="3"/>
  <c r="CX783" i="3"/>
  <c r="CX775" i="3"/>
  <c r="CX784" i="3"/>
  <c r="CX776" i="3"/>
  <c r="CX785" i="3"/>
  <c r="CX777" i="3"/>
  <c r="CX786" i="3"/>
  <c r="CX778" i="3"/>
  <c r="CX782" i="3"/>
  <c r="CX789" i="3"/>
  <c r="CX790" i="3"/>
  <c r="CX773" i="3"/>
  <c r="CX774" i="3"/>
  <c r="CX781" i="3"/>
  <c r="T320" i="1"/>
  <c r="AD321" i="1"/>
  <c r="CR321" i="1" s="1"/>
  <c r="Q321" i="1" s="1"/>
  <c r="CY324" i="1"/>
  <c r="X324" i="1" s="1"/>
  <c r="CQ331" i="1"/>
  <c r="P331" i="1" s="1"/>
  <c r="AB331" i="1"/>
  <c r="CS338" i="1"/>
  <c r="R338" i="1" s="1"/>
  <c r="CY338" i="1" s="1"/>
  <c r="X338" i="1" s="1"/>
  <c r="AD338" i="1"/>
  <c r="CS314" i="1"/>
  <c r="R314" i="1" s="1"/>
  <c r="CY314" i="1" s="1"/>
  <c r="X314" i="1" s="1"/>
  <c r="GX319" i="1"/>
  <c r="CQ330" i="1"/>
  <c r="P330" i="1" s="1"/>
  <c r="CZ336" i="1"/>
  <c r="Y336" i="1" s="1"/>
  <c r="CY336" i="1"/>
  <c r="X336" i="1" s="1"/>
  <c r="CY316" i="1"/>
  <c r="X316" i="1" s="1"/>
  <c r="AD319" i="1"/>
  <c r="CR319" i="1" s="1"/>
  <c r="Q319" i="1" s="1"/>
  <c r="CQ319" i="1"/>
  <c r="P319" i="1" s="1"/>
  <c r="AB322" i="1"/>
  <c r="CQ329" i="1"/>
  <c r="P329" i="1" s="1"/>
  <c r="CQ337" i="1"/>
  <c r="P337" i="1" s="1"/>
  <c r="T338" i="1"/>
  <c r="R319" i="1"/>
  <c r="CQ326" i="1"/>
  <c r="P326" i="1" s="1"/>
  <c r="CQ336" i="1"/>
  <c r="P336" i="1" s="1"/>
  <c r="CP336" i="1" s="1"/>
  <c r="O336" i="1" s="1"/>
  <c r="AB336" i="1"/>
  <c r="CX636" i="3"/>
  <c r="CX628" i="3"/>
  <c r="CX629" i="3"/>
  <c r="CX630" i="3"/>
  <c r="CX631" i="3"/>
  <c r="CX632" i="3"/>
  <c r="CX633" i="3"/>
  <c r="CX634" i="3"/>
  <c r="CX635" i="3"/>
  <c r="CX644" i="3"/>
  <c r="CX645" i="3"/>
  <c r="CX637" i="3"/>
  <c r="CX646" i="3"/>
  <c r="CX638" i="3"/>
  <c r="CX639" i="3"/>
  <c r="CX640" i="3"/>
  <c r="CX641" i="3"/>
  <c r="CX642" i="3"/>
  <c r="CX643" i="3"/>
  <c r="CX668" i="3"/>
  <c r="CX669" i="3"/>
  <c r="CX670" i="3"/>
  <c r="CX671" i="3"/>
  <c r="CX672" i="3"/>
  <c r="CX673" i="3"/>
  <c r="CX665" i="3"/>
  <c r="CX674" i="3"/>
  <c r="CX666" i="3"/>
  <c r="CX675" i="3"/>
  <c r="CX667" i="3"/>
  <c r="CX692" i="3"/>
  <c r="CX687" i="3"/>
  <c r="CX688" i="3"/>
  <c r="CX689" i="3"/>
  <c r="CX690" i="3"/>
  <c r="CX691" i="3"/>
  <c r="CX700" i="3"/>
  <c r="CX699" i="3"/>
  <c r="AD316" i="1"/>
  <c r="CR316" i="1" s="1"/>
  <c r="Q316" i="1" s="1"/>
  <c r="CQ316" i="1"/>
  <c r="P316" i="1" s="1"/>
  <c r="CY317" i="1"/>
  <c r="X317" i="1" s="1"/>
  <c r="AD318" i="1"/>
  <c r="CR318" i="1" s="1"/>
  <c r="Q318" i="1" s="1"/>
  <c r="CQ318" i="1"/>
  <c r="P318" i="1" s="1"/>
  <c r="AB320" i="1"/>
  <c r="CS322" i="1"/>
  <c r="R322" i="1" s="1"/>
  <c r="GX323" i="1"/>
  <c r="CQ324" i="1"/>
  <c r="P324" i="1" s="1"/>
  <c r="CP324" i="1" s="1"/>
  <c r="O324" i="1" s="1"/>
  <c r="CQ327" i="1"/>
  <c r="P327" i="1" s="1"/>
  <c r="CQ335" i="1"/>
  <c r="P335" i="1" s="1"/>
  <c r="V338" i="1"/>
  <c r="AB310" i="1"/>
  <c r="CZ328" i="1"/>
  <c r="Y328" i="1" s="1"/>
  <c r="CY328" i="1"/>
  <c r="X328" i="1" s="1"/>
  <c r="CQ334" i="1"/>
  <c r="P334" i="1" s="1"/>
  <c r="AB334" i="1"/>
  <c r="AD317" i="1"/>
  <c r="CR317" i="1" s="1"/>
  <c r="Q317" i="1" s="1"/>
  <c r="CQ317" i="1"/>
  <c r="P317" i="1" s="1"/>
  <c r="CX811" i="3"/>
  <c r="CX803" i="3"/>
  <c r="CX795" i="3"/>
  <c r="CX812" i="3"/>
  <c r="CX804" i="3"/>
  <c r="CX796" i="3"/>
  <c r="CX806" i="3"/>
  <c r="CX807" i="3"/>
  <c r="CX799" i="3"/>
  <c r="CX808" i="3"/>
  <c r="CX800" i="3"/>
  <c r="CX792" i="3"/>
  <c r="CX809" i="3"/>
  <c r="CX801" i="3"/>
  <c r="CX793" i="3"/>
  <c r="CX810" i="3"/>
  <c r="CX802" i="3"/>
  <c r="CX794" i="3"/>
  <c r="CX797" i="3"/>
  <c r="CX798" i="3"/>
  <c r="CX805" i="3"/>
  <c r="W319" i="1"/>
  <c r="CS320" i="1"/>
  <c r="R320" i="1" s="1"/>
  <c r="CY320" i="1" s="1"/>
  <c r="X320" i="1" s="1"/>
  <c r="AD323" i="1"/>
  <c r="CR323" i="1" s="1"/>
  <c r="Q323" i="1" s="1"/>
  <c r="CQ333" i="1"/>
  <c r="P333" i="1" s="1"/>
  <c r="AB333" i="1"/>
  <c r="CS310" i="1"/>
  <c r="R310" i="1" s="1"/>
  <c r="CY310" i="1" s="1"/>
  <c r="X310" i="1" s="1"/>
  <c r="V319" i="1"/>
  <c r="CQ328" i="1"/>
  <c r="P328" i="1" s="1"/>
  <c r="AB328" i="1"/>
  <c r="CQ332" i="1"/>
  <c r="P332" i="1" s="1"/>
  <c r="AB332" i="1"/>
  <c r="CZ352" i="1"/>
  <c r="Y352" i="1" s="1"/>
  <c r="CZ367" i="1"/>
  <c r="Y367" i="1" s="1"/>
  <c r="AD355" i="1"/>
  <c r="AB362" i="1"/>
  <c r="CZ368" i="1"/>
  <c r="Y368" i="1" s="1"/>
  <c r="AB358" i="1"/>
  <c r="AD359" i="1"/>
  <c r="CZ360" i="1"/>
  <c r="Y360" i="1" s="1"/>
  <c r="CY360" i="1"/>
  <c r="X360" i="1" s="1"/>
  <c r="CT361" i="1"/>
  <c r="S361" i="1" s="1"/>
  <c r="CZ364" i="1"/>
  <c r="Y364" i="1" s="1"/>
  <c r="CY364" i="1"/>
  <c r="X364" i="1" s="1"/>
  <c r="CZ385" i="1"/>
  <c r="Y385" i="1" s="1"/>
  <c r="CY385" i="1"/>
  <c r="X385" i="1" s="1"/>
  <c r="CT353" i="1"/>
  <c r="S353" i="1" s="1"/>
  <c r="CY371" i="1"/>
  <c r="X371" i="1" s="1"/>
  <c r="CX827" i="3"/>
  <c r="CX828" i="3"/>
  <c r="CX829" i="3"/>
  <c r="CX830" i="3"/>
  <c r="CX822" i="3"/>
  <c r="CX823" i="3"/>
  <c r="CX824" i="3"/>
  <c r="CX825" i="3"/>
  <c r="CX826" i="3"/>
  <c r="CX843" i="3"/>
  <c r="CX844" i="3"/>
  <c r="CX845" i="3"/>
  <c r="CX846" i="3"/>
  <c r="CX847" i="3"/>
  <c r="CX848" i="3"/>
  <c r="CX842" i="3"/>
  <c r="CX867" i="3"/>
  <c r="CX868" i="3"/>
  <c r="CX860" i="3"/>
  <c r="CX869" i="3"/>
  <c r="CX861" i="3"/>
  <c r="CX870" i="3"/>
  <c r="CX862" i="3"/>
  <c r="CX863" i="3"/>
  <c r="CX864" i="3"/>
  <c r="CX865" i="3"/>
  <c r="CX866" i="3"/>
  <c r="CX875" i="3"/>
  <c r="CX876" i="3"/>
  <c r="CX877" i="3"/>
  <c r="CX878" i="3"/>
  <c r="CX879" i="3"/>
  <c r="CX871" i="3"/>
  <c r="CX872" i="3"/>
  <c r="CX873" i="3"/>
  <c r="CX874" i="3"/>
  <c r="U340" i="1"/>
  <c r="AB344" i="1"/>
  <c r="AB350" i="1"/>
  <c r="AB374" i="1"/>
  <c r="CR374" i="1"/>
  <c r="Q374" i="1" s="1"/>
  <c r="CP374" i="1" s="1"/>
  <c r="O374" i="1" s="1"/>
  <c r="CZ375" i="1"/>
  <c r="Y375" i="1" s="1"/>
  <c r="CY375" i="1"/>
  <c r="X375" i="1" s="1"/>
  <c r="AB360" i="1"/>
  <c r="AB364" i="1"/>
  <c r="AD368" i="1"/>
  <c r="AB373" i="1"/>
  <c r="CY369" i="1"/>
  <c r="X369" i="1" s="1"/>
  <c r="AB371" i="1"/>
  <c r="CR376" i="1"/>
  <c r="Q376" i="1" s="1"/>
  <c r="AB376" i="1"/>
  <c r="CZ380" i="1"/>
  <c r="Y380" i="1" s="1"/>
  <c r="CY380" i="1"/>
  <c r="X380" i="1" s="1"/>
  <c r="CX819" i="3"/>
  <c r="CX820" i="3"/>
  <c r="CX814" i="3"/>
  <c r="CX815" i="3"/>
  <c r="CX816" i="3"/>
  <c r="CX817" i="3"/>
  <c r="CX818" i="3"/>
  <c r="CX813" i="3"/>
  <c r="CX821" i="3"/>
  <c r="CX835" i="3"/>
  <c r="CX836" i="3"/>
  <c r="CX837" i="3"/>
  <c r="CX838" i="3"/>
  <c r="CX839" i="3"/>
  <c r="CX840" i="3"/>
  <c r="CX841" i="3"/>
  <c r="CX859" i="3"/>
  <c r="CX851" i="3"/>
  <c r="CX852" i="3"/>
  <c r="CX853" i="3"/>
  <c r="CX854" i="3"/>
  <c r="CX855" i="3"/>
  <c r="CX856" i="3"/>
  <c r="CX857" i="3"/>
  <c r="CX849" i="3"/>
  <c r="CX858" i="3"/>
  <c r="CX850" i="3"/>
  <c r="AB343" i="1"/>
  <c r="AB345" i="1"/>
  <c r="CX899" i="3"/>
  <c r="CX893" i="3"/>
  <c r="CX894" i="3"/>
  <c r="CX895" i="3"/>
  <c r="CX896" i="3"/>
  <c r="CX897" i="3"/>
  <c r="CX898" i="3"/>
  <c r="CX907" i="3"/>
  <c r="CX908" i="3"/>
  <c r="CX909" i="3"/>
  <c r="CX910" i="3"/>
  <c r="CX911" i="3"/>
  <c r="CX931" i="3"/>
  <c r="CX932" i="3"/>
  <c r="CX933" i="3"/>
  <c r="CX934" i="3"/>
  <c r="CX935" i="3"/>
  <c r="CX927" i="3"/>
  <c r="CX936" i="3"/>
  <c r="CX928" i="3"/>
  <c r="CX929" i="3"/>
  <c r="CX930" i="3"/>
  <c r="CX963" i="3"/>
  <c r="CX964" i="3"/>
  <c r="CX965" i="3"/>
  <c r="CX966" i="3"/>
  <c r="CX967" i="3"/>
  <c r="CX968" i="3"/>
  <c r="CX991" i="3"/>
  <c r="CX992" i="3"/>
  <c r="CX995" i="3"/>
  <c r="CX996" i="3"/>
  <c r="CX1011" i="3"/>
  <c r="CX1012" i="3"/>
  <c r="CX1013" i="3"/>
  <c r="CX1014" i="3"/>
  <c r="CX1007" i="3"/>
  <c r="CX1008" i="3"/>
  <c r="CX1009" i="3"/>
  <c r="CX1010" i="3"/>
  <c r="V378" i="1"/>
  <c r="V384" i="1"/>
  <c r="R386" i="1"/>
  <c r="W378" i="1"/>
  <c r="W384" i="1"/>
  <c r="S386" i="1"/>
  <c r="CR386" i="1"/>
  <c r="Q386" i="1" s="1"/>
  <c r="CZ387" i="1"/>
  <c r="Y387" i="1" s="1"/>
  <c r="CZ391" i="1"/>
  <c r="Y391" i="1" s="1"/>
  <c r="CZ411" i="1"/>
  <c r="Y411" i="1" s="1"/>
  <c r="CY411" i="1"/>
  <c r="X411" i="1" s="1"/>
  <c r="GX376" i="1"/>
  <c r="T386" i="1"/>
  <c r="CX883" i="3"/>
  <c r="CX884" i="3"/>
  <c r="CX885" i="3"/>
  <c r="CX886" i="3"/>
  <c r="CX887" i="3"/>
  <c r="CX888" i="3"/>
  <c r="CX880" i="3"/>
  <c r="CX881" i="3"/>
  <c r="CX882" i="3"/>
  <c r="CX900" i="3"/>
  <c r="CX901" i="3"/>
  <c r="CX902" i="3"/>
  <c r="CX903" i="3"/>
  <c r="CX904" i="3"/>
  <c r="CX905" i="3"/>
  <c r="CX906" i="3"/>
  <c r="CX915" i="3"/>
  <c r="CX916" i="3"/>
  <c r="CX912" i="3"/>
  <c r="CX913" i="3"/>
  <c r="CX914" i="3"/>
  <c r="CX923" i="3"/>
  <c r="CX924" i="3"/>
  <c r="CX925" i="3"/>
  <c r="CX917" i="3"/>
  <c r="CX926" i="3"/>
  <c r="CX918" i="3"/>
  <c r="CX919" i="3"/>
  <c r="CX920" i="3"/>
  <c r="CX921" i="3"/>
  <c r="CX922" i="3"/>
  <c r="CX971" i="3"/>
  <c r="CX972" i="3"/>
  <c r="CX973" i="3"/>
  <c r="CX974" i="3"/>
  <c r="CX969" i="3"/>
  <c r="CX970" i="3"/>
  <c r="CX989" i="3"/>
  <c r="CX990" i="3"/>
  <c r="CX993" i="3"/>
  <c r="CX994" i="3"/>
  <c r="CY387" i="1"/>
  <c r="X387" i="1" s="1"/>
  <c r="V386" i="1"/>
  <c r="GX386" i="1"/>
  <c r="S378" i="1"/>
  <c r="AB383" i="1"/>
  <c r="S384" i="1"/>
  <c r="W386" i="1"/>
  <c r="CP398" i="1"/>
  <c r="O398" i="1" s="1"/>
  <c r="AB377" i="1"/>
  <c r="T378" i="1"/>
  <c r="CX1019" i="3"/>
  <c r="CX1020" i="3"/>
  <c r="CX1021" i="3"/>
  <c r="CX1022" i="3"/>
  <c r="CX1015" i="3"/>
  <c r="CX1016" i="3"/>
  <c r="CX1017" i="3"/>
  <c r="CX1018" i="3"/>
  <c r="T384" i="1"/>
  <c r="CS408" i="1"/>
  <c r="R408" i="1" s="1"/>
  <c r="AB409" i="1"/>
  <c r="CP410" i="1"/>
  <c r="O410" i="1" s="1"/>
  <c r="DJ455" i="1"/>
  <c r="DW446" i="1"/>
  <c r="AD397" i="1"/>
  <c r="AD400" i="1"/>
  <c r="CR400" i="1" s="1"/>
  <c r="Q400" i="1" s="1"/>
  <c r="CQ400" i="1"/>
  <c r="P400" i="1" s="1"/>
  <c r="AD401" i="1"/>
  <c r="AB402" i="1"/>
  <c r="CZ404" i="1"/>
  <c r="Y404" i="1" s="1"/>
  <c r="CY404" i="1"/>
  <c r="X404" i="1" s="1"/>
  <c r="AB405" i="1"/>
  <c r="CS409" i="1"/>
  <c r="R409" i="1" s="1"/>
  <c r="CY409" i="1" s="1"/>
  <c r="X409" i="1" s="1"/>
  <c r="AB410" i="1"/>
  <c r="BZ446" i="1"/>
  <c r="CG455" i="1"/>
  <c r="CS410" i="1"/>
  <c r="R410" i="1" s="1"/>
  <c r="CZ410" i="1" s="1"/>
  <c r="Y410" i="1" s="1"/>
  <c r="V455" i="1"/>
  <c r="CX1043" i="3"/>
  <c r="CX1044" i="3"/>
  <c r="CX1045" i="3"/>
  <c r="CX1046" i="3"/>
  <c r="CX1047" i="3"/>
  <c r="CX1048" i="3"/>
  <c r="CX1049" i="3"/>
  <c r="CX1059" i="3"/>
  <c r="CX1060" i="3"/>
  <c r="CX1061" i="3"/>
  <c r="CX1057" i="3"/>
  <c r="CX1058" i="3"/>
  <c r="CX1067" i="3"/>
  <c r="CX1068" i="3"/>
  <c r="CX1069" i="3"/>
  <c r="CX1070" i="3"/>
  <c r="CX1071" i="3"/>
  <c r="CX1072" i="3"/>
  <c r="CX1091" i="3"/>
  <c r="CX1092" i="3"/>
  <c r="CX1093" i="3"/>
  <c r="CX1094" i="3"/>
  <c r="CX1095" i="3"/>
  <c r="CX1096" i="3"/>
  <c r="CX1097" i="3"/>
  <c r="CX1089" i="3"/>
  <c r="CX1098" i="3"/>
  <c r="CX1090" i="3"/>
  <c r="AB398" i="1"/>
  <c r="CS399" i="1"/>
  <c r="R399" i="1" s="1"/>
  <c r="CZ406" i="1"/>
  <c r="Y406" i="1" s="1"/>
  <c r="CY406" i="1"/>
  <c r="X406" i="1" s="1"/>
  <c r="V397" i="1"/>
  <c r="AB399" i="1"/>
  <c r="CR412" i="1"/>
  <c r="Q412" i="1" s="1"/>
  <c r="CP412" i="1" s="1"/>
  <c r="O412" i="1" s="1"/>
  <c r="AB412" i="1"/>
  <c r="ET446" i="1"/>
  <c r="P468" i="1"/>
  <c r="DO492" i="1"/>
  <c r="EB487" i="1"/>
  <c r="CZ448" i="1"/>
  <c r="Y448" i="1" s="1"/>
  <c r="CY448" i="1"/>
  <c r="X448" i="1" s="1"/>
  <c r="CY401" i="1"/>
  <c r="X401" i="1" s="1"/>
  <c r="CZ405" i="1"/>
  <c r="Y405" i="1" s="1"/>
  <c r="CY405" i="1"/>
  <c r="X405" i="1" s="1"/>
  <c r="CP408" i="1"/>
  <c r="O408" i="1" s="1"/>
  <c r="EA455" i="1"/>
  <c r="CX1051" i="3"/>
  <c r="CX1052" i="3"/>
  <c r="CX1053" i="3"/>
  <c r="CX1054" i="3"/>
  <c r="CX1055" i="3"/>
  <c r="CX1056" i="3"/>
  <c r="CX1050" i="3"/>
  <c r="CX1062" i="3"/>
  <c r="CX1063" i="3"/>
  <c r="CX1064" i="3"/>
  <c r="CX1065" i="3"/>
  <c r="CX1066" i="3"/>
  <c r="CX1075" i="3"/>
  <c r="CX1076" i="3"/>
  <c r="CX1077" i="3"/>
  <c r="CX1078" i="3"/>
  <c r="CX1073" i="3"/>
  <c r="CX1074" i="3"/>
  <c r="CX1083" i="3"/>
  <c r="CX1084" i="3"/>
  <c r="CX1085" i="3"/>
  <c r="CX1086" i="3"/>
  <c r="CX1087" i="3"/>
  <c r="CX1079" i="3"/>
  <c r="CX1088" i="3"/>
  <c r="CX1080" i="3"/>
  <c r="CX1081" i="3"/>
  <c r="CX1082" i="3"/>
  <c r="CR407" i="1"/>
  <c r="Q407" i="1" s="1"/>
  <c r="CP407" i="1" s="1"/>
  <c r="O407" i="1" s="1"/>
  <c r="AB407" i="1"/>
  <c r="CP409" i="1"/>
  <c r="O409" i="1" s="1"/>
  <c r="EB446" i="1"/>
  <c r="DO455" i="1"/>
  <c r="CS412" i="1"/>
  <c r="R412" i="1" s="1"/>
  <c r="CZ412" i="1" s="1"/>
  <c r="Y412" i="1" s="1"/>
  <c r="Q492" i="1"/>
  <c r="AD487" i="1"/>
  <c r="U492" i="1"/>
  <c r="AH487" i="1"/>
  <c r="DU455" i="1"/>
  <c r="DY455" i="1"/>
  <c r="CJ487" i="1"/>
  <c r="BA492" i="1"/>
  <c r="DY487" i="1"/>
  <c r="DL492" i="1"/>
  <c r="CT452" i="1"/>
  <c r="S452" i="1" s="1"/>
  <c r="AF455" i="1" s="1"/>
  <c r="T492" i="1"/>
  <c r="AG487" i="1"/>
  <c r="FY492" i="1"/>
  <c r="EI492" i="1"/>
  <c r="FR487" i="1"/>
  <c r="AB448" i="1"/>
  <c r="CZ449" i="1"/>
  <c r="Y449" i="1" s="1"/>
  <c r="DN492" i="1"/>
  <c r="EA487" i="1"/>
  <c r="F517" i="1"/>
  <c r="BD487" i="1"/>
  <c r="EG414" i="1"/>
  <c r="AC446" i="1"/>
  <c r="CE455" i="1"/>
  <c r="CP448" i="1"/>
  <c r="O448" i="1" s="1"/>
  <c r="FQ446" i="1"/>
  <c r="EH455" i="1"/>
  <c r="CY450" i="1"/>
  <c r="X450" i="1" s="1"/>
  <c r="CZ450" i="1"/>
  <c r="Y450" i="1" s="1"/>
  <c r="P455" i="1"/>
  <c r="W492" i="1"/>
  <c r="AJ487" i="1"/>
  <c r="V492" i="1"/>
  <c r="AI487" i="1"/>
  <c r="BZ487" i="1"/>
  <c r="AQ492" i="1"/>
  <c r="DP492" i="1"/>
  <c r="EC487" i="1"/>
  <c r="FU487" i="1"/>
  <c r="EL492" i="1"/>
  <c r="CT451" i="1"/>
  <c r="S451" i="1" s="1"/>
  <c r="CP451" i="1" s="1"/>
  <c r="O451" i="1" s="1"/>
  <c r="W455" i="1"/>
  <c r="X492" i="1"/>
  <c r="AK487" i="1"/>
  <c r="CB487" i="1"/>
  <c r="AS492" i="1"/>
  <c r="DQ492" i="1"/>
  <c r="ED487" i="1"/>
  <c r="FV487" i="1"/>
  <c r="EM492" i="1"/>
  <c r="Y492" i="1"/>
  <c r="AL487" i="1"/>
  <c r="CC487" i="1"/>
  <c r="AT492" i="1"/>
  <c r="DX487" i="1"/>
  <c r="DK492" i="1"/>
  <c r="BA455" i="1"/>
  <c r="CJ446" i="1"/>
  <c r="CT453" i="1"/>
  <c r="S453" i="1" s="1"/>
  <c r="CP453" i="1" s="1"/>
  <c r="O453" i="1" s="1"/>
  <c r="AB453" i="1"/>
  <c r="DI455" i="1"/>
  <c r="AE487" i="1"/>
  <c r="S492" i="1"/>
  <c r="AF487" i="1"/>
  <c r="CD487" i="1"/>
  <c r="AU492" i="1"/>
  <c r="DI492" i="1"/>
  <c r="DV487" i="1"/>
  <c r="DZ487" i="1"/>
  <c r="DM492" i="1"/>
  <c r="CG492" i="1"/>
  <c r="CQ489" i="1"/>
  <c r="P489" i="1" s="1"/>
  <c r="CQ490" i="1"/>
  <c r="P490" i="1" s="1"/>
  <c r="EK487" i="1"/>
  <c r="FT487" i="1"/>
  <c r="CZ345" i="1" l="1"/>
  <c r="Y345" i="1" s="1"/>
  <c r="CY393" i="1"/>
  <c r="X393" i="1" s="1"/>
  <c r="AB285" i="1"/>
  <c r="AB268" i="1"/>
  <c r="CZ42" i="1"/>
  <c r="Y42" i="1" s="1"/>
  <c r="AB385" i="1"/>
  <c r="CY355" i="1"/>
  <c r="X355" i="1" s="1"/>
  <c r="CZ356" i="1"/>
  <c r="Y356" i="1" s="1"/>
  <c r="GO356" i="1" s="1"/>
  <c r="AB346" i="1"/>
  <c r="CR250" i="1"/>
  <c r="Q250" i="1" s="1"/>
  <c r="CP250" i="1" s="1"/>
  <c r="O250" i="1" s="1"/>
  <c r="CY171" i="1"/>
  <c r="X171" i="1" s="1"/>
  <c r="CZ253" i="1"/>
  <c r="Y253" i="1" s="1"/>
  <c r="AB41" i="1"/>
  <c r="CP339" i="1"/>
  <c r="O339" i="1" s="1"/>
  <c r="CP47" i="1"/>
  <c r="O47" i="1" s="1"/>
  <c r="CZ333" i="1"/>
  <c r="Y333" i="1" s="1"/>
  <c r="AB352" i="1"/>
  <c r="AB289" i="1"/>
  <c r="AB293" i="1"/>
  <c r="CY407" i="1"/>
  <c r="X407" i="1" s="1"/>
  <c r="CP242" i="1"/>
  <c r="O242" i="1" s="1"/>
  <c r="AB95" i="1"/>
  <c r="AB114" i="1"/>
  <c r="CY327" i="1"/>
  <c r="X327" i="1" s="1"/>
  <c r="CP276" i="1"/>
  <c r="O276" i="1" s="1"/>
  <c r="P62" i="1"/>
  <c r="EB49" i="1"/>
  <c r="AG49" i="1"/>
  <c r="CZ400" i="1"/>
  <c r="Y400" i="1" s="1"/>
  <c r="EM81" i="1"/>
  <c r="CZ113" i="1"/>
  <c r="Y113" i="1" s="1"/>
  <c r="AB379" i="1"/>
  <c r="AB329" i="1"/>
  <c r="CY242" i="1"/>
  <c r="X242" i="1" s="1"/>
  <c r="CZ44" i="1"/>
  <c r="Y44" i="1" s="1"/>
  <c r="CP329" i="1"/>
  <c r="O329" i="1" s="1"/>
  <c r="CP348" i="1"/>
  <c r="O348" i="1" s="1"/>
  <c r="CZ371" i="1"/>
  <c r="Y371" i="1" s="1"/>
  <c r="AB340" i="1"/>
  <c r="CZ115" i="1"/>
  <c r="Y115" i="1" s="1"/>
  <c r="AL118" i="1" s="1"/>
  <c r="AL81" i="1" s="1"/>
  <c r="CY46" i="1"/>
  <c r="X46" i="1" s="1"/>
  <c r="CP291" i="1"/>
  <c r="O291" i="1" s="1"/>
  <c r="CP346" i="1"/>
  <c r="O346" i="1" s="1"/>
  <c r="U455" i="1"/>
  <c r="CY344" i="1"/>
  <c r="X344" i="1" s="1"/>
  <c r="CY260" i="1"/>
  <c r="X260" i="1" s="1"/>
  <c r="AB43" i="1"/>
  <c r="CY383" i="1"/>
  <c r="X383" i="1" s="1"/>
  <c r="GN383" i="1" s="1"/>
  <c r="F474" i="1"/>
  <c r="AU446" i="1"/>
  <c r="GM405" i="1"/>
  <c r="CY162" i="1"/>
  <c r="X162" i="1" s="1"/>
  <c r="AB88" i="1"/>
  <c r="CZ348" i="1"/>
  <c r="Y348" i="1" s="1"/>
  <c r="CZ46" i="1"/>
  <c r="Y46" i="1" s="1"/>
  <c r="BZ81" i="1"/>
  <c r="CY97" i="1"/>
  <c r="X97" i="1" s="1"/>
  <c r="CZ283" i="1"/>
  <c r="Y283" i="1" s="1"/>
  <c r="CY43" i="1"/>
  <c r="X43" i="1" s="1"/>
  <c r="CZ258" i="1"/>
  <c r="Y258" i="1" s="1"/>
  <c r="AD455" i="1"/>
  <c r="CP452" i="1"/>
  <c r="O452" i="1" s="1"/>
  <c r="AB389" i="1"/>
  <c r="EH414" i="1"/>
  <c r="P423" i="1" s="1"/>
  <c r="CG118" i="1"/>
  <c r="CP275" i="1"/>
  <c r="O275" i="1" s="1"/>
  <c r="CZ179" i="1"/>
  <c r="Y179" i="1" s="1"/>
  <c r="CZ372" i="1"/>
  <c r="Y372" i="1" s="1"/>
  <c r="CZ304" i="1"/>
  <c r="Y304" i="1" s="1"/>
  <c r="CP284" i="1"/>
  <c r="O284" i="1" s="1"/>
  <c r="AB404" i="1"/>
  <c r="CZ327" i="1"/>
  <c r="Y327" i="1" s="1"/>
  <c r="AB100" i="1"/>
  <c r="AU81" i="1"/>
  <c r="AB113" i="1"/>
  <c r="FV26" i="1"/>
  <c r="CZ376" i="1"/>
  <c r="Y376" i="1" s="1"/>
  <c r="AE446" i="1"/>
  <c r="CZ116" i="1"/>
  <c r="Y116" i="1" s="1"/>
  <c r="CY243" i="1"/>
  <c r="X243" i="1" s="1"/>
  <c r="CY403" i="1"/>
  <c r="X403" i="1" s="1"/>
  <c r="CR298" i="1"/>
  <c r="Q298" i="1" s="1"/>
  <c r="CY339" i="1"/>
  <c r="X339" i="1" s="1"/>
  <c r="CP351" i="1"/>
  <c r="O351" i="1" s="1"/>
  <c r="CP370" i="1"/>
  <c r="O370" i="1" s="1"/>
  <c r="CZ346" i="1"/>
  <c r="Y346" i="1" s="1"/>
  <c r="CZ331" i="1"/>
  <c r="Y331" i="1" s="1"/>
  <c r="AJ49" i="1"/>
  <c r="AJ26" i="1" s="1"/>
  <c r="AB394" i="1"/>
  <c r="CR194" i="1"/>
  <c r="Q194" i="1" s="1"/>
  <c r="CP194" i="1" s="1"/>
  <c r="O194" i="1" s="1"/>
  <c r="CY188" i="1"/>
  <c r="X188" i="1" s="1"/>
  <c r="CD81" i="1"/>
  <c r="CY182" i="1"/>
  <c r="X182" i="1" s="1"/>
  <c r="AB375" i="1"/>
  <c r="AB348" i="1"/>
  <c r="AB92" i="1"/>
  <c r="EI455" i="1"/>
  <c r="CY351" i="1"/>
  <c r="X351" i="1" s="1"/>
  <c r="AB171" i="1"/>
  <c r="CY158" i="1"/>
  <c r="X158" i="1" s="1"/>
  <c r="CY101" i="1"/>
  <c r="X101" i="1" s="1"/>
  <c r="CZ397" i="1"/>
  <c r="Y397" i="1" s="1"/>
  <c r="CZ183" i="1"/>
  <c r="Y183" i="1" s="1"/>
  <c r="CP322" i="1"/>
  <c r="O322" i="1" s="1"/>
  <c r="CY283" i="1"/>
  <c r="X283" i="1" s="1"/>
  <c r="CY376" i="1"/>
  <c r="X376" i="1" s="1"/>
  <c r="CZ296" i="1"/>
  <c r="Y296" i="1" s="1"/>
  <c r="CZ318" i="1"/>
  <c r="Y318" i="1" s="1"/>
  <c r="CP396" i="1"/>
  <c r="O396" i="1" s="1"/>
  <c r="CP344" i="1"/>
  <c r="O344" i="1" s="1"/>
  <c r="CP41" i="1"/>
  <c r="O41" i="1" s="1"/>
  <c r="CY326" i="1"/>
  <c r="X326" i="1" s="1"/>
  <c r="CY235" i="1"/>
  <c r="X235" i="1" s="1"/>
  <c r="CP113" i="1"/>
  <c r="O113" i="1" s="1"/>
  <c r="AB315" i="1"/>
  <c r="CY258" i="1"/>
  <c r="X258" i="1" s="1"/>
  <c r="CZ254" i="1"/>
  <c r="Y254" i="1" s="1"/>
  <c r="AB169" i="1"/>
  <c r="AB264" i="1"/>
  <c r="CZ357" i="1"/>
  <c r="Y357" i="1" s="1"/>
  <c r="CY350" i="1"/>
  <c r="X350" i="1" s="1"/>
  <c r="CJ49" i="1"/>
  <c r="CP234" i="1"/>
  <c r="O234" i="1" s="1"/>
  <c r="CZ395" i="1"/>
  <c r="Y395" i="1" s="1"/>
  <c r="CZ40" i="1"/>
  <c r="Y40" i="1" s="1"/>
  <c r="CR381" i="1"/>
  <c r="Q381" i="1" s="1"/>
  <c r="CP381" i="1" s="1"/>
  <c r="O381" i="1" s="1"/>
  <c r="AB44" i="1"/>
  <c r="CY321" i="1"/>
  <c r="X321" i="1" s="1"/>
  <c r="AB356" i="1"/>
  <c r="AB349" i="1"/>
  <c r="CP273" i="1"/>
  <c r="O273" i="1" s="1"/>
  <c r="CY113" i="1"/>
  <c r="X113" i="1" s="1"/>
  <c r="AB393" i="1"/>
  <c r="CP350" i="1"/>
  <c r="O350" i="1" s="1"/>
  <c r="CZ275" i="1"/>
  <c r="Y275" i="1" s="1"/>
  <c r="ET150" i="1"/>
  <c r="CZ377" i="1"/>
  <c r="Y377" i="1" s="1"/>
  <c r="CP305" i="1"/>
  <c r="O305" i="1" s="1"/>
  <c r="AB98" i="1"/>
  <c r="GA455" i="1"/>
  <c r="T455" i="1"/>
  <c r="CY363" i="1"/>
  <c r="X363" i="1" s="1"/>
  <c r="CY334" i="1"/>
  <c r="X334" i="1" s="1"/>
  <c r="GO163" i="1"/>
  <c r="CP116" i="1"/>
  <c r="O116" i="1" s="1"/>
  <c r="CP358" i="1"/>
  <c r="O358" i="1" s="1"/>
  <c r="CY332" i="1"/>
  <c r="X332" i="1" s="1"/>
  <c r="CP256" i="1"/>
  <c r="O256" i="1" s="1"/>
  <c r="CY373" i="1"/>
  <c r="X373" i="1" s="1"/>
  <c r="CZ278" i="1"/>
  <c r="Y278" i="1" s="1"/>
  <c r="CP303" i="1"/>
  <c r="O303" i="1" s="1"/>
  <c r="CZ43" i="1"/>
  <c r="Y43" i="1" s="1"/>
  <c r="FR446" i="1"/>
  <c r="CP383" i="1"/>
  <c r="O383" i="1" s="1"/>
  <c r="AB380" i="1"/>
  <c r="CR184" i="1"/>
  <c r="Q184" i="1" s="1"/>
  <c r="EB81" i="1"/>
  <c r="DO118" i="1"/>
  <c r="CP385" i="1"/>
  <c r="O385" i="1" s="1"/>
  <c r="GN385" i="1" s="1"/>
  <c r="AB391" i="1"/>
  <c r="CY370" i="1"/>
  <c r="X370" i="1" s="1"/>
  <c r="CY372" i="1"/>
  <c r="X372" i="1" s="1"/>
  <c r="CY331" i="1"/>
  <c r="X331" i="1" s="1"/>
  <c r="CY323" i="1"/>
  <c r="X323" i="1" s="1"/>
  <c r="AB337" i="1"/>
  <c r="CR302" i="1"/>
  <c r="Q302" i="1" s="1"/>
  <c r="CP302" i="1" s="1"/>
  <c r="O302" i="1" s="1"/>
  <c r="GN302" i="1" s="1"/>
  <c r="CZ235" i="1"/>
  <c r="Y235" i="1" s="1"/>
  <c r="CY392" i="1"/>
  <c r="X392" i="1" s="1"/>
  <c r="AB110" i="1"/>
  <c r="CZ29" i="1"/>
  <c r="Y29" i="1" s="1"/>
  <c r="CY44" i="1"/>
  <c r="X44" i="1" s="1"/>
  <c r="CI49" i="1"/>
  <c r="AZ49" i="1" s="1"/>
  <c r="CY318" i="1"/>
  <c r="X318" i="1" s="1"/>
  <c r="BC150" i="1"/>
  <c r="CZ351" i="1"/>
  <c r="Y351" i="1" s="1"/>
  <c r="CZ232" i="1"/>
  <c r="Y232" i="1" s="1"/>
  <c r="CY303" i="1"/>
  <c r="X303" i="1" s="1"/>
  <c r="CP261" i="1"/>
  <c r="O261" i="1" s="1"/>
  <c r="CY277" i="1"/>
  <c r="X277" i="1" s="1"/>
  <c r="CP43" i="1"/>
  <c r="O43" i="1" s="1"/>
  <c r="DY49" i="1"/>
  <c r="CY261" i="1"/>
  <c r="X261" i="1" s="1"/>
  <c r="AB321" i="1"/>
  <c r="CY377" i="1"/>
  <c r="X377" i="1" s="1"/>
  <c r="CZ288" i="1"/>
  <c r="Y288" i="1" s="1"/>
  <c r="CP337" i="1"/>
  <c r="O337" i="1" s="1"/>
  <c r="CY296" i="1"/>
  <c r="X296" i="1" s="1"/>
  <c r="CP278" i="1"/>
  <c r="O278" i="1" s="1"/>
  <c r="AB396" i="1"/>
  <c r="AB384" i="1"/>
  <c r="CY395" i="1"/>
  <c r="X395" i="1" s="1"/>
  <c r="CZ330" i="1"/>
  <c r="Y330" i="1" s="1"/>
  <c r="CP323" i="1"/>
  <c r="O323" i="1" s="1"/>
  <c r="CZ340" i="1"/>
  <c r="Y340" i="1" s="1"/>
  <c r="CZ350" i="1"/>
  <c r="Y350" i="1" s="1"/>
  <c r="CZ337" i="1"/>
  <c r="Y337" i="1" s="1"/>
  <c r="CY333" i="1"/>
  <c r="X333" i="1" s="1"/>
  <c r="CY285" i="1"/>
  <c r="X285" i="1" s="1"/>
  <c r="CY278" i="1"/>
  <c r="X278" i="1" s="1"/>
  <c r="CY186" i="1"/>
  <c r="X186" i="1" s="1"/>
  <c r="CR177" i="1"/>
  <c r="Q177" i="1" s="1"/>
  <c r="CP177" i="1" s="1"/>
  <c r="O177" i="1" s="1"/>
  <c r="CY41" i="1"/>
  <c r="X41" i="1" s="1"/>
  <c r="CY38" i="1"/>
  <c r="X38" i="1" s="1"/>
  <c r="CP243" i="1"/>
  <c r="O243" i="1" s="1"/>
  <c r="AB305" i="1"/>
  <c r="CY40" i="1"/>
  <c r="X40" i="1" s="1"/>
  <c r="AB326" i="1"/>
  <c r="F506" i="1"/>
  <c r="CY308" i="1"/>
  <c r="X308" i="1" s="1"/>
  <c r="CY245" i="1"/>
  <c r="X245" i="1" s="1"/>
  <c r="AB34" i="1"/>
  <c r="CP40" i="1"/>
  <c r="O40" i="1" s="1"/>
  <c r="AB31" i="1"/>
  <c r="CZ41" i="1"/>
  <c r="Y41" i="1" s="1"/>
  <c r="CP394" i="1"/>
  <c r="O394" i="1" s="1"/>
  <c r="AB307" i="1"/>
  <c r="CP308" i="1"/>
  <c r="O308" i="1" s="1"/>
  <c r="CZ244" i="1"/>
  <c r="Y244" i="1" s="1"/>
  <c r="AB235" i="1"/>
  <c r="CP387" i="1"/>
  <c r="O387" i="1" s="1"/>
  <c r="CR252" i="1"/>
  <c r="Q252" i="1" s="1"/>
  <c r="CP252" i="1" s="1"/>
  <c r="O252" i="1" s="1"/>
  <c r="DV49" i="1"/>
  <c r="DV26" i="1" s="1"/>
  <c r="CP384" i="1"/>
  <c r="O384" i="1" s="1"/>
  <c r="AB411" i="1"/>
  <c r="AB387" i="1"/>
  <c r="CP331" i="1"/>
  <c r="O331" i="1" s="1"/>
  <c r="CY275" i="1"/>
  <c r="X275" i="1" s="1"/>
  <c r="CR179" i="1"/>
  <c r="Q179" i="1" s="1"/>
  <c r="CP179" i="1" s="1"/>
  <c r="O179" i="1" s="1"/>
  <c r="GO179" i="1" s="1"/>
  <c r="CP34" i="1"/>
  <c r="O34" i="1" s="1"/>
  <c r="AB37" i="1"/>
  <c r="CP31" i="1"/>
  <c r="O31" i="1" s="1"/>
  <c r="CZ366" i="1"/>
  <c r="Y366" i="1" s="1"/>
  <c r="AB308" i="1"/>
  <c r="CP296" i="1"/>
  <c r="O296" i="1" s="1"/>
  <c r="AB259" i="1"/>
  <c r="AB294" i="1"/>
  <c r="CZ295" i="1"/>
  <c r="Y295" i="1" s="1"/>
  <c r="CP235" i="1"/>
  <c r="O235" i="1" s="1"/>
  <c r="CP333" i="1"/>
  <c r="O333" i="1" s="1"/>
  <c r="AB174" i="1"/>
  <c r="CP38" i="1"/>
  <c r="O38" i="1" s="1"/>
  <c r="CY402" i="1"/>
  <c r="X402" i="1" s="1"/>
  <c r="CZ396" i="1"/>
  <c r="Y396" i="1" s="1"/>
  <c r="CY354" i="1"/>
  <c r="X354" i="1" s="1"/>
  <c r="AB108" i="1"/>
  <c r="CP37" i="1"/>
  <c r="O37" i="1" s="1"/>
  <c r="GM37" i="1" s="1"/>
  <c r="CF455" i="1"/>
  <c r="CF446" i="1" s="1"/>
  <c r="CP258" i="1"/>
  <c r="O258" i="1" s="1"/>
  <c r="CY341" i="1"/>
  <c r="X341" i="1" s="1"/>
  <c r="CP294" i="1"/>
  <c r="O294" i="1" s="1"/>
  <c r="AB280" i="1"/>
  <c r="EL455" i="1"/>
  <c r="EL446" i="1" s="1"/>
  <c r="CZ398" i="1"/>
  <c r="Y398" i="1" s="1"/>
  <c r="CY346" i="1"/>
  <c r="X346" i="1" s="1"/>
  <c r="CZ341" i="1"/>
  <c r="Y341" i="1" s="1"/>
  <c r="CZ256" i="1"/>
  <c r="Y256" i="1" s="1"/>
  <c r="CZ176" i="1"/>
  <c r="Y176" i="1" s="1"/>
  <c r="AB42" i="1"/>
  <c r="CY109" i="1"/>
  <c r="X109" i="1" s="1"/>
  <c r="GM109" i="1" s="1"/>
  <c r="CZ349" i="1"/>
  <c r="Y349" i="1" s="1"/>
  <c r="CY181" i="1"/>
  <c r="X181" i="1" s="1"/>
  <c r="CY232" i="1"/>
  <c r="X232" i="1" s="1"/>
  <c r="EA414" i="1"/>
  <c r="DN414" i="1" s="1"/>
  <c r="CP44" i="1"/>
  <c r="O44" i="1" s="1"/>
  <c r="EM414" i="1"/>
  <c r="CZ303" i="1"/>
  <c r="Y303" i="1" s="1"/>
  <c r="GO406" i="1"/>
  <c r="BA197" i="1"/>
  <c r="GM163" i="1"/>
  <c r="CP42" i="1"/>
  <c r="O42" i="1" s="1"/>
  <c r="GM42" i="1" s="1"/>
  <c r="CP343" i="1"/>
  <c r="O343" i="1" s="1"/>
  <c r="GM343" i="1" s="1"/>
  <c r="CP399" i="1"/>
  <c r="O399" i="1" s="1"/>
  <c r="CY329" i="1"/>
  <c r="X329" i="1" s="1"/>
  <c r="CZ277" i="1"/>
  <c r="Y277" i="1" s="1"/>
  <c r="GM380" i="1"/>
  <c r="CZ274" i="1"/>
  <c r="Y274" i="1" s="1"/>
  <c r="CY241" i="1"/>
  <c r="X241" i="1" s="1"/>
  <c r="ET522" i="1"/>
  <c r="CY304" i="1"/>
  <c r="X304" i="1" s="1"/>
  <c r="GO304" i="1" s="1"/>
  <c r="AB246" i="1"/>
  <c r="CR90" i="1"/>
  <c r="Q90" i="1" s="1"/>
  <c r="CP90" i="1" s="1"/>
  <c r="O90" i="1" s="1"/>
  <c r="CZ344" i="1"/>
  <c r="Y344" i="1" s="1"/>
  <c r="AB366" i="1"/>
  <c r="GM246" i="1"/>
  <c r="CP274" i="1"/>
  <c r="O274" i="1" s="1"/>
  <c r="CP377" i="1"/>
  <c r="O377" i="1" s="1"/>
  <c r="GO377" i="1" s="1"/>
  <c r="GM290" i="1"/>
  <c r="CZ47" i="1"/>
  <c r="Y47" i="1" s="1"/>
  <c r="P439" i="1"/>
  <c r="EV229" i="1"/>
  <c r="F210" i="1"/>
  <c r="BB150" i="1"/>
  <c r="CY343" i="1"/>
  <c r="X343" i="1" s="1"/>
  <c r="AI150" i="1"/>
  <c r="GM93" i="1"/>
  <c r="AF49" i="1"/>
  <c r="AB390" i="1"/>
  <c r="AE197" i="1"/>
  <c r="GA197" i="1"/>
  <c r="ER197" i="1" s="1"/>
  <c r="CZ305" i="1"/>
  <c r="Y305" i="1" s="1"/>
  <c r="CZ190" i="1"/>
  <c r="Y190" i="1" s="1"/>
  <c r="GM190" i="1" s="1"/>
  <c r="ED49" i="1"/>
  <c r="DQ49" i="1" s="1"/>
  <c r="ES118" i="1"/>
  <c r="P138" i="1" s="1"/>
  <c r="CY32" i="1"/>
  <c r="X32" i="1" s="1"/>
  <c r="CY29" i="1"/>
  <c r="X29" i="1" s="1"/>
  <c r="CP393" i="1"/>
  <c r="O393" i="1" s="1"/>
  <c r="GO403" i="1"/>
  <c r="CY191" i="1"/>
  <c r="X191" i="1" s="1"/>
  <c r="GM178" i="1"/>
  <c r="CP115" i="1"/>
  <c r="O115" i="1" s="1"/>
  <c r="CP371" i="1"/>
  <c r="O371" i="1" s="1"/>
  <c r="GM371" i="1" s="1"/>
  <c r="CP347" i="1"/>
  <c r="O347" i="1" s="1"/>
  <c r="CY292" i="1"/>
  <c r="X292" i="1" s="1"/>
  <c r="CP245" i="1"/>
  <c r="O245" i="1" s="1"/>
  <c r="CP247" i="1"/>
  <c r="O247" i="1" s="1"/>
  <c r="GM247" i="1" s="1"/>
  <c r="CY286" i="1"/>
  <c r="X286" i="1" s="1"/>
  <c r="CP367" i="1"/>
  <c r="O367" i="1" s="1"/>
  <c r="GM367" i="1" s="1"/>
  <c r="CY357" i="1"/>
  <c r="X357" i="1" s="1"/>
  <c r="CP295" i="1"/>
  <c r="O295" i="1" s="1"/>
  <c r="GM295" i="1" s="1"/>
  <c r="DY414" i="1"/>
  <c r="CY233" i="1"/>
  <c r="X233" i="1" s="1"/>
  <c r="CY257" i="1"/>
  <c r="X257" i="1" s="1"/>
  <c r="CP345" i="1"/>
  <c r="O345" i="1" s="1"/>
  <c r="GN345" i="1" s="1"/>
  <c r="CP320" i="1"/>
  <c r="O320" i="1" s="1"/>
  <c r="CP292" i="1"/>
  <c r="O292" i="1" s="1"/>
  <c r="P72" i="1"/>
  <c r="DN26" i="1"/>
  <c r="CY390" i="1"/>
  <c r="X390" i="1" s="1"/>
  <c r="CZ390" i="1"/>
  <c r="Y390" i="1" s="1"/>
  <c r="U197" i="1"/>
  <c r="U150" i="1" s="1"/>
  <c r="AH150" i="1"/>
  <c r="GM404" i="1"/>
  <c r="GO290" i="1"/>
  <c r="CY160" i="1"/>
  <c r="X160" i="1" s="1"/>
  <c r="AB324" i="1"/>
  <c r="CY399" i="1"/>
  <c r="X399" i="1" s="1"/>
  <c r="CY410" i="1"/>
  <c r="X410" i="1" s="1"/>
  <c r="CP391" i="1"/>
  <c r="O391" i="1" s="1"/>
  <c r="GN391" i="1" s="1"/>
  <c r="CP376" i="1"/>
  <c r="O376" i="1" s="1"/>
  <c r="CZ379" i="1"/>
  <c r="Y379" i="1" s="1"/>
  <c r="AB354" i="1"/>
  <c r="CY394" i="1"/>
  <c r="X394" i="1" s="1"/>
  <c r="CP353" i="1"/>
  <c r="O353" i="1" s="1"/>
  <c r="CZ373" i="1"/>
  <c r="Y373" i="1" s="1"/>
  <c r="CP328" i="1"/>
  <c r="O328" i="1" s="1"/>
  <c r="GM328" i="1" s="1"/>
  <c r="CZ339" i="1"/>
  <c r="Y339" i="1" s="1"/>
  <c r="AB312" i="1"/>
  <c r="CY311" i="1"/>
  <c r="X311" i="1" s="1"/>
  <c r="CY284" i="1"/>
  <c r="X284" i="1" s="1"/>
  <c r="GO284" i="1" s="1"/>
  <c r="GM254" i="1"/>
  <c r="CR186" i="1"/>
  <c r="Q186" i="1" s="1"/>
  <c r="CP186" i="1" s="1"/>
  <c r="O186" i="1" s="1"/>
  <c r="GO186" i="1" s="1"/>
  <c r="CZ257" i="1"/>
  <c r="Y257" i="1" s="1"/>
  <c r="CZ181" i="1"/>
  <c r="Y181" i="1" s="1"/>
  <c r="CR181" i="1"/>
  <c r="Q181" i="1" s="1"/>
  <c r="CP181" i="1" s="1"/>
  <c r="O181" i="1" s="1"/>
  <c r="CZ251" i="1"/>
  <c r="Y251" i="1" s="1"/>
  <c r="GM251" i="1" s="1"/>
  <c r="CZ160" i="1"/>
  <c r="Y160" i="1" s="1"/>
  <c r="AL197" i="1" s="1"/>
  <c r="GA49" i="1"/>
  <c r="GA26" i="1" s="1"/>
  <c r="CY381" i="1"/>
  <c r="X381" i="1" s="1"/>
  <c r="EB414" i="1"/>
  <c r="DO414" i="1" s="1"/>
  <c r="CY389" i="1"/>
  <c r="X389" i="1" s="1"/>
  <c r="GN389" i="1" s="1"/>
  <c r="CP285" i="1"/>
  <c r="O285" i="1" s="1"/>
  <c r="DZ414" i="1"/>
  <c r="EM455" i="1"/>
  <c r="FV446" i="1"/>
  <c r="GM406" i="1"/>
  <c r="GO263" i="1"/>
  <c r="AB89" i="1"/>
  <c r="GM83" i="1"/>
  <c r="CY180" i="1"/>
  <c r="X180" i="1" s="1"/>
  <c r="CY274" i="1"/>
  <c r="X274" i="1" s="1"/>
  <c r="P512" i="1"/>
  <c r="ES487" i="1"/>
  <c r="CP449" i="1"/>
  <c r="O449" i="1" s="1"/>
  <c r="GN449" i="1" s="1"/>
  <c r="CY397" i="1"/>
  <c r="X397" i="1" s="1"/>
  <c r="GO393" i="1"/>
  <c r="CP386" i="1"/>
  <c r="O386" i="1" s="1"/>
  <c r="CY362" i="1"/>
  <c r="X362" i="1" s="1"/>
  <c r="GM362" i="1" s="1"/>
  <c r="CZ394" i="1"/>
  <c r="Y394" i="1" s="1"/>
  <c r="CP334" i="1"/>
  <c r="O334" i="1" s="1"/>
  <c r="CP352" i="1"/>
  <c r="O352" i="1" s="1"/>
  <c r="GO352" i="1" s="1"/>
  <c r="CY348" i="1"/>
  <c r="X348" i="1" s="1"/>
  <c r="CY349" i="1"/>
  <c r="X349" i="1" s="1"/>
  <c r="CP319" i="1"/>
  <c r="O319" i="1" s="1"/>
  <c r="CP306" i="1"/>
  <c r="O306" i="1" s="1"/>
  <c r="CZ306" i="1"/>
  <c r="Y306" i="1" s="1"/>
  <c r="CY305" i="1"/>
  <c r="X305" i="1" s="1"/>
  <c r="CR287" i="1"/>
  <c r="Q287" i="1" s="1"/>
  <c r="CZ233" i="1"/>
  <c r="Y233" i="1" s="1"/>
  <c r="EH197" i="1"/>
  <c r="P206" i="1" s="1"/>
  <c r="CD150" i="1"/>
  <c r="GO107" i="1"/>
  <c r="CZ388" i="1"/>
  <c r="Y388" i="1" s="1"/>
  <c r="CP356" i="1"/>
  <c r="O356" i="1" s="1"/>
  <c r="CZ241" i="1"/>
  <c r="Y241" i="1" s="1"/>
  <c r="CP366" i="1"/>
  <c r="O366" i="1" s="1"/>
  <c r="CP259" i="1"/>
  <c r="O259" i="1" s="1"/>
  <c r="CP354" i="1"/>
  <c r="O354" i="1" s="1"/>
  <c r="CY252" i="1"/>
  <c r="X252" i="1" s="1"/>
  <c r="GO252" i="1" s="1"/>
  <c r="AE49" i="1"/>
  <c r="R49" i="1" s="1"/>
  <c r="CP46" i="1"/>
  <c r="O46" i="1" s="1"/>
  <c r="AB303" i="1"/>
  <c r="CR175" i="1"/>
  <c r="Q175" i="1" s="1"/>
  <c r="CP175" i="1" s="1"/>
  <c r="O175" i="1" s="1"/>
  <c r="AB175" i="1"/>
  <c r="CP378" i="1"/>
  <c r="O378" i="1" s="1"/>
  <c r="AH414" i="1"/>
  <c r="U414" i="1" s="1"/>
  <c r="CY400" i="1"/>
  <c r="X400" i="1" s="1"/>
  <c r="AB339" i="1"/>
  <c r="AB335" i="1"/>
  <c r="AB275" i="1"/>
  <c r="CY288" i="1"/>
  <c r="X288" i="1" s="1"/>
  <c r="GN281" i="1"/>
  <c r="GN246" i="1"/>
  <c r="DX414" i="1"/>
  <c r="DX229" i="1" s="1"/>
  <c r="CP233" i="1"/>
  <c r="O233" i="1" s="1"/>
  <c r="DW197" i="1"/>
  <c r="DJ197" i="1" s="1"/>
  <c r="EU552" i="1"/>
  <c r="FQ150" i="1"/>
  <c r="GM159" i="1"/>
  <c r="AB45" i="1"/>
  <c r="CY47" i="1"/>
  <c r="X47" i="1" s="1"/>
  <c r="GM47" i="1" s="1"/>
  <c r="CD26" i="1"/>
  <c r="AB32" i="1"/>
  <c r="CP277" i="1"/>
  <c r="O277" i="1" s="1"/>
  <c r="GM277" i="1" s="1"/>
  <c r="GM403" i="1"/>
  <c r="AB325" i="1"/>
  <c r="ES455" i="1"/>
  <c r="AB400" i="1"/>
  <c r="CJ414" i="1"/>
  <c r="CJ229" i="1" s="1"/>
  <c r="AB347" i="1"/>
  <c r="AB378" i="1"/>
  <c r="CY347" i="1"/>
  <c r="X347" i="1" s="1"/>
  <c r="GM347" i="1" s="1"/>
  <c r="CY322" i="1"/>
  <c r="X322" i="1" s="1"/>
  <c r="CZ319" i="1"/>
  <c r="Y319" i="1" s="1"/>
  <c r="CZ271" i="1"/>
  <c r="Y271" i="1" s="1"/>
  <c r="GO294" i="1"/>
  <c r="EG522" i="1"/>
  <c r="EG22" i="1" s="1"/>
  <c r="GO402" i="1"/>
  <c r="CP400" i="1"/>
  <c r="O400" i="1" s="1"/>
  <c r="GN380" i="1"/>
  <c r="AB313" i="1"/>
  <c r="AB316" i="1"/>
  <c r="CZ338" i="1"/>
  <c r="Y338" i="1" s="1"/>
  <c r="AG414" i="1"/>
  <c r="AG229" i="1" s="1"/>
  <c r="CZ314" i="1"/>
  <c r="Y314" i="1" s="1"/>
  <c r="GM314" i="1" s="1"/>
  <c r="GM258" i="1"/>
  <c r="GM239" i="1"/>
  <c r="P538" i="1"/>
  <c r="GO178" i="1"/>
  <c r="CY116" i="1"/>
  <c r="X116" i="1" s="1"/>
  <c r="AB99" i="1"/>
  <c r="DX118" i="1"/>
  <c r="DK118" i="1" s="1"/>
  <c r="CP32" i="1"/>
  <c r="O32" i="1" s="1"/>
  <c r="GM32" i="1" s="1"/>
  <c r="CP390" i="1"/>
  <c r="O390" i="1" s="1"/>
  <c r="GN390" i="1" s="1"/>
  <c r="CZ332" i="1"/>
  <c r="Y332" i="1" s="1"/>
  <c r="CZ321" i="1"/>
  <c r="Y321" i="1" s="1"/>
  <c r="CY356" i="1"/>
  <c r="X356" i="1" s="1"/>
  <c r="CP288" i="1"/>
  <c r="O288" i="1" s="1"/>
  <c r="GO315" i="1"/>
  <c r="AI49" i="1"/>
  <c r="V49" i="1" s="1"/>
  <c r="V26" i="1" s="1"/>
  <c r="CP289" i="1"/>
  <c r="O289" i="1" s="1"/>
  <c r="GO289" i="1" s="1"/>
  <c r="AG81" i="1"/>
  <c r="T118" i="1"/>
  <c r="U118" i="1"/>
  <c r="F140" i="1" s="1"/>
  <c r="AH81" i="1"/>
  <c r="GO173" i="1"/>
  <c r="GM173" i="1"/>
  <c r="T197" i="1"/>
  <c r="T150" i="1" s="1"/>
  <c r="AG150" i="1"/>
  <c r="GO165" i="1"/>
  <c r="GM165" i="1"/>
  <c r="EA150" i="1"/>
  <c r="DN197" i="1"/>
  <c r="R197" i="1"/>
  <c r="AE150" i="1"/>
  <c r="EI414" i="1"/>
  <c r="FR229" i="1"/>
  <c r="FY414" i="1"/>
  <c r="FY229" i="1" s="1"/>
  <c r="CZ409" i="1"/>
  <c r="Y409" i="1" s="1"/>
  <c r="AI414" i="1"/>
  <c r="V414" i="1" s="1"/>
  <c r="AB318" i="1"/>
  <c r="CY366" i="1"/>
  <c r="X366" i="1" s="1"/>
  <c r="CZ310" i="1"/>
  <c r="Y310" i="1" s="1"/>
  <c r="GN310" i="1" s="1"/>
  <c r="CY319" i="1"/>
  <c r="X319" i="1" s="1"/>
  <c r="GM264" i="1"/>
  <c r="CZ243" i="1"/>
  <c r="Y243" i="1" s="1"/>
  <c r="GO172" i="1"/>
  <c r="AB46" i="1"/>
  <c r="AB102" i="1"/>
  <c r="GM172" i="1"/>
  <c r="CY35" i="1"/>
  <c r="X35" i="1" s="1"/>
  <c r="CY31" i="1"/>
  <c r="X31" i="1" s="1"/>
  <c r="CP286" i="1"/>
  <c r="O286" i="1" s="1"/>
  <c r="GO286" i="1" s="1"/>
  <c r="F469" i="1"/>
  <c r="R446" i="1"/>
  <c r="AO522" i="1"/>
  <c r="AO26" i="1"/>
  <c r="F53" i="1"/>
  <c r="CY374" i="1"/>
  <c r="X374" i="1" s="1"/>
  <c r="GM374" i="1" s="1"/>
  <c r="CZ358" i="1"/>
  <c r="Y358" i="1" s="1"/>
  <c r="GO358" i="1" s="1"/>
  <c r="AE118" i="1"/>
  <c r="AE81" i="1" s="1"/>
  <c r="CZ31" i="1"/>
  <c r="Y31" i="1" s="1"/>
  <c r="DJ492" i="1"/>
  <c r="DW487" i="1"/>
  <c r="CP349" i="1"/>
  <c r="O349" i="1" s="1"/>
  <c r="AQ414" i="1"/>
  <c r="BZ229" i="1"/>
  <c r="CR271" i="1"/>
  <c r="Q271" i="1" s="1"/>
  <c r="CP271" i="1" s="1"/>
  <c r="O271" i="1" s="1"/>
  <c r="AB271" i="1"/>
  <c r="AU414" i="1"/>
  <c r="AU522" i="1" s="1"/>
  <c r="CD229" i="1"/>
  <c r="DM455" i="1"/>
  <c r="DZ446" i="1"/>
  <c r="AB330" i="1"/>
  <c r="GM315" i="1"/>
  <c r="GM265" i="1"/>
  <c r="CI455" i="1"/>
  <c r="CI446" i="1" s="1"/>
  <c r="BY446" i="1"/>
  <c r="CP332" i="1"/>
  <c r="O332" i="1" s="1"/>
  <c r="GM332" i="1" s="1"/>
  <c r="CP335" i="1"/>
  <c r="O335" i="1" s="1"/>
  <c r="GN335" i="1" s="1"/>
  <c r="CP318" i="1"/>
  <c r="O318" i="1" s="1"/>
  <c r="CP330" i="1"/>
  <c r="O330" i="1" s="1"/>
  <c r="CP321" i="1"/>
  <c r="O321" i="1" s="1"/>
  <c r="GM313" i="1"/>
  <c r="CP298" i="1"/>
  <c r="O298" i="1" s="1"/>
  <c r="GO298" i="1" s="1"/>
  <c r="GM249" i="1"/>
  <c r="GO110" i="1"/>
  <c r="GO108" i="1"/>
  <c r="EG487" i="1"/>
  <c r="P496" i="1"/>
  <c r="CP340" i="1"/>
  <c r="O340" i="1" s="1"/>
  <c r="GM340" i="1" s="1"/>
  <c r="AQ197" i="1"/>
  <c r="BZ150" i="1"/>
  <c r="AB166" i="1"/>
  <c r="EI118" i="1"/>
  <c r="FR81" i="1"/>
  <c r="AB165" i="1"/>
  <c r="CY183" i="1"/>
  <c r="X183" i="1" s="1"/>
  <c r="AB168" i="1"/>
  <c r="DW414" i="1"/>
  <c r="DJ414" i="1" s="1"/>
  <c r="CY388" i="1"/>
  <c r="X388" i="1" s="1"/>
  <c r="GM364" i="1"/>
  <c r="AB327" i="1"/>
  <c r="CR266" i="1"/>
  <c r="Q266" i="1" s="1"/>
  <c r="CP266" i="1" s="1"/>
  <c r="O266" i="1" s="1"/>
  <c r="GO266" i="1" s="1"/>
  <c r="GM256" i="1"/>
  <c r="GO159" i="1"/>
  <c r="AB85" i="1"/>
  <c r="CP180" i="1"/>
  <c r="O180" i="1" s="1"/>
  <c r="CY105" i="1"/>
  <c r="X105" i="1" s="1"/>
  <c r="GM105" i="1" s="1"/>
  <c r="F468" i="1"/>
  <c r="BB446" i="1"/>
  <c r="CR363" i="1"/>
  <c r="Q363" i="1" s="1"/>
  <c r="CP363" i="1" s="1"/>
  <c r="O363" i="1" s="1"/>
  <c r="GO363" i="1" s="1"/>
  <c r="AB363" i="1"/>
  <c r="CP373" i="1"/>
  <c r="O373" i="1" s="1"/>
  <c r="AB295" i="1"/>
  <c r="CR257" i="1"/>
  <c r="Q257" i="1" s="1"/>
  <c r="CP257" i="1" s="1"/>
  <c r="O257" i="1" s="1"/>
  <c r="AB257" i="1"/>
  <c r="EI197" i="1"/>
  <c r="FR150" i="1"/>
  <c r="BC522" i="1"/>
  <c r="BC26" i="1"/>
  <c r="CP241" i="1"/>
  <c r="O241" i="1" s="1"/>
  <c r="AT455" i="1"/>
  <c r="CC446" i="1"/>
  <c r="DX455" i="1"/>
  <c r="DK455" i="1" s="1"/>
  <c r="GO45" i="1"/>
  <c r="CP388" i="1"/>
  <c r="O388" i="1" s="1"/>
  <c r="F496" i="1"/>
  <c r="AO487" i="1"/>
  <c r="CR395" i="1"/>
  <c r="Q395" i="1" s="1"/>
  <c r="CP395" i="1" s="1"/>
  <c r="O395" i="1" s="1"/>
  <c r="AB395" i="1"/>
  <c r="AB367" i="1"/>
  <c r="CR369" i="1"/>
  <c r="Q369" i="1" s="1"/>
  <c r="CP369" i="1" s="1"/>
  <c r="O369" i="1" s="1"/>
  <c r="GN369" i="1" s="1"/>
  <c r="AB369" i="1"/>
  <c r="CR372" i="1"/>
  <c r="Q372" i="1" s="1"/>
  <c r="CP372" i="1" s="1"/>
  <c r="O372" i="1" s="1"/>
  <c r="GN372" i="1" s="1"/>
  <c r="AB372" i="1"/>
  <c r="CR357" i="1"/>
  <c r="Q357" i="1" s="1"/>
  <c r="CP357" i="1" s="1"/>
  <c r="O357" i="1" s="1"/>
  <c r="AB357" i="1"/>
  <c r="AB167" i="1"/>
  <c r="AB241" i="1"/>
  <c r="AP455" i="1"/>
  <c r="F464" i="1" s="1"/>
  <c r="CP327" i="1"/>
  <c r="O327" i="1" s="1"/>
  <c r="GN325" i="1"/>
  <c r="CY244" i="1"/>
  <c r="X244" i="1" s="1"/>
  <c r="CZ392" i="1"/>
  <c r="Y392" i="1" s="1"/>
  <c r="CZ322" i="1"/>
  <c r="Y322" i="1" s="1"/>
  <c r="GM308" i="1"/>
  <c r="GN311" i="1"/>
  <c r="GM261" i="1"/>
  <c r="CI414" i="1"/>
  <c r="CI229" i="1" s="1"/>
  <c r="AJ414" i="1"/>
  <c r="W414" i="1" s="1"/>
  <c r="GM294" i="1"/>
  <c r="GO264" i="1"/>
  <c r="GO242" i="1"/>
  <c r="CZ180" i="1"/>
  <c r="Y180" i="1" s="1"/>
  <c r="CZ164" i="1"/>
  <c r="Y164" i="1" s="1"/>
  <c r="GO164" i="1" s="1"/>
  <c r="CY111" i="1"/>
  <c r="X111" i="1" s="1"/>
  <c r="GO111" i="1" s="1"/>
  <c r="GM107" i="1"/>
  <c r="P517" i="1"/>
  <c r="EV487" i="1"/>
  <c r="CR341" i="1"/>
  <c r="Q341" i="1" s="1"/>
  <c r="CP341" i="1" s="1"/>
  <c r="O341" i="1" s="1"/>
  <c r="AB341" i="1"/>
  <c r="CR244" i="1"/>
  <c r="Q244" i="1" s="1"/>
  <c r="CP244" i="1" s="1"/>
  <c r="O244" i="1" s="1"/>
  <c r="AB244" i="1"/>
  <c r="EM197" i="1"/>
  <c r="EM522" i="1" s="1"/>
  <c r="FV150" i="1"/>
  <c r="P459" i="1"/>
  <c r="EG446" i="1"/>
  <c r="BB522" i="1"/>
  <c r="DW49" i="1"/>
  <c r="GO339" i="1"/>
  <c r="GM402" i="1"/>
  <c r="GM360" i="1"/>
  <c r="GB414" i="1"/>
  <c r="ES414" i="1" s="1"/>
  <c r="CP326" i="1"/>
  <c r="O326" i="1" s="1"/>
  <c r="GO364" i="1"/>
  <c r="GM311" i="1"/>
  <c r="CZ320" i="1"/>
  <c r="Y320" i="1" s="1"/>
  <c r="AB288" i="1"/>
  <c r="CP287" i="1"/>
  <c r="O287" i="1" s="1"/>
  <c r="GM281" i="1"/>
  <c r="AP414" i="1"/>
  <c r="F423" i="1" s="1"/>
  <c r="GA414" i="1"/>
  <c r="GA229" i="1" s="1"/>
  <c r="GM174" i="1"/>
  <c r="GM161" i="1"/>
  <c r="EA26" i="1"/>
  <c r="CH455" i="1"/>
  <c r="CR392" i="1"/>
  <c r="Q392" i="1" s="1"/>
  <c r="CP392" i="1" s="1"/>
  <c r="O392" i="1" s="1"/>
  <c r="GM392" i="1" s="1"/>
  <c r="AB392" i="1"/>
  <c r="CP167" i="1"/>
  <c r="O167" i="1" s="1"/>
  <c r="GM167" i="1" s="1"/>
  <c r="AB91" i="1"/>
  <c r="P433" i="1"/>
  <c r="EM229" i="1"/>
  <c r="GN299" i="1"/>
  <c r="GM299" i="1"/>
  <c r="GO181" i="1"/>
  <c r="GM181" i="1"/>
  <c r="GO177" i="1"/>
  <c r="GM177" i="1"/>
  <c r="GO297" i="1"/>
  <c r="GM297" i="1"/>
  <c r="GO195" i="1"/>
  <c r="GM195" i="1"/>
  <c r="GO268" i="1"/>
  <c r="GM268" i="1"/>
  <c r="GO193" i="1"/>
  <c r="GM193" i="1"/>
  <c r="GO250" i="1"/>
  <c r="GM250" i="1"/>
  <c r="GO194" i="1"/>
  <c r="GM194" i="1"/>
  <c r="GO262" i="1"/>
  <c r="GM262" i="1"/>
  <c r="EP49" i="1"/>
  <c r="FY26" i="1"/>
  <c r="GN323" i="1"/>
  <c r="GM323" i="1"/>
  <c r="GN301" i="1"/>
  <c r="GM301" i="1"/>
  <c r="GO376" i="1"/>
  <c r="GN300" i="1"/>
  <c r="GM300" i="1"/>
  <c r="GM252" i="1"/>
  <c r="GO187" i="1"/>
  <c r="GM187" i="1"/>
  <c r="F511" i="1"/>
  <c r="AU487" i="1"/>
  <c r="P465" i="1"/>
  <c r="EI446" i="1"/>
  <c r="F502" i="1"/>
  <c r="AQ487" i="1"/>
  <c r="AV455" i="1"/>
  <c r="CE446" i="1"/>
  <c r="DN487" i="1"/>
  <c r="P515" i="1"/>
  <c r="P502" i="1"/>
  <c r="EI487" i="1"/>
  <c r="FX455" i="1"/>
  <c r="FW455" i="1"/>
  <c r="DU446" i="1"/>
  <c r="DH455" i="1"/>
  <c r="FZ455" i="1"/>
  <c r="DO446" i="1"/>
  <c r="P479" i="1"/>
  <c r="GO398" i="1"/>
  <c r="GM398" i="1"/>
  <c r="GO405" i="1"/>
  <c r="GO404" i="1"/>
  <c r="CZ408" i="1"/>
  <c r="Y408" i="1" s="1"/>
  <c r="CZ361" i="1"/>
  <c r="Y361" i="1" s="1"/>
  <c r="CY361" i="1"/>
  <c r="X361" i="1" s="1"/>
  <c r="CP317" i="1"/>
  <c r="O317" i="1" s="1"/>
  <c r="AB323" i="1"/>
  <c r="GN344" i="1"/>
  <c r="GM344" i="1"/>
  <c r="GN324" i="1"/>
  <c r="GM324" i="1"/>
  <c r="CP316" i="1"/>
  <c r="O316" i="1" s="1"/>
  <c r="GO303" i="1"/>
  <c r="GM325" i="1"/>
  <c r="CY259" i="1"/>
  <c r="X259" i="1" s="1"/>
  <c r="CZ259" i="1"/>
  <c r="Y259" i="1" s="1"/>
  <c r="GN280" i="1"/>
  <c r="GM280" i="1"/>
  <c r="CZ240" i="1"/>
  <c r="Y240" i="1" s="1"/>
  <c r="CY240" i="1"/>
  <c r="X240" i="1" s="1"/>
  <c r="AE414" i="1"/>
  <c r="AX197" i="1"/>
  <c r="CG150" i="1"/>
  <c r="GO254" i="1"/>
  <c r="GM263" i="1"/>
  <c r="GN239" i="1"/>
  <c r="GM155" i="1"/>
  <c r="GO155" i="1"/>
  <c r="P220" i="1"/>
  <c r="DN150" i="1"/>
  <c r="AK118" i="1"/>
  <c r="GO89" i="1"/>
  <c r="GM89" i="1"/>
  <c r="AF414" i="1"/>
  <c r="CR84" i="1"/>
  <c r="Q84" i="1" s="1"/>
  <c r="CP84" i="1" s="1"/>
  <c r="O84" i="1" s="1"/>
  <c r="AB84" i="1"/>
  <c r="F216" i="1"/>
  <c r="AU150" i="1"/>
  <c r="GM45" i="1"/>
  <c r="GO93" i="1"/>
  <c r="P68" i="1"/>
  <c r="EM26" i="1"/>
  <c r="F58" i="1"/>
  <c r="AP26" i="1"/>
  <c r="BZ26" i="1"/>
  <c r="AQ49" i="1"/>
  <c r="CG49" i="1"/>
  <c r="AB33" i="1"/>
  <c r="CR33" i="1"/>
  <c r="Q33" i="1" s="1"/>
  <c r="GM41" i="1"/>
  <c r="CZ33" i="1"/>
  <c r="Y33" i="1" s="1"/>
  <c r="FR490" i="1"/>
  <c r="FQ492" i="1" s="1"/>
  <c r="DU492" i="1"/>
  <c r="CP490" i="1"/>
  <c r="O490" i="1" s="1"/>
  <c r="BA446" i="1"/>
  <c r="F475" i="1"/>
  <c r="P519" i="1"/>
  <c r="DQ487" i="1"/>
  <c r="FY446" i="1"/>
  <c r="EP455" i="1"/>
  <c r="FY487" i="1"/>
  <c r="EP492" i="1"/>
  <c r="P513" i="1"/>
  <c r="DL487" i="1"/>
  <c r="V446" i="1"/>
  <c r="F478" i="1"/>
  <c r="AB397" i="1"/>
  <c r="CR397" i="1"/>
  <c r="Q397" i="1" s="1"/>
  <c r="CP397" i="1" s="1"/>
  <c r="O397" i="1" s="1"/>
  <c r="CZ386" i="1"/>
  <c r="Y386" i="1" s="1"/>
  <c r="CY386" i="1"/>
  <c r="X386" i="1" s="1"/>
  <c r="CY408" i="1"/>
  <c r="X408" i="1" s="1"/>
  <c r="GO408" i="1" s="1"/>
  <c r="AB355" i="1"/>
  <c r="CR355" i="1"/>
  <c r="Q355" i="1" s="1"/>
  <c r="CP355" i="1" s="1"/>
  <c r="O355" i="1" s="1"/>
  <c r="AB317" i="1"/>
  <c r="GO336" i="1"/>
  <c r="GM336" i="1"/>
  <c r="AZ414" i="1"/>
  <c r="CZ273" i="1"/>
  <c r="Y273" i="1" s="1"/>
  <c r="CY273" i="1"/>
  <c r="X273" i="1" s="1"/>
  <c r="GM269" i="1"/>
  <c r="GO269" i="1"/>
  <c r="AB236" i="1"/>
  <c r="CR236" i="1"/>
  <c r="Q236" i="1" s="1"/>
  <c r="GO251" i="1"/>
  <c r="EP197" i="1"/>
  <c r="FY150" i="1"/>
  <c r="GN247" i="1"/>
  <c r="AB192" i="1"/>
  <c r="CR192" i="1"/>
  <c r="Q192" i="1" s="1"/>
  <c r="CP192" i="1" s="1"/>
  <c r="O192" i="1" s="1"/>
  <c r="GM234" i="1"/>
  <c r="GN234" i="1"/>
  <c r="GO191" i="1"/>
  <c r="GM191" i="1"/>
  <c r="GM237" i="1"/>
  <c r="GN237" i="1"/>
  <c r="GO170" i="1"/>
  <c r="GM170" i="1"/>
  <c r="FZ197" i="1"/>
  <c r="FW197" i="1"/>
  <c r="DH197" i="1"/>
  <c r="FX197" i="1"/>
  <c r="DU150" i="1"/>
  <c r="S118" i="1"/>
  <c r="AF81" i="1"/>
  <c r="GO116" i="1"/>
  <c r="GM116" i="1"/>
  <c r="GM92" i="1"/>
  <c r="GO92" i="1"/>
  <c r="AC197" i="1"/>
  <c r="P127" i="1"/>
  <c r="EH81" i="1"/>
  <c r="GO91" i="1"/>
  <c r="GM91" i="1"/>
  <c r="GM176" i="1"/>
  <c r="GO176" i="1"/>
  <c r="AB96" i="1"/>
  <c r="CR96" i="1"/>
  <c r="Q96" i="1" s="1"/>
  <c r="CP96" i="1" s="1"/>
  <c r="O96" i="1" s="1"/>
  <c r="P58" i="1"/>
  <c r="EH26" i="1"/>
  <c r="P135" i="1"/>
  <c r="EK81" i="1"/>
  <c r="F128" i="1"/>
  <c r="AQ81" i="1"/>
  <c r="ED26" i="1"/>
  <c r="U49" i="1"/>
  <c r="AH26" i="1"/>
  <c r="GM100" i="1"/>
  <c r="GO100" i="1"/>
  <c r="CI26" i="1"/>
  <c r="T49" i="1"/>
  <c r="AG26" i="1"/>
  <c r="S49" i="1"/>
  <c r="AF26" i="1"/>
  <c r="AC492" i="1"/>
  <c r="FR489" i="1"/>
  <c r="BY492" i="1" s="1"/>
  <c r="CP489" i="1"/>
  <c r="O489" i="1" s="1"/>
  <c r="AX414" i="1"/>
  <c r="CG229" i="1"/>
  <c r="Y487" i="1"/>
  <c r="F519" i="1"/>
  <c r="F509" i="1"/>
  <c r="AS487" i="1"/>
  <c r="F514" i="1"/>
  <c r="U487" i="1"/>
  <c r="GO409" i="1"/>
  <c r="GM409" i="1"/>
  <c r="GN411" i="1"/>
  <c r="GM411" i="1"/>
  <c r="GO407" i="1"/>
  <c r="GM407" i="1"/>
  <c r="GM393" i="1"/>
  <c r="GM334" i="1"/>
  <c r="GM337" i="1"/>
  <c r="GO337" i="1"/>
  <c r="AB338" i="1"/>
  <c r="CR338" i="1"/>
  <c r="Q338" i="1" s="1"/>
  <c r="CP338" i="1" s="1"/>
  <c r="O338" i="1" s="1"/>
  <c r="CR279" i="1"/>
  <c r="Q279" i="1" s="1"/>
  <c r="CP279" i="1" s="1"/>
  <c r="O279" i="1" s="1"/>
  <c r="AB279" i="1"/>
  <c r="GO291" i="1"/>
  <c r="GM291" i="1"/>
  <c r="GM267" i="1"/>
  <c r="GO267" i="1"/>
  <c r="T414" i="1"/>
  <c r="AB183" i="1"/>
  <c r="CR183" i="1"/>
  <c r="Q183" i="1" s="1"/>
  <c r="CP183" i="1" s="1"/>
  <c r="O183" i="1" s="1"/>
  <c r="GO245" i="1"/>
  <c r="GM245" i="1"/>
  <c r="GO265" i="1"/>
  <c r="DM414" i="1"/>
  <c r="DZ229" i="1"/>
  <c r="GO154" i="1"/>
  <c r="GM154" i="1"/>
  <c r="GO114" i="1"/>
  <c r="GM114" i="1"/>
  <c r="CR104" i="1"/>
  <c r="Q104" i="1" s="1"/>
  <c r="CP104" i="1" s="1"/>
  <c r="O104" i="1" s="1"/>
  <c r="AB104" i="1"/>
  <c r="P568" i="1"/>
  <c r="EU18" i="1"/>
  <c r="GO168" i="1"/>
  <c r="GM168" i="1"/>
  <c r="ER118" i="1"/>
  <c r="GA81" i="1"/>
  <c r="GO83" i="1"/>
  <c r="DX26" i="1"/>
  <c r="DK49" i="1"/>
  <c r="GB26" i="1"/>
  <c r="ES49" i="1"/>
  <c r="P142" i="1"/>
  <c r="DO81" i="1"/>
  <c r="GM95" i="1"/>
  <c r="GO95" i="1"/>
  <c r="FR26" i="1"/>
  <c r="EI49" i="1"/>
  <c r="CG487" i="1"/>
  <c r="AX492" i="1"/>
  <c r="F507" i="1"/>
  <c r="S487" i="1"/>
  <c r="P507" i="1"/>
  <c r="DK487" i="1"/>
  <c r="AD446" i="1"/>
  <c r="Q455" i="1"/>
  <c r="V487" i="1"/>
  <c r="F515" i="1"/>
  <c r="GN450" i="1"/>
  <c r="GM450" i="1"/>
  <c r="HD450" i="1" s="1"/>
  <c r="P418" i="1"/>
  <c r="EG229" i="1"/>
  <c r="F513" i="1"/>
  <c r="T487" i="1"/>
  <c r="F512" i="1"/>
  <c r="BA487" i="1"/>
  <c r="DN455" i="1"/>
  <c r="EA446" i="1"/>
  <c r="P516" i="1"/>
  <c r="DO487" i="1"/>
  <c r="P469" i="1"/>
  <c r="DJ446" i="1"/>
  <c r="CZ384" i="1"/>
  <c r="Y384" i="1" s="1"/>
  <c r="CY384" i="1"/>
  <c r="X384" i="1" s="1"/>
  <c r="AB359" i="1"/>
  <c r="CR359" i="1"/>
  <c r="Q359" i="1" s="1"/>
  <c r="CP359" i="1" s="1"/>
  <c r="O359" i="1" s="1"/>
  <c r="GM375" i="1"/>
  <c r="GN375" i="1"/>
  <c r="GO360" i="1"/>
  <c r="GN313" i="1"/>
  <c r="GN312" i="1"/>
  <c r="GM312" i="1"/>
  <c r="AB260" i="1"/>
  <c r="CR260" i="1"/>
  <c r="Q260" i="1" s="1"/>
  <c r="CP260" i="1" s="1"/>
  <c r="O260" i="1" s="1"/>
  <c r="GN276" i="1"/>
  <c r="GM276" i="1"/>
  <c r="CY255" i="1"/>
  <c r="X255" i="1" s="1"/>
  <c r="CZ255" i="1"/>
  <c r="Y255" i="1" s="1"/>
  <c r="CP240" i="1"/>
  <c r="O240" i="1" s="1"/>
  <c r="GN233" i="1"/>
  <c r="GM242" i="1"/>
  <c r="GO169" i="1"/>
  <c r="GM169" i="1"/>
  <c r="F220" i="1"/>
  <c r="V150" i="1"/>
  <c r="CP184" i="1"/>
  <c r="O184" i="1" s="1"/>
  <c r="GM157" i="1"/>
  <c r="GO157" i="1"/>
  <c r="GM162" i="1"/>
  <c r="GO162" i="1"/>
  <c r="GM88" i="1"/>
  <c r="GO88" i="1"/>
  <c r="GM113" i="1"/>
  <c r="GO113" i="1"/>
  <c r="GO174" i="1"/>
  <c r="GO161" i="1"/>
  <c r="DM118" i="1"/>
  <c r="DZ81" i="1"/>
  <c r="GO153" i="1"/>
  <c r="GM153" i="1"/>
  <c r="AB87" i="1"/>
  <c r="CR87" i="1"/>
  <c r="Q87" i="1" s="1"/>
  <c r="GM110" i="1"/>
  <c r="EC118" i="1"/>
  <c r="DU49" i="1"/>
  <c r="CP30" i="1"/>
  <c r="O30" i="1" s="1"/>
  <c r="W118" i="1"/>
  <c r="AJ81" i="1"/>
  <c r="GO85" i="1"/>
  <c r="GM85" i="1"/>
  <c r="GO103" i="1"/>
  <c r="GM103" i="1"/>
  <c r="BA118" i="1"/>
  <c r="CJ81" i="1"/>
  <c r="DL49" i="1"/>
  <c r="DY26" i="1"/>
  <c r="DM487" i="1"/>
  <c r="P514" i="1"/>
  <c r="P511" i="1"/>
  <c r="EM487" i="1"/>
  <c r="P510" i="1"/>
  <c r="EL487" i="1"/>
  <c r="P464" i="1"/>
  <c r="EH446" i="1"/>
  <c r="CZ452" i="1"/>
  <c r="Y452" i="1" s="1"/>
  <c r="CY452" i="1"/>
  <c r="X452" i="1" s="1"/>
  <c r="AK455" i="1" s="1"/>
  <c r="F504" i="1"/>
  <c r="Q487" i="1"/>
  <c r="P473" i="1"/>
  <c r="CZ399" i="1"/>
  <c r="Y399" i="1" s="1"/>
  <c r="GM399" i="1" s="1"/>
  <c r="CP361" i="1"/>
  <c r="O361" i="1" s="1"/>
  <c r="GN367" i="1"/>
  <c r="GM329" i="1"/>
  <c r="GO329" i="1"/>
  <c r="GN307" i="1"/>
  <c r="GM307" i="1"/>
  <c r="GN274" i="1"/>
  <c r="GM274" i="1"/>
  <c r="GN282" i="1"/>
  <c r="GM282" i="1"/>
  <c r="GO188" i="1"/>
  <c r="GM188" i="1"/>
  <c r="GN238" i="1"/>
  <c r="GM238" i="1"/>
  <c r="DU414" i="1"/>
  <c r="AP197" i="1"/>
  <c r="BY150" i="1"/>
  <c r="CI197" i="1"/>
  <c r="AB189" i="1"/>
  <c r="CR189" i="1"/>
  <c r="Q189" i="1" s="1"/>
  <c r="CP189" i="1" s="1"/>
  <c r="O189" i="1" s="1"/>
  <c r="GO166" i="1"/>
  <c r="GM166" i="1"/>
  <c r="AF150" i="1"/>
  <c r="S197" i="1"/>
  <c r="AS118" i="1"/>
  <c r="CB81" i="1"/>
  <c r="AB86" i="1"/>
  <c r="CR86" i="1"/>
  <c r="Q86" i="1" s="1"/>
  <c r="ED118" i="1"/>
  <c r="GO99" i="1"/>
  <c r="GM99" i="1"/>
  <c r="CJ26" i="1"/>
  <c r="BA49" i="1"/>
  <c r="F68" i="1"/>
  <c r="AU26" i="1"/>
  <c r="P118" i="1"/>
  <c r="CF118" i="1"/>
  <c r="CE118" i="1"/>
  <c r="CH118" i="1"/>
  <c r="AC81" i="1"/>
  <c r="GO101" i="1"/>
  <c r="GM101" i="1"/>
  <c r="V118" i="1"/>
  <c r="AI81" i="1"/>
  <c r="P467" i="1"/>
  <c r="DI446" i="1"/>
  <c r="F510" i="1"/>
  <c r="AT487" i="1"/>
  <c r="F518" i="1"/>
  <c r="X487" i="1"/>
  <c r="F516" i="1"/>
  <c r="W487" i="1"/>
  <c r="ER455" i="1"/>
  <c r="GA446" i="1"/>
  <c r="F477" i="1"/>
  <c r="U446" i="1"/>
  <c r="S455" i="1"/>
  <c r="AF446" i="1"/>
  <c r="F465" i="1"/>
  <c r="AQ446" i="1"/>
  <c r="F476" i="1"/>
  <c r="T446" i="1"/>
  <c r="GM383" i="1"/>
  <c r="CZ353" i="1"/>
  <c r="Y353" i="1" s="1"/>
  <c r="CY353" i="1"/>
  <c r="X353" i="1" s="1"/>
  <c r="GM345" i="1"/>
  <c r="GN330" i="1"/>
  <c r="GM330" i="1"/>
  <c r="AB283" i="1"/>
  <c r="CR283" i="1"/>
  <c r="Q283" i="1" s="1"/>
  <c r="CP283" i="1" s="1"/>
  <c r="O283" i="1" s="1"/>
  <c r="GO292" i="1"/>
  <c r="GM292" i="1"/>
  <c r="GM270" i="1"/>
  <c r="GO270" i="1"/>
  <c r="GO293" i="1"/>
  <c r="GM293" i="1"/>
  <c r="GO175" i="1"/>
  <c r="GM175" i="1"/>
  <c r="DK414" i="1"/>
  <c r="GM241" i="1"/>
  <c r="R150" i="1"/>
  <c r="F211" i="1"/>
  <c r="GO112" i="1"/>
  <c r="GM112" i="1"/>
  <c r="DZ150" i="1"/>
  <c r="DM197" i="1"/>
  <c r="CR94" i="1"/>
  <c r="Q94" i="1" s="1"/>
  <c r="CP94" i="1" s="1"/>
  <c r="O94" i="1" s="1"/>
  <c r="AB94" i="1"/>
  <c r="F217" i="1"/>
  <c r="BA150" i="1"/>
  <c r="GM111" i="1"/>
  <c r="ED197" i="1"/>
  <c r="GM158" i="1"/>
  <c r="GO158" i="1"/>
  <c r="CI118" i="1"/>
  <c r="AP118" i="1"/>
  <c r="BY81" i="1"/>
  <c r="GO42" i="1"/>
  <c r="GM108" i="1"/>
  <c r="DN118" i="1"/>
  <c r="EA81" i="1"/>
  <c r="F479" i="1"/>
  <c r="W446" i="1"/>
  <c r="AZ455" i="1"/>
  <c r="DL455" i="1"/>
  <c r="DY446" i="1"/>
  <c r="ES446" i="1"/>
  <c r="P475" i="1"/>
  <c r="CG446" i="1"/>
  <c r="AX455" i="1"/>
  <c r="AB401" i="1"/>
  <c r="CR401" i="1"/>
  <c r="Q401" i="1" s="1"/>
  <c r="CP401" i="1" s="1"/>
  <c r="O401" i="1" s="1"/>
  <c r="EP414" i="1"/>
  <c r="CZ378" i="1"/>
  <c r="Y378" i="1" s="1"/>
  <c r="CY378" i="1"/>
  <c r="X378" i="1" s="1"/>
  <c r="GN387" i="1"/>
  <c r="GM387" i="1"/>
  <c r="GN379" i="1"/>
  <c r="GM379" i="1"/>
  <c r="CY412" i="1"/>
  <c r="X412" i="1" s="1"/>
  <c r="GN412" i="1" s="1"/>
  <c r="GM372" i="1"/>
  <c r="GM370" i="1"/>
  <c r="GN370" i="1"/>
  <c r="GM339" i="1"/>
  <c r="GO362" i="1"/>
  <c r="GM288" i="1"/>
  <c r="GO288" i="1"/>
  <c r="CR248" i="1"/>
  <c r="Q248" i="1" s="1"/>
  <c r="CP248" i="1" s="1"/>
  <c r="O248" i="1" s="1"/>
  <c r="AB248" i="1"/>
  <c r="DL414" i="1"/>
  <c r="DY229" i="1"/>
  <c r="GO249" i="1"/>
  <c r="GO256" i="1"/>
  <c r="GO258" i="1"/>
  <c r="AC414" i="1"/>
  <c r="CP232" i="1"/>
  <c r="O232" i="1" s="1"/>
  <c r="GM253" i="1"/>
  <c r="GO253" i="1"/>
  <c r="GB150" i="1"/>
  <c r="ES197" i="1"/>
  <c r="GO90" i="1"/>
  <c r="GM90" i="1"/>
  <c r="EP118" i="1"/>
  <c r="FY81" i="1"/>
  <c r="GO98" i="1"/>
  <c r="GM98" i="1"/>
  <c r="GO152" i="1"/>
  <c r="GM152" i="1"/>
  <c r="AJ150" i="1"/>
  <c r="W197" i="1"/>
  <c r="DK197" i="1"/>
  <c r="DX150" i="1"/>
  <c r="GM156" i="1"/>
  <c r="GO156" i="1"/>
  <c r="DH118" i="1"/>
  <c r="FZ118" i="1"/>
  <c r="FX118" i="1"/>
  <c r="FW118" i="1"/>
  <c r="DU81" i="1"/>
  <c r="GO37" i="1"/>
  <c r="GN46" i="1"/>
  <c r="GM46" i="1"/>
  <c r="P504" i="1"/>
  <c r="DI487" i="1"/>
  <c r="CY453" i="1"/>
  <c r="X453" i="1" s="1"/>
  <c r="CZ453" i="1"/>
  <c r="Y453" i="1" s="1"/>
  <c r="CZ451" i="1"/>
  <c r="Y451" i="1" s="1"/>
  <c r="CY451" i="1"/>
  <c r="X451" i="1" s="1"/>
  <c r="DP487" i="1"/>
  <c r="P518" i="1"/>
  <c r="F458" i="1"/>
  <c r="P446" i="1"/>
  <c r="AB455" i="1"/>
  <c r="GM448" i="1"/>
  <c r="GN448" i="1"/>
  <c r="GO400" i="1"/>
  <c r="GM400" i="1"/>
  <c r="GO410" i="1"/>
  <c r="GM410" i="1"/>
  <c r="AB368" i="1"/>
  <c r="CR368" i="1"/>
  <c r="Q368" i="1" s="1"/>
  <c r="CP368" i="1" s="1"/>
  <c r="O368" i="1" s="1"/>
  <c r="GN381" i="1"/>
  <c r="GM381" i="1"/>
  <c r="AB319" i="1"/>
  <c r="GM305" i="1"/>
  <c r="GO305" i="1"/>
  <c r="CZ287" i="1"/>
  <c r="Y287" i="1" s="1"/>
  <c r="CY287" i="1"/>
  <c r="X287" i="1" s="1"/>
  <c r="GN275" i="1"/>
  <c r="GO171" i="1"/>
  <c r="GM171" i="1"/>
  <c r="AX118" i="1"/>
  <c r="CG81" i="1"/>
  <c r="GN185" i="1"/>
  <c r="FT197" i="1" s="1"/>
  <c r="GM185" i="1"/>
  <c r="DO197" i="1"/>
  <c r="EB150" i="1"/>
  <c r="GM102" i="1"/>
  <c r="GO102" i="1"/>
  <c r="GO106" i="1"/>
  <c r="GM106" i="1"/>
  <c r="GM182" i="1"/>
  <c r="GO182" i="1"/>
  <c r="DL197" i="1"/>
  <c r="DY150" i="1"/>
  <c r="P139" i="1"/>
  <c r="DL81" i="1"/>
  <c r="F139" i="1"/>
  <c r="T81" i="1"/>
  <c r="GN34" i="1"/>
  <c r="GM34" i="1"/>
  <c r="DJ118" i="1"/>
  <c r="DW81" i="1"/>
  <c r="AC49" i="1"/>
  <c r="CP29" i="1"/>
  <c r="O29" i="1" s="1"/>
  <c r="R118" i="1"/>
  <c r="AB35" i="1"/>
  <c r="CR35" i="1"/>
  <c r="Q35" i="1" s="1"/>
  <c r="CP35" i="1" s="1"/>
  <c r="O35" i="1" s="1"/>
  <c r="GM36" i="1"/>
  <c r="GO36" i="1"/>
  <c r="DM49" i="1"/>
  <c r="DZ26" i="1"/>
  <c r="GO97" i="1"/>
  <c r="GM97" i="1"/>
  <c r="EB26" i="1"/>
  <c r="DO49" i="1"/>
  <c r="GM356" i="1" l="1"/>
  <c r="GM115" i="1"/>
  <c r="GM327" i="1"/>
  <c r="GM376" i="1"/>
  <c r="GN366" i="1"/>
  <c r="GN452" i="1"/>
  <c r="EB229" i="1"/>
  <c r="GM186" i="1"/>
  <c r="GM366" i="1"/>
  <c r="GM320" i="1"/>
  <c r="GO396" i="1"/>
  <c r="GN350" i="1"/>
  <c r="GM358" i="1"/>
  <c r="GM179" i="1"/>
  <c r="EC197" i="1"/>
  <c r="AP446" i="1"/>
  <c r="DX81" i="1"/>
  <c r="F218" i="1"/>
  <c r="GO340" i="1"/>
  <c r="GN318" i="1"/>
  <c r="GO306" i="1"/>
  <c r="GN333" i="1"/>
  <c r="GM354" i="1"/>
  <c r="GN348" i="1"/>
  <c r="AK197" i="1"/>
  <c r="GN346" i="1"/>
  <c r="GN261" i="1"/>
  <c r="EG552" i="1"/>
  <c r="GO241" i="1"/>
  <c r="GN373" i="1"/>
  <c r="Y118" i="1"/>
  <c r="GN273" i="1"/>
  <c r="GN388" i="1"/>
  <c r="GO394" i="1"/>
  <c r="GN278" i="1"/>
  <c r="GM351" i="1"/>
  <c r="GM43" i="1"/>
  <c r="GM357" i="1"/>
  <c r="GO326" i="1"/>
  <c r="GO243" i="1"/>
  <c r="AL49" i="1"/>
  <c r="GN40" i="1"/>
  <c r="GN374" i="1"/>
  <c r="GM310" i="1"/>
  <c r="GM271" i="1"/>
  <c r="AK49" i="1"/>
  <c r="X49" i="1" s="1"/>
  <c r="GM243" i="1"/>
  <c r="AJ229" i="1"/>
  <c r="AH229" i="1"/>
  <c r="GO259" i="1"/>
  <c r="GO357" i="1"/>
  <c r="GM235" i="1"/>
  <c r="GM285" i="1"/>
  <c r="GM303" i="1"/>
  <c r="GN334" i="1"/>
  <c r="GN41" i="1"/>
  <c r="GN392" i="1"/>
  <c r="GO180" i="1"/>
  <c r="GN319" i="1"/>
  <c r="GM233" i="1"/>
  <c r="EH229" i="1"/>
  <c r="GM394" i="1"/>
  <c r="GN321" i="1"/>
  <c r="GM408" i="1"/>
  <c r="GM31" i="1"/>
  <c r="GO327" i="1"/>
  <c r="GO105" i="1"/>
  <c r="GM390" i="1"/>
  <c r="GM349" i="1"/>
  <c r="W49" i="1"/>
  <c r="GO351" i="1"/>
  <c r="GN343" i="1"/>
  <c r="BA414" i="1"/>
  <c r="ER49" i="1"/>
  <c r="GN371" i="1"/>
  <c r="GM449" i="1"/>
  <c r="HD449" i="1" s="1"/>
  <c r="DI49" i="1"/>
  <c r="GO160" i="1"/>
  <c r="GM284" i="1"/>
  <c r="GM273" i="1"/>
  <c r="GM363" i="1"/>
  <c r="F72" i="1"/>
  <c r="DT455" i="1"/>
  <c r="GO314" i="1"/>
  <c r="GO43" i="1"/>
  <c r="GM348" i="1"/>
  <c r="GM160" i="1"/>
  <c r="EA229" i="1"/>
  <c r="GM352" i="1"/>
  <c r="GM40" i="1"/>
  <c r="GN47" i="1"/>
  <c r="GM377" i="1"/>
  <c r="GM346" i="1"/>
  <c r="GM278" i="1"/>
  <c r="GN32" i="1"/>
  <c r="GM304" i="1"/>
  <c r="GM302" i="1"/>
  <c r="GN349" i="1"/>
  <c r="GM275" i="1"/>
  <c r="GM38" i="1"/>
  <c r="GO296" i="1"/>
  <c r="GO44" i="1"/>
  <c r="GN331" i="1"/>
  <c r="GM333" i="1"/>
  <c r="ES81" i="1"/>
  <c r="GM385" i="1"/>
  <c r="GN235" i="1"/>
  <c r="GO285" i="1"/>
  <c r="GM326" i="1"/>
  <c r="GN332" i="1"/>
  <c r="GO295" i="1"/>
  <c r="GO115" i="1"/>
  <c r="GM180" i="1"/>
  <c r="EH150" i="1"/>
  <c r="AW455" i="1"/>
  <c r="AW446" i="1" s="1"/>
  <c r="GM259" i="1"/>
  <c r="AI26" i="1"/>
  <c r="GO38" i="1"/>
  <c r="FU49" i="1" s="1"/>
  <c r="AE26" i="1"/>
  <c r="GN320" i="1"/>
  <c r="EC49" i="1"/>
  <c r="P526" i="1"/>
  <c r="GM350" i="1"/>
  <c r="GM331" i="1"/>
  <c r="GM391" i="1"/>
  <c r="GO109" i="1"/>
  <c r="ED414" i="1"/>
  <c r="ED229" i="1" s="1"/>
  <c r="F219" i="1"/>
  <c r="GM321" i="1"/>
  <c r="GN308" i="1"/>
  <c r="GM389" i="1"/>
  <c r="AI229" i="1"/>
  <c r="GN347" i="1"/>
  <c r="GN277" i="1"/>
  <c r="DW150" i="1"/>
  <c r="GM296" i="1"/>
  <c r="GO328" i="1"/>
  <c r="GM44" i="1"/>
  <c r="GM298" i="1"/>
  <c r="GM396" i="1"/>
  <c r="GM306" i="1"/>
  <c r="GM289" i="1"/>
  <c r="GM369" i="1"/>
  <c r="GA150" i="1"/>
  <c r="GO354" i="1"/>
  <c r="GO399" i="1"/>
  <c r="GM319" i="1"/>
  <c r="ET22" i="1"/>
  <c r="P535" i="1"/>
  <c r="ET552" i="1"/>
  <c r="AK414" i="1"/>
  <c r="X414" i="1" s="1"/>
  <c r="GO190" i="1"/>
  <c r="AL455" i="1"/>
  <c r="GN386" i="1"/>
  <c r="AL414" i="1"/>
  <c r="Y414" i="1" s="1"/>
  <c r="GM384" i="1"/>
  <c r="P474" i="1"/>
  <c r="EM446" i="1"/>
  <c r="GM244" i="1"/>
  <c r="GO244" i="1"/>
  <c r="GM341" i="1"/>
  <c r="GO341" i="1"/>
  <c r="GO395" i="1"/>
  <c r="GM395" i="1"/>
  <c r="DT414" i="1"/>
  <c r="DG414" i="1" s="1"/>
  <c r="GO257" i="1"/>
  <c r="GM257" i="1"/>
  <c r="GN453" i="1"/>
  <c r="GO167" i="1"/>
  <c r="P207" i="1"/>
  <c r="EI150" i="1"/>
  <c r="F424" i="1"/>
  <c r="AQ229" i="1"/>
  <c r="P424" i="1"/>
  <c r="EI229" i="1"/>
  <c r="GM318" i="1"/>
  <c r="GO255" i="1"/>
  <c r="GM255" i="1"/>
  <c r="GN31" i="1"/>
  <c r="GN322" i="1"/>
  <c r="GO271" i="1"/>
  <c r="CH446" i="1"/>
  <c r="AY455" i="1"/>
  <c r="AT446" i="1"/>
  <c r="F473" i="1"/>
  <c r="F207" i="1"/>
  <c r="AQ150" i="1"/>
  <c r="ER414" i="1"/>
  <c r="ER229" i="1" s="1"/>
  <c r="GO287" i="1"/>
  <c r="GM386" i="1"/>
  <c r="GM335" i="1"/>
  <c r="GM353" i="1"/>
  <c r="GM452" i="1"/>
  <c r="HD452" i="1" s="1"/>
  <c r="AP229" i="1"/>
  <c r="U81" i="1"/>
  <c r="GM322" i="1"/>
  <c r="GM373" i="1"/>
  <c r="DW229" i="1"/>
  <c r="P216" i="1"/>
  <c r="EM150" i="1"/>
  <c r="DV414" i="1"/>
  <c r="P477" i="1"/>
  <c r="DM446" i="1"/>
  <c r="GM164" i="1"/>
  <c r="GM378" i="1"/>
  <c r="DX446" i="1"/>
  <c r="GB229" i="1"/>
  <c r="P128" i="1"/>
  <c r="EI81" i="1"/>
  <c r="DJ487" i="1"/>
  <c r="P506" i="1"/>
  <c r="AO22" i="1"/>
  <c r="AO552" i="1"/>
  <c r="F526" i="1"/>
  <c r="BB22" i="1"/>
  <c r="BB552" i="1"/>
  <c r="F535" i="1"/>
  <c r="GM266" i="1"/>
  <c r="F433" i="1"/>
  <c r="AU229" i="1"/>
  <c r="EC455" i="1"/>
  <c r="DP455" i="1" s="1"/>
  <c r="GN384" i="1"/>
  <c r="EC414" i="1"/>
  <c r="DP414" i="1" s="1"/>
  <c r="CB455" i="1"/>
  <c r="AS455" i="1" s="1"/>
  <c r="ED455" i="1"/>
  <c r="ED446" i="1" s="1"/>
  <c r="DJ49" i="1"/>
  <c r="DJ522" i="1" s="1"/>
  <c r="DW26" i="1"/>
  <c r="GM286" i="1"/>
  <c r="BC22" i="1"/>
  <c r="BC552" i="1"/>
  <c r="F538" i="1"/>
  <c r="GM388" i="1"/>
  <c r="DQ455" i="1"/>
  <c r="FT150" i="1"/>
  <c r="EK197" i="1"/>
  <c r="GM401" i="1"/>
  <c r="GO401" i="1"/>
  <c r="F470" i="1"/>
  <c r="S446" i="1"/>
  <c r="F141" i="1"/>
  <c r="V81" i="1"/>
  <c r="V522" i="1"/>
  <c r="CI150" i="1"/>
  <c r="AZ197" i="1"/>
  <c r="P132" i="1"/>
  <c r="DJ81" i="1"/>
  <c r="EO118" i="1"/>
  <c r="FX81" i="1"/>
  <c r="GM232" i="1"/>
  <c r="GN232" i="1"/>
  <c r="P435" i="1"/>
  <c r="DL229" i="1"/>
  <c r="P133" i="1"/>
  <c r="DK81" i="1"/>
  <c r="ED150" i="1"/>
  <c r="DQ197" i="1"/>
  <c r="BA522" i="1"/>
  <c r="BA26" i="1"/>
  <c r="F69" i="1"/>
  <c r="DH414" i="1"/>
  <c r="FZ414" i="1"/>
  <c r="FX414" i="1"/>
  <c r="FW414" i="1"/>
  <c r="DU229" i="1"/>
  <c r="F138" i="1"/>
  <c r="BA81" i="1"/>
  <c r="AD118" i="1"/>
  <c r="CP87" i="1"/>
  <c r="O87" i="1" s="1"/>
  <c r="DN446" i="1"/>
  <c r="P478" i="1"/>
  <c r="GO183" i="1"/>
  <c r="GM183" i="1"/>
  <c r="F421" i="1"/>
  <c r="AX229" i="1"/>
  <c r="P76" i="1"/>
  <c r="DQ26" i="1"/>
  <c r="P200" i="1"/>
  <c r="DH150" i="1"/>
  <c r="P204" i="1"/>
  <c r="EP150" i="1"/>
  <c r="F461" i="1"/>
  <c r="EH492" i="1"/>
  <c r="FQ487" i="1"/>
  <c r="GA492" i="1"/>
  <c r="X118" i="1"/>
  <c r="AK81" i="1"/>
  <c r="F460" i="1"/>
  <c r="AV446" i="1"/>
  <c r="P434" i="1"/>
  <c r="ES229" i="1"/>
  <c r="AD197" i="1"/>
  <c r="GO353" i="1"/>
  <c r="CF414" i="1"/>
  <c r="CH414" i="1"/>
  <c r="P414" i="1"/>
  <c r="CE414" i="1"/>
  <c r="AC229" i="1"/>
  <c r="P141" i="1"/>
  <c r="DN81" i="1"/>
  <c r="DN522" i="1"/>
  <c r="AY118" i="1"/>
  <c r="CH81" i="1"/>
  <c r="DP197" i="1"/>
  <c r="EC150" i="1"/>
  <c r="GN260" i="1"/>
  <c r="GM260" i="1"/>
  <c r="GN279" i="1"/>
  <c r="GM279" i="1"/>
  <c r="GM489" i="1"/>
  <c r="CA492" i="1" s="1"/>
  <c r="AB492" i="1"/>
  <c r="AZ26" i="1"/>
  <c r="F60" i="1"/>
  <c r="EN197" i="1"/>
  <c r="FW150" i="1"/>
  <c r="GN316" i="1"/>
  <c r="GM316" i="1"/>
  <c r="EN455" i="1"/>
  <c r="FW446" i="1"/>
  <c r="F438" i="1"/>
  <c r="W229" i="1"/>
  <c r="EP522" i="1"/>
  <c r="P56" i="1"/>
  <c r="EP26" i="1"/>
  <c r="F125" i="1"/>
  <c r="AX81" i="1"/>
  <c r="EQ118" i="1"/>
  <c r="FZ81" i="1"/>
  <c r="W150" i="1"/>
  <c r="F221" i="1"/>
  <c r="P125" i="1"/>
  <c r="EP81" i="1"/>
  <c r="P218" i="1"/>
  <c r="DL150" i="1"/>
  <c r="P121" i="1"/>
  <c r="DH81" i="1"/>
  <c r="GO248" i="1"/>
  <c r="GM248" i="1"/>
  <c r="AV118" i="1"/>
  <c r="CE81" i="1"/>
  <c r="GO189" i="1"/>
  <c r="GM189" i="1"/>
  <c r="W81" i="1"/>
  <c r="F142" i="1"/>
  <c r="GN184" i="1"/>
  <c r="CB197" i="1" s="1"/>
  <c r="GM184" i="1"/>
  <c r="AX487" i="1"/>
  <c r="F499" i="1"/>
  <c r="F63" i="1"/>
  <c r="R26" i="1"/>
  <c r="GO104" i="1"/>
  <c r="GM104" i="1"/>
  <c r="AB197" i="1"/>
  <c r="GO338" i="1"/>
  <c r="GM338" i="1"/>
  <c r="P470" i="1"/>
  <c r="DK446" i="1"/>
  <c r="BY487" i="1"/>
  <c r="CI492" i="1"/>
  <c r="AP492" i="1"/>
  <c r="AP522" i="1" s="1"/>
  <c r="EQ197" i="1"/>
  <c r="FZ150" i="1"/>
  <c r="EC26" i="1"/>
  <c r="DP49" i="1"/>
  <c r="EO455" i="1"/>
  <c r="FX446" i="1"/>
  <c r="P428" i="1"/>
  <c r="DJ229" i="1"/>
  <c r="GN29" i="1"/>
  <c r="GM29" i="1"/>
  <c r="AB446" i="1"/>
  <c r="O455" i="1"/>
  <c r="GO35" i="1"/>
  <c r="CC49" i="1" s="1"/>
  <c r="GM35" i="1"/>
  <c r="P211" i="1"/>
  <c r="DJ150" i="1"/>
  <c r="GM361" i="1"/>
  <c r="GO361" i="1"/>
  <c r="F435" i="1"/>
  <c r="T229" i="1"/>
  <c r="GM451" i="1"/>
  <c r="HD451" i="1" s="1"/>
  <c r="CH492" i="1"/>
  <c r="CF492" i="1"/>
  <c r="CE492" i="1"/>
  <c r="P492" i="1"/>
  <c r="AC487" i="1"/>
  <c r="GO96" i="1"/>
  <c r="GM96" i="1"/>
  <c r="CF197" i="1"/>
  <c r="P197" i="1"/>
  <c r="AC150" i="1"/>
  <c r="CH197" i="1"/>
  <c r="CE197" i="1"/>
  <c r="GO192" i="1"/>
  <c r="GM192" i="1"/>
  <c r="CP33" i="1"/>
  <c r="O33" i="1" s="1"/>
  <c r="AD49" i="1"/>
  <c r="F204" i="1"/>
  <c r="AX150" i="1"/>
  <c r="GM287" i="1"/>
  <c r="GM412" i="1"/>
  <c r="F437" i="1"/>
  <c r="V229" i="1"/>
  <c r="DO150" i="1"/>
  <c r="P221" i="1"/>
  <c r="P476" i="1"/>
  <c r="DL446" i="1"/>
  <c r="P61" i="1"/>
  <c r="DI26" i="1"/>
  <c r="P429" i="1"/>
  <c r="DK229" i="1"/>
  <c r="P437" i="1"/>
  <c r="DN229" i="1"/>
  <c r="ER446" i="1"/>
  <c r="P466" i="1"/>
  <c r="AW118" i="1"/>
  <c r="CF81" i="1"/>
  <c r="F135" i="1"/>
  <c r="AS81" i="1"/>
  <c r="GN30" i="1"/>
  <c r="GM30" i="1"/>
  <c r="FS49" i="1" s="1"/>
  <c r="DT49" i="1"/>
  <c r="P208" i="1"/>
  <c r="ER150" i="1"/>
  <c r="F132" i="1"/>
  <c r="R81" i="1"/>
  <c r="HD448" i="1"/>
  <c r="P217" i="1"/>
  <c r="ES150" i="1"/>
  <c r="P421" i="1"/>
  <c r="EP229" i="1"/>
  <c r="F127" i="1"/>
  <c r="AP81" i="1"/>
  <c r="GO283" i="1"/>
  <c r="GM283" i="1"/>
  <c r="F121" i="1"/>
  <c r="P81" i="1"/>
  <c r="Y49" i="1"/>
  <c r="AL26" i="1"/>
  <c r="FX49" i="1"/>
  <c r="FW49" i="1"/>
  <c r="DU26" i="1"/>
  <c r="DH49" i="1"/>
  <c r="FZ49" i="1"/>
  <c r="GM240" i="1"/>
  <c r="GO240" i="1"/>
  <c r="P438" i="1"/>
  <c r="DO229" i="1"/>
  <c r="F467" i="1"/>
  <c r="Q446" i="1"/>
  <c r="AK26" i="1"/>
  <c r="ES522" i="1"/>
  <c r="ES26" i="1"/>
  <c r="P69" i="1"/>
  <c r="P129" i="1"/>
  <c r="ER81" i="1"/>
  <c r="P436" i="1"/>
  <c r="DM229" i="1"/>
  <c r="GN451" i="1"/>
  <c r="FT455" i="1" s="1"/>
  <c r="EP487" i="1"/>
  <c r="P499" i="1"/>
  <c r="GO84" i="1"/>
  <c r="GM84" i="1"/>
  <c r="DT197" i="1"/>
  <c r="R414" i="1"/>
  <c r="R522" i="1" s="1"/>
  <c r="AE229" i="1"/>
  <c r="GN378" i="1"/>
  <c r="GO359" i="1"/>
  <c r="GM359" i="1"/>
  <c r="EI522" i="1"/>
  <c r="P59" i="1"/>
  <c r="EI26" i="1"/>
  <c r="F64" i="1"/>
  <c r="S26" i="1"/>
  <c r="U522" i="1"/>
  <c r="F71" i="1"/>
  <c r="U26" i="1"/>
  <c r="F133" i="1"/>
  <c r="S81" i="1"/>
  <c r="CP236" i="1"/>
  <c r="O236" i="1" s="1"/>
  <c r="AD414" i="1"/>
  <c r="F425" i="1"/>
  <c r="AZ229" i="1"/>
  <c r="CG26" i="1"/>
  <c r="AX49" i="1"/>
  <c r="DV197" i="1"/>
  <c r="S414" i="1"/>
  <c r="S522" i="1" s="1"/>
  <c r="AF229" i="1"/>
  <c r="GM453" i="1"/>
  <c r="HD453" i="1" s="1"/>
  <c r="F436" i="1"/>
  <c r="U229" i="1"/>
  <c r="AL446" i="1"/>
  <c r="Y455" i="1"/>
  <c r="AK446" i="1"/>
  <c r="X455" i="1"/>
  <c r="AZ446" i="1"/>
  <c r="F466" i="1"/>
  <c r="AZ118" i="1"/>
  <c r="CI81" i="1"/>
  <c r="P140" i="1"/>
  <c r="DM81" i="1"/>
  <c r="CE49" i="1"/>
  <c r="AC26" i="1"/>
  <c r="P49" i="1"/>
  <c r="CH49" i="1"/>
  <c r="CF49" i="1"/>
  <c r="DT446" i="1"/>
  <c r="DG455" i="1"/>
  <c r="P212" i="1"/>
  <c r="DK150" i="1"/>
  <c r="GO94" i="1"/>
  <c r="GM94" i="1"/>
  <c r="DQ118" i="1"/>
  <c r="ED81" i="1"/>
  <c r="F212" i="1"/>
  <c r="S150" i="1"/>
  <c r="DL522" i="1"/>
  <c r="P70" i="1"/>
  <c r="DL26" i="1"/>
  <c r="DP118" i="1"/>
  <c r="EC81" i="1"/>
  <c r="DK522" i="1"/>
  <c r="P64" i="1"/>
  <c r="DK26" i="1"/>
  <c r="GM397" i="1"/>
  <c r="GO397" i="1"/>
  <c r="P462" i="1"/>
  <c r="EP446" i="1"/>
  <c r="DT492" i="1"/>
  <c r="GM490" i="1"/>
  <c r="FS492" i="1" s="1"/>
  <c r="AQ522" i="1"/>
  <c r="F59" i="1"/>
  <c r="AQ26" i="1"/>
  <c r="P541" i="1"/>
  <c r="EM552" i="1"/>
  <c r="EM22" i="1"/>
  <c r="FZ446" i="1"/>
  <c r="EQ455" i="1"/>
  <c r="P556" i="1"/>
  <c r="EG18" i="1"/>
  <c r="Y197" i="1"/>
  <c r="AL150" i="1"/>
  <c r="W522" i="1"/>
  <c r="DM522" i="1"/>
  <c r="P71" i="1"/>
  <c r="DM26" i="1"/>
  <c r="ER26" i="1"/>
  <c r="P60" i="1"/>
  <c r="DO522" i="1"/>
  <c r="P73" i="1"/>
  <c r="DO26" i="1"/>
  <c r="F145" i="1"/>
  <c r="Y81" i="1"/>
  <c r="GN368" i="1"/>
  <c r="GM368" i="1"/>
  <c r="EN118" i="1"/>
  <c r="FW81" i="1"/>
  <c r="F462" i="1"/>
  <c r="AX446" i="1"/>
  <c r="DM150" i="1"/>
  <c r="P219" i="1"/>
  <c r="F541" i="1"/>
  <c r="AU552" i="1"/>
  <c r="AU22" i="1"/>
  <c r="DV118" i="1"/>
  <c r="CP86" i="1"/>
  <c r="O86" i="1" s="1"/>
  <c r="F206" i="1"/>
  <c r="AP150" i="1"/>
  <c r="P425" i="1"/>
  <c r="AK150" i="1"/>
  <c r="X197" i="1"/>
  <c r="T522" i="1"/>
  <c r="F70" i="1"/>
  <c r="T26" i="1"/>
  <c r="EO197" i="1"/>
  <c r="FX150" i="1"/>
  <c r="GO355" i="1"/>
  <c r="GM355" i="1"/>
  <c r="FX492" i="1"/>
  <c r="FZ492" i="1"/>
  <c r="DH492" i="1"/>
  <c r="FW492" i="1"/>
  <c r="DU487" i="1"/>
  <c r="GN317" i="1"/>
  <c r="GM317" i="1"/>
  <c r="P458" i="1"/>
  <c r="DH446" i="1"/>
  <c r="F434" i="1"/>
  <c r="BA229" i="1"/>
  <c r="DQ414" i="1" l="1"/>
  <c r="FT49" i="1"/>
  <c r="FT414" i="1"/>
  <c r="AK229" i="1"/>
  <c r="F73" i="1"/>
  <c r="W26" i="1"/>
  <c r="EC229" i="1"/>
  <c r="FU26" i="1"/>
  <c r="EL49" i="1"/>
  <c r="DQ522" i="1"/>
  <c r="P549" i="1" s="1"/>
  <c r="CC197" i="1"/>
  <c r="AT197" i="1" s="1"/>
  <c r="AL229" i="1"/>
  <c r="ET18" i="1"/>
  <c r="P565" i="1"/>
  <c r="FS197" i="1"/>
  <c r="EJ197" i="1" s="1"/>
  <c r="CA197" i="1"/>
  <c r="CA150" i="1" s="1"/>
  <c r="FU414" i="1"/>
  <c r="EL414" i="1" s="1"/>
  <c r="EL229" i="1" s="1"/>
  <c r="FU197" i="1"/>
  <c r="EL197" i="1" s="1"/>
  <c r="CM455" i="1"/>
  <c r="BD455" i="1" s="1"/>
  <c r="CA455" i="1"/>
  <c r="AR455" i="1" s="1"/>
  <c r="EC446" i="1"/>
  <c r="F556" i="1"/>
  <c r="AO18" i="1"/>
  <c r="DT229" i="1"/>
  <c r="GE455" i="1"/>
  <c r="EV455" i="1" s="1"/>
  <c r="CB446" i="1"/>
  <c r="DJ26" i="1"/>
  <c r="P63" i="1"/>
  <c r="FS414" i="1"/>
  <c r="EJ414" i="1" s="1"/>
  <c r="FS455" i="1"/>
  <c r="FS446" i="1" s="1"/>
  <c r="F565" i="1"/>
  <c r="BB18" i="1"/>
  <c r="DV229" i="1"/>
  <c r="DI414" i="1"/>
  <c r="BC18" i="1"/>
  <c r="F568" i="1"/>
  <c r="F463" i="1"/>
  <c r="AY446" i="1"/>
  <c r="FT446" i="1"/>
  <c r="EK455" i="1"/>
  <c r="EK414" i="1"/>
  <c r="FT229" i="1"/>
  <c r="F536" i="1"/>
  <c r="R552" i="1"/>
  <c r="R22" i="1"/>
  <c r="AP552" i="1"/>
  <c r="F531" i="1"/>
  <c r="G16" i="2" s="1"/>
  <c r="G18" i="2" s="1"/>
  <c r="AP22" i="1"/>
  <c r="F571" i="1"/>
  <c r="AU18" i="1"/>
  <c r="P495" i="1"/>
  <c r="DH487" i="1"/>
  <c r="T552" i="1"/>
  <c r="F543" i="1"/>
  <c r="T22" i="1"/>
  <c r="DI118" i="1"/>
  <c r="DV81" i="1"/>
  <c r="DM552" i="1"/>
  <c r="P544" i="1"/>
  <c r="DM22" i="1"/>
  <c r="P463" i="1"/>
  <c r="EQ446" i="1"/>
  <c r="EJ492" i="1"/>
  <c r="FS487" i="1"/>
  <c r="P537" i="1"/>
  <c r="Y16" i="2" s="1"/>
  <c r="Y18" i="2" s="1"/>
  <c r="DK552" i="1"/>
  <c r="DK22" i="1"/>
  <c r="EO49" i="1"/>
  <c r="FX26" i="1"/>
  <c r="Q49" i="1"/>
  <c r="AD26" i="1"/>
  <c r="AW197" i="1"/>
  <c r="CF150" i="1"/>
  <c r="P440" i="1"/>
  <c r="DP229" i="1"/>
  <c r="DP522" i="1"/>
  <c r="P75" i="1"/>
  <c r="DP26" i="1"/>
  <c r="P501" i="1"/>
  <c r="EH487" i="1"/>
  <c r="EH522" i="1"/>
  <c r="EQ414" i="1"/>
  <c r="FZ229" i="1"/>
  <c r="V552" i="1"/>
  <c r="F545" i="1"/>
  <c r="V22" i="1"/>
  <c r="F482" i="1"/>
  <c r="Y446" i="1"/>
  <c r="FZ487" i="1"/>
  <c r="EQ492" i="1"/>
  <c r="AQ552" i="1"/>
  <c r="F532" i="1"/>
  <c r="AQ22" i="1"/>
  <c r="P457" i="1"/>
  <c r="DG446" i="1"/>
  <c r="FX487" i="1"/>
  <c r="EO492" i="1"/>
  <c r="X150" i="1"/>
  <c r="F223" i="1"/>
  <c r="P123" i="1"/>
  <c r="EN81" i="1"/>
  <c r="W552" i="1"/>
  <c r="F546" i="1"/>
  <c r="W22" i="1"/>
  <c r="DG492" i="1"/>
  <c r="DT487" i="1"/>
  <c r="CF26" i="1"/>
  <c r="AW49" i="1"/>
  <c r="F129" i="1"/>
  <c r="AZ81" i="1"/>
  <c r="U552" i="1"/>
  <c r="F544" i="1"/>
  <c r="U22" i="1"/>
  <c r="F124" i="1"/>
  <c r="AW81" i="1"/>
  <c r="GM33" i="1"/>
  <c r="CA49" i="1" s="1"/>
  <c r="GN33" i="1"/>
  <c r="CB49" i="1" s="1"/>
  <c r="AB49" i="1"/>
  <c r="GO87" i="1"/>
  <c r="CC118" i="1" s="1"/>
  <c r="GM87" i="1"/>
  <c r="CA118" i="1" s="1"/>
  <c r="AB118" i="1"/>
  <c r="P417" i="1"/>
  <c r="DH229" i="1"/>
  <c r="DJ552" i="1"/>
  <c r="P536" i="1"/>
  <c r="DJ22" i="1"/>
  <c r="P145" i="1"/>
  <c r="DQ81" i="1"/>
  <c r="CC414" i="1"/>
  <c r="Y522" i="1"/>
  <c r="F76" i="1"/>
  <c r="Y26" i="1"/>
  <c r="P460" i="1"/>
  <c r="EN446" i="1"/>
  <c r="O492" i="1"/>
  <c r="AB487" i="1"/>
  <c r="AV414" i="1"/>
  <c r="CE229" i="1"/>
  <c r="Q118" i="1"/>
  <c r="AD81" i="1"/>
  <c r="P482" i="1"/>
  <c r="DQ446" i="1"/>
  <c r="F224" i="1"/>
  <c r="Y150" i="1"/>
  <c r="P571" i="1"/>
  <c r="EM18" i="1"/>
  <c r="P522" i="1"/>
  <c r="P26" i="1"/>
  <c r="F52" i="1"/>
  <c r="ES552" i="1"/>
  <c r="P542" i="1"/>
  <c r="W16" i="2" s="1"/>
  <c r="W18" i="2" s="1"/>
  <c r="ES22" i="1"/>
  <c r="DT26" i="1"/>
  <c r="DG49" i="1"/>
  <c r="P205" i="1"/>
  <c r="EQ150" i="1"/>
  <c r="O197" i="1"/>
  <c r="AB150" i="1"/>
  <c r="F123" i="1"/>
  <c r="AV81" i="1"/>
  <c r="F441" i="1"/>
  <c r="Y229" i="1"/>
  <c r="AR492" i="1"/>
  <c r="CA487" i="1"/>
  <c r="DP150" i="1"/>
  <c r="P223" i="1"/>
  <c r="F417" i="1"/>
  <c r="P229" i="1"/>
  <c r="Q414" i="1"/>
  <c r="AD229" i="1"/>
  <c r="P441" i="1"/>
  <c r="DQ229" i="1"/>
  <c r="P203" i="1"/>
  <c r="EO150" i="1"/>
  <c r="F481" i="1"/>
  <c r="X446" i="1"/>
  <c r="GN236" i="1"/>
  <c r="CB414" i="1" s="1"/>
  <c r="GM236" i="1"/>
  <c r="CA414" i="1" s="1"/>
  <c r="S552" i="1"/>
  <c r="F537" i="1"/>
  <c r="J16" i="2" s="1"/>
  <c r="J18" i="2" s="1"/>
  <c r="S22" i="1"/>
  <c r="FZ26" i="1"/>
  <c r="EQ49" i="1"/>
  <c r="EJ49" i="1"/>
  <c r="FS26" i="1"/>
  <c r="AV197" i="1"/>
  <c r="CE150" i="1"/>
  <c r="F495" i="1"/>
  <c r="P487" i="1"/>
  <c r="P416" i="1"/>
  <c r="DG229" i="1"/>
  <c r="AT49" i="1"/>
  <c r="CC26" i="1"/>
  <c r="F501" i="1"/>
  <c r="AP487" i="1"/>
  <c r="AY414" i="1"/>
  <c r="CH229" i="1"/>
  <c r="BA552" i="1"/>
  <c r="F542" i="1"/>
  <c r="H16" i="2" s="1"/>
  <c r="H18" i="2" s="1"/>
  <c r="BA22" i="1"/>
  <c r="P67" i="1"/>
  <c r="EL26" i="1"/>
  <c r="DP446" i="1"/>
  <c r="P481" i="1"/>
  <c r="P144" i="1"/>
  <c r="DP81" i="1"/>
  <c r="EN492" i="1"/>
  <c r="FW487" i="1"/>
  <c r="F440" i="1"/>
  <c r="X229" i="1"/>
  <c r="AV49" i="1"/>
  <c r="CE26" i="1"/>
  <c r="F429" i="1"/>
  <c r="S229" i="1"/>
  <c r="X522" i="1"/>
  <c r="F75" i="1"/>
  <c r="X26" i="1"/>
  <c r="DH522" i="1"/>
  <c r="DH26" i="1"/>
  <c r="P52" i="1"/>
  <c r="FT26" i="1"/>
  <c r="EK49" i="1"/>
  <c r="AY197" i="1"/>
  <c r="CH150" i="1"/>
  <c r="AV492" i="1"/>
  <c r="CE487" i="1"/>
  <c r="F457" i="1"/>
  <c r="O446" i="1"/>
  <c r="AZ492" i="1"/>
  <c r="CI487" i="1"/>
  <c r="AS197" i="1"/>
  <c r="CB150" i="1"/>
  <c r="AY81" i="1"/>
  <c r="F126" i="1"/>
  <c r="AW414" i="1"/>
  <c r="CF229" i="1"/>
  <c r="F144" i="1"/>
  <c r="X81" i="1"/>
  <c r="P224" i="1"/>
  <c r="DQ150" i="1"/>
  <c r="AB414" i="1"/>
  <c r="P546" i="1"/>
  <c r="DO552" i="1"/>
  <c r="DO22" i="1"/>
  <c r="CH26" i="1"/>
  <c r="AY49" i="1"/>
  <c r="DL552" i="1"/>
  <c r="P543" i="1"/>
  <c r="DL22" i="1"/>
  <c r="DI197" i="1"/>
  <c r="DV150" i="1"/>
  <c r="F428" i="1"/>
  <c r="R229" i="1"/>
  <c r="AS446" i="1"/>
  <c r="F472" i="1"/>
  <c r="AW492" i="1"/>
  <c r="CF487" i="1"/>
  <c r="P529" i="1"/>
  <c r="EP552" i="1"/>
  <c r="EP22" i="1"/>
  <c r="P202" i="1"/>
  <c r="EN150" i="1"/>
  <c r="DN552" i="1"/>
  <c r="P545" i="1"/>
  <c r="DN22" i="1"/>
  <c r="ER492" i="1"/>
  <c r="GA487" i="1"/>
  <c r="EN414" i="1"/>
  <c r="FW229" i="1"/>
  <c r="F208" i="1"/>
  <c r="AZ150" i="1"/>
  <c r="EJ455" i="1"/>
  <c r="DT118" i="1"/>
  <c r="GO86" i="1"/>
  <c r="FU118" i="1" s="1"/>
  <c r="GM86" i="1"/>
  <c r="FS118" i="1" s="1"/>
  <c r="AX522" i="1"/>
  <c r="F56" i="1"/>
  <c r="AX26" i="1"/>
  <c r="EI552" i="1"/>
  <c r="P532" i="1"/>
  <c r="EI22" i="1"/>
  <c r="DG197" i="1"/>
  <c r="DT150" i="1"/>
  <c r="EN49" i="1"/>
  <c r="FW26" i="1"/>
  <c r="F200" i="1"/>
  <c r="P150" i="1"/>
  <c r="CH487" i="1"/>
  <c r="AY492" i="1"/>
  <c r="P461" i="1"/>
  <c r="EO446" i="1"/>
  <c r="P126" i="1"/>
  <c r="EQ81" i="1"/>
  <c r="Q197" i="1"/>
  <c r="AD150" i="1"/>
  <c r="EO414" i="1"/>
  <c r="FX229" i="1"/>
  <c r="P124" i="1"/>
  <c r="EO81" i="1"/>
  <c r="P214" i="1"/>
  <c r="EK150" i="1"/>
  <c r="P432" i="1"/>
  <c r="FU150" i="1" l="1"/>
  <c r="DQ22" i="1"/>
  <c r="DQ552" i="1"/>
  <c r="AR197" i="1"/>
  <c r="F225" i="1" s="1"/>
  <c r="CA446" i="1"/>
  <c r="CC150" i="1"/>
  <c r="CM446" i="1"/>
  <c r="GE446" i="1"/>
  <c r="FS150" i="1"/>
  <c r="FU229" i="1"/>
  <c r="FS229" i="1"/>
  <c r="DI229" i="1"/>
  <c r="P426" i="1"/>
  <c r="AS414" i="1"/>
  <c r="CB229" i="1"/>
  <c r="O414" i="1"/>
  <c r="AB229" i="1"/>
  <c r="F497" i="1"/>
  <c r="AV487" i="1"/>
  <c r="EQ522" i="1"/>
  <c r="P57" i="1"/>
  <c r="EQ26" i="1"/>
  <c r="P525" i="1"/>
  <c r="DH552" i="1"/>
  <c r="DH22" i="1"/>
  <c r="F572" i="1"/>
  <c r="BA18" i="1"/>
  <c r="F130" i="1"/>
  <c r="Q81" i="1"/>
  <c r="AW522" i="1"/>
  <c r="F55" i="1"/>
  <c r="AW26" i="1"/>
  <c r="F575" i="1"/>
  <c r="V18" i="1"/>
  <c r="DP552" i="1"/>
  <c r="P548" i="1"/>
  <c r="DP22" i="1"/>
  <c r="F573" i="1"/>
  <c r="T18" i="1"/>
  <c r="AX552" i="1"/>
  <c r="F529" i="1"/>
  <c r="AX22" i="1"/>
  <c r="AR446" i="1"/>
  <c r="F483" i="1"/>
  <c r="P573" i="1"/>
  <c r="DL18" i="1"/>
  <c r="F214" i="1"/>
  <c r="AS150" i="1"/>
  <c r="F205" i="1"/>
  <c r="AY150" i="1"/>
  <c r="Y552" i="1"/>
  <c r="F549" i="1"/>
  <c r="Y22" i="1"/>
  <c r="F562" i="1"/>
  <c r="AQ18" i="1"/>
  <c r="CB26" i="1"/>
  <c r="AS49" i="1"/>
  <c r="EO522" i="1"/>
  <c r="P55" i="1"/>
  <c r="EO26" i="1"/>
  <c r="P579" i="1"/>
  <c r="DQ18" i="1"/>
  <c r="P431" i="1"/>
  <c r="EK229" i="1"/>
  <c r="AT414" i="1"/>
  <c r="CC229" i="1"/>
  <c r="O118" i="1"/>
  <c r="AB81" i="1"/>
  <c r="P500" i="1"/>
  <c r="EQ487" i="1"/>
  <c r="P422" i="1"/>
  <c r="EQ229" i="1"/>
  <c r="AR49" i="1"/>
  <c r="CA26" i="1"/>
  <c r="P419" i="1"/>
  <c r="EN229" i="1"/>
  <c r="F422" i="1"/>
  <c r="AY229" i="1"/>
  <c r="P572" i="1"/>
  <c r="ES18" i="1"/>
  <c r="F419" i="1"/>
  <c r="AV229" i="1"/>
  <c r="DG150" i="1"/>
  <c r="P199" i="1"/>
  <c r="P559" i="1"/>
  <c r="EP18" i="1"/>
  <c r="F503" i="1"/>
  <c r="AZ487" i="1"/>
  <c r="F548" i="1"/>
  <c r="X552" i="1"/>
  <c r="X22" i="1"/>
  <c r="P497" i="1"/>
  <c r="EN487" i="1"/>
  <c r="F567" i="1"/>
  <c r="S18" i="1"/>
  <c r="O150" i="1"/>
  <c r="F199" i="1"/>
  <c r="AR118" i="1"/>
  <c r="CA81" i="1"/>
  <c r="P494" i="1"/>
  <c r="DG487" i="1"/>
  <c r="EO487" i="1"/>
  <c r="P498" i="1"/>
  <c r="EH552" i="1"/>
  <c r="P531" i="1"/>
  <c r="V16" i="2" s="1"/>
  <c r="V18" i="2" s="1"/>
  <c r="EH22" i="1"/>
  <c r="P567" i="1"/>
  <c r="DK18" i="1"/>
  <c r="P574" i="1"/>
  <c r="DM18" i="1"/>
  <c r="P442" i="1"/>
  <c r="EJ229" i="1"/>
  <c r="EJ118" i="1"/>
  <c r="FS81" i="1"/>
  <c r="AY522" i="1"/>
  <c r="F57" i="1"/>
  <c r="AY26" i="1"/>
  <c r="EK522" i="1"/>
  <c r="P66" i="1"/>
  <c r="EK26" i="1"/>
  <c r="EL118" i="1"/>
  <c r="FU81" i="1"/>
  <c r="F209" i="1"/>
  <c r="Q150" i="1"/>
  <c r="DG118" i="1"/>
  <c r="DG522" i="1" s="1"/>
  <c r="DT81" i="1"/>
  <c r="P503" i="1"/>
  <c r="ER487" i="1"/>
  <c r="ER522" i="1"/>
  <c r="F202" i="1"/>
  <c r="AV150" i="1"/>
  <c r="P480" i="1"/>
  <c r="EV446" i="1"/>
  <c r="EV522" i="1"/>
  <c r="F494" i="1"/>
  <c r="O487" i="1"/>
  <c r="AT118" i="1"/>
  <c r="CC81" i="1"/>
  <c r="P472" i="1"/>
  <c r="EK446" i="1"/>
  <c r="AR414" i="1"/>
  <c r="CA229" i="1"/>
  <c r="F520" i="1"/>
  <c r="AR487" i="1"/>
  <c r="P552" i="1"/>
  <c r="F525" i="1"/>
  <c r="P22" i="1"/>
  <c r="AZ522" i="1"/>
  <c r="F574" i="1"/>
  <c r="U18" i="1"/>
  <c r="F203" i="1"/>
  <c r="AW150" i="1"/>
  <c r="P130" i="1"/>
  <c r="DI81" i="1"/>
  <c r="DI522" i="1"/>
  <c r="P420" i="1"/>
  <c r="EO229" i="1"/>
  <c r="P576" i="1"/>
  <c r="DO18" i="1"/>
  <c r="P562" i="1"/>
  <c r="EI18" i="1"/>
  <c r="F498" i="1"/>
  <c r="AW487" i="1"/>
  <c r="P77" i="1"/>
  <c r="EJ26" i="1"/>
  <c r="P51" i="1"/>
  <c r="DG26" i="1"/>
  <c r="O49" i="1"/>
  <c r="AB26" i="1"/>
  <c r="F576" i="1"/>
  <c r="W18" i="1"/>
  <c r="P520" i="1"/>
  <c r="EJ487" i="1"/>
  <c r="F566" i="1"/>
  <c r="R18" i="1"/>
  <c r="EN522" i="1"/>
  <c r="EN26" i="1"/>
  <c r="P54" i="1"/>
  <c r="F500" i="1"/>
  <c r="AY487" i="1"/>
  <c r="F420" i="1"/>
  <c r="AW229" i="1"/>
  <c r="F480" i="1"/>
  <c r="BD446" i="1"/>
  <c r="BD522" i="1"/>
  <c r="P225" i="1"/>
  <c r="EJ150" i="1"/>
  <c r="EJ446" i="1"/>
  <c r="P483" i="1"/>
  <c r="P209" i="1"/>
  <c r="DI150" i="1"/>
  <c r="F67" i="1"/>
  <c r="AT26" i="1"/>
  <c r="F426" i="1"/>
  <c r="Q229" i="1"/>
  <c r="P215" i="1"/>
  <c r="EL150" i="1"/>
  <c r="P575" i="1"/>
  <c r="DN18" i="1"/>
  <c r="AV522" i="1"/>
  <c r="AV26" i="1"/>
  <c r="F54" i="1"/>
  <c r="P566" i="1"/>
  <c r="DJ18" i="1"/>
  <c r="Q522" i="1"/>
  <c r="Q26" i="1"/>
  <c r="F61" i="1"/>
  <c r="F561" i="1"/>
  <c r="AP18" i="1"/>
  <c r="F215" i="1"/>
  <c r="AT150" i="1"/>
  <c r="A33" i="5" l="1"/>
  <c r="A43" i="5" s="1"/>
  <c r="A44" i="5" s="1"/>
  <c r="A45" i="5" s="1"/>
  <c r="A47" i="5" s="1"/>
  <c r="A48" i="5" s="1"/>
  <c r="A49" i="5" s="1"/>
  <c r="A50" i="5" s="1"/>
  <c r="A51" i="5" s="1"/>
  <c r="A54" i="5" s="1"/>
  <c r="A55" i="5" s="1"/>
  <c r="A56" i="5" s="1"/>
  <c r="A57" i="5" s="1"/>
  <c r="A58" i="5" s="1"/>
  <c r="A59" i="5" s="1"/>
  <c r="A60" i="5" s="1"/>
  <c r="A61" i="5" s="1"/>
  <c r="A62" i="5" s="1"/>
  <c r="A70" i="5" s="1"/>
  <c r="A71" i="5" s="1"/>
  <c r="AR150" i="1"/>
  <c r="AT522" i="1"/>
  <c r="AT552" i="1" s="1"/>
  <c r="DG552" i="1"/>
  <c r="P524" i="1"/>
  <c r="DG22" i="1"/>
  <c r="AV552" i="1"/>
  <c r="F527" i="1"/>
  <c r="AV22" i="1"/>
  <c r="BD552" i="1"/>
  <c r="F547" i="1"/>
  <c r="BD22" i="1"/>
  <c r="P534" i="1"/>
  <c r="DI552" i="1"/>
  <c r="DI22" i="1"/>
  <c r="AY552" i="1"/>
  <c r="F530" i="1"/>
  <c r="AY22" i="1"/>
  <c r="EN552" i="1"/>
  <c r="P527" i="1"/>
  <c r="EN22" i="1"/>
  <c r="O522" i="1"/>
  <c r="F51" i="1"/>
  <c r="O26" i="1"/>
  <c r="P530" i="1"/>
  <c r="EQ552" i="1"/>
  <c r="EQ22" i="1"/>
  <c r="P146" i="1"/>
  <c r="EJ81" i="1"/>
  <c r="P533" i="1"/>
  <c r="ER552" i="1"/>
  <c r="ER22" i="1"/>
  <c r="F120" i="1"/>
  <c r="O81" i="1"/>
  <c r="F579" i="1"/>
  <c r="Y18" i="1"/>
  <c r="P578" i="1"/>
  <c r="DP18" i="1"/>
  <c r="Q552" i="1"/>
  <c r="F534" i="1"/>
  <c r="Q22" i="1"/>
  <c r="F146" i="1"/>
  <c r="AR81" i="1"/>
  <c r="F578" i="1"/>
  <c r="X18" i="1"/>
  <c r="EO552" i="1"/>
  <c r="P528" i="1"/>
  <c r="EO22" i="1"/>
  <c r="P136" i="1"/>
  <c r="EL81" i="1"/>
  <c r="EL522" i="1"/>
  <c r="AR522" i="1"/>
  <c r="F77" i="1"/>
  <c r="AR26" i="1"/>
  <c r="F432" i="1"/>
  <c r="AT229" i="1"/>
  <c r="AS522" i="1"/>
  <c r="F66" i="1"/>
  <c r="AS26" i="1"/>
  <c r="F555" i="1"/>
  <c r="P18" i="1"/>
  <c r="F136" i="1"/>
  <c r="AT81" i="1"/>
  <c r="EV552" i="1"/>
  <c r="P547" i="1"/>
  <c r="EV22" i="1"/>
  <c r="EK552" i="1"/>
  <c r="P539" i="1"/>
  <c r="T16" i="2" s="1"/>
  <c r="EK22" i="1"/>
  <c r="P561" i="1"/>
  <c r="EH18" i="1"/>
  <c r="F559" i="1"/>
  <c r="AX18" i="1"/>
  <c r="P555" i="1"/>
  <c r="DH18" i="1"/>
  <c r="F416" i="1"/>
  <c r="O229" i="1"/>
  <c r="P120" i="1"/>
  <c r="DG81" i="1"/>
  <c r="F442" i="1"/>
  <c r="AR229" i="1"/>
  <c r="EJ522" i="1"/>
  <c r="AZ552" i="1"/>
  <c r="F533" i="1"/>
  <c r="AZ22" i="1"/>
  <c r="F528" i="1"/>
  <c r="AW552" i="1"/>
  <c r="AW22" i="1"/>
  <c r="F431" i="1"/>
  <c r="AS229" i="1"/>
  <c r="A72" i="5" l="1"/>
  <c r="A74" i="5" s="1"/>
  <c r="A75" i="5" s="1"/>
  <c r="A76" i="5" s="1"/>
  <c r="A77" i="5" s="1"/>
  <c r="A78" i="5" s="1"/>
  <c r="A79" i="5" s="1"/>
  <c r="A80" i="5" s="1"/>
  <c r="A83" i="5" s="1"/>
  <c r="AT22" i="1"/>
  <c r="F540" i="1"/>
  <c r="F16" i="2" s="1"/>
  <c r="F18" i="2" s="1"/>
  <c r="P577" i="1"/>
  <c r="EV18" i="1"/>
  <c r="F560" i="1"/>
  <c r="AY18" i="1"/>
  <c r="F564" i="1"/>
  <c r="Q18" i="1"/>
  <c r="P563" i="1"/>
  <c r="ER18" i="1"/>
  <c r="F557" i="1"/>
  <c r="AV18" i="1"/>
  <c r="O552" i="1"/>
  <c r="F524" i="1"/>
  <c r="O22" i="1"/>
  <c r="P564" i="1"/>
  <c r="DI18" i="1"/>
  <c r="F558" i="1"/>
  <c r="AW18" i="1"/>
  <c r="P558" i="1"/>
  <c r="EO18" i="1"/>
  <c r="T18" i="2"/>
  <c r="AR552" i="1"/>
  <c r="F550" i="1"/>
  <c r="AR22" i="1"/>
  <c r="P554" i="1"/>
  <c r="DG18" i="1"/>
  <c r="EL552" i="1"/>
  <c r="P540" i="1"/>
  <c r="U16" i="2" s="1"/>
  <c r="U18" i="2" s="1"/>
  <c r="EL22" i="1"/>
  <c r="P557" i="1"/>
  <c r="EN18" i="1"/>
  <c r="P550" i="1"/>
  <c r="EJ552" i="1"/>
  <c r="EJ22" i="1"/>
  <c r="P560" i="1"/>
  <c r="EQ18" i="1"/>
  <c r="F577" i="1"/>
  <c r="BD18" i="1"/>
  <c r="F563" i="1"/>
  <c r="AZ18" i="1"/>
  <c r="P569" i="1"/>
  <c r="EK18" i="1"/>
  <c r="AS552" i="1"/>
  <c r="F539" i="1"/>
  <c r="E16" i="2" s="1"/>
  <c r="AS22" i="1"/>
  <c r="F570" i="1"/>
  <c r="AT18" i="1"/>
  <c r="F580" i="1" l="1"/>
  <c r="AR18" i="1"/>
  <c r="X16" i="2"/>
  <c r="X18" i="2" s="1"/>
  <c r="E18" i="2"/>
  <c r="I16" i="2"/>
  <c r="I18" i="2" s="1"/>
  <c r="F569" i="1"/>
  <c r="AS18" i="1"/>
  <c r="P570" i="1"/>
  <c r="EL18" i="1"/>
  <c r="F554" i="1"/>
  <c r="O18" i="1"/>
  <c r="P580" i="1"/>
  <c r="EJ18" i="1"/>
  <c r="A84" i="5" l="1"/>
  <c r="A85" i="5" s="1"/>
  <c r="A86" i="5" s="1"/>
  <c r="A87" i="5" s="1"/>
  <c r="A88" i="5" s="1"/>
  <c r="A89" i="5" s="1"/>
  <c r="A90" i="5" s="1"/>
  <c r="A91" i="5" s="1"/>
  <c r="A99" i="5" s="1"/>
  <c r="A100" i="5" s="1"/>
  <c r="A101" i="5" s="1"/>
  <c r="A103" i="5" s="1"/>
  <c r="A104" i="5" l="1"/>
  <c r="A105" i="5" s="1"/>
  <c r="A106" i="5" s="1"/>
  <c r="A107" i="5" s="1"/>
  <c r="A108" i="5" s="1"/>
</calcChain>
</file>

<file path=xl/sharedStrings.xml><?xml version="1.0" encoding="utf-8"?>
<sst xmlns="http://schemas.openxmlformats.org/spreadsheetml/2006/main" count="29081" uniqueCount="1248">
  <si>
    <t>Smeta.RU  (495) 974-1589</t>
  </si>
  <si>
    <t>_PS_</t>
  </si>
  <si>
    <t>Smeta.RU</t>
  </si>
  <si>
    <t/>
  </si>
  <si>
    <t>02-04-1-01-02к2  АБ ПЭ1, ПЭ2 10кВт Андроновка</t>
  </si>
  <si>
    <t>4735.II-ТКР4.3.ВР изм.1 (стадия П)</t>
  </si>
  <si>
    <t>Сметные нормы списания</t>
  </si>
  <si>
    <t>Коды ценников</t>
  </si>
  <si>
    <t>ОСНБЖ доп.4</t>
  </si>
  <si>
    <t>ТР для Версии 10: Центральные регионы (с учетом п-ма 2536-ИП/12/ГС от 22.03.2017 г</t>
  </si>
  <si>
    <t>ОСНБ ОАО "РЖД" (ОСНБЖ-2001)</t>
  </si>
  <si>
    <t>Поправки для НБ 2014 года от 15.06.2021 г. Кап. ремонт жилых и общественных зданий</t>
  </si>
  <si>
    <t>ОСН</t>
  </si>
  <si>
    <t>02-04-1-01-02к2</t>
  </si>
  <si>
    <t>Электроснабжение нетяговых потребителей. Переустройство линий А/Б, ПЭ1, ПЭ2 10 кВт электроснабжения нетяговых потребителей на станции Андроновка</t>
  </si>
  <si>
    <t>Раздел 1</t>
  </si>
  <si>
    <t>ПЭ2-10 кВ</t>
  </si>
  <si>
    <t>Шурфление</t>
  </si>
  <si>
    <t>1</t>
  </si>
  <si>
    <t>01-02-057-2</t>
  </si>
  <si>
    <t>Разработка грунта вручную в траншеях глубиной до 2 м без креплений с откосами, группа грунтов 2</t>
  </si>
  <si>
    <t>100 м3 грунта</t>
  </si>
  <si>
    <t>ОЕРЖ-2001 01-02-057-2 пр. №2433р от 15.10.2014 г.</t>
  </si>
  <si>
    <t>Строительство новых объектов в стесненных условиях: на территориях действующих предприятий, имеющих разветвленную сеть транспортных и инженерных коммуникаций и стесненные условия для складирования материалов</t>
  </si>
  <si>
    <t>)*1,15</t>
  </si>
  <si>
    <t>Общестроительные работы</t>
  </si>
  <si>
    <t>Земляные работы, выполняемые  ручным способом</t>
  </si>
  <si>
    <t>ФЕР-01</t>
  </si>
  <si>
    <t>ОПДС-2821.2011. Прил.4.т.1.п.7</t>
  </si>
  <si>
    <t>4.1.7</t>
  </si>
  <si>
    <t>2</t>
  </si>
  <si>
    <t>01-02-061-2</t>
  </si>
  <si>
    <t>Засыпка вручную траншей, пазух котлованов и ям, группа грунтов 2</t>
  </si>
  <si>
    <t>ОЕРЖ-2001 01-02-061-2 пр. №2433р от 15.10.2014 г.</t>
  </si>
  <si>
    <t>3</t>
  </si>
  <si>
    <t>08-01-002-1</t>
  </si>
  <si>
    <t>Устройство основания под фундаменты песчаного (Подушка из песка 0,1м + присыпка 0,2м))</t>
  </si>
  <si>
    <t>1 м3 основания</t>
  </si>
  <si>
    <t>ОЕРЖ-2001 08-01-002-1 пр. №2433р от 15.10.2014 г.</t>
  </si>
  <si>
    <t>Конструкции из кирпича и блоков</t>
  </si>
  <si>
    <t>ФЕР-08</t>
  </si>
  <si>
    <t>4</t>
  </si>
  <si>
    <t>м10-06-048-5</t>
  </si>
  <si>
    <t>Прокладка волоконно-оптических кабелей в траншее</t>
  </si>
  <si>
    <t>1 км кабеля</t>
  </si>
  <si>
    <t>ОЕРЖм-2001 м10-06-048-5 пр. №2433р от 15.10.2014 г.</t>
  </si>
  <si>
    <t>Строительство новых объектов в стесненных условиях: на территориях действующих предприятий, имеющих разветвленную сеть транспортных и инженерных коммуникаций и стесненные условия для складирования материалов  Прокладка опознавательной ленты</t>
  </si>
  <si>
    <t>)*0,3</t>
  </si>
  <si>
    <t>)*1,15)*0,3</t>
  </si>
  <si>
    <t>=55</t>
  </si>
  <si>
    <t>Монтажные работы</t>
  </si>
  <si>
    <t>Связь: линии связи в/опт.  город/м_город- отд.6,разд.3 ( м/гор.:НР=120% , СП=70% - {М_ГОР}=1; гор . НР=100%, СП=65% - {М_ГОР}=0) и (при устройстве средств посадки самолетов : НР=95%, СП=55% - {АВИА}=1)</t>
  </si>
  <si>
    <t>мФЕР-10</t>
  </si>
  <si>
    <t>ОПДС-2821.2011. Прил.4.т.1.п.7  Сб.№м10, п.1.10.98</t>
  </si>
  <si>
    <t>5</t>
  </si>
  <si>
    <t>507-3536</t>
  </si>
  <si>
    <t>Лента сигнальная "Электра" ЛСЭ 150</t>
  </si>
  <si>
    <t>м</t>
  </si>
  <si>
    <t>ОССЦЖ-2001 507-3536 пр. №2433р от 15.10.2014 г.</t>
  </si>
  <si>
    <t>Материалы монтажные</t>
  </si>
  <si>
    <t>Материалы и конструкции ( монтажные )  по ценникам и каталогам</t>
  </si>
  <si>
    <t>ФССЦм</t>
  </si>
  <si>
    <t>Траншея для сдвижки кабеля</t>
  </si>
  <si>
    <t>)*1,2*1,2*1,6</t>
  </si>
  <si>
    <t>ОПДС 2821.2011, таб.2, п.3.2.2.1, п.7   ОПДС 2821.2011, прил.4, п.5  Сб.№33, п.1.33.5</t>
  </si>
  <si>
    <t>м08-02-146-6</t>
  </si>
  <si>
    <t>Демонтаж/ Кабель до 35 кВ с креплением накладными скобами, масса 1 м кабеля до 9 кг</t>
  </si>
  <si>
    <t>100 М КАБЕЛЯ</t>
  </si>
  <si>
    <t>ОЕРЖм-2001 м08-02-146-6 пр. №2433р от 15.10.2014 г.</t>
  </si>
  <si>
    <t>*0</t>
  </si>
  <si>
    <t>)*0,7*1,2*1,6</t>
  </si>
  <si>
    <t>Электромонтажные работы ,  отдел 01-03 : ( на АЭС  НР = 110% ) - (работы по упр. авиа.- движением:  СП=55% (  {АВИА}=1; обычные работы : СП=65 - {AВИА}=0), при работе на АЭС СП= 68% )</t>
  </si>
  <si>
    <t>мФЕР-08</t>
  </si>
  <si>
    <t>ОПДС 2821.2011, таб.2, п.3.2.2.1, п.7   ОПДС 2821.2011, прил.4, п.5  ОПДС 2821.2011, п.3.2.5.4 "а"</t>
  </si>
  <si>
    <t>Кабель до 35 кВ с креплением накладными скобами, масса 1 м кабеля до 9 кг</t>
  </si>
  <si>
    <t>)*1,2*1,6</t>
  </si>
  <si>
    <t>ОПДС 2821.2011, таб.2, п.3.2.2.1, п.7   ОПДС 2821.2011, прил.4, п.5</t>
  </si>
  <si>
    <t>ПЗ</t>
  </si>
  <si>
    <t>Прямые затраты</t>
  </si>
  <si>
    <t>СтМатОб</t>
  </si>
  <si>
    <t>Стоимость материальных ресурсов (всего)</t>
  </si>
  <si>
    <t>СтМатОбЗак</t>
  </si>
  <si>
    <t>Стоимость материалов и оборудования заказчика</t>
  </si>
  <si>
    <t>СтМатОбПод</t>
  </si>
  <si>
    <t>Стоимость материалов и оборудования подрядчика</t>
  </si>
  <si>
    <t>СтМат</t>
  </si>
  <si>
    <t>Стоимость материалов (всего)</t>
  </si>
  <si>
    <t>СтМатЗак</t>
  </si>
  <si>
    <t>Стоимость материалов заказчика</t>
  </si>
  <si>
    <t>СтМатПод</t>
  </si>
  <si>
    <t>Стоимость материалов подрядчика</t>
  </si>
  <si>
    <t>Оборуд</t>
  </si>
  <si>
    <t>Стоимость оборудования (всего)</t>
  </si>
  <si>
    <t>ОборудЗак</t>
  </si>
  <si>
    <t>Стоимость оборудования заказчика</t>
  </si>
  <si>
    <t>ОборудПод</t>
  </si>
  <si>
    <t>Стоимость оборудования подрядчика</t>
  </si>
  <si>
    <t>ЭММ</t>
  </si>
  <si>
    <t>Эксплуатация машин</t>
  </si>
  <si>
    <t>ЭММсНРиСП</t>
  </si>
  <si>
    <t>Эксплуатация машин по ТСН-2001.16</t>
  </si>
  <si>
    <t>ЗПМ</t>
  </si>
  <si>
    <t>ЗП машинистов</t>
  </si>
  <si>
    <t>ОЗП</t>
  </si>
  <si>
    <t>Основная ЗП рабочих</t>
  </si>
  <si>
    <t>ОЗПсНРиСП</t>
  </si>
  <si>
    <t>Основная ЗП рабочих по ТСН-2001.16</t>
  </si>
  <si>
    <t>Строит</t>
  </si>
  <si>
    <t>Строительные работы с НР и СП</t>
  </si>
  <si>
    <t>Монтаж</t>
  </si>
  <si>
    <t>Монтажные работы с НР и СП</t>
  </si>
  <si>
    <t>Прочие</t>
  </si>
  <si>
    <t>Прочие работы с НР и СП</t>
  </si>
  <si>
    <t>ПрочиеЗатр</t>
  </si>
  <si>
    <t>Прочие затраты по ТСН-2001.16</t>
  </si>
  <si>
    <t>ВозврМат</t>
  </si>
  <si>
    <t>Возврат материалов</t>
  </si>
  <si>
    <t>ТрудСтр</t>
  </si>
  <si>
    <t>Трудозатраты строителей</t>
  </si>
  <si>
    <t>ТрудМаш</t>
  </si>
  <si>
    <t>Трудозатраты машинистов</t>
  </si>
  <si>
    <t>ТранспМат</t>
  </si>
  <si>
    <t>Транспорт материалов</t>
  </si>
  <si>
    <t>Перевозка</t>
  </si>
  <si>
    <t>Перевозка грузов</t>
  </si>
  <si>
    <t>НР</t>
  </si>
  <si>
    <t>Накладные расходы</t>
  </si>
  <si>
    <t>СмПриб</t>
  </si>
  <si>
    <t>Сметная прибыль</t>
  </si>
  <si>
    <t>Всего</t>
  </si>
  <si>
    <t>Всего с НР и СП</t>
  </si>
  <si>
    <t>Раздел 2</t>
  </si>
  <si>
    <t>АБ-10кВ</t>
  </si>
  <si>
    <t>м20-02-022-2</t>
  </si>
  <si>
    <t>Установка на опорах: траверс для крепления двух консолей/ применительно/ Кронштейн для подвески проводов</t>
  </si>
  <si>
    <t>1  ШТ.</t>
  </si>
  <si>
    <t>ОЕРЖм-2001 м20-02-022-2 пр. №2433р от 15.10.2014 г.</t>
  </si>
  <si>
    <t>Сигнализации на ж/д : контактрые сети на ж/д</t>
  </si>
  <si>
    <t>мФЕР-20</t>
  </si>
  <si>
    <t>Прил. м20,1, п.4  ОПДС 2821.2011, прил.4, п.5</t>
  </si>
  <si>
    <t>6</t>
  </si>
  <si>
    <t>м08-02-364-1</t>
  </si>
  <si>
    <t>Кронштейн «Переход» на опоре</t>
  </si>
  <si>
    <t>ОЕРЖм-2001 м08-02-364-1 пр. №2433р от 15.10.2014 г.</t>
  </si>
  <si>
    <t>)*1,2)*1,15</t>
  </si>
  <si>
    <t>ОПДС 2821.2011, прил.4, п.5  ОПДС-2821.2011. Прил.4.т.1.п.7</t>
  </si>
  <si>
    <t>7</t>
  </si>
  <si>
    <t>551-2030-001*</t>
  </si>
  <si>
    <t>Кронштейн для подвески проводов КФЛСЦ-63, КВЛСЦ-63</t>
  </si>
  <si>
    <t>шт.</t>
  </si>
  <si>
    <t>ОССЦЖ-2001 551-2030-001* пр. №2433р от 15.10.2014 г.</t>
  </si>
  <si>
    <t>8</t>
  </si>
  <si>
    <t>551-2027-001*</t>
  </si>
  <si>
    <t>Кронштейн для подвески проводов КФЛСЦ-50, КВЛСЦ-50</t>
  </si>
  <si>
    <t>ОССЦЖ-2001 551-2027-001* пр. №2433р от 15.10.2014 г.</t>
  </si>
  <si>
    <t>9</t>
  </si>
  <si>
    <t>Кронштейн для подвески проводов  КАД-II МШ-3 (прим.)</t>
  </si>
  <si>
    <t>м08-02-158-19</t>
  </si>
  <si>
    <t>Заделка концевая сухая для 3-4-жильного кабеля с пластмассовой и резиновой изоляцией напряжением до 10 кВ, сечение одной жилы до 70 мм2/ Применительно</t>
  </si>
  <si>
    <t>ОЕРЖм-2001 м08-02-158-19 пр. №2433р от 15.10.2014 г.</t>
  </si>
  <si>
    <t>10</t>
  </si>
  <si>
    <t>111-3220-002*</t>
  </si>
  <si>
    <t>Зажим соединительный изолированный (СИП) - гильзы СНА95Н</t>
  </si>
  <si>
    <t>ОССЦЖ-2001 111-3220-002* пр. №2433р от 15.10.2014 г.</t>
  </si>
  <si>
    <t>м20-03-015-1</t>
  </si>
  <si>
    <t>Перевод одного существующего дополнительного провода в линии на новые кронштейны: с подвесными изоляторами</t>
  </si>
  <si>
    <t>1 КМ</t>
  </si>
  <si>
    <t>ОЕРЖм-2001 м20-03-015-1 пр. №2433р от 15.10.2014 г.</t>
  </si>
  <si>
    <t>ОПДС 2821.2011, прил.4, п.5  Прил. м20,1, п.4</t>
  </si>
  <si>
    <t>м20-03-015-3</t>
  </si>
  <si>
    <t>Перевод каждого следующего существующего дополнительного провода в линии на новые кронштейны: с подвесными изоляторами</t>
  </si>
  <si>
    <t>ОЕРЖм-2001 м20-03-015-3 пр. №2433р от 15.10.2014 г.</t>
  </si>
  <si>
    <t>*2</t>
  </si>
  <si>
    <t>)*1,2*1,6*2</t>
  </si>
  <si>
    <t>11</t>
  </si>
  <si>
    <t>м20-02-031-8</t>
  </si>
  <si>
    <t>Один провод в линии на штыревых изоляторах: изолированный самонесущий типа СИП-3, (SAX) (3 провода в линии)</t>
  </si>
  <si>
    <t>ОЕРЖм-2001 м20-02-031-8 пр. №2433р от 15.10.2014 г.</t>
  </si>
  <si>
    <t>)*3)*0</t>
  </si>
  <si>
    <t>)*3)*0,7)*1,2)*1,15)*3</t>
  </si>
  <si>
    <t>ОПДС-2821.2011. 3.2.5.4А  ОПДС-2821.2011. Прил.4.т.1.п.5В  ОПДС-2821.2011. Прил.4.т.1.п.7  ОПДС-2821.2011 п. 3.2.3.1, т. 3</t>
  </si>
  <si>
    <t>12</t>
  </si>
  <si>
    <t>Один провод в линии на штыревых изоляторах: изолированный самонесущий типа СИП-3, (SAX)  (существующий провод СИП) (3 провода в линии)</t>
  </si>
  <si>
    <t>)*3</t>
  </si>
  <si>
    <t>)*3)*1,2)*1,15)*3</t>
  </si>
  <si>
    <t>ОПДС-2821.2011. Прил.4.т.1.п.5В  ОПДС-2821.2011. Прил.4.т.1.п.7  ОПДС-2821.2011 п. 3.2.3.1, т. 3</t>
  </si>
  <si>
    <t>13</t>
  </si>
  <si>
    <t>Один провод в линии на штыревых изоляторах: изолированный самонесущий типа СИП-3, (SAX)</t>
  </si>
  <si>
    <t>)*3)*1,2)*1,15</t>
  </si>
  <si>
    <t>ОПДС-2821.2011. Прил.4.т.1.п.5В  ОПДС-2821.2011. Прил.4.т.1.п.7</t>
  </si>
  <si>
    <t>Поправка: МДС 81-35.2004, прил.1, т.2, п.5  Наименование: Производство монтажных работ вблизи объектов, находящихся под высоким напряжением, в том числе в охранной зоне действующей воздушной линии электропередачи</t>
  </si>
  <si>
    <t>)*3)*1,2</t>
  </si>
  <si>
    <t>Поправка: МДС 81-35.2004, прил.1, т.2, п.5</t>
  </si>
  <si>
    <t>*3</t>
  </si>
  <si>
    <t>)*1,2*1,6*3</t>
  </si>
  <si>
    <t>502-0862</t>
  </si>
  <si>
    <t>Провода самонесущие изолированные для воздушных линий электропередачи с алюминиевыми жилами марки СИП-3 1х120</t>
  </si>
  <si>
    <t>1000 м</t>
  </si>
  <si>
    <t>ОССЦЖ-2001 502-0862 пр. №2433р от 15.10.2014 г.</t>
  </si>
  <si>
    <t>1000 М</t>
  </si>
  <si>
    <t>14</t>
  </si>
  <si>
    <t>502-0859</t>
  </si>
  <si>
    <t>Провода самонесущие изолированные для воздушных линий электропередачи с алюминиевыми жилами марки СИП-3 1х50-20</t>
  </si>
  <si>
    <t>ОССЦЖ-2001 502-0859 пр. №2433р от 15.10.2014 г.</t>
  </si>
  <si>
    <t>Раздел 3</t>
  </si>
  <si>
    <t>ПЭ1-10 кВ</t>
  </si>
  <si>
    <t>15</t>
  </si>
  <si>
    <t>16</t>
  </si>
  <si>
    <t>17</t>
  </si>
  <si>
    <t>18</t>
  </si>
  <si>
    <t>19</t>
  </si>
  <si>
    <t>551-0201-467*</t>
  </si>
  <si>
    <t>Кронштейн СИП-3, ОТУ 32-4954-4</t>
  </si>
  <si>
    <t>ОССЦЖ-2001 551-0201-467* пр. №2433р от 15.10.2014 г.</t>
  </si>
  <si>
    <t>20</t>
  </si>
  <si>
    <t>Один провод в линии на штыревых изоляторах: изолированный самонесущий типа СИП-3, (SAX) (снятие провода СИП) (3 провода в линии)</t>
  </si>
  <si>
    <t>)*0</t>
  </si>
  <si>
    <t>)*3)*0,7)*1,2</t>
  </si>
  <si>
    <t>Поправка: МДС 81-37.2004, п.3.2.1.1  Поправка: МДС 81-35.2004, прил.1, т.2, п.5</t>
  </si>
  <si>
    <t>21</t>
  </si>
  <si>
    <t>Демонтаж/ Один провод в линии на штыревых изоляторах: изолированный самонесущий типа СИП-3, (SAX) (снятие провода СИП) (3 провода в линии)</t>
  </si>
  <si>
    <t>Один провод в линии на штыревых изоляторах: изолированный самонесущий типа СИП-3, (SAX) (существующий провод СИП) (3 провода в линии)</t>
  </si>
  <si>
    <t>22</t>
  </si>
  <si>
    <t>23</t>
  </si>
  <si>
    <t>Провода самонесущие изолированные для воздушных линий электропередачи с алюминиевыми жилами марки СИП-3 1х50</t>
  </si>
  <si>
    <t>24</t>
  </si>
  <si>
    <t>Провода самонесущие изолированные для воздушных линий электропередачи с алюминиевыми жилами марки СИП-3 1х120-20</t>
  </si>
  <si>
    <t>25</t>
  </si>
  <si>
    <t>110-0318</t>
  </si>
  <si>
    <t>Изоляторы линейные штыревые высоковольтные ШФ 20-Г</t>
  </si>
  <si>
    <t>ОССЦЖ-2001 110-0318 пр. №2433р от 15.10.2014 г.</t>
  </si>
  <si>
    <t>Материалы строительные</t>
  </si>
  <si>
    <t>Материалы и конструкции ( строительные ) по ценникам и каталогом</t>
  </si>
  <si>
    <t>ФССЦст</t>
  </si>
  <si>
    <t>26</t>
  </si>
  <si>
    <t>551-6002-001*</t>
  </si>
  <si>
    <t>Колпачок полиэтиленовый для крепления штыревого изолятора К-9</t>
  </si>
  <si>
    <t>ОССЦЖ-2001 551-6002-001* пр. №2433р от 15.10.2014 г.</t>
  </si>
  <si>
    <t>27</t>
  </si>
  <si>
    <t>500-9733-015*</t>
  </si>
  <si>
    <t>Вязка спиральная  ВС-50</t>
  </si>
  <si>
    <t>ОССЦЖ-2001 500-9733-015* пр. №2433р от 15.10.2014 г.</t>
  </si>
  <si>
    <t>28</t>
  </si>
  <si>
    <t>м20-02-005-12</t>
  </si>
  <si>
    <t>Устройство защиты от пережогов контактной сети</t>
  </si>
  <si>
    <t>ОЕРЖм-2001 м20-02-005-12 пр. №2433р от 15.10.2014 г.</t>
  </si>
  <si>
    <t>29</t>
  </si>
  <si>
    <t>509-5629</t>
  </si>
  <si>
    <t>Устройство дугозащитное SE 20.1</t>
  </si>
  <si>
    <t>ОССЦЖ-2001 509-5629 пр. №2433р от 15.10.2014 г.</t>
  </si>
  <si>
    <t>30</t>
  </si>
  <si>
    <t>509-5630</t>
  </si>
  <si>
    <t>Устройство дугозащитное SE 20.2</t>
  </si>
  <si>
    <t>ОССЦЖ-2001 509-5630 пр. №2433р от 15.10.2014 г.</t>
  </si>
  <si>
    <t>Раздел 4</t>
  </si>
  <si>
    <t>Вынос линий 0,4 и 10 кВ и защита под проектируемой дорогой</t>
  </si>
  <si>
    <t>ПЭ2</t>
  </si>
  <si>
    <t>31</t>
  </si>
  <si>
    <t>5.2.4</t>
  </si>
  <si>
    <t>32</t>
  </si>
  <si>
    <t>33</t>
  </si>
  <si>
    <t>Устройство основания под фундаменты песчаного (Подушка из песка )</t>
  </si>
  <si>
    <t>34</t>
  </si>
  <si>
    <t>28-03-030-1</t>
  </si>
  <si>
    <t>Устройство трубопроводов из полиэтиленовых труб с количеством каналов: до 2</t>
  </si>
  <si>
    <t>1 км трубопровода</t>
  </si>
  <si>
    <t>ОЕРЖ-2001 28-03-030-1 пр. №2433р от 15.10.2014 г.</t>
  </si>
  <si>
    <t>Железные дороги</t>
  </si>
  <si>
    <t>ФЕР-28</t>
  </si>
  <si>
    <t>35</t>
  </si>
  <si>
    <t>507-2059</t>
  </si>
  <si>
    <t>Труба ПЭ 80 SDR 11, наружный диаметр 160 мм (ГОСТ Р 50838-95)</t>
  </si>
  <si>
    <t>10 м</t>
  </si>
  <si>
    <t>ОССЦЖ-2001 507-2059 пр. №2433р от 15.10.2014 г.</t>
  </si>
  <si>
    <t>36</t>
  </si>
  <si>
    <t>м08-02-148-1</t>
  </si>
  <si>
    <t>Кабель до 35 кВ в проложенных трубах, блоках и коробах, масса 1 м кабеля до 1 кг</t>
  </si>
  <si>
    <t>ОЕРЖм-2001 м08-02-148-1 пр. №2433р от 15.10.2014 г.</t>
  </si>
  <si>
    <t>37</t>
  </si>
  <si>
    <t>501-0232</t>
  </si>
  <si>
    <t>Кабели силовые на напряжение 10000 В с медными жилами в свинцовой оболочке марки СБлнУ, с числом жил - 3 и сечением 120 мм2</t>
  </si>
  <si>
    <t>ОССЦЖ-2001 501-0232 пр. №2433р от 15.10.2014 г.</t>
  </si>
  <si>
    <t>22-05-004-1</t>
  </si>
  <si>
    <t>Заделка битумом и прядью концов футляра диаметром 400 мм</t>
  </si>
  <si>
    <t>1 футляр</t>
  </si>
  <si>
    <t>ОЕРЖ-2001 22-05-004-1 пр. №2433р от 15.10.2014 г.</t>
  </si>
  <si>
    <t>)*1,2*1,15</t>
  </si>
  <si>
    <t>Водопровод - наружные сети</t>
  </si>
  <si>
    <t>ФЕР-22</t>
  </si>
  <si>
    <t>ОПДС 2821.2011, прил.4, п.7   ОПДС 2821.2011, прил.4, п.5</t>
  </si>
  <si>
    <t>м08-02-167-8</t>
  </si>
  <si>
    <t>Муфта соединительная эпоксидная для 3-4-жильного кабеля напряжением до 10 кВ, сечение жил до 120 мм2</t>
  </si>
  <si>
    <t>ОЕРЖм-2001 м08-02-167-8 пр. №2433р от 15.10.2014 г.</t>
  </si>
  <si>
    <t>м08-02-169-2</t>
  </si>
  <si>
    <t>Муфта соединительная эпоксидная усовершенствованной конструкции для 3-4-жильного кабеля напряжением до 35 кВ в климатическом исполнении У-2,5 и УХЛ-2,5, сечение одной жилы до 120 мм2</t>
  </si>
  <si>
    <t>1 соединение (3 муфты)</t>
  </si>
  <si>
    <t>ОЕРЖм-2001 м08-02-169-2 пр. №2433р от 15.10.2014 г.</t>
  </si>
  <si>
    <t>38</t>
  </si>
  <si>
    <t>м20-01-075-10</t>
  </si>
  <si>
    <t>Муфта кабельная соединительная для кабеля с количеством жил до: 12</t>
  </si>
  <si>
    <t>ОЕРЖм-2001 м20-01-075-10 пр. №2433р от 15.10.2014 г.</t>
  </si>
  <si>
    <t>Сигнализации на ж/д : оборудование сигнализации и блокировки</t>
  </si>
  <si>
    <t>39</t>
  </si>
  <si>
    <t>510-2127-001*</t>
  </si>
  <si>
    <t>Муфта соединительная на основе термоусаживаемых изделий с соединительными гильзами с контактными винтами со срывающимися головками при затяжке для 3-х жильных кабелей с алюминиевыми жилами 3 Стп-В-70/120</t>
  </si>
  <si>
    <t>компл.</t>
  </si>
  <si>
    <t>ОССЦЖ-2001 510-2127-001* пр. №2433р от 15.10.2014 г.</t>
  </si>
  <si>
    <t>40</t>
  </si>
  <si>
    <t>м08-02-143-3</t>
  </si>
  <si>
    <t>Покрытие кабеля, проложенного в траншее плитами одного кабеля</t>
  </si>
  <si>
    <t>ОЕРЖм-2001 м08-02-143-3 пр. №2433р от 15.10.2014 г.</t>
  </si>
  <si>
    <t>м08-02-171-1</t>
  </si>
  <si>
    <t>Лоток стальной для крепления соединительных муфт на установленных полках/ применительно/ Устройство плит для соединительных муфт</t>
  </si>
  <si>
    <t>100 шт.</t>
  </si>
  <si>
    <t>ОЕРЖм-2001 м08-02-171-1 пр. №2433р от 15.10.2014 г.</t>
  </si>
  <si>
    <t>41</t>
  </si>
  <si>
    <t>403-0130</t>
  </si>
  <si>
    <t>Плиты из мелкозернистого бетона для защиты электрокабелей, толщиной 50 мм, класс В15</t>
  </si>
  <si>
    <t>м2</t>
  </si>
  <si>
    <t>ОССЦЖ-2001 403-0130 пр. №2433р от 15.10.2014 г.</t>
  </si>
  <si>
    <t>42</t>
  </si>
  <si>
    <t>м20-01-075-1</t>
  </si>
  <si>
    <t>Муфта кабельная концевая для кабеля с количеством жил до: 12</t>
  </si>
  <si>
    <t>ОЕРЖм-2001 м20-01-075-1 пр. №2433р от 15.10.2014 г.</t>
  </si>
  <si>
    <t>43</t>
  </si>
  <si>
    <t>510-2122-001*</t>
  </si>
  <si>
    <t>Муфта концевая наружной установки на основе термоусаживаемых изделий с кабельными наконечниками с контактными винтами со срывающимися головками при затяжке для 4-х жильных кабелей с пластмассовой изоляцией в пластмассовой оболочке ПКНтп-70/120</t>
  </si>
  <si>
    <t>ОССЦЖ-2001 510-2122-001* пр. №2433р от 15.10.2014 г.</t>
  </si>
  <si>
    <t>м08-02-411-7</t>
  </si>
  <si>
    <t>Ввод гибкий, наружный диаметр металлорукава до 78 мм/ применительно/ Выход из ТП54 и ввод в ТП 54</t>
  </si>
  <si>
    <t>1 ВВОД</t>
  </si>
  <si>
    <t>ОЕРЖм-2001 м08-02-411-7 пр. №2433р от 15.10.2014 г.</t>
  </si>
  <si>
    <t>44</t>
  </si>
  <si>
    <t>45</t>
  </si>
  <si>
    <t>ПЭ1</t>
  </si>
  <si>
    <t>46</t>
  </si>
  <si>
    <t>)*1,2*1,15*1,2</t>
  </si>
  <si>
    <t>ТЧ сб.01, п. 1.33.5.  ОПДС 2821.2011, прил.4, п.7   ОПДС 2821.2011, прил.4, п.5</t>
  </si>
  <si>
    <t>47</t>
  </si>
  <si>
    <t>48</t>
  </si>
  <si>
    <t>49</t>
  </si>
  <si>
    <t>50</t>
  </si>
  <si>
    <t>51</t>
  </si>
  <si>
    <t>м08-02-409-3</t>
  </si>
  <si>
    <t>Труба винипластовая по установленным конструкциям, по стенам и колоннам с креплением скобами, диаметр до 63 мм (прим. Гофротруба ввод в сооружение)</t>
  </si>
  <si>
    <t>100 м</t>
  </si>
  <si>
    <t>ОЕРЖм-2001 м08-02-409-3 пр. №2433р от 15.10.2014 г.</t>
  </si>
  <si>
    <t>52</t>
  </si>
  <si>
    <t>509-5784</t>
  </si>
  <si>
    <t>Трубы гибкие гофрированные двустенные "DKC" диаметром 90 мм (прим. ГТ80)</t>
  </si>
  <si>
    <t>ОССЦЖ-2001 509-5784 пр. №2433р от 15.10.2014 г.</t>
  </si>
  <si>
    <t>53</t>
  </si>
  <si>
    <t>54</t>
  </si>
  <si>
    <t>501-0231</t>
  </si>
  <si>
    <t>Кабели силовые на напряжение 10000 В с медными жилами в свинцовой оболочке марки СБлнУ, с числом жил - 3 и сечением 95 мм2</t>
  </si>
  <si>
    <t>ОССЦЖ-2001 501-0231 пр. №2433р от 15.10.2014 г.</t>
  </si>
  <si>
    <t>Ввод гибкий, наружный диаметр металлорукава до 78 мм/ применительно/ Выход из ТП54и КТП ЭЧК; Ввод в КТП ЭЧК</t>
  </si>
  <si>
    <t>55</t>
  </si>
  <si>
    <t>56</t>
  </si>
  <si>
    <t>57</t>
  </si>
  <si>
    <t>101-1714</t>
  </si>
  <si>
    <t>Болты с гайками и шайбами строительные (прим. метизы)</t>
  </si>
  <si>
    <t>т</t>
  </si>
  <si>
    <t>ОССЦЖ-2001 101-1714 пр. №2433р от 15.10.2014 г.</t>
  </si>
  <si>
    <t>58</t>
  </si>
  <si>
    <t>201-0755</t>
  </si>
  <si>
    <t>Отдельные конструктивные элементы зданий и сооружений с преобладанием горячекатаных профилей, средняя масса сборочной единицы до 0,1 т (металлоконструкции)</t>
  </si>
  <si>
    <t>ОССЦЖ-2001 201-0755 пр. №2433р от 15.10.2014 г.</t>
  </si>
  <si>
    <t>м08-02-159-7</t>
  </si>
  <si>
    <t>Заделка концевая в резиновой перчатке для 3-4-жильного кабеля напряжением до 10 кВ, сечение одной жилы до 120 мм2</t>
  </si>
  <si>
    <t>ОЕРЖм-2001 м08-02-159-7 пр. №2433р от 15.10.2014 г.</t>
  </si>
  <si>
    <t>м08-02-144-6</t>
  </si>
  <si>
    <t>Присоединение к зажимам жил проводов или кабелей сечением до 150 мм2</t>
  </si>
  <si>
    <t>ОЕРЖм-2001 м08-02-144-6 пр. №2433р от 15.10.2014 г.</t>
  </si>
  <si>
    <t>Проектируемая КЛ ДУ</t>
  </si>
  <si>
    <t>59</t>
  </si>
  <si>
    <t>34-02-027-3</t>
  </si>
  <si>
    <t>Установка к опорам и подпорам приставок железобетонных одинарных, высота опоры или подпоры более 8,5 м</t>
  </si>
  <si>
    <t>1 приставка</t>
  </si>
  <si>
    <t>ОЕРЖ-2001 34-02-027-3 пр. №2433р от 15.10.2014 г.</t>
  </si>
  <si>
    <t>)*1,2)*1,15)*1,1</t>
  </si>
  <si>
    <t>Сооружения связи , радиовещания и телевидения</t>
  </si>
  <si>
    <t>ФЕР-34</t>
  </si>
  <si>
    <t>ОПДС 2821.2011, прил.4, п.5  ОПДС-2821.2011. Прил.4.т.1.п.7  ОПДС-2821.2011. 3.2.2.1.п.2а</t>
  </si>
  <si>
    <t>2.7.10</t>
  </si>
  <si>
    <t>60</t>
  </si>
  <si>
    <t>403-2114</t>
  </si>
  <si>
    <t>Приставки сборные железобетонные ПТ 33-2 /бетон В25 (М350), объем 0,1 м3, расход ар-ры 14,5 кг/ (серия 3.407-57/87)/ (для деревянных опор воздушных линий электропередачи и связи длиной до 3,25 м с отверстиями и без отверстий)</t>
  </si>
  <si>
    <t>ОССЦЖ-2001 403-2114 пр. №2433р от 15.10.2014 г.</t>
  </si>
  <si>
    <t>61</t>
  </si>
  <si>
    <t>м11-01-002-1</t>
  </si>
  <si>
    <t>Конструкции для установки исполнительных механизмов, устанавливаемые на стене, масса до 20 кг/ применительно/ крепежная планка для устройства ШК</t>
  </si>
  <si>
    <t>ОЕРЖм-2001 м11-01-002-1 пр. №2433р от 15.10.2014 г.</t>
  </si>
  <si>
    <t>)*1,2*1,1</t>
  </si>
  <si>
    <t>=51</t>
  </si>
  <si>
    <t>Автоматика  ( кроме микропроцессорной техники ) -  (при устройстве средств посадки самолетов : НР=95%, СП=55% - {АВИА}=1)</t>
  </si>
  <si>
    <t>мФЕР-11</t>
  </si>
  <si>
    <t>ОПДС-2821.2011. Прил.4.т.1.п.5В  ОПДС-2821.2011. 3.2.2.1.п.2б</t>
  </si>
  <si>
    <t>62</t>
  </si>
  <si>
    <t>101-2997</t>
  </si>
  <si>
    <t>Крепежная планка PLANTER PROFILE, размер 82 мм x 2 м (для металлических шкафов)</t>
  </si>
  <si>
    <t>ОССЦЖ-2001 101-2997 пр. №2433р от 15.10.2014 г.</t>
  </si>
  <si>
    <t>09-03-014-1</t>
  </si>
  <si>
    <t>Монтаж связей и распорок из одиночных и парных уголков, гнутосварных профилей для пролетов до 24 м при высоте здания до 25 м</t>
  </si>
  <si>
    <t>1 т конструкций</t>
  </si>
  <si>
    <t>ОЕРЖ-2001 09-03-014-1 пр. №2433р от 15.10.2014 г.</t>
  </si>
  <si>
    <t>)*1,2*1,15)*1,1</t>
  </si>
  <si>
    <t>Металлические конструкции</t>
  </si>
  <si>
    <t>ФЕР-09</t>
  </si>
  <si>
    <t>ОПДС 2821.2011, прил.4, п.7   ОПДС 2821.2011, прил.4, п.5  Прил. 9.3, п.2</t>
  </si>
  <si>
    <t>63</t>
  </si>
  <si>
    <t>64</t>
  </si>
  <si>
    <t>101-2037</t>
  </si>
  <si>
    <t>Болты с гайками и шайбами оцинкованные, диаметр 8 мм</t>
  </si>
  <si>
    <t>кг</t>
  </si>
  <si>
    <t>ОССЦЖ-2001 101-2037 пр. №2433р от 15.10.2014 г.</t>
  </si>
  <si>
    <t>м08-01-082-1</t>
  </si>
  <si>
    <t>Зажим наборный без кожуха/ Применительно/ клемма заземления</t>
  </si>
  <si>
    <t>ОЕРЖм-2001 м08-01-082-1 пр. №2433р от 15.10.2014 г.</t>
  </si>
  <si>
    <t>65</t>
  </si>
  <si>
    <t>551-0224-001*</t>
  </si>
  <si>
    <t>Клемма заземления 124</t>
  </si>
  <si>
    <t>ОССЦЖ-2001 551-0224-001* пр. №2433р от 15.10.2014 г.</t>
  </si>
  <si>
    <t>Устройство основания под фундаменты песчаного (Подушка из песка + Присыпка из песка)</t>
  </si>
  <si>
    <t>66</t>
  </si>
  <si>
    <t>м08-02-146-1</t>
  </si>
  <si>
    <t>Кабель до 35 кВ с креплением накладными скобами, масса 1 м кабеля до 0,5 кг</t>
  </si>
  <si>
    <t>ОЕРЖм-2001 м08-02-146-1 пр. №2433р от 15.10.2014 г.</t>
  </si>
  <si>
    <t>67</t>
  </si>
  <si>
    <t>501-0820</t>
  </si>
  <si>
    <t>Кабели контрольные с медными жилами с поливинилхлоридной изоляцией и оболочкой марки КВВГ, с числом жил - 14 и сечением 2,5 мм2</t>
  </si>
  <si>
    <t>ОССЦЖ-2001 501-0820 пр. №2433р от 15.10.2014 г.</t>
  </si>
  <si>
    <t>68</t>
  </si>
  <si>
    <t>м08-02-472-9</t>
  </si>
  <si>
    <t>Проводник заземляющий открыто по строительным основаниям из круглой стали диаметром 12 мм (спуск по приставке)</t>
  </si>
  <si>
    <t>ОЕРЖм-2001 м08-02-472-9 пр. №2433р от 15.10.2014 г.</t>
  </si>
  <si>
    <t>КЛ-0,4 кВ</t>
  </si>
  <si>
    <t>69</t>
  </si>
  <si>
    <t>70</t>
  </si>
  <si>
    <t>71</t>
  </si>
  <si>
    <t>72</t>
  </si>
  <si>
    <t>501-8645</t>
  </si>
  <si>
    <t>Кабель силовой с алюминиевыми жилами с изоляцией и оболочкой из ПВХ, не поддерживающий горение, бронированный, напряжением 1,0 кВ (ГОСТ 16442-80), марки АВБбШв с числом жил - 4 и сечением 70 мм2</t>
  </si>
  <si>
    <t>ОССЦЖ-2001 501-8645 пр. №2433р от 15.10.2014 г.</t>
  </si>
  <si>
    <t>73</t>
  </si>
  <si>
    <t>Кабель силовой с алюминиевыми жилами с изоляцией и оболочкой из ПВХ, не поддерживающий горение, бронированный, напряжением 1,0 кВ (ГОСТ 16442-80), марки АВБбШв с числом жил - 4 и сечением 50 мм2 (прим.)</t>
  </si>
  <si>
    <t>74</t>
  </si>
  <si>
    <t>75</t>
  </si>
  <si>
    <t>510-2101-001*</t>
  </si>
  <si>
    <t>Муфта соединительная на основе термоусаживаемых изделий с соединительными гильзами с контактными винтами со срывающимися головками при затяжке для 4-х жильных кабелей с пластмассовой изоляцией в металлической оболочке или броне ПСтБ-35/50</t>
  </si>
  <si>
    <t>ОССЦЖ-2001 510-2101-001* пр. №2433р от 15.10.2014 г.</t>
  </si>
  <si>
    <t>76</t>
  </si>
  <si>
    <t>510-2102-001*</t>
  </si>
  <si>
    <t>Муфта соединительная на основе термоусаживаемых изделий с соединительными гильзами с контактными винтами со срывающимися головками при затяжке для 4-х жильных кабелей с пластмассовой изоляцией в металлической оболочке или броне ПСтБ-70/120</t>
  </si>
  <si>
    <t>ОССЦЖ-2001 510-2102-001* пр. №2433р от 15.10.2014 г.</t>
  </si>
  <si>
    <t>Защита существующих КЛ 0,4, 10кВ, КЛ ДУ под проектируемым тротуаром</t>
  </si>
  <si>
    <t>01-02-062-2</t>
  </si>
  <si>
    <t>Разработка грунта вручную в траншеях на действующей железной дороге под путями, группа грунтов 2 (в расценке учтены работы на обратную засыпку)</t>
  </si>
  <si>
    <t>ОЕРЖ-2001 01-02-062-2 пр. №2433р от 15.10.2014 г.</t>
  </si>
  <si>
    <t>)*1,2*1,2*1,6)*1,3</t>
  </si>
  <si>
    <t>ОПДС 2821.2011, таб.2, п.3.2.2.1, п.7   ОПДС 2821.2011, прил.4, п.5  Сб.№33, п.1.33.5  Прил. 1.12, п.3.188.</t>
  </si>
  <si>
    <t>24-02-004-3</t>
  </si>
  <si>
    <t>Механическая резка полиэтиленовых труб, диаметр труб 160 мм/ резка труб для устройства футляров (48шт. )</t>
  </si>
  <si>
    <t>1 КОНЕЦ</t>
  </si>
  <si>
    <t>ОЕРЖ-2001 24-02-004-3 пр. №2433р от 15.10.2014 г.</t>
  </si>
  <si>
    <t>Тепло/газоснабжение - наружные сети</t>
  </si>
  <si>
    <t>ФЕР-24</t>
  </si>
  <si>
    <t>09-05-006-1</t>
  </si>
  <si>
    <t>Резка профилированного настила/ Применительно/ Резка  вдоль труб снизу и сверху для устройства разрезных футляров (48шт. * 7,5м *2)</t>
  </si>
  <si>
    <t>1 м реза</t>
  </si>
  <si>
    <t>ОЕРЖ-2001 09-05-006-1 пр. №2433р от 15.10.2014 г.</t>
  </si>
  <si>
    <t>77</t>
  </si>
  <si>
    <t>78</t>
  </si>
  <si>
    <t>24-02-020-5</t>
  </si>
  <si>
    <t>Стяжка лентами стыков трубопроводов условным диаметром до 150 мм/ Применительно/ Стяжка жгутами (лентами) частей разрезных футляров с шагом 2,5м (в 4-х местах) и герметизация швов</t>
  </si>
  <si>
    <t>1 стык</t>
  </si>
  <si>
    <t>ОЕРЖ-2001 24-02-020-5 пр. №2433р от 15.10.2014 г.</t>
  </si>
  <si>
    <t>Восстановление кабельных линий 3КЛ 0,4кВ</t>
  </si>
  <si>
    <t>01-02-057-3</t>
  </si>
  <si>
    <t>Разработка грунта вручную в траншеях глубиной до 2 м без креплений с откосами, группа грунтов 3</t>
  </si>
  <si>
    <t>ОЕРЖ-2001 01-02-057-3 пр. №2433р от 15.10.2014 г.</t>
  </si>
  <si>
    <t>79</t>
  </si>
  <si>
    <t>22-05-003-1</t>
  </si>
  <si>
    <t>Протаскивание в футляр стальных труб диаметром 100 мм</t>
  </si>
  <si>
    <t>100 м трубы, уложенной в футляр</t>
  </si>
  <si>
    <t>ОЕРЖ-2001 22-05-003-1 пр. №2433р от 15.10.2014 г.</t>
  </si>
  <si>
    <t>=76</t>
  </si>
  <si>
    <t>80</t>
  </si>
  <si>
    <t>507-2057</t>
  </si>
  <si>
    <t>Труба ПЭ 80 SDR 11, наружный диаметр 110 мм (ГОСТ Р 50838-95)</t>
  </si>
  <si>
    <t>ОССЦЖ-2001 507-2057 пр. №2433р от 15.10.2014 г.</t>
  </si>
  <si>
    <t>81</t>
  </si>
  <si>
    <t>82</t>
  </si>
  <si>
    <t>500-9001-016*</t>
  </si>
  <si>
    <t>ОССЦЖ-2001 500-9001-016* пр. №2433р от 15.10.2014 г.</t>
  </si>
  <si>
    <t>83</t>
  </si>
  <si>
    <t>507-9019-204*</t>
  </si>
  <si>
    <t>Кабель местной связи с медными жилами, с полиэтиленовой изоляцией и оболочкой, с экраном из алюминиевой фольги, с покровом типа Б, марки КСППБ, с числом четверок и диаметром жилы, мм: 1х4х1,2</t>
  </si>
  <si>
    <t>ОССЦЖ-2001 507-9019-204* пр. №2433р от 15.10.2014 г.</t>
  </si>
  <si>
    <t>м20-01-074-14</t>
  </si>
  <si>
    <t>Разделка сухая для кабеля с количеством жил до: 12</t>
  </si>
  <si>
    <t>ОЕРЖм-2001 м20-01-074-14 пр. №2433р от 15.10.2014 г.</t>
  </si>
  <si>
    <t>507-0707</t>
  </si>
  <si>
    <t>Трубка полиэтиленовая термоусаживаемая, толщина стенки 1,5-2 мм, внутренний диаметр 18-38 мм, длина трубки 240-270 мм</t>
  </si>
  <si>
    <t>ОССЦЖ-2001 507-0707 пр. №2433р от 15.10.2014 г.</t>
  </si>
  <si>
    <t>84</t>
  </si>
  <si>
    <t>507-3500</t>
  </si>
  <si>
    <t>Трубка термоусадочная (термоусаживаемая) цветная из модифицированного полиэтилена с коэффициентом усадки 2:1 ТУТ 20/10 / Применительно/ ТУТ 6х19</t>
  </si>
  <si>
    <t>ОССЦЖ-2001 507-3500 пр. №2433р от 15.10.2014 г.</t>
  </si>
  <si>
    <t>85</t>
  </si>
  <si>
    <t>=43</t>
  </si>
  <si>
    <t>86</t>
  </si>
  <si>
    <t>Новый раздел</t>
  </si>
  <si>
    <t>Вывоз излешнего грунта</t>
  </si>
  <si>
    <t>87</t>
  </si>
  <si>
    <t>т01-01-001-35</t>
  </si>
  <si>
    <t>Погрузо-разгрузочные работы при автомобильных перевозках: Погрузка глины</t>
  </si>
  <si>
    <t>1 Т ГРУЗА</t>
  </si>
  <si>
    <t>ОССПЖ-2001 т01-01-001-35 пр. №2433р от 15.10.2014 г.</t>
  </si>
  <si>
    <t>Погрузочно-разгрузочные работы</t>
  </si>
  <si>
    <t>Перевозка грузов , (ФССЦпр 2011-изм. № 4-6, раздел 1):  погрузочно-разгрузочные работы  (НР и СП в прям. затратах )</t>
  </si>
  <si>
    <t>ФССЦпр  пог. а/п (2011,изм. 4-6)</t>
  </si>
  <si>
    <t>ОССПЖ. Р.3</t>
  </si>
  <si>
    <t>88</t>
  </si>
  <si>
    <t>т03-21-001-30</t>
  </si>
  <si>
    <t>Перевозка массовых навалочных грузов автомобилями-самосвалами, работающими вне карьеров на расстояние до 30 км (I класс груза)</t>
  </si>
  <si>
    <t>ОССПЖ-2001 т03-21-001-30 пр. №2433р от 15.10.2014 г.</t>
  </si>
  <si>
    <t>ОССПЖ.Р.3</t>
  </si>
  <si>
    <t>Перевозка грузов авто/транспортом</t>
  </si>
  <si>
    <t>Перевозка грузов. Автомобильные перевозки  ( 2003 г., ч.1;  ФССЦпр-2011-изм. № 4-6 , раздел 3; )</t>
  </si>
  <si>
    <t>ФССЦ а/п (2003/2011 изм. 4-6)</t>
  </si>
  <si>
    <t>89</t>
  </si>
  <si>
    <t>т03-21-001-31</t>
  </si>
  <si>
    <t>Перевозка массовых навалочных грузов автомобилями-самосвалами, работающими вне карьеров на расстояние свыше 30 км за каждый 1 км добавлять (I класс груза)</t>
  </si>
  <si>
    <t>ОССПЖ-2001 т03-21-001-31 пр. №2433р от 15.10.2014 г.</t>
  </si>
  <si>
    <t>)*100</t>
  </si>
  <si>
    <t>Оборудование</t>
  </si>
  <si>
    <t>90</t>
  </si>
  <si>
    <t>КА Том 9.3.8.1  л.5 поз.35 ТЦ_101_61_6164074370_03.06.2021_02</t>
  </si>
  <si>
    <t>Изолятор подвесной тарельчатый стеклянный: ПС-70Е</t>
  </si>
  <si>
    <t>оборудование</t>
  </si>
  <si>
    <t>оборудование (03)</t>
  </si>
  <si>
    <t>занесена вручную</t>
  </si>
  <si>
    <t>|652,33/4,74|||||||||</t>
  </si>
  <si>
    <t>СТР_РЕК</t>
  </si>
  <si>
    <t>СТРОИТЕЛЬСТВО и РЕКОНСТРУКЦИЯ  зданий и сооружений всех назначений</t>
  </si>
  <si>
    <t>Строительство и реконструкция</t>
  </si>
  <si>
    <t>РЕМ_ЖИЛ</t>
  </si>
  <si>
    <t>КАП. РЕМ. ЖИЛЫХ И ОБЩЕСТВЕННЫХ ЗДАНИЙ</t>
  </si>
  <si>
    <t>Капитальный ремонт жилых и общественных зданий</t>
  </si>
  <si>
    <t>РЕМ_ПР</t>
  </si>
  <si>
    <t>КАП. РЕМ. ПРОИЗВОДСТВЕННЫХ ЗД, и СООРУЖЕНИЙ,  НАРУЖНЫХ ИНЖЕНЕРНЫХ СЕТЕЙ, УЛИЦ И ДОРОГ МЕСТНОГО ЗНАЧЕНИЯ, МОСТОВ И ПУТЕПРОВОДОВ</t>
  </si>
  <si>
    <t>Капитальный ремонт прозводственных зданий</t>
  </si>
  <si>
    <t>УПР</t>
  </si>
  <si>
    <t>{вкл} - УПРОЩЕННОЕ НАЛОГООБЛОЖЕНИЕ</t>
  </si>
  <si>
    <t>Для всех  расценок. (  при применении упрощенной системы налогообложения)  · {УПР} - ( вкл.)    -  при упрощенной системе   ;  к = 0,9 к СП ( к= 0,7 к НР отменен с 1.01.11)  · {УПР} - ( выкл.) -  при  обычной системе налогообложения</t>
  </si>
  <si>
    <t>Упрощенное налогообложение</t>
  </si>
  <si>
    <t>ХОЗ</t>
  </si>
  <si>
    <t>{вкл} - ХОЗЯЙСТВЕННЫЙ СПОСОБ</t>
  </si>
  <si>
    <t>Для всех  расценок. (  при хозяйственном способе производства работ):  · {ХОЗ} - ( вкл.)    -  при  хоз. способе (к=0,6 к НР )  · {ХОЗ} - ( выкл.) -  при обычном способе производства работ</t>
  </si>
  <si>
    <t>Хозяйственный способ</t>
  </si>
  <si>
    <t>СЛЖ</t>
  </si>
  <si>
    <t>{вкл} -  При  РЕКОНСТРУКЦИИ сложных объектов, РЕКОНСТРУКЦИИ и КАП. РЕМОНТЕ объектов с дейст. яд. реакторами</t>
  </si>
  <si>
    <t>Для сборников ФЕР ( при производстве работ на технически сложных объектах ):  ·  { СЛЖ } - (вкл.)    - работа на сложных объектах  (к=1,2 к НР)           ·  { СЛЖ } - (выкл.) - работа на обычных объектах</t>
  </si>
  <si>
    <t>"Сложные объекты "</t>
  </si>
  <si>
    <t>М/Т/Я</t>
  </si>
  <si>
    <t>Работы по строительству мостов, тоннелей, метрополитенов, атомных станций, объектов с ядерным топливом и радиокативными отходами ( письмо Госстроя РФ № 2536-ИП/12/ГС от 27.11.12), коэффициенты к НР =0,85 и к СП-0,8 не назначаются</t>
  </si>
  <si>
    <t>Работы по мостам, тоннелям, АЭС</t>
  </si>
  <si>
    <t>ОПТ/В</t>
  </si>
  <si>
    <t>{вкл}    - Прокладка  МЕЖДУГОРОДНИХ  ВОЛОКОННО-ОПТИЧЕСКИХ ЛИНИЙ (для ФЕРм10, отд. 6 разд.3)  {выкл} - Прокладка  ГОРОДСКИХ               ВОЛОКОННО-ОПТИТЕСКИХ ЛИНИЙ  (для ФЕРм10, отд. 6 разд.3)</t>
  </si>
  <si>
    <t>Для сборников ФЕРм-10  ( волоконно-оптические линии связи ): ·  {М_ГОР_опт} -  ( вкл.)  - междугородные сети связи ( НР=120% , СП=70% )           ·  {М_ГОР_опт} - ( выкл.) - городские сети связи  ( НР=100%; СП=65%)</t>
  </si>
  <si>
    <t>Прокладка городских в/опт. линий связи</t>
  </si>
  <si>
    <t>ЗАКР</t>
  </si>
  <si>
    <t>{вкл}   -  Обслуживающие и сопутстующие работы в тоннелях при  производве работ ЗАКРЫТЫМ СПОСОБОМ   {выкл} - Обслуживающие и сопутстующие работы в тоннелях при  производве работ  ОТКРЫТЫМ                       (ФЕР-29, разд.04 )</t>
  </si>
  <si>
    <t>Для сборника ФЕР -29 ( сопутствующие работы в тоннелях и метро. ): ·  {ЗАКР} - (вкл.)     -  при выполнении работ в тоннелях  и метро закрытым способом  (НР=145% , СП=75%); ·                {ЗАКР} - (выкл.) -   при выполнении работ в тоннелях и метро  отк</t>
  </si>
  <si>
    <t>Производство работ закрытым способом ( обслуживающие процессы )</t>
  </si>
  <si>
    <t>АВИ</t>
  </si>
  <si>
    <t>(вкл)   -  При работах по ДИСПЕТЧЕРЕЗАЦИИ управления движением АВИАТРАНСПОРТОМ {вкл}  (монтажные работы )</t>
  </si>
  <si>
    <t>Для сборников ФЕРм 08;10;11 :    · {мАВИА} -  (вкл.)     -  производство монтажных  работы по диспетчеризации управления  движением авиатранспортном (НР=95%, СП=55%) ;    ·            {мАВИА} -  (выкл. ) -  при производстве работ на прочих объектах , кром</t>
  </si>
  <si>
    <t>Диспетчеризация авитранспорта</t>
  </si>
  <si>
    <t>АЭС</t>
  </si>
  <si>
    <t>(вкл)  -  Производство эл./монт. работ на АЭС ( ФЕРм -08 , отдел 01-03 ),  и контроль свар. швов  на АЭС {вкл}  (ФЕРм-39, отд. 02 и 03 )  (вык) -  Произовдство эл./монт. работ  и и контроль свар. швов на ОБЫЧНЫХ СООРУЖ,</t>
  </si>
  <si>
    <t>Для сборника ФЕРм -39  и ФЕРМ-08  ( при работах по контролю сварных соединений) :    {мАЭС} - ( вкл.)  -     при выполнении работ по на АЭС  (HР=101%; СП= 68%;             {мАЭС} - (выкл.) -  при выполнении работ  на обычных объектах</t>
  </si>
  <si>
    <t>Э/монтаж и контроль сварки на АЭС</t>
  </si>
  <si>
    <t>Инд_исп.Сводный</t>
  </si>
  <si>
    <t>Используется Индекс "по сводному"</t>
  </si>
  <si>
    <t>К_НР_РЕМ</t>
  </si>
  <si>
    <t>при ремонте жилых и общественных зданий если  ( если {РЕМ_ЖИЛ}= [вкл.]</t>
  </si>
  <si>
    <t>Для сборников  ФЕР и  ФЕРмр :  · Значение {_МДСрем_НР}= 0,90 -  при ремонте зданий жилого и гражданского назначений ( 0,90 к НР) ;  · Значение {_МДСрем_НР}= 1,00  - при строительстве  и реконструкции  объектов всех назначений</t>
  </si>
  <si>
    <t>К_СП_РЕМ</t>
  </si>
  <si>
    <t>к нормам СП при капитальном ремонте зданий и сооружений всех назначений ( если или {РЕМ_ЖИЛ}=[вкл] , или (РЕМ_ПР}=[вкл] )</t>
  </si>
  <si>
    <t>Для сборников  ФЕР и  ФЕРмр :   · Значение {_МДСрем_СП} = 0.85  -  при ремонте зданий всех назначений ( 0,85 к СП);   · Значение {_МДСрем_СП} = 1,00 -  при строительстве  и реконструкции  объектов всех назначений</t>
  </si>
  <si>
    <t>К_НР_05</t>
  </si>
  <si>
    <t>К нормам НР  с 1.01.2005 по 1.01.2011</t>
  </si>
  <si>
    <t>Для норм НР с 1.01.2011 года:  · {_ТЕК_НР} = 0.85  -  Коэффициент   учитывающий изменение нормы страховых взносов с  1.01.1 - (при расчете в текущем уровне цен  индексами по статьям затрат )  · {_ТЕК_НР} = 1,00  -  при расчет в текущем уровне цен и при уп</t>
  </si>
  <si>
    <t>К_НР_11</t>
  </si>
  <si>
    <t>Коэфф.  к НР для текущего уровня цен с 01.01.2011  при обычном и упрощенном налогообложении  при постатейной индексации</t>
  </si>
  <si>
    <t>К_СП_11</t>
  </si>
  <si>
    <t>Коэф. к  СП в текущем уровне цен  с 01.01.2011</t>
  </si>
  <si>
    <t>Для норм СП с 1.01.2011 года:  · {_ТЕК_СП} = 0.80  -  Коэффициент   учитывающий изменение нормы страховых взносов с  1.01.11 - (при расчете в текущем уровне цен  индексами по статьям затрат )  · {_ТЕК_СП} = 1,00  -  без учета</t>
  </si>
  <si>
    <t>К_НР_12</t>
  </si>
  <si>
    <t>Корректировка НР с 03.12.12   если (М/Т/Я) = {выкл.}</t>
  </si>
  <si>
    <t>К_СП_12</t>
  </si>
  <si>
    <t>Корректировка СП с 03.12.12  в текущем уровне цен по письму  2536-ИП/12/ГС от 27.11.12  ( если (М/Т/Я) = {выкл.} )</t>
  </si>
  <si>
    <t>К_НР_УПР</t>
  </si>
  <si>
    <t>Коэф. к  НР при упрощенном налогообложении    ( если {УПР} = [вкл] )</t>
  </si>
  <si>
    <t>К_СП_УПР</t>
  </si>
  <si>
    <t>Коэф. к СП при упрощенном налогообложении    ( если {УПР} = [вкл] )</t>
  </si>
  <si>
    <t>К_НР_ХОЗ</t>
  </si>
  <si>
    <t>Коэф. к НР при хозяйственном способе производства работ   ( если {ХОЗ}= {вкл} )</t>
  </si>
  <si>
    <t>К_НР_СЛЖ</t>
  </si>
  <si>
    <t>Коэф.  при реконструкции сложных объектов  и  кап. ремонте объектов с яд. реакторами   ( если {СЛЖ} = [вкл] )</t>
  </si>
  <si>
    <t>Р_ОКР</t>
  </si>
  <si>
    <t>Разрядность округления результата расчета НР и СП  ( с 01.01.2011 - до целых )</t>
  </si>
  <si>
    <t>К_НР_УПР_ПУ</t>
  </si>
  <si>
    <t>Коэф. к НР при упрощенном налогообложении ( если {УПР} = [вкл] ) для расценок на изготовление материалов, полуфабрикатов, а также металлических и трубопроводных заготовок, изготовляемых в построечных условиях</t>
  </si>
  <si>
    <t>Базовый уровень цен</t>
  </si>
  <si>
    <t>Вид цен</t>
  </si>
  <si>
    <t>25-я зона: III: г. Москва, Московская область И4</t>
  </si>
  <si>
    <t>Текущий уровень цен</t>
  </si>
  <si>
    <t>_OBSM_</t>
  </si>
  <si>
    <t>1-1020-РЖД</t>
  </si>
  <si>
    <t>Рабочий строитель среднего разряда 2</t>
  </si>
  <si>
    <t>чел.-ч</t>
  </si>
  <si>
    <t>1-1015-РЖД</t>
  </si>
  <si>
    <t>Рабочий строитель среднего разряда 1,5</t>
  </si>
  <si>
    <t>1-1025-РЖД</t>
  </si>
  <si>
    <t>Рабочий строитель среднего разряда 2,5</t>
  </si>
  <si>
    <t>Затраты труда машинистов</t>
  </si>
  <si>
    <t>чел.час</t>
  </si>
  <si>
    <t>031812</t>
  </si>
  <si>
    <t>ОСЭМЖ-2001 031812 пр. №2433р от 15.10.2014 г.</t>
  </si>
  <si>
    <t>Погрузчики одноковшовые универсальные фронтальные пневмоколесные 3 т</t>
  </si>
  <si>
    <t>маш.-ч</t>
  </si>
  <si>
    <t>050101</t>
  </si>
  <si>
    <t>ОСЭМЖ-2001 050101 пр. №2433р от 15.10.2014 г.</t>
  </si>
  <si>
    <t>Компрессоры передвижные с двигателем внутреннего сгорания давлением до 686 кПа (7 ат), производительность до 5 м3/мин</t>
  </si>
  <si>
    <t>331100</t>
  </si>
  <si>
    <t>ОСЭМЖ-2001 331100 пр. №2433р от 15.10.2014 г.</t>
  </si>
  <si>
    <t>Трамбовки пневматические при работе от передвижных компрессорных станций</t>
  </si>
  <si>
    <t>408-0141</t>
  </si>
  <si>
    <t>ОССЦЖ-2001 408-0141 пр. №2433р от 15.10.2014 г.</t>
  </si>
  <si>
    <t>Песок природный для строительных растворов средний</t>
  </si>
  <si>
    <t>м3</t>
  </si>
  <si>
    <t>411-0001</t>
  </si>
  <si>
    <t>ОССЦЖ-2001 411-0001 пр. №2433р от 15.10.2014 г.</t>
  </si>
  <si>
    <t>Вода</t>
  </si>
  <si>
    <t>1-2043-РЖД</t>
  </si>
  <si>
    <t>Рабочий монтажник среднего разряда 4,3</t>
  </si>
  <si>
    <t>170300</t>
  </si>
  <si>
    <t>ОСЭМЖ-2001 170300 пр. №2433р от 15.10.2014 г.</t>
  </si>
  <si>
    <t>Машина монтажная для выполнения работ при прокладке и монтаже кабеля на базе автомобиля ГАЗ-66</t>
  </si>
  <si>
    <t>170602</t>
  </si>
  <si>
    <t>ОСЭМЖ-2001 170602 пр. №2433р от 15.10.2014 г.</t>
  </si>
  <si>
    <t>Транспортеры прицепные кабельные до 7т, ККТ-7</t>
  </si>
  <si>
    <t>171000</t>
  </si>
  <si>
    <t>ОСЭМЖ-2001 171000 пр. №2433р от 15.10.2014 г.</t>
  </si>
  <si>
    <t>Бульдозер 128,7 кВт (175 л.с.) в составе кабелеукладочной колонны</t>
  </si>
  <si>
    <t>999-9950</t>
  </si>
  <si>
    <t>ОССЦЖ-2001 999-9950 пр. №2433р от 15.10.2014 г.</t>
  </si>
  <si>
    <t>Вспомогательные ненормируемые материалы (2% от ОЗП)</t>
  </si>
  <si>
    <t>РУБ</t>
  </si>
  <si>
    <t>1-2040-РЖД</t>
  </si>
  <si>
    <t>Рабочий монтажник среднего разряда 4</t>
  </si>
  <si>
    <t>021102</t>
  </si>
  <si>
    <t>ОСЭМЖ-2001 021102 пр. №2433р от 15.10.2014 г.</t>
  </si>
  <si>
    <t>Краны на автомобильном ходу при работе на монтаже технологического оборудования 10 т</t>
  </si>
  <si>
    <t>030203</t>
  </si>
  <si>
    <t>ОСЭМЖ-2001 030203 пр. №2433р от 15.10.2014 г.</t>
  </si>
  <si>
    <t>Домкраты гидравлические грузоподъемностью 63-100 т</t>
  </si>
  <si>
    <t>030404</t>
  </si>
  <si>
    <t>ОСЭМЖ-2001 030404 пр. №2433р от 15.10.2014 г.</t>
  </si>
  <si>
    <t>Лебедки электрические тяговым усилием до 31,39 кН (3,2 т)</t>
  </si>
  <si>
    <t>031050</t>
  </si>
  <si>
    <t>ОСЭМЖ-2001 031050 пр. №2433р от 15.10.2014 г.</t>
  </si>
  <si>
    <t>Вышка телескопическая 25 м</t>
  </si>
  <si>
    <t>400001</t>
  </si>
  <si>
    <t>ОСЭМЖ-2001 400001 пр. №2433р от 15.10.2014 г.</t>
  </si>
  <si>
    <t>Автомобили бортовые, грузоподъемность до 5 т</t>
  </si>
  <si>
    <t>101-2478</t>
  </si>
  <si>
    <t>ОССЦЖ-2001 101-2478 пр. №2433р от 15.10.2014 г.</t>
  </si>
  <si>
    <t>Лента К226</t>
  </si>
  <si>
    <t>113-1786</t>
  </si>
  <si>
    <t>ОССЦЖ-2001 113-1786 пр. №2433р от 15.10.2014 г.</t>
  </si>
  <si>
    <t>Лак битумный БТ-123</t>
  </si>
  <si>
    <t>506-1362</t>
  </si>
  <si>
    <t>ОССЦЖ-2001 506-1362 пр. №2433р от 15.10.2014 г.</t>
  </si>
  <si>
    <t>Припои оловянно-свинцовые бессурьмянистые марки ПОС30</t>
  </si>
  <si>
    <t>*1,2*1,6</t>
  </si>
  <si>
    <t>1-2045-РЖД(к=1.1)</t>
  </si>
  <si>
    <t>Рабочий монтажник среднего разряда 4,5</t>
  </si>
  <si>
    <t>130170</t>
  </si>
  <si>
    <t>ОСЭМЖ-2001 130170 пр. №2433р от 15.10.2014 г.</t>
  </si>
  <si>
    <t>Автомотрисы для работы на контактной сети, 243 кВт (330 л.с.) (АКС)</t>
  </si>
  <si>
    <t>132601</t>
  </si>
  <si>
    <t>ОСЭМЖ-2001 132601 пр. №2433р от 15.10.2014 г.</t>
  </si>
  <si>
    <t>Платформы широкой колеи 71 т</t>
  </si>
  <si>
    <t>1-2042-РЖД</t>
  </si>
  <si>
    <t>Рабочий монтажник среднего разряда 4,2</t>
  </si>
  <si>
    <t>101-1977</t>
  </si>
  <si>
    <t>ОССЦЖ-2001 101-1977 пр. №2433р от 15.10.2014 г.</t>
  </si>
  <si>
    <t>Болты с гайками и шайбами строительные</t>
  </si>
  <si>
    <t>101-2143</t>
  </si>
  <si>
    <t>ОССЦЖ-2001 101-2143 пр. №2433р от 15.10.2014 г.</t>
  </si>
  <si>
    <t>Краска</t>
  </si>
  <si>
    <t>101-2499</t>
  </si>
  <si>
    <t>ОССЦЖ-2001 101-2499 пр. №2433р от 15.10.2014 г.</t>
  </si>
  <si>
    <t>Лента изоляционная прорезиненная односторонняя ширина 20 мм, толщина 0,25-0,35 мм</t>
  </si>
  <si>
    <t>101-0069</t>
  </si>
  <si>
    <t>ОССЦЖ-2001 101-0069 пр. №2433р от 15.10.2014 г.</t>
  </si>
  <si>
    <t>Бензин авиационный Б-70</t>
  </si>
  <si>
    <t>101-2278</t>
  </si>
  <si>
    <t>ОССЦЖ-2001 101-2278 пр. №2433р от 15.10.2014 г.</t>
  </si>
  <si>
    <t>Пропан-бутан, смесь техническая</t>
  </si>
  <si>
    <t>509-1206</t>
  </si>
  <si>
    <t>ОССЦЖ-2001 509-1206 пр. №2433р от 15.10.2014 г.</t>
  </si>
  <si>
    <t>Парафины нефтяные твердые марки Т-1</t>
  </si>
  <si>
    <t>1-2041-РЖД(к=1.15)</t>
  </si>
  <si>
    <t>Рабочий монтажник среднего разряда 4,1</t>
  </si>
  <si>
    <t>509-0088</t>
  </si>
  <si>
    <t>ОССЦЖ-2001 509-0088 пр. №2433р от 15.10.2014 г.</t>
  </si>
  <si>
    <t>Коуш вилочный под пестик 007</t>
  </si>
  <si>
    <t>509-0127</t>
  </si>
  <si>
    <t>ОССЦЖ-2001 509-0127 пр. №2433р от 15.10.2014 г.</t>
  </si>
  <si>
    <t>Ушко двухлапчатое У2-12-16</t>
  </si>
  <si>
    <t>509-0217</t>
  </si>
  <si>
    <t>ОССЦЖ-2001 509-0217 пр. №2433р от 15.10.2014 г.</t>
  </si>
  <si>
    <t>Замок 078-1</t>
  </si>
  <si>
    <t>509-0237</t>
  </si>
  <si>
    <t>ОССЦЖ-2001 509-0237 пр. №2433р от 15.10.2014 г.</t>
  </si>
  <si>
    <t>Серьга Ср-4,5 075</t>
  </si>
  <si>
    <t>509-0273</t>
  </si>
  <si>
    <t>ОССЦЖ-2001 509-0273 пр. №2433р от 15.10.2014 г.</t>
  </si>
  <si>
    <t>Штанга сочлененная пестик-ушко (длиной 1600 мм) 180 оцинкованная</t>
  </si>
  <si>
    <t>509-0402</t>
  </si>
  <si>
    <t>ОССЦЖ-2001 509-0402 пр. №2433р от 15.10.2014 г.</t>
  </si>
  <si>
    <t>Вкладыш седловой 067-1</t>
  </si>
  <si>
    <t>509-2655</t>
  </si>
  <si>
    <t>ОССЦЖ-2001 509-2655 пр. №2433р от 15.10.2014 г.</t>
  </si>
  <si>
    <t>Узел анкеровки ЛЭЗ.41.0222 оцинкованный</t>
  </si>
  <si>
    <t>509-2657</t>
  </si>
  <si>
    <t>ОССЦЖ-2001 509-2657 пр. №2433р от 15.10.2014 г.</t>
  </si>
  <si>
    <t>Седло одинарное под пестик 009-1, УКС 00627-01</t>
  </si>
  <si>
    <t>509-2902</t>
  </si>
  <si>
    <t>ОССЦЖ-2001 509-2902 пр. №2433р от 15.10.2014 г.</t>
  </si>
  <si>
    <t>Кант ПХВ</t>
  </si>
  <si>
    <t>551-0404-001*</t>
  </si>
  <si>
    <t>ОССЦЖ-2001 551-0404-001* пр. №2433р от 15.10.2014 г.</t>
  </si>
  <si>
    <t>Вкладыш вилочного коуша 068-1</t>
  </si>
  <si>
    <t>551-1072-001*</t>
  </si>
  <si>
    <t>ОССЦЖ-2001 551-1072-001* пр. №2433р от 15.10.2014 г.</t>
  </si>
  <si>
    <t>Втулка полиэтиленовая изолированная</t>
  </si>
  <si>
    <t>1-2040-РЖД(к=1.15)</t>
  </si>
  <si>
    <t>111-0080</t>
  </si>
  <si>
    <t>ОССЦЖ-2001 111-0080 пр. №2433р от 15.10.2014 г.</t>
  </si>
  <si>
    <t>Узел крепления кронштейна оцинкованный</t>
  </si>
  <si>
    <t>509-1073</t>
  </si>
  <si>
    <t>ОССЦЖ-2001 509-1073 пр. №2433р от 15.10.2014 г.</t>
  </si>
  <si>
    <t>Колпачки полиэтиленовые</t>
  </si>
  <si>
    <t>1-2042-РЖД(к=1.1)</t>
  </si>
  <si>
    <t>509-0414</t>
  </si>
  <si>
    <t>ОССЦЖ-2001 509-0414 пр. №2433р от 15.10.2014 г.</t>
  </si>
  <si>
    <t>Зажим рессорного троса и косой струны (КС-048-3) (КС-327)</t>
  </si>
  <si>
    <t>509-0450</t>
  </si>
  <si>
    <t>ОССЦЖ-2001 509-0450 пр. №2433р от 15.10.2014 г.</t>
  </si>
  <si>
    <t>Коуш медных проводов (КС-063)</t>
  </si>
  <si>
    <t>509-1074</t>
  </si>
  <si>
    <t>ОССЦЖ-2001 509-1074 пр. №2433р от 15.10.2014 г.</t>
  </si>
  <si>
    <t>Коуш полимерный</t>
  </si>
  <si>
    <t>1000 шт.</t>
  </si>
  <si>
    <t>1-1029-РЖД</t>
  </si>
  <si>
    <t>Рабочий строитель среднего разряда 2,9</t>
  </si>
  <si>
    <t>081600</t>
  </si>
  <si>
    <t>ОСЭМЖ-2001 081600 пр. №2433р от 15.10.2014 г.</t>
  </si>
  <si>
    <t>Агрегаты для сварки полиэтиленовых труб</t>
  </si>
  <si>
    <t>101-0070</t>
  </si>
  <si>
    <t>ОССЦЖ-2001 101-0070 пр. №2433р от 15.10.2014 г.</t>
  </si>
  <si>
    <t>Бензин автомобильный АИ-98, АИ-95 «Экстра», АИ-93</t>
  </si>
  <si>
    <t>102-0097</t>
  </si>
  <si>
    <t>ОССЦЖ-2001 102-0097 пр. №2433р от 15.10.2014 г.</t>
  </si>
  <si>
    <t>Брусья необрезные хвойных пород длиной 2-3,75 м, все ширины, толщиной 100-125 мм, III сорта</t>
  </si>
  <si>
    <t>030402</t>
  </si>
  <si>
    <t>ОСЭМЖ-2001 030402 пр. №2433р от 15.10.2014 г.</t>
  </si>
  <si>
    <t>Лебедки электрические тяговым усилием до 12,26 кН (1,25 т)</t>
  </si>
  <si>
    <t>1-1034-РЖД</t>
  </si>
  <si>
    <t>Рабочий строитель среднего разряда 3,4</t>
  </si>
  <si>
    <t>040202</t>
  </si>
  <si>
    <t>ОСЭМЖ-2001 040202 пр. №2433р от 15.10.2014 г.</t>
  </si>
  <si>
    <t>Агрегаты сварочные передвижные с номинальным сварочным током 250-400 А с дизельным двигателем</t>
  </si>
  <si>
    <t>121011</t>
  </si>
  <si>
    <t>ОСЭМЖ-2001 121011 пр. №2433р от 15.10.2014 г.</t>
  </si>
  <si>
    <t>Котлы битумные передвижные 400 л</t>
  </si>
  <si>
    <t>101-0073</t>
  </si>
  <si>
    <t>ОССЦЖ-2001 101-0073 пр. №2433р от 15.10.2014 г.</t>
  </si>
  <si>
    <t>Битумы нефтяные строительные марки БН-90/10</t>
  </si>
  <si>
    <t>101-0311</t>
  </si>
  <si>
    <t>ОССЦЖ-2001 101-0311 пр. №2433р от 15.10.2014 г.</t>
  </si>
  <si>
    <t>Каболка</t>
  </si>
  <si>
    <t>101-1513</t>
  </si>
  <si>
    <t>ОССЦЖ-2001 101-1513 пр. №2433р от 15.10.2014 г.</t>
  </si>
  <si>
    <t>Электроды диаметром 4 мм Э42</t>
  </si>
  <si>
    <t>102-0117</t>
  </si>
  <si>
    <t>ОССЦЖ-2001 102-0117 пр. №2433р от 15.10.2014 г.</t>
  </si>
  <si>
    <t>Доски обрезные хвойных пород длиной 2-3,75 м, шириной 75-150 мм, толщиной 32-40 мм, III сорта</t>
  </si>
  <si>
    <t>509-1660</t>
  </si>
  <si>
    <t>ОССЦЖ-2001 509-1660 пр. №2433р от 15.10.2014 г.</t>
  </si>
  <si>
    <t>Гильза кабельная медная ГМ 120</t>
  </si>
  <si>
    <t>101-2021</t>
  </si>
  <si>
    <t>ОССЦЖ-2001 101-2021 пр. №2433р от 15.10.2014 г.</t>
  </si>
  <si>
    <t>Заполнитель гидрофобный «Гидрофобинол М»</t>
  </si>
  <si>
    <t>101-2497</t>
  </si>
  <si>
    <t>ОССЦЖ-2001 101-2497 пр. №2433р от 15.10.2014 г.</t>
  </si>
  <si>
    <t>Лента резиновая электроизоляционная самослипающаяся типа ЛЭТСАР, шириной 26 мм, толщиной 0,8 мм</t>
  </si>
  <si>
    <t>101-2498</t>
  </si>
  <si>
    <t>ОССЦЖ-2001 101-2498 пр. №2433р от 15.10.2014 г.</t>
  </si>
  <si>
    <t>Лента «Сэвилен» для подклеивающего слоя, ширина 35-40 мм, толщина 0,2-0,5 мм</t>
  </si>
  <si>
    <t>101-2504</t>
  </si>
  <si>
    <t>ОССЦЖ-2001 101-2504 пр. №2433р от 15.10.2014 г.</t>
  </si>
  <si>
    <t>Лента хлопчатобумажная изоляционная шириной 20 мм</t>
  </si>
  <si>
    <t>110-0222</t>
  </si>
  <si>
    <t>ОССЦЖ-2001 110-0222 пр. №2433р от 15.10.2014 г.</t>
  </si>
  <si>
    <t>Проволока стальная оцинкованная для воздушных линий связи, диаметр 2 мм</t>
  </si>
  <si>
    <t>113-0389</t>
  </si>
  <si>
    <t>ОССЦЖ-2001 113-0389 пр. №2433р от 15.10.2014 г.</t>
  </si>
  <si>
    <t>Лак кремнийорганический термостойкий марки КО-916</t>
  </si>
  <si>
    <t>506-1361</t>
  </si>
  <si>
    <t>ОССЦЖ-2001 506-1361 пр. №2433р от 15.10.2014 г.</t>
  </si>
  <si>
    <t>Припои оловянно-свинцовые бессурьмянистые марки ПОС40</t>
  </si>
  <si>
    <t>507-0706</t>
  </si>
  <si>
    <t>ОССЦЖ-2001 507-0706 пр. №2433р от 15.10.2014 г.</t>
  </si>
  <si>
    <t>Трубка полиэтиленовая термоусаживаемая, толщина стенки 1-1,5 мм, внутренний диаметр 20-60 мм, «Терморад ТТ-3»</t>
  </si>
  <si>
    <t>101-0380</t>
  </si>
  <si>
    <t>ОССЦЖ-2001 101-0380 пр. №2433р от 15.10.2014 г.</t>
  </si>
  <si>
    <t>Краски масляные и алкидные белила густотертые литопонные МА-021</t>
  </si>
  <si>
    <t>101-0497</t>
  </si>
  <si>
    <t>ОССЦЖ-2001 101-0497 пр. №2433р от 15.10.2014 г.</t>
  </si>
  <si>
    <t>Лаки каменноугольные, марки А</t>
  </si>
  <si>
    <t>101-1825</t>
  </si>
  <si>
    <t>ОССЦЖ-2001 101-1825 пр. №2433р от 15.10.2014 г.</t>
  </si>
  <si>
    <t>Олифа натуральная</t>
  </si>
  <si>
    <t>102-0045</t>
  </si>
  <si>
    <t>ОССЦЖ-2001 102-0045 пр. №2433р от 15.10.2014 г.</t>
  </si>
  <si>
    <t>Доски обрезные хвойных пород длиной 4-6,5 м, шириной 75-150 мм, толщиной 16 мм, III сорта</t>
  </si>
  <si>
    <t>502-2014</t>
  </si>
  <si>
    <t>ОССЦЖ-2001 502-2014 пр. №2433р от 15.10.2014 г.</t>
  </si>
  <si>
    <t>Состав для заливки кабельных муфт марки МБМ</t>
  </si>
  <si>
    <t>1-2038-РЖД</t>
  </si>
  <si>
    <t>Рабочий монтажник среднего разряда 3,8</t>
  </si>
  <si>
    <t>101-0115</t>
  </si>
  <si>
    <t>ОССЦЖ-2001 101-0115 пр. №2433р от 15.10.2014 г.</t>
  </si>
  <si>
    <t>Винты с полукруглой головкой длиной 50 мм</t>
  </si>
  <si>
    <t>509-0090</t>
  </si>
  <si>
    <t>ОССЦЖ-2001 509-0090 пр. №2433р от 15.10.2014 г.</t>
  </si>
  <si>
    <t>Перемычки гибкие, тип ПГС-50</t>
  </si>
  <si>
    <t>040502</t>
  </si>
  <si>
    <t>ОСЭМЖ-2001 040502 пр. №2433р от 15.10.2014 г.</t>
  </si>
  <si>
    <t>Установки для сварки ручной дуговой (постоянного тока)</t>
  </si>
  <si>
    <t>331451</t>
  </si>
  <si>
    <t>ОСЭМЖ-2001 331451 пр. №2433р от 15.10.2014 г.</t>
  </si>
  <si>
    <t>Перфораторы электрические</t>
  </si>
  <si>
    <t>101-1924</t>
  </si>
  <si>
    <t>ОССЦЖ-2001 101-1924 пр. №2433р от 15.10.2014 г.</t>
  </si>
  <si>
    <t>Электроды диаметром 4 мм Э42А</t>
  </si>
  <si>
    <t>113-8040</t>
  </si>
  <si>
    <t>ОССЦЖ-2001 113-8040 пр. №2433р от 15.10.2014 г.</t>
  </si>
  <si>
    <t>Клей БМК-5к</t>
  </si>
  <si>
    <t>1-1032-РЖД</t>
  </si>
  <si>
    <t>Рабочий строитель среднего разряда 3,2</t>
  </si>
  <si>
    <t>010311</t>
  </si>
  <si>
    <t>ОСЭМЖ-2001 010311 пр. №2433р от 15.10.2014 г.</t>
  </si>
  <si>
    <t>Тракторы на гусеничном ходу при работе на других видах строительства 59 кВт (80 л.с.)</t>
  </si>
  <si>
    <t>101-0814</t>
  </si>
  <si>
    <t>ОССЦЖ-2001 101-0814 пр. №2433р от 15.10.2014 г.</t>
  </si>
  <si>
    <t>Проволока стальная низкоуглеродистая разного назначения оцинкованная диаметром 6,0-6,3 мм</t>
  </si>
  <si>
    <t>330900</t>
  </si>
  <si>
    <t>ОСЭМЖ-2001 330900 пр. №2433р от 15.10.2014 г.</t>
  </si>
  <si>
    <t>Ножницы листовые кривошипные гильотинные</t>
  </si>
  <si>
    <t>331002</t>
  </si>
  <si>
    <t>ОСЭМЖ-2001 331002 пр. №2433р от 15.10.2014 г.</t>
  </si>
  <si>
    <t>Станок сверлильный</t>
  </si>
  <si>
    <t>340101</t>
  </si>
  <si>
    <t>ОСЭМЖ-2001 340101 пр. №2433р от 15.10.2014 г.</t>
  </si>
  <si>
    <t>Агрегаты окрасочные высокого давления для окраски поверхностей конструкций мощностью 1 кВт</t>
  </si>
  <si>
    <t>350461</t>
  </si>
  <si>
    <t>ОСЭМЖ-2001 350461 пр. №2433р от 15.10.2014 г.</t>
  </si>
  <si>
    <t>Пресс кривошипный простого действия 25 кН (2,5 тс)</t>
  </si>
  <si>
    <t>350471</t>
  </si>
  <si>
    <t>ОСЭМЖ-2001 350471 пр. №2433р от 15.10.2014 г.</t>
  </si>
  <si>
    <t>Пресс листогибочный кривошипный 1000 кН (100 тс)</t>
  </si>
  <si>
    <t>101-1292</t>
  </si>
  <si>
    <t>ОССЦЖ-2001 101-1292 пр. №2433р от 15.10.2014 г.</t>
  </si>
  <si>
    <t>Уайт-спирит</t>
  </si>
  <si>
    <t>101-1390</t>
  </si>
  <si>
    <t>ОССЦЖ-2001 101-1390 пр. №2433р от 15.10.2014 г.</t>
  </si>
  <si>
    <t>Шпильки оцинкованные стяжные диаметром 12 мм длиной 300 мм</t>
  </si>
  <si>
    <t>101-2036</t>
  </si>
  <si>
    <t>ОССЦЖ-2001 101-2036 пр. №2433р от 15.10.2014 г.</t>
  </si>
  <si>
    <t>Болты с гайками и шайбами оцинкованные, диаметр 6 мм</t>
  </si>
  <si>
    <t>101-2043</t>
  </si>
  <si>
    <t>ОССЦЖ-2001 101-2043 пр. №2433р от 15.10.2014 г.</t>
  </si>
  <si>
    <t>Шайбы оцинкованные, диаметр 10 мм</t>
  </si>
  <si>
    <t>101-2216</t>
  </si>
  <si>
    <t>ОССЦЖ-2001 101-2216 пр. №2433р от 15.10.2014 г.</t>
  </si>
  <si>
    <t>Сталь листовая горячекатаная марки Ст3 толщиной 2-6 мм</t>
  </si>
  <si>
    <t>101-2217</t>
  </si>
  <si>
    <t>ОССЦЖ-2001 101-2217 пр. №2433р от 15.10.2014 г.</t>
  </si>
  <si>
    <t>Сталь листовая горячекатаная марки Ст3 толщиной 6-8 мм</t>
  </si>
  <si>
    <t>101-2467</t>
  </si>
  <si>
    <t>ОССЦЖ-2001 101-2467 пр. №2433р от 15.10.2014 г.</t>
  </si>
  <si>
    <t>Растворитель марки Р-4</t>
  </si>
  <si>
    <t>101-2543</t>
  </si>
  <si>
    <t>ОССЦЖ-2001 101-2543 пр. №2433р от 15.10.2014 г.</t>
  </si>
  <si>
    <t>Сталь угловая 60х60х4 мм</t>
  </si>
  <si>
    <t>113-0021</t>
  </si>
  <si>
    <t>ОССЦЖ-2001 113-0021 пр. №2433р от 15.10.2014 г.</t>
  </si>
  <si>
    <t>Грунтовка ГФ-021 красно-коричневая</t>
  </si>
  <si>
    <t>113-0227</t>
  </si>
  <si>
    <t>ОССЦЖ-2001 113-0227 пр. №2433р от 15.10.2014 г.</t>
  </si>
  <si>
    <t>Эмаль ХВ-124 защитная, зеленая</t>
  </si>
  <si>
    <t>020403</t>
  </si>
  <si>
    <t>ОСЭМЖ-2001 020403 пр. №2433р от 15.10.2014 г.</t>
  </si>
  <si>
    <t>Краны козловые при работе на монтаже технологического оборудования 32 т</t>
  </si>
  <si>
    <t>021141</t>
  </si>
  <si>
    <t>ОСЭМЖ-2001 021141 пр. №2433р от 15.10.2014 г.</t>
  </si>
  <si>
    <t>Краны на автомобильном ходу при работе на других видах строительства 10 т</t>
  </si>
  <si>
    <t>021244</t>
  </si>
  <si>
    <t>ОСЭМЖ-2001 021244 пр. №2433р от 15.10.2014 г.</t>
  </si>
  <si>
    <t>Краны на гусеничном ходу при работе на других видах строительства 25 т</t>
  </si>
  <si>
    <t>040504</t>
  </si>
  <si>
    <t>ОСЭМЖ-2001 040504 пр. №2433р от 15.10.2014 г.</t>
  </si>
  <si>
    <t>Аппарат для газовой сварки и резки</t>
  </si>
  <si>
    <t>041000</t>
  </si>
  <si>
    <t>ОСЭМЖ-2001 041000 пр. №2433р от 15.10.2014 г.</t>
  </si>
  <si>
    <t>Преобразователи сварочные с номинальным сварочным током 315-500 А</t>
  </si>
  <si>
    <t>101-0309</t>
  </si>
  <si>
    <t>ОССЦЖ-2001 101-0309 пр. №2433р от 15.10.2014 г.</t>
  </si>
  <si>
    <t>Канаты пеньковые пропитанные</t>
  </si>
  <si>
    <t>101-0324</t>
  </si>
  <si>
    <t>ОССЦЖ-2001 101-0324 пр. №2433р от 15.10.2014 г.</t>
  </si>
  <si>
    <t>Кислород технический газообразный</t>
  </si>
  <si>
    <t>101-0797</t>
  </si>
  <si>
    <t>ОССЦЖ-2001 101-0797 пр. №2433р от 15.10.2014 г.</t>
  </si>
  <si>
    <t>Проволока горячекатаная в мотках, диаметром 6,3-6,5 мм</t>
  </si>
  <si>
    <t>101-1019</t>
  </si>
  <si>
    <t>ОССЦЖ-2001 101-1019 пр. №2433р от 15.10.2014 г.</t>
  </si>
  <si>
    <t>Швеллеры № 40 из стали марки Ст0</t>
  </si>
  <si>
    <t>101-1805</t>
  </si>
  <si>
    <t>ОССЦЖ-2001 101-1805 пр. №2433р от 15.10.2014 г.</t>
  </si>
  <si>
    <t>Гвозди строительные</t>
  </si>
  <si>
    <t>102-0023</t>
  </si>
  <si>
    <t>ОССЦЖ-2001 102-0023 пр. №2433р от 15.10.2014 г.</t>
  </si>
  <si>
    <t>Бруски обрезные хвойных пород длиной 4-6,5 м, шириной 75-150 мм, толщиной 40-75 мм, I сорта</t>
  </si>
  <si>
    <t>201-0756</t>
  </si>
  <si>
    <t>ОССЦЖ-2001 201-0756 пр. №2433р от 15.10.2014 г.</t>
  </si>
  <si>
    <t>Отдельные конструктивные элементы зданий и сооружений с преобладанием горячекатаных профилей, средняя масса сборочной единицы от 0,1 до 0,5 т</t>
  </si>
  <si>
    <t>508-0097</t>
  </si>
  <si>
    <t>ОССЦЖ-2001 508-0097 пр. №2433р от 15.10.2014 г.</t>
  </si>
  <si>
    <t>Канат двойной свивки типа ТК, конструкции 6х19(1+6+12)+1 о.с., оцинкованный из проволок марки В, маркировочная группа 1770 н/мм2, диаметром 5,5 мм</t>
  </si>
  <si>
    <t>101-1755</t>
  </si>
  <si>
    <t>ОССЦЖ-2001 101-1755 пр. №2433р от 15.10.2014 г.</t>
  </si>
  <si>
    <t>Сталь полосовая, марка стали Ст3сп шириной 50-200 мм толщиной 4-5 мм</t>
  </si>
  <si>
    <t>509-0100</t>
  </si>
  <si>
    <t>ОССЦЖ-2001 509-0100 пр. №2433р от 15.10.2014 г.</t>
  </si>
  <si>
    <t>Зажимы наборные</t>
  </si>
  <si>
    <t>*1,2*1,15*1,2</t>
  </si>
  <si>
    <t>101-1627</t>
  </si>
  <si>
    <t>ОССЦЖ-2001 101-1627 пр. №2433р от 15.10.2014 г.</t>
  </si>
  <si>
    <t>Сталь листовая углеродистая обыкновенного качества марки ВСт3пс5 толщиной 4-6 мм</t>
  </si>
  <si>
    <t>1-1024-РЖД</t>
  </si>
  <si>
    <t>Рабочий строитель среднего разряда 2,4</t>
  </si>
  <si>
    <t>102-0008</t>
  </si>
  <si>
    <t>ОССЦЖ-2001 102-0008 пр. №2433р от 15.10.2014 г.</t>
  </si>
  <si>
    <t>Лесоматериалы круглые хвойных пород для строительства диаметром 14-24 см, длиной 3-6,5 м</t>
  </si>
  <si>
    <t>102-0082</t>
  </si>
  <si>
    <t>ОССЦЖ-2001 102-0082 пр. №2433р от 15.10.2014 г.</t>
  </si>
  <si>
    <t>Доски необрезные хвойных пород длиной 4-6,5 м, все ширины, толщиной 44 мм и более, IV сорта</t>
  </si>
  <si>
    <t>408-0430</t>
  </si>
  <si>
    <t>ОССЦЖ-2001 408-0430 пр. №2433р от 15.10.2014 г.</t>
  </si>
  <si>
    <t>Балласт песчаный</t>
  </si>
  <si>
    <t>1-1040-РЖД</t>
  </si>
  <si>
    <t>Рабочий строитель среднего разряда 4</t>
  </si>
  <si>
    <t>394001</t>
  </si>
  <si>
    <t>ОСЭМЖ-2001 394001 пр. №2433р от 15.10.2014 г.</t>
  </si>
  <si>
    <t>Ножницы гильотинные механические для полиэтиленовых труб диаметром 110-225 мм</t>
  </si>
  <si>
    <t>330302</t>
  </si>
  <si>
    <t>ОСЭМЖ-2001 330302 пр. №2433р от 15.10.2014 г.</t>
  </si>
  <si>
    <t>Машины шлифовальные угловые</t>
  </si>
  <si>
    <t>010201</t>
  </si>
  <si>
    <t>ОСЭМЖ-2001 010201 пр. №2433р от 15.10.2014 г.</t>
  </si>
  <si>
    <t>Прицепы тракторные 2 т</t>
  </si>
  <si>
    <t>150401</t>
  </si>
  <si>
    <t>ОСЭМЖ-2001 150401 пр. №2433р от 15.10.2014 г.</t>
  </si>
  <si>
    <t>Горелки газопламенные</t>
  </si>
  <si>
    <t>152301</t>
  </si>
  <si>
    <t>ОСЭМЖ-2001 152301 пр. №2433р от 15.10.2014 г.</t>
  </si>
  <si>
    <t>Тракторы на пневмоколесном ходу 29 кВт (40 л.с.)</t>
  </si>
  <si>
    <t>101-2027</t>
  </si>
  <si>
    <t>ОССЦЖ-2001 101-2027 пр. №2433р от 15.10.2014 г.</t>
  </si>
  <si>
    <t>Лента полиэтиленовая термоусаживающаяся шириной 440 мм</t>
  </si>
  <si>
    <t>113-3467</t>
  </si>
  <si>
    <t>ОССЦЖ-2001 113-3467 пр. №2433р от 15.10.2014 г.</t>
  </si>
  <si>
    <t>Праймер эпоксидный</t>
  </si>
  <si>
    <t>030303</t>
  </si>
  <si>
    <t>ОСЭМЖ-2001 030303 пр. №2433р от 15.10.2014 г.</t>
  </si>
  <si>
    <t>Лебедки ручные и рычажные тяговым усилием 14,72 кН (1,5 т)</t>
  </si>
  <si>
    <t>101-0782</t>
  </si>
  <si>
    <t>ОССЦЖ-2001 101-0782 пр. №2433р от 15.10.2014 г.</t>
  </si>
  <si>
    <t>Поковки из квадратных заготовок, масса 1,8 кг</t>
  </si>
  <si>
    <t>101-0850</t>
  </si>
  <si>
    <t>ОССЦЖ-2001 101-0850 пр. №2433р от 15.10.2014 г.</t>
  </si>
  <si>
    <t>Резина листовая вулканизованная цветная</t>
  </si>
  <si>
    <t>101-0962</t>
  </si>
  <si>
    <t>ОССЦЖ-2001 101-0962 пр. №2433р от 15.10.2014 г.</t>
  </si>
  <si>
    <t>Смазка солидол жировой марки «Ж»</t>
  </si>
  <si>
    <t>509-9019</t>
  </si>
  <si>
    <t>ОССЦЖ-2001 509-9019 пр. №2433р от 15.10.2014 г.</t>
  </si>
  <si>
    <t>Струна</t>
  </si>
  <si>
    <t>507-9009</t>
  </si>
  <si>
    <t>ОССЦЖ-2001 507-9009 пр. №2433р от 15.10.2014 г.</t>
  </si>
  <si>
    <t>Трубы полиэтиленовые низкого давления (ПНД)</t>
  </si>
  <si>
    <t>403-9063</t>
  </si>
  <si>
    <t>ОССЦЖ-2001 403-9063 пр. №2433р от 15.10.2014 г.</t>
  </si>
  <si>
    <t>Приставки железобетонные</t>
  </si>
  <si>
    <t>201-9002</t>
  </si>
  <si>
    <t>ОССЦЖ-2001 201-9002 пр. №2433р от 15.10.2014 г.</t>
  </si>
  <si>
    <t>Конструкции стальные</t>
  </si>
  <si>
    <t>Отраслевая сметно-нормативная база ОАО «РЖД» ОСНБЖ-2001 (И3, И4), утвержденная распоряжением ОАО «РЖД» от 31 января 2011 г. № 178р, в редакции распоряжений и писем ОАО «РЖД» от 13.08.2013 г. № 1746р; № ЦУКСМ-20/1325 от 03.12.2013 г.; от 17.12.2013 г. № 2782р, от 15.10.2014 г. №2433р</t>
  </si>
  <si>
    <t>Производство строительных и других работ вблизи объектов, находящихся под высоким напряжением, в том числе в охранной зоне действующей воздушной линии электропередачи  При использовании сборника 33. Затраты на разработку грунта и обратную засыпку котлованов с послойным уплотнением грунта определяются по расценкам сборника ФЕР-2001-01 "Земляные работы". Линейные условия работы  Выполнение работ в условиях движения поездов. Число поездов, проходящих по путям в сутки: св.140</t>
  </si>
  <si>
    <t>Производство строительных и других работ вблизи объектов, находящихся под высоким напряжением, в том числе в охранной зоне действующей воздушной линии электропередачи  Выполнение работ в условиях движения поездов. Число поездов, проходящих по путям в сутки: св.140  Демонтаж</t>
  </si>
  <si>
    <t>Производство строительных и других работ вблизи объектов, находящихся под высоким напряжением, в том числе в охранной зоне действующей воздушной линии электропередачи  Выполнение работ в условиях движения поездов. Число поездов, проходящих по путям в сутки: св.140</t>
  </si>
  <si>
    <t>Производство работ вблизи объектов, находящихся под высоким напряжением, в том числе в охранной зоне действующей воздушной линии электропередачи  Строительство новых объектов в стесненных условиях: на территориях действующих предприятий, имеющих разветвленную сеть транспортных и инженерных коммуникаций и стесненные условия для складирования материалов</t>
  </si>
  <si>
    <t>Производство строительных и других работ вблизи объектов, находящихся под высоким напряжением, в том числе в охранной зоне действующей воздушной линии электропередачи  Выполнение работ в условиях движения поездов. Число поездов, проходящих по путям в сутки: 127 и более</t>
  </si>
  <si>
    <t>Оборудование, пригодное для дальнейшего использования, со снятием с места установки, необходимой (частичной) разборкой и консервированием с целью длительного или кратковременного хранения  Производство работ вблизи объектов, находящихся под высоким напряжением, в том числе в охранной зоне действующей воздушной линии электропередачи  Строительство новых объектов в стесненных условиях: на территориях действующих предприятий, имеющих разветвленную сеть транспортных и инженерных коммуникаций и стесненные условия для складирования материалов  При производстве работ, выполняемых с прекращением движения поездов (работы, в “окно”)</t>
  </si>
  <si>
    <t>Производство работ вблизи объектов, находящихся под высоким напряжением, в том числе в охранной зоне действующей воздушной линии электропередачи  Строительство новых объектов в стесненных условиях: на территориях действующих предприятий, имеющих разветвленную сеть транспортных и инженерных коммуникаций и стесненные условия для складирования материалов  При производстве работ, выполняемых с прекращением движения поездов (работы, в “окно”)</t>
  </si>
  <si>
    <t>Поправка: МДС 81-37.2004, п.3.2.1.1  Наименование: Для оборудования легковесного, габаритного, поступающего на стройку в собранном виде, при монтаже которого отсутствуют работы по сварке, демонтаж при условии что оборудование подлежит дальнейшему использованию, со снятием с места установки, необходимой (частичной) разборкой и консервированием с целью длительного или кратковременного хранения  Поправка: МДС 81-35.2004, прил.1, т.2, п.5  Наименование: Производство монтажных работ вблизи объектов, находящихся под высоким напряжением, в том числе в охранной зоне действующей воздушной линии электропередачи</t>
  </si>
  <si>
    <t>Стесненные условия работы: на территориях действующих предприятий, имеющих разветвленную сеть транспортных и инженерных коммуникаций, и стесненные условия для складирования материалов  Производство строительных и других работ вблизи объектов, находящихся под высоким напряжением, в том числе в охранной зоне действующей воздушной линии электропередачи</t>
  </si>
  <si>
    <t>Стесненные условия работы: на территориях действующих предприятий, имеющих разветвленную сеть транспортных и инженерных коммуникаций, и стесненные условия для складирования материалов  Производство строительных и других работ вблизи объектов, находящихся под высоким напряжением, в том числе в охранной зоне действующей воздушной линии электропередачи  При использовании сборника 33. Затраты на механизированную разработку грунта и обратную засыпку котлованов с послойным уплотнением грунта определяются по расценкам сборника ФЕР-2001-01 "Земляные работы". Линейные условия работы</t>
  </si>
  <si>
    <t>Производство работ вблизи объектов, находящихся под высоким напряжением, в том числе в охранной зоне действующей воздушной линии электропередачи  Строительство новых объектов в стесненных условиях: на территориях действующих предприятий, имеющих разветвленную сеть транспортных и инженерных коммуникаций и стесненные условия для складирования материалов  Число поездов, проходящих по путям в сутки: 19-36 для участков пути со скоростями движения до 140 км/ч</t>
  </si>
  <si>
    <t>Стесненные условия работы: на территориях действующих предприятий, имеющих разветвленную сеть транспортных и инженерных коммуникаций, и стесненные условия для складирования материалов  Число поездов, проходящих по путям в сутки: 19-36 для участков пути со скоростным и высокоскоростным движением</t>
  </si>
  <si>
    <t>Стесненные условия работы: на территориях действующих предприятий, имеющих разветвленную сеть транспортных и инженерных коммуникаций, и стесненные условия для складирования материалов  Производство строительных и других работ вблизи объектов, находящихся под высоким напряжением, в том числе в охранной зоне действующей воздушной линии электропередачи   Монтаж конструктивных элементов по железобетонным и каменным опорам</t>
  </si>
  <si>
    <t>Производство строительных и других работ вблизи объектов, находящихся под высоким напряжением, в том числе в охранной зоне действующей воздушной линии электропередачи  При использовании сборника 33. Затраты на разработку грунта и обратную засыпку котлованов с послойным уплотнением грунта определяются по расценкам сборника ФЕР-2001-01 "Земляные работы". Линейные условия работы  Выполнение работ в условиях движения поездов. Число поездов, проходящих по путям в сутки: св.140  Разработка грунта в местах, находящихся на расстоянии до 1 м от незащищенных кабелей</t>
  </si>
  <si>
    <t>Кабель силовой с алюминиевыми жилами без оболочки, с изоляцией из поливинилхлоридного пластиката, с броней из стальных лент, с наружным покровом из битумного состава, ленты полиэтилентерефталатной, защитного поливинилхлоридного шланга, на номинальное напряжение 1,0 кВ, марки АВБбШв, с числом жил и номинальным сечением жилы, мм2: 3х35</t>
  </si>
  <si>
    <t>№ п/п</t>
  </si>
  <si>
    <t>Наименование работ и затрат</t>
  </si>
  <si>
    <t>Единица измерения</t>
  </si>
  <si>
    <t>Количество</t>
  </si>
  <si>
    <t>Примечание</t>
  </si>
  <si>
    <t>ОБЪЕКТ:</t>
  </si>
  <si>
    <t xml:space="preserve">м3 </t>
  </si>
  <si>
    <t>Сопутствующие работы</t>
  </si>
  <si>
    <t>хжх</t>
  </si>
  <si>
    <t>ъд</t>
  </si>
  <si>
    <t>Стоимость</t>
  </si>
  <si>
    <t>Было</t>
  </si>
  <si>
    <t>Стало</t>
  </si>
  <si>
    <t>Сальдо</t>
  </si>
  <si>
    <t>Сравнительная ведомость объемов работ №1</t>
  </si>
  <si>
    <t>ПРОЕКТ: 4740.XVIII.11-ЭП2</t>
  </si>
  <si>
    <t>Демонтажные работы. Сопутствующие работы</t>
  </si>
  <si>
    <t>Очистка межпутья, откосов и выемок жд. путей от мусора, грунта и пр.</t>
  </si>
  <si>
    <t>Разборка ж/б конструкций гидромолотом</t>
  </si>
  <si>
    <t>Демонтаж рельсошпальной решётки на деревянных шпалах, элементами</t>
  </si>
  <si>
    <t>Разборка автомобильного переезда №27 из деревянных шпал через 3 путь, шириной 5,5 метров</t>
  </si>
  <si>
    <t xml:space="preserve">Выемка грунта загрязнённого (с включениями щебня, мусора) из основания пути </t>
  </si>
  <si>
    <t xml:space="preserve">Разработка грунта 2 группы, вручную, в местах пересечений с сущ. колодцами </t>
  </si>
  <si>
    <t>Демонтаж люков с горловин сущ. Колодцев</t>
  </si>
  <si>
    <t>Покрытие плитами горловин сущ. колодцев</t>
  </si>
  <si>
    <t xml:space="preserve">Обратная засыпка вручную местным песчаным грунтом пазух сущ. колодцев </t>
  </si>
  <si>
    <t xml:space="preserve">Разработка грунта вручную при пересечении с сущ. недействующими коммуникациями (шурфовка) </t>
  </si>
  <si>
    <t xml:space="preserve">Разработка грунта вручную при пересечении с сущ. КЛ (шурфовка) </t>
  </si>
  <si>
    <t>Демонтаж сущ. недействующих стальных трубопроводов</t>
  </si>
  <si>
    <t>м пути</t>
  </si>
  <si>
    <t>мп</t>
  </si>
  <si>
    <t>шт./ м3</t>
  </si>
  <si>
    <t>мп/ кг</t>
  </si>
  <si>
    <t>5 /1,9</t>
  </si>
  <si>
    <t>65,12/ 977,46</t>
  </si>
  <si>
    <t>5 /1,96</t>
  </si>
  <si>
    <t xml:space="preserve"> - / 0,06</t>
  </si>
  <si>
    <t>(L)250м * 4,13 м * (h)0,55м. 
Картограмма</t>
  </si>
  <si>
    <t>245м * 2,75 м * 0,1 м (усреднённо) 1000,28м2*0,1м=100,03</t>
  </si>
  <si>
    <t>Плиты днища ПН15 (0,38м3/шт) - 5шт.
0,38*4+0,44=1,96м3</t>
  </si>
  <si>
    <t xml:space="preserve">3,35м3 -Vплит 1,52м3 =1,83м3 </t>
  </si>
  <si>
    <t>(100,03+765,97+4,00+3,35+16,5+8,25)*1,75т/м3=1571,68т</t>
  </si>
  <si>
    <t>Погрузка механизированная и перевозка по территории завода до 1-го км загрязнённого грунта (с включениями щебня, мусора, бетон)</t>
  </si>
  <si>
    <t>Погрузка вручную и перевозка до 1 км балансодержателю демонтированных элементов     (шпалы, рельсы, скрепления, болты)</t>
  </si>
  <si>
    <t>Погрузка вручную и перевозка до 1 км балансодержателю демонтированных трубопроводов, люков</t>
  </si>
  <si>
    <t>Демонтаж трубопровода (байпас) из стальных труб ф219х5</t>
  </si>
  <si>
    <t>Демонтаж блоков ФБС 9.3.6</t>
  </si>
  <si>
    <t>Демонтированные люки чугунные: 71кг/шт.* 5шт=355кг
Демонтированный трубопровод: 977,46кг
355+977,46=1332,46кг/1000=1,332т</t>
  </si>
  <si>
    <t>40/ 1055,6</t>
  </si>
  <si>
    <t>5/ 0,73</t>
  </si>
  <si>
    <t>5/ 0,81</t>
  </si>
  <si>
    <t xml:space="preserve"> - / 0,08</t>
  </si>
  <si>
    <t>Реконструкция пути 3</t>
  </si>
  <si>
    <t>Уплотнение основания выемки катками послойное (прохождение по одному следу 5 раз), толщина слоя 10 см</t>
  </si>
  <si>
    <t>Устройство прослойки из геотекстиля</t>
  </si>
  <si>
    <t>Устройство песчаного основания с уплотнением катками</t>
  </si>
  <si>
    <t>Устройство балластного основания из щебня h=0,35м</t>
  </si>
  <si>
    <t>Уплотнение основания балластного послойно (два слоя)</t>
  </si>
  <si>
    <t>Укладка рельсошпальной решётки отдельными элементами с эпюрой шпал 1840 шт/км, длинна рельса 12,5 м</t>
  </si>
  <si>
    <t>Балластировка путей</t>
  </si>
  <si>
    <t>Выправка пути</t>
  </si>
  <si>
    <t>Рихтовка пути</t>
  </si>
  <si>
    <t>Послеосадочный ремонт ж.д. пути</t>
  </si>
  <si>
    <t>Восстановление трубопровода (байпас)</t>
  </si>
  <si>
    <t xml:space="preserve">Устройство песчаного основания с уплотнением вибротрамбовками </t>
  </si>
  <si>
    <t>Монтаж блоков ФБС</t>
  </si>
  <si>
    <t>Прокладка трубопровода из стальных труб ф219х5</t>
  </si>
  <si>
    <t>1 м*0,4 м * 0,1 м
Песок -0,04м3 *1,1 =0,044м3
5шт*1м*0,4м*0,1м=0,2м3</t>
  </si>
  <si>
    <t>Расход щебня  -13,71м3 *1,26 =17,27м3</t>
  </si>
  <si>
    <t>4,13 м * (L)250,07 м * (h) 0,35 м=361,48м3
Расход щебня кат.2 -361,48 *1,26= 455,46м3</t>
  </si>
  <si>
    <t>4 м * (L)250 м=1000
Геотекстиль Дорнит 500 
250,07*4,00=1000,28м2</t>
  </si>
  <si>
    <t>4,13 м * (L)250,07 м * (h) 0,2 м=206,56м3
Расход песка – 206,56м3 *1,1 = 227,22м3</t>
  </si>
  <si>
    <t>4,13*250,07*2=2065,58</t>
  </si>
  <si>
    <t>Расход щебня  -137,12м3 *1,26 =172,77м3</t>
  </si>
  <si>
    <t>ИТОГО</t>
  </si>
  <si>
    <t>Плита днища ПН15, бетон B15 (М200), объем 0,38 м3, расход арматуры 33,13 кг</t>
  </si>
  <si>
    <t>Перевозка грузов I класса автомобилями-самосвалами грузоподъемностью 10 т работающих вне карьера на расстояние до 1 км</t>
  </si>
  <si>
    <t>Нетканый геотекстиль: Дорнит 500 г/м2</t>
  </si>
  <si>
    <t>Песок карьерный кф. 0,5</t>
  </si>
  <si>
    <t>Щебень гранитный 25/60 (РЖД)</t>
  </si>
  <si>
    <t>работ нет в ВОР, но есть в смете</t>
  </si>
  <si>
    <t>Шпала железобетонная, Ш1 1-й сорт</t>
  </si>
  <si>
    <t>Болт закладной М22х175 в сборе (справочно 1840 шт.)</t>
  </si>
  <si>
    <t>Болт клеммный М22х75 в сборе (справочно 1840 шт.)</t>
  </si>
  <si>
    <t>Болт стыковой М27х160 в сборе (справочно 252 шт.)</t>
  </si>
  <si>
    <t>Накладка 1Р-65 (справочно 84 шт.)</t>
  </si>
  <si>
    <t>Подкладка КБ-65 (справочно 920 шт.)</t>
  </si>
  <si>
    <t>Рельсы РП65 ДТ350 L=12.5 м (40 шт.)</t>
  </si>
  <si>
    <t>Прокладка ЦП-328</t>
  </si>
  <si>
    <t>Прокладка подрельсовая ЦП-143</t>
  </si>
  <si>
    <t>затраты по смете в балластировке</t>
  </si>
  <si>
    <t>щебень в п.25</t>
  </si>
  <si>
    <t>Блоки ФБС9-3-6, ранее демонтированные</t>
  </si>
  <si>
    <t>затраты в расценке на монтаж блоков</t>
  </si>
  <si>
    <t>Трубы стальные ф219х5, ранее демонтированные</t>
  </si>
  <si>
    <t>Стоимость по ЛСР стало: 30 035 646,05 руб.</t>
  </si>
  <si>
    <t>Стоимость по ЛСР было:  29 206 115,32 руб</t>
  </si>
  <si>
    <t>ИТОГО с Договорным коэф.</t>
  </si>
  <si>
    <t>ИТОГО с непредвиденными затратами 3%</t>
  </si>
  <si>
    <t>НДС 20%</t>
  </si>
  <si>
    <t>ИТОГО с НДС</t>
  </si>
  <si>
    <t>Ж/д пути, расположенные по адресу:
Московская область, г. Коломна». Пути железнодорожные</t>
  </si>
  <si>
    <t>Сравнительная ведомость объемов работ №2</t>
  </si>
  <si>
    <t>Стоимость по ЛСР было: 26 594 966,93 руб</t>
  </si>
  <si>
    <t>Ремонтно-восстановительные работы на пути 9, 10, 11</t>
  </si>
  <si>
    <t xml:space="preserve">Демонтаж рельсошпальной решётки </t>
  </si>
  <si>
    <t>Демонтаж стяжек рельсовых металлических</t>
  </si>
  <si>
    <t>Разборка стыков Р-50 (демонтаж стыковых накладок)</t>
  </si>
  <si>
    <t>Расшивка шпал деревянных (скрепление Д-50)</t>
  </si>
  <si>
    <t>компл/шт.</t>
  </si>
  <si>
    <t>371/742</t>
  </si>
  <si>
    <t xml:space="preserve">Демонтаж рельс Р-50 звеньями до 12,5м </t>
  </si>
  <si>
    <t>м.п.</t>
  </si>
  <si>
    <t>Демонтаж шпал деревянных</t>
  </si>
  <si>
    <r>
      <t>Очистка шпал</t>
    </r>
    <r>
      <rPr>
        <sz val="12"/>
        <color rgb="FF000000"/>
        <rFont val="Times New Roman"/>
        <family val="1"/>
        <charset val="204"/>
      </rPr>
      <t xml:space="preserve"> от мусора, бетонного боя, грунта и пр.</t>
    </r>
  </si>
  <si>
    <t>Демонтаж глухого пересечения</t>
  </si>
  <si>
    <t>Резка швеллера 26С</t>
  </si>
  <si>
    <t>Демонтаж железобетонного основания</t>
  </si>
  <si>
    <t>рез</t>
  </si>
  <si>
    <t>Подготовка зем. полотна (уборка старого)</t>
  </si>
  <si>
    <t>92 накладки</t>
  </si>
  <si>
    <t xml:space="preserve">S=S1+S2+S3+S4+S5=117,33+233,40+217,91+46,22+200,85=815,71 м2  
V= S*h=815,71=81,57 м3 </t>
  </si>
  <si>
    <t xml:space="preserve">2*6м </t>
  </si>
  <si>
    <t>34,61кг</t>
  </si>
  <si>
    <t>0,60*0,50*3,30=0,99м3</t>
  </si>
  <si>
    <t>Очистка основания жд. путей после демонтажа РШР от загрязнённого щебня, мусора, грунта и пр.</t>
  </si>
  <si>
    <t>Внесение дополнительного щебня в основание пути</t>
  </si>
  <si>
    <t xml:space="preserve">Уплотнение основания балластного </t>
  </si>
  <si>
    <t xml:space="preserve">V= S*h=815,71*0,15=122,36 м3 </t>
  </si>
  <si>
    <t>Vщ= S*hщеб=815,71*0,10=81,57 м3</t>
  </si>
  <si>
    <t xml:space="preserve">3,2 м * 216,31 м
S= 815,71 м2 </t>
  </si>
  <si>
    <t>398/796</t>
  </si>
  <si>
    <t>Укладка шпал ж.б., с эпюрой 1840</t>
  </si>
  <si>
    <t>Монтаж скрепления КБ65</t>
  </si>
  <si>
    <t>Монтаж рельс звеньями по 12,5м</t>
  </si>
  <si>
    <t>м/шт</t>
  </si>
  <si>
    <t>432,62/35</t>
  </si>
  <si>
    <t>Монтаж стыковочных накладок Р-65 (6-ти отверстных)</t>
  </si>
  <si>
    <t>к-т</t>
  </si>
  <si>
    <t>Выправка пути (подбивка щебня шпалоподбойками)</t>
  </si>
  <si>
    <t>Погрузка и перевозка балансодержателю демонтированных элементов (шпалы, рельсы, скрепления, болты)</t>
  </si>
  <si>
    <t>Шпалы 345*85=29325
Рельсы 431,08*51,80=22330
Скрепления 690*9,48=6541,20
Накладка 92*18,77=1726.84
Болт в сборе 138*0.814=112,33
Итого 60035,37 кг</t>
  </si>
  <si>
    <t xml:space="preserve">0,43 м3 * 216,31 м.пути  </t>
  </si>
  <si>
    <t xml:space="preserve">93 м3 балласта*20%  </t>
  </si>
  <si>
    <t>Сварка соединителей рельсовых</t>
  </si>
  <si>
    <t>Замена деревянного бруса на стрелочном переводе 12 (1/9)</t>
  </si>
  <si>
    <t>Очистка межшпальных ящиков от грунта, боя и мусора</t>
  </si>
  <si>
    <t>Демонтаж переводного механизма (флюгарки)</t>
  </si>
  <si>
    <t>шт</t>
  </si>
  <si>
    <t>Демонтаж шпал</t>
  </si>
  <si>
    <t xml:space="preserve">Демонтаж бруса на стрелочном переводе </t>
  </si>
  <si>
    <t xml:space="preserve">Монтаж шпал деревянных на стрелочном переводе </t>
  </si>
  <si>
    <t xml:space="preserve">Монтаж бруса на стрелочном переводе </t>
  </si>
  <si>
    <t>Закрепление шпал/ брусьев</t>
  </si>
  <si>
    <t>Монтаж бруса деревянного под переводной механизм</t>
  </si>
  <si>
    <t xml:space="preserve">Монтаж переводного механизма (флюгарки) </t>
  </si>
  <si>
    <t>Балластировка СП</t>
  </si>
  <si>
    <t>0,2*2,75*30,22
V= S*h=166,67*0,10=16,67 м3</t>
  </si>
  <si>
    <t xml:space="preserve">Vб1= S*а-Vшп*b=166,67*0,16-10,20=16,48м3 </t>
  </si>
  <si>
    <t xml:space="preserve"> Vв1 = Vб1*0,2 = 16,48*0,2 = 3,30м3</t>
  </si>
  <si>
    <t xml:space="preserve">96+22шт </t>
  </si>
  <si>
    <t xml:space="preserve">V= S*h-К1*Vшп-К2*Vшп=166,67*0,26-96*0,108-22*0,108=30,59 м3 </t>
  </si>
  <si>
    <t xml:space="preserve">Vщ= S*hщеб=166,67*0,10=16,67 м3 </t>
  </si>
  <si>
    <t xml:space="preserve">Выправка и рихтовка стрелочного перевода </t>
  </si>
  <si>
    <t>Погрузка отходов бруса деревянного в автомобили</t>
  </si>
  <si>
    <t>Очистка земляного полотна после демонтажа шпал</t>
  </si>
  <si>
    <t>Внесение дополнительного щебня в основание пути:</t>
  </si>
  <si>
    <t>Рихтовка стрелочного перевода №126</t>
  </si>
  <si>
    <t>работы в ВОР, в смете учтены расценкой</t>
  </si>
  <si>
    <t xml:space="preserve">Болт закладной М22х175 в сборе </t>
  </si>
  <si>
    <t>Болт клеммный М22х75 в сборе</t>
  </si>
  <si>
    <t>Подкладка КБ-65 (справочно 796 шт.)</t>
  </si>
  <si>
    <t>Рельсы РП65 ДТ350 L=12.5 м (35 шт.)</t>
  </si>
  <si>
    <t>Погрузка строительного мусора (вручную 10%, механизировано - 90%)</t>
  </si>
  <si>
    <t>Перевозка грузов I класса автомобилями-самосвалами грузоподъемностью 10 т работающих вне карьера на расстояние до 2 км</t>
  </si>
  <si>
    <t>Замена деревянного бруса на стрелочном переводе 126 (1/9)</t>
  </si>
  <si>
    <t xml:space="preserve">Vб1= S*а-Vшп*b=171,55*0,16-10,36=17,09м3 </t>
  </si>
  <si>
    <t xml:space="preserve">Vв1 = Vб1*0,1 = 17.09*0,2 = 3,42м3 </t>
  </si>
  <si>
    <t xml:space="preserve">75*100=7500кг </t>
  </si>
  <si>
    <t xml:space="preserve">V= S*h-К1*Vшп-К2*Vшп=166,67*0,26-12*0,108-63*0,108=35,23 м3 </t>
  </si>
  <si>
    <t>Монтаж шпал деревянных</t>
  </si>
  <si>
    <t xml:space="preserve">Vщ= S*hщеб=171,55*0,10=17,16 м3 </t>
  </si>
  <si>
    <t>81,57м3 * 1,4 + 122,36*1,4</t>
  </si>
  <si>
    <t>работ нет в ВОР. В смете нет 122,36м3</t>
  </si>
  <si>
    <t>46шт.*2*0,0295=2,714т</t>
  </si>
  <si>
    <t>Накладка 1Р-65  (справочно 72шт./2,124т)</t>
  </si>
  <si>
    <t>Болт стыковой М27х160 в сборе  (справочно 216шт./0,244т)</t>
  </si>
  <si>
    <t>Брус переводной Б2-2</t>
  </si>
  <si>
    <t>Подкладка СД65 (104 шт.)</t>
  </si>
  <si>
    <t>Прокладка ЦП-362</t>
  </si>
  <si>
    <t>Костыль путевой 16х16х165 (520 шт.)</t>
  </si>
  <si>
    <t>Шуруп путевой М24х170 (486 шт.)</t>
  </si>
  <si>
    <t>Брус деревянный L-5,25 м.</t>
  </si>
  <si>
    <t>(17,16+35,23)*1,4</t>
  </si>
  <si>
    <t>Переводной механизм (флюгарка) (ранее демонтированный)</t>
  </si>
  <si>
    <t>Подкладка СД50 (116 шт.)</t>
  </si>
  <si>
    <t>Прокладка ОП 68-74</t>
  </si>
  <si>
    <t>Костыль путевой 16х16х165 (728 шт.)</t>
  </si>
  <si>
    <t>Шуруп путевой М24х170 (348 шт.)</t>
  </si>
  <si>
    <t>работ нет в ВОР</t>
  </si>
  <si>
    <t>(16,48+3,3+30,593)*1,4</t>
  </si>
  <si>
    <t xml:space="preserve">100*118=11800кг </t>
  </si>
  <si>
    <t>в расценке 1 компл.</t>
  </si>
  <si>
    <t>работ нет в смете. Предусмотрено расценкой на демонтаж.</t>
  </si>
  <si>
    <t>Соединитель приварной</t>
  </si>
  <si>
    <t>Стоимость по ЛСР стало: 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</si>
</sst>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₽_-;\-* #,##0.00\ _₽_-;_-* &quot;-&quot;??\ _₽_-;_-@_-"/>
    <numFmt numFmtId="164" formatCode="0.000"/>
    <numFmt numFmtId="165" formatCode="0.0"/>
  </numFmts>
  <fonts count="38" x14ac:knownFonts="1">
    <font>
      <sz val="10"/>
      <name val="Arial"/>
      <charset val="204"/>
    </font>
    <font>
      <b/>
      <sz val="10"/>
      <color indexed="12"/>
      <name val="Arial"/>
      <family val="2"/>
      <charset val="204"/>
    </font>
    <font>
      <sz val="10"/>
      <color indexed="18"/>
      <name val="Arial"/>
      <family val="2"/>
      <charset val="204"/>
    </font>
    <font>
      <b/>
      <sz val="10"/>
      <color indexed="16"/>
      <name val="Arial"/>
      <family val="2"/>
      <charset val="204"/>
    </font>
    <font>
      <b/>
      <sz val="10"/>
      <color indexed="20"/>
      <name val="Arial"/>
      <family val="2"/>
      <charset val="204"/>
    </font>
    <font>
      <b/>
      <sz val="10"/>
      <color indexed="17"/>
      <name val="Arial"/>
      <family val="2"/>
      <charset val="204"/>
    </font>
    <font>
      <sz val="10"/>
      <color indexed="17"/>
      <name val="Arial"/>
      <family val="2"/>
      <charset val="204"/>
    </font>
    <font>
      <sz val="10"/>
      <color indexed="12"/>
      <name val="Arial"/>
      <family val="2"/>
      <charset val="204"/>
    </font>
    <font>
      <sz val="10"/>
      <color indexed="14"/>
      <name val="Arial"/>
      <family val="2"/>
      <charset val="204"/>
    </font>
    <font>
      <sz val="10"/>
      <color indexed="16"/>
      <name val="Arial"/>
      <family val="2"/>
      <charset val="204"/>
    </font>
    <font>
      <b/>
      <sz val="10"/>
      <color indexed="14"/>
      <name val="Arial"/>
      <family val="2"/>
      <charset val="204"/>
    </font>
    <font>
      <sz val="11"/>
      <name val="Arial"/>
      <family val="2"/>
      <charset val="204"/>
    </font>
    <font>
      <b/>
      <sz val="11"/>
      <name val="Arial"/>
      <family val="2"/>
      <charset val="204"/>
    </font>
    <font>
      <b/>
      <sz val="12"/>
      <name val="Arial"/>
      <family val="2"/>
      <charset val="204"/>
    </font>
    <font>
      <b/>
      <sz val="14"/>
      <name val="Arial"/>
      <family val="2"/>
      <charset val="204"/>
    </font>
    <font>
      <b/>
      <i/>
      <sz val="12"/>
      <name val="Arial"/>
      <family val="2"/>
      <charset val="204"/>
    </font>
    <font>
      <b/>
      <i/>
      <sz val="11"/>
      <name val="Arial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i/>
      <sz val="11"/>
      <name val="Arial"/>
      <family val="2"/>
      <charset val="204"/>
    </font>
    <font>
      <i/>
      <sz val="10"/>
      <name val="Arial"/>
      <family val="2"/>
      <charset val="204"/>
    </font>
    <font>
      <sz val="10"/>
      <name val="Arial"/>
      <family val="2"/>
      <charset val="204"/>
    </font>
    <font>
      <sz val="11"/>
      <color rgb="FFFF0000"/>
      <name val="Arial"/>
      <family val="2"/>
      <charset val="204"/>
    </font>
    <font>
      <b/>
      <sz val="10"/>
      <name val="Arial"/>
      <family val="2"/>
      <charset val="204"/>
    </font>
    <font>
      <sz val="10"/>
      <color rgb="FFFF0000"/>
      <name val="Arial"/>
      <family val="2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/>
      <sz val="10"/>
      <color rgb="FFFF0000"/>
      <name val="Arial"/>
      <family val="2"/>
      <charset val="204"/>
    </font>
    <font>
      <b/>
      <sz val="10"/>
      <color rgb="FFFF0000"/>
      <name val="Arial"/>
      <family val="2"/>
      <charset val="204"/>
    </font>
    <font>
      <i/>
      <sz val="12"/>
      <name val="Times New Roman"/>
      <family val="1"/>
      <charset val="204"/>
    </font>
    <font>
      <i/>
      <sz val="12"/>
      <color rgb="FFC00000"/>
      <name val="Times New Roman"/>
      <family val="1"/>
      <charset val="204"/>
    </font>
    <font>
      <sz val="12"/>
      <color rgb="FF007BB8"/>
      <name val="Times New Roman"/>
      <family val="1"/>
      <charset val="204"/>
    </font>
    <font>
      <sz val="11"/>
      <color rgb="FF007BB8"/>
      <name val="Arial"/>
      <family val="2"/>
      <charset val="204"/>
    </font>
    <font>
      <sz val="11"/>
      <color rgb="FF007BB8"/>
      <name val="Times New Roman"/>
      <family val="1"/>
      <charset val="204"/>
    </font>
    <font>
      <i/>
      <sz val="11"/>
      <color rgb="FF007BB8"/>
      <name val="Arial"/>
      <family val="2"/>
      <charset val="204"/>
    </font>
    <font>
      <i/>
      <sz val="12"/>
      <color rgb="FF007BB8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3">
    <xf numFmtId="0" fontId="0" fillId="0" borderId="0"/>
    <xf numFmtId="0" fontId="18" fillId="0" borderId="0" applyProtection="0"/>
    <xf numFmtId="0" fontId="19" fillId="0" borderId="1">
      <alignment horizontal="center"/>
    </xf>
    <xf numFmtId="0" fontId="18" fillId="0" borderId="0">
      <alignment vertical="top"/>
    </xf>
    <xf numFmtId="0" fontId="19" fillId="0" borderId="1">
      <alignment horizontal="center"/>
    </xf>
    <xf numFmtId="0" fontId="19" fillId="0" borderId="0">
      <alignment vertical="top"/>
    </xf>
    <xf numFmtId="0" fontId="19" fillId="0" borderId="0">
      <alignment horizontal="right" vertical="top" wrapText="1"/>
    </xf>
    <xf numFmtId="0" fontId="19" fillId="0" borderId="0"/>
    <xf numFmtId="0" fontId="19" fillId="0" borderId="0"/>
    <xf numFmtId="0" fontId="19" fillId="0" borderId="0"/>
    <xf numFmtId="2" fontId="17" fillId="0" borderId="0">
      <alignment horizontal="right" vertical="top"/>
    </xf>
    <xf numFmtId="0" fontId="19" fillId="0" borderId="0"/>
    <xf numFmtId="0" fontId="19" fillId="0" borderId="1" applyFill="0" applyProtection="0">
      <alignment horizontal="center"/>
    </xf>
    <xf numFmtId="0" fontId="19" fillId="0" borderId="1" applyFill="0" applyProtection="0">
      <alignment horizontal="center"/>
    </xf>
    <xf numFmtId="0" fontId="18" fillId="0" borderId="0">
      <alignment vertical="top"/>
    </xf>
    <xf numFmtId="0" fontId="19" fillId="0" borderId="0"/>
    <xf numFmtId="0" fontId="19" fillId="0" borderId="1">
      <alignment horizontal="center" wrapText="1"/>
    </xf>
    <xf numFmtId="0" fontId="19" fillId="0" borderId="1">
      <alignment horizontal="center"/>
    </xf>
    <xf numFmtId="0" fontId="19" fillId="0" borderId="1">
      <alignment horizontal="center" wrapText="1"/>
    </xf>
    <xf numFmtId="0" fontId="19" fillId="0" borderId="1">
      <alignment horizontal="center"/>
    </xf>
    <xf numFmtId="0" fontId="19" fillId="0" borderId="0">
      <alignment horizontal="left" vertical="top"/>
    </xf>
    <xf numFmtId="0" fontId="19" fillId="0" borderId="0"/>
    <xf numFmtId="43" fontId="22" fillId="0" borderId="0" applyFont="0" applyFill="0" applyBorder="0" applyAlignment="0" applyProtection="0"/>
  </cellStyleXfs>
  <cellXfs count="20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3" fillId="0" borderId="0" xfId="0" applyFont="1" applyAlignment="1">
      <alignment horizont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0" xfId="0" applyFont="1" applyAlignment="1">
      <alignment vertical="center"/>
    </xf>
    <xf numFmtId="0" fontId="0" fillId="0" borderId="0" xfId="0" applyAlignment="1">
      <alignment vertical="center"/>
    </xf>
    <xf numFmtId="0" fontId="11" fillId="0" borderId="2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2" xfId="0" applyFont="1" applyBorder="1" applyAlignment="1">
      <alignment vertical="center" wrapText="1"/>
    </xf>
    <xf numFmtId="0" fontId="0" fillId="2" borderId="0" xfId="0" applyFill="1"/>
    <xf numFmtId="0" fontId="11" fillId="2" borderId="0" xfId="0" applyFont="1" applyFill="1"/>
    <xf numFmtId="0" fontId="13" fillId="2" borderId="0" xfId="0" applyFont="1" applyFill="1" applyAlignment="1">
      <alignment horizontal="center" wrapText="1"/>
    </xf>
    <xf numFmtId="0" fontId="11" fillId="0" borderId="1" xfId="1" applyFont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left" vertical="center" wrapText="1"/>
    </xf>
    <xf numFmtId="0" fontId="11" fillId="0" borderId="1" xfId="1" applyFont="1" applyBorder="1" applyAlignment="1">
      <alignment horizontal="left" vertical="center" wrapText="1"/>
    </xf>
    <xf numFmtId="0" fontId="17" fillId="0" borderId="0" xfId="0" applyFont="1" applyAlignment="1">
      <alignment vertical="center"/>
    </xf>
    <xf numFmtId="0" fontId="15" fillId="2" borderId="0" xfId="0" applyFont="1" applyFill="1" applyAlignment="1">
      <alignment horizontal="right" wrapText="1"/>
    </xf>
    <xf numFmtId="0" fontId="11" fillId="2" borderId="1" xfId="0" applyFont="1" applyFill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vertical="center" wrapText="1"/>
    </xf>
    <xf numFmtId="2" fontId="11" fillId="0" borderId="2" xfId="0" applyNumberFormat="1" applyFont="1" applyBorder="1" applyAlignment="1">
      <alignment horizontal="center" vertical="center"/>
    </xf>
    <xf numFmtId="0" fontId="11" fillId="0" borderId="3" xfId="0" applyFont="1" applyBorder="1" applyAlignment="1">
      <alignment vertical="center" wrapText="1"/>
    </xf>
    <xf numFmtId="164" fontId="11" fillId="0" borderId="2" xfId="0" applyNumberFormat="1" applyFont="1" applyBorder="1" applyAlignment="1">
      <alignment horizontal="center" vertical="center"/>
    </xf>
    <xf numFmtId="0" fontId="17" fillId="0" borderId="0" xfId="0" applyFont="1"/>
    <xf numFmtId="0" fontId="12" fillId="0" borderId="1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/>
    </xf>
    <xf numFmtId="0" fontId="12" fillId="2" borderId="2" xfId="0" applyFont="1" applyFill="1" applyBorder="1" applyAlignment="1">
      <alignment horizontal="center"/>
    </xf>
    <xf numFmtId="0" fontId="12" fillId="0" borderId="2" xfId="0" applyFont="1" applyBorder="1" applyAlignment="1">
      <alignment horizontal="center" vertical="center"/>
    </xf>
    <xf numFmtId="0" fontId="23" fillId="0" borderId="0" xfId="0" applyFont="1"/>
    <xf numFmtId="0" fontId="21" fillId="0" borderId="0" xfId="0" applyFont="1"/>
    <xf numFmtId="43" fontId="11" fillId="0" borderId="1" xfId="22" applyFont="1" applyBorder="1" applyAlignment="1">
      <alignment horizontal="right" vertical="center"/>
    </xf>
    <xf numFmtId="43" fontId="11" fillId="0" borderId="1" xfId="22" applyFont="1" applyBorder="1" applyAlignment="1">
      <alignment horizontal="center" vertical="center"/>
    </xf>
    <xf numFmtId="43" fontId="20" fillId="0" borderId="1" xfId="22" applyFont="1" applyBorder="1" applyAlignment="1">
      <alignment horizontal="center" vertical="center"/>
    </xf>
    <xf numFmtId="43" fontId="11" fillId="0" borderId="2" xfId="22" applyFont="1" applyBorder="1" applyAlignment="1">
      <alignment horizontal="center" vertical="center"/>
    </xf>
    <xf numFmtId="2" fontId="11" fillId="0" borderId="1" xfId="0" applyNumberFormat="1" applyFont="1" applyBorder="1" applyAlignment="1">
      <alignment horizontal="center" vertical="center" wrapText="1"/>
    </xf>
    <xf numFmtId="43" fontId="11" fillId="0" borderId="1" xfId="22" applyFont="1" applyBorder="1" applyAlignment="1">
      <alignment horizontal="center" vertical="center" wrapText="1"/>
    </xf>
    <xf numFmtId="0" fontId="11" fillId="0" borderId="4" xfId="0" applyFont="1" applyBorder="1" applyAlignment="1">
      <alignment vertical="center" wrapText="1"/>
    </xf>
    <xf numFmtId="164" fontId="11" fillId="0" borderId="1" xfId="0" applyNumberFormat="1" applyFont="1" applyBorder="1" applyAlignment="1">
      <alignment horizontal="center" vertical="center" wrapText="1"/>
    </xf>
    <xf numFmtId="165" fontId="11" fillId="0" borderId="2" xfId="0" applyNumberFormat="1" applyFont="1" applyBorder="1" applyAlignment="1">
      <alignment horizontal="center" vertical="center"/>
    </xf>
    <xf numFmtId="1" fontId="11" fillId="0" borderId="2" xfId="0" applyNumberFormat="1" applyFont="1" applyBorder="1" applyAlignment="1">
      <alignment horizontal="center" vertical="center"/>
    </xf>
    <xf numFmtId="49" fontId="11" fillId="0" borderId="1" xfId="0" applyNumberFormat="1" applyFont="1" applyBorder="1" applyAlignment="1">
      <alignment horizontal="center" vertical="center" wrapText="1"/>
    </xf>
    <xf numFmtId="0" fontId="12" fillId="4" borderId="2" xfId="0" applyFont="1" applyFill="1" applyBorder="1" applyAlignment="1">
      <alignment horizontal="center" vertical="center" wrapText="1"/>
    </xf>
    <xf numFmtId="0" fontId="12" fillId="4" borderId="2" xfId="0" applyFont="1" applyFill="1" applyBorder="1" applyAlignment="1">
      <alignment horizontal="center" vertical="center"/>
    </xf>
    <xf numFmtId="2" fontId="12" fillId="4" borderId="1" xfId="0" applyNumberFormat="1" applyFont="1" applyFill="1" applyBorder="1" applyAlignment="1">
      <alignment horizontal="center" vertical="center" wrapText="1"/>
    </xf>
    <xf numFmtId="0" fontId="12" fillId="4" borderId="2" xfId="0" applyFont="1" applyFill="1" applyBorder="1" applyAlignment="1">
      <alignment vertical="center" wrapText="1"/>
    </xf>
    <xf numFmtId="0" fontId="24" fillId="4" borderId="0" xfId="0" applyFont="1" applyFill="1"/>
    <xf numFmtId="0" fontId="20" fillId="5" borderId="2" xfId="0" applyFont="1" applyFill="1" applyBorder="1" applyAlignment="1">
      <alignment horizontal="center" vertical="center" wrapText="1"/>
    </xf>
    <xf numFmtId="0" fontId="20" fillId="5" borderId="1" xfId="0" applyFont="1" applyFill="1" applyBorder="1" applyAlignment="1">
      <alignment horizontal="left" vertical="center" wrapText="1"/>
    </xf>
    <xf numFmtId="1" fontId="20" fillId="5" borderId="2" xfId="0" applyNumberFormat="1" applyFont="1" applyFill="1" applyBorder="1" applyAlignment="1">
      <alignment horizontal="center" vertical="center"/>
    </xf>
    <xf numFmtId="43" fontId="20" fillId="5" borderId="2" xfId="22" applyFont="1" applyFill="1" applyBorder="1" applyAlignment="1">
      <alignment horizontal="center" vertical="center"/>
    </xf>
    <xf numFmtId="2" fontId="20" fillId="5" borderId="1" xfId="0" applyNumberFormat="1" applyFont="1" applyFill="1" applyBorder="1" applyAlignment="1">
      <alignment horizontal="center" vertical="center" wrapText="1"/>
    </xf>
    <xf numFmtId="43" fontId="20" fillId="5" borderId="1" xfId="22" applyFont="1" applyFill="1" applyBorder="1" applyAlignment="1">
      <alignment horizontal="center" vertical="center" wrapText="1"/>
    </xf>
    <xf numFmtId="0" fontId="21" fillId="5" borderId="0" xfId="0" applyFont="1" applyFill="1"/>
    <xf numFmtId="0" fontId="23" fillId="0" borderId="2" xfId="0" applyFont="1" applyBorder="1" applyAlignment="1">
      <alignment horizontal="center" vertical="center" wrapText="1"/>
    </xf>
    <xf numFmtId="0" fontId="23" fillId="2" borderId="1" xfId="0" applyFont="1" applyFill="1" applyBorder="1" applyAlignment="1">
      <alignment horizontal="left" vertical="center" wrapText="1"/>
    </xf>
    <xf numFmtId="2" fontId="23" fillId="0" borderId="2" xfId="0" applyNumberFormat="1" applyFont="1" applyBorder="1" applyAlignment="1">
      <alignment horizontal="center" vertical="center"/>
    </xf>
    <xf numFmtId="43" fontId="23" fillId="0" borderId="1" xfId="22" applyFont="1" applyBorder="1" applyAlignment="1">
      <alignment horizontal="right" vertical="center"/>
    </xf>
    <xf numFmtId="43" fontId="23" fillId="0" borderId="1" xfId="22" applyFont="1" applyBorder="1" applyAlignment="1">
      <alignment horizontal="center" vertical="center"/>
    </xf>
    <xf numFmtId="2" fontId="23" fillId="0" borderId="1" xfId="0" applyNumberFormat="1" applyFont="1" applyBorder="1" applyAlignment="1">
      <alignment horizontal="center" vertical="center" wrapText="1"/>
    </xf>
    <xf numFmtId="43" fontId="23" fillId="0" borderId="1" xfId="22" applyFont="1" applyBorder="1" applyAlignment="1">
      <alignment horizontal="center" vertical="center" wrapText="1"/>
    </xf>
    <xf numFmtId="2" fontId="20" fillId="5" borderId="2" xfId="0" applyNumberFormat="1" applyFont="1" applyFill="1" applyBorder="1" applyAlignment="1">
      <alignment horizontal="center" vertical="center"/>
    </xf>
    <xf numFmtId="0" fontId="25" fillId="0" borderId="0" xfId="0" applyFont="1"/>
    <xf numFmtId="164" fontId="20" fillId="5" borderId="2" xfId="0" applyNumberFormat="1" applyFont="1" applyFill="1" applyBorder="1" applyAlignment="1">
      <alignment horizontal="center" vertical="center"/>
    </xf>
    <xf numFmtId="0" fontId="25" fillId="0" borderId="0" xfId="0" applyFont="1" applyAlignment="1">
      <alignment vertical="center"/>
    </xf>
    <xf numFmtId="43" fontId="24" fillId="4" borderId="1" xfId="22" applyFont="1" applyFill="1" applyBorder="1" applyAlignment="1">
      <alignment horizontal="right" vertical="center"/>
    </xf>
    <xf numFmtId="0" fontId="21" fillId="6" borderId="0" xfId="0" applyFont="1" applyFill="1" applyAlignment="1">
      <alignment vertical="center"/>
    </xf>
    <xf numFmtId="0" fontId="27" fillId="2" borderId="2" xfId="0" applyFont="1" applyFill="1" applyBorder="1" applyAlignment="1">
      <alignment horizontal="left" vertical="center" wrapText="1"/>
    </xf>
    <xf numFmtId="165" fontId="11" fillId="0" borderId="1" xfId="0" applyNumberFormat="1" applyFont="1" applyBorder="1" applyAlignment="1">
      <alignment horizontal="center" vertical="center" wrapText="1"/>
    </xf>
    <xf numFmtId="1" fontId="11" fillId="0" borderId="1" xfId="0" applyNumberFormat="1" applyFont="1" applyBorder="1" applyAlignment="1">
      <alignment horizontal="center" vertical="center" wrapText="1"/>
    </xf>
    <xf numFmtId="0" fontId="26" fillId="0" borderId="1" xfId="0" applyFont="1" applyBorder="1" applyAlignment="1">
      <alignment vertical="center" wrapText="1"/>
    </xf>
    <xf numFmtId="0" fontId="26" fillId="0" borderId="2" xfId="0" applyFont="1" applyBorder="1" applyAlignment="1">
      <alignment vertical="center" wrapText="1"/>
    </xf>
    <xf numFmtId="0" fontId="0" fillId="2" borderId="0" xfId="0" applyFill="1" applyAlignment="1">
      <alignment horizontal="left"/>
    </xf>
    <xf numFmtId="0" fontId="0" fillId="0" borderId="0" xfId="0" applyAlignment="1">
      <alignment horizontal="left" vertical="center"/>
    </xf>
    <xf numFmtId="165" fontId="20" fillId="5" borderId="2" xfId="0" applyNumberFormat="1" applyFont="1" applyFill="1" applyBorder="1" applyAlignment="1">
      <alignment horizontal="center" vertical="center"/>
    </xf>
    <xf numFmtId="0" fontId="21" fillId="5" borderId="0" xfId="0" applyFont="1" applyFill="1" applyAlignment="1">
      <alignment vertical="center"/>
    </xf>
    <xf numFmtId="0" fontId="29" fillId="6" borderId="0" xfId="0" applyFont="1" applyFill="1" applyAlignment="1">
      <alignment vertical="center"/>
    </xf>
    <xf numFmtId="0" fontId="29" fillId="0" borderId="0" xfId="0" applyFont="1" applyAlignment="1">
      <alignment vertical="center"/>
    </xf>
    <xf numFmtId="0" fontId="29" fillId="5" borderId="0" xfId="0" applyFont="1" applyFill="1" applyAlignment="1">
      <alignment vertical="center"/>
    </xf>
    <xf numFmtId="0" fontId="30" fillId="4" borderId="0" xfId="0" applyFont="1" applyFill="1" applyAlignment="1">
      <alignment vertical="center"/>
    </xf>
    <xf numFmtId="0" fontId="26" fillId="0" borderId="2" xfId="0" applyFont="1" applyBorder="1" applyAlignment="1">
      <alignment horizontal="left" vertical="center" wrapText="1"/>
    </xf>
    <xf numFmtId="1" fontId="20" fillId="5" borderId="1" xfId="0" applyNumberFormat="1" applyFont="1" applyFill="1" applyBorder="1" applyAlignment="1">
      <alignment horizontal="center" vertical="center" wrapText="1"/>
    </xf>
    <xf numFmtId="0" fontId="31" fillId="5" borderId="1" xfId="0" applyFont="1" applyFill="1" applyBorder="1" applyAlignment="1">
      <alignment horizontal="left" vertical="center" wrapText="1"/>
    </xf>
    <xf numFmtId="0" fontId="32" fillId="5" borderId="1" xfId="0" applyFont="1" applyFill="1" applyBorder="1" applyAlignment="1">
      <alignment horizontal="left" vertical="center" wrapText="1"/>
    </xf>
    <xf numFmtId="164" fontId="20" fillId="5" borderId="1" xfId="0" applyNumberFormat="1" applyFont="1" applyFill="1" applyBorder="1" applyAlignment="1">
      <alignment horizontal="center" vertical="center" wrapText="1"/>
    </xf>
    <xf numFmtId="164" fontId="23" fillId="0" borderId="2" xfId="0" applyNumberFormat="1" applyFont="1" applyBorder="1" applyAlignment="1">
      <alignment horizontal="center" vertical="center"/>
    </xf>
    <xf numFmtId="0" fontId="27" fillId="7" borderId="2" xfId="0" applyFont="1" applyFill="1" applyBorder="1" applyAlignment="1">
      <alignment horizontal="left" vertical="center" wrapText="1"/>
    </xf>
    <xf numFmtId="0" fontId="33" fillId="2" borderId="2" xfId="0" applyFont="1" applyFill="1" applyBorder="1" applyAlignment="1">
      <alignment horizontal="left" vertical="center" wrapText="1"/>
    </xf>
    <xf numFmtId="0" fontId="34" fillId="0" borderId="2" xfId="0" applyFont="1" applyBorder="1" applyAlignment="1">
      <alignment horizontal="center" vertical="center" wrapText="1"/>
    </xf>
    <xf numFmtId="1" fontId="34" fillId="0" borderId="2" xfId="0" applyNumberFormat="1" applyFont="1" applyBorder="1" applyAlignment="1">
      <alignment horizontal="center" vertical="center"/>
    </xf>
    <xf numFmtId="0" fontId="35" fillId="0" borderId="1" xfId="0" applyFont="1" applyBorder="1" applyAlignment="1">
      <alignment vertical="center" wrapText="1"/>
    </xf>
    <xf numFmtId="1" fontId="34" fillId="0" borderId="1" xfId="0" applyNumberFormat="1" applyFont="1" applyBorder="1" applyAlignment="1">
      <alignment horizontal="center" vertical="center" wrapText="1"/>
    </xf>
    <xf numFmtId="43" fontId="34" fillId="0" borderId="1" xfId="22" applyFont="1" applyBorder="1" applyAlignment="1">
      <alignment horizontal="right" vertical="center"/>
    </xf>
    <xf numFmtId="2" fontId="34" fillId="0" borderId="2" xfId="0" applyNumberFormat="1" applyFont="1" applyBorder="1" applyAlignment="1">
      <alignment horizontal="center" vertical="center"/>
    </xf>
    <xf numFmtId="43" fontId="34" fillId="0" borderId="2" xfId="22" applyFont="1" applyBorder="1" applyAlignment="1">
      <alignment horizontal="center" vertical="center"/>
    </xf>
    <xf numFmtId="2" fontId="34" fillId="0" borderId="1" xfId="0" applyNumberFormat="1" applyFont="1" applyBorder="1" applyAlignment="1">
      <alignment horizontal="center" vertical="center" wrapText="1"/>
    </xf>
    <xf numFmtId="43" fontId="34" fillId="0" borderId="1" xfId="22" applyFont="1" applyBorder="1" applyAlignment="1">
      <alignment horizontal="center" vertical="center" wrapText="1"/>
    </xf>
    <xf numFmtId="43" fontId="36" fillId="0" borderId="1" xfId="22" applyFont="1" applyBorder="1" applyAlignment="1">
      <alignment horizontal="center" vertical="center"/>
    </xf>
    <xf numFmtId="0" fontId="36" fillId="5" borderId="2" xfId="0" applyFont="1" applyFill="1" applyBorder="1" applyAlignment="1">
      <alignment horizontal="center" vertical="center" wrapText="1"/>
    </xf>
    <xf numFmtId="43" fontId="36" fillId="5" borderId="2" xfId="22" applyFont="1" applyFill="1" applyBorder="1" applyAlignment="1">
      <alignment horizontal="center" vertical="center"/>
    </xf>
    <xf numFmtId="43" fontId="36" fillId="5" borderId="1" xfId="22" applyFont="1" applyFill="1" applyBorder="1" applyAlignment="1">
      <alignment horizontal="center" vertical="center" wrapText="1"/>
    </xf>
    <xf numFmtId="0" fontId="37" fillId="5" borderId="1" xfId="0" applyFont="1" applyFill="1" applyBorder="1" applyAlignment="1">
      <alignment horizontal="left" vertical="center" wrapText="1"/>
    </xf>
    <xf numFmtId="1" fontId="36" fillId="5" borderId="2" xfId="0" applyNumberFormat="1" applyFont="1" applyFill="1" applyBorder="1" applyAlignment="1">
      <alignment horizontal="center" vertical="center"/>
    </xf>
    <xf numFmtId="1" fontId="36" fillId="5" borderId="1" xfId="0" applyNumberFormat="1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left" vertical="center" wrapText="1"/>
    </xf>
    <xf numFmtId="0" fontId="14" fillId="0" borderId="0" xfId="0" applyFont="1" applyAlignment="1">
      <alignment horizontal="center" wrapText="1"/>
    </xf>
    <xf numFmtId="0" fontId="13" fillId="0" borderId="0" xfId="0" applyFont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left" vertical="center" wrapText="1"/>
    </xf>
    <xf numFmtId="0" fontId="11" fillId="0" borderId="4" xfId="0" applyFont="1" applyBorder="1" applyAlignment="1">
      <alignment horizontal="left" vertical="center" wrapText="1"/>
    </xf>
    <xf numFmtId="0" fontId="12" fillId="4" borderId="1" xfId="1" applyFont="1" applyFill="1" applyBorder="1" applyAlignment="1">
      <alignment horizontal="left" vertical="center" wrapText="1"/>
    </xf>
    <xf numFmtId="43" fontId="20" fillId="0" borderId="2" xfId="22" applyFont="1" applyBorder="1" applyAlignment="1">
      <alignment horizontal="center" vertical="center"/>
    </xf>
    <xf numFmtId="43" fontId="20" fillId="0" borderId="3" xfId="22" applyFont="1" applyBorder="1" applyAlignment="1">
      <alignment horizontal="center" vertical="center"/>
    </xf>
    <xf numFmtId="43" fontId="20" fillId="0" borderId="4" xfId="22" applyFont="1" applyBorder="1" applyAlignment="1">
      <alignment horizontal="center" vertical="center"/>
    </xf>
    <xf numFmtId="43" fontId="11" fillId="0" borderId="2" xfId="22" applyFont="1" applyBorder="1" applyAlignment="1">
      <alignment horizontal="center" vertical="center" wrapText="1"/>
    </xf>
    <xf numFmtId="43" fontId="11" fillId="0" borderId="3" xfId="22" applyFont="1" applyBorder="1" applyAlignment="1">
      <alignment horizontal="center" vertical="center" wrapText="1"/>
    </xf>
    <xf numFmtId="43" fontId="11" fillId="0" borderId="4" xfId="22" applyFont="1" applyBorder="1" applyAlignment="1">
      <alignment horizontal="center" vertical="center" wrapText="1"/>
    </xf>
    <xf numFmtId="43" fontId="11" fillId="0" borderId="2" xfId="22" applyFont="1" applyBorder="1" applyAlignment="1">
      <alignment horizontal="center" vertical="center"/>
    </xf>
    <xf numFmtId="43" fontId="11" fillId="0" borderId="4" xfId="22" applyFont="1" applyBorder="1" applyAlignment="1">
      <alignment horizontal="center" vertical="center"/>
    </xf>
    <xf numFmtId="0" fontId="26" fillId="0" borderId="2" xfId="0" applyFont="1" applyBorder="1" applyAlignment="1">
      <alignment horizontal="center" vertical="center" wrapText="1"/>
    </xf>
    <xf numFmtId="0" fontId="26" fillId="0" borderId="4" xfId="0" applyFont="1" applyBorder="1" applyAlignment="1">
      <alignment horizontal="center" vertical="center" wrapText="1"/>
    </xf>
    <xf numFmtId="43" fontId="11" fillId="0" borderId="3" xfId="22" applyFont="1" applyBorder="1" applyAlignment="1">
      <alignment horizontal="center" vertical="center"/>
    </xf>
    <xf numFmtId="0" fontId="16" fillId="6" borderId="1" xfId="0" applyFont="1" applyFill="1" applyBorder="1" applyAlignment="1">
      <alignment horizontal="left" vertical="center" wrapText="1"/>
    </xf>
    <xf numFmtId="0" fontId="20" fillId="7" borderId="2" xfId="0" applyFont="1" applyFill="1" applyBorder="1" applyAlignment="1">
      <alignment horizontal="center" vertical="center" wrapText="1"/>
    </xf>
    <xf numFmtId="0" fontId="32" fillId="7" borderId="1" xfId="0" applyFont="1" applyFill="1" applyBorder="1" applyAlignment="1">
      <alignment horizontal="left" vertical="center" wrapText="1"/>
    </xf>
    <xf numFmtId="164" fontId="20" fillId="7" borderId="2" xfId="0" applyNumberFormat="1" applyFont="1" applyFill="1" applyBorder="1" applyAlignment="1">
      <alignment horizontal="center" vertical="center"/>
    </xf>
    <xf numFmtId="43" fontId="20" fillId="7" borderId="2" xfId="22" applyFont="1" applyFill="1" applyBorder="1" applyAlignment="1">
      <alignment horizontal="center" vertical="center"/>
    </xf>
    <xf numFmtId="164" fontId="20" fillId="7" borderId="1" xfId="0" applyNumberFormat="1" applyFont="1" applyFill="1" applyBorder="1" applyAlignment="1">
      <alignment horizontal="center" vertical="center" wrapText="1"/>
    </xf>
    <xf numFmtId="43" fontId="20" fillId="7" borderId="1" xfId="22" applyFont="1" applyFill="1" applyBorder="1" applyAlignment="1">
      <alignment horizontal="center" vertical="center" wrapText="1"/>
    </xf>
    <xf numFmtId="0" fontId="11" fillId="7" borderId="2" xfId="0" applyFont="1" applyFill="1" applyBorder="1" applyAlignment="1">
      <alignment vertical="center" wrapText="1"/>
    </xf>
    <xf numFmtId="0" fontId="31" fillId="7" borderId="1" xfId="0" applyFont="1" applyFill="1" applyBorder="1" applyAlignment="1">
      <alignment horizontal="left" vertical="center" wrapText="1"/>
    </xf>
    <xf numFmtId="2" fontId="20" fillId="7" borderId="2" xfId="0" applyNumberFormat="1" applyFont="1" applyFill="1" applyBorder="1" applyAlignment="1">
      <alignment horizontal="center" vertical="center"/>
    </xf>
    <xf numFmtId="2" fontId="20" fillId="7" borderId="1" xfId="0" applyNumberFormat="1" applyFont="1" applyFill="1" applyBorder="1" applyAlignment="1">
      <alignment horizontal="center" vertical="center" wrapText="1"/>
    </xf>
    <xf numFmtId="0" fontId="26" fillId="7" borderId="1" xfId="0" applyFont="1" applyFill="1" applyBorder="1" applyAlignment="1">
      <alignment vertical="center" wrapText="1"/>
    </xf>
    <xf numFmtId="0" fontId="11" fillId="7" borderId="2" xfId="0" applyFont="1" applyFill="1" applyBorder="1" applyAlignment="1">
      <alignment horizontal="center" vertical="center" wrapText="1"/>
    </xf>
    <xf numFmtId="0" fontId="33" fillId="7" borderId="2" xfId="0" applyFont="1" applyFill="1" applyBorder="1" applyAlignment="1">
      <alignment horizontal="left" vertical="center" wrapText="1"/>
    </xf>
    <xf numFmtId="0" fontId="34" fillId="7" borderId="2" xfId="0" applyFont="1" applyFill="1" applyBorder="1" applyAlignment="1">
      <alignment horizontal="center" vertical="center" wrapText="1"/>
    </xf>
    <xf numFmtId="1" fontId="34" fillId="7" borderId="2" xfId="0" applyNumberFormat="1" applyFont="1" applyFill="1" applyBorder="1" applyAlignment="1">
      <alignment horizontal="center" vertical="center"/>
    </xf>
    <xf numFmtId="43" fontId="36" fillId="7" borderId="1" xfId="22" applyFont="1" applyFill="1" applyBorder="1" applyAlignment="1">
      <alignment horizontal="center" vertical="center"/>
    </xf>
    <xf numFmtId="2" fontId="34" fillId="7" borderId="2" xfId="0" applyNumberFormat="1" applyFont="1" applyFill="1" applyBorder="1" applyAlignment="1">
      <alignment horizontal="center" vertical="center"/>
    </xf>
    <xf numFmtId="43" fontId="34" fillId="7" borderId="1" xfId="22" applyFont="1" applyFill="1" applyBorder="1" applyAlignment="1">
      <alignment horizontal="center" vertical="center"/>
    </xf>
    <xf numFmtId="2" fontId="34" fillId="7" borderId="1" xfId="0" applyNumberFormat="1" applyFont="1" applyFill="1" applyBorder="1" applyAlignment="1">
      <alignment horizontal="center" vertical="center" wrapText="1"/>
    </xf>
    <xf numFmtId="43" fontId="34" fillId="7" borderId="1" xfId="22" applyFont="1" applyFill="1" applyBorder="1" applyAlignment="1">
      <alignment horizontal="center" vertical="center" wrapText="1"/>
    </xf>
    <xf numFmtId="0" fontId="37" fillId="7" borderId="1" xfId="0" applyFont="1" applyFill="1" applyBorder="1" applyAlignment="1">
      <alignment horizontal="left" vertical="center" wrapText="1"/>
    </xf>
    <xf numFmtId="0" fontId="36" fillId="7" borderId="2" xfId="0" applyFont="1" applyFill="1" applyBorder="1" applyAlignment="1">
      <alignment horizontal="center" vertical="center" wrapText="1"/>
    </xf>
    <xf numFmtId="2" fontId="36" fillId="7" borderId="2" xfId="0" applyNumberFormat="1" applyFont="1" applyFill="1" applyBorder="1" applyAlignment="1">
      <alignment horizontal="center" vertical="center"/>
    </xf>
    <xf numFmtId="43" fontId="36" fillId="7" borderId="2" xfId="22" applyFont="1" applyFill="1" applyBorder="1" applyAlignment="1">
      <alignment horizontal="center" vertical="center"/>
    </xf>
    <xf numFmtId="2" fontId="36" fillId="7" borderId="1" xfId="0" applyNumberFormat="1" applyFont="1" applyFill="1" applyBorder="1" applyAlignment="1">
      <alignment horizontal="center" vertical="center" wrapText="1"/>
    </xf>
    <xf numFmtId="43" fontId="36" fillId="7" borderId="1" xfId="22" applyFont="1" applyFill="1" applyBorder="1" applyAlignment="1">
      <alignment horizontal="center" vertical="center" wrapText="1"/>
    </xf>
    <xf numFmtId="0" fontId="11" fillId="7" borderId="1" xfId="1" applyFont="1" applyFill="1" applyBorder="1" applyAlignment="1">
      <alignment horizontal="left" vertical="center" wrapText="1"/>
    </xf>
    <xf numFmtId="2" fontId="11" fillId="7" borderId="2" xfId="0" applyNumberFormat="1" applyFont="1" applyFill="1" applyBorder="1" applyAlignment="1">
      <alignment horizontal="center" vertical="center"/>
    </xf>
    <xf numFmtId="43" fontId="11" fillId="7" borderId="1" xfId="22" applyFont="1" applyFill="1" applyBorder="1" applyAlignment="1">
      <alignment horizontal="right" vertical="center"/>
    </xf>
    <xf numFmtId="2" fontId="11" fillId="7" borderId="1" xfId="0" applyNumberFormat="1" applyFont="1" applyFill="1" applyBorder="1" applyAlignment="1">
      <alignment horizontal="center" vertical="center" wrapText="1"/>
    </xf>
    <xf numFmtId="43" fontId="11" fillId="7" borderId="1" xfId="22" applyFont="1" applyFill="1" applyBorder="1" applyAlignment="1">
      <alignment horizontal="center" vertical="center" wrapText="1"/>
    </xf>
    <xf numFmtId="0" fontId="11" fillId="7" borderId="1" xfId="0" applyFont="1" applyFill="1" applyBorder="1" applyAlignment="1">
      <alignment vertical="center" wrapText="1"/>
    </xf>
    <xf numFmtId="0" fontId="11" fillId="7" borderId="2" xfId="0" applyFont="1" applyFill="1" applyBorder="1" applyAlignment="1">
      <alignment horizontal="left" vertical="center" wrapText="1"/>
    </xf>
    <xf numFmtId="0" fontId="11" fillId="7" borderId="1" xfId="0" applyFont="1" applyFill="1" applyBorder="1" applyAlignment="1">
      <alignment horizontal="left" vertical="center" wrapText="1"/>
    </xf>
    <xf numFmtId="43" fontId="11" fillId="7" borderId="1" xfId="22" applyFont="1" applyFill="1" applyBorder="1" applyAlignment="1">
      <alignment horizontal="center" vertical="center"/>
    </xf>
    <xf numFmtId="0" fontId="11" fillId="7" borderId="4" xfId="0" applyFont="1" applyFill="1" applyBorder="1" applyAlignment="1">
      <alignment vertical="center" wrapText="1"/>
    </xf>
    <xf numFmtId="0" fontId="23" fillId="7" borderId="2" xfId="0" applyFont="1" applyFill="1" applyBorder="1" applyAlignment="1">
      <alignment horizontal="center" vertical="center" wrapText="1"/>
    </xf>
    <xf numFmtId="0" fontId="23" fillId="7" borderId="1" xfId="0" applyFont="1" applyFill="1" applyBorder="1" applyAlignment="1">
      <alignment horizontal="left" vertical="center" wrapText="1"/>
    </xf>
    <xf numFmtId="2" fontId="23" fillId="7" borderId="2" xfId="0" applyNumberFormat="1" applyFont="1" applyFill="1" applyBorder="1" applyAlignment="1">
      <alignment horizontal="center" vertical="center"/>
    </xf>
    <xf numFmtId="43" fontId="23" fillId="7" borderId="1" xfId="22" applyFont="1" applyFill="1" applyBorder="1" applyAlignment="1">
      <alignment horizontal="right" vertical="center"/>
    </xf>
    <xf numFmtId="43" fontId="23" fillId="7" borderId="1" xfId="22" applyFont="1" applyFill="1" applyBorder="1" applyAlignment="1">
      <alignment horizontal="center" vertical="center"/>
    </xf>
    <xf numFmtId="2" fontId="23" fillId="7" borderId="1" xfId="0" applyNumberFormat="1" applyFont="1" applyFill="1" applyBorder="1" applyAlignment="1">
      <alignment horizontal="center" vertical="center" wrapText="1"/>
    </xf>
    <xf numFmtId="43" fontId="23" fillId="7" borderId="1" xfId="22" applyFont="1" applyFill="1" applyBorder="1" applyAlignment="1">
      <alignment horizontal="center" vertical="center" wrapText="1"/>
    </xf>
    <xf numFmtId="0" fontId="23" fillId="7" borderId="2" xfId="0" applyFont="1" applyFill="1" applyBorder="1" applyAlignment="1">
      <alignment vertical="center" wrapText="1"/>
    </xf>
    <xf numFmtId="0" fontId="20" fillId="7" borderId="1" xfId="0" applyFont="1" applyFill="1" applyBorder="1" applyAlignment="1">
      <alignment horizontal="left" vertical="center" wrapText="1"/>
    </xf>
    <xf numFmtId="1" fontId="20" fillId="7" borderId="2" xfId="0" applyNumberFormat="1" applyFont="1" applyFill="1" applyBorder="1" applyAlignment="1">
      <alignment horizontal="center" vertical="center"/>
    </xf>
    <xf numFmtId="43" fontId="34" fillId="7" borderId="2" xfId="22" applyFont="1" applyFill="1" applyBorder="1" applyAlignment="1">
      <alignment horizontal="center" vertical="center"/>
    </xf>
    <xf numFmtId="165" fontId="34" fillId="7" borderId="2" xfId="0" applyNumberFormat="1" applyFont="1" applyFill="1" applyBorder="1" applyAlignment="1">
      <alignment horizontal="center" vertical="center"/>
    </xf>
    <xf numFmtId="165" fontId="34" fillId="7" borderId="1" xfId="0" applyNumberFormat="1" applyFont="1" applyFill="1" applyBorder="1" applyAlignment="1">
      <alignment horizontal="center" vertical="center" wrapText="1"/>
    </xf>
    <xf numFmtId="43" fontId="34" fillId="7" borderId="2" xfId="22" applyFont="1" applyFill="1" applyBorder="1" applyAlignment="1">
      <alignment horizontal="center" vertical="center" wrapText="1"/>
    </xf>
    <xf numFmtId="0" fontId="35" fillId="7" borderId="1" xfId="0" applyFont="1" applyFill="1" applyBorder="1" applyAlignment="1">
      <alignment vertical="center" wrapText="1"/>
    </xf>
    <xf numFmtId="43" fontId="34" fillId="7" borderId="4" xfId="22" applyFont="1" applyFill="1" applyBorder="1" applyAlignment="1">
      <alignment horizontal="center" vertical="center"/>
    </xf>
    <xf numFmtId="1" fontId="34" fillId="7" borderId="1" xfId="0" applyNumberFormat="1" applyFont="1" applyFill="1" applyBorder="1" applyAlignment="1">
      <alignment horizontal="center" vertical="center" wrapText="1"/>
    </xf>
    <xf numFmtId="43" fontId="34" fillId="7" borderId="4" xfId="22" applyFont="1" applyFill="1" applyBorder="1" applyAlignment="1">
      <alignment horizontal="center" vertical="center" wrapText="1"/>
    </xf>
    <xf numFmtId="43" fontId="34" fillId="7" borderId="1" xfId="22" applyFont="1" applyFill="1" applyBorder="1" applyAlignment="1">
      <alignment horizontal="right" vertical="center"/>
    </xf>
    <xf numFmtId="43" fontId="34" fillId="7" borderId="2" xfId="22" applyFont="1" applyFill="1" applyBorder="1" applyAlignment="1">
      <alignment horizontal="center" vertical="center"/>
    </xf>
    <xf numFmtId="0" fontId="23" fillId="7" borderId="2" xfId="0" applyFont="1" applyFill="1" applyBorder="1" applyAlignment="1">
      <alignment horizontal="left" vertical="center" wrapText="1"/>
    </xf>
    <xf numFmtId="0" fontId="23" fillId="7" borderId="4" xfId="0" applyFont="1" applyFill="1" applyBorder="1" applyAlignment="1">
      <alignment horizontal="left" vertical="center" wrapText="1"/>
    </xf>
  </cellXfs>
  <cellStyles count="23">
    <cellStyle name="Акт" xfId="2"/>
    <cellStyle name="АктМТСН" xfId="3"/>
    <cellStyle name="ВедРесурсов" xfId="4"/>
    <cellStyle name="ВедРесурсовАкт" xfId="5"/>
    <cellStyle name="Итоги" xfId="6"/>
    <cellStyle name="ИтогоАктБазЦ" xfId="7"/>
    <cellStyle name="ИтогоАктТекЦ" xfId="8"/>
    <cellStyle name="ИтогоБазЦ" xfId="9"/>
    <cellStyle name="ИтогоБИМ" xfId="10"/>
    <cellStyle name="ИтогоТекЦ" xfId="11"/>
    <cellStyle name="ЛокСмета" xfId="12"/>
    <cellStyle name="ЛокСмета 2" xfId="13"/>
    <cellStyle name="ЛокСмМТСН" xfId="14"/>
    <cellStyle name="Обычный" xfId="0" builtinId="0"/>
    <cellStyle name="Обычный 2" xfId="1"/>
    <cellStyle name="Параметр" xfId="15"/>
    <cellStyle name="ПеременныеСметы" xfId="16"/>
    <cellStyle name="РесСмета" xfId="17"/>
    <cellStyle name="СводкаСтоимРаб" xfId="18"/>
    <cellStyle name="Титул" xfId="19"/>
    <cellStyle name="Финансовый" xfId="22" builtinId="3"/>
    <cellStyle name="Хвост" xfId="20"/>
    <cellStyle name="Экспертиза" xfId="2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K70"/>
  <sheetViews>
    <sheetView view="pageBreakPreview" zoomScale="80" zoomScaleNormal="100" zoomScaleSheetLayoutView="80" workbookViewId="0">
      <selection activeCell="D38" sqref="D38"/>
    </sheetView>
  </sheetViews>
  <sheetFormatPr defaultRowHeight="12.75" x14ac:dyDescent="0.2"/>
  <cols>
    <col min="1" max="1" width="8" customWidth="1"/>
    <col min="2" max="2" width="87.42578125" style="22" customWidth="1"/>
    <col min="3" max="3" width="13.28515625" style="19" customWidth="1"/>
    <col min="4" max="4" width="15.7109375" style="19" customWidth="1"/>
    <col min="5" max="5" width="17.28515625" style="19" customWidth="1"/>
    <col min="6" max="6" width="15.7109375" style="19" customWidth="1"/>
    <col min="7" max="7" width="18" style="19" customWidth="1"/>
    <col min="8" max="8" width="15.7109375" style="19" customWidth="1"/>
    <col min="9" max="9" width="16.5703125" style="19" customWidth="1"/>
    <col min="10" max="10" width="42.28515625" style="16" customWidth="1"/>
    <col min="11" max="11" width="0" hidden="1" customWidth="1"/>
    <col min="35" max="36" width="0" hidden="1" customWidth="1"/>
    <col min="37" max="37" width="129.7109375" hidden="1" customWidth="1"/>
  </cols>
  <sheetData>
    <row r="1" spans="1:11" ht="18" customHeight="1" x14ac:dyDescent="0.25">
      <c r="A1" s="117" t="s">
        <v>1056</v>
      </c>
      <c r="B1" s="117"/>
      <c r="C1" s="117"/>
      <c r="D1" s="117"/>
      <c r="E1" s="117"/>
      <c r="F1" s="117"/>
      <c r="G1" s="117"/>
      <c r="H1" s="117"/>
      <c r="I1" s="117"/>
      <c r="J1" s="117"/>
    </row>
    <row r="2" spans="1:11" ht="15.75" x14ac:dyDescent="0.25">
      <c r="A2" s="12"/>
      <c r="B2" s="24"/>
      <c r="C2" s="18"/>
      <c r="D2" s="18"/>
      <c r="E2" s="18"/>
      <c r="F2" s="18"/>
      <c r="G2" s="18"/>
      <c r="H2" s="18"/>
      <c r="I2" s="18"/>
      <c r="J2" s="15"/>
    </row>
    <row r="3" spans="1:11" ht="15.75" customHeight="1" x14ac:dyDescent="0.25">
      <c r="A3" s="12"/>
      <c r="B3" s="29" t="s">
        <v>1047</v>
      </c>
      <c r="C3" s="18"/>
      <c r="D3" s="18"/>
      <c r="E3" s="18"/>
      <c r="F3" s="18"/>
      <c r="G3" s="18"/>
      <c r="H3" s="18"/>
      <c r="I3" s="18"/>
      <c r="J3" s="15"/>
    </row>
    <row r="4" spans="1:11" s="16" customFormat="1" ht="40.5" customHeight="1" x14ac:dyDescent="0.2">
      <c r="A4" s="118" t="s">
        <v>1143</v>
      </c>
      <c r="B4" s="118"/>
      <c r="C4" s="118"/>
      <c r="D4" s="118"/>
      <c r="E4" s="118"/>
      <c r="F4" s="118"/>
      <c r="G4" s="118"/>
      <c r="H4" s="118"/>
      <c r="I4" s="118"/>
      <c r="J4" s="118"/>
    </row>
    <row r="5" spans="1:11" ht="14.25" x14ac:dyDescent="0.2">
      <c r="A5" s="11" t="s">
        <v>1138</v>
      </c>
      <c r="B5" s="11"/>
      <c r="C5" s="23"/>
      <c r="D5" s="20"/>
      <c r="E5" s="20"/>
      <c r="F5" s="20"/>
      <c r="G5" s="20"/>
      <c r="H5" s="20"/>
      <c r="I5" s="20"/>
      <c r="J5" s="20"/>
      <c r="K5" s="15"/>
    </row>
    <row r="6" spans="1:11" ht="14.25" x14ac:dyDescent="0.2">
      <c r="A6" s="11" t="s">
        <v>1137</v>
      </c>
      <c r="B6" s="41"/>
      <c r="C6" s="23"/>
      <c r="D6" s="20"/>
      <c r="E6" s="20"/>
      <c r="F6" s="20"/>
      <c r="G6" s="20"/>
      <c r="H6" s="20"/>
      <c r="I6" s="20"/>
      <c r="J6" s="20"/>
      <c r="K6" s="15"/>
    </row>
    <row r="7" spans="1:11" ht="14.25" x14ac:dyDescent="0.2">
      <c r="A7" s="11"/>
      <c r="B7" s="41"/>
      <c r="C7" s="23"/>
      <c r="D7" s="20"/>
      <c r="E7" s="20"/>
      <c r="F7" s="20"/>
      <c r="G7" s="20"/>
      <c r="H7" s="20"/>
      <c r="I7" s="20"/>
      <c r="J7" s="20"/>
      <c r="K7" s="15"/>
    </row>
    <row r="8" spans="1:11" ht="14.25" x14ac:dyDescent="0.2">
      <c r="A8" s="11" t="s">
        <v>1057</v>
      </c>
      <c r="B8" s="23"/>
      <c r="C8" s="20"/>
      <c r="D8" s="20"/>
      <c r="E8" s="20"/>
      <c r="F8" s="20"/>
      <c r="G8" s="20"/>
      <c r="H8" s="20"/>
      <c r="I8" s="20"/>
      <c r="J8" s="15"/>
    </row>
    <row r="9" spans="1:11" ht="14.25" x14ac:dyDescent="0.2">
      <c r="A9" s="11"/>
      <c r="B9" s="23"/>
      <c r="C9" s="20"/>
      <c r="D9" s="20"/>
      <c r="E9" s="20"/>
      <c r="F9" s="20"/>
      <c r="G9" s="20"/>
      <c r="H9" s="20"/>
      <c r="I9" s="20"/>
      <c r="J9" s="15"/>
    </row>
    <row r="10" spans="1:11" ht="15" x14ac:dyDescent="0.2">
      <c r="A10" s="119" t="s">
        <v>1042</v>
      </c>
      <c r="B10" s="121" t="s">
        <v>1043</v>
      </c>
      <c r="C10" s="119" t="s">
        <v>1044</v>
      </c>
      <c r="D10" s="123" t="s">
        <v>1053</v>
      </c>
      <c r="E10" s="124"/>
      <c r="F10" s="123" t="s">
        <v>1054</v>
      </c>
      <c r="G10" s="124"/>
      <c r="H10" s="125" t="s">
        <v>1055</v>
      </c>
      <c r="I10" s="126"/>
      <c r="J10" s="119" t="s">
        <v>1046</v>
      </c>
    </row>
    <row r="11" spans="1:11" ht="15" x14ac:dyDescent="0.2">
      <c r="A11" s="120"/>
      <c r="B11" s="122"/>
      <c r="C11" s="120"/>
      <c r="D11" s="37" t="s">
        <v>1045</v>
      </c>
      <c r="E11" s="37" t="s">
        <v>1052</v>
      </c>
      <c r="F11" s="37" t="s">
        <v>1045</v>
      </c>
      <c r="G11" s="37" t="s">
        <v>1052</v>
      </c>
      <c r="H11" s="37" t="s">
        <v>1045</v>
      </c>
      <c r="I11" s="37" t="s">
        <v>1052</v>
      </c>
      <c r="J11" s="120"/>
    </row>
    <row r="12" spans="1:11" ht="15" x14ac:dyDescent="0.25">
      <c r="A12" s="38">
        <v>1</v>
      </c>
      <c r="B12" s="39">
        <v>2</v>
      </c>
      <c r="C12" s="40">
        <v>3</v>
      </c>
      <c r="D12" s="40">
        <v>4</v>
      </c>
      <c r="E12" s="40">
        <v>5</v>
      </c>
      <c r="F12" s="40">
        <v>6</v>
      </c>
      <c r="G12" s="40">
        <v>7</v>
      </c>
      <c r="H12" s="40">
        <v>8</v>
      </c>
      <c r="I12" s="40">
        <v>9</v>
      </c>
      <c r="J12" s="40">
        <v>10</v>
      </c>
    </row>
    <row r="13" spans="1:11" s="28" customFormat="1" ht="18.75" customHeight="1" x14ac:dyDescent="0.2">
      <c r="A13" s="116" t="s">
        <v>1058</v>
      </c>
      <c r="B13" s="116"/>
      <c r="C13" s="116"/>
      <c r="D13" s="116"/>
      <c r="E13" s="116"/>
      <c r="F13" s="116"/>
      <c r="G13" s="116"/>
      <c r="H13" s="116"/>
      <c r="I13" s="116"/>
      <c r="J13" s="116"/>
    </row>
    <row r="14" spans="1:11" ht="30.75" customHeight="1" x14ac:dyDescent="0.2">
      <c r="A14" s="153">
        <v>1</v>
      </c>
      <c r="B14" s="174" t="s">
        <v>1059</v>
      </c>
      <c r="C14" s="153" t="s">
        <v>643</v>
      </c>
      <c r="D14" s="169">
        <v>67.38</v>
      </c>
      <c r="E14" s="170">
        <v>74733.570000000007</v>
      </c>
      <c r="F14" s="169">
        <v>100.03</v>
      </c>
      <c r="G14" s="170">
        <v>110946.87</v>
      </c>
      <c r="H14" s="171">
        <f>F14-D14</f>
        <v>32.650000000000006</v>
      </c>
      <c r="I14" s="172">
        <f>G14-E14</f>
        <v>36213.299999999988</v>
      </c>
      <c r="J14" s="173" t="s">
        <v>1080</v>
      </c>
      <c r="K14">
        <v>437</v>
      </c>
    </row>
    <row r="15" spans="1:11" ht="20.25" customHeight="1" x14ac:dyDescent="0.2">
      <c r="A15" s="14">
        <v>2</v>
      </c>
      <c r="B15" s="27" t="s">
        <v>1060</v>
      </c>
      <c r="C15" s="14" t="s">
        <v>643</v>
      </c>
      <c r="D15" s="52">
        <v>4</v>
      </c>
      <c r="E15" s="43">
        <v>56986.47</v>
      </c>
      <c r="F15" s="52">
        <v>4</v>
      </c>
      <c r="G15" s="43">
        <v>56986.47</v>
      </c>
      <c r="H15" s="47">
        <f t="shared" ref="H15:I19" si="0">F15-D15</f>
        <v>0</v>
      </c>
      <c r="I15" s="48">
        <f t="shared" si="0"/>
        <v>0</v>
      </c>
      <c r="J15" s="32"/>
    </row>
    <row r="16" spans="1:11" ht="18.75" customHeight="1" x14ac:dyDescent="0.2">
      <c r="A16" s="13">
        <f t="shared" ref="A16:A21" si="1">A15+1</f>
        <v>3</v>
      </c>
      <c r="B16" s="30" t="s">
        <v>1061</v>
      </c>
      <c r="C16" s="14" t="s">
        <v>1071</v>
      </c>
      <c r="D16" s="52">
        <v>250</v>
      </c>
      <c r="E16" s="43">
        <v>552825.36</v>
      </c>
      <c r="F16" s="33">
        <v>250.07</v>
      </c>
      <c r="G16" s="43">
        <v>552980.14</v>
      </c>
      <c r="H16" s="47">
        <f t="shared" si="0"/>
        <v>6.9999999999993179E-2</v>
      </c>
      <c r="I16" s="48">
        <f t="shared" si="0"/>
        <v>154.78000000002794</v>
      </c>
      <c r="J16" s="32"/>
    </row>
    <row r="17" spans="1:21" ht="28.5" x14ac:dyDescent="0.2">
      <c r="A17" s="14">
        <f t="shared" si="1"/>
        <v>4</v>
      </c>
      <c r="B17" s="26" t="s">
        <v>1062</v>
      </c>
      <c r="C17" s="14" t="s">
        <v>149</v>
      </c>
      <c r="D17" s="52">
        <v>1</v>
      </c>
      <c r="E17" s="43">
        <v>127329.76</v>
      </c>
      <c r="F17" s="52">
        <v>1</v>
      </c>
      <c r="G17" s="43">
        <v>127329.76</v>
      </c>
      <c r="H17" s="47">
        <f t="shared" si="0"/>
        <v>0</v>
      </c>
      <c r="I17" s="48">
        <f t="shared" si="0"/>
        <v>0</v>
      </c>
      <c r="J17" s="32"/>
      <c r="K17">
        <f>809-437</f>
        <v>372</v>
      </c>
    </row>
    <row r="18" spans="1:21" ht="31.5" customHeight="1" x14ac:dyDescent="0.2">
      <c r="A18" s="153">
        <f t="shared" si="1"/>
        <v>5</v>
      </c>
      <c r="B18" s="168" t="s">
        <v>1063</v>
      </c>
      <c r="C18" s="153" t="s">
        <v>643</v>
      </c>
      <c r="D18" s="169">
        <v>567.88</v>
      </c>
      <c r="E18" s="170">
        <v>629878.26</v>
      </c>
      <c r="F18" s="169">
        <v>765.97</v>
      </c>
      <c r="G18" s="170">
        <v>849598.08</v>
      </c>
      <c r="H18" s="171">
        <f t="shared" si="0"/>
        <v>198.09000000000003</v>
      </c>
      <c r="I18" s="172">
        <f t="shared" si="0"/>
        <v>219719.81999999995</v>
      </c>
      <c r="J18" s="173" t="s">
        <v>1079</v>
      </c>
    </row>
    <row r="19" spans="1:21" ht="21" customHeight="1" x14ac:dyDescent="0.2">
      <c r="A19" s="13">
        <f t="shared" si="1"/>
        <v>6</v>
      </c>
      <c r="B19" s="30" t="s">
        <v>1064</v>
      </c>
      <c r="C19" s="14" t="s">
        <v>643</v>
      </c>
      <c r="D19" s="33">
        <v>3.35</v>
      </c>
      <c r="E19" s="43">
        <v>6413.03</v>
      </c>
      <c r="F19" s="33">
        <v>3.35</v>
      </c>
      <c r="G19" s="43">
        <v>6413.03</v>
      </c>
      <c r="H19" s="47">
        <f t="shared" si="0"/>
        <v>0</v>
      </c>
      <c r="I19" s="48">
        <f t="shared" si="0"/>
        <v>0</v>
      </c>
      <c r="J19" s="32"/>
    </row>
    <row r="20" spans="1:21" ht="44.25" customHeight="1" x14ac:dyDescent="0.2">
      <c r="A20" s="14">
        <f t="shared" si="1"/>
        <v>7</v>
      </c>
      <c r="B20" s="26" t="s">
        <v>1065</v>
      </c>
      <c r="C20" s="14" t="s">
        <v>149</v>
      </c>
      <c r="D20" s="52">
        <v>5</v>
      </c>
      <c r="E20" s="43">
        <v>11243.74</v>
      </c>
      <c r="F20" s="52">
        <v>5</v>
      </c>
      <c r="G20" s="43">
        <v>11243.74</v>
      </c>
      <c r="H20" s="47">
        <f t="shared" ref="H20:I42" si="2">F20-D20</f>
        <v>0</v>
      </c>
      <c r="I20" s="48">
        <f t="shared" si="2"/>
        <v>0</v>
      </c>
      <c r="J20" s="21"/>
      <c r="K20">
        <v>437</v>
      </c>
      <c r="U20" t="s">
        <v>1050</v>
      </c>
    </row>
    <row r="21" spans="1:21" ht="22.5" customHeight="1" x14ac:dyDescent="0.2">
      <c r="A21" s="14">
        <f t="shared" si="1"/>
        <v>8</v>
      </c>
      <c r="B21" s="30" t="s">
        <v>1066</v>
      </c>
      <c r="C21" s="14" t="s">
        <v>1073</v>
      </c>
      <c r="D21" s="33" t="s">
        <v>1075</v>
      </c>
      <c r="E21" s="43">
        <v>18258.79</v>
      </c>
      <c r="F21" s="33" t="s">
        <v>1077</v>
      </c>
      <c r="G21" s="43">
        <v>18258.79</v>
      </c>
      <c r="H21" s="53" t="s">
        <v>1078</v>
      </c>
      <c r="I21" s="48">
        <f t="shared" si="2"/>
        <v>0</v>
      </c>
      <c r="J21" s="127" t="s">
        <v>1081</v>
      </c>
      <c r="U21" t="s">
        <v>1051</v>
      </c>
    </row>
    <row r="22" spans="1:21" s="65" customFormat="1" ht="21" customHeight="1" x14ac:dyDescent="0.2">
      <c r="A22" s="59"/>
      <c r="B22" s="60" t="s">
        <v>1117</v>
      </c>
      <c r="C22" s="59" t="s">
        <v>149</v>
      </c>
      <c r="D22" s="61">
        <v>5</v>
      </c>
      <c r="E22" s="62">
        <v>20248.810000000001</v>
      </c>
      <c r="F22" s="61">
        <v>5</v>
      </c>
      <c r="G22" s="62">
        <v>20248.810000000001</v>
      </c>
      <c r="H22" s="63">
        <f t="shared" ref="H22" si="3">F22-D22</f>
        <v>0</v>
      </c>
      <c r="I22" s="64">
        <f t="shared" ref="I22" si="4">G22-E22</f>
        <v>0</v>
      </c>
      <c r="J22" s="128"/>
    </row>
    <row r="23" spans="1:21" ht="21" customHeight="1" x14ac:dyDescent="0.2">
      <c r="A23" s="14">
        <f>A21+1</f>
        <v>9</v>
      </c>
      <c r="B23" s="30" t="s">
        <v>1067</v>
      </c>
      <c r="C23" s="14" t="s">
        <v>643</v>
      </c>
      <c r="D23" s="33">
        <v>1.45</v>
      </c>
      <c r="E23" s="43">
        <v>1333.76</v>
      </c>
      <c r="F23" s="33">
        <v>1.83</v>
      </c>
      <c r="G23" s="46">
        <v>1364.11</v>
      </c>
      <c r="H23" s="47">
        <f t="shared" si="2"/>
        <v>0.38000000000000012</v>
      </c>
      <c r="I23" s="48">
        <f t="shared" si="2"/>
        <v>30.349999999999909</v>
      </c>
      <c r="J23" s="32" t="s">
        <v>1082</v>
      </c>
    </row>
    <row r="24" spans="1:21" ht="31.5" customHeight="1" x14ac:dyDescent="0.2">
      <c r="A24" s="14">
        <f>A23+1</f>
        <v>10</v>
      </c>
      <c r="B24" s="30" t="s">
        <v>1068</v>
      </c>
      <c r="C24" s="14" t="s">
        <v>643</v>
      </c>
      <c r="D24" s="33">
        <v>16.5</v>
      </c>
      <c r="E24" s="43">
        <v>27466.62</v>
      </c>
      <c r="F24" s="33">
        <v>16.5</v>
      </c>
      <c r="G24" s="46">
        <v>27466.62</v>
      </c>
      <c r="H24" s="47">
        <f t="shared" si="2"/>
        <v>0</v>
      </c>
      <c r="I24" s="48">
        <f t="shared" si="2"/>
        <v>0</v>
      </c>
      <c r="J24" s="32"/>
      <c r="K24">
        <v>437</v>
      </c>
    </row>
    <row r="25" spans="1:21" s="42" customFormat="1" ht="21" customHeight="1" x14ac:dyDescent="0.2">
      <c r="A25" s="14">
        <f t="shared" ref="A25:A29" si="5">A24+1</f>
        <v>11</v>
      </c>
      <c r="B25" s="30" t="s">
        <v>1069</v>
      </c>
      <c r="C25" s="14" t="s">
        <v>643</v>
      </c>
      <c r="D25" s="33">
        <v>8.25</v>
      </c>
      <c r="E25" s="44">
        <v>17853.310000000001</v>
      </c>
      <c r="F25" s="33">
        <v>8.25</v>
      </c>
      <c r="G25" s="44">
        <v>17853.310000000001</v>
      </c>
      <c r="H25" s="47">
        <f t="shared" si="2"/>
        <v>0</v>
      </c>
      <c r="I25" s="48">
        <f t="shared" si="2"/>
        <v>0</v>
      </c>
      <c r="J25" s="49"/>
    </row>
    <row r="26" spans="1:21" ht="24.75" customHeight="1" x14ac:dyDescent="0.2">
      <c r="A26" s="14">
        <f t="shared" si="5"/>
        <v>12</v>
      </c>
      <c r="B26" s="30" t="s">
        <v>1070</v>
      </c>
      <c r="C26" s="14" t="s">
        <v>1074</v>
      </c>
      <c r="D26" s="33" t="s">
        <v>1076</v>
      </c>
      <c r="E26" s="43">
        <f>3782.87+11564.84+6867.08+4338.21</f>
        <v>26553</v>
      </c>
      <c r="F26" s="33" t="s">
        <v>1076</v>
      </c>
      <c r="G26" s="43">
        <f>3782.87+11564.84+6867.08+4338.21</f>
        <v>26553</v>
      </c>
      <c r="H26" s="47">
        <v>0</v>
      </c>
      <c r="I26" s="48">
        <f t="shared" si="2"/>
        <v>0</v>
      </c>
      <c r="J26" s="21"/>
    </row>
    <row r="27" spans="1:21" s="28" customFormat="1" ht="18.75" customHeight="1" x14ac:dyDescent="0.2">
      <c r="A27" s="116" t="s">
        <v>1049</v>
      </c>
      <c r="B27" s="116"/>
      <c r="C27" s="116"/>
      <c r="D27" s="116"/>
      <c r="E27" s="116"/>
      <c r="F27" s="116"/>
      <c r="G27" s="116"/>
      <c r="H27" s="116"/>
      <c r="I27" s="116"/>
      <c r="J27" s="116"/>
    </row>
    <row r="28" spans="1:21" s="42" customFormat="1" ht="34.5" customHeight="1" x14ac:dyDescent="0.2">
      <c r="A28" s="153">
        <f>A26+1</f>
        <v>13</v>
      </c>
      <c r="B28" s="175" t="s">
        <v>1084</v>
      </c>
      <c r="C28" s="153" t="s">
        <v>362</v>
      </c>
      <c r="D28" s="169">
        <v>168.05</v>
      </c>
      <c r="E28" s="170">
        <v>7722.37</v>
      </c>
      <c r="F28" s="169">
        <v>1571.68</v>
      </c>
      <c r="G28" s="176">
        <v>72223.100000000006</v>
      </c>
      <c r="H28" s="171">
        <f t="shared" si="2"/>
        <v>1403.63</v>
      </c>
      <c r="I28" s="172">
        <f t="shared" si="2"/>
        <v>64500.73</v>
      </c>
      <c r="J28" s="177" t="s">
        <v>1083</v>
      </c>
    </row>
    <row r="29" spans="1:21" ht="31.5" customHeight="1" x14ac:dyDescent="0.2">
      <c r="A29" s="14">
        <f t="shared" si="5"/>
        <v>14</v>
      </c>
      <c r="B29" s="30" t="s">
        <v>1085</v>
      </c>
      <c r="C29" s="14" t="s">
        <v>362</v>
      </c>
      <c r="D29" s="33">
        <v>102.4</v>
      </c>
      <c r="E29" s="43">
        <v>12036.5</v>
      </c>
      <c r="F29" s="33">
        <v>102.4</v>
      </c>
      <c r="G29" s="44">
        <v>12036.5</v>
      </c>
      <c r="H29" s="47">
        <f>F29-D29</f>
        <v>0</v>
      </c>
      <c r="I29" s="48">
        <f t="shared" si="2"/>
        <v>0</v>
      </c>
      <c r="J29" s="32"/>
    </row>
    <row r="30" spans="1:21" ht="76.5" customHeight="1" x14ac:dyDescent="0.2">
      <c r="A30" s="14">
        <f t="shared" ref="A30:A33" si="6">A29+1</f>
        <v>15</v>
      </c>
      <c r="B30" s="30" t="s">
        <v>1086</v>
      </c>
      <c r="C30" s="14" t="s">
        <v>362</v>
      </c>
      <c r="D30" s="35">
        <v>1.329</v>
      </c>
      <c r="E30" s="43">
        <v>800.26</v>
      </c>
      <c r="F30" s="35">
        <v>1.3320000000000001</v>
      </c>
      <c r="G30" s="44">
        <v>802.06</v>
      </c>
      <c r="H30" s="50">
        <f t="shared" si="2"/>
        <v>3.0000000000001137E-3</v>
      </c>
      <c r="I30" s="48">
        <f t="shared" si="2"/>
        <v>1.7999999999999545</v>
      </c>
      <c r="J30" s="49" t="s">
        <v>1089</v>
      </c>
    </row>
    <row r="31" spans="1:21" ht="34.5" customHeight="1" x14ac:dyDescent="0.2">
      <c r="A31" s="178">
        <f t="shared" si="6"/>
        <v>16</v>
      </c>
      <c r="B31" s="179" t="s">
        <v>1118</v>
      </c>
      <c r="C31" s="178" t="s">
        <v>362</v>
      </c>
      <c r="D31" s="180">
        <v>271.77999999999997</v>
      </c>
      <c r="E31" s="181">
        <v>11372.85</v>
      </c>
      <c r="F31" s="180">
        <v>1675.41</v>
      </c>
      <c r="G31" s="182">
        <v>70108.87</v>
      </c>
      <c r="H31" s="183">
        <v>0</v>
      </c>
      <c r="I31" s="184">
        <f t="shared" ref="I31" si="7">G31-E31</f>
        <v>58736.02</v>
      </c>
      <c r="J31" s="185"/>
      <c r="L31" s="74" t="s">
        <v>1122</v>
      </c>
    </row>
    <row r="32" spans="1:21" ht="21" customHeight="1" x14ac:dyDescent="0.2">
      <c r="A32" s="14">
        <f t="shared" si="6"/>
        <v>17</v>
      </c>
      <c r="B32" s="30" t="s">
        <v>1087</v>
      </c>
      <c r="C32" s="14" t="s">
        <v>1074</v>
      </c>
      <c r="D32" s="33" t="s">
        <v>1090</v>
      </c>
      <c r="E32" s="43">
        <v>26614.85</v>
      </c>
      <c r="F32" s="33" t="s">
        <v>1090</v>
      </c>
      <c r="G32" s="44">
        <v>26614.85</v>
      </c>
      <c r="H32" s="47">
        <v>0</v>
      </c>
      <c r="I32" s="48">
        <f t="shared" si="2"/>
        <v>0</v>
      </c>
      <c r="J32" s="21"/>
    </row>
    <row r="33" spans="1:11" ht="21" customHeight="1" x14ac:dyDescent="0.2">
      <c r="A33" s="14">
        <f t="shared" si="6"/>
        <v>18</v>
      </c>
      <c r="B33" s="30" t="s">
        <v>1088</v>
      </c>
      <c r="C33" s="14" t="s">
        <v>1073</v>
      </c>
      <c r="D33" s="33" t="s">
        <v>1091</v>
      </c>
      <c r="E33" s="43">
        <v>7289.95</v>
      </c>
      <c r="F33" s="33" t="s">
        <v>1092</v>
      </c>
      <c r="G33" s="44">
        <v>7289.95</v>
      </c>
      <c r="H33" s="53" t="s">
        <v>1093</v>
      </c>
      <c r="I33" s="48">
        <f t="shared" si="2"/>
        <v>0</v>
      </c>
      <c r="J33" s="21"/>
    </row>
    <row r="34" spans="1:11" s="28" customFormat="1" ht="18.75" customHeight="1" x14ac:dyDescent="0.2">
      <c r="A34" s="116" t="s">
        <v>1094</v>
      </c>
      <c r="B34" s="116"/>
      <c r="C34" s="116"/>
      <c r="D34" s="116"/>
      <c r="E34" s="116"/>
      <c r="F34" s="116"/>
      <c r="G34" s="116"/>
      <c r="H34" s="116"/>
      <c r="I34" s="116"/>
      <c r="J34" s="116"/>
    </row>
    <row r="35" spans="1:11" ht="34.5" customHeight="1" x14ac:dyDescent="0.2">
      <c r="A35" s="14">
        <f>A33+1</f>
        <v>19</v>
      </c>
      <c r="B35" s="30" t="s">
        <v>1095</v>
      </c>
      <c r="C35" s="14" t="s">
        <v>643</v>
      </c>
      <c r="D35" s="33">
        <v>103.25</v>
      </c>
      <c r="E35" s="43">
        <f>8505.78+4101.07</f>
        <v>12606.85</v>
      </c>
      <c r="F35" s="33">
        <v>103.25</v>
      </c>
      <c r="G35" s="43">
        <f>8505.78+4101.07</f>
        <v>12606.85</v>
      </c>
      <c r="H35" s="47">
        <f t="shared" si="2"/>
        <v>0</v>
      </c>
      <c r="I35" s="48">
        <f t="shared" si="2"/>
        <v>0</v>
      </c>
      <c r="J35" s="21"/>
    </row>
    <row r="36" spans="1:11" ht="47.25" customHeight="1" x14ac:dyDescent="0.2">
      <c r="A36" s="14">
        <f>A35+1</f>
        <v>20</v>
      </c>
      <c r="B36" s="30" t="s">
        <v>1096</v>
      </c>
      <c r="C36" s="14" t="s">
        <v>318</v>
      </c>
      <c r="D36" s="52">
        <v>1000</v>
      </c>
      <c r="E36" s="43">
        <v>69599.649999999994</v>
      </c>
      <c r="F36" s="33">
        <v>1000.28</v>
      </c>
      <c r="G36" s="43">
        <v>69619.149999999994</v>
      </c>
      <c r="H36" s="47">
        <f t="shared" si="2"/>
        <v>0.27999999999997272</v>
      </c>
      <c r="I36" s="48">
        <f t="shared" si="2"/>
        <v>19.5</v>
      </c>
      <c r="J36" s="21" t="s">
        <v>1112</v>
      </c>
      <c r="K36">
        <f>809-437-2*2-4</f>
        <v>364</v>
      </c>
    </row>
    <row r="37" spans="1:11" s="65" customFormat="1" ht="21" customHeight="1" x14ac:dyDescent="0.2">
      <c r="A37" s="59"/>
      <c r="B37" s="60" t="s">
        <v>1119</v>
      </c>
      <c r="C37" s="59" t="s">
        <v>318</v>
      </c>
      <c r="D37" s="73">
        <v>1100</v>
      </c>
      <c r="E37" s="62">
        <v>107415</v>
      </c>
      <c r="F37" s="73">
        <v>1100.31</v>
      </c>
      <c r="G37" s="62">
        <v>107445.27</v>
      </c>
      <c r="H37" s="63">
        <f t="shared" si="2"/>
        <v>0.30999999999994543</v>
      </c>
      <c r="I37" s="64">
        <f t="shared" si="2"/>
        <v>30.270000000004075</v>
      </c>
      <c r="J37" s="21"/>
    </row>
    <row r="38" spans="1:11" ht="44.25" customHeight="1" x14ac:dyDescent="0.2">
      <c r="A38" s="14">
        <f>A36+1</f>
        <v>21</v>
      </c>
      <c r="B38" s="30" t="s">
        <v>1097</v>
      </c>
      <c r="C38" s="14" t="s">
        <v>643</v>
      </c>
      <c r="D38" s="51">
        <v>206.5</v>
      </c>
      <c r="E38" s="43">
        <v>251710.83</v>
      </c>
      <c r="F38" s="33">
        <v>206.56</v>
      </c>
      <c r="G38" s="43">
        <v>251783.97</v>
      </c>
      <c r="H38" s="47">
        <f t="shared" si="2"/>
        <v>6.0000000000002274E-2</v>
      </c>
      <c r="I38" s="48">
        <f t="shared" si="2"/>
        <v>73.14000000001397</v>
      </c>
      <c r="J38" s="21" t="s">
        <v>1113</v>
      </c>
    </row>
    <row r="39" spans="1:11" s="65" customFormat="1" ht="21" customHeight="1" x14ac:dyDescent="0.2">
      <c r="A39" s="59"/>
      <c r="B39" s="60" t="s">
        <v>1120</v>
      </c>
      <c r="C39" s="59" t="s">
        <v>643</v>
      </c>
      <c r="D39" s="73">
        <v>227.15</v>
      </c>
      <c r="E39" s="62">
        <v>229861.29</v>
      </c>
      <c r="F39" s="73">
        <v>227.22</v>
      </c>
      <c r="G39" s="62">
        <v>229932.12</v>
      </c>
      <c r="H39" s="63">
        <f t="shared" ref="H39" si="8">F39-D39</f>
        <v>6.9999999999993179E-2</v>
      </c>
      <c r="I39" s="64">
        <f t="shared" ref="I39" si="9">G39-E39</f>
        <v>70.829999999987194</v>
      </c>
      <c r="J39" s="21"/>
    </row>
    <row r="40" spans="1:11" ht="54.75" customHeight="1" x14ac:dyDescent="0.2">
      <c r="A40" s="14">
        <f>A38+1</f>
        <v>22</v>
      </c>
      <c r="B40" s="30" t="s">
        <v>1098</v>
      </c>
      <c r="C40" s="14" t="s">
        <v>643</v>
      </c>
      <c r="D40" s="33">
        <v>361.38</v>
      </c>
      <c r="E40" s="136">
        <v>565804.56000000006</v>
      </c>
      <c r="F40" s="33">
        <v>361.48</v>
      </c>
      <c r="G40" s="136">
        <v>565961.1</v>
      </c>
      <c r="H40" s="47">
        <f t="shared" si="2"/>
        <v>0.10000000000002274</v>
      </c>
      <c r="I40" s="133">
        <f t="shared" si="2"/>
        <v>156.53999999992084</v>
      </c>
      <c r="J40" s="21" t="s">
        <v>1111</v>
      </c>
    </row>
    <row r="41" spans="1:11" s="36" customFormat="1" ht="21" customHeight="1" x14ac:dyDescent="0.2">
      <c r="A41" s="14">
        <f>A40+1</f>
        <v>23</v>
      </c>
      <c r="B41" s="30" t="s">
        <v>1099</v>
      </c>
      <c r="C41" s="14" t="s">
        <v>318</v>
      </c>
      <c r="D41" s="52">
        <v>875</v>
      </c>
      <c r="E41" s="137"/>
      <c r="F41" s="33">
        <v>2065.58</v>
      </c>
      <c r="G41" s="137"/>
      <c r="H41" s="47">
        <f>F41-D41</f>
        <v>1190.58</v>
      </c>
      <c r="I41" s="135"/>
      <c r="J41" s="21" t="s">
        <v>1114</v>
      </c>
    </row>
    <row r="42" spans="1:11" s="65" customFormat="1" ht="21" customHeight="1" x14ac:dyDescent="0.2">
      <c r="A42" s="59"/>
      <c r="B42" s="60" t="s">
        <v>1121</v>
      </c>
      <c r="C42" s="59" t="s">
        <v>643</v>
      </c>
      <c r="D42" s="73">
        <v>455.34</v>
      </c>
      <c r="E42" s="62">
        <v>2175381.2400000002</v>
      </c>
      <c r="F42" s="73">
        <v>455.46</v>
      </c>
      <c r="G42" s="62">
        <v>2175954.54</v>
      </c>
      <c r="H42" s="63">
        <f t="shared" si="2"/>
        <v>0.12000000000000455</v>
      </c>
      <c r="I42" s="64">
        <f t="shared" si="2"/>
        <v>573.29999999981374</v>
      </c>
      <c r="J42" s="21"/>
    </row>
    <row r="43" spans="1:11" ht="35.25" customHeight="1" x14ac:dyDescent="0.2">
      <c r="A43" s="14">
        <f>A41+1</f>
        <v>24</v>
      </c>
      <c r="B43" s="30" t="s">
        <v>1100</v>
      </c>
      <c r="C43" s="14" t="s">
        <v>1071</v>
      </c>
      <c r="D43" s="52">
        <v>250</v>
      </c>
      <c r="E43" s="43">
        <f>4056247.76-757102.5-132197.1-89238.98-15049.65-101710-351060.5-1536500-45080-20125</f>
        <v>1008184.0299999998</v>
      </c>
      <c r="F43" s="33">
        <v>250.07</v>
      </c>
      <c r="G43" s="43">
        <f>4056247.76-757102.5-132197.1-89238.98-15049.65-101710-351060.5-1536500-45080-20125</f>
        <v>1008184.0299999998</v>
      </c>
      <c r="H43" s="47">
        <f t="shared" ref="H43:H63" si="10">F43-D43</f>
        <v>6.9999999999993179E-2</v>
      </c>
      <c r="I43" s="48">
        <f t="shared" ref="I43:I63" si="11">G43-E43</f>
        <v>0</v>
      </c>
      <c r="J43" s="32"/>
      <c r="K43">
        <f>809-437</f>
        <v>372</v>
      </c>
    </row>
    <row r="44" spans="1:11" s="65" customFormat="1" ht="21" customHeight="1" x14ac:dyDescent="0.2">
      <c r="A44" s="59"/>
      <c r="B44" s="60" t="s">
        <v>1123</v>
      </c>
      <c r="C44" s="59" t="s">
        <v>149</v>
      </c>
      <c r="D44" s="61">
        <v>460</v>
      </c>
      <c r="E44" s="62">
        <v>3269300.64</v>
      </c>
      <c r="F44" s="61">
        <v>460</v>
      </c>
      <c r="G44" s="62">
        <v>3269300.64</v>
      </c>
      <c r="H44" s="63">
        <f t="shared" si="10"/>
        <v>0</v>
      </c>
      <c r="I44" s="64">
        <f t="shared" si="11"/>
        <v>0</v>
      </c>
      <c r="J44" s="21"/>
    </row>
    <row r="45" spans="1:11" s="65" customFormat="1" ht="23.25" customHeight="1" x14ac:dyDescent="0.2">
      <c r="A45" s="59"/>
      <c r="B45" s="60" t="s">
        <v>1124</v>
      </c>
      <c r="C45" s="59" t="s">
        <v>362</v>
      </c>
      <c r="D45" s="75">
        <v>1.8460000000000001</v>
      </c>
      <c r="E45" s="62">
        <v>437754.72</v>
      </c>
      <c r="F45" s="75">
        <v>1.8460000000000001</v>
      </c>
      <c r="G45" s="62">
        <v>437754.72</v>
      </c>
      <c r="H45" s="63">
        <f t="shared" ref="H45" si="12">F45-D45</f>
        <v>0</v>
      </c>
      <c r="I45" s="64">
        <f t="shared" ref="I45" si="13">G45-E45</f>
        <v>0</v>
      </c>
      <c r="J45" s="21"/>
    </row>
    <row r="46" spans="1:11" s="65" customFormat="1" ht="21" customHeight="1" x14ac:dyDescent="0.2">
      <c r="A46" s="59"/>
      <c r="B46" s="60" t="s">
        <v>1125</v>
      </c>
      <c r="C46" s="59" t="s">
        <v>362</v>
      </c>
      <c r="D46" s="75">
        <v>2.3109999999999999</v>
      </c>
      <c r="E46" s="62">
        <v>703296.74</v>
      </c>
      <c r="F46" s="75">
        <v>2.3109999999999999</v>
      </c>
      <c r="G46" s="62">
        <v>703296.74</v>
      </c>
      <c r="H46" s="63">
        <f t="shared" ref="H46" si="14">F46-D46</f>
        <v>0</v>
      </c>
      <c r="I46" s="64">
        <f t="shared" ref="I46" si="15">G46-E46</f>
        <v>0</v>
      </c>
      <c r="J46" s="21"/>
    </row>
    <row r="47" spans="1:11" s="65" customFormat="1" ht="21" customHeight="1" x14ac:dyDescent="0.2">
      <c r="A47" s="59"/>
      <c r="B47" s="60" t="s">
        <v>1126</v>
      </c>
      <c r="C47" s="59" t="s">
        <v>362</v>
      </c>
      <c r="D47" s="75">
        <v>0.28499999999999998</v>
      </c>
      <c r="E47" s="62">
        <v>76248.63</v>
      </c>
      <c r="F47" s="75">
        <v>0.28499999999999998</v>
      </c>
      <c r="G47" s="62">
        <v>76248.63</v>
      </c>
      <c r="H47" s="63">
        <f t="shared" ref="H47" si="16">F47-D47</f>
        <v>0</v>
      </c>
      <c r="I47" s="64">
        <f t="shared" ref="I47" si="17">G47-E47</f>
        <v>0</v>
      </c>
      <c r="J47" s="21"/>
    </row>
    <row r="48" spans="1:11" s="65" customFormat="1" ht="21" customHeight="1" x14ac:dyDescent="0.2">
      <c r="A48" s="59"/>
      <c r="B48" s="60" t="s">
        <v>1127</v>
      </c>
      <c r="C48" s="59" t="s">
        <v>362</v>
      </c>
      <c r="D48" s="75">
        <v>2.4777999999999998</v>
      </c>
      <c r="E48" s="62">
        <v>996595.23</v>
      </c>
      <c r="F48" s="75">
        <v>2.4780000000000002</v>
      </c>
      <c r="G48" s="62">
        <v>996595.23</v>
      </c>
      <c r="H48" s="63">
        <f t="shared" ref="H48" si="18">F48-D48</f>
        <v>2.0000000000042206E-4</v>
      </c>
      <c r="I48" s="64">
        <f t="shared" ref="I48" si="19">G48-E48</f>
        <v>0</v>
      </c>
      <c r="J48" s="21"/>
    </row>
    <row r="49" spans="1:12" s="65" customFormat="1" ht="21" customHeight="1" x14ac:dyDescent="0.2">
      <c r="A49" s="59"/>
      <c r="B49" s="60" t="s">
        <v>1128</v>
      </c>
      <c r="C49" s="59" t="s">
        <v>362</v>
      </c>
      <c r="D49" s="73">
        <v>6.44</v>
      </c>
      <c r="E49" s="62">
        <v>2384442.04</v>
      </c>
      <c r="F49" s="73">
        <v>6.44</v>
      </c>
      <c r="G49" s="62">
        <v>2384442.04</v>
      </c>
      <c r="H49" s="63">
        <f t="shared" ref="H49" si="20">F49-D49</f>
        <v>0</v>
      </c>
      <c r="I49" s="64">
        <f t="shared" ref="I49" si="21">G49-E49</f>
        <v>0</v>
      </c>
      <c r="J49" s="21"/>
    </row>
    <row r="50" spans="1:12" s="65" customFormat="1" ht="21" customHeight="1" x14ac:dyDescent="0.2">
      <c r="A50" s="59"/>
      <c r="B50" s="60" t="s">
        <v>1129</v>
      </c>
      <c r="C50" s="59" t="s">
        <v>362</v>
      </c>
      <c r="D50" s="73">
        <v>32.44</v>
      </c>
      <c r="E50" s="62">
        <v>5635693.3499999996</v>
      </c>
      <c r="F50" s="75">
        <v>32.44</v>
      </c>
      <c r="G50" s="62">
        <v>5635693.3499999996</v>
      </c>
      <c r="H50" s="63">
        <f t="shared" ref="H50:H51" si="22">F50-D50</f>
        <v>0</v>
      </c>
      <c r="I50" s="64">
        <f t="shared" ref="I50:I51" si="23">G50-E50</f>
        <v>0</v>
      </c>
      <c r="J50" s="21"/>
    </row>
    <row r="51" spans="1:12" s="65" customFormat="1" ht="21" customHeight="1" x14ac:dyDescent="0.2">
      <c r="A51" s="59"/>
      <c r="B51" s="60" t="s">
        <v>1130</v>
      </c>
      <c r="C51" s="59" t="s">
        <v>149</v>
      </c>
      <c r="D51" s="61">
        <v>920</v>
      </c>
      <c r="E51" s="62">
        <v>105474.84</v>
      </c>
      <c r="F51" s="61">
        <v>920</v>
      </c>
      <c r="G51" s="62">
        <v>105474.84</v>
      </c>
      <c r="H51" s="63">
        <f t="shared" si="22"/>
        <v>0</v>
      </c>
      <c r="I51" s="64">
        <f t="shared" si="23"/>
        <v>0</v>
      </c>
      <c r="J51" s="21"/>
    </row>
    <row r="52" spans="1:12" s="65" customFormat="1" ht="21" customHeight="1" x14ac:dyDescent="0.2">
      <c r="A52" s="59"/>
      <c r="B52" s="60" t="s">
        <v>1131</v>
      </c>
      <c r="C52" s="59" t="s">
        <v>149</v>
      </c>
      <c r="D52" s="61">
        <v>920</v>
      </c>
      <c r="E52" s="62">
        <v>94314.82</v>
      </c>
      <c r="F52" s="61">
        <v>920</v>
      </c>
      <c r="G52" s="62">
        <v>94314.82</v>
      </c>
      <c r="H52" s="63">
        <f t="shared" ref="H52" si="24">F52-D52</f>
        <v>0</v>
      </c>
      <c r="I52" s="64">
        <f t="shared" ref="I52" si="25">G52-E52</f>
        <v>0</v>
      </c>
      <c r="J52" s="21"/>
    </row>
    <row r="53" spans="1:12" ht="32.25" customHeight="1" x14ac:dyDescent="0.2">
      <c r="A53" s="14">
        <f>A43+1</f>
        <v>25</v>
      </c>
      <c r="B53" s="30" t="s">
        <v>1102</v>
      </c>
      <c r="C53" s="14" t="s">
        <v>643</v>
      </c>
      <c r="D53" s="33">
        <v>10.75</v>
      </c>
      <c r="E53" s="130">
        <f>287757.16-216604.17</f>
        <v>71152.989999999962</v>
      </c>
      <c r="F53" s="33">
        <v>13.71</v>
      </c>
      <c r="G53" s="130">
        <f>367044.28-276274.5</f>
        <v>90769.780000000028</v>
      </c>
      <c r="H53" s="47">
        <f t="shared" si="10"/>
        <v>2.9600000000000009</v>
      </c>
      <c r="I53" s="133">
        <f>G53-E53</f>
        <v>19616.790000000066</v>
      </c>
      <c r="J53" s="32" t="s">
        <v>1110</v>
      </c>
      <c r="L53" s="76" t="s">
        <v>1132</v>
      </c>
    </row>
    <row r="54" spans="1:12" s="42" customFormat="1" ht="21" customHeight="1" x14ac:dyDescent="0.2">
      <c r="A54" s="14">
        <f>A53+1</f>
        <v>26</v>
      </c>
      <c r="B54" s="30" t="s">
        <v>1103</v>
      </c>
      <c r="C54" s="14" t="s">
        <v>57</v>
      </c>
      <c r="D54" s="52">
        <v>250</v>
      </c>
      <c r="E54" s="131"/>
      <c r="F54" s="33">
        <v>250.07</v>
      </c>
      <c r="G54" s="131"/>
      <c r="H54" s="47">
        <f t="shared" si="10"/>
        <v>6.9999999999993179E-2</v>
      </c>
      <c r="I54" s="134"/>
      <c r="J54" s="49"/>
      <c r="L54" s="76" t="s">
        <v>1132</v>
      </c>
    </row>
    <row r="55" spans="1:12" s="42" customFormat="1" ht="28.5" customHeight="1" x14ac:dyDescent="0.2">
      <c r="A55" s="14">
        <f>A54+1</f>
        <v>27</v>
      </c>
      <c r="B55" s="30" t="s">
        <v>1101</v>
      </c>
      <c r="C55" s="14" t="s">
        <v>643</v>
      </c>
      <c r="D55" s="51">
        <v>107.5</v>
      </c>
      <c r="E55" s="132"/>
      <c r="F55" s="33">
        <v>137.12</v>
      </c>
      <c r="G55" s="132"/>
      <c r="H55" s="47">
        <f>F55-D55</f>
        <v>29.620000000000005</v>
      </c>
      <c r="I55" s="135"/>
      <c r="J55" s="32" t="s">
        <v>1115</v>
      </c>
    </row>
    <row r="56" spans="1:12" s="65" customFormat="1" ht="21" customHeight="1" x14ac:dyDescent="0.2">
      <c r="A56" s="142"/>
      <c r="B56" s="186" t="s">
        <v>1121</v>
      </c>
      <c r="C56" s="142" t="s">
        <v>643</v>
      </c>
      <c r="D56" s="187">
        <v>149</v>
      </c>
      <c r="E56" s="145">
        <v>711845.66</v>
      </c>
      <c r="F56" s="150">
        <v>190.05</v>
      </c>
      <c r="G56" s="145">
        <v>907961.53</v>
      </c>
      <c r="H56" s="151">
        <f>F56-D56</f>
        <v>41.050000000000011</v>
      </c>
      <c r="I56" s="147">
        <f>G56-E56</f>
        <v>196115.87</v>
      </c>
      <c r="J56" s="148"/>
    </row>
    <row r="57" spans="1:12" ht="21" customHeight="1" x14ac:dyDescent="0.2">
      <c r="A57" s="14">
        <f>A55+1</f>
        <v>28</v>
      </c>
      <c r="B57" s="30" t="s">
        <v>1104</v>
      </c>
      <c r="C57" s="14" t="s">
        <v>57</v>
      </c>
      <c r="D57" s="52">
        <v>250</v>
      </c>
      <c r="E57" s="43">
        <v>388338.48</v>
      </c>
      <c r="F57" s="33">
        <v>250.07</v>
      </c>
      <c r="G57" s="44">
        <v>388447.21</v>
      </c>
      <c r="H57" s="47">
        <f t="shared" si="10"/>
        <v>6.9999999999993179E-2</v>
      </c>
      <c r="I57" s="48">
        <f t="shared" si="11"/>
        <v>108.73000000003958</v>
      </c>
      <c r="J57" s="21"/>
      <c r="L57" s="74" t="s">
        <v>1133</v>
      </c>
    </row>
    <row r="58" spans="1:12" s="16" customFormat="1" ht="18.75" customHeight="1" x14ac:dyDescent="0.2">
      <c r="A58" s="116" t="s">
        <v>1105</v>
      </c>
      <c r="B58" s="116"/>
      <c r="C58" s="116"/>
      <c r="D58" s="116"/>
      <c r="E58" s="116"/>
      <c r="F58" s="116"/>
      <c r="G58" s="116"/>
      <c r="H58" s="116"/>
      <c r="I58" s="116"/>
      <c r="J58" s="116"/>
    </row>
    <row r="59" spans="1:12" ht="44.25" customHeight="1" x14ac:dyDescent="0.2">
      <c r="A59" s="14">
        <f>A57+1</f>
        <v>29</v>
      </c>
      <c r="B59" s="27" t="s">
        <v>1106</v>
      </c>
      <c r="C59" s="25" t="s">
        <v>1048</v>
      </c>
      <c r="D59" s="33">
        <v>0.04</v>
      </c>
      <c r="E59" s="43"/>
      <c r="F59" s="33">
        <v>0.2</v>
      </c>
      <c r="G59" s="44"/>
      <c r="H59" s="47">
        <f t="shared" si="10"/>
        <v>0.16</v>
      </c>
      <c r="I59" s="48">
        <f t="shared" si="11"/>
        <v>0</v>
      </c>
      <c r="J59" s="32" t="s">
        <v>1109</v>
      </c>
      <c r="L59" s="74" t="s">
        <v>1135</v>
      </c>
    </row>
    <row r="60" spans="1:12" s="65" customFormat="1" ht="21" customHeight="1" x14ac:dyDescent="0.2">
      <c r="A60" s="59"/>
      <c r="B60" s="60" t="s">
        <v>1120</v>
      </c>
      <c r="C60" s="59" t="s">
        <v>643</v>
      </c>
      <c r="D60" s="73">
        <v>0.04</v>
      </c>
      <c r="E60" s="62">
        <v>40.479999999999997</v>
      </c>
      <c r="F60" s="73">
        <v>227.22</v>
      </c>
      <c r="G60" s="62">
        <v>40.479999999999997</v>
      </c>
      <c r="H60" s="63">
        <f t="shared" si="10"/>
        <v>227.18</v>
      </c>
      <c r="I60" s="64">
        <f t="shared" si="11"/>
        <v>0</v>
      </c>
      <c r="J60" s="32"/>
    </row>
    <row r="61" spans="1:12" ht="21" customHeight="1" x14ac:dyDescent="0.2">
      <c r="A61" s="14">
        <f>A59+1</f>
        <v>30</v>
      </c>
      <c r="B61" s="27" t="s">
        <v>1107</v>
      </c>
      <c r="C61" s="14" t="s">
        <v>1073</v>
      </c>
      <c r="D61" s="33" t="s">
        <v>1091</v>
      </c>
      <c r="E61" s="43">
        <v>12106.17</v>
      </c>
      <c r="F61" s="33" t="s">
        <v>1092</v>
      </c>
      <c r="G61" s="44">
        <v>12106.17</v>
      </c>
      <c r="H61" s="53" t="s">
        <v>1093</v>
      </c>
      <c r="I61" s="48">
        <f t="shared" si="11"/>
        <v>0</v>
      </c>
      <c r="J61" s="49"/>
    </row>
    <row r="62" spans="1:12" s="65" customFormat="1" ht="21" customHeight="1" x14ac:dyDescent="0.2">
      <c r="A62" s="59"/>
      <c r="B62" s="60" t="s">
        <v>1134</v>
      </c>
      <c r="C62" s="59" t="s">
        <v>149</v>
      </c>
      <c r="D62" s="61">
        <v>5</v>
      </c>
      <c r="E62" s="62"/>
      <c r="F62" s="61">
        <v>5</v>
      </c>
      <c r="G62" s="62"/>
      <c r="H62" s="63">
        <f>F62-D62</f>
        <v>0</v>
      </c>
      <c r="I62" s="64">
        <f>G62-E62</f>
        <v>0</v>
      </c>
      <c r="J62" s="34"/>
    </row>
    <row r="63" spans="1:12" ht="21" customHeight="1" x14ac:dyDescent="0.2">
      <c r="A63" s="14">
        <f>A61+1</f>
        <v>31</v>
      </c>
      <c r="B63" s="27" t="s">
        <v>1108</v>
      </c>
      <c r="C63" s="25" t="s">
        <v>1072</v>
      </c>
      <c r="D63" s="17">
        <v>39</v>
      </c>
      <c r="E63" s="43">
        <v>44221.55</v>
      </c>
      <c r="F63" s="17">
        <v>39</v>
      </c>
      <c r="G63" s="44">
        <v>44221.55</v>
      </c>
      <c r="H63" s="47">
        <f t="shared" si="10"/>
        <v>0</v>
      </c>
      <c r="I63" s="48">
        <f t="shared" si="11"/>
        <v>0</v>
      </c>
      <c r="J63" s="21"/>
    </row>
    <row r="64" spans="1:12" s="65" customFormat="1" ht="21" customHeight="1" x14ac:dyDescent="0.2">
      <c r="A64" s="59"/>
      <c r="B64" s="60" t="s">
        <v>1136</v>
      </c>
      <c r="C64" s="59" t="s">
        <v>1072</v>
      </c>
      <c r="D64" s="61">
        <v>39</v>
      </c>
      <c r="E64" s="62"/>
      <c r="F64" s="61">
        <v>39</v>
      </c>
      <c r="G64" s="62"/>
      <c r="H64" s="63">
        <f>F64-D64</f>
        <v>0</v>
      </c>
      <c r="I64" s="64">
        <f>G64-E64</f>
        <v>0</v>
      </c>
      <c r="J64" s="34"/>
    </row>
    <row r="65" spans="1:10" s="58" customFormat="1" ht="21" customHeight="1" x14ac:dyDescent="0.2">
      <c r="A65" s="54"/>
      <c r="B65" s="129" t="s">
        <v>1116</v>
      </c>
      <c r="C65" s="129"/>
      <c r="D65" s="55"/>
      <c r="E65" s="77">
        <f>SUM(E14:E64)</f>
        <v>20988351.050000004</v>
      </c>
      <c r="F65" s="55"/>
      <c r="G65" s="77">
        <f>SUM(G14:G64)</f>
        <v>21584472.820000011</v>
      </c>
      <c r="H65" s="56"/>
      <c r="I65" s="77">
        <f>SUM(I14:I64)</f>
        <v>596121.76999999979</v>
      </c>
      <c r="J65" s="57"/>
    </row>
    <row r="66" spans="1:10" s="58" customFormat="1" ht="21" customHeight="1" x14ac:dyDescent="0.2">
      <c r="A66" s="54"/>
      <c r="B66" s="129" t="s">
        <v>1140</v>
      </c>
      <c r="C66" s="129"/>
      <c r="D66" s="55"/>
      <c r="E66" s="77">
        <f>ROUND(E65*1.03,2)</f>
        <v>21618001.579999998</v>
      </c>
      <c r="F66" s="55"/>
      <c r="G66" s="77">
        <f>ROUND(G65*1.03,2)</f>
        <v>22232007</v>
      </c>
      <c r="H66" s="56"/>
      <c r="I66" s="77">
        <f>ROUND(I65*1.03,2)</f>
        <v>614005.42000000004</v>
      </c>
      <c r="J66" s="57"/>
    </row>
    <row r="67" spans="1:10" s="58" customFormat="1" ht="21" customHeight="1" x14ac:dyDescent="0.2">
      <c r="A67" s="54"/>
      <c r="B67" s="129" t="s">
        <v>1139</v>
      </c>
      <c r="C67" s="129"/>
      <c r="D67" s="55"/>
      <c r="E67" s="77">
        <f>ROUND(E66*1.125841,2)</f>
        <v>24338432.52</v>
      </c>
      <c r="F67" s="55"/>
      <c r="G67" s="77">
        <f>ROUND(G66*1.125841,2)</f>
        <v>25029704.989999998</v>
      </c>
      <c r="H67" s="56"/>
      <c r="I67" s="77">
        <f>ROUND(I66*1.125841,2)</f>
        <v>691272.48</v>
      </c>
      <c r="J67" s="57"/>
    </row>
    <row r="68" spans="1:10" s="58" customFormat="1" ht="21" customHeight="1" x14ac:dyDescent="0.2">
      <c r="A68" s="54"/>
      <c r="B68" s="129" t="s">
        <v>1141</v>
      </c>
      <c r="C68" s="129"/>
      <c r="D68" s="55"/>
      <c r="E68" s="77">
        <f>ROUND(E67*0.2,2)</f>
        <v>4867686.5</v>
      </c>
      <c r="F68" s="55"/>
      <c r="G68" s="77">
        <f>ROUND(G67*0.2,2)</f>
        <v>5005941</v>
      </c>
      <c r="H68" s="56"/>
      <c r="I68" s="77">
        <f>ROUND(I67*0.2,2)</f>
        <v>138254.5</v>
      </c>
      <c r="J68" s="57"/>
    </row>
    <row r="69" spans="1:10" s="58" customFormat="1" ht="21" customHeight="1" x14ac:dyDescent="0.2">
      <c r="A69" s="54"/>
      <c r="B69" s="129" t="s">
        <v>1142</v>
      </c>
      <c r="C69" s="129"/>
      <c r="D69" s="55"/>
      <c r="E69" s="77">
        <f>ROUND(E67*1.2,2)</f>
        <v>29206119.02</v>
      </c>
      <c r="F69" s="55"/>
      <c r="G69" s="77">
        <f>ROUND(G67*1.2,2)</f>
        <v>30035645.989999998</v>
      </c>
      <c r="H69" s="56"/>
      <c r="I69" s="77">
        <f>ROUND(I67*1.2,2)</f>
        <v>829526.98</v>
      </c>
      <c r="J69" s="57"/>
    </row>
    <row r="70" spans="1:10" x14ac:dyDescent="0.2">
      <c r="B70" s="84"/>
      <c r="C70" s="85"/>
    </row>
  </sheetData>
  <mergeCells count="25">
    <mergeCell ref="J21:J22"/>
    <mergeCell ref="B67:C67"/>
    <mergeCell ref="B66:C66"/>
    <mergeCell ref="B68:C68"/>
    <mergeCell ref="B69:C69"/>
    <mergeCell ref="A27:J27"/>
    <mergeCell ref="A34:J34"/>
    <mergeCell ref="A58:J58"/>
    <mergeCell ref="B65:C65"/>
    <mergeCell ref="E53:E55"/>
    <mergeCell ref="G53:G55"/>
    <mergeCell ref="I53:I55"/>
    <mergeCell ref="E40:E41"/>
    <mergeCell ref="G40:G41"/>
    <mergeCell ref="I40:I41"/>
    <mergeCell ref="A13:J13"/>
    <mergeCell ref="A1:J1"/>
    <mergeCell ref="A4:J4"/>
    <mergeCell ref="A10:A11"/>
    <mergeCell ref="B10:B11"/>
    <mergeCell ref="C10:C11"/>
    <mergeCell ref="D10:E10"/>
    <mergeCell ref="F10:G10"/>
    <mergeCell ref="H10:I10"/>
    <mergeCell ref="J10:J11"/>
  </mergeCells>
  <pageMargins left="0.4" right="0.2" top="0.2" bottom="0.4" header="0.2" footer="0.2"/>
  <pageSetup paperSize="9" scale="40" fitToHeight="0" orientation="portrait" r:id="rId1"/>
  <headerFooter>
    <oddHeader>&amp;L&amp;8</oddHeader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114"/>
  <sheetViews>
    <sheetView tabSelected="1" view="pageBreakPreview" topLeftCell="A88" zoomScale="85" zoomScaleNormal="100" zoomScaleSheetLayoutView="85" workbookViewId="0">
      <selection activeCell="A48" sqref="A48:J49"/>
    </sheetView>
  </sheetViews>
  <sheetFormatPr defaultRowHeight="12.75" x14ac:dyDescent="0.2"/>
  <cols>
    <col min="1" max="1" width="8" customWidth="1"/>
    <col min="2" max="2" width="87.42578125" style="22" customWidth="1"/>
    <col min="3" max="3" width="13.28515625" style="19" customWidth="1"/>
    <col min="4" max="4" width="15.7109375" style="19" customWidth="1"/>
    <col min="5" max="5" width="17.28515625" style="19" customWidth="1"/>
    <col min="6" max="6" width="15.7109375" style="19" customWidth="1"/>
    <col min="7" max="7" width="18.140625" style="19" customWidth="1"/>
    <col min="8" max="9" width="15.7109375" style="19" customWidth="1"/>
    <col min="10" max="10" width="42.28515625" style="16" customWidth="1"/>
    <col min="11" max="11" width="9.140625" style="76"/>
    <col min="33" max="34" width="0" hidden="1" customWidth="1"/>
    <col min="35" max="35" width="129.7109375" hidden="1" customWidth="1"/>
  </cols>
  <sheetData>
    <row r="1" spans="1:11" ht="18" customHeight="1" x14ac:dyDescent="0.25">
      <c r="A1" s="117" t="s">
        <v>1144</v>
      </c>
      <c r="B1" s="117"/>
      <c r="C1" s="117"/>
      <c r="D1" s="117"/>
      <c r="E1" s="117"/>
      <c r="F1" s="117"/>
      <c r="G1" s="117"/>
      <c r="H1" s="117"/>
      <c r="I1" s="117"/>
      <c r="J1" s="117"/>
    </row>
    <row r="2" spans="1:11" ht="15.75" x14ac:dyDescent="0.25">
      <c r="A2" s="12"/>
      <c r="B2" s="24"/>
      <c r="C2" s="18"/>
      <c r="D2" s="18"/>
      <c r="E2" s="18"/>
      <c r="F2" s="18"/>
      <c r="G2" s="18"/>
      <c r="H2" s="18"/>
      <c r="I2" s="18"/>
      <c r="J2" s="15"/>
    </row>
    <row r="3" spans="1:11" ht="15.75" customHeight="1" x14ac:dyDescent="0.25">
      <c r="A3" s="12"/>
      <c r="B3" s="29" t="s">
        <v>1047</v>
      </c>
      <c r="C3" s="18"/>
      <c r="D3" s="18"/>
      <c r="E3" s="18"/>
      <c r="F3" s="18"/>
      <c r="G3" s="18"/>
      <c r="H3" s="18"/>
      <c r="I3" s="18"/>
      <c r="J3" s="15"/>
    </row>
    <row r="4" spans="1:11" s="16" customFormat="1" ht="56.25" customHeight="1" x14ac:dyDescent="0.2">
      <c r="A4" s="118" t="s">
        <v>1143</v>
      </c>
      <c r="B4" s="118"/>
      <c r="C4" s="118"/>
      <c r="D4" s="118"/>
      <c r="E4" s="118"/>
      <c r="F4" s="118"/>
      <c r="G4" s="118"/>
      <c r="H4" s="118"/>
      <c r="I4" s="118"/>
      <c r="J4" s="118"/>
      <c r="K4" s="76"/>
    </row>
    <row r="5" spans="1:11" ht="14.25" x14ac:dyDescent="0.2">
      <c r="A5" s="11" t="s">
        <v>1145</v>
      </c>
      <c r="B5" s="11"/>
      <c r="C5" s="23"/>
      <c r="D5" s="20"/>
      <c r="E5" s="20"/>
      <c r="F5" s="20"/>
      <c r="G5" s="20"/>
      <c r="H5" s="20"/>
      <c r="I5" s="20"/>
      <c r="J5" s="20"/>
    </row>
    <row r="6" spans="1:11" ht="14.25" x14ac:dyDescent="0.2">
      <c r="A6" s="11" t="s">
        <v>1247</v>
      </c>
      <c r="B6" s="41"/>
      <c r="C6" s="23"/>
      <c r="D6" s="20"/>
      <c r="E6" s="20"/>
      <c r="F6" s="20"/>
      <c r="G6" s="20"/>
      <c r="H6" s="20"/>
      <c r="I6" s="20"/>
      <c r="J6" s="20"/>
    </row>
    <row r="7" spans="1:11" ht="14.25" x14ac:dyDescent="0.2">
      <c r="A7" s="11"/>
      <c r="B7" s="41"/>
      <c r="C7" s="23"/>
      <c r="D7" s="20"/>
      <c r="E7" s="20"/>
      <c r="F7" s="20"/>
      <c r="G7" s="20"/>
      <c r="H7" s="20"/>
      <c r="I7" s="20"/>
      <c r="J7" s="20"/>
    </row>
    <row r="8" spans="1:11" ht="14.25" x14ac:dyDescent="0.2">
      <c r="A8" s="11" t="s">
        <v>1057</v>
      </c>
      <c r="B8" s="23"/>
      <c r="C8" s="20"/>
      <c r="D8" s="20"/>
      <c r="E8" s="20"/>
      <c r="F8" s="20"/>
      <c r="G8" s="20"/>
      <c r="H8" s="20"/>
      <c r="I8" s="20"/>
      <c r="J8" s="15"/>
    </row>
    <row r="9" spans="1:11" ht="14.25" x14ac:dyDescent="0.2">
      <c r="A9" s="11"/>
      <c r="B9" s="23"/>
      <c r="C9" s="20"/>
      <c r="D9" s="20"/>
      <c r="E9" s="20"/>
      <c r="F9" s="20"/>
      <c r="G9" s="20"/>
      <c r="H9" s="20"/>
      <c r="I9" s="20"/>
      <c r="J9" s="15"/>
    </row>
    <row r="10" spans="1:11" ht="15" x14ac:dyDescent="0.2">
      <c r="A10" s="119" t="s">
        <v>1042</v>
      </c>
      <c r="B10" s="121" t="s">
        <v>1043</v>
      </c>
      <c r="C10" s="119" t="s">
        <v>1044</v>
      </c>
      <c r="D10" s="123" t="s">
        <v>1053</v>
      </c>
      <c r="E10" s="124"/>
      <c r="F10" s="123" t="s">
        <v>1054</v>
      </c>
      <c r="G10" s="124"/>
      <c r="H10" s="125" t="s">
        <v>1055</v>
      </c>
      <c r="I10" s="126"/>
      <c r="J10" s="119" t="s">
        <v>1046</v>
      </c>
    </row>
    <row r="11" spans="1:11" ht="15" x14ac:dyDescent="0.2">
      <c r="A11" s="120"/>
      <c r="B11" s="122"/>
      <c r="C11" s="120"/>
      <c r="D11" s="37" t="s">
        <v>1045</v>
      </c>
      <c r="E11" s="37" t="s">
        <v>1052</v>
      </c>
      <c r="F11" s="37" t="s">
        <v>1045</v>
      </c>
      <c r="G11" s="37" t="s">
        <v>1052</v>
      </c>
      <c r="H11" s="37" t="s">
        <v>1045</v>
      </c>
      <c r="I11" s="37" t="s">
        <v>1052</v>
      </c>
      <c r="J11" s="120"/>
    </row>
    <row r="12" spans="1:11" ht="15" x14ac:dyDescent="0.25">
      <c r="A12" s="38">
        <v>1</v>
      </c>
      <c r="B12" s="39">
        <v>2</v>
      </c>
      <c r="C12" s="40">
        <v>3</v>
      </c>
      <c r="D12" s="40">
        <v>4</v>
      </c>
      <c r="E12" s="40">
        <v>5</v>
      </c>
      <c r="F12" s="40">
        <v>6</v>
      </c>
      <c r="G12" s="40">
        <v>7</v>
      </c>
      <c r="H12" s="40">
        <v>8</v>
      </c>
      <c r="I12" s="40">
        <v>9</v>
      </c>
      <c r="J12" s="40">
        <v>10</v>
      </c>
    </row>
    <row r="13" spans="1:11" s="28" customFormat="1" ht="18.75" customHeight="1" x14ac:dyDescent="0.2">
      <c r="A13" s="116" t="s">
        <v>1146</v>
      </c>
      <c r="B13" s="116"/>
      <c r="C13" s="116"/>
      <c r="D13" s="116"/>
      <c r="E13" s="116"/>
      <c r="F13" s="116"/>
      <c r="G13" s="116"/>
      <c r="H13" s="116"/>
      <c r="I13" s="116"/>
      <c r="J13" s="116"/>
      <c r="K13" s="76"/>
    </row>
    <row r="14" spans="1:11" s="78" customFormat="1" ht="18.75" customHeight="1" x14ac:dyDescent="0.2">
      <c r="A14" s="141" t="s">
        <v>1147</v>
      </c>
      <c r="B14" s="141"/>
      <c r="C14" s="141"/>
      <c r="D14" s="141"/>
      <c r="E14" s="141"/>
      <c r="F14" s="141"/>
      <c r="G14" s="141"/>
      <c r="H14" s="141"/>
      <c r="I14" s="141"/>
      <c r="J14" s="141"/>
      <c r="K14" s="88"/>
    </row>
    <row r="15" spans="1:11" ht="44.25" customHeight="1" x14ac:dyDescent="0.2">
      <c r="A15" s="14">
        <v>1</v>
      </c>
      <c r="B15" s="79" t="s">
        <v>1156</v>
      </c>
      <c r="C15" s="14" t="s">
        <v>643</v>
      </c>
      <c r="D15" s="33">
        <v>69.22</v>
      </c>
      <c r="E15" s="136">
        <v>478326.61</v>
      </c>
      <c r="F15" s="31">
        <v>81.569999999999993</v>
      </c>
      <c r="G15" s="136">
        <v>478326.61</v>
      </c>
      <c r="H15" s="47">
        <f>F15-D15</f>
        <v>12.349999999999994</v>
      </c>
      <c r="I15" s="133">
        <f>E15-G15</f>
        <v>0</v>
      </c>
      <c r="J15" s="82" t="s">
        <v>1163</v>
      </c>
    </row>
    <row r="16" spans="1:11" ht="21.75" customHeight="1" x14ac:dyDescent="0.2">
      <c r="A16" s="14">
        <f>A15+1</f>
        <v>2</v>
      </c>
      <c r="B16" s="79" t="s">
        <v>1148</v>
      </c>
      <c r="C16" s="14" t="s">
        <v>149</v>
      </c>
      <c r="D16" s="52">
        <v>18</v>
      </c>
      <c r="E16" s="140"/>
      <c r="F16" s="31">
        <v>44</v>
      </c>
      <c r="G16" s="140"/>
      <c r="H16" s="81">
        <f t="shared" ref="H16:H17" si="0">F16-D16</f>
        <v>26</v>
      </c>
      <c r="I16" s="134"/>
      <c r="J16" s="82"/>
    </row>
    <row r="17" spans="1:11" ht="21.75" customHeight="1" x14ac:dyDescent="0.2">
      <c r="A17" s="14">
        <f t="shared" ref="A17:A23" si="1">A16+1</f>
        <v>3</v>
      </c>
      <c r="B17" s="79" t="s">
        <v>1149</v>
      </c>
      <c r="C17" s="14" t="s">
        <v>149</v>
      </c>
      <c r="D17" s="52">
        <v>45</v>
      </c>
      <c r="E17" s="140"/>
      <c r="F17" s="31">
        <v>46</v>
      </c>
      <c r="G17" s="140"/>
      <c r="H17" s="81">
        <f t="shared" si="0"/>
        <v>1</v>
      </c>
      <c r="I17" s="134"/>
      <c r="J17" s="82" t="s">
        <v>1162</v>
      </c>
    </row>
    <row r="18" spans="1:11" ht="21.75" customHeight="1" x14ac:dyDescent="0.2">
      <c r="A18" s="14">
        <f t="shared" si="1"/>
        <v>4</v>
      </c>
      <c r="B18" s="79" t="s">
        <v>1150</v>
      </c>
      <c r="C18" s="14" t="s">
        <v>1151</v>
      </c>
      <c r="D18" s="33" t="s">
        <v>1152</v>
      </c>
      <c r="E18" s="140"/>
      <c r="F18" s="33" t="s">
        <v>1152</v>
      </c>
      <c r="G18" s="140"/>
      <c r="H18" s="81">
        <v>0</v>
      </c>
      <c r="I18" s="134"/>
      <c r="J18" s="82"/>
    </row>
    <row r="19" spans="1:11" ht="21.75" customHeight="1" x14ac:dyDescent="0.2">
      <c r="A19" s="14">
        <f t="shared" si="1"/>
        <v>5</v>
      </c>
      <c r="B19" s="79" t="s">
        <v>1153</v>
      </c>
      <c r="C19" s="14" t="s">
        <v>1154</v>
      </c>
      <c r="D19" s="33">
        <v>432.62</v>
      </c>
      <c r="E19" s="140"/>
      <c r="F19" s="33">
        <v>432.62</v>
      </c>
      <c r="G19" s="140"/>
      <c r="H19" s="81">
        <f t="shared" ref="H19:H20" si="2">F19-D19</f>
        <v>0</v>
      </c>
      <c r="I19" s="134"/>
      <c r="J19" s="82"/>
    </row>
    <row r="20" spans="1:11" ht="21.75" customHeight="1" x14ac:dyDescent="0.2">
      <c r="A20" s="14">
        <f t="shared" si="1"/>
        <v>6</v>
      </c>
      <c r="B20" s="79" t="s">
        <v>1155</v>
      </c>
      <c r="C20" s="14" t="s">
        <v>149</v>
      </c>
      <c r="D20" s="52">
        <v>371</v>
      </c>
      <c r="E20" s="137"/>
      <c r="F20" s="52">
        <v>371</v>
      </c>
      <c r="G20" s="137"/>
      <c r="H20" s="81">
        <f t="shared" si="2"/>
        <v>0</v>
      </c>
      <c r="I20" s="135"/>
      <c r="J20" s="82"/>
    </row>
    <row r="21" spans="1:11" ht="21.75" customHeight="1" x14ac:dyDescent="0.2">
      <c r="A21" s="153">
        <f t="shared" si="1"/>
        <v>7</v>
      </c>
      <c r="B21" s="154" t="s">
        <v>1157</v>
      </c>
      <c r="C21" s="155" t="s">
        <v>362</v>
      </c>
      <c r="D21" s="156">
        <v>0</v>
      </c>
      <c r="E21" s="188"/>
      <c r="F21" s="189">
        <v>0.3</v>
      </c>
      <c r="G21" s="188">
        <v>102196.19</v>
      </c>
      <c r="H21" s="190">
        <f t="shared" ref="H21" si="3">F21-D21</f>
        <v>0.3</v>
      </c>
      <c r="I21" s="191">
        <f>G21-E21</f>
        <v>102196.19</v>
      </c>
      <c r="J21" s="192" t="s">
        <v>1164</v>
      </c>
      <c r="K21" s="76" t="s">
        <v>1244</v>
      </c>
    </row>
    <row r="22" spans="1:11" ht="21.75" customHeight="1" x14ac:dyDescent="0.2">
      <c r="A22" s="153">
        <f t="shared" si="1"/>
        <v>8</v>
      </c>
      <c r="B22" s="154" t="s">
        <v>1158</v>
      </c>
      <c r="C22" s="155" t="s">
        <v>1160</v>
      </c>
      <c r="D22" s="156">
        <v>0</v>
      </c>
      <c r="E22" s="193"/>
      <c r="F22" s="156">
        <v>4</v>
      </c>
      <c r="G22" s="193"/>
      <c r="H22" s="194">
        <f t="shared" ref="H22:H44" si="4">F22-D22</f>
        <v>4</v>
      </c>
      <c r="I22" s="195"/>
      <c r="J22" s="192" t="s">
        <v>1165</v>
      </c>
    </row>
    <row r="23" spans="1:11" ht="21.75" customHeight="1" x14ac:dyDescent="0.2">
      <c r="A23" s="153">
        <f t="shared" si="1"/>
        <v>9</v>
      </c>
      <c r="B23" s="154" t="s">
        <v>1159</v>
      </c>
      <c r="C23" s="155" t="s">
        <v>643</v>
      </c>
      <c r="D23" s="156">
        <v>0</v>
      </c>
      <c r="E23" s="196"/>
      <c r="F23" s="158">
        <v>0.99</v>
      </c>
      <c r="G23" s="197">
        <v>48919.99</v>
      </c>
      <c r="H23" s="160">
        <f t="shared" si="4"/>
        <v>0.99</v>
      </c>
      <c r="I23" s="161">
        <f t="shared" ref="I23:I43" si="5">G23-E23</f>
        <v>48919.99</v>
      </c>
      <c r="J23" s="192" t="s">
        <v>1166</v>
      </c>
    </row>
    <row r="24" spans="1:11" s="78" customFormat="1" ht="21.75" customHeight="1" x14ac:dyDescent="0.2">
      <c r="A24" s="141" t="s">
        <v>1161</v>
      </c>
      <c r="B24" s="141"/>
      <c r="C24" s="141"/>
      <c r="D24" s="141"/>
      <c r="E24" s="141"/>
      <c r="F24" s="141"/>
      <c r="G24" s="141"/>
      <c r="H24" s="141"/>
      <c r="I24" s="141"/>
      <c r="J24" s="141"/>
      <c r="K24" s="88"/>
    </row>
    <row r="25" spans="1:11" ht="39" customHeight="1" x14ac:dyDescent="0.2">
      <c r="A25" s="14">
        <f>A23+1</f>
        <v>10</v>
      </c>
      <c r="B25" s="79" t="s">
        <v>1167</v>
      </c>
      <c r="C25" s="14" t="s">
        <v>643</v>
      </c>
      <c r="D25" s="33">
        <v>103.83</v>
      </c>
      <c r="E25" s="43"/>
      <c r="F25" s="33">
        <v>122.36</v>
      </c>
      <c r="G25" s="46"/>
      <c r="H25" s="47">
        <f t="shared" si="4"/>
        <v>18.53</v>
      </c>
      <c r="I25" s="48">
        <f t="shared" si="5"/>
        <v>0</v>
      </c>
      <c r="J25" s="82" t="s">
        <v>1170</v>
      </c>
      <c r="K25" s="76" t="s">
        <v>1245</v>
      </c>
    </row>
    <row r="26" spans="1:11" s="42" customFormat="1" ht="21.75" customHeight="1" x14ac:dyDescent="0.2">
      <c r="A26" s="14">
        <f>A25+1</f>
        <v>11</v>
      </c>
      <c r="B26" s="79" t="s">
        <v>1168</v>
      </c>
      <c r="C26" s="14" t="s">
        <v>643</v>
      </c>
      <c r="D26" s="33">
        <v>69.22</v>
      </c>
      <c r="E26" s="136">
        <v>108338.87</v>
      </c>
      <c r="F26" s="33">
        <v>81.569999999999993</v>
      </c>
      <c r="G26" s="136">
        <v>127752.21</v>
      </c>
      <c r="H26" s="47">
        <f t="shared" si="4"/>
        <v>12.349999999999994</v>
      </c>
      <c r="I26" s="133">
        <f t="shared" si="5"/>
        <v>19413.340000000011</v>
      </c>
      <c r="J26" s="92" t="s">
        <v>1171</v>
      </c>
      <c r="K26" s="89"/>
    </row>
    <row r="27" spans="1:11" ht="30" customHeight="1" x14ac:dyDescent="0.2">
      <c r="A27" s="14">
        <f>A26+1</f>
        <v>12</v>
      </c>
      <c r="B27" s="79" t="s">
        <v>1169</v>
      </c>
      <c r="C27" s="14" t="s">
        <v>318</v>
      </c>
      <c r="D27" s="33">
        <v>692.19</v>
      </c>
      <c r="E27" s="137"/>
      <c r="F27" s="33">
        <v>815.71</v>
      </c>
      <c r="G27" s="137"/>
      <c r="H27" s="47">
        <f t="shared" si="4"/>
        <v>123.51999999999998</v>
      </c>
      <c r="I27" s="135"/>
      <c r="J27" s="82" t="s">
        <v>1172</v>
      </c>
      <c r="K27" s="76" t="s">
        <v>1210</v>
      </c>
    </row>
    <row r="28" spans="1:11" s="65" customFormat="1" ht="21.75" customHeight="1" x14ac:dyDescent="0.2">
      <c r="A28" s="142"/>
      <c r="B28" s="149" t="s">
        <v>1121</v>
      </c>
      <c r="C28" s="142" t="s">
        <v>643</v>
      </c>
      <c r="D28" s="150">
        <v>87.22</v>
      </c>
      <c r="E28" s="145">
        <v>416692.47999999998</v>
      </c>
      <c r="F28" s="150">
        <v>102.78</v>
      </c>
      <c r="G28" s="145">
        <v>491030.18</v>
      </c>
      <c r="H28" s="151">
        <f t="shared" ref="H28" si="6">F28-D28</f>
        <v>15.560000000000002</v>
      </c>
      <c r="I28" s="147">
        <f t="shared" ref="I28" si="7">G28-E28</f>
        <v>74337.700000000012</v>
      </c>
      <c r="J28" s="152"/>
      <c r="K28" s="90"/>
    </row>
    <row r="29" spans="1:11" s="78" customFormat="1" ht="21.75" customHeight="1" x14ac:dyDescent="0.2">
      <c r="A29" s="141" t="s">
        <v>50</v>
      </c>
      <c r="B29" s="141"/>
      <c r="C29" s="141"/>
      <c r="D29" s="141"/>
      <c r="E29" s="141"/>
      <c r="F29" s="141"/>
      <c r="G29" s="141"/>
      <c r="H29" s="141"/>
      <c r="I29" s="141"/>
      <c r="J29" s="141"/>
      <c r="K29" s="88"/>
    </row>
    <row r="30" spans="1:11" s="42" customFormat="1" ht="21.75" customHeight="1" x14ac:dyDescent="0.2">
      <c r="A30" s="14">
        <f>A27+1</f>
        <v>13</v>
      </c>
      <c r="B30" s="79" t="s">
        <v>1174</v>
      </c>
      <c r="C30" s="14" t="s">
        <v>149</v>
      </c>
      <c r="D30" s="52">
        <v>398</v>
      </c>
      <c r="E30" s="45">
        <f>3509627.8-655058.25-114379.23-77202.09-13043.03-87724.88-303743.65-1329441.26-39004-17412.5</f>
        <v>872618.91000000038</v>
      </c>
      <c r="F30" s="52">
        <v>398</v>
      </c>
      <c r="G30" s="45">
        <f>3509627.8-655058.25-114379.23-77202.09-13043.03-87724.88-303743.65-1329441.26-39004-17412.5</f>
        <v>872618.91000000038</v>
      </c>
      <c r="H30" s="81">
        <f t="shared" si="4"/>
        <v>0</v>
      </c>
      <c r="I30" s="48">
        <f t="shared" si="5"/>
        <v>0</v>
      </c>
      <c r="J30" s="82"/>
      <c r="K30" s="89"/>
    </row>
    <row r="31" spans="1:11" ht="21.75" customHeight="1" x14ac:dyDescent="0.2">
      <c r="A31" s="14">
        <f>A30+1</f>
        <v>14</v>
      </c>
      <c r="B31" s="79" t="s">
        <v>1175</v>
      </c>
      <c r="C31" s="25" t="s">
        <v>1151</v>
      </c>
      <c r="D31" s="33" t="s">
        <v>1173</v>
      </c>
      <c r="E31" s="43"/>
      <c r="F31" s="33" t="s">
        <v>1173</v>
      </c>
      <c r="G31" s="44"/>
      <c r="H31" s="81">
        <v>0</v>
      </c>
      <c r="I31" s="48">
        <f t="shared" si="5"/>
        <v>0</v>
      </c>
      <c r="J31" s="82"/>
    </row>
    <row r="32" spans="1:11" ht="21.75" customHeight="1" x14ac:dyDescent="0.2">
      <c r="A32" s="14">
        <f t="shared" ref="A32" si="8">A31+1</f>
        <v>15</v>
      </c>
      <c r="B32" s="79" t="s">
        <v>1176</v>
      </c>
      <c r="C32" s="25" t="s">
        <v>1177</v>
      </c>
      <c r="D32" s="33" t="s">
        <v>1178</v>
      </c>
      <c r="E32" s="43"/>
      <c r="F32" s="33" t="s">
        <v>1178</v>
      </c>
      <c r="G32" s="44"/>
      <c r="H32" s="81">
        <v>0</v>
      </c>
      <c r="I32" s="48">
        <f t="shared" si="5"/>
        <v>0</v>
      </c>
      <c r="J32" s="82"/>
    </row>
    <row r="33" spans="1:11" ht="21.75" customHeight="1" x14ac:dyDescent="0.2">
      <c r="A33" s="14">
        <f t="shared" ref="A33" si="9">A32+1</f>
        <v>16</v>
      </c>
      <c r="B33" s="79" t="s">
        <v>1179</v>
      </c>
      <c r="C33" s="14" t="s">
        <v>1180</v>
      </c>
      <c r="D33" s="52">
        <v>40</v>
      </c>
      <c r="E33" s="43"/>
      <c r="F33" s="17">
        <v>46</v>
      </c>
      <c r="G33" s="44"/>
      <c r="H33" s="81">
        <f t="shared" si="4"/>
        <v>6</v>
      </c>
      <c r="I33" s="48">
        <f t="shared" si="5"/>
        <v>0</v>
      </c>
      <c r="J33" s="82"/>
    </row>
    <row r="34" spans="1:11" s="65" customFormat="1" ht="21.75" customHeight="1" x14ac:dyDescent="0.2">
      <c r="A34" s="59"/>
      <c r="B34" s="94" t="s">
        <v>1123</v>
      </c>
      <c r="C34" s="59" t="s">
        <v>149</v>
      </c>
      <c r="D34" s="61">
        <v>398</v>
      </c>
      <c r="E34" s="62">
        <v>2828655.77</v>
      </c>
      <c r="F34" s="61">
        <v>398</v>
      </c>
      <c r="G34" s="62">
        <v>2828655.77</v>
      </c>
      <c r="H34" s="93">
        <f t="shared" ref="H34:H42" si="10">F34-D34</f>
        <v>0</v>
      </c>
      <c r="I34" s="64">
        <f t="shared" si="5"/>
        <v>0</v>
      </c>
      <c r="J34" s="21"/>
      <c r="K34" s="87"/>
    </row>
    <row r="35" spans="1:11" s="65" customFormat="1" ht="21.75" customHeight="1" x14ac:dyDescent="0.2">
      <c r="A35" s="59"/>
      <c r="B35" s="94" t="s">
        <v>1211</v>
      </c>
      <c r="C35" s="59" t="s">
        <v>362</v>
      </c>
      <c r="D35" s="75">
        <v>1.597</v>
      </c>
      <c r="E35" s="62">
        <v>378707.63</v>
      </c>
      <c r="F35" s="75">
        <v>1.597</v>
      </c>
      <c r="G35" s="62">
        <v>378707.63</v>
      </c>
      <c r="H35" s="93">
        <f t="shared" si="10"/>
        <v>0</v>
      </c>
      <c r="I35" s="64">
        <f t="shared" si="5"/>
        <v>0</v>
      </c>
      <c r="J35" s="21"/>
      <c r="K35" s="87"/>
    </row>
    <row r="36" spans="1:11" s="65" customFormat="1" ht="21.75" customHeight="1" x14ac:dyDescent="0.2">
      <c r="A36" s="59"/>
      <c r="B36" s="94" t="s">
        <v>1212</v>
      </c>
      <c r="C36" s="59" t="s">
        <v>362</v>
      </c>
      <c r="D36" s="86">
        <v>2</v>
      </c>
      <c r="E36" s="62">
        <v>608651.43999999994</v>
      </c>
      <c r="F36" s="86">
        <v>2</v>
      </c>
      <c r="G36" s="62">
        <v>608651.43999999994</v>
      </c>
      <c r="H36" s="93">
        <f t="shared" si="10"/>
        <v>0</v>
      </c>
      <c r="I36" s="64">
        <f t="shared" si="5"/>
        <v>0</v>
      </c>
      <c r="J36" s="21"/>
      <c r="K36" s="87"/>
    </row>
    <row r="37" spans="1:11" s="65" customFormat="1" ht="21.75" customHeight="1" x14ac:dyDescent="0.2">
      <c r="A37" s="59"/>
      <c r="B37" s="95" t="s">
        <v>1228</v>
      </c>
      <c r="C37" s="59" t="s">
        <v>362</v>
      </c>
      <c r="D37" s="75">
        <v>0.24399999999999999</v>
      </c>
      <c r="E37" s="62">
        <v>65279.519999999997</v>
      </c>
      <c r="F37" s="75">
        <v>0.312</v>
      </c>
      <c r="G37" s="62">
        <v>83472.179999999993</v>
      </c>
      <c r="H37" s="96">
        <f t="shared" si="10"/>
        <v>6.8000000000000005E-2</v>
      </c>
      <c r="I37" s="64">
        <f t="shared" si="5"/>
        <v>18192.659999999996</v>
      </c>
      <c r="J37" s="21"/>
      <c r="K37" s="87"/>
    </row>
    <row r="38" spans="1:11" s="65" customFormat="1" ht="21.75" customHeight="1" x14ac:dyDescent="0.2">
      <c r="A38" s="142"/>
      <c r="B38" s="143" t="s">
        <v>1227</v>
      </c>
      <c r="C38" s="142" t="s">
        <v>362</v>
      </c>
      <c r="D38" s="144">
        <v>2.1240000000000001</v>
      </c>
      <c r="E38" s="145">
        <v>854224.48</v>
      </c>
      <c r="F38" s="144">
        <v>2.714</v>
      </c>
      <c r="G38" s="145">
        <v>1091509.06</v>
      </c>
      <c r="H38" s="146">
        <f t="shared" si="10"/>
        <v>0.58999999999999986</v>
      </c>
      <c r="I38" s="147">
        <f t="shared" si="5"/>
        <v>237284.58000000007</v>
      </c>
      <c r="J38" s="148" t="s">
        <v>1226</v>
      </c>
      <c r="K38" s="87"/>
    </row>
    <row r="39" spans="1:11" s="65" customFormat="1" ht="21.75" customHeight="1" x14ac:dyDescent="0.2">
      <c r="A39" s="59"/>
      <c r="B39" s="94" t="s">
        <v>1213</v>
      </c>
      <c r="C39" s="59" t="s">
        <v>362</v>
      </c>
      <c r="D39" s="75">
        <v>5.5720000000000001</v>
      </c>
      <c r="E39" s="62">
        <v>2063060.72</v>
      </c>
      <c r="F39" s="75">
        <v>5.5720000000000001</v>
      </c>
      <c r="G39" s="62">
        <v>2063060.72</v>
      </c>
      <c r="H39" s="93">
        <f t="shared" si="10"/>
        <v>0</v>
      </c>
      <c r="I39" s="64">
        <f t="shared" si="5"/>
        <v>0</v>
      </c>
      <c r="J39" s="21"/>
      <c r="K39" s="87"/>
    </row>
    <row r="40" spans="1:11" s="65" customFormat="1" ht="21.75" customHeight="1" x14ac:dyDescent="0.2">
      <c r="A40" s="59"/>
      <c r="B40" s="94" t="s">
        <v>1214</v>
      </c>
      <c r="C40" s="59" t="s">
        <v>362</v>
      </c>
      <c r="D40" s="75">
        <v>28.385000000000002</v>
      </c>
      <c r="E40" s="62">
        <v>4931231.68</v>
      </c>
      <c r="F40" s="75">
        <v>28.385000000000002</v>
      </c>
      <c r="G40" s="62">
        <v>4931231.68</v>
      </c>
      <c r="H40" s="93">
        <f t="shared" si="10"/>
        <v>0</v>
      </c>
      <c r="I40" s="64">
        <f t="shared" si="5"/>
        <v>0</v>
      </c>
      <c r="J40" s="21"/>
      <c r="K40" s="87"/>
    </row>
    <row r="41" spans="1:11" s="65" customFormat="1" ht="21.75" customHeight="1" x14ac:dyDescent="0.2">
      <c r="A41" s="59"/>
      <c r="B41" s="94" t="s">
        <v>1130</v>
      </c>
      <c r="C41" s="59" t="s">
        <v>149</v>
      </c>
      <c r="D41" s="61">
        <v>796</v>
      </c>
      <c r="E41" s="62">
        <v>91258.67</v>
      </c>
      <c r="F41" s="61">
        <v>796</v>
      </c>
      <c r="G41" s="62">
        <v>91258.67</v>
      </c>
      <c r="H41" s="93">
        <f t="shared" si="10"/>
        <v>0</v>
      </c>
      <c r="I41" s="64">
        <f t="shared" si="5"/>
        <v>0</v>
      </c>
      <c r="J41" s="21"/>
      <c r="K41" s="87"/>
    </row>
    <row r="42" spans="1:11" s="65" customFormat="1" ht="21.75" customHeight="1" x14ac:dyDescent="0.2">
      <c r="A42" s="59"/>
      <c r="B42" s="94" t="s">
        <v>1131</v>
      </c>
      <c r="C42" s="59" t="s">
        <v>149</v>
      </c>
      <c r="D42" s="61">
        <v>796</v>
      </c>
      <c r="E42" s="62">
        <v>81602.820000000007</v>
      </c>
      <c r="F42" s="61">
        <v>796</v>
      </c>
      <c r="G42" s="62">
        <v>81602.820000000007</v>
      </c>
      <c r="H42" s="93">
        <f t="shared" si="10"/>
        <v>0</v>
      </c>
      <c r="I42" s="64">
        <f t="shared" si="5"/>
        <v>0</v>
      </c>
      <c r="J42" s="21"/>
      <c r="K42" s="87"/>
    </row>
    <row r="43" spans="1:11" ht="21.75" customHeight="1" x14ac:dyDescent="0.2">
      <c r="A43" s="14">
        <f>A33+1</f>
        <v>17</v>
      </c>
      <c r="B43" s="79" t="s">
        <v>1101</v>
      </c>
      <c r="C43" s="14" t="s">
        <v>643</v>
      </c>
      <c r="D43" s="52">
        <v>93</v>
      </c>
      <c r="E43" s="136">
        <f>298740.1-224870.19</f>
        <v>73869.909999999974</v>
      </c>
      <c r="F43" s="51">
        <v>110.6</v>
      </c>
      <c r="G43" s="136">
        <f>355266.31-267405.75</f>
        <v>87860.56</v>
      </c>
      <c r="H43" s="80">
        <f t="shared" si="4"/>
        <v>17.599999999999994</v>
      </c>
      <c r="I43" s="133">
        <f t="shared" si="5"/>
        <v>13990.650000000023</v>
      </c>
      <c r="J43" s="82" t="s">
        <v>1184</v>
      </c>
    </row>
    <row r="44" spans="1:11" ht="21.75" customHeight="1" x14ac:dyDescent="0.2">
      <c r="A44" s="14">
        <f>A43+1</f>
        <v>18</v>
      </c>
      <c r="B44" s="79" t="s">
        <v>1181</v>
      </c>
      <c r="C44" s="14" t="s">
        <v>643</v>
      </c>
      <c r="D44" s="51">
        <v>18.600000000000001</v>
      </c>
      <c r="E44" s="140"/>
      <c r="F44" s="33">
        <v>22.12</v>
      </c>
      <c r="G44" s="140"/>
      <c r="H44" s="47">
        <f t="shared" si="4"/>
        <v>3.5199999999999996</v>
      </c>
      <c r="I44" s="134"/>
      <c r="J44" s="82" t="s">
        <v>1185</v>
      </c>
    </row>
    <row r="45" spans="1:11" ht="21.75" customHeight="1" x14ac:dyDescent="0.2">
      <c r="A45" s="14">
        <f>A44+1</f>
        <v>19</v>
      </c>
      <c r="B45" s="79" t="s">
        <v>1103</v>
      </c>
      <c r="C45" s="14" t="s">
        <v>57</v>
      </c>
      <c r="D45" s="33">
        <v>216.31</v>
      </c>
      <c r="E45" s="137"/>
      <c r="F45" s="33">
        <v>216.31</v>
      </c>
      <c r="G45" s="137"/>
      <c r="H45" s="81">
        <f>F45-D45</f>
        <v>0</v>
      </c>
      <c r="I45" s="135"/>
      <c r="J45" s="82"/>
    </row>
    <row r="46" spans="1:11" s="65" customFormat="1" ht="21.75" customHeight="1" x14ac:dyDescent="0.2">
      <c r="A46" s="142"/>
      <c r="B46" s="149" t="s">
        <v>1121</v>
      </c>
      <c r="C46" s="142" t="s">
        <v>643</v>
      </c>
      <c r="D46" s="150">
        <v>130.58000000000001</v>
      </c>
      <c r="E46" s="145">
        <v>623844.34</v>
      </c>
      <c r="F46" s="150">
        <v>155.28</v>
      </c>
      <c r="G46" s="145">
        <v>741848.29</v>
      </c>
      <c r="H46" s="151">
        <f t="shared" ref="H46" si="11">F46-D46</f>
        <v>24.699999999999989</v>
      </c>
      <c r="I46" s="147">
        <f t="shared" ref="I46" si="12">G46-E46</f>
        <v>118003.95000000007</v>
      </c>
      <c r="J46" s="152"/>
      <c r="K46" s="90"/>
    </row>
    <row r="47" spans="1:11" ht="90" customHeight="1" x14ac:dyDescent="0.2">
      <c r="A47" s="14">
        <f>A45+1</f>
        <v>20</v>
      </c>
      <c r="B47" s="79" t="s">
        <v>1182</v>
      </c>
      <c r="C47" s="14" t="s">
        <v>362</v>
      </c>
      <c r="D47" s="52">
        <v>60</v>
      </c>
      <c r="E47" s="43">
        <f>3330.41+7052.63</f>
        <v>10383.040000000001</v>
      </c>
      <c r="F47" s="33">
        <v>60.04</v>
      </c>
      <c r="G47" s="43">
        <f>3332.63+7057.34</f>
        <v>10389.970000000001</v>
      </c>
      <c r="H47" s="47">
        <f t="shared" ref="H47:H86" si="13">F47-D47</f>
        <v>3.9999999999999147E-2</v>
      </c>
      <c r="I47" s="48">
        <f t="shared" ref="I47:I87" si="14">G47-E47</f>
        <v>6.930000000000291</v>
      </c>
      <c r="J47" s="82" t="s">
        <v>1183</v>
      </c>
    </row>
    <row r="48" spans="1:11" ht="21" customHeight="1" x14ac:dyDescent="0.2">
      <c r="A48" s="153">
        <f>A47+1</f>
        <v>21</v>
      </c>
      <c r="B48" s="179" t="s">
        <v>1215</v>
      </c>
      <c r="C48" s="178" t="s">
        <v>362</v>
      </c>
      <c r="D48" s="180">
        <v>96.91</v>
      </c>
      <c r="E48" s="181">
        <f>5834.83+4008</f>
        <v>9842.83</v>
      </c>
      <c r="F48" s="180">
        <f>(81.57+122.36)*1.4</f>
        <v>285.50200000000001</v>
      </c>
      <c r="G48" s="182">
        <f>17191.38+11807.57</f>
        <v>28998.95</v>
      </c>
      <c r="H48" s="183">
        <f>F48-D48</f>
        <v>188.59200000000001</v>
      </c>
      <c r="I48" s="184">
        <f>G48-E48</f>
        <v>19156.120000000003</v>
      </c>
      <c r="J48" s="198" t="s">
        <v>1224</v>
      </c>
      <c r="K48" s="76" t="s">
        <v>1225</v>
      </c>
    </row>
    <row r="49" spans="1:11" ht="34.5" customHeight="1" x14ac:dyDescent="0.2">
      <c r="A49" s="153">
        <f t="shared" ref="A49:A51" si="15">A48+1</f>
        <v>22</v>
      </c>
      <c r="B49" s="179" t="s">
        <v>1216</v>
      </c>
      <c r="C49" s="178" t="s">
        <v>362</v>
      </c>
      <c r="D49" s="180">
        <v>96.91</v>
      </c>
      <c r="E49" s="181">
        <v>5379.16</v>
      </c>
      <c r="F49" s="180">
        <f>(81.57+122.36)*1.4</f>
        <v>285.50200000000001</v>
      </c>
      <c r="G49" s="182">
        <v>15847.19</v>
      </c>
      <c r="H49" s="183">
        <f>F49-D49</f>
        <v>188.59200000000001</v>
      </c>
      <c r="I49" s="184">
        <f t="shared" si="14"/>
        <v>10468.030000000001</v>
      </c>
      <c r="J49" s="199"/>
      <c r="K49" s="76" t="s">
        <v>1225</v>
      </c>
    </row>
    <row r="50" spans="1:11" ht="21.75" customHeight="1" x14ac:dyDescent="0.2">
      <c r="A50" s="14">
        <f t="shared" si="15"/>
        <v>23</v>
      </c>
      <c r="B50" s="79" t="s">
        <v>1104</v>
      </c>
      <c r="C50" s="14" t="s">
        <v>57</v>
      </c>
      <c r="D50" s="33">
        <v>216.31</v>
      </c>
      <c r="E50" s="43">
        <v>336006</v>
      </c>
      <c r="F50" s="33">
        <v>216.31</v>
      </c>
      <c r="G50" s="43">
        <v>336006</v>
      </c>
      <c r="H50" s="81">
        <f t="shared" si="13"/>
        <v>0</v>
      </c>
      <c r="I50" s="48">
        <f t="shared" si="14"/>
        <v>0</v>
      </c>
      <c r="J50" s="82"/>
    </row>
    <row r="51" spans="1:11" ht="21" customHeight="1" x14ac:dyDescent="0.2">
      <c r="A51" s="14">
        <f t="shared" si="15"/>
        <v>24</v>
      </c>
      <c r="B51" s="99" t="s">
        <v>1186</v>
      </c>
      <c r="C51" s="100" t="s">
        <v>149</v>
      </c>
      <c r="D51" s="101">
        <v>0</v>
      </c>
      <c r="E51" s="104"/>
      <c r="F51" s="101">
        <v>10</v>
      </c>
      <c r="G51" s="106">
        <v>2228.5700000000002</v>
      </c>
      <c r="H51" s="103">
        <f t="shared" si="13"/>
        <v>10</v>
      </c>
      <c r="I51" s="108">
        <f t="shared" si="14"/>
        <v>2228.5700000000002</v>
      </c>
      <c r="J51" s="83"/>
    </row>
    <row r="52" spans="1:11" s="65" customFormat="1" ht="21.75" customHeight="1" x14ac:dyDescent="0.2">
      <c r="A52" s="59"/>
      <c r="B52" s="113" t="s">
        <v>1246</v>
      </c>
      <c r="C52" s="110" t="s">
        <v>149</v>
      </c>
      <c r="D52" s="114">
        <v>0</v>
      </c>
      <c r="E52" s="111"/>
      <c r="F52" s="114">
        <v>10</v>
      </c>
      <c r="G52" s="111">
        <f>5211.54</f>
        <v>5211.54</v>
      </c>
      <c r="H52" s="115">
        <f t="shared" si="13"/>
        <v>10</v>
      </c>
      <c r="I52" s="112">
        <f t="shared" si="14"/>
        <v>5211.54</v>
      </c>
      <c r="J52" s="82"/>
      <c r="K52" s="90"/>
    </row>
    <row r="53" spans="1:11" s="78" customFormat="1" ht="18.75" customHeight="1" x14ac:dyDescent="0.2">
      <c r="A53" s="141" t="s">
        <v>1217</v>
      </c>
      <c r="B53" s="141"/>
      <c r="C53" s="141"/>
      <c r="D53" s="141"/>
      <c r="E53" s="141"/>
      <c r="F53" s="141"/>
      <c r="G53" s="141"/>
      <c r="H53" s="141"/>
      <c r="I53" s="141"/>
      <c r="J53" s="141"/>
      <c r="K53" s="88"/>
    </row>
    <row r="54" spans="1:11" ht="21.75" customHeight="1" x14ac:dyDescent="0.2">
      <c r="A54" s="14">
        <f>A51+1</f>
        <v>25</v>
      </c>
      <c r="B54" s="79" t="s">
        <v>1188</v>
      </c>
      <c r="C54" s="14" t="s">
        <v>643</v>
      </c>
      <c r="D54" s="33">
        <v>17.079999999999998</v>
      </c>
      <c r="E54" s="136">
        <v>58550.15</v>
      </c>
      <c r="F54" s="33">
        <v>17.16</v>
      </c>
      <c r="G54" s="136">
        <v>58550.15</v>
      </c>
      <c r="H54" s="47">
        <f t="shared" ref="H54:H57" si="16">F54-D54</f>
        <v>8.0000000000001847E-2</v>
      </c>
      <c r="I54" s="48">
        <f t="shared" ref="I54:I80" si="17">G54-E54</f>
        <v>0</v>
      </c>
      <c r="J54" s="82"/>
    </row>
    <row r="55" spans="1:11" s="42" customFormat="1" ht="21.75" customHeight="1" x14ac:dyDescent="0.2">
      <c r="A55" s="14">
        <f>A54+1</f>
        <v>26</v>
      </c>
      <c r="B55" s="79" t="s">
        <v>1189</v>
      </c>
      <c r="C55" s="14" t="s">
        <v>1190</v>
      </c>
      <c r="D55" s="52">
        <v>1</v>
      </c>
      <c r="E55" s="140"/>
      <c r="F55" s="52">
        <v>1</v>
      </c>
      <c r="G55" s="140"/>
      <c r="H55" s="81">
        <f t="shared" si="16"/>
        <v>0</v>
      </c>
      <c r="I55" s="48">
        <f t="shared" si="17"/>
        <v>0</v>
      </c>
      <c r="J55" s="82"/>
      <c r="K55" s="89"/>
    </row>
    <row r="56" spans="1:11" ht="21.75" customHeight="1" x14ac:dyDescent="0.2">
      <c r="A56" s="14">
        <f t="shared" ref="A56:A59" si="18">A55+1</f>
        <v>27</v>
      </c>
      <c r="B56" s="79" t="s">
        <v>1191</v>
      </c>
      <c r="C56" s="14" t="s">
        <v>149</v>
      </c>
      <c r="D56" s="52">
        <v>126</v>
      </c>
      <c r="E56" s="140"/>
      <c r="F56" s="52">
        <v>150</v>
      </c>
      <c r="G56" s="140"/>
      <c r="H56" s="81">
        <f t="shared" si="16"/>
        <v>24</v>
      </c>
      <c r="I56" s="48">
        <f t="shared" si="17"/>
        <v>0</v>
      </c>
      <c r="J56" s="82"/>
    </row>
    <row r="57" spans="1:11" s="42" customFormat="1" ht="21.75" customHeight="1" x14ac:dyDescent="0.2">
      <c r="A57" s="14">
        <f t="shared" si="18"/>
        <v>28</v>
      </c>
      <c r="B57" s="79" t="s">
        <v>1192</v>
      </c>
      <c r="C57" s="14" t="s">
        <v>149</v>
      </c>
      <c r="D57" s="52">
        <v>63</v>
      </c>
      <c r="E57" s="137"/>
      <c r="F57" s="52">
        <v>63</v>
      </c>
      <c r="G57" s="137"/>
      <c r="H57" s="81">
        <f t="shared" si="16"/>
        <v>0</v>
      </c>
      <c r="I57" s="48">
        <f t="shared" si="17"/>
        <v>0</v>
      </c>
      <c r="J57" s="82"/>
      <c r="K57" s="89"/>
    </row>
    <row r="58" spans="1:11" ht="21.75" customHeight="1" x14ac:dyDescent="0.2">
      <c r="A58" s="14">
        <f t="shared" si="18"/>
        <v>29</v>
      </c>
      <c r="B58" s="79" t="s">
        <v>1193</v>
      </c>
      <c r="C58" s="14" t="s">
        <v>149</v>
      </c>
      <c r="D58" s="52">
        <v>63</v>
      </c>
      <c r="E58" s="136">
        <f>402958.46-11361.88-7245-9572.76-15561</f>
        <v>359217.82</v>
      </c>
      <c r="F58" s="52">
        <v>63</v>
      </c>
      <c r="G58" s="136">
        <f>402958.46-11361.88-7245-9572.76-15561</f>
        <v>359217.82</v>
      </c>
      <c r="H58" s="81"/>
      <c r="I58" s="133">
        <f t="shared" si="17"/>
        <v>0</v>
      </c>
      <c r="J58" s="82"/>
    </row>
    <row r="59" spans="1:11" ht="21.75" customHeight="1" x14ac:dyDescent="0.2">
      <c r="A59" s="14">
        <f t="shared" si="18"/>
        <v>30</v>
      </c>
      <c r="B59" s="79" t="s">
        <v>1194</v>
      </c>
      <c r="C59" s="14" t="s">
        <v>149</v>
      </c>
      <c r="D59" s="52">
        <v>63</v>
      </c>
      <c r="E59" s="140"/>
      <c r="F59" s="52">
        <v>63</v>
      </c>
      <c r="G59" s="140"/>
      <c r="H59" s="81"/>
      <c r="I59" s="134"/>
      <c r="J59" s="82"/>
    </row>
    <row r="60" spans="1:11" ht="21.75" customHeight="1" x14ac:dyDescent="0.2">
      <c r="A60" s="14">
        <f>A59+1</f>
        <v>31</v>
      </c>
      <c r="B60" s="79" t="s">
        <v>1195</v>
      </c>
      <c r="C60" s="14" t="s">
        <v>149</v>
      </c>
      <c r="D60" s="52">
        <v>63</v>
      </c>
      <c r="E60" s="140"/>
      <c r="F60" s="52">
        <v>75</v>
      </c>
      <c r="G60" s="140"/>
      <c r="H60" s="81"/>
      <c r="I60" s="134"/>
      <c r="J60" s="82"/>
    </row>
    <row r="61" spans="1:11" ht="21.75" customHeight="1" x14ac:dyDescent="0.2">
      <c r="A61" s="14">
        <f>A60+1</f>
        <v>32</v>
      </c>
      <c r="B61" s="79" t="s">
        <v>1196</v>
      </c>
      <c r="C61" s="14" t="s">
        <v>1190</v>
      </c>
      <c r="D61" s="52">
        <v>2</v>
      </c>
      <c r="E61" s="140"/>
      <c r="F61" s="52">
        <v>2</v>
      </c>
      <c r="G61" s="140"/>
      <c r="H61" s="81"/>
      <c r="I61" s="134"/>
      <c r="J61" s="82"/>
    </row>
    <row r="62" spans="1:11" ht="21.75" customHeight="1" x14ac:dyDescent="0.2">
      <c r="A62" s="14">
        <f t="shared" ref="A62" si="19">A61+1</f>
        <v>33</v>
      </c>
      <c r="B62" s="79" t="s">
        <v>1197</v>
      </c>
      <c r="C62" s="14" t="s">
        <v>1190</v>
      </c>
      <c r="D62" s="52">
        <v>1</v>
      </c>
      <c r="E62" s="137"/>
      <c r="F62" s="52">
        <v>1</v>
      </c>
      <c r="G62" s="137"/>
      <c r="H62" s="81"/>
      <c r="I62" s="135"/>
      <c r="J62" s="82"/>
    </row>
    <row r="63" spans="1:11" s="65" customFormat="1" ht="21" customHeight="1" x14ac:dyDescent="0.2">
      <c r="A63" s="59"/>
      <c r="B63" s="94" t="s">
        <v>1229</v>
      </c>
      <c r="C63" s="59" t="s">
        <v>1180</v>
      </c>
      <c r="D63" s="61">
        <v>1</v>
      </c>
      <c r="E63" s="62">
        <v>549410.63</v>
      </c>
      <c r="F63" s="61">
        <v>1</v>
      </c>
      <c r="G63" s="62">
        <v>549410.63</v>
      </c>
      <c r="H63" s="93">
        <f t="shared" ref="H63:H65" si="20">F63-D63</f>
        <v>0</v>
      </c>
      <c r="I63" s="64">
        <f t="shared" si="17"/>
        <v>0</v>
      </c>
      <c r="J63" s="21"/>
      <c r="K63" s="87"/>
    </row>
    <row r="64" spans="1:11" s="65" customFormat="1" ht="23.25" customHeight="1" x14ac:dyDescent="0.2">
      <c r="A64" s="59"/>
      <c r="B64" s="94" t="s">
        <v>1230</v>
      </c>
      <c r="C64" s="59" t="s">
        <v>362</v>
      </c>
      <c r="D64" s="75">
        <v>0.72499999999999998</v>
      </c>
      <c r="E64" s="62">
        <v>320653.21000000002</v>
      </c>
      <c r="F64" s="75">
        <v>0.72499999999999998</v>
      </c>
      <c r="G64" s="62">
        <v>320653.21000000002</v>
      </c>
      <c r="H64" s="93">
        <f t="shared" si="20"/>
        <v>0</v>
      </c>
      <c r="I64" s="64">
        <f t="shared" si="17"/>
        <v>0</v>
      </c>
      <c r="J64" s="21"/>
      <c r="K64" s="87"/>
    </row>
    <row r="65" spans="1:11" s="65" customFormat="1" ht="21" customHeight="1" x14ac:dyDescent="0.2">
      <c r="A65" s="59"/>
      <c r="B65" s="94" t="s">
        <v>1231</v>
      </c>
      <c r="C65" s="59" t="s">
        <v>149</v>
      </c>
      <c r="D65" s="61">
        <v>104</v>
      </c>
      <c r="E65" s="62">
        <v>13412.46</v>
      </c>
      <c r="F65" s="61">
        <v>104</v>
      </c>
      <c r="G65" s="62">
        <v>13412.46</v>
      </c>
      <c r="H65" s="93">
        <f t="shared" si="20"/>
        <v>0</v>
      </c>
      <c r="I65" s="64">
        <f t="shared" si="17"/>
        <v>0</v>
      </c>
      <c r="J65" s="21"/>
      <c r="K65" s="87"/>
    </row>
    <row r="66" spans="1:11" s="65" customFormat="1" ht="21" customHeight="1" x14ac:dyDescent="0.2">
      <c r="A66" s="59"/>
      <c r="B66" s="94" t="s">
        <v>1232</v>
      </c>
      <c r="C66" s="59" t="s">
        <v>362</v>
      </c>
      <c r="D66" s="75">
        <v>0.19700000000000001</v>
      </c>
      <c r="E66" s="62">
        <v>37270.11</v>
      </c>
      <c r="F66" s="75">
        <v>0.19700000000000001</v>
      </c>
      <c r="G66" s="62">
        <v>37270.11</v>
      </c>
      <c r="H66" s="93">
        <f t="shared" ref="H66:H68" si="21">F66-D66</f>
        <v>0</v>
      </c>
      <c r="I66" s="64">
        <f t="shared" ref="I66:I68" si="22">G66-E66</f>
        <v>0</v>
      </c>
      <c r="J66" s="21"/>
      <c r="K66" s="87"/>
    </row>
    <row r="67" spans="1:11" s="65" customFormat="1" ht="23.25" customHeight="1" x14ac:dyDescent="0.2">
      <c r="A67" s="59"/>
      <c r="B67" s="94" t="s">
        <v>1233</v>
      </c>
      <c r="C67" s="59" t="s">
        <v>362</v>
      </c>
      <c r="D67" s="75">
        <v>0.27200000000000002</v>
      </c>
      <c r="E67" s="62">
        <v>51589.18</v>
      </c>
      <c r="F67" s="75">
        <v>0.27200000000000002</v>
      </c>
      <c r="G67" s="62">
        <v>51589.18</v>
      </c>
      <c r="H67" s="93">
        <f t="shared" si="21"/>
        <v>0</v>
      </c>
      <c r="I67" s="64">
        <f t="shared" si="22"/>
        <v>0</v>
      </c>
      <c r="J67" s="21"/>
      <c r="K67" s="87"/>
    </row>
    <row r="68" spans="1:11" s="65" customFormat="1" ht="21" customHeight="1" x14ac:dyDescent="0.2">
      <c r="A68" s="59"/>
      <c r="B68" s="94" t="s">
        <v>1234</v>
      </c>
      <c r="C68" s="59" t="s">
        <v>149</v>
      </c>
      <c r="D68" s="61">
        <v>2</v>
      </c>
      <c r="E68" s="62">
        <v>50450.15</v>
      </c>
      <c r="F68" s="61">
        <v>2</v>
      </c>
      <c r="G68" s="62">
        <v>50450.15</v>
      </c>
      <c r="H68" s="93">
        <f t="shared" si="21"/>
        <v>0</v>
      </c>
      <c r="I68" s="64">
        <f t="shared" si="22"/>
        <v>0</v>
      </c>
      <c r="J68" s="21"/>
      <c r="K68" s="87"/>
    </row>
    <row r="69" spans="1:11" s="65" customFormat="1" ht="21" customHeight="1" x14ac:dyDescent="0.2">
      <c r="A69" s="59"/>
      <c r="B69" s="94" t="s">
        <v>1236</v>
      </c>
      <c r="C69" s="59" t="s">
        <v>149</v>
      </c>
      <c r="D69" s="61">
        <v>1</v>
      </c>
      <c r="E69" s="62"/>
      <c r="F69" s="61">
        <v>1</v>
      </c>
      <c r="G69" s="62"/>
      <c r="H69" s="93">
        <f t="shared" ref="H69" si="23">F69-D69</f>
        <v>0</v>
      </c>
      <c r="I69" s="64">
        <f t="shared" ref="I69" si="24">G69-E69</f>
        <v>0</v>
      </c>
      <c r="J69" s="21"/>
      <c r="K69" s="87"/>
    </row>
    <row r="70" spans="1:11" ht="21.75" customHeight="1" x14ac:dyDescent="0.2">
      <c r="A70" s="14">
        <f>A62+1</f>
        <v>34</v>
      </c>
      <c r="B70" s="79" t="s">
        <v>1198</v>
      </c>
      <c r="C70" s="14" t="s">
        <v>643</v>
      </c>
      <c r="D70" s="33">
        <v>16.43</v>
      </c>
      <c r="E70" s="136">
        <f>52813.49-39745.78</f>
        <v>13067.71</v>
      </c>
      <c r="F70" s="33">
        <v>17.09</v>
      </c>
      <c r="G70" s="136">
        <f>54847.86-41278.44</f>
        <v>13569.419999999998</v>
      </c>
      <c r="H70" s="47">
        <f t="shared" ref="H70:H80" si="25">F70-D70</f>
        <v>0.66000000000000014</v>
      </c>
      <c r="I70" s="133">
        <f>G70-E70</f>
        <v>501.70999999999913</v>
      </c>
      <c r="J70" s="82" t="s">
        <v>1218</v>
      </c>
    </row>
    <row r="71" spans="1:11" ht="21.75" customHeight="1" x14ac:dyDescent="0.2">
      <c r="A71" s="14">
        <f>A70+1</f>
        <v>35</v>
      </c>
      <c r="B71" s="79" t="s">
        <v>1205</v>
      </c>
      <c r="C71" s="14" t="s">
        <v>643</v>
      </c>
      <c r="D71" s="51">
        <v>3.3</v>
      </c>
      <c r="E71" s="140"/>
      <c r="F71" s="33">
        <v>3.42</v>
      </c>
      <c r="G71" s="140"/>
      <c r="H71" s="47">
        <f t="shared" si="25"/>
        <v>0.12000000000000011</v>
      </c>
      <c r="I71" s="134"/>
      <c r="J71" s="82" t="s">
        <v>1219</v>
      </c>
    </row>
    <row r="72" spans="1:11" ht="21.75" customHeight="1" x14ac:dyDescent="0.2">
      <c r="A72" s="14">
        <f>A71+1</f>
        <v>36</v>
      </c>
      <c r="B72" s="79" t="s">
        <v>1209</v>
      </c>
      <c r="C72" s="14" t="s">
        <v>57</v>
      </c>
      <c r="D72" s="52">
        <v>0</v>
      </c>
      <c r="E72" s="137"/>
      <c r="F72" s="33">
        <v>36.5</v>
      </c>
      <c r="G72" s="137"/>
      <c r="H72" s="47">
        <f>F72-D72</f>
        <v>36.5</v>
      </c>
      <c r="I72" s="135"/>
      <c r="J72" s="82"/>
    </row>
    <row r="73" spans="1:11" s="65" customFormat="1" ht="21" customHeight="1" x14ac:dyDescent="0.2">
      <c r="A73" s="59"/>
      <c r="B73" s="94" t="s">
        <v>1121</v>
      </c>
      <c r="C73" s="59" t="s">
        <v>643</v>
      </c>
      <c r="D73" s="73">
        <v>23.08</v>
      </c>
      <c r="E73" s="62">
        <v>110264.42</v>
      </c>
      <c r="F73" s="73">
        <v>23.08</v>
      </c>
      <c r="G73" s="62">
        <v>114516.38</v>
      </c>
      <c r="H73" s="63">
        <f t="shared" si="25"/>
        <v>0</v>
      </c>
      <c r="I73" s="64">
        <f t="shared" si="17"/>
        <v>4251.9600000000064</v>
      </c>
      <c r="J73" s="82"/>
      <c r="K73" s="90"/>
    </row>
    <row r="74" spans="1:11" ht="21.75" customHeight="1" x14ac:dyDescent="0.2">
      <c r="A74" s="14">
        <f>A72+1</f>
        <v>37</v>
      </c>
      <c r="B74" s="79" t="s">
        <v>1206</v>
      </c>
      <c r="C74" s="14" t="s">
        <v>362</v>
      </c>
      <c r="D74" s="35">
        <v>6.5860000000000003</v>
      </c>
      <c r="E74" s="44">
        <v>774.14</v>
      </c>
      <c r="F74" s="51">
        <v>7.5</v>
      </c>
      <c r="G74" s="44">
        <v>881.58</v>
      </c>
      <c r="H74" s="47">
        <f t="shared" si="25"/>
        <v>0.9139999999999997</v>
      </c>
      <c r="I74" s="48">
        <f t="shared" si="17"/>
        <v>107.44000000000005</v>
      </c>
      <c r="J74" s="82" t="s">
        <v>1220</v>
      </c>
    </row>
    <row r="75" spans="1:11" ht="21.75" customHeight="1" x14ac:dyDescent="0.2">
      <c r="A75" s="14">
        <f t="shared" ref="A75:A80" si="26">A74+1</f>
        <v>38</v>
      </c>
      <c r="B75" s="98" t="s">
        <v>1155</v>
      </c>
      <c r="C75" s="14" t="s">
        <v>1190</v>
      </c>
      <c r="D75" s="52">
        <v>0</v>
      </c>
      <c r="E75" s="45"/>
      <c r="F75" s="52">
        <v>12</v>
      </c>
      <c r="G75" s="45"/>
      <c r="H75" s="81">
        <f t="shared" si="25"/>
        <v>12</v>
      </c>
      <c r="I75" s="48">
        <f t="shared" si="17"/>
        <v>0</v>
      </c>
      <c r="J75" s="82"/>
    </row>
    <row r="76" spans="1:11" ht="30" customHeight="1" x14ac:dyDescent="0.2">
      <c r="A76" s="14">
        <f t="shared" si="26"/>
        <v>39</v>
      </c>
      <c r="B76" s="98" t="s">
        <v>1207</v>
      </c>
      <c r="C76" s="14" t="s">
        <v>643</v>
      </c>
      <c r="D76" s="33">
        <v>0</v>
      </c>
      <c r="E76" s="45"/>
      <c r="F76" s="33">
        <v>35.229999999999997</v>
      </c>
      <c r="G76" s="45"/>
      <c r="H76" s="47">
        <f t="shared" si="25"/>
        <v>35.229999999999997</v>
      </c>
      <c r="I76" s="48">
        <f t="shared" si="17"/>
        <v>0</v>
      </c>
      <c r="J76" s="82" t="s">
        <v>1221</v>
      </c>
    </row>
    <row r="77" spans="1:11" ht="21.75" customHeight="1" x14ac:dyDescent="0.2">
      <c r="A77" s="14">
        <f t="shared" si="26"/>
        <v>40</v>
      </c>
      <c r="B77" s="79" t="s">
        <v>1215</v>
      </c>
      <c r="C77" s="14" t="s">
        <v>362</v>
      </c>
      <c r="D77" s="33">
        <f>2.39+21.52</f>
        <v>23.91</v>
      </c>
      <c r="E77" s="44">
        <f>1439.14+988.9</f>
        <v>2428.04</v>
      </c>
      <c r="F77" s="33">
        <f>(17.16+35.23)*1.4</f>
        <v>73.345999999999989</v>
      </c>
      <c r="G77" s="44">
        <f>4419.78+3033.34</f>
        <v>7453.12</v>
      </c>
      <c r="H77" s="47">
        <f t="shared" ref="H77" si="27">F77-D77</f>
        <v>49.435999999999993</v>
      </c>
      <c r="I77" s="48">
        <f t="shared" ref="I77:I78" si="28">G77-E77</f>
        <v>5025.08</v>
      </c>
      <c r="J77" s="82" t="s">
        <v>1235</v>
      </c>
    </row>
    <row r="78" spans="1:11" ht="34.5" customHeight="1" x14ac:dyDescent="0.2">
      <c r="A78" s="14">
        <f t="shared" si="26"/>
        <v>41</v>
      </c>
      <c r="B78" s="67" t="s">
        <v>1216</v>
      </c>
      <c r="C78" s="66" t="s">
        <v>362</v>
      </c>
      <c r="D78" s="97">
        <v>30.495999999999999</v>
      </c>
      <c r="E78" s="69">
        <v>1692.74</v>
      </c>
      <c r="F78" s="68">
        <f>(17.16+35.23)*1.4</f>
        <v>73.345999999999989</v>
      </c>
      <c r="G78" s="70">
        <v>4071.42</v>
      </c>
      <c r="H78" s="71">
        <f>F78-D78</f>
        <v>42.849999999999994</v>
      </c>
      <c r="I78" s="72">
        <f t="shared" si="28"/>
        <v>2378.6800000000003</v>
      </c>
      <c r="J78" s="82"/>
      <c r="K78" s="76" t="s">
        <v>1241</v>
      </c>
    </row>
    <row r="79" spans="1:11" ht="21.75" customHeight="1" x14ac:dyDescent="0.2">
      <c r="A79" s="14">
        <f t="shared" si="26"/>
        <v>42</v>
      </c>
      <c r="B79" s="98" t="s">
        <v>1222</v>
      </c>
      <c r="C79" s="14" t="s">
        <v>1190</v>
      </c>
      <c r="D79" s="52">
        <v>0</v>
      </c>
      <c r="E79" s="45"/>
      <c r="F79" s="52">
        <v>12</v>
      </c>
      <c r="G79" s="45"/>
      <c r="H79" s="81">
        <f t="shared" ref="H79" si="29">F79-D79</f>
        <v>12</v>
      </c>
      <c r="I79" s="48">
        <f t="shared" ref="I79" si="30">G79-E79</f>
        <v>0</v>
      </c>
      <c r="J79" s="82"/>
    </row>
    <row r="80" spans="1:11" ht="21.75" customHeight="1" x14ac:dyDescent="0.2">
      <c r="A80" s="153">
        <f t="shared" si="26"/>
        <v>43</v>
      </c>
      <c r="B80" s="154" t="s">
        <v>1208</v>
      </c>
      <c r="C80" s="155" t="s">
        <v>643</v>
      </c>
      <c r="D80" s="156">
        <v>0</v>
      </c>
      <c r="E80" s="157"/>
      <c r="F80" s="158">
        <v>17.16</v>
      </c>
      <c r="G80" s="159">
        <v>26928.17</v>
      </c>
      <c r="H80" s="160">
        <f t="shared" si="25"/>
        <v>17.16</v>
      </c>
      <c r="I80" s="161">
        <f t="shared" si="17"/>
        <v>26928.17</v>
      </c>
      <c r="J80" s="138" t="s">
        <v>1223</v>
      </c>
    </row>
    <row r="81" spans="1:11" s="65" customFormat="1" ht="21" customHeight="1" x14ac:dyDescent="0.2">
      <c r="A81" s="142"/>
      <c r="B81" s="162" t="s">
        <v>1121</v>
      </c>
      <c r="C81" s="163" t="s">
        <v>643</v>
      </c>
      <c r="D81" s="164"/>
      <c r="E81" s="165"/>
      <c r="F81" s="164">
        <v>21.62</v>
      </c>
      <c r="G81" s="165">
        <v>103289.28</v>
      </c>
      <c r="H81" s="166">
        <f t="shared" ref="H81" si="31">F81-D81</f>
        <v>21.62</v>
      </c>
      <c r="I81" s="167">
        <f t="shared" ref="I81" si="32">G81-E81</f>
        <v>103289.28</v>
      </c>
      <c r="J81" s="139"/>
      <c r="K81" s="90"/>
    </row>
    <row r="82" spans="1:11" s="78" customFormat="1" ht="18.75" customHeight="1" x14ac:dyDescent="0.2">
      <c r="A82" s="141" t="s">
        <v>1187</v>
      </c>
      <c r="B82" s="141"/>
      <c r="C82" s="141"/>
      <c r="D82" s="141"/>
      <c r="E82" s="141"/>
      <c r="F82" s="141"/>
      <c r="G82" s="141"/>
      <c r="H82" s="141"/>
      <c r="I82" s="141"/>
      <c r="J82" s="141"/>
      <c r="K82" s="88"/>
    </row>
    <row r="83" spans="1:11" ht="33" customHeight="1" x14ac:dyDescent="0.2">
      <c r="A83" s="14">
        <f>A80+1</f>
        <v>44</v>
      </c>
      <c r="B83" s="79" t="s">
        <v>1188</v>
      </c>
      <c r="C83" s="14" t="s">
        <v>643</v>
      </c>
      <c r="D83" s="33">
        <v>16.62</v>
      </c>
      <c r="E83" s="136">
        <v>58550.15</v>
      </c>
      <c r="F83" s="33">
        <v>16.670000000000002</v>
      </c>
      <c r="G83" s="136">
        <v>58550.15</v>
      </c>
      <c r="H83" s="47">
        <f t="shared" si="13"/>
        <v>5.0000000000000711E-2</v>
      </c>
      <c r="I83" s="133">
        <f t="shared" si="14"/>
        <v>0</v>
      </c>
      <c r="J83" s="82" t="s">
        <v>1199</v>
      </c>
    </row>
    <row r="84" spans="1:11" s="42" customFormat="1" ht="21.75" customHeight="1" x14ac:dyDescent="0.2">
      <c r="A84" s="14">
        <f>A83+1</f>
        <v>45</v>
      </c>
      <c r="B84" s="79" t="s">
        <v>1189</v>
      </c>
      <c r="C84" s="14" t="s">
        <v>1190</v>
      </c>
      <c r="D84" s="52">
        <v>1</v>
      </c>
      <c r="E84" s="140"/>
      <c r="F84" s="52">
        <v>1</v>
      </c>
      <c r="G84" s="140"/>
      <c r="H84" s="81">
        <f t="shared" si="13"/>
        <v>0</v>
      </c>
      <c r="I84" s="134"/>
      <c r="J84" s="82"/>
      <c r="K84" s="89"/>
    </row>
    <row r="85" spans="1:11" ht="21.75" customHeight="1" x14ac:dyDescent="0.2">
      <c r="A85" s="14">
        <f t="shared" ref="A85:A88" si="33">A84+1</f>
        <v>46</v>
      </c>
      <c r="B85" s="79" t="s">
        <v>1191</v>
      </c>
      <c r="C85" s="14" t="s">
        <v>149</v>
      </c>
      <c r="D85" s="52">
        <v>96</v>
      </c>
      <c r="E85" s="140"/>
      <c r="F85" s="52">
        <v>96</v>
      </c>
      <c r="G85" s="140"/>
      <c r="H85" s="81">
        <f t="shared" si="13"/>
        <v>0</v>
      </c>
      <c r="I85" s="134"/>
      <c r="J85" s="82"/>
    </row>
    <row r="86" spans="1:11" s="42" customFormat="1" ht="21.75" customHeight="1" x14ac:dyDescent="0.2">
      <c r="A86" s="14">
        <f t="shared" si="33"/>
        <v>47</v>
      </c>
      <c r="B86" s="79" t="s">
        <v>1192</v>
      </c>
      <c r="C86" s="14" t="s">
        <v>149</v>
      </c>
      <c r="D86" s="52">
        <v>18</v>
      </c>
      <c r="E86" s="137"/>
      <c r="F86" s="52">
        <v>22</v>
      </c>
      <c r="G86" s="137"/>
      <c r="H86" s="81">
        <f t="shared" si="13"/>
        <v>4</v>
      </c>
      <c r="I86" s="135"/>
      <c r="J86" s="82"/>
      <c r="K86" s="89"/>
    </row>
    <row r="87" spans="1:11" ht="21.75" customHeight="1" x14ac:dyDescent="0.2">
      <c r="A87" s="14">
        <f t="shared" si="33"/>
        <v>48</v>
      </c>
      <c r="B87" s="79" t="s">
        <v>1193</v>
      </c>
      <c r="C87" s="14" t="s">
        <v>149</v>
      </c>
      <c r="D87" s="52">
        <v>9</v>
      </c>
      <c r="E87" s="136">
        <f>402958.46-11361.88-7245-9572.76-15561</f>
        <v>359217.82</v>
      </c>
      <c r="F87" s="52">
        <v>9</v>
      </c>
      <c r="G87" s="136">
        <f>402958.46-11361.88-7245-9572.76-15561</f>
        <v>359217.82</v>
      </c>
      <c r="H87" s="81"/>
      <c r="I87" s="133">
        <f t="shared" si="14"/>
        <v>0</v>
      </c>
      <c r="J87" s="82"/>
    </row>
    <row r="88" spans="1:11" ht="21.75" customHeight="1" x14ac:dyDescent="0.2">
      <c r="A88" s="14">
        <f t="shared" si="33"/>
        <v>49</v>
      </c>
      <c r="B88" s="79" t="s">
        <v>1194</v>
      </c>
      <c r="C88" s="14" t="s">
        <v>149</v>
      </c>
      <c r="D88" s="52">
        <v>52</v>
      </c>
      <c r="E88" s="140"/>
      <c r="F88" s="52">
        <v>60</v>
      </c>
      <c r="G88" s="140"/>
      <c r="H88" s="81"/>
      <c r="I88" s="134"/>
      <c r="J88" s="82"/>
    </row>
    <row r="89" spans="1:11" ht="21.75" customHeight="1" x14ac:dyDescent="0.2">
      <c r="A89" s="14">
        <f>A88+1</f>
        <v>50</v>
      </c>
      <c r="B89" s="79" t="s">
        <v>1195</v>
      </c>
      <c r="C89" s="14" t="s">
        <v>149</v>
      </c>
      <c r="D89" s="52">
        <v>63</v>
      </c>
      <c r="E89" s="140"/>
      <c r="F89" s="52">
        <v>69</v>
      </c>
      <c r="G89" s="140"/>
      <c r="H89" s="81"/>
      <c r="I89" s="134"/>
      <c r="J89" s="82"/>
    </row>
    <row r="90" spans="1:11" ht="21.75" customHeight="1" x14ac:dyDescent="0.2">
      <c r="A90" s="14">
        <f>A89+1</f>
        <v>51</v>
      </c>
      <c r="B90" s="79" t="s">
        <v>1196</v>
      </c>
      <c r="C90" s="14" t="s">
        <v>1190</v>
      </c>
      <c r="D90" s="52">
        <v>2</v>
      </c>
      <c r="E90" s="140"/>
      <c r="F90" s="52">
        <v>2</v>
      </c>
      <c r="G90" s="140"/>
      <c r="H90" s="81"/>
      <c r="I90" s="134"/>
      <c r="J90" s="82"/>
    </row>
    <row r="91" spans="1:11" ht="21.75" customHeight="1" x14ac:dyDescent="0.2">
      <c r="A91" s="14">
        <f t="shared" ref="A91" si="34">A90+1</f>
        <v>52</v>
      </c>
      <c r="B91" s="79" t="s">
        <v>1197</v>
      </c>
      <c r="C91" s="14" t="s">
        <v>1190</v>
      </c>
      <c r="D91" s="52">
        <v>1</v>
      </c>
      <c r="E91" s="137"/>
      <c r="F91" s="52">
        <v>1</v>
      </c>
      <c r="G91" s="137"/>
      <c r="H91" s="81"/>
      <c r="I91" s="135"/>
      <c r="J91" s="82"/>
    </row>
    <row r="92" spans="1:11" s="65" customFormat="1" ht="21" customHeight="1" x14ac:dyDescent="0.2">
      <c r="A92" s="59"/>
      <c r="B92" s="94" t="s">
        <v>1229</v>
      </c>
      <c r="C92" s="59" t="s">
        <v>1180</v>
      </c>
      <c r="D92" s="61">
        <v>1</v>
      </c>
      <c r="E92" s="62">
        <v>549410.63</v>
      </c>
      <c r="F92" s="61">
        <v>1</v>
      </c>
      <c r="G92" s="62">
        <v>549410.63</v>
      </c>
      <c r="H92" s="93">
        <f t="shared" ref="H92:H98" si="35">F92-D92</f>
        <v>0</v>
      </c>
      <c r="I92" s="64">
        <f t="shared" ref="I92:I98" si="36">G92-E92</f>
        <v>0</v>
      </c>
      <c r="J92" s="21"/>
      <c r="K92" s="87"/>
    </row>
    <row r="93" spans="1:11" s="65" customFormat="1" ht="23.25" customHeight="1" x14ac:dyDescent="0.2">
      <c r="A93" s="59"/>
      <c r="B93" s="94" t="s">
        <v>1237</v>
      </c>
      <c r="C93" s="59" t="s">
        <v>362</v>
      </c>
      <c r="D93" s="75">
        <v>0.73699999999999999</v>
      </c>
      <c r="E93" s="62">
        <v>274656</v>
      </c>
      <c r="F93" s="75">
        <v>0.73699999999999999</v>
      </c>
      <c r="G93" s="62">
        <v>274656</v>
      </c>
      <c r="H93" s="93">
        <f t="shared" si="35"/>
        <v>0</v>
      </c>
      <c r="I93" s="64">
        <f t="shared" si="36"/>
        <v>0</v>
      </c>
      <c r="J93" s="21"/>
      <c r="K93" s="87"/>
    </row>
    <row r="94" spans="1:11" s="65" customFormat="1" ht="21" customHeight="1" x14ac:dyDescent="0.2">
      <c r="A94" s="59"/>
      <c r="B94" s="94" t="s">
        <v>1238</v>
      </c>
      <c r="C94" s="59" t="s">
        <v>149</v>
      </c>
      <c r="D94" s="61">
        <v>116</v>
      </c>
      <c r="E94" s="62">
        <v>14103.08</v>
      </c>
      <c r="F94" s="61">
        <v>116</v>
      </c>
      <c r="G94" s="62">
        <v>14103.08</v>
      </c>
      <c r="H94" s="93">
        <f t="shared" si="35"/>
        <v>0</v>
      </c>
      <c r="I94" s="64">
        <f t="shared" si="36"/>
        <v>0</v>
      </c>
      <c r="J94" s="21"/>
      <c r="K94" s="87"/>
    </row>
    <row r="95" spans="1:11" s="65" customFormat="1" ht="21" customHeight="1" x14ac:dyDescent="0.2">
      <c r="A95" s="59"/>
      <c r="B95" s="94" t="s">
        <v>1239</v>
      </c>
      <c r="C95" s="59" t="s">
        <v>362</v>
      </c>
      <c r="D95" s="75">
        <v>0.27500000000000002</v>
      </c>
      <c r="E95" s="62">
        <v>52026.8</v>
      </c>
      <c r="F95" s="75">
        <v>0.27500000000000002</v>
      </c>
      <c r="G95" s="62">
        <v>52026.8</v>
      </c>
      <c r="H95" s="93">
        <f t="shared" si="35"/>
        <v>0</v>
      </c>
      <c r="I95" s="64">
        <f t="shared" si="36"/>
        <v>0</v>
      </c>
      <c r="J95" s="21"/>
      <c r="K95" s="87"/>
    </row>
    <row r="96" spans="1:11" s="65" customFormat="1" ht="23.25" customHeight="1" x14ac:dyDescent="0.2">
      <c r="A96" s="59"/>
      <c r="B96" s="94" t="s">
        <v>1240</v>
      </c>
      <c r="C96" s="59" t="s">
        <v>362</v>
      </c>
      <c r="D96" s="75">
        <v>0.19500000000000001</v>
      </c>
      <c r="E96" s="62">
        <v>36984.89</v>
      </c>
      <c r="F96" s="75">
        <v>0.19500000000000001</v>
      </c>
      <c r="G96" s="62">
        <v>36984.89</v>
      </c>
      <c r="H96" s="93">
        <f t="shared" si="35"/>
        <v>0</v>
      </c>
      <c r="I96" s="64">
        <f t="shared" si="36"/>
        <v>0</v>
      </c>
      <c r="J96" s="21"/>
      <c r="K96" s="87"/>
    </row>
    <row r="97" spans="1:11" s="65" customFormat="1" ht="21" customHeight="1" x14ac:dyDescent="0.2">
      <c r="A97" s="59"/>
      <c r="B97" s="94" t="s">
        <v>1234</v>
      </c>
      <c r="C97" s="59" t="s">
        <v>149</v>
      </c>
      <c r="D97" s="61">
        <v>2</v>
      </c>
      <c r="E97" s="62">
        <v>50450.15</v>
      </c>
      <c r="F97" s="61">
        <v>2</v>
      </c>
      <c r="G97" s="62">
        <v>50450.15</v>
      </c>
      <c r="H97" s="93">
        <f t="shared" si="35"/>
        <v>0</v>
      </c>
      <c r="I97" s="64">
        <f t="shared" si="36"/>
        <v>0</v>
      </c>
      <c r="J97" s="21"/>
      <c r="K97" s="87"/>
    </row>
    <row r="98" spans="1:11" s="65" customFormat="1" ht="21" customHeight="1" x14ac:dyDescent="0.2">
      <c r="A98" s="59"/>
      <c r="B98" s="94" t="s">
        <v>1236</v>
      </c>
      <c r="C98" s="59" t="s">
        <v>149</v>
      </c>
      <c r="D98" s="61"/>
      <c r="E98" s="62"/>
      <c r="F98" s="61"/>
      <c r="G98" s="62"/>
      <c r="H98" s="93">
        <f t="shared" si="35"/>
        <v>0</v>
      </c>
      <c r="I98" s="64">
        <f t="shared" si="36"/>
        <v>0</v>
      </c>
      <c r="J98" s="21"/>
      <c r="K98" s="87"/>
    </row>
    <row r="99" spans="1:11" ht="21.75" customHeight="1" x14ac:dyDescent="0.2">
      <c r="A99" s="14">
        <f>A91+1</f>
        <v>53</v>
      </c>
      <c r="B99" s="79" t="s">
        <v>1198</v>
      </c>
      <c r="C99" s="14" t="s">
        <v>643</v>
      </c>
      <c r="D99" s="33">
        <v>16.43</v>
      </c>
      <c r="E99" s="136">
        <f>52813.49-39745.78</f>
        <v>13067.71</v>
      </c>
      <c r="F99" s="33">
        <v>16.48</v>
      </c>
      <c r="G99" s="136">
        <f>52947.3-39849.1</f>
        <v>13098.200000000004</v>
      </c>
      <c r="H99" s="80">
        <f>F99-D99</f>
        <v>5.0000000000000711E-2</v>
      </c>
      <c r="I99" s="48">
        <f t="shared" ref="I99" si="37">G99-E99</f>
        <v>30.490000000005239</v>
      </c>
      <c r="J99" s="82" t="s">
        <v>1200</v>
      </c>
    </row>
    <row r="100" spans="1:11" ht="21.75" customHeight="1" x14ac:dyDescent="0.2">
      <c r="A100" s="14">
        <f>A99+1</f>
        <v>54</v>
      </c>
      <c r="B100" s="79" t="s">
        <v>1205</v>
      </c>
      <c r="C100" s="14" t="s">
        <v>643</v>
      </c>
      <c r="D100" s="51">
        <v>3.3</v>
      </c>
      <c r="E100" s="140"/>
      <c r="F100" s="51">
        <v>3.3</v>
      </c>
      <c r="G100" s="140"/>
      <c r="H100" s="81">
        <f t="shared" ref="H100" si="38">F100-D100</f>
        <v>0</v>
      </c>
      <c r="I100" s="48">
        <f t="shared" ref="I100" si="39">G100-E100</f>
        <v>0</v>
      </c>
      <c r="J100" s="82" t="s">
        <v>1201</v>
      </c>
    </row>
    <row r="101" spans="1:11" ht="21.75" customHeight="1" x14ac:dyDescent="0.2">
      <c r="A101" s="14">
        <f t="shared" ref="A101:A108" si="40">A100+1</f>
        <v>55</v>
      </c>
      <c r="B101" s="79" t="s">
        <v>1209</v>
      </c>
      <c r="C101" s="14" t="s">
        <v>57</v>
      </c>
      <c r="D101" s="33">
        <v>0</v>
      </c>
      <c r="E101" s="137"/>
      <c r="F101" s="33">
        <v>37.979999999999997</v>
      </c>
      <c r="G101" s="137"/>
      <c r="H101" s="47">
        <f>F101-D101</f>
        <v>37.979999999999997</v>
      </c>
      <c r="I101" s="48">
        <f>G101-E101</f>
        <v>0</v>
      </c>
      <c r="J101" s="82"/>
    </row>
    <row r="102" spans="1:11" s="65" customFormat="1" ht="21" customHeight="1" x14ac:dyDescent="0.2">
      <c r="A102" s="59"/>
      <c r="B102" s="94" t="s">
        <v>1121</v>
      </c>
      <c r="C102" s="59" t="s">
        <v>643</v>
      </c>
      <c r="D102" s="73">
        <v>23.08</v>
      </c>
      <c r="E102" s="62">
        <v>110264.42</v>
      </c>
      <c r="F102" s="73">
        <v>23.14</v>
      </c>
      <c r="G102" s="62">
        <v>110551.06</v>
      </c>
      <c r="H102" s="63">
        <f t="shared" ref="H102" si="41">F102-D102</f>
        <v>6.0000000000002274E-2</v>
      </c>
      <c r="I102" s="64">
        <f t="shared" ref="I102" si="42">G102-E102</f>
        <v>286.63999999999942</v>
      </c>
      <c r="J102" s="82"/>
      <c r="K102" s="90"/>
    </row>
    <row r="103" spans="1:11" ht="21.75" customHeight="1" x14ac:dyDescent="0.2">
      <c r="A103" s="14">
        <f>A101+1</f>
        <v>56</v>
      </c>
      <c r="B103" s="98" t="s">
        <v>1155</v>
      </c>
      <c r="C103" s="14" t="s">
        <v>1190</v>
      </c>
      <c r="D103" s="52">
        <v>0</v>
      </c>
      <c r="E103" s="45"/>
      <c r="F103" s="52">
        <v>118</v>
      </c>
      <c r="G103" s="45"/>
      <c r="H103" s="81">
        <f t="shared" ref="H103:H109" si="43">F103-D103</f>
        <v>118</v>
      </c>
      <c r="I103" s="48">
        <f t="shared" ref="I103:I109" si="44">G103-E103</f>
        <v>0</v>
      </c>
      <c r="J103" s="82" t="s">
        <v>1202</v>
      </c>
    </row>
    <row r="104" spans="1:11" ht="30" customHeight="1" x14ac:dyDescent="0.2">
      <c r="A104" s="14">
        <f t="shared" si="40"/>
        <v>57</v>
      </c>
      <c r="B104" s="98" t="s">
        <v>1207</v>
      </c>
      <c r="C104" s="14" t="s">
        <v>643</v>
      </c>
      <c r="D104" s="33">
        <v>0</v>
      </c>
      <c r="E104" s="45"/>
      <c r="F104" s="33">
        <v>30.59</v>
      </c>
      <c r="G104" s="45"/>
      <c r="H104" s="47">
        <f t="shared" si="43"/>
        <v>30.59</v>
      </c>
      <c r="I104" s="48">
        <f t="shared" si="44"/>
        <v>0</v>
      </c>
      <c r="J104" s="82" t="s">
        <v>1203</v>
      </c>
    </row>
    <row r="105" spans="1:11" ht="21.75" customHeight="1" x14ac:dyDescent="0.2">
      <c r="A105" s="14">
        <f t="shared" si="40"/>
        <v>58</v>
      </c>
      <c r="B105" s="79" t="s">
        <v>1206</v>
      </c>
      <c r="C105" s="14" t="s">
        <v>362</v>
      </c>
      <c r="D105" s="33">
        <v>9.61</v>
      </c>
      <c r="E105" s="44">
        <v>1129.5999999999999</v>
      </c>
      <c r="F105" s="51">
        <v>11.8</v>
      </c>
      <c r="G105" s="44">
        <v>1387.02</v>
      </c>
      <c r="H105" s="47">
        <f t="shared" ref="H105:I107" si="45">F105-D105</f>
        <v>2.1900000000000013</v>
      </c>
      <c r="I105" s="48">
        <f t="shared" si="45"/>
        <v>257.42000000000007</v>
      </c>
      <c r="J105" s="82" t="s">
        <v>1243</v>
      </c>
    </row>
    <row r="106" spans="1:11" ht="21.75" customHeight="1" x14ac:dyDescent="0.2">
      <c r="A106" s="14">
        <f t="shared" si="40"/>
        <v>59</v>
      </c>
      <c r="B106" s="79" t="s">
        <v>1215</v>
      </c>
      <c r="C106" s="14" t="s">
        <v>362</v>
      </c>
      <c r="D106" s="33">
        <f>2.32+20.95</f>
        <v>23.27</v>
      </c>
      <c r="E106" s="44">
        <f>1396.99+962.71</f>
        <v>2359.6999999999998</v>
      </c>
      <c r="F106" s="33">
        <f>(16.48+3.4+30.59)*1.4</f>
        <v>70.657999999999987</v>
      </c>
      <c r="G106" s="44">
        <f>4257.2+2915.61</f>
        <v>7172.8099999999995</v>
      </c>
      <c r="H106" s="47">
        <f t="shared" si="45"/>
        <v>47.387999999999991</v>
      </c>
      <c r="I106" s="48">
        <f t="shared" si="45"/>
        <v>4813.1099999999997</v>
      </c>
      <c r="J106" s="82" t="s">
        <v>1242</v>
      </c>
    </row>
    <row r="107" spans="1:11" ht="34.5" customHeight="1" x14ac:dyDescent="0.2">
      <c r="A107" s="14">
        <f t="shared" si="40"/>
        <v>60</v>
      </c>
      <c r="B107" s="67" t="s">
        <v>1216</v>
      </c>
      <c r="C107" s="66" t="s">
        <v>362</v>
      </c>
      <c r="D107" s="68">
        <v>32.880000000000003</v>
      </c>
      <c r="E107" s="69">
        <v>1825.06</v>
      </c>
      <c r="F107" s="97">
        <v>82.317999999999998</v>
      </c>
      <c r="G107" s="70">
        <v>4569.21</v>
      </c>
      <c r="H107" s="71">
        <f t="shared" si="45"/>
        <v>49.437999999999995</v>
      </c>
      <c r="I107" s="72">
        <f t="shared" si="45"/>
        <v>2744.15</v>
      </c>
      <c r="J107" s="82"/>
      <c r="K107" s="76" t="s">
        <v>1241</v>
      </c>
    </row>
    <row r="108" spans="1:11" ht="21.75" customHeight="1" x14ac:dyDescent="0.2">
      <c r="A108" s="14">
        <f t="shared" si="40"/>
        <v>61</v>
      </c>
      <c r="B108" s="99" t="s">
        <v>1208</v>
      </c>
      <c r="C108" s="100" t="s">
        <v>643</v>
      </c>
      <c r="D108" s="105">
        <v>0</v>
      </c>
      <c r="E108" s="109"/>
      <c r="F108" s="105">
        <v>16.670000000000002</v>
      </c>
      <c r="G108" s="109">
        <v>26145.360000000001</v>
      </c>
      <c r="H108" s="107">
        <f t="shared" si="43"/>
        <v>16.670000000000002</v>
      </c>
      <c r="I108" s="108">
        <f t="shared" si="44"/>
        <v>26145.360000000001</v>
      </c>
      <c r="J108" s="102" t="s">
        <v>1204</v>
      </c>
    </row>
    <row r="109" spans="1:11" s="65" customFormat="1" ht="21" customHeight="1" x14ac:dyDescent="0.2">
      <c r="A109" s="142"/>
      <c r="B109" s="162" t="s">
        <v>1121</v>
      </c>
      <c r="C109" s="163" t="s">
        <v>643</v>
      </c>
      <c r="D109" s="164"/>
      <c r="E109" s="165"/>
      <c r="F109" s="164">
        <v>21.04</v>
      </c>
      <c r="G109" s="165">
        <v>100518.34</v>
      </c>
      <c r="H109" s="166">
        <f t="shared" si="43"/>
        <v>21.04</v>
      </c>
      <c r="I109" s="167">
        <f t="shared" si="44"/>
        <v>100518.34</v>
      </c>
      <c r="J109" s="102"/>
      <c r="K109" s="90"/>
    </row>
    <row r="110" spans="1:11" s="58" customFormat="1" ht="21" customHeight="1" x14ac:dyDescent="0.2">
      <c r="A110" s="54"/>
      <c r="B110" s="129" t="s">
        <v>1116</v>
      </c>
      <c r="C110" s="129"/>
      <c r="D110" s="55"/>
      <c r="E110" s="77">
        <f>SUM(E15:E109)</f>
        <v>17930801.650000002</v>
      </c>
      <c r="F110" s="55"/>
      <c r="G110" s="77">
        <f>SUM(G15:G109)</f>
        <v>18877489.729999997</v>
      </c>
      <c r="H110" s="56"/>
      <c r="I110" s="77">
        <f>SUM(I15:I109)</f>
        <v>946688.08000000019</v>
      </c>
      <c r="J110" s="57"/>
      <c r="K110" s="91"/>
    </row>
    <row r="111" spans="1:11" s="58" customFormat="1" ht="21" customHeight="1" x14ac:dyDescent="0.2">
      <c r="A111" s="54"/>
      <c r="B111" s="129" t="s">
        <v>1140</v>
      </c>
      <c r="C111" s="129"/>
      <c r="D111" s="55"/>
      <c r="E111" s="77">
        <f>ROUND(E110*1.03,2)</f>
        <v>18468725.699999999</v>
      </c>
      <c r="F111" s="55"/>
      <c r="G111" s="77">
        <f>ROUND(G110*1.03,2)</f>
        <v>19443814.420000002</v>
      </c>
      <c r="H111" s="56"/>
      <c r="I111" s="77">
        <f>ROUND(I110*1.03,2)</f>
        <v>975088.72</v>
      </c>
      <c r="J111" s="57"/>
      <c r="K111" s="91"/>
    </row>
    <row r="112" spans="1:11" s="58" customFormat="1" ht="21" customHeight="1" x14ac:dyDescent="0.2">
      <c r="A112" s="54"/>
      <c r="B112" s="129" t="s">
        <v>1139</v>
      </c>
      <c r="C112" s="129"/>
      <c r="D112" s="55"/>
      <c r="E112" s="77">
        <f>ROUND(E111*1.2,2)</f>
        <v>22162470.84</v>
      </c>
      <c r="F112" s="55"/>
      <c r="G112" s="77">
        <f>ROUND(G111*1.2,2)</f>
        <v>23332577.300000001</v>
      </c>
      <c r="H112" s="56"/>
      <c r="I112" s="77">
        <f>ROUND(I111*1.2,2)</f>
        <v>1170106.46</v>
      </c>
      <c r="J112" s="57"/>
      <c r="K112" s="91"/>
    </row>
    <row r="113" spans="1:11" s="58" customFormat="1" ht="21" customHeight="1" x14ac:dyDescent="0.2">
      <c r="A113" s="54"/>
      <c r="B113" s="129" t="s">
        <v>1141</v>
      </c>
      <c r="C113" s="129"/>
      <c r="D113" s="55"/>
      <c r="E113" s="77">
        <f>ROUND(E112*0.2,2)</f>
        <v>4432494.17</v>
      </c>
      <c r="F113" s="55"/>
      <c r="G113" s="77">
        <f>ROUND(G112*0.2,2)</f>
        <v>4666515.46</v>
      </c>
      <c r="H113" s="56"/>
      <c r="I113" s="77">
        <f>ROUND(I112*0.2,2)</f>
        <v>234021.29</v>
      </c>
      <c r="J113" s="57"/>
      <c r="K113" s="91"/>
    </row>
    <row r="114" spans="1:11" s="58" customFormat="1" ht="21" customHeight="1" x14ac:dyDescent="0.2">
      <c r="A114" s="54"/>
      <c r="B114" s="129" t="s">
        <v>1142</v>
      </c>
      <c r="C114" s="129"/>
      <c r="D114" s="55"/>
      <c r="E114" s="77">
        <f>ROUND(E112*1.2,2)</f>
        <v>26594965.010000002</v>
      </c>
      <c r="F114" s="55"/>
      <c r="G114" s="77">
        <f>ROUND(G112*1.2,2)</f>
        <v>27999092.760000002</v>
      </c>
      <c r="H114" s="56"/>
      <c r="I114" s="77">
        <f>ROUND(I112*1.2,2)</f>
        <v>1404127.75</v>
      </c>
      <c r="J114" s="57"/>
      <c r="K114" s="91"/>
    </row>
  </sheetData>
  <mergeCells count="50">
    <mergeCell ref="E54:E57"/>
    <mergeCell ref="G54:G57"/>
    <mergeCell ref="B110:C110"/>
    <mergeCell ref="B111:C111"/>
    <mergeCell ref="B112:C112"/>
    <mergeCell ref="B113:C113"/>
    <mergeCell ref="B114:C114"/>
    <mergeCell ref="E83:E86"/>
    <mergeCell ref="G83:G86"/>
    <mergeCell ref="E99:E101"/>
    <mergeCell ref="G99:G101"/>
    <mergeCell ref="J10:J11"/>
    <mergeCell ref="A1:J1"/>
    <mergeCell ref="A24:J24"/>
    <mergeCell ref="A4:J4"/>
    <mergeCell ref="A13:J13"/>
    <mergeCell ref="A10:A11"/>
    <mergeCell ref="A14:J14"/>
    <mergeCell ref="E15:E20"/>
    <mergeCell ref="G15:G20"/>
    <mergeCell ref="B10:B11"/>
    <mergeCell ref="C10:C11"/>
    <mergeCell ref="D10:E10"/>
    <mergeCell ref="F10:G10"/>
    <mergeCell ref="H10:I10"/>
    <mergeCell ref="G21:G22"/>
    <mergeCell ref="E21:E22"/>
    <mergeCell ref="I15:I20"/>
    <mergeCell ref="E43:E45"/>
    <mergeCell ref="G43:G45"/>
    <mergeCell ref="I43:I45"/>
    <mergeCell ref="J48:J49"/>
    <mergeCell ref="E26:E27"/>
    <mergeCell ref="G26:G27"/>
    <mergeCell ref="I21:I22"/>
    <mergeCell ref="J80:J81"/>
    <mergeCell ref="I26:I27"/>
    <mergeCell ref="I83:I86"/>
    <mergeCell ref="E87:E91"/>
    <mergeCell ref="G87:G91"/>
    <mergeCell ref="I87:I91"/>
    <mergeCell ref="G70:G72"/>
    <mergeCell ref="E70:E72"/>
    <mergeCell ref="I70:I72"/>
    <mergeCell ref="A29:J29"/>
    <mergeCell ref="A82:J82"/>
    <mergeCell ref="E58:E62"/>
    <mergeCell ref="G58:G62"/>
    <mergeCell ref="I58:I62"/>
    <mergeCell ref="A53:J53"/>
  </mergeCells>
  <pageMargins left="0.4" right="0.2" top="0.2" bottom="0.4" header="0.2" footer="0.2"/>
  <pageSetup paperSize="9" scale="40" fitToHeight="0" orientation="portrait" r:id="rId1"/>
  <headerFooter>
    <oddHeader>&amp;L&amp;8</oddHeader>
    <oddFooter>&amp;R&amp;P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U618"/>
  <sheetViews>
    <sheetView workbookViewId="0">
      <selection activeCell="A614" sqref="A614:AN614"/>
    </sheetView>
  </sheetViews>
  <sheetFormatPr defaultColWidth="9.140625" defaultRowHeight="12.75" x14ac:dyDescent="0.2"/>
  <cols>
    <col min="1" max="256" width="9.140625" customWidth="1"/>
  </cols>
  <sheetData>
    <row r="1" spans="1:133" x14ac:dyDescent="0.2">
      <c r="A1">
        <v>0</v>
      </c>
      <c r="B1" t="s">
        <v>0</v>
      </c>
      <c r="D1" t="s">
        <v>1</v>
      </c>
      <c r="F1">
        <v>0</v>
      </c>
      <c r="G1">
        <v>0</v>
      </c>
      <c r="H1">
        <v>0</v>
      </c>
      <c r="I1" t="s">
        <v>2</v>
      </c>
      <c r="J1" t="s">
        <v>3</v>
      </c>
      <c r="K1">
        <v>1</v>
      </c>
      <c r="L1">
        <v>59890</v>
      </c>
      <c r="M1">
        <v>10</v>
      </c>
      <c r="N1">
        <v>11</v>
      </c>
      <c r="O1">
        <v>4</v>
      </c>
      <c r="P1">
        <v>1</v>
      </c>
      <c r="Q1">
        <v>0</v>
      </c>
    </row>
    <row r="12" spans="1:133" x14ac:dyDescent="0.2">
      <c r="A12" s="1">
        <v>1</v>
      </c>
      <c r="B12" s="1">
        <v>611</v>
      </c>
      <c r="C12" s="1">
        <v>0</v>
      </c>
      <c r="D12" s="1">
        <f>ROW(A552)</f>
        <v>552</v>
      </c>
      <c r="E12" s="1">
        <v>0</v>
      </c>
      <c r="F12" s="1" t="s">
        <v>3</v>
      </c>
      <c r="G12" s="1" t="s">
        <v>4</v>
      </c>
      <c r="H12" s="1" t="s">
        <v>3</v>
      </c>
      <c r="I12" s="1">
        <v>0</v>
      </c>
      <c r="J12" s="1" t="s">
        <v>5</v>
      </c>
      <c r="K12" s="1">
        <v>0</v>
      </c>
      <c r="L12" s="1">
        <v>0</v>
      </c>
      <c r="M12" s="1">
        <v>2</v>
      </c>
      <c r="N12" s="1"/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1</v>
      </c>
      <c r="U12" s="1" t="s">
        <v>3</v>
      </c>
      <c r="V12" s="1">
        <v>0</v>
      </c>
      <c r="W12" s="1" t="s">
        <v>3</v>
      </c>
      <c r="X12" s="1" t="s">
        <v>3</v>
      </c>
      <c r="Y12" s="1" t="s">
        <v>3</v>
      </c>
      <c r="Z12" s="1" t="s">
        <v>3</v>
      </c>
      <c r="AA12" s="1" t="s">
        <v>3</v>
      </c>
      <c r="AB12" s="1" t="s">
        <v>3</v>
      </c>
      <c r="AC12" s="1" t="s">
        <v>3</v>
      </c>
      <c r="AD12" s="1" t="s">
        <v>3</v>
      </c>
      <c r="AE12" s="1" t="s">
        <v>3</v>
      </c>
      <c r="AF12" s="1" t="s">
        <v>3</v>
      </c>
      <c r="AG12" s="1" t="s">
        <v>3</v>
      </c>
      <c r="AH12" s="1" t="s">
        <v>3</v>
      </c>
      <c r="AI12" s="1" t="s">
        <v>3</v>
      </c>
      <c r="AJ12" s="1" t="s">
        <v>3</v>
      </c>
      <c r="AK12" s="1"/>
      <c r="AL12" s="1" t="s">
        <v>3</v>
      </c>
      <c r="AM12" s="1" t="s">
        <v>3</v>
      </c>
      <c r="AN12" s="1" t="s">
        <v>3</v>
      </c>
      <c r="AO12" s="1"/>
      <c r="AP12" s="1" t="s">
        <v>3</v>
      </c>
      <c r="AQ12" s="1" t="s">
        <v>3</v>
      </c>
      <c r="AR12" s="1" t="s">
        <v>3</v>
      </c>
      <c r="AS12" s="1"/>
      <c r="AT12" s="1"/>
      <c r="AU12" s="1"/>
      <c r="AV12" s="1"/>
      <c r="AW12" s="1"/>
      <c r="AX12" s="1" t="s">
        <v>3</v>
      </c>
      <c r="AY12" s="1" t="s">
        <v>3</v>
      </c>
      <c r="AZ12" s="1" t="s">
        <v>3</v>
      </c>
      <c r="BA12" s="1"/>
      <c r="BB12" s="1">
        <v>0</v>
      </c>
      <c r="BC12" s="1"/>
      <c r="BD12" s="1"/>
      <c r="BE12" s="1"/>
      <c r="BF12" s="1"/>
      <c r="BG12" s="1"/>
      <c r="BH12" s="1" t="s">
        <v>6</v>
      </c>
      <c r="BI12" s="1" t="s">
        <v>7</v>
      </c>
      <c r="BJ12" s="1">
        <v>1</v>
      </c>
      <c r="BK12" s="1">
        <v>1</v>
      </c>
      <c r="BL12" s="1">
        <v>0</v>
      </c>
      <c r="BM12" s="1">
        <v>0</v>
      </c>
      <c r="BN12" s="1">
        <v>1</v>
      </c>
      <c r="BO12" s="1">
        <v>0</v>
      </c>
      <c r="BP12" s="1">
        <v>6</v>
      </c>
      <c r="BQ12" s="1">
        <v>0</v>
      </c>
      <c r="BR12" s="1">
        <v>1</v>
      </c>
      <c r="BS12" s="1">
        <v>1</v>
      </c>
      <c r="BT12" s="1">
        <v>0</v>
      </c>
      <c r="BU12" s="1">
        <v>1</v>
      </c>
      <c r="BV12" s="1">
        <v>1</v>
      </c>
      <c r="BW12" s="1">
        <v>0</v>
      </c>
      <c r="BX12" s="1">
        <v>0</v>
      </c>
      <c r="BY12" s="1" t="s">
        <v>8</v>
      </c>
      <c r="BZ12" s="1" t="s">
        <v>9</v>
      </c>
      <c r="CA12" s="1" t="s">
        <v>10</v>
      </c>
      <c r="CB12" s="1" t="s">
        <v>10</v>
      </c>
      <c r="CC12" s="1" t="s">
        <v>10</v>
      </c>
      <c r="CD12" s="1" t="s">
        <v>10</v>
      </c>
      <c r="CE12" s="1" t="s">
        <v>11</v>
      </c>
      <c r="CF12" s="1">
        <v>0</v>
      </c>
      <c r="CG12" s="1">
        <v>0</v>
      </c>
      <c r="CH12" s="1">
        <v>8</v>
      </c>
      <c r="CI12" s="1" t="s">
        <v>3</v>
      </c>
      <c r="CJ12" s="1" t="s">
        <v>3</v>
      </c>
      <c r="CK12" s="1">
        <v>5</v>
      </c>
      <c r="CL12" s="1"/>
      <c r="CM12" s="1"/>
      <c r="CN12" s="1"/>
      <c r="CO12" s="1"/>
      <c r="CP12" s="1"/>
      <c r="CQ12" s="1" t="s">
        <v>1026</v>
      </c>
      <c r="CR12" s="1" t="s">
        <v>12</v>
      </c>
      <c r="CS12" s="1">
        <v>42130</v>
      </c>
      <c r="CT12" s="1">
        <v>15</v>
      </c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>
        <v>0</v>
      </c>
    </row>
    <row r="15" spans="1:133" x14ac:dyDescent="0.2">
      <c r="A15" s="1">
        <v>15</v>
      </c>
      <c r="B15" s="1">
        <v>1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</row>
    <row r="18" spans="1:255" x14ac:dyDescent="0.2">
      <c r="A18" s="3">
        <v>52</v>
      </c>
      <c r="B18" s="3">
        <f t="shared" ref="B18:G18" si="0">B552</f>
        <v>611</v>
      </c>
      <c r="C18" s="3">
        <f t="shared" si="0"/>
        <v>1</v>
      </c>
      <c r="D18" s="3">
        <f t="shared" si="0"/>
        <v>12</v>
      </c>
      <c r="E18" s="3">
        <f t="shared" si="0"/>
        <v>0</v>
      </c>
      <c r="F18" s="3" t="str">
        <f t="shared" si="0"/>
        <v/>
      </c>
      <c r="G18" s="3" t="str">
        <f t="shared" si="0"/>
        <v>02-04-1-01-02к2  АБ ПЭ1, ПЭ2 10кВт Андроновка</v>
      </c>
      <c r="H18" s="3"/>
      <c r="I18" s="3"/>
      <c r="J18" s="3"/>
      <c r="K18" s="3"/>
      <c r="L18" s="3"/>
      <c r="M18" s="3"/>
      <c r="N18" s="3"/>
      <c r="O18" s="3">
        <f t="shared" ref="O18:AT18" si="1">O552</f>
        <v>859750</v>
      </c>
      <c r="P18" s="3">
        <f t="shared" si="1"/>
        <v>560291</v>
      </c>
      <c r="Q18" s="3">
        <f t="shared" si="1"/>
        <v>257060</v>
      </c>
      <c r="R18" s="3">
        <f t="shared" si="1"/>
        <v>15232</v>
      </c>
      <c r="S18" s="3">
        <f t="shared" si="1"/>
        <v>42399</v>
      </c>
      <c r="T18" s="3">
        <f t="shared" si="1"/>
        <v>0</v>
      </c>
      <c r="U18" s="3">
        <f t="shared" si="1"/>
        <v>4032.9321639999994</v>
      </c>
      <c r="V18" s="3">
        <f t="shared" si="1"/>
        <v>1213.6591028399998</v>
      </c>
      <c r="W18" s="3">
        <f t="shared" si="1"/>
        <v>924</v>
      </c>
      <c r="X18" s="3">
        <f t="shared" si="1"/>
        <v>55382</v>
      </c>
      <c r="Y18" s="3">
        <f t="shared" si="1"/>
        <v>31495</v>
      </c>
      <c r="Z18" s="3">
        <f t="shared" si="1"/>
        <v>0</v>
      </c>
      <c r="AA18" s="3">
        <f t="shared" si="1"/>
        <v>0</v>
      </c>
      <c r="AB18" s="3">
        <f t="shared" si="1"/>
        <v>0</v>
      </c>
      <c r="AC18" s="3">
        <f t="shared" si="1"/>
        <v>0</v>
      </c>
      <c r="AD18" s="3">
        <f t="shared" si="1"/>
        <v>0</v>
      </c>
      <c r="AE18" s="3">
        <f t="shared" si="1"/>
        <v>0</v>
      </c>
      <c r="AF18" s="3">
        <f t="shared" si="1"/>
        <v>0</v>
      </c>
      <c r="AG18" s="3">
        <f t="shared" si="1"/>
        <v>0</v>
      </c>
      <c r="AH18" s="3">
        <f t="shared" si="1"/>
        <v>0</v>
      </c>
      <c r="AI18" s="3">
        <f t="shared" si="1"/>
        <v>0</v>
      </c>
      <c r="AJ18" s="3">
        <f t="shared" si="1"/>
        <v>0</v>
      </c>
      <c r="AK18" s="3">
        <f t="shared" si="1"/>
        <v>0</v>
      </c>
      <c r="AL18" s="3">
        <f t="shared" si="1"/>
        <v>0</v>
      </c>
      <c r="AM18" s="3">
        <f t="shared" si="1"/>
        <v>0</v>
      </c>
      <c r="AN18" s="3">
        <f t="shared" si="1"/>
        <v>0</v>
      </c>
      <c r="AO18" s="3">
        <f t="shared" si="1"/>
        <v>0</v>
      </c>
      <c r="AP18" s="3">
        <f t="shared" si="1"/>
        <v>6606</v>
      </c>
      <c r="AQ18" s="3">
        <f t="shared" si="1"/>
        <v>0</v>
      </c>
      <c r="AR18" s="3">
        <f t="shared" si="1"/>
        <v>946627</v>
      </c>
      <c r="AS18" s="3">
        <f t="shared" si="1"/>
        <v>29329</v>
      </c>
      <c r="AT18" s="3">
        <f t="shared" si="1"/>
        <v>910692</v>
      </c>
      <c r="AU18" s="3">
        <f t="shared" ref="AU18:BZ18" si="2">AU552</f>
        <v>0</v>
      </c>
      <c r="AV18" s="3">
        <f t="shared" si="2"/>
        <v>560291</v>
      </c>
      <c r="AW18" s="3">
        <f t="shared" si="2"/>
        <v>553685</v>
      </c>
      <c r="AX18" s="3">
        <f t="shared" si="2"/>
        <v>0</v>
      </c>
      <c r="AY18" s="3">
        <f t="shared" si="2"/>
        <v>553685</v>
      </c>
      <c r="AZ18" s="3">
        <f t="shared" si="2"/>
        <v>6606</v>
      </c>
      <c r="BA18" s="3">
        <f t="shared" si="2"/>
        <v>0</v>
      </c>
      <c r="BB18" s="3">
        <f t="shared" si="2"/>
        <v>0</v>
      </c>
      <c r="BC18" s="3">
        <f t="shared" si="2"/>
        <v>0</v>
      </c>
      <c r="BD18" s="3">
        <f t="shared" si="2"/>
        <v>3721</v>
      </c>
      <c r="BE18" s="3">
        <f t="shared" si="2"/>
        <v>0</v>
      </c>
      <c r="BF18" s="3">
        <f t="shared" si="2"/>
        <v>0</v>
      </c>
      <c r="BG18" s="3">
        <f t="shared" si="2"/>
        <v>0</v>
      </c>
      <c r="BH18" s="3">
        <f t="shared" si="2"/>
        <v>0</v>
      </c>
      <c r="BI18" s="3">
        <f t="shared" si="2"/>
        <v>0</v>
      </c>
      <c r="BJ18" s="3">
        <f t="shared" si="2"/>
        <v>0</v>
      </c>
      <c r="BK18" s="3">
        <f t="shared" si="2"/>
        <v>0</v>
      </c>
      <c r="BL18" s="3">
        <f t="shared" si="2"/>
        <v>0</v>
      </c>
      <c r="BM18" s="3">
        <f t="shared" si="2"/>
        <v>0</v>
      </c>
      <c r="BN18" s="3">
        <f t="shared" si="2"/>
        <v>0</v>
      </c>
      <c r="BO18" s="3">
        <f t="shared" si="2"/>
        <v>0</v>
      </c>
      <c r="BP18" s="3">
        <f t="shared" si="2"/>
        <v>0</v>
      </c>
      <c r="BQ18" s="3">
        <f t="shared" si="2"/>
        <v>0</v>
      </c>
      <c r="BR18" s="3">
        <f t="shared" si="2"/>
        <v>0</v>
      </c>
      <c r="BS18" s="3">
        <f t="shared" si="2"/>
        <v>0</v>
      </c>
      <c r="BT18" s="3">
        <f t="shared" si="2"/>
        <v>0</v>
      </c>
      <c r="BU18" s="3">
        <f t="shared" si="2"/>
        <v>0</v>
      </c>
      <c r="BV18" s="3">
        <f t="shared" si="2"/>
        <v>0</v>
      </c>
      <c r="BW18" s="3">
        <f t="shared" si="2"/>
        <v>0</v>
      </c>
      <c r="BX18" s="3">
        <f t="shared" si="2"/>
        <v>0</v>
      </c>
      <c r="BY18" s="3">
        <f t="shared" si="2"/>
        <v>0</v>
      </c>
      <c r="BZ18" s="3">
        <f t="shared" si="2"/>
        <v>0</v>
      </c>
      <c r="CA18" s="3">
        <f t="shared" ref="CA18:DF18" si="3">CA552</f>
        <v>0</v>
      </c>
      <c r="CB18" s="3">
        <f t="shared" si="3"/>
        <v>0</v>
      </c>
      <c r="CC18" s="3">
        <f t="shared" si="3"/>
        <v>0</v>
      </c>
      <c r="CD18" s="3">
        <f t="shared" si="3"/>
        <v>0</v>
      </c>
      <c r="CE18" s="3">
        <f t="shared" si="3"/>
        <v>0</v>
      </c>
      <c r="CF18" s="3">
        <f t="shared" si="3"/>
        <v>0</v>
      </c>
      <c r="CG18" s="3">
        <f t="shared" si="3"/>
        <v>0</v>
      </c>
      <c r="CH18" s="3">
        <f t="shared" si="3"/>
        <v>0</v>
      </c>
      <c r="CI18" s="3">
        <f t="shared" si="3"/>
        <v>0</v>
      </c>
      <c r="CJ18" s="3">
        <f t="shared" si="3"/>
        <v>0</v>
      </c>
      <c r="CK18" s="3">
        <f t="shared" si="3"/>
        <v>0</v>
      </c>
      <c r="CL18" s="3">
        <f t="shared" si="3"/>
        <v>0</v>
      </c>
      <c r="CM18" s="3">
        <f t="shared" si="3"/>
        <v>0</v>
      </c>
      <c r="CN18" s="3">
        <f t="shared" si="3"/>
        <v>0</v>
      </c>
      <c r="CO18" s="3">
        <f t="shared" si="3"/>
        <v>0</v>
      </c>
      <c r="CP18" s="3">
        <f t="shared" si="3"/>
        <v>0</v>
      </c>
      <c r="CQ18" s="3">
        <f t="shared" si="3"/>
        <v>0</v>
      </c>
      <c r="CR18" s="3">
        <f t="shared" si="3"/>
        <v>0</v>
      </c>
      <c r="CS18" s="3">
        <f t="shared" si="3"/>
        <v>0</v>
      </c>
      <c r="CT18" s="3">
        <f t="shared" si="3"/>
        <v>0</v>
      </c>
      <c r="CU18" s="3">
        <f t="shared" si="3"/>
        <v>0</v>
      </c>
      <c r="CV18" s="3">
        <f t="shared" si="3"/>
        <v>0</v>
      </c>
      <c r="CW18" s="3">
        <f t="shared" si="3"/>
        <v>0</v>
      </c>
      <c r="CX18" s="3">
        <f t="shared" si="3"/>
        <v>0</v>
      </c>
      <c r="CY18" s="3">
        <f t="shared" si="3"/>
        <v>0</v>
      </c>
      <c r="CZ18" s="3">
        <f t="shared" si="3"/>
        <v>0</v>
      </c>
      <c r="DA18" s="3">
        <f t="shared" si="3"/>
        <v>0</v>
      </c>
      <c r="DB18" s="3">
        <f t="shared" si="3"/>
        <v>0</v>
      </c>
      <c r="DC18" s="3">
        <f t="shared" si="3"/>
        <v>0</v>
      </c>
      <c r="DD18" s="3">
        <f t="shared" si="3"/>
        <v>0</v>
      </c>
      <c r="DE18" s="3">
        <f t="shared" si="3"/>
        <v>0</v>
      </c>
      <c r="DF18" s="3">
        <f t="shared" si="3"/>
        <v>0</v>
      </c>
      <c r="DG18" s="4">
        <f t="shared" ref="DG18:EL18" si="4">DG552</f>
        <v>6605316</v>
      </c>
      <c r="DH18" s="4">
        <f t="shared" si="4"/>
        <v>4520540</v>
      </c>
      <c r="DI18" s="4">
        <f t="shared" si="4"/>
        <v>1781354</v>
      </c>
      <c r="DJ18" s="4">
        <f t="shared" si="4"/>
        <v>105702</v>
      </c>
      <c r="DK18" s="4">
        <f t="shared" si="4"/>
        <v>303422</v>
      </c>
      <c r="DL18" s="4">
        <f t="shared" si="4"/>
        <v>0</v>
      </c>
      <c r="DM18" s="4">
        <f t="shared" si="4"/>
        <v>4032.9321639999994</v>
      </c>
      <c r="DN18" s="4">
        <f t="shared" si="4"/>
        <v>1213.6591028399998</v>
      </c>
      <c r="DO18" s="4">
        <f t="shared" si="4"/>
        <v>924</v>
      </c>
      <c r="DP18" s="4">
        <f t="shared" si="4"/>
        <v>394088</v>
      </c>
      <c r="DQ18" s="4">
        <f t="shared" si="4"/>
        <v>223469</v>
      </c>
      <c r="DR18" s="4">
        <f t="shared" si="4"/>
        <v>0</v>
      </c>
      <c r="DS18" s="4">
        <f t="shared" si="4"/>
        <v>0</v>
      </c>
      <c r="DT18" s="4">
        <f t="shared" si="4"/>
        <v>0</v>
      </c>
      <c r="DU18" s="4">
        <f t="shared" si="4"/>
        <v>0</v>
      </c>
      <c r="DV18" s="4">
        <f t="shared" si="4"/>
        <v>0</v>
      </c>
      <c r="DW18" s="4">
        <f t="shared" si="4"/>
        <v>0</v>
      </c>
      <c r="DX18" s="4">
        <f t="shared" si="4"/>
        <v>0</v>
      </c>
      <c r="DY18" s="4">
        <f t="shared" si="4"/>
        <v>0</v>
      </c>
      <c r="DZ18" s="4">
        <f t="shared" si="4"/>
        <v>0</v>
      </c>
      <c r="EA18" s="4">
        <f t="shared" si="4"/>
        <v>0</v>
      </c>
      <c r="EB18" s="4">
        <f t="shared" si="4"/>
        <v>0</v>
      </c>
      <c r="EC18" s="4">
        <f t="shared" si="4"/>
        <v>0</v>
      </c>
      <c r="ED18" s="4">
        <f t="shared" si="4"/>
        <v>0</v>
      </c>
      <c r="EE18" s="4">
        <f t="shared" si="4"/>
        <v>0</v>
      </c>
      <c r="EF18" s="4">
        <f t="shared" si="4"/>
        <v>0</v>
      </c>
      <c r="EG18" s="4">
        <f t="shared" si="4"/>
        <v>0</v>
      </c>
      <c r="EH18" s="4">
        <f t="shared" si="4"/>
        <v>6606</v>
      </c>
      <c r="EI18" s="4">
        <f t="shared" si="4"/>
        <v>0</v>
      </c>
      <c r="EJ18" s="4">
        <f t="shared" si="4"/>
        <v>7222873</v>
      </c>
      <c r="EK18" s="4">
        <f t="shared" si="4"/>
        <v>242913</v>
      </c>
      <c r="EL18" s="4">
        <f t="shared" si="4"/>
        <v>6973354</v>
      </c>
      <c r="EM18" s="4">
        <f t="shared" ref="EM18:FR18" si="5">EM552</f>
        <v>0</v>
      </c>
      <c r="EN18" s="4">
        <f t="shared" si="5"/>
        <v>4520540</v>
      </c>
      <c r="EO18" s="4">
        <f t="shared" si="5"/>
        <v>4513934</v>
      </c>
      <c r="EP18" s="4">
        <f t="shared" si="5"/>
        <v>0</v>
      </c>
      <c r="EQ18" s="4">
        <f t="shared" si="5"/>
        <v>4513934</v>
      </c>
      <c r="ER18" s="4">
        <f t="shared" si="5"/>
        <v>6606</v>
      </c>
      <c r="ES18" s="4">
        <f t="shared" si="5"/>
        <v>0</v>
      </c>
      <c r="ET18" s="4">
        <f t="shared" si="5"/>
        <v>0</v>
      </c>
      <c r="EU18" s="4">
        <f t="shared" si="5"/>
        <v>0</v>
      </c>
      <c r="EV18" s="4">
        <f t="shared" si="5"/>
        <v>28916</v>
      </c>
      <c r="EW18" s="4">
        <f t="shared" si="5"/>
        <v>0</v>
      </c>
      <c r="EX18" s="4">
        <f t="shared" si="5"/>
        <v>0</v>
      </c>
      <c r="EY18" s="4">
        <f t="shared" si="5"/>
        <v>0</v>
      </c>
      <c r="EZ18" s="4">
        <f t="shared" si="5"/>
        <v>0</v>
      </c>
      <c r="FA18" s="4">
        <f t="shared" si="5"/>
        <v>0</v>
      </c>
      <c r="FB18" s="4">
        <f t="shared" si="5"/>
        <v>0</v>
      </c>
      <c r="FC18" s="4">
        <f t="shared" si="5"/>
        <v>0</v>
      </c>
      <c r="FD18" s="4">
        <f t="shared" si="5"/>
        <v>0</v>
      </c>
      <c r="FE18" s="4">
        <f t="shared" si="5"/>
        <v>0</v>
      </c>
      <c r="FF18" s="4">
        <f t="shared" si="5"/>
        <v>0</v>
      </c>
      <c r="FG18" s="4">
        <f t="shared" si="5"/>
        <v>0</v>
      </c>
      <c r="FH18" s="4">
        <f t="shared" si="5"/>
        <v>0</v>
      </c>
      <c r="FI18" s="4">
        <f t="shared" si="5"/>
        <v>0</v>
      </c>
      <c r="FJ18" s="4">
        <f t="shared" si="5"/>
        <v>0</v>
      </c>
      <c r="FK18" s="4">
        <f t="shared" si="5"/>
        <v>0</v>
      </c>
      <c r="FL18" s="4">
        <f t="shared" si="5"/>
        <v>0</v>
      </c>
      <c r="FM18" s="4">
        <f t="shared" si="5"/>
        <v>0</v>
      </c>
      <c r="FN18" s="4">
        <f t="shared" si="5"/>
        <v>0</v>
      </c>
      <c r="FO18" s="4">
        <f t="shared" si="5"/>
        <v>0</v>
      </c>
      <c r="FP18" s="4">
        <f t="shared" si="5"/>
        <v>0</v>
      </c>
      <c r="FQ18" s="4">
        <f t="shared" si="5"/>
        <v>0</v>
      </c>
      <c r="FR18" s="4">
        <f t="shared" si="5"/>
        <v>0</v>
      </c>
      <c r="FS18" s="4">
        <f t="shared" ref="FS18:GX18" si="6">FS552</f>
        <v>0</v>
      </c>
      <c r="FT18" s="4">
        <f t="shared" si="6"/>
        <v>0</v>
      </c>
      <c r="FU18" s="4">
        <f t="shared" si="6"/>
        <v>0</v>
      </c>
      <c r="FV18" s="4">
        <f t="shared" si="6"/>
        <v>0</v>
      </c>
      <c r="FW18" s="4">
        <f t="shared" si="6"/>
        <v>0</v>
      </c>
      <c r="FX18" s="4">
        <f t="shared" si="6"/>
        <v>0</v>
      </c>
      <c r="FY18" s="4">
        <f t="shared" si="6"/>
        <v>0</v>
      </c>
      <c r="FZ18" s="4">
        <f t="shared" si="6"/>
        <v>0</v>
      </c>
      <c r="GA18" s="4">
        <f t="shared" si="6"/>
        <v>0</v>
      </c>
      <c r="GB18" s="4">
        <f t="shared" si="6"/>
        <v>0</v>
      </c>
      <c r="GC18" s="4">
        <f t="shared" si="6"/>
        <v>0</v>
      </c>
      <c r="GD18" s="4">
        <f t="shared" si="6"/>
        <v>0</v>
      </c>
      <c r="GE18" s="4">
        <f t="shared" si="6"/>
        <v>0</v>
      </c>
      <c r="GF18" s="4">
        <f t="shared" si="6"/>
        <v>0</v>
      </c>
      <c r="GG18" s="4">
        <f t="shared" si="6"/>
        <v>0</v>
      </c>
      <c r="GH18" s="4">
        <f t="shared" si="6"/>
        <v>0</v>
      </c>
      <c r="GI18" s="4">
        <f t="shared" si="6"/>
        <v>0</v>
      </c>
      <c r="GJ18" s="4">
        <f t="shared" si="6"/>
        <v>0</v>
      </c>
      <c r="GK18" s="4">
        <f t="shared" si="6"/>
        <v>0</v>
      </c>
      <c r="GL18" s="4">
        <f t="shared" si="6"/>
        <v>0</v>
      </c>
      <c r="GM18" s="4">
        <f t="shared" si="6"/>
        <v>0</v>
      </c>
      <c r="GN18" s="4">
        <f t="shared" si="6"/>
        <v>0</v>
      </c>
      <c r="GO18" s="4">
        <f t="shared" si="6"/>
        <v>0</v>
      </c>
      <c r="GP18" s="4">
        <f t="shared" si="6"/>
        <v>0</v>
      </c>
      <c r="GQ18" s="4">
        <f t="shared" si="6"/>
        <v>0</v>
      </c>
      <c r="GR18" s="4">
        <f t="shared" si="6"/>
        <v>0</v>
      </c>
      <c r="GS18" s="4">
        <f t="shared" si="6"/>
        <v>0</v>
      </c>
      <c r="GT18" s="4">
        <f t="shared" si="6"/>
        <v>0</v>
      </c>
      <c r="GU18" s="4">
        <f t="shared" si="6"/>
        <v>0</v>
      </c>
      <c r="GV18" s="4">
        <f t="shared" si="6"/>
        <v>0</v>
      </c>
      <c r="GW18" s="4">
        <f t="shared" si="6"/>
        <v>0</v>
      </c>
      <c r="GX18" s="4">
        <f t="shared" si="6"/>
        <v>0</v>
      </c>
    </row>
    <row r="20" spans="1:255" x14ac:dyDescent="0.2">
      <c r="A20" s="1">
        <v>3</v>
      </c>
      <c r="B20" s="1">
        <v>1</v>
      </c>
      <c r="C20" s="1"/>
      <c r="D20" s="1">
        <f>ROW(A522)</f>
        <v>522</v>
      </c>
      <c r="E20" s="1"/>
      <c r="F20" s="1" t="s">
        <v>13</v>
      </c>
      <c r="G20" s="1" t="s">
        <v>14</v>
      </c>
      <c r="H20" s="1" t="s">
        <v>3</v>
      </c>
      <c r="I20" s="1">
        <v>0</v>
      </c>
      <c r="J20" s="1" t="s">
        <v>3</v>
      </c>
      <c r="K20" s="1">
        <v>-1</v>
      </c>
      <c r="L20" s="1" t="s">
        <v>3</v>
      </c>
      <c r="M20" s="1" t="s">
        <v>3</v>
      </c>
      <c r="N20" s="1"/>
      <c r="O20" s="1"/>
      <c r="P20" s="1"/>
      <c r="Q20" s="1"/>
      <c r="R20" s="1"/>
      <c r="S20" s="1">
        <v>0</v>
      </c>
      <c r="T20" s="1">
        <v>0</v>
      </c>
      <c r="U20" s="1" t="s">
        <v>3</v>
      </c>
      <c r="V20" s="1">
        <v>0</v>
      </c>
      <c r="W20" s="1"/>
      <c r="X20" s="1"/>
      <c r="Y20" s="1"/>
      <c r="Z20" s="1"/>
      <c r="AA20" s="1"/>
      <c r="AB20" s="1" t="s">
        <v>3</v>
      </c>
      <c r="AC20" s="1" t="s">
        <v>3</v>
      </c>
      <c r="AD20" s="1" t="s">
        <v>3</v>
      </c>
      <c r="AE20" s="1" t="s">
        <v>3</v>
      </c>
      <c r="AF20" s="1" t="s">
        <v>3</v>
      </c>
      <c r="AG20" s="1" t="s">
        <v>3</v>
      </c>
      <c r="AH20" s="1"/>
      <c r="AI20" s="1"/>
      <c r="AJ20" s="1"/>
      <c r="AK20" s="1"/>
      <c r="AL20" s="1"/>
      <c r="AM20" s="1"/>
      <c r="AN20" s="1"/>
      <c r="AO20" s="1"/>
      <c r="AP20" s="1" t="s">
        <v>3</v>
      </c>
      <c r="AQ20" s="1" t="s">
        <v>3</v>
      </c>
      <c r="AR20" s="1" t="s">
        <v>3</v>
      </c>
      <c r="AS20" s="1"/>
      <c r="AT20" s="1"/>
      <c r="AU20" s="1"/>
      <c r="AV20" s="1"/>
      <c r="AW20" s="1"/>
      <c r="AX20" s="1"/>
      <c r="AY20" s="1"/>
      <c r="AZ20" s="1" t="s">
        <v>3</v>
      </c>
      <c r="BA20" s="1"/>
      <c r="BB20" s="1" t="s">
        <v>3</v>
      </c>
      <c r="BC20" s="1" t="s">
        <v>3</v>
      </c>
      <c r="BD20" s="1" t="s">
        <v>3</v>
      </c>
      <c r="BE20" s="1" t="s">
        <v>3</v>
      </c>
      <c r="BF20" s="1" t="s">
        <v>3</v>
      </c>
      <c r="BG20" s="1" t="s">
        <v>3</v>
      </c>
      <c r="BH20" s="1" t="s">
        <v>3</v>
      </c>
      <c r="BI20" s="1" t="s">
        <v>3</v>
      </c>
      <c r="BJ20" s="1" t="s">
        <v>3</v>
      </c>
      <c r="BK20" s="1" t="s">
        <v>3</v>
      </c>
      <c r="BL20" s="1" t="s">
        <v>3</v>
      </c>
      <c r="BM20" s="1" t="s">
        <v>3</v>
      </c>
      <c r="BN20" s="1" t="s">
        <v>3</v>
      </c>
      <c r="BO20" s="1" t="s">
        <v>3</v>
      </c>
      <c r="BP20" s="1" t="s">
        <v>3</v>
      </c>
      <c r="BQ20" s="1"/>
      <c r="BR20" s="1"/>
      <c r="BS20" s="1"/>
      <c r="BT20" s="1"/>
      <c r="BU20" s="1"/>
      <c r="BV20" s="1"/>
      <c r="BW20" s="1"/>
      <c r="BX20" s="1">
        <v>0</v>
      </c>
      <c r="BY20" s="1"/>
      <c r="BZ20" s="1"/>
      <c r="CA20" s="1"/>
      <c r="CB20" s="1"/>
      <c r="CC20" s="1"/>
      <c r="CD20" s="1"/>
      <c r="CE20" s="1"/>
      <c r="CF20" s="1">
        <v>0</v>
      </c>
      <c r="CG20" s="1">
        <v>0</v>
      </c>
      <c r="CH20" s="1"/>
      <c r="CI20" s="1" t="s">
        <v>3</v>
      </c>
      <c r="CJ20" s="1" t="s">
        <v>3</v>
      </c>
      <c r="CK20" t="s">
        <v>3</v>
      </c>
      <c r="CL20" t="s">
        <v>3</v>
      </c>
      <c r="CM20" t="s">
        <v>3</v>
      </c>
      <c r="CN20" t="s">
        <v>3</v>
      </c>
      <c r="CO20" t="s">
        <v>3</v>
      </c>
      <c r="CP20" t="s">
        <v>3</v>
      </c>
      <c r="CQ20" t="s">
        <v>3</v>
      </c>
    </row>
    <row r="22" spans="1:255" x14ac:dyDescent="0.2">
      <c r="A22" s="3">
        <v>52</v>
      </c>
      <c r="B22" s="3">
        <f t="shared" ref="B22:G22" si="7">B522</f>
        <v>1</v>
      </c>
      <c r="C22" s="3">
        <f t="shared" si="7"/>
        <v>3</v>
      </c>
      <c r="D22" s="3">
        <f t="shared" si="7"/>
        <v>20</v>
      </c>
      <c r="E22" s="3">
        <f t="shared" si="7"/>
        <v>0</v>
      </c>
      <c r="F22" s="3" t="str">
        <f t="shared" si="7"/>
        <v>02-04-1-01-02к2</v>
      </c>
      <c r="G22" s="3" t="str">
        <f t="shared" si="7"/>
        <v>Электроснабжение нетяговых потребителей. Переустройство линий А/Б, ПЭ1, ПЭ2 10 кВт электроснабжения нетяговых потребителей на станции Андроновка</v>
      </c>
      <c r="H22" s="3"/>
      <c r="I22" s="3"/>
      <c r="J22" s="3"/>
      <c r="K22" s="3"/>
      <c r="L22" s="3"/>
      <c r="M22" s="3"/>
      <c r="N22" s="3"/>
      <c r="O22" s="3">
        <f t="shared" ref="O22:AT22" si="8">O522</f>
        <v>859750</v>
      </c>
      <c r="P22" s="3">
        <f t="shared" si="8"/>
        <v>560291</v>
      </c>
      <c r="Q22" s="3">
        <f t="shared" si="8"/>
        <v>257060</v>
      </c>
      <c r="R22" s="3">
        <f t="shared" si="8"/>
        <v>15232</v>
      </c>
      <c r="S22" s="3">
        <f t="shared" si="8"/>
        <v>42399</v>
      </c>
      <c r="T22" s="3">
        <f t="shared" si="8"/>
        <v>0</v>
      </c>
      <c r="U22" s="3">
        <f t="shared" si="8"/>
        <v>4032.9321639999994</v>
      </c>
      <c r="V22" s="3">
        <f t="shared" si="8"/>
        <v>1213.6591028399998</v>
      </c>
      <c r="W22" s="3">
        <f t="shared" si="8"/>
        <v>924</v>
      </c>
      <c r="X22" s="3">
        <f t="shared" si="8"/>
        <v>55382</v>
      </c>
      <c r="Y22" s="3">
        <f t="shared" si="8"/>
        <v>31495</v>
      </c>
      <c r="Z22" s="3">
        <f t="shared" si="8"/>
        <v>0</v>
      </c>
      <c r="AA22" s="3">
        <f t="shared" si="8"/>
        <v>0</v>
      </c>
      <c r="AB22" s="3">
        <f t="shared" si="8"/>
        <v>0</v>
      </c>
      <c r="AC22" s="3">
        <f t="shared" si="8"/>
        <v>0</v>
      </c>
      <c r="AD22" s="3">
        <f t="shared" si="8"/>
        <v>0</v>
      </c>
      <c r="AE22" s="3">
        <f t="shared" si="8"/>
        <v>0</v>
      </c>
      <c r="AF22" s="3">
        <f t="shared" si="8"/>
        <v>0</v>
      </c>
      <c r="AG22" s="3">
        <f t="shared" si="8"/>
        <v>0</v>
      </c>
      <c r="AH22" s="3">
        <f t="shared" si="8"/>
        <v>0</v>
      </c>
      <c r="AI22" s="3">
        <f t="shared" si="8"/>
        <v>0</v>
      </c>
      <c r="AJ22" s="3">
        <f t="shared" si="8"/>
        <v>0</v>
      </c>
      <c r="AK22" s="3">
        <f t="shared" si="8"/>
        <v>0</v>
      </c>
      <c r="AL22" s="3">
        <f t="shared" si="8"/>
        <v>0</v>
      </c>
      <c r="AM22" s="3">
        <f t="shared" si="8"/>
        <v>0</v>
      </c>
      <c r="AN22" s="3">
        <f t="shared" si="8"/>
        <v>0</v>
      </c>
      <c r="AO22" s="3">
        <f t="shared" si="8"/>
        <v>0</v>
      </c>
      <c r="AP22" s="3">
        <f t="shared" si="8"/>
        <v>6606</v>
      </c>
      <c r="AQ22" s="3">
        <f t="shared" si="8"/>
        <v>0</v>
      </c>
      <c r="AR22" s="3">
        <f t="shared" si="8"/>
        <v>946627</v>
      </c>
      <c r="AS22" s="3">
        <f t="shared" si="8"/>
        <v>29329</v>
      </c>
      <c r="AT22" s="3">
        <f t="shared" si="8"/>
        <v>910692</v>
      </c>
      <c r="AU22" s="3">
        <f t="shared" ref="AU22:BZ22" si="9">AU522</f>
        <v>0</v>
      </c>
      <c r="AV22" s="3">
        <f t="shared" si="9"/>
        <v>560291</v>
      </c>
      <c r="AW22" s="3">
        <f t="shared" si="9"/>
        <v>553685</v>
      </c>
      <c r="AX22" s="3">
        <f t="shared" si="9"/>
        <v>0</v>
      </c>
      <c r="AY22" s="3">
        <f t="shared" si="9"/>
        <v>553685</v>
      </c>
      <c r="AZ22" s="3">
        <f t="shared" si="9"/>
        <v>6606</v>
      </c>
      <c r="BA22" s="3">
        <f t="shared" si="9"/>
        <v>0</v>
      </c>
      <c r="BB22" s="3">
        <f t="shared" si="9"/>
        <v>0</v>
      </c>
      <c r="BC22" s="3">
        <f t="shared" si="9"/>
        <v>0</v>
      </c>
      <c r="BD22" s="3">
        <f t="shared" si="9"/>
        <v>3721</v>
      </c>
      <c r="BE22" s="3">
        <f t="shared" si="9"/>
        <v>0</v>
      </c>
      <c r="BF22" s="3">
        <f t="shared" si="9"/>
        <v>0</v>
      </c>
      <c r="BG22" s="3">
        <f t="shared" si="9"/>
        <v>0</v>
      </c>
      <c r="BH22" s="3">
        <f t="shared" si="9"/>
        <v>0</v>
      </c>
      <c r="BI22" s="3">
        <f t="shared" si="9"/>
        <v>0</v>
      </c>
      <c r="BJ22" s="3">
        <f t="shared" si="9"/>
        <v>0</v>
      </c>
      <c r="BK22" s="3">
        <f t="shared" si="9"/>
        <v>0</v>
      </c>
      <c r="BL22" s="3">
        <f t="shared" si="9"/>
        <v>0</v>
      </c>
      <c r="BM22" s="3">
        <f t="shared" si="9"/>
        <v>0</v>
      </c>
      <c r="BN22" s="3">
        <f t="shared" si="9"/>
        <v>0</v>
      </c>
      <c r="BO22" s="3">
        <f t="shared" si="9"/>
        <v>0</v>
      </c>
      <c r="BP22" s="3">
        <f t="shared" si="9"/>
        <v>0</v>
      </c>
      <c r="BQ22" s="3">
        <f t="shared" si="9"/>
        <v>0</v>
      </c>
      <c r="BR22" s="3">
        <f t="shared" si="9"/>
        <v>0</v>
      </c>
      <c r="BS22" s="3">
        <f t="shared" si="9"/>
        <v>0</v>
      </c>
      <c r="BT22" s="3">
        <f t="shared" si="9"/>
        <v>0</v>
      </c>
      <c r="BU22" s="3">
        <f t="shared" si="9"/>
        <v>0</v>
      </c>
      <c r="BV22" s="3">
        <f t="shared" si="9"/>
        <v>0</v>
      </c>
      <c r="BW22" s="3">
        <f t="shared" si="9"/>
        <v>0</v>
      </c>
      <c r="BX22" s="3">
        <f t="shared" si="9"/>
        <v>0</v>
      </c>
      <c r="BY22" s="3">
        <f t="shared" si="9"/>
        <v>0</v>
      </c>
      <c r="BZ22" s="3">
        <f t="shared" si="9"/>
        <v>0</v>
      </c>
      <c r="CA22" s="3">
        <f t="shared" ref="CA22:DF22" si="10">CA522</f>
        <v>0</v>
      </c>
      <c r="CB22" s="3">
        <f t="shared" si="10"/>
        <v>0</v>
      </c>
      <c r="CC22" s="3">
        <f t="shared" si="10"/>
        <v>0</v>
      </c>
      <c r="CD22" s="3">
        <f t="shared" si="10"/>
        <v>0</v>
      </c>
      <c r="CE22" s="3">
        <f t="shared" si="10"/>
        <v>0</v>
      </c>
      <c r="CF22" s="3">
        <f t="shared" si="10"/>
        <v>0</v>
      </c>
      <c r="CG22" s="3">
        <f t="shared" si="10"/>
        <v>0</v>
      </c>
      <c r="CH22" s="3">
        <f t="shared" si="10"/>
        <v>0</v>
      </c>
      <c r="CI22" s="3">
        <f t="shared" si="10"/>
        <v>0</v>
      </c>
      <c r="CJ22" s="3">
        <f t="shared" si="10"/>
        <v>0</v>
      </c>
      <c r="CK22" s="3">
        <f t="shared" si="10"/>
        <v>0</v>
      </c>
      <c r="CL22" s="3">
        <f t="shared" si="10"/>
        <v>0</v>
      </c>
      <c r="CM22" s="3">
        <f t="shared" si="10"/>
        <v>0</v>
      </c>
      <c r="CN22" s="3">
        <f t="shared" si="10"/>
        <v>0</v>
      </c>
      <c r="CO22" s="3">
        <f t="shared" si="10"/>
        <v>0</v>
      </c>
      <c r="CP22" s="3">
        <f t="shared" si="10"/>
        <v>0</v>
      </c>
      <c r="CQ22" s="3">
        <f t="shared" si="10"/>
        <v>0</v>
      </c>
      <c r="CR22" s="3">
        <f t="shared" si="10"/>
        <v>0</v>
      </c>
      <c r="CS22" s="3">
        <f t="shared" si="10"/>
        <v>0</v>
      </c>
      <c r="CT22" s="3">
        <f t="shared" si="10"/>
        <v>0</v>
      </c>
      <c r="CU22" s="3">
        <f t="shared" si="10"/>
        <v>0</v>
      </c>
      <c r="CV22" s="3">
        <f t="shared" si="10"/>
        <v>0</v>
      </c>
      <c r="CW22" s="3">
        <f t="shared" si="10"/>
        <v>0</v>
      </c>
      <c r="CX22" s="3">
        <f t="shared" si="10"/>
        <v>0</v>
      </c>
      <c r="CY22" s="3">
        <f t="shared" si="10"/>
        <v>0</v>
      </c>
      <c r="CZ22" s="3">
        <f t="shared" si="10"/>
        <v>0</v>
      </c>
      <c r="DA22" s="3">
        <f t="shared" si="10"/>
        <v>0</v>
      </c>
      <c r="DB22" s="3">
        <f t="shared" si="10"/>
        <v>0</v>
      </c>
      <c r="DC22" s="3">
        <f t="shared" si="10"/>
        <v>0</v>
      </c>
      <c r="DD22" s="3">
        <f t="shared" si="10"/>
        <v>0</v>
      </c>
      <c r="DE22" s="3">
        <f t="shared" si="10"/>
        <v>0</v>
      </c>
      <c r="DF22" s="3">
        <f t="shared" si="10"/>
        <v>0</v>
      </c>
      <c r="DG22" s="4">
        <f t="shared" ref="DG22:EL22" si="11">DG522</f>
        <v>6605316</v>
      </c>
      <c r="DH22" s="4">
        <f t="shared" si="11"/>
        <v>4520540</v>
      </c>
      <c r="DI22" s="4">
        <f t="shared" si="11"/>
        <v>1781354</v>
      </c>
      <c r="DJ22" s="4">
        <f t="shared" si="11"/>
        <v>105702</v>
      </c>
      <c r="DK22" s="4">
        <f t="shared" si="11"/>
        <v>303422</v>
      </c>
      <c r="DL22" s="4">
        <f t="shared" si="11"/>
        <v>0</v>
      </c>
      <c r="DM22" s="4">
        <f t="shared" si="11"/>
        <v>4032.9321639999994</v>
      </c>
      <c r="DN22" s="4">
        <f t="shared" si="11"/>
        <v>1213.6591028399998</v>
      </c>
      <c r="DO22" s="4">
        <f t="shared" si="11"/>
        <v>924</v>
      </c>
      <c r="DP22" s="4">
        <f t="shared" si="11"/>
        <v>394088</v>
      </c>
      <c r="DQ22" s="4">
        <f t="shared" si="11"/>
        <v>223469</v>
      </c>
      <c r="DR22" s="4">
        <f t="shared" si="11"/>
        <v>0</v>
      </c>
      <c r="DS22" s="4">
        <f t="shared" si="11"/>
        <v>0</v>
      </c>
      <c r="DT22" s="4">
        <f t="shared" si="11"/>
        <v>0</v>
      </c>
      <c r="DU22" s="4">
        <f t="shared" si="11"/>
        <v>0</v>
      </c>
      <c r="DV22" s="4">
        <f t="shared" si="11"/>
        <v>0</v>
      </c>
      <c r="DW22" s="4">
        <f t="shared" si="11"/>
        <v>0</v>
      </c>
      <c r="DX22" s="4">
        <f t="shared" si="11"/>
        <v>0</v>
      </c>
      <c r="DY22" s="4">
        <f t="shared" si="11"/>
        <v>0</v>
      </c>
      <c r="DZ22" s="4">
        <f t="shared" si="11"/>
        <v>0</v>
      </c>
      <c r="EA22" s="4">
        <f t="shared" si="11"/>
        <v>0</v>
      </c>
      <c r="EB22" s="4">
        <f t="shared" si="11"/>
        <v>0</v>
      </c>
      <c r="EC22" s="4">
        <f t="shared" si="11"/>
        <v>0</v>
      </c>
      <c r="ED22" s="4">
        <f t="shared" si="11"/>
        <v>0</v>
      </c>
      <c r="EE22" s="4">
        <f t="shared" si="11"/>
        <v>0</v>
      </c>
      <c r="EF22" s="4">
        <f t="shared" si="11"/>
        <v>0</v>
      </c>
      <c r="EG22" s="4">
        <f t="shared" si="11"/>
        <v>0</v>
      </c>
      <c r="EH22" s="4">
        <f t="shared" si="11"/>
        <v>6606</v>
      </c>
      <c r="EI22" s="4">
        <f t="shared" si="11"/>
        <v>0</v>
      </c>
      <c r="EJ22" s="4">
        <f t="shared" si="11"/>
        <v>7222873</v>
      </c>
      <c r="EK22" s="4">
        <f t="shared" si="11"/>
        <v>242913</v>
      </c>
      <c r="EL22" s="4">
        <f t="shared" si="11"/>
        <v>6973354</v>
      </c>
      <c r="EM22" s="4">
        <f t="shared" ref="EM22:FR22" si="12">EM522</f>
        <v>0</v>
      </c>
      <c r="EN22" s="4">
        <f t="shared" si="12"/>
        <v>4520540</v>
      </c>
      <c r="EO22" s="4">
        <f t="shared" si="12"/>
        <v>4513934</v>
      </c>
      <c r="EP22" s="4">
        <f t="shared" si="12"/>
        <v>0</v>
      </c>
      <c r="EQ22" s="4">
        <f t="shared" si="12"/>
        <v>4513934</v>
      </c>
      <c r="ER22" s="4">
        <f t="shared" si="12"/>
        <v>6606</v>
      </c>
      <c r="ES22" s="4">
        <f t="shared" si="12"/>
        <v>0</v>
      </c>
      <c r="ET22" s="4">
        <f t="shared" si="12"/>
        <v>0</v>
      </c>
      <c r="EU22" s="4">
        <f t="shared" si="12"/>
        <v>0</v>
      </c>
      <c r="EV22" s="4">
        <f t="shared" si="12"/>
        <v>28916</v>
      </c>
      <c r="EW22" s="4">
        <f t="shared" si="12"/>
        <v>0</v>
      </c>
      <c r="EX22" s="4">
        <f t="shared" si="12"/>
        <v>0</v>
      </c>
      <c r="EY22" s="4">
        <f t="shared" si="12"/>
        <v>0</v>
      </c>
      <c r="EZ22" s="4">
        <f t="shared" si="12"/>
        <v>0</v>
      </c>
      <c r="FA22" s="4">
        <f t="shared" si="12"/>
        <v>0</v>
      </c>
      <c r="FB22" s="4">
        <f t="shared" si="12"/>
        <v>0</v>
      </c>
      <c r="FC22" s="4">
        <f t="shared" si="12"/>
        <v>0</v>
      </c>
      <c r="FD22" s="4">
        <f t="shared" si="12"/>
        <v>0</v>
      </c>
      <c r="FE22" s="4">
        <f t="shared" si="12"/>
        <v>0</v>
      </c>
      <c r="FF22" s="4">
        <f t="shared" si="12"/>
        <v>0</v>
      </c>
      <c r="FG22" s="4">
        <f t="shared" si="12"/>
        <v>0</v>
      </c>
      <c r="FH22" s="4">
        <f t="shared" si="12"/>
        <v>0</v>
      </c>
      <c r="FI22" s="4">
        <f t="shared" si="12"/>
        <v>0</v>
      </c>
      <c r="FJ22" s="4">
        <f t="shared" si="12"/>
        <v>0</v>
      </c>
      <c r="FK22" s="4">
        <f t="shared" si="12"/>
        <v>0</v>
      </c>
      <c r="FL22" s="4">
        <f t="shared" si="12"/>
        <v>0</v>
      </c>
      <c r="FM22" s="4">
        <f t="shared" si="12"/>
        <v>0</v>
      </c>
      <c r="FN22" s="4">
        <f t="shared" si="12"/>
        <v>0</v>
      </c>
      <c r="FO22" s="4">
        <f t="shared" si="12"/>
        <v>0</v>
      </c>
      <c r="FP22" s="4">
        <f t="shared" si="12"/>
        <v>0</v>
      </c>
      <c r="FQ22" s="4">
        <f t="shared" si="12"/>
        <v>0</v>
      </c>
      <c r="FR22" s="4">
        <f t="shared" si="12"/>
        <v>0</v>
      </c>
      <c r="FS22" s="4">
        <f t="shared" ref="FS22:GX22" si="13">FS522</f>
        <v>0</v>
      </c>
      <c r="FT22" s="4">
        <f t="shared" si="13"/>
        <v>0</v>
      </c>
      <c r="FU22" s="4">
        <f t="shared" si="13"/>
        <v>0</v>
      </c>
      <c r="FV22" s="4">
        <f t="shared" si="13"/>
        <v>0</v>
      </c>
      <c r="FW22" s="4">
        <f t="shared" si="13"/>
        <v>0</v>
      </c>
      <c r="FX22" s="4">
        <f t="shared" si="13"/>
        <v>0</v>
      </c>
      <c r="FY22" s="4">
        <f t="shared" si="13"/>
        <v>0</v>
      </c>
      <c r="FZ22" s="4">
        <f t="shared" si="13"/>
        <v>0</v>
      </c>
      <c r="GA22" s="4">
        <f t="shared" si="13"/>
        <v>0</v>
      </c>
      <c r="GB22" s="4">
        <f t="shared" si="13"/>
        <v>0</v>
      </c>
      <c r="GC22" s="4">
        <f t="shared" si="13"/>
        <v>0</v>
      </c>
      <c r="GD22" s="4">
        <f t="shared" si="13"/>
        <v>0</v>
      </c>
      <c r="GE22" s="4">
        <f t="shared" si="13"/>
        <v>0</v>
      </c>
      <c r="GF22" s="4">
        <f t="shared" si="13"/>
        <v>0</v>
      </c>
      <c r="GG22" s="4">
        <f t="shared" si="13"/>
        <v>0</v>
      </c>
      <c r="GH22" s="4">
        <f t="shared" si="13"/>
        <v>0</v>
      </c>
      <c r="GI22" s="4">
        <f t="shared" si="13"/>
        <v>0</v>
      </c>
      <c r="GJ22" s="4">
        <f t="shared" si="13"/>
        <v>0</v>
      </c>
      <c r="GK22" s="4">
        <f t="shared" si="13"/>
        <v>0</v>
      </c>
      <c r="GL22" s="4">
        <f t="shared" si="13"/>
        <v>0</v>
      </c>
      <c r="GM22" s="4">
        <f t="shared" si="13"/>
        <v>0</v>
      </c>
      <c r="GN22" s="4">
        <f t="shared" si="13"/>
        <v>0</v>
      </c>
      <c r="GO22" s="4">
        <f t="shared" si="13"/>
        <v>0</v>
      </c>
      <c r="GP22" s="4">
        <f t="shared" si="13"/>
        <v>0</v>
      </c>
      <c r="GQ22" s="4">
        <f t="shared" si="13"/>
        <v>0</v>
      </c>
      <c r="GR22" s="4">
        <f t="shared" si="13"/>
        <v>0</v>
      </c>
      <c r="GS22" s="4">
        <f t="shared" si="13"/>
        <v>0</v>
      </c>
      <c r="GT22" s="4">
        <f t="shared" si="13"/>
        <v>0</v>
      </c>
      <c r="GU22" s="4">
        <f t="shared" si="13"/>
        <v>0</v>
      </c>
      <c r="GV22" s="4">
        <f t="shared" si="13"/>
        <v>0</v>
      </c>
      <c r="GW22" s="4">
        <f t="shared" si="13"/>
        <v>0</v>
      </c>
      <c r="GX22" s="4">
        <f t="shared" si="13"/>
        <v>0</v>
      </c>
    </row>
    <row r="24" spans="1:255" x14ac:dyDescent="0.2">
      <c r="A24" s="1">
        <v>4</v>
      </c>
      <c r="B24" s="1">
        <v>1</v>
      </c>
      <c r="C24" s="1"/>
      <c r="D24" s="1">
        <f>ROW(A49)</f>
        <v>49</v>
      </c>
      <c r="E24" s="1"/>
      <c r="F24" s="1" t="s">
        <v>15</v>
      </c>
      <c r="G24" s="1" t="s">
        <v>16</v>
      </c>
      <c r="H24" s="1" t="s">
        <v>3</v>
      </c>
      <c r="I24" s="1">
        <v>0</v>
      </c>
      <c r="J24" s="1"/>
      <c r="K24" s="1">
        <v>-1</v>
      </c>
      <c r="L24" s="1"/>
      <c r="M24" s="1" t="s">
        <v>3</v>
      </c>
      <c r="N24" s="1"/>
      <c r="O24" s="1"/>
      <c r="P24" s="1"/>
      <c r="Q24" s="1"/>
      <c r="R24" s="1"/>
      <c r="S24" s="1">
        <v>0</v>
      </c>
      <c r="T24" s="1">
        <v>0</v>
      </c>
      <c r="U24" s="1" t="s">
        <v>3</v>
      </c>
      <c r="V24" s="1">
        <v>0</v>
      </c>
      <c r="W24" s="1"/>
      <c r="X24" s="1"/>
      <c r="Y24" s="1"/>
      <c r="Z24" s="1"/>
      <c r="AA24" s="1"/>
      <c r="AB24" s="1" t="s">
        <v>3</v>
      </c>
      <c r="AC24" s="1" t="s">
        <v>3</v>
      </c>
      <c r="AD24" s="1" t="s">
        <v>3</v>
      </c>
      <c r="AE24" s="1" t="s">
        <v>3</v>
      </c>
      <c r="AF24" s="1" t="s">
        <v>3</v>
      </c>
      <c r="AG24" s="1" t="s">
        <v>3</v>
      </c>
      <c r="AH24" s="1"/>
      <c r="AI24" s="1"/>
      <c r="AJ24" s="1"/>
      <c r="AK24" s="1"/>
      <c r="AL24" s="1"/>
      <c r="AM24" s="1"/>
      <c r="AN24" s="1"/>
      <c r="AO24" s="1"/>
      <c r="AP24" s="1" t="s">
        <v>3</v>
      </c>
      <c r="AQ24" s="1" t="s">
        <v>3</v>
      </c>
      <c r="AR24" s="1" t="s">
        <v>3</v>
      </c>
      <c r="AS24" s="1"/>
      <c r="AT24" s="1"/>
      <c r="AU24" s="1"/>
      <c r="AV24" s="1"/>
      <c r="AW24" s="1"/>
      <c r="AX24" s="1"/>
      <c r="AY24" s="1"/>
      <c r="AZ24" s="1" t="s">
        <v>3</v>
      </c>
      <c r="BA24" s="1"/>
      <c r="BB24" s="1" t="s">
        <v>3</v>
      </c>
      <c r="BC24" s="1" t="s">
        <v>3</v>
      </c>
      <c r="BD24" s="1" t="s">
        <v>3</v>
      </c>
      <c r="BE24" s="1" t="s">
        <v>3</v>
      </c>
      <c r="BF24" s="1" t="s">
        <v>3</v>
      </c>
      <c r="BG24" s="1" t="s">
        <v>3</v>
      </c>
      <c r="BH24" s="1" t="s">
        <v>3</v>
      </c>
      <c r="BI24" s="1" t="s">
        <v>3</v>
      </c>
      <c r="BJ24" s="1" t="s">
        <v>3</v>
      </c>
      <c r="BK24" s="1" t="s">
        <v>3</v>
      </c>
      <c r="BL24" s="1" t="s">
        <v>3</v>
      </c>
      <c r="BM24" s="1" t="s">
        <v>3</v>
      </c>
      <c r="BN24" s="1" t="s">
        <v>3</v>
      </c>
      <c r="BO24" s="1" t="s">
        <v>3</v>
      </c>
      <c r="BP24" s="1" t="s">
        <v>3</v>
      </c>
      <c r="BQ24" s="1"/>
      <c r="BR24" s="1"/>
      <c r="BS24" s="1"/>
      <c r="BT24" s="1"/>
      <c r="BU24" s="1"/>
      <c r="BV24" s="1"/>
      <c r="BW24" s="1"/>
      <c r="BX24" s="1">
        <v>0</v>
      </c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>
        <v>0</v>
      </c>
    </row>
    <row r="26" spans="1:255" x14ac:dyDescent="0.2">
      <c r="A26" s="3">
        <v>52</v>
      </c>
      <c r="B26" s="3">
        <f t="shared" ref="B26:G26" si="14">B49</f>
        <v>1</v>
      </c>
      <c r="C26" s="3">
        <f t="shared" si="14"/>
        <v>4</v>
      </c>
      <c r="D26" s="3">
        <f t="shared" si="14"/>
        <v>24</v>
      </c>
      <c r="E26" s="3">
        <f t="shared" si="14"/>
        <v>0</v>
      </c>
      <c r="F26" s="3" t="str">
        <f t="shared" si="14"/>
        <v>Раздел 1</v>
      </c>
      <c r="G26" s="3" t="str">
        <f t="shared" si="14"/>
        <v>ПЭ2-10 кВ</v>
      </c>
      <c r="H26" s="3"/>
      <c r="I26" s="3"/>
      <c r="J26" s="3"/>
      <c r="K26" s="3"/>
      <c r="L26" s="3"/>
      <c r="M26" s="3"/>
      <c r="N26" s="3"/>
      <c r="O26" s="3">
        <f t="shared" ref="O26:AT26" si="15">O49</f>
        <v>1607</v>
      </c>
      <c r="P26" s="3">
        <f t="shared" si="15"/>
        <v>693</v>
      </c>
      <c r="Q26" s="3">
        <f t="shared" si="15"/>
        <v>286</v>
      </c>
      <c r="R26" s="3">
        <f t="shared" si="15"/>
        <v>30</v>
      </c>
      <c r="S26" s="3">
        <f t="shared" si="15"/>
        <v>628</v>
      </c>
      <c r="T26" s="3">
        <f t="shared" si="15"/>
        <v>0</v>
      </c>
      <c r="U26" s="3">
        <f t="shared" si="15"/>
        <v>80.025855000000007</v>
      </c>
      <c r="V26" s="3">
        <f t="shared" si="15"/>
        <v>2.8040219999999998</v>
      </c>
      <c r="W26" s="3">
        <f t="shared" si="15"/>
        <v>0</v>
      </c>
      <c r="X26" s="3">
        <f t="shared" si="15"/>
        <v>610</v>
      </c>
      <c r="Y26" s="3">
        <f t="shared" si="15"/>
        <v>310</v>
      </c>
      <c r="Z26" s="3">
        <f t="shared" si="15"/>
        <v>0</v>
      </c>
      <c r="AA26" s="3">
        <f t="shared" si="15"/>
        <v>0</v>
      </c>
      <c r="AB26" s="3">
        <f t="shared" si="15"/>
        <v>1607</v>
      </c>
      <c r="AC26" s="3">
        <f t="shared" si="15"/>
        <v>693</v>
      </c>
      <c r="AD26" s="3">
        <f t="shared" si="15"/>
        <v>286</v>
      </c>
      <c r="AE26" s="3">
        <f t="shared" si="15"/>
        <v>30</v>
      </c>
      <c r="AF26" s="3">
        <f t="shared" si="15"/>
        <v>628</v>
      </c>
      <c r="AG26" s="3">
        <f t="shared" si="15"/>
        <v>0</v>
      </c>
      <c r="AH26" s="3">
        <f t="shared" si="15"/>
        <v>80.025855000000007</v>
      </c>
      <c r="AI26" s="3">
        <f t="shared" si="15"/>
        <v>2.8040219999999998</v>
      </c>
      <c r="AJ26" s="3">
        <f t="shared" si="15"/>
        <v>0</v>
      </c>
      <c r="AK26" s="3">
        <f t="shared" si="15"/>
        <v>610</v>
      </c>
      <c r="AL26" s="3">
        <f t="shared" si="15"/>
        <v>310</v>
      </c>
      <c r="AM26" s="3">
        <f t="shared" si="15"/>
        <v>0</v>
      </c>
      <c r="AN26" s="3">
        <f t="shared" si="15"/>
        <v>0</v>
      </c>
      <c r="AO26" s="3">
        <f t="shared" si="15"/>
        <v>0</v>
      </c>
      <c r="AP26" s="3">
        <f t="shared" si="15"/>
        <v>0</v>
      </c>
      <c r="AQ26" s="3">
        <f t="shared" si="15"/>
        <v>0</v>
      </c>
      <c r="AR26" s="3">
        <f t="shared" si="15"/>
        <v>2527</v>
      </c>
      <c r="AS26" s="3">
        <f t="shared" si="15"/>
        <v>2331</v>
      </c>
      <c r="AT26" s="3">
        <f t="shared" si="15"/>
        <v>196</v>
      </c>
      <c r="AU26" s="3">
        <f t="shared" ref="AU26:BZ26" si="16">AU49</f>
        <v>0</v>
      </c>
      <c r="AV26" s="3">
        <f t="shared" si="16"/>
        <v>693</v>
      </c>
      <c r="AW26" s="3">
        <f t="shared" si="16"/>
        <v>693</v>
      </c>
      <c r="AX26" s="3">
        <f t="shared" si="16"/>
        <v>0</v>
      </c>
      <c r="AY26" s="3">
        <f t="shared" si="16"/>
        <v>693</v>
      </c>
      <c r="AZ26" s="3">
        <f t="shared" si="16"/>
        <v>0</v>
      </c>
      <c r="BA26" s="3">
        <f t="shared" si="16"/>
        <v>0</v>
      </c>
      <c r="BB26" s="3">
        <f t="shared" si="16"/>
        <v>0</v>
      </c>
      <c r="BC26" s="3">
        <f t="shared" si="16"/>
        <v>0</v>
      </c>
      <c r="BD26" s="3">
        <f t="shared" si="16"/>
        <v>0</v>
      </c>
      <c r="BE26" s="3">
        <f t="shared" si="16"/>
        <v>0</v>
      </c>
      <c r="BF26" s="3">
        <f t="shared" si="16"/>
        <v>0</v>
      </c>
      <c r="BG26" s="3">
        <f t="shared" si="16"/>
        <v>0</v>
      </c>
      <c r="BH26" s="3">
        <f t="shared" si="16"/>
        <v>0</v>
      </c>
      <c r="BI26" s="3">
        <f t="shared" si="16"/>
        <v>0</v>
      </c>
      <c r="BJ26" s="3">
        <f t="shared" si="16"/>
        <v>0</v>
      </c>
      <c r="BK26" s="3">
        <f t="shared" si="16"/>
        <v>0</v>
      </c>
      <c r="BL26" s="3">
        <f t="shared" si="16"/>
        <v>0</v>
      </c>
      <c r="BM26" s="3">
        <f t="shared" si="16"/>
        <v>0</v>
      </c>
      <c r="BN26" s="3">
        <f t="shared" si="16"/>
        <v>0</v>
      </c>
      <c r="BO26" s="3">
        <f t="shared" si="16"/>
        <v>0</v>
      </c>
      <c r="BP26" s="3">
        <f t="shared" si="16"/>
        <v>0</v>
      </c>
      <c r="BQ26" s="3">
        <f t="shared" si="16"/>
        <v>0</v>
      </c>
      <c r="BR26" s="3">
        <f t="shared" si="16"/>
        <v>0</v>
      </c>
      <c r="BS26" s="3">
        <f t="shared" si="16"/>
        <v>0</v>
      </c>
      <c r="BT26" s="3">
        <f t="shared" si="16"/>
        <v>0</v>
      </c>
      <c r="BU26" s="3">
        <f t="shared" si="16"/>
        <v>0</v>
      </c>
      <c r="BV26" s="3">
        <f t="shared" si="16"/>
        <v>0</v>
      </c>
      <c r="BW26" s="3">
        <f t="shared" si="16"/>
        <v>0</v>
      </c>
      <c r="BX26" s="3">
        <f t="shared" si="16"/>
        <v>0</v>
      </c>
      <c r="BY26" s="3">
        <f t="shared" si="16"/>
        <v>0</v>
      </c>
      <c r="BZ26" s="3">
        <f t="shared" si="16"/>
        <v>0</v>
      </c>
      <c r="CA26" s="3">
        <f t="shared" ref="CA26:DF26" si="17">CA49</f>
        <v>2527</v>
      </c>
      <c r="CB26" s="3">
        <f t="shared" si="17"/>
        <v>2331</v>
      </c>
      <c r="CC26" s="3">
        <f t="shared" si="17"/>
        <v>196</v>
      </c>
      <c r="CD26" s="3">
        <f t="shared" si="17"/>
        <v>0</v>
      </c>
      <c r="CE26" s="3">
        <f t="shared" si="17"/>
        <v>693</v>
      </c>
      <c r="CF26" s="3">
        <f t="shared" si="17"/>
        <v>693</v>
      </c>
      <c r="CG26" s="3">
        <f t="shared" si="17"/>
        <v>0</v>
      </c>
      <c r="CH26" s="3">
        <f t="shared" si="17"/>
        <v>693</v>
      </c>
      <c r="CI26" s="3">
        <f t="shared" si="17"/>
        <v>0</v>
      </c>
      <c r="CJ26" s="3">
        <f t="shared" si="17"/>
        <v>0</v>
      </c>
      <c r="CK26" s="3">
        <f t="shared" si="17"/>
        <v>0</v>
      </c>
      <c r="CL26" s="3">
        <f t="shared" si="17"/>
        <v>0</v>
      </c>
      <c r="CM26" s="3">
        <f t="shared" si="17"/>
        <v>0</v>
      </c>
      <c r="CN26" s="3">
        <f t="shared" si="17"/>
        <v>0</v>
      </c>
      <c r="CO26" s="3">
        <f t="shared" si="17"/>
        <v>0</v>
      </c>
      <c r="CP26" s="3">
        <f t="shared" si="17"/>
        <v>0</v>
      </c>
      <c r="CQ26" s="3">
        <f t="shared" si="17"/>
        <v>0</v>
      </c>
      <c r="CR26" s="3">
        <f t="shared" si="17"/>
        <v>0</v>
      </c>
      <c r="CS26" s="3">
        <f t="shared" si="17"/>
        <v>0</v>
      </c>
      <c r="CT26" s="3">
        <f t="shared" si="17"/>
        <v>0</v>
      </c>
      <c r="CU26" s="3">
        <f t="shared" si="17"/>
        <v>0</v>
      </c>
      <c r="CV26" s="3">
        <f t="shared" si="17"/>
        <v>0</v>
      </c>
      <c r="CW26" s="3">
        <f t="shared" si="17"/>
        <v>0</v>
      </c>
      <c r="CX26" s="3">
        <f t="shared" si="17"/>
        <v>0</v>
      </c>
      <c r="CY26" s="3">
        <f t="shared" si="17"/>
        <v>0</v>
      </c>
      <c r="CZ26" s="3">
        <f t="shared" si="17"/>
        <v>0</v>
      </c>
      <c r="DA26" s="3">
        <f t="shared" si="17"/>
        <v>0</v>
      </c>
      <c r="DB26" s="3">
        <f t="shared" si="17"/>
        <v>0</v>
      </c>
      <c r="DC26" s="3">
        <f t="shared" si="17"/>
        <v>0</v>
      </c>
      <c r="DD26" s="3">
        <f t="shared" si="17"/>
        <v>0</v>
      </c>
      <c r="DE26" s="3">
        <f t="shared" si="17"/>
        <v>0</v>
      </c>
      <c r="DF26" s="3">
        <f t="shared" si="17"/>
        <v>0</v>
      </c>
      <c r="DG26" s="4">
        <f t="shared" ref="DG26:EL26" si="18">DG49</f>
        <v>11081</v>
      </c>
      <c r="DH26" s="4">
        <f t="shared" si="18"/>
        <v>4780</v>
      </c>
      <c r="DI26" s="4">
        <f t="shared" si="18"/>
        <v>1976</v>
      </c>
      <c r="DJ26" s="4">
        <f t="shared" si="18"/>
        <v>205</v>
      </c>
      <c r="DK26" s="4">
        <f t="shared" si="18"/>
        <v>4325</v>
      </c>
      <c r="DL26" s="4">
        <f t="shared" si="18"/>
        <v>0</v>
      </c>
      <c r="DM26" s="4">
        <f t="shared" si="18"/>
        <v>80.025855000000007</v>
      </c>
      <c r="DN26" s="4">
        <f t="shared" si="18"/>
        <v>2.8040219999999998</v>
      </c>
      <c r="DO26" s="4">
        <f t="shared" si="18"/>
        <v>0</v>
      </c>
      <c r="DP26" s="4">
        <f t="shared" si="18"/>
        <v>4202</v>
      </c>
      <c r="DQ26" s="4">
        <f t="shared" si="18"/>
        <v>2134</v>
      </c>
      <c r="DR26" s="4">
        <f t="shared" si="18"/>
        <v>0</v>
      </c>
      <c r="DS26" s="4">
        <f t="shared" si="18"/>
        <v>0</v>
      </c>
      <c r="DT26" s="4">
        <f t="shared" si="18"/>
        <v>11081</v>
      </c>
      <c r="DU26" s="4">
        <f t="shared" si="18"/>
        <v>4780</v>
      </c>
      <c r="DV26" s="4">
        <f t="shared" si="18"/>
        <v>1976</v>
      </c>
      <c r="DW26" s="4">
        <f t="shared" si="18"/>
        <v>205</v>
      </c>
      <c r="DX26" s="4">
        <f t="shared" si="18"/>
        <v>4325</v>
      </c>
      <c r="DY26" s="4">
        <f t="shared" si="18"/>
        <v>0</v>
      </c>
      <c r="DZ26" s="4">
        <f t="shared" si="18"/>
        <v>80.025855000000007</v>
      </c>
      <c r="EA26" s="4">
        <f t="shared" si="18"/>
        <v>2.8040219999999998</v>
      </c>
      <c r="EB26" s="4">
        <f t="shared" si="18"/>
        <v>0</v>
      </c>
      <c r="EC26" s="4">
        <f t="shared" si="18"/>
        <v>4202</v>
      </c>
      <c r="ED26" s="4">
        <f t="shared" si="18"/>
        <v>2134</v>
      </c>
      <c r="EE26" s="4">
        <f t="shared" si="18"/>
        <v>0</v>
      </c>
      <c r="EF26" s="4">
        <f t="shared" si="18"/>
        <v>0</v>
      </c>
      <c r="EG26" s="4">
        <f t="shared" si="18"/>
        <v>0</v>
      </c>
      <c r="EH26" s="4">
        <f t="shared" si="18"/>
        <v>0</v>
      </c>
      <c r="EI26" s="4">
        <f t="shared" si="18"/>
        <v>0</v>
      </c>
      <c r="EJ26" s="4">
        <f t="shared" si="18"/>
        <v>17417</v>
      </c>
      <c r="EK26" s="4">
        <f t="shared" si="18"/>
        <v>16060</v>
      </c>
      <c r="EL26" s="4">
        <f t="shared" si="18"/>
        <v>1357</v>
      </c>
      <c r="EM26" s="4">
        <f t="shared" ref="EM26:FR26" si="19">EM49</f>
        <v>0</v>
      </c>
      <c r="EN26" s="4">
        <f t="shared" si="19"/>
        <v>4780</v>
      </c>
      <c r="EO26" s="4">
        <f t="shared" si="19"/>
        <v>4780</v>
      </c>
      <c r="EP26" s="4">
        <f t="shared" si="19"/>
        <v>0</v>
      </c>
      <c r="EQ26" s="4">
        <f t="shared" si="19"/>
        <v>4780</v>
      </c>
      <c r="ER26" s="4">
        <f t="shared" si="19"/>
        <v>0</v>
      </c>
      <c r="ES26" s="4">
        <f t="shared" si="19"/>
        <v>0</v>
      </c>
      <c r="ET26" s="4">
        <f t="shared" si="19"/>
        <v>0</v>
      </c>
      <c r="EU26" s="4">
        <f t="shared" si="19"/>
        <v>0</v>
      </c>
      <c r="EV26" s="4">
        <f t="shared" si="19"/>
        <v>0</v>
      </c>
      <c r="EW26" s="4">
        <f t="shared" si="19"/>
        <v>0</v>
      </c>
      <c r="EX26" s="4">
        <f t="shared" si="19"/>
        <v>0</v>
      </c>
      <c r="EY26" s="4">
        <f t="shared" si="19"/>
        <v>0</v>
      </c>
      <c r="EZ26" s="4">
        <f t="shared" si="19"/>
        <v>0</v>
      </c>
      <c r="FA26" s="4">
        <f t="shared" si="19"/>
        <v>0</v>
      </c>
      <c r="FB26" s="4">
        <f t="shared" si="19"/>
        <v>0</v>
      </c>
      <c r="FC26" s="4">
        <f t="shared" si="19"/>
        <v>0</v>
      </c>
      <c r="FD26" s="4">
        <f t="shared" si="19"/>
        <v>0</v>
      </c>
      <c r="FE26" s="4">
        <f t="shared" si="19"/>
        <v>0</v>
      </c>
      <c r="FF26" s="4">
        <f t="shared" si="19"/>
        <v>0</v>
      </c>
      <c r="FG26" s="4">
        <f t="shared" si="19"/>
        <v>0</v>
      </c>
      <c r="FH26" s="4">
        <f t="shared" si="19"/>
        <v>0</v>
      </c>
      <c r="FI26" s="4">
        <f t="shared" si="19"/>
        <v>0</v>
      </c>
      <c r="FJ26" s="4">
        <f t="shared" si="19"/>
        <v>0</v>
      </c>
      <c r="FK26" s="4">
        <f t="shared" si="19"/>
        <v>0</v>
      </c>
      <c r="FL26" s="4">
        <f t="shared" si="19"/>
        <v>0</v>
      </c>
      <c r="FM26" s="4">
        <f t="shared" si="19"/>
        <v>0</v>
      </c>
      <c r="FN26" s="4">
        <f t="shared" si="19"/>
        <v>0</v>
      </c>
      <c r="FO26" s="4">
        <f t="shared" si="19"/>
        <v>0</v>
      </c>
      <c r="FP26" s="4">
        <f t="shared" si="19"/>
        <v>0</v>
      </c>
      <c r="FQ26" s="4">
        <f t="shared" si="19"/>
        <v>0</v>
      </c>
      <c r="FR26" s="4">
        <f t="shared" si="19"/>
        <v>0</v>
      </c>
      <c r="FS26" s="4">
        <f t="shared" ref="FS26:GX26" si="20">FS49</f>
        <v>17417</v>
      </c>
      <c r="FT26" s="4">
        <f t="shared" si="20"/>
        <v>16060</v>
      </c>
      <c r="FU26" s="4">
        <f t="shared" si="20"/>
        <v>1357</v>
      </c>
      <c r="FV26" s="4">
        <f t="shared" si="20"/>
        <v>0</v>
      </c>
      <c r="FW26" s="4">
        <f t="shared" si="20"/>
        <v>4780</v>
      </c>
      <c r="FX26" s="4">
        <f t="shared" si="20"/>
        <v>4780</v>
      </c>
      <c r="FY26" s="4">
        <f t="shared" si="20"/>
        <v>0</v>
      </c>
      <c r="FZ26" s="4">
        <f t="shared" si="20"/>
        <v>4780</v>
      </c>
      <c r="GA26" s="4">
        <f t="shared" si="20"/>
        <v>0</v>
      </c>
      <c r="GB26" s="4">
        <f t="shared" si="20"/>
        <v>0</v>
      </c>
      <c r="GC26" s="4">
        <f t="shared" si="20"/>
        <v>0</v>
      </c>
      <c r="GD26" s="4">
        <f t="shared" si="20"/>
        <v>0</v>
      </c>
      <c r="GE26" s="4">
        <f t="shared" si="20"/>
        <v>0</v>
      </c>
      <c r="GF26" s="4">
        <f t="shared" si="20"/>
        <v>0</v>
      </c>
      <c r="GG26" s="4">
        <f t="shared" si="20"/>
        <v>0</v>
      </c>
      <c r="GH26" s="4">
        <f t="shared" si="20"/>
        <v>0</v>
      </c>
      <c r="GI26" s="4">
        <f t="shared" si="20"/>
        <v>0</v>
      </c>
      <c r="GJ26" s="4">
        <f t="shared" si="20"/>
        <v>0</v>
      </c>
      <c r="GK26" s="4">
        <f t="shared" si="20"/>
        <v>0</v>
      </c>
      <c r="GL26" s="4">
        <f t="shared" si="20"/>
        <v>0</v>
      </c>
      <c r="GM26" s="4">
        <f t="shared" si="20"/>
        <v>0</v>
      </c>
      <c r="GN26" s="4">
        <f t="shared" si="20"/>
        <v>0</v>
      </c>
      <c r="GO26" s="4">
        <f t="shared" si="20"/>
        <v>0</v>
      </c>
      <c r="GP26" s="4">
        <f t="shared" si="20"/>
        <v>0</v>
      </c>
      <c r="GQ26" s="4">
        <f t="shared" si="20"/>
        <v>0</v>
      </c>
      <c r="GR26" s="4">
        <f t="shared" si="20"/>
        <v>0</v>
      </c>
      <c r="GS26" s="4">
        <f t="shared" si="20"/>
        <v>0</v>
      </c>
      <c r="GT26" s="4">
        <f t="shared" si="20"/>
        <v>0</v>
      </c>
      <c r="GU26" s="4">
        <f t="shared" si="20"/>
        <v>0</v>
      </c>
      <c r="GV26" s="4">
        <f t="shared" si="20"/>
        <v>0</v>
      </c>
      <c r="GW26" s="4">
        <f t="shared" si="20"/>
        <v>0</v>
      </c>
      <c r="GX26" s="4">
        <f t="shared" si="20"/>
        <v>0</v>
      </c>
    </row>
    <row r="28" spans="1:255" x14ac:dyDescent="0.2">
      <c r="A28" s="2">
        <v>19</v>
      </c>
      <c r="B28" s="2">
        <v>1</v>
      </c>
      <c r="C28" s="2"/>
      <c r="D28" s="2"/>
      <c r="E28" s="2"/>
      <c r="F28" s="2" t="s">
        <v>3</v>
      </c>
      <c r="G28" s="2" t="s">
        <v>17</v>
      </c>
      <c r="H28" s="2" t="s">
        <v>3</v>
      </c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>
        <v>1</v>
      </c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  <c r="FE28" s="2"/>
      <c r="FF28" s="2"/>
      <c r="FG28" s="2"/>
      <c r="FH28" s="2"/>
      <c r="FI28" s="2"/>
      <c r="FJ28" s="2"/>
      <c r="FK28" s="2"/>
      <c r="FL28" s="2"/>
      <c r="FM28" s="2"/>
      <c r="FN28" s="2"/>
      <c r="FO28" s="2"/>
      <c r="FP28" s="2"/>
      <c r="FQ28" s="2"/>
      <c r="FR28" s="2"/>
      <c r="FS28" s="2"/>
      <c r="FT28" s="2"/>
      <c r="FU28" s="2"/>
      <c r="FV28" s="2"/>
      <c r="FW28" s="2"/>
      <c r="FX28" s="2"/>
      <c r="FY28" s="2"/>
      <c r="FZ28" s="2"/>
      <c r="GA28" s="2"/>
      <c r="GB28" s="2"/>
      <c r="GC28" s="2"/>
      <c r="GD28" s="2"/>
      <c r="GE28" s="2"/>
      <c r="GF28" s="2"/>
      <c r="GG28" s="2"/>
      <c r="GH28" s="2"/>
      <c r="GI28" s="2"/>
      <c r="GJ28" s="2"/>
      <c r="GK28" s="2"/>
      <c r="GL28" s="2"/>
      <c r="GM28" s="2"/>
      <c r="GN28" s="2"/>
      <c r="GO28" s="2"/>
      <c r="GP28" s="2"/>
      <c r="GQ28" s="2"/>
      <c r="GR28" s="2"/>
      <c r="GS28" s="2"/>
      <c r="GT28" s="2"/>
      <c r="GU28" s="2"/>
      <c r="GV28" s="2"/>
      <c r="GW28" s="2"/>
      <c r="GX28" s="2"/>
      <c r="GY28" s="2"/>
      <c r="GZ28" s="2"/>
      <c r="HA28" s="2"/>
      <c r="HB28" s="2"/>
      <c r="HC28" s="2"/>
      <c r="HD28" s="2"/>
      <c r="HE28" s="2"/>
      <c r="HF28" s="2"/>
      <c r="HG28" s="2"/>
      <c r="HH28" s="2"/>
      <c r="HI28" s="2"/>
      <c r="HJ28" s="2"/>
      <c r="HK28" s="2"/>
      <c r="HL28" s="2"/>
      <c r="HM28" s="2"/>
      <c r="HN28" s="2"/>
      <c r="HO28" s="2"/>
      <c r="HP28" s="2"/>
      <c r="HQ28" s="2"/>
      <c r="HR28" s="2"/>
      <c r="HS28" s="2"/>
      <c r="HT28" s="2"/>
      <c r="HU28" s="2"/>
      <c r="HV28" s="2"/>
      <c r="HW28" s="2"/>
      <c r="HX28" s="2"/>
      <c r="HY28" s="2"/>
      <c r="HZ28" s="2"/>
      <c r="IA28" s="2"/>
      <c r="IB28" s="2"/>
      <c r="IC28" s="2"/>
      <c r="ID28" s="2"/>
      <c r="IE28" s="2"/>
      <c r="IF28" s="2"/>
      <c r="IG28" s="2"/>
      <c r="IH28" s="2"/>
      <c r="II28" s="2"/>
      <c r="IJ28" s="2"/>
      <c r="IK28" s="2">
        <v>0</v>
      </c>
      <c r="IL28" s="2"/>
      <c r="IM28" s="2"/>
      <c r="IN28" s="2"/>
      <c r="IO28" s="2"/>
      <c r="IP28" s="2"/>
      <c r="IQ28" s="2"/>
      <c r="IR28" s="2"/>
      <c r="IS28" s="2"/>
      <c r="IT28" s="2"/>
      <c r="IU28" s="2"/>
    </row>
    <row r="29" spans="1:255" x14ac:dyDescent="0.2">
      <c r="A29" s="2">
        <v>17</v>
      </c>
      <c r="B29" s="2">
        <v>1</v>
      </c>
      <c r="C29" s="2">
        <f>ROW(SmtRes!A1)</f>
        <v>1</v>
      </c>
      <c r="D29" s="2">
        <f>ROW(EtalonRes!A1)</f>
        <v>1</v>
      </c>
      <c r="E29" s="2" t="s">
        <v>18</v>
      </c>
      <c r="F29" s="2" t="s">
        <v>19</v>
      </c>
      <c r="G29" s="2" t="s">
        <v>20</v>
      </c>
      <c r="H29" s="2" t="s">
        <v>21</v>
      </c>
      <c r="I29" s="2">
        <f>ROUND(23.4/100,9)</f>
        <v>0.23400000000000001</v>
      </c>
      <c r="J29" s="2">
        <v>0</v>
      </c>
      <c r="K29" s="2">
        <f>ROUND(23.4/100,9)</f>
        <v>0.23400000000000001</v>
      </c>
      <c r="L29" s="2"/>
      <c r="M29" s="2"/>
      <c r="N29" s="2"/>
      <c r="O29" s="2">
        <f t="shared" ref="O29:O38" si="21">ROUND(CP29,0)</f>
        <v>323</v>
      </c>
      <c r="P29" s="2">
        <f t="shared" ref="P29:P38" si="22">ROUND(CQ29*I29,0)</f>
        <v>0</v>
      </c>
      <c r="Q29" s="2">
        <f t="shared" ref="Q29:Q38" si="23">ROUND(CR29*I29,0)</f>
        <v>0</v>
      </c>
      <c r="R29" s="2">
        <f t="shared" ref="R29:R38" si="24">ROUND(CS29*I29,0)</f>
        <v>0</v>
      </c>
      <c r="S29" s="2">
        <f t="shared" ref="S29:S38" si="25">ROUND(CT29*I29,0)</f>
        <v>323</v>
      </c>
      <c r="T29" s="2">
        <f t="shared" ref="T29:T38" si="26">ROUND(CU29*I29,0)</f>
        <v>0</v>
      </c>
      <c r="U29" s="2">
        <f t="shared" ref="U29:U38" si="27">CV29*I29</f>
        <v>41.441400000000002</v>
      </c>
      <c r="V29" s="2">
        <f t="shared" ref="V29:V38" si="28">CW29*I29</f>
        <v>0</v>
      </c>
      <c r="W29" s="2">
        <f t="shared" ref="W29:W38" si="29">ROUND(CX29*I29,0)</f>
        <v>0</v>
      </c>
      <c r="X29" s="2">
        <f t="shared" ref="X29:X38" si="30">ROUND(CY29,0)</f>
        <v>258</v>
      </c>
      <c r="Y29" s="2">
        <f t="shared" ref="Y29:Y38" si="31">ROUND(CZ29,0)</f>
        <v>123</v>
      </c>
      <c r="Z29" s="2"/>
      <c r="AA29" s="2">
        <v>76147896</v>
      </c>
      <c r="AB29" s="2">
        <f t="shared" ref="AB29:AB38" si="32">ROUND((AC29+AD29+AF29),6)</f>
        <v>1381.38</v>
      </c>
      <c r="AC29" s="2">
        <f t="shared" ref="AC29:AC34" si="33">ROUND((ES29),6)</f>
        <v>0</v>
      </c>
      <c r="AD29" s="2">
        <f t="shared" ref="AD29:AD34" si="34">ROUND(((((ET29*1.15))-((EU29*1.15)))+AE29),6)</f>
        <v>0</v>
      </c>
      <c r="AE29" s="2">
        <f t="shared" ref="AE29:AF34" si="35">ROUND(((EU29*1.15)),6)</f>
        <v>0</v>
      </c>
      <c r="AF29" s="2">
        <f t="shared" si="35"/>
        <v>1381.38</v>
      </c>
      <c r="AG29" s="2">
        <f t="shared" ref="AG29:AG38" si="36">ROUND((AP29),6)</f>
        <v>0</v>
      </c>
      <c r="AH29" s="2">
        <f t="shared" ref="AH29:AI34" si="37">((EW29*1.15))</f>
        <v>177.1</v>
      </c>
      <c r="AI29" s="2">
        <f t="shared" si="37"/>
        <v>0</v>
      </c>
      <c r="AJ29" s="2">
        <f t="shared" ref="AJ29:AJ38" si="38">(AS29)</f>
        <v>0</v>
      </c>
      <c r="AK29" s="2">
        <v>1201.2</v>
      </c>
      <c r="AL29" s="2">
        <v>0</v>
      </c>
      <c r="AM29" s="2">
        <v>0</v>
      </c>
      <c r="AN29" s="2">
        <v>0</v>
      </c>
      <c r="AO29" s="2">
        <v>1201.2</v>
      </c>
      <c r="AP29" s="2">
        <v>0</v>
      </c>
      <c r="AQ29" s="2">
        <v>154</v>
      </c>
      <c r="AR29" s="2">
        <v>0</v>
      </c>
      <c r="AS29" s="2">
        <v>0</v>
      </c>
      <c r="AT29" s="2">
        <v>80</v>
      </c>
      <c r="AU29" s="2">
        <v>38</v>
      </c>
      <c r="AV29" s="2">
        <v>1</v>
      </c>
      <c r="AW29" s="2">
        <v>1</v>
      </c>
      <c r="AX29" s="2"/>
      <c r="AY29" s="2"/>
      <c r="AZ29" s="2">
        <v>1</v>
      </c>
      <c r="BA29" s="2">
        <v>1</v>
      </c>
      <c r="BB29" s="2">
        <v>1</v>
      </c>
      <c r="BC29" s="2">
        <v>1</v>
      </c>
      <c r="BD29" s="2" t="s">
        <v>3</v>
      </c>
      <c r="BE29" s="2" t="s">
        <v>3</v>
      </c>
      <c r="BF29" s="2" t="s">
        <v>3</v>
      </c>
      <c r="BG29" s="2" t="s">
        <v>3</v>
      </c>
      <c r="BH29" s="2">
        <v>0</v>
      </c>
      <c r="BI29" s="2">
        <v>1</v>
      </c>
      <c r="BJ29" s="2" t="s">
        <v>22</v>
      </c>
      <c r="BK29" s="2"/>
      <c r="BL29" s="2"/>
      <c r="BM29" s="2">
        <v>1003</v>
      </c>
      <c r="BN29" s="2">
        <v>0</v>
      </c>
      <c r="BO29" s="2" t="s">
        <v>3</v>
      </c>
      <c r="BP29" s="2">
        <v>0</v>
      </c>
      <c r="BQ29" s="2">
        <v>2</v>
      </c>
      <c r="BR29" s="2">
        <v>0</v>
      </c>
      <c r="BS29" s="2">
        <v>1</v>
      </c>
      <c r="BT29" s="2">
        <v>1</v>
      </c>
      <c r="BU29" s="2">
        <v>1</v>
      </c>
      <c r="BV29" s="2">
        <v>1</v>
      </c>
      <c r="BW29" s="2">
        <v>1</v>
      </c>
      <c r="BX29" s="2">
        <v>1</v>
      </c>
      <c r="BY29" s="2" t="s">
        <v>3</v>
      </c>
      <c r="BZ29" s="2">
        <v>80</v>
      </c>
      <c r="CA29" s="2">
        <v>38</v>
      </c>
      <c r="CB29" s="2" t="s">
        <v>3</v>
      </c>
      <c r="CC29" s="2"/>
      <c r="CD29" s="2"/>
      <c r="CE29" s="2">
        <v>0</v>
      </c>
      <c r="CF29" s="2">
        <v>0</v>
      </c>
      <c r="CG29" s="2">
        <v>0</v>
      </c>
      <c r="CH29" s="2"/>
      <c r="CI29" s="2"/>
      <c r="CJ29" s="2"/>
      <c r="CK29" s="2"/>
      <c r="CL29" s="2"/>
      <c r="CM29" s="2">
        <v>0</v>
      </c>
      <c r="CN29" s="2" t="s">
        <v>23</v>
      </c>
      <c r="CO29" s="2">
        <v>0</v>
      </c>
      <c r="CP29" s="2">
        <f t="shared" ref="CP29:CP38" si="39">(P29+Q29+S29)</f>
        <v>323</v>
      </c>
      <c r="CQ29" s="2">
        <f t="shared" ref="CQ29:CQ38" si="40">AC29*BC29</f>
        <v>0</v>
      </c>
      <c r="CR29" s="2">
        <f t="shared" ref="CR29:CR38" si="41">AD29*BB29</f>
        <v>0</v>
      </c>
      <c r="CS29" s="2">
        <f t="shared" ref="CS29:CS38" si="42">AE29*BS29</f>
        <v>0</v>
      </c>
      <c r="CT29" s="2">
        <f t="shared" ref="CT29:CT38" si="43">AF29*BA29</f>
        <v>1381.38</v>
      </c>
      <c r="CU29" s="2">
        <f t="shared" ref="CU29:CU38" si="44">AG29</f>
        <v>0</v>
      </c>
      <c r="CV29" s="2">
        <f t="shared" ref="CV29:CV38" si="45">AH29</f>
        <v>177.1</v>
      </c>
      <c r="CW29" s="2">
        <f t="shared" ref="CW29:CW38" si="46">AI29</f>
        <v>0</v>
      </c>
      <c r="CX29" s="2">
        <f t="shared" ref="CX29:CX38" si="47">AJ29</f>
        <v>0</v>
      </c>
      <c r="CY29" s="2">
        <f t="shared" ref="CY29:CY38" si="48">(((S29+R29)*AT29)/100)</f>
        <v>258.39999999999998</v>
      </c>
      <c r="CZ29" s="2">
        <f t="shared" ref="CZ29:CZ38" si="49">(((S29+R29)*AU29)/100)</f>
        <v>122.74</v>
      </c>
      <c r="DA29" s="2"/>
      <c r="DB29" s="2"/>
      <c r="DC29" s="2" t="s">
        <v>3</v>
      </c>
      <c r="DD29" s="2" t="s">
        <v>3</v>
      </c>
      <c r="DE29" s="2" t="s">
        <v>24</v>
      </c>
      <c r="DF29" s="2" t="s">
        <v>24</v>
      </c>
      <c r="DG29" s="2" t="s">
        <v>24</v>
      </c>
      <c r="DH29" s="2" t="s">
        <v>3</v>
      </c>
      <c r="DI29" s="2" t="s">
        <v>24</v>
      </c>
      <c r="DJ29" s="2" t="s">
        <v>24</v>
      </c>
      <c r="DK29" s="2" t="s">
        <v>3</v>
      </c>
      <c r="DL29" s="2" t="s">
        <v>3</v>
      </c>
      <c r="DM29" s="2" t="s">
        <v>3</v>
      </c>
      <c r="DN29" s="2">
        <v>0</v>
      </c>
      <c r="DO29" s="2">
        <v>0</v>
      </c>
      <c r="DP29" s="2">
        <v>1</v>
      </c>
      <c r="DQ29" s="2">
        <v>1</v>
      </c>
      <c r="DR29" s="2"/>
      <c r="DS29" s="2"/>
      <c r="DT29" s="2"/>
      <c r="DU29" s="2">
        <v>1013</v>
      </c>
      <c r="DV29" s="2" t="s">
        <v>21</v>
      </c>
      <c r="DW29" s="2" t="s">
        <v>21</v>
      </c>
      <c r="DX29" s="2">
        <v>1</v>
      </c>
      <c r="DY29" s="2"/>
      <c r="DZ29" s="2" t="s">
        <v>3</v>
      </c>
      <c r="EA29" s="2" t="s">
        <v>3</v>
      </c>
      <c r="EB29" s="2" t="s">
        <v>3</v>
      </c>
      <c r="EC29" s="2" t="s">
        <v>3</v>
      </c>
      <c r="ED29" s="2"/>
      <c r="EE29" s="2">
        <v>41318343</v>
      </c>
      <c r="EF29" s="2">
        <v>2</v>
      </c>
      <c r="EG29" s="2" t="s">
        <v>25</v>
      </c>
      <c r="EH29" s="2">
        <v>0</v>
      </c>
      <c r="EI29" s="2" t="s">
        <v>3</v>
      </c>
      <c r="EJ29" s="2">
        <v>1</v>
      </c>
      <c r="EK29" s="2">
        <v>1003</v>
      </c>
      <c r="EL29" s="2" t="s">
        <v>26</v>
      </c>
      <c r="EM29" s="2" t="s">
        <v>27</v>
      </c>
      <c r="EN29" s="2"/>
      <c r="EO29" s="2" t="s">
        <v>28</v>
      </c>
      <c r="EP29" s="2"/>
      <c r="EQ29" s="2">
        <v>131840</v>
      </c>
      <c r="ER29" s="2">
        <v>1201.2</v>
      </c>
      <c r="ES29" s="2">
        <v>0</v>
      </c>
      <c r="ET29" s="2">
        <v>0</v>
      </c>
      <c r="EU29" s="2">
        <v>0</v>
      </c>
      <c r="EV29" s="2">
        <v>1201.2</v>
      </c>
      <c r="EW29" s="2">
        <v>154</v>
      </c>
      <c r="EX29" s="2">
        <v>0</v>
      </c>
      <c r="EY29" s="2">
        <v>0</v>
      </c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/>
      <c r="FO29" s="2"/>
      <c r="FP29" s="2"/>
      <c r="FQ29" s="2">
        <v>0</v>
      </c>
      <c r="FR29" s="2">
        <f t="shared" ref="FR29:FR38" si="50">ROUND(IF(AND(BH29=3,BI29=3),P29,0),0)</f>
        <v>0</v>
      </c>
      <c r="FS29" s="2">
        <v>0</v>
      </c>
      <c r="FT29" s="2"/>
      <c r="FU29" s="2"/>
      <c r="FV29" s="2"/>
      <c r="FW29" s="2"/>
      <c r="FX29" s="2">
        <v>80</v>
      </c>
      <c r="FY29" s="2">
        <v>38</v>
      </c>
      <c r="FZ29" s="2"/>
      <c r="GA29" s="2" t="s">
        <v>3</v>
      </c>
      <c r="GB29" s="2"/>
      <c r="GC29" s="2"/>
      <c r="GD29" s="2">
        <v>1</v>
      </c>
      <c r="GE29" s="2"/>
      <c r="GF29" s="2">
        <v>1806771536</v>
      </c>
      <c r="GG29" s="2">
        <v>2</v>
      </c>
      <c r="GH29" s="2">
        <v>1</v>
      </c>
      <c r="GI29" s="2">
        <v>-2</v>
      </c>
      <c r="GJ29" s="2">
        <v>0</v>
      </c>
      <c r="GK29" s="2">
        <v>0</v>
      </c>
      <c r="GL29" s="2">
        <f t="shared" ref="GL29:GL38" si="51">ROUND(IF(AND(BH29=3,BI29=3,FS29&lt;&gt;0),P29,0),0)</f>
        <v>0</v>
      </c>
      <c r="GM29" s="2">
        <f t="shared" ref="GM29:GM38" si="52">ROUND(O29+X29+Y29,0)+GX29</f>
        <v>704</v>
      </c>
      <c r="GN29" s="2">
        <f t="shared" ref="GN29:GN38" si="53">IF(OR(BI29=0,BI29=1),ROUND(O29+X29+Y29,0),0)</f>
        <v>704</v>
      </c>
      <c r="GO29" s="2">
        <f t="shared" ref="GO29:GO38" si="54">IF(BI29=2,ROUND(O29+X29+Y29,0),0)</f>
        <v>0</v>
      </c>
      <c r="GP29" s="2">
        <f t="shared" ref="GP29:GP38" si="55">IF(BI29=4,ROUND(O29+X29+Y29,0)+GX29,0)</f>
        <v>0</v>
      </c>
      <c r="GQ29" s="2"/>
      <c r="GR29" s="2">
        <v>0</v>
      </c>
      <c r="GS29" s="2">
        <v>3</v>
      </c>
      <c r="GT29" s="2">
        <v>0</v>
      </c>
      <c r="GU29" s="2" t="s">
        <v>3</v>
      </c>
      <c r="GV29" s="2">
        <f t="shared" ref="GV29:GV38" si="56">ROUND((GT29),6)</f>
        <v>0</v>
      </c>
      <c r="GW29" s="2">
        <v>1</v>
      </c>
      <c r="GX29" s="2">
        <f t="shared" ref="GX29:GX38" si="57">ROUND(HC29*I29,0)</f>
        <v>0</v>
      </c>
      <c r="GY29" s="2"/>
      <c r="GZ29" s="2"/>
      <c r="HA29" s="2">
        <v>0</v>
      </c>
      <c r="HB29" s="2">
        <v>0</v>
      </c>
      <c r="HC29" s="2">
        <f t="shared" ref="HC29:HC38" si="58">GV29*GW29</f>
        <v>0</v>
      </c>
      <c r="HD29" s="2"/>
      <c r="HE29" s="2" t="s">
        <v>3</v>
      </c>
      <c r="HF29" s="2" t="s">
        <v>3</v>
      </c>
      <c r="HG29" s="2"/>
      <c r="HH29" s="2"/>
      <c r="HI29" s="2"/>
      <c r="HJ29" s="2"/>
      <c r="HK29" s="2"/>
      <c r="HL29" s="2"/>
      <c r="HM29" s="2" t="s">
        <v>3</v>
      </c>
      <c r="HN29" s="2" t="s">
        <v>3</v>
      </c>
      <c r="HO29" s="2" t="s">
        <v>3</v>
      </c>
      <c r="HP29" s="2" t="s">
        <v>3</v>
      </c>
      <c r="HQ29" s="2" t="s">
        <v>3</v>
      </c>
      <c r="HR29" s="2"/>
      <c r="HS29" s="2"/>
      <c r="HT29" s="2"/>
      <c r="HU29" s="2"/>
      <c r="HV29" s="2"/>
      <c r="HW29" s="2"/>
      <c r="HX29" s="2"/>
      <c r="HY29" s="2"/>
      <c r="HZ29" s="2"/>
      <c r="IA29" s="2"/>
      <c r="IB29" s="2"/>
      <c r="IC29" s="2"/>
      <c r="ID29" s="2"/>
      <c r="IE29" s="2"/>
      <c r="IF29" s="2"/>
      <c r="IG29" s="2"/>
      <c r="IH29" s="2"/>
      <c r="II29" s="2"/>
      <c r="IJ29" s="2"/>
      <c r="IK29" s="2">
        <v>0</v>
      </c>
      <c r="IL29" s="2"/>
      <c r="IM29" s="2"/>
      <c r="IN29" s="2"/>
      <c r="IO29" s="2"/>
      <c r="IP29" s="2"/>
      <c r="IQ29" s="2"/>
      <c r="IR29" s="2"/>
      <c r="IS29" s="2"/>
      <c r="IT29" s="2"/>
      <c r="IU29" s="2"/>
    </row>
    <row r="30" spans="1:255" x14ac:dyDescent="0.2">
      <c r="A30">
        <v>17</v>
      </c>
      <c r="B30">
        <v>1</v>
      </c>
      <c r="C30">
        <f>ROW(SmtRes!A2)</f>
        <v>2</v>
      </c>
      <c r="D30">
        <f>ROW(EtalonRes!A2)</f>
        <v>2</v>
      </c>
      <c r="E30" t="s">
        <v>18</v>
      </c>
      <c r="F30" t="s">
        <v>19</v>
      </c>
      <c r="G30" t="s">
        <v>20</v>
      </c>
      <c r="H30" t="s">
        <v>21</v>
      </c>
      <c r="I30">
        <f>ROUND(23.4/100,9)</f>
        <v>0.23400000000000001</v>
      </c>
      <c r="J30">
        <v>0</v>
      </c>
      <c r="K30">
        <f>ROUND(23.4/100,9)</f>
        <v>0.23400000000000001</v>
      </c>
      <c r="O30">
        <f t="shared" si="21"/>
        <v>2227</v>
      </c>
      <c r="P30">
        <f t="shared" si="22"/>
        <v>0</v>
      </c>
      <c r="Q30">
        <f t="shared" si="23"/>
        <v>0</v>
      </c>
      <c r="R30">
        <f t="shared" si="24"/>
        <v>0</v>
      </c>
      <c r="S30">
        <f t="shared" si="25"/>
        <v>2227</v>
      </c>
      <c r="T30">
        <f t="shared" si="26"/>
        <v>0</v>
      </c>
      <c r="U30">
        <f t="shared" si="27"/>
        <v>41.441400000000002</v>
      </c>
      <c r="V30">
        <f t="shared" si="28"/>
        <v>0</v>
      </c>
      <c r="W30">
        <f t="shared" si="29"/>
        <v>0</v>
      </c>
      <c r="X30">
        <f t="shared" si="30"/>
        <v>1782</v>
      </c>
      <c r="Y30">
        <f t="shared" si="31"/>
        <v>846</v>
      </c>
      <c r="AA30">
        <v>76147894</v>
      </c>
      <c r="AB30">
        <f t="shared" si="32"/>
        <v>1381.38</v>
      </c>
      <c r="AC30">
        <f t="shared" si="33"/>
        <v>0</v>
      </c>
      <c r="AD30">
        <f t="shared" si="34"/>
        <v>0</v>
      </c>
      <c r="AE30">
        <f t="shared" si="35"/>
        <v>0</v>
      </c>
      <c r="AF30">
        <f t="shared" si="35"/>
        <v>1381.38</v>
      </c>
      <c r="AG30">
        <f t="shared" si="36"/>
        <v>0</v>
      </c>
      <c r="AH30">
        <f t="shared" si="37"/>
        <v>177.1</v>
      </c>
      <c r="AI30">
        <f t="shared" si="37"/>
        <v>0</v>
      </c>
      <c r="AJ30">
        <f t="shared" si="38"/>
        <v>0</v>
      </c>
      <c r="AK30">
        <v>1201.2</v>
      </c>
      <c r="AL30">
        <v>0</v>
      </c>
      <c r="AM30">
        <v>0</v>
      </c>
      <c r="AN30">
        <v>0</v>
      </c>
      <c r="AO30">
        <v>1201.2</v>
      </c>
      <c r="AP30">
        <v>0</v>
      </c>
      <c r="AQ30">
        <v>154</v>
      </c>
      <c r="AR30">
        <v>0</v>
      </c>
      <c r="AS30">
        <v>0</v>
      </c>
      <c r="AT30">
        <v>80</v>
      </c>
      <c r="AU30">
        <v>38</v>
      </c>
      <c r="AV30">
        <v>1</v>
      </c>
      <c r="AW30">
        <v>1</v>
      </c>
      <c r="AZ30">
        <v>6.89</v>
      </c>
      <c r="BA30">
        <v>6.89</v>
      </c>
      <c r="BB30">
        <v>6.89</v>
      </c>
      <c r="BC30">
        <v>6.89</v>
      </c>
      <c r="BD30" t="s">
        <v>3</v>
      </c>
      <c r="BE30" t="s">
        <v>3</v>
      </c>
      <c r="BF30" t="s">
        <v>3</v>
      </c>
      <c r="BG30" t="s">
        <v>3</v>
      </c>
      <c r="BH30">
        <v>0</v>
      </c>
      <c r="BI30">
        <v>1</v>
      </c>
      <c r="BJ30" t="s">
        <v>22</v>
      </c>
      <c r="BM30">
        <v>1003</v>
      </c>
      <c r="BN30">
        <v>0</v>
      </c>
      <c r="BO30" t="s">
        <v>29</v>
      </c>
      <c r="BP30">
        <v>1</v>
      </c>
      <c r="BQ30">
        <v>2</v>
      </c>
      <c r="BR30">
        <v>0</v>
      </c>
      <c r="BS30">
        <v>6.89</v>
      </c>
      <c r="BT30">
        <v>1</v>
      </c>
      <c r="BU30">
        <v>1</v>
      </c>
      <c r="BV30">
        <v>1</v>
      </c>
      <c r="BW30">
        <v>1</v>
      </c>
      <c r="BX30">
        <v>1</v>
      </c>
      <c r="BY30" t="s">
        <v>3</v>
      </c>
      <c r="BZ30">
        <v>80</v>
      </c>
      <c r="CA30">
        <v>38</v>
      </c>
      <c r="CB30" t="s">
        <v>3</v>
      </c>
      <c r="CE30">
        <v>0</v>
      </c>
      <c r="CF30">
        <v>0</v>
      </c>
      <c r="CG30">
        <v>0</v>
      </c>
      <c r="CM30">
        <v>0</v>
      </c>
      <c r="CN30" t="s">
        <v>23</v>
      </c>
      <c r="CO30">
        <v>0</v>
      </c>
      <c r="CP30">
        <f t="shared" si="39"/>
        <v>2227</v>
      </c>
      <c r="CQ30">
        <f t="shared" si="40"/>
        <v>0</v>
      </c>
      <c r="CR30">
        <f t="shared" si="41"/>
        <v>0</v>
      </c>
      <c r="CS30">
        <f t="shared" si="42"/>
        <v>0</v>
      </c>
      <c r="CT30">
        <f t="shared" si="43"/>
        <v>9517.7082000000009</v>
      </c>
      <c r="CU30">
        <f t="shared" si="44"/>
        <v>0</v>
      </c>
      <c r="CV30">
        <f t="shared" si="45"/>
        <v>177.1</v>
      </c>
      <c r="CW30">
        <f t="shared" si="46"/>
        <v>0</v>
      </c>
      <c r="CX30">
        <f t="shared" si="47"/>
        <v>0</v>
      </c>
      <c r="CY30">
        <f t="shared" si="48"/>
        <v>1781.6</v>
      </c>
      <c r="CZ30">
        <f t="shared" si="49"/>
        <v>846.26</v>
      </c>
      <c r="DC30" t="s">
        <v>3</v>
      </c>
      <c r="DD30" t="s">
        <v>3</v>
      </c>
      <c r="DE30" t="s">
        <v>24</v>
      </c>
      <c r="DF30" t="s">
        <v>24</v>
      </c>
      <c r="DG30" t="s">
        <v>24</v>
      </c>
      <c r="DH30" t="s">
        <v>3</v>
      </c>
      <c r="DI30" t="s">
        <v>24</v>
      </c>
      <c r="DJ30" t="s">
        <v>24</v>
      </c>
      <c r="DK30" t="s">
        <v>3</v>
      </c>
      <c r="DL30" t="s">
        <v>3</v>
      </c>
      <c r="DM30" t="s">
        <v>3</v>
      </c>
      <c r="DN30">
        <v>0</v>
      </c>
      <c r="DO30">
        <v>0</v>
      </c>
      <c r="DP30">
        <v>1</v>
      </c>
      <c r="DQ30">
        <v>1</v>
      </c>
      <c r="DU30">
        <v>1013</v>
      </c>
      <c r="DV30" t="s">
        <v>21</v>
      </c>
      <c r="DW30" t="s">
        <v>21</v>
      </c>
      <c r="DX30">
        <v>1</v>
      </c>
      <c r="DZ30" t="s">
        <v>3</v>
      </c>
      <c r="EA30" t="s">
        <v>3</v>
      </c>
      <c r="EB30" t="s">
        <v>3</v>
      </c>
      <c r="EC30" t="s">
        <v>3</v>
      </c>
      <c r="EE30">
        <v>41318343</v>
      </c>
      <c r="EF30">
        <v>2</v>
      </c>
      <c r="EG30" t="s">
        <v>25</v>
      </c>
      <c r="EH30">
        <v>0</v>
      </c>
      <c r="EI30" t="s">
        <v>3</v>
      </c>
      <c r="EJ30">
        <v>1</v>
      </c>
      <c r="EK30">
        <v>1003</v>
      </c>
      <c r="EL30" t="s">
        <v>26</v>
      </c>
      <c r="EM30" t="s">
        <v>27</v>
      </c>
      <c r="EO30" t="s">
        <v>28</v>
      </c>
      <c r="EQ30">
        <v>131840</v>
      </c>
      <c r="ER30">
        <v>1201.2</v>
      </c>
      <c r="ES30">
        <v>0</v>
      </c>
      <c r="ET30">
        <v>0</v>
      </c>
      <c r="EU30">
        <v>0</v>
      </c>
      <c r="EV30">
        <v>1201.2</v>
      </c>
      <c r="EW30">
        <v>154</v>
      </c>
      <c r="EX30">
        <v>0</v>
      </c>
      <c r="EY30">
        <v>0</v>
      </c>
      <c r="FQ30">
        <v>0</v>
      </c>
      <c r="FR30">
        <f t="shared" si="50"/>
        <v>0</v>
      </c>
      <c r="FS30">
        <v>0</v>
      </c>
      <c r="FX30">
        <v>80</v>
      </c>
      <c r="FY30">
        <v>38</v>
      </c>
      <c r="GA30" t="s">
        <v>3</v>
      </c>
      <c r="GD30">
        <v>1</v>
      </c>
      <c r="GF30">
        <v>1806771536</v>
      </c>
      <c r="GG30">
        <v>1</v>
      </c>
      <c r="GH30">
        <v>1</v>
      </c>
      <c r="GI30">
        <v>3</v>
      </c>
      <c r="GJ30">
        <v>0</v>
      </c>
      <c r="GK30">
        <v>0</v>
      </c>
      <c r="GL30">
        <f t="shared" si="51"/>
        <v>0</v>
      </c>
      <c r="GM30">
        <f t="shared" si="52"/>
        <v>4855</v>
      </c>
      <c r="GN30">
        <f t="shared" si="53"/>
        <v>4855</v>
      </c>
      <c r="GO30">
        <f t="shared" si="54"/>
        <v>0</v>
      </c>
      <c r="GP30">
        <f t="shared" si="55"/>
        <v>0</v>
      </c>
      <c r="GR30">
        <v>0</v>
      </c>
      <c r="GS30">
        <v>3</v>
      </c>
      <c r="GT30">
        <v>0</v>
      </c>
      <c r="GU30" t="s">
        <v>3</v>
      </c>
      <c r="GV30">
        <f t="shared" si="56"/>
        <v>0</v>
      </c>
      <c r="GW30">
        <v>1</v>
      </c>
      <c r="GX30">
        <f t="shared" si="57"/>
        <v>0</v>
      </c>
      <c r="HA30">
        <v>0</v>
      </c>
      <c r="HB30">
        <v>0</v>
      </c>
      <c r="HC30">
        <f t="shared" si="58"/>
        <v>0</v>
      </c>
      <c r="HE30" t="s">
        <v>3</v>
      </c>
      <c r="HF30" t="s">
        <v>3</v>
      </c>
      <c r="HM30" t="s">
        <v>3</v>
      </c>
      <c r="HN30" t="s">
        <v>3</v>
      </c>
      <c r="HO30" t="s">
        <v>3</v>
      </c>
      <c r="HP30" t="s">
        <v>3</v>
      </c>
      <c r="HQ30" t="s">
        <v>3</v>
      </c>
      <c r="IK30">
        <v>0</v>
      </c>
    </row>
    <row r="31" spans="1:255" x14ac:dyDescent="0.2">
      <c r="A31" s="2">
        <v>17</v>
      </c>
      <c r="B31" s="2">
        <v>1</v>
      </c>
      <c r="C31" s="2">
        <f>ROW(SmtRes!A3)</f>
        <v>3</v>
      </c>
      <c r="D31" s="2">
        <f>ROW(EtalonRes!A3)</f>
        <v>3</v>
      </c>
      <c r="E31" s="2" t="s">
        <v>30</v>
      </c>
      <c r="F31" s="2" t="s">
        <v>31</v>
      </c>
      <c r="G31" s="2" t="s">
        <v>32</v>
      </c>
      <c r="H31" s="2" t="s">
        <v>21</v>
      </c>
      <c r="I31" s="2">
        <f>ROUND(15.6/100,9)</f>
        <v>0.156</v>
      </c>
      <c r="J31" s="2">
        <v>0</v>
      </c>
      <c r="K31" s="2">
        <f>ROUND(15.6/100,9)</f>
        <v>0.156</v>
      </c>
      <c r="L31" s="2"/>
      <c r="M31" s="2"/>
      <c r="N31" s="2"/>
      <c r="O31" s="2">
        <f t="shared" si="21"/>
        <v>131</v>
      </c>
      <c r="P31" s="2">
        <f t="shared" si="22"/>
        <v>0</v>
      </c>
      <c r="Q31" s="2">
        <f t="shared" si="23"/>
        <v>0</v>
      </c>
      <c r="R31" s="2">
        <f t="shared" si="24"/>
        <v>0</v>
      </c>
      <c r="S31" s="2">
        <f t="shared" si="25"/>
        <v>131</v>
      </c>
      <c r="T31" s="2">
        <f t="shared" si="26"/>
        <v>0</v>
      </c>
      <c r="U31" s="2">
        <f t="shared" si="27"/>
        <v>17.43768</v>
      </c>
      <c r="V31" s="2">
        <f t="shared" si="28"/>
        <v>0</v>
      </c>
      <c r="W31" s="2">
        <f t="shared" si="29"/>
        <v>0</v>
      </c>
      <c r="X31" s="2">
        <f t="shared" si="30"/>
        <v>105</v>
      </c>
      <c r="Y31" s="2">
        <f t="shared" si="31"/>
        <v>50</v>
      </c>
      <c r="Z31" s="2"/>
      <c r="AA31" s="2">
        <v>76147896</v>
      </c>
      <c r="AB31" s="2">
        <f t="shared" si="32"/>
        <v>838.35</v>
      </c>
      <c r="AC31" s="2">
        <f t="shared" si="33"/>
        <v>0</v>
      </c>
      <c r="AD31" s="2">
        <f t="shared" si="34"/>
        <v>0</v>
      </c>
      <c r="AE31" s="2">
        <f t="shared" si="35"/>
        <v>0</v>
      </c>
      <c r="AF31" s="2">
        <f t="shared" si="35"/>
        <v>838.35</v>
      </c>
      <c r="AG31" s="2">
        <f t="shared" si="36"/>
        <v>0</v>
      </c>
      <c r="AH31" s="2">
        <f t="shared" si="37"/>
        <v>111.78</v>
      </c>
      <c r="AI31" s="2">
        <f t="shared" si="37"/>
        <v>0</v>
      </c>
      <c r="AJ31" s="2">
        <f t="shared" si="38"/>
        <v>0</v>
      </c>
      <c r="AK31" s="2">
        <v>729</v>
      </c>
      <c r="AL31" s="2">
        <v>0</v>
      </c>
      <c r="AM31" s="2">
        <v>0</v>
      </c>
      <c r="AN31" s="2">
        <v>0</v>
      </c>
      <c r="AO31" s="2">
        <v>729</v>
      </c>
      <c r="AP31" s="2">
        <v>0</v>
      </c>
      <c r="AQ31" s="2">
        <v>97.2</v>
      </c>
      <c r="AR31" s="2">
        <v>0</v>
      </c>
      <c r="AS31" s="2">
        <v>0</v>
      </c>
      <c r="AT31" s="2">
        <v>80</v>
      </c>
      <c r="AU31" s="2">
        <v>38</v>
      </c>
      <c r="AV31" s="2">
        <v>1</v>
      </c>
      <c r="AW31" s="2">
        <v>1</v>
      </c>
      <c r="AX31" s="2"/>
      <c r="AY31" s="2"/>
      <c r="AZ31" s="2">
        <v>1</v>
      </c>
      <c r="BA31" s="2">
        <v>1</v>
      </c>
      <c r="BB31" s="2">
        <v>1</v>
      </c>
      <c r="BC31" s="2">
        <v>1</v>
      </c>
      <c r="BD31" s="2" t="s">
        <v>3</v>
      </c>
      <c r="BE31" s="2" t="s">
        <v>3</v>
      </c>
      <c r="BF31" s="2" t="s">
        <v>3</v>
      </c>
      <c r="BG31" s="2" t="s">
        <v>3</v>
      </c>
      <c r="BH31" s="2">
        <v>0</v>
      </c>
      <c r="BI31" s="2">
        <v>1</v>
      </c>
      <c r="BJ31" s="2" t="s">
        <v>33</v>
      </c>
      <c r="BK31" s="2"/>
      <c r="BL31" s="2"/>
      <c r="BM31" s="2">
        <v>1003</v>
      </c>
      <c r="BN31" s="2">
        <v>0</v>
      </c>
      <c r="BO31" s="2" t="s">
        <v>3</v>
      </c>
      <c r="BP31" s="2">
        <v>0</v>
      </c>
      <c r="BQ31" s="2">
        <v>2</v>
      </c>
      <c r="BR31" s="2">
        <v>0</v>
      </c>
      <c r="BS31" s="2">
        <v>1</v>
      </c>
      <c r="BT31" s="2">
        <v>1</v>
      </c>
      <c r="BU31" s="2">
        <v>1</v>
      </c>
      <c r="BV31" s="2">
        <v>1</v>
      </c>
      <c r="BW31" s="2">
        <v>1</v>
      </c>
      <c r="BX31" s="2">
        <v>1</v>
      </c>
      <c r="BY31" s="2" t="s">
        <v>3</v>
      </c>
      <c r="BZ31" s="2">
        <v>80</v>
      </c>
      <c r="CA31" s="2">
        <v>38</v>
      </c>
      <c r="CB31" s="2" t="s">
        <v>3</v>
      </c>
      <c r="CC31" s="2"/>
      <c r="CD31" s="2"/>
      <c r="CE31" s="2">
        <v>0</v>
      </c>
      <c r="CF31" s="2">
        <v>0</v>
      </c>
      <c r="CG31" s="2">
        <v>0</v>
      </c>
      <c r="CH31" s="2"/>
      <c r="CI31" s="2"/>
      <c r="CJ31" s="2"/>
      <c r="CK31" s="2"/>
      <c r="CL31" s="2"/>
      <c r="CM31" s="2">
        <v>0</v>
      </c>
      <c r="CN31" s="2" t="s">
        <v>23</v>
      </c>
      <c r="CO31" s="2">
        <v>0</v>
      </c>
      <c r="CP31" s="2">
        <f t="shared" si="39"/>
        <v>131</v>
      </c>
      <c r="CQ31" s="2">
        <f t="shared" si="40"/>
        <v>0</v>
      </c>
      <c r="CR31" s="2">
        <f t="shared" si="41"/>
        <v>0</v>
      </c>
      <c r="CS31" s="2">
        <f t="shared" si="42"/>
        <v>0</v>
      </c>
      <c r="CT31" s="2">
        <f t="shared" si="43"/>
        <v>838.35</v>
      </c>
      <c r="CU31" s="2">
        <f t="shared" si="44"/>
        <v>0</v>
      </c>
      <c r="CV31" s="2">
        <f t="shared" si="45"/>
        <v>111.78</v>
      </c>
      <c r="CW31" s="2">
        <f t="shared" si="46"/>
        <v>0</v>
      </c>
      <c r="CX31" s="2">
        <f t="shared" si="47"/>
        <v>0</v>
      </c>
      <c r="CY31" s="2">
        <f t="shared" si="48"/>
        <v>104.8</v>
      </c>
      <c r="CZ31" s="2">
        <f t="shared" si="49"/>
        <v>49.78</v>
      </c>
      <c r="DA31" s="2"/>
      <c r="DB31" s="2"/>
      <c r="DC31" s="2" t="s">
        <v>3</v>
      </c>
      <c r="DD31" s="2" t="s">
        <v>3</v>
      </c>
      <c r="DE31" s="2" t="s">
        <v>24</v>
      </c>
      <c r="DF31" s="2" t="s">
        <v>24</v>
      </c>
      <c r="DG31" s="2" t="s">
        <v>24</v>
      </c>
      <c r="DH31" s="2" t="s">
        <v>3</v>
      </c>
      <c r="DI31" s="2" t="s">
        <v>24</v>
      </c>
      <c r="DJ31" s="2" t="s">
        <v>24</v>
      </c>
      <c r="DK31" s="2" t="s">
        <v>3</v>
      </c>
      <c r="DL31" s="2" t="s">
        <v>3</v>
      </c>
      <c r="DM31" s="2" t="s">
        <v>3</v>
      </c>
      <c r="DN31" s="2">
        <v>0</v>
      </c>
      <c r="DO31" s="2">
        <v>0</v>
      </c>
      <c r="DP31" s="2">
        <v>1</v>
      </c>
      <c r="DQ31" s="2">
        <v>1</v>
      </c>
      <c r="DR31" s="2"/>
      <c r="DS31" s="2"/>
      <c r="DT31" s="2"/>
      <c r="DU31" s="2">
        <v>1013</v>
      </c>
      <c r="DV31" s="2" t="s">
        <v>21</v>
      </c>
      <c r="DW31" s="2" t="s">
        <v>21</v>
      </c>
      <c r="DX31" s="2">
        <v>1</v>
      </c>
      <c r="DY31" s="2"/>
      <c r="DZ31" s="2" t="s">
        <v>3</v>
      </c>
      <c r="EA31" s="2" t="s">
        <v>3</v>
      </c>
      <c r="EB31" s="2" t="s">
        <v>3</v>
      </c>
      <c r="EC31" s="2" t="s">
        <v>3</v>
      </c>
      <c r="ED31" s="2"/>
      <c r="EE31" s="2">
        <v>41318343</v>
      </c>
      <c r="EF31" s="2">
        <v>2</v>
      </c>
      <c r="EG31" s="2" t="s">
        <v>25</v>
      </c>
      <c r="EH31" s="2">
        <v>0</v>
      </c>
      <c r="EI31" s="2" t="s">
        <v>3</v>
      </c>
      <c r="EJ31" s="2">
        <v>1</v>
      </c>
      <c r="EK31" s="2">
        <v>1003</v>
      </c>
      <c r="EL31" s="2" t="s">
        <v>26</v>
      </c>
      <c r="EM31" s="2" t="s">
        <v>27</v>
      </c>
      <c r="EN31" s="2"/>
      <c r="EO31" s="2" t="s">
        <v>28</v>
      </c>
      <c r="EP31" s="2"/>
      <c r="EQ31" s="2">
        <v>131840</v>
      </c>
      <c r="ER31" s="2">
        <v>729</v>
      </c>
      <c r="ES31" s="2">
        <v>0</v>
      </c>
      <c r="ET31" s="2">
        <v>0</v>
      </c>
      <c r="EU31" s="2">
        <v>0</v>
      </c>
      <c r="EV31" s="2">
        <v>729</v>
      </c>
      <c r="EW31" s="2">
        <v>97.2</v>
      </c>
      <c r="EX31" s="2">
        <v>0</v>
      </c>
      <c r="EY31" s="2">
        <v>0</v>
      </c>
      <c r="EZ31" s="2"/>
      <c r="FA31" s="2"/>
      <c r="FB31" s="2"/>
      <c r="FC31" s="2"/>
      <c r="FD31" s="2"/>
      <c r="FE31" s="2"/>
      <c r="FF31" s="2"/>
      <c r="FG31" s="2"/>
      <c r="FH31" s="2"/>
      <c r="FI31" s="2"/>
      <c r="FJ31" s="2"/>
      <c r="FK31" s="2"/>
      <c r="FL31" s="2"/>
      <c r="FM31" s="2"/>
      <c r="FN31" s="2"/>
      <c r="FO31" s="2"/>
      <c r="FP31" s="2"/>
      <c r="FQ31" s="2">
        <v>0</v>
      </c>
      <c r="FR31" s="2">
        <f t="shared" si="50"/>
        <v>0</v>
      </c>
      <c r="FS31" s="2">
        <v>0</v>
      </c>
      <c r="FT31" s="2"/>
      <c r="FU31" s="2"/>
      <c r="FV31" s="2"/>
      <c r="FW31" s="2"/>
      <c r="FX31" s="2">
        <v>80</v>
      </c>
      <c r="FY31" s="2">
        <v>38</v>
      </c>
      <c r="FZ31" s="2"/>
      <c r="GA31" s="2" t="s">
        <v>3</v>
      </c>
      <c r="GB31" s="2"/>
      <c r="GC31" s="2"/>
      <c r="GD31" s="2">
        <v>1</v>
      </c>
      <c r="GE31" s="2"/>
      <c r="GF31" s="2">
        <v>-38627357</v>
      </c>
      <c r="GG31" s="2">
        <v>2</v>
      </c>
      <c r="GH31" s="2">
        <v>1</v>
      </c>
      <c r="GI31" s="2">
        <v>-2</v>
      </c>
      <c r="GJ31" s="2">
        <v>0</v>
      </c>
      <c r="GK31" s="2">
        <v>0</v>
      </c>
      <c r="GL31" s="2">
        <f t="shared" si="51"/>
        <v>0</v>
      </c>
      <c r="GM31" s="2">
        <f t="shared" si="52"/>
        <v>286</v>
      </c>
      <c r="GN31" s="2">
        <f t="shared" si="53"/>
        <v>286</v>
      </c>
      <c r="GO31" s="2">
        <f t="shared" si="54"/>
        <v>0</v>
      </c>
      <c r="GP31" s="2">
        <f t="shared" si="55"/>
        <v>0</v>
      </c>
      <c r="GQ31" s="2"/>
      <c r="GR31" s="2">
        <v>0</v>
      </c>
      <c r="GS31" s="2">
        <v>3</v>
      </c>
      <c r="GT31" s="2">
        <v>0</v>
      </c>
      <c r="GU31" s="2" t="s">
        <v>3</v>
      </c>
      <c r="GV31" s="2">
        <f t="shared" si="56"/>
        <v>0</v>
      </c>
      <c r="GW31" s="2">
        <v>1</v>
      </c>
      <c r="GX31" s="2">
        <f t="shared" si="57"/>
        <v>0</v>
      </c>
      <c r="GY31" s="2"/>
      <c r="GZ31" s="2"/>
      <c r="HA31" s="2">
        <v>0</v>
      </c>
      <c r="HB31" s="2">
        <v>0</v>
      </c>
      <c r="HC31" s="2">
        <f t="shared" si="58"/>
        <v>0</v>
      </c>
      <c r="HD31" s="2"/>
      <c r="HE31" s="2" t="s">
        <v>3</v>
      </c>
      <c r="HF31" s="2" t="s">
        <v>3</v>
      </c>
      <c r="HG31" s="2"/>
      <c r="HH31" s="2"/>
      <c r="HI31" s="2"/>
      <c r="HJ31" s="2"/>
      <c r="HK31" s="2"/>
      <c r="HL31" s="2"/>
      <c r="HM31" s="2" t="s">
        <v>3</v>
      </c>
      <c r="HN31" s="2" t="s">
        <v>3</v>
      </c>
      <c r="HO31" s="2" t="s">
        <v>3</v>
      </c>
      <c r="HP31" s="2" t="s">
        <v>3</v>
      </c>
      <c r="HQ31" s="2" t="s">
        <v>3</v>
      </c>
      <c r="HR31" s="2"/>
      <c r="HS31" s="2"/>
      <c r="HT31" s="2"/>
      <c r="HU31" s="2"/>
      <c r="HV31" s="2"/>
      <c r="HW31" s="2"/>
      <c r="HX31" s="2"/>
      <c r="HY31" s="2"/>
      <c r="HZ31" s="2"/>
      <c r="IA31" s="2"/>
      <c r="IB31" s="2"/>
      <c r="IC31" s="2"/>
      <c r="ID31" s="2"/>
      <c r="IE31" s="2"/>
      <c r="IF31" s="2"/>
      <c r="IG31" s="2"/>
      <c r="IH31" s="2"/>
      <c r="II31" s="2"/>
      <c r="IJ31" s="2"/>
      <c r="IK31" s="2">
        <v>0</v>
      </c>
      <c r="IL31" s="2"/>
      <c r="IM31" s="2"/>
      <c r="IN31" s="2"/>
      <c r="IO31" s="2"/>
      <c r="IP31" s="2"/>
      <c r="IQ31" s="2"/>
      <c r="IR31" s="2"/>
      <c r="IS31" s="2"/>
      <c r="IT31" s="2"/>
      <c r="IU31" s="2"/>
    </row>
    <row r="32" spans="1:255" x14ac:dyDescent="0.2">
      <c r="A32">
        <v>17</v>
      </c>
      <c r="B32">
        <v>1</v>
      </c>
      <c r="C32">
        <f>ROW(SmtRes!A4)</f>
        <v>4</v>
      </c>
      <c r="D32">
        <f>ROW(EtalonRes!A4)</f>
        <v>4</v>
      </c>
      <c r="E32" t="s">
        <v>30</v>
      </c>
      <c r="F32" t="s">
        <v>31</v>
      </c>
      <c r="G32" t="s">
        <v>32</v>
      </c>
      <c r="H32" t="s">
        <v>21</v>
      </c>
      <c r="I32">
        <f>ROUND(15.6/100,9)</f>
        <v>0.156</v>
      </c>
      <c r="J32">
        <v>0</v>
      </c>
      <c r="K32">
        <f>ROUND(15.6/100,9)</f>
        <v>0.156</v>
      </c>
      <c r="O32">
        <f t="shared" si="21"/>
        <v>901</v>
      </c>
      <c r="P32">
        <f t="shared" si="22"/>
        <v>0</v>
      </c>
      <c r="Q32">
        <f t="shared" si="23"/>
        <v>0</v>
      </c>
      <c r="R32">
        <f t="shared" si="24"/>
        <v>0</v>
      </c>
      <c r="S32">
        <f t="shared" si="25"/>
        <v>901</v>
      </c>
      <c r="T32">
        <f t="shared" si="26"/>
        <v>0</v>
      </c>
      <c r="U32">
        <f t="shared" si="27"/>
        <v>17.43768</v>
      </c>
      <c r="V32">
        <f t="shared" si="28"/>
        <v>0</v>
      </c>
      <c r="W32">
        <f t="shared" si="29"/>
        <v>0</v>
      </c>
      <c r="X32">
        <f t="shared" si="30"/>
        <v>721</v>
      </c>
      <c r="Y32">
        <f t="shared" si="31"/>
        <v>342</v>
      </c>
      <c r="AA32">
        <v>76147894</v>
      </c>
      <c r="AB32">
        <f t="shared" si="32"/>
        <v>838.35</v>
      </c>
      <c r="AC32">
        <f t="shared" si="33"/>
        <v>0</v>
      </c>
      <c r="AD32">
        <f t="shared" si="34"/>
        <v>0</v>
      </c>
      <c r="AE32">
        <f t="shared" si="35"/>
        <v>0</v>
      </c>
      <c r="AF32">
        <f t="shared" si="35"/>
        <v>838.35</v>
      </c>
      <c r="AG32">
        <f t="shared" si="36"/>
        <v>0</v>
      </c>
      <c r="AH32">
        <f t="shared" si="37"/>
        <v>111.78</v>
      </c>
      <c r="AI32">
        <f t="shared" si="37"/>
        <v>0</v>
      </c>
      <c r="AJ32">
        <f t="shared" si="38"/>
        <v>0</v>
      </c>
      <c r="AK32">
        <v>729</v>
      </c>
      <c r="AL32">
        <v>0</v>
      </c>
      <c r="AM32">
        <v>0</v>
      </c>
      <c r="AN32">
        <v>0</v>
      </c>
      <c r="AO32">
        <v>729</v>
      </c>
      <c r="AP32">
        <v>0</v>
      </c>
      <c r="AQ32">
        <v>97.2</v>
      </c>
      <c r="AR32">
        <v>0</v>
      </c>
      <c r="AS32">
        <v>0</v>
      </c>
      <c r="AT32">
        <v>80</v>
      </c>
      <c r="AU32">
        <v>38</v>
      </c>
      <c r="AV32">
        <v>1</v>
      </c>
      <c r="AW32">
        <v>1</v>
      </c>
      <c r="AZ32">
        <v>6.89</v>
      </c>
      <c r="BA32">
        <v>6.89</v>
      </c>
      <c r="BB32">
        <v>6.89</v>
      </c>
      <c r="BC32">
        <v>6.89</v>
      </c>
      <c r="BD32" t="s">
        <v>3</v>
      </c>
      <c r="BE32" t="s">
        <v>3</v>
      </c>
      <c r="BF32" t="s">
        <v>3</v>
      </c>
      <c r="BG32" t="s">
        <v>3</v>
      </c>
      <c r="BH32">
        <v>0</v>
      </c>
      <c r="BI32">
        <v>1</v>
      </c>
      <c r="BJ32" t="s">
        <v>33</v>
      </c>
      <c r="BM32">
        <v>1003</v>
      </c>
      <c r="BN32">
        <v>0</v>
      </c>
      <c r="BO32" t="s">
        <v>29</v>
      </c>
      <c r="BP32">
        <v>1</v>
      </c>
      <c r="BQ32">
        <v>2</v>
      </c>
      <c r="BR32">
        <v>0</v>
      </c>
      <c r="BS32">
        <v>6.89</v>
      </c>
      <c r="BT32">
        <v>1</v>
      </c>
      <c r="BU32">
        <v>1</v>
      </c>
      <c r="BV32">
        <v>1</v>
      </c>
      <c r="BW32">
        <v>1</v>
      </c>
      <c r="BX32">
        <v>1</v>
      </c>
      <c r="BY32" t="s">
        <v>3</v>
      </c>
      <c r="BZ32">
        <v>80</v>
      </c>
      <c r="CA32">
        <v>38</v>
      </c>
      <c r="CB32" t="s">
        <v>3</v>
      </c>
      <c r="CE32">
        <v>0</v>
      </c>
      <c r="CF32">
        <v>0</v>
      </c>
      <c r="CG32">
        <v>0</v>
      </c>
      <c r="CM32">
        <v>0</v>
      </c>
      <c r="CN32" t="s">
        <v>23</v>
      </c>
      <c r="CO32">
        <v>0</v>
      </c>
      <c r="CP32">
        <f t="shared" si="39"/>
        <v>901</v>
      </c>
      <c r="CQ32">
        <f t="shared" si="40"/>
        <v>0</v>
      </c>
      <c r="CR32">
        <f t="shared" si="41"/>
        <v>0</v>
      </c>
      <c r="CS32">
        <f t="shared" si="42"/>
        <v>0</v>
      </c>
      <c r="CT32">
        <f t="shared" si="43"/>
        <v>5776.2314999999999</v>
      </c>
      <c r="CU32">
        <f t="shared" si="44"/>
        <v>0</v>
      </c>
      <c r="CV32">
        <f t="shared" si="45"/>
        <v>111.78</v>
      </c>
      <c r="CW32">
        <f t="shared" si="46"/>
        <v>0</v>
      </c>
      <c r="CX32">
        <f t="shared" si="47"/>
        <v>0</v>
      </c>
      <c r="CY32">
        <f t="shared" si="48"/>
        <v>720.8</v>
      </c>
      <c r="CZ32">
        <f t="shared" si="49"/>
        <v>342.38</v>
      </c>
      <c r="DC32" t="s">
        <v>3</v>
      </c>
      <c r="DD32" t="s">
        <v>3</v>
      </c>
      <c r="DE32" t="s">
        <v>24</v>
      </c>
      <c r="DF32" t="s">
        <v>24</v>
      </c>
      <c r="DG32" t="s">
        <v>24</v>
      </c>
      <c r="DH32" t="s">
        <v>3</v>
      </c>
      <c r="DI32" t="s">
        <v>24</v>
      </c>
      <c r="DJ32" t="s">
        <v>24</v>
      </c>
      <c r="DK32" t="s">
        <v>3</v>
      </c>
      <c r="DL32" t="s">
        <v>3</v>
      </c>
      <c r="DM32" t="s">
        <v>3</v>
      </c>
      <c r="DN32">
        <v>0</v>
      </c>
      <c r="DO32">
        <v>0</v>
      </c>
      <c r="DP32">
        <v>1</v>
      </c>
      <c r="DQ32">
        <v>1</v>
      </c>
      <c r="DU32">
        <v>1013</v>
      </c>
      <c r="DV32" t="s">
        <v>21</v>
      </c>
      <c r="DW32" t="s">
        <v>21</v>
      </c>
      <c r="DX32">
        <v>1</v>
      </c>
      <c r="DZ32" t="s">
        <v>3</v>
      </c>
      <c r="EA32" t="s">
        <v>3</v>
      </c>
      <c r="EB32" t="s">
        <v>3</v>
      </c>
      <c r="EC32" t="s">
        <v>3</v>
      </c>
      <c r="EE32">
        <v>41318343</v>
      </c>
      <c r="EF32">
        <v>2</v>
      </c>
      <c r="EG32" t="s">
        <v>25</v>
      </c>
      <c r="EH32">
        <v>0</v>
      </c>
      <c r="EI32" t="s">
        <v>3</v>
      </c>
      <c r="EJ32">
        <v>1</v>
      </c>
      <c r="EK32">
        <v>1003</v>
      </c>
      <c r="EL32" t="s">
        <v>26</v>
      </c>
      <c r="EM32" t="s">
        <v>27</v>
      </c>
      <c r="EO32" t="s">
        <v>28</v>
      </c>
      <c r="EQ32">
        <v>131840</v>
      </c>
      <c r="ER32">
        <v>729</v>
      </c>
      <c r="ES32">
        <v>0</v>
      </c>
      <c r="ET32">
        <v>0</v>
      </c>
      <c r="EU32">
        <v>0</v>
      </c>
      <c r="EV32">
        <v>729</v>
      </c>
      <c r="EW32">
        <v>97.2</v>
      </c>
      <c r="EX32">
        <v>0</v>
      </c>
      <c r="EY32">
        <v>0</v>
      </c>
      <c r="FQ32">
        <v>0</v>
      </c>
      <c r="FR32">
        <f t="shared" si="50"/>
        <v>0</v>
      </c>
      <c r="FS32">
        <v>0</v>
      </c>
      <c r="FX32">
        <v>80</v>
      </c>
      <c r="FY32">
        <v>38</v>
      </c>
      <c r="GA32" t="s">
        <v>3</v>
      </c>
      <c r="GD32">
        <v>1</v>
      </c>
      <c r="GF32">
        <v>-38627357</v>
      </c>
      <c r="GG32">
        <v>1</v>
      </c>
      <c r="GH32">
        <v>1</v>
      </c>
      <c r="GI32">
        <v>3</v>
      </c>
      <c r="GJ32">
        <v>0</v>
      </c>
      <c r="GK32">
        <v>0</v>
      </c>
      <c r="GL32">
        <f t="shared" si="51"/>
        <v>0</v>
      </c>
      <c r="GM32">
        <f t="shared" si="52"/>
        <v>1964</v>
      </c>
      <c r="GN32">
        <f t="shared" si="53"/>
        <v>1964</v>
      </c>
      <c r="GO32">
        <f t="shared" si="54"/>
        <v>0</v>
      </c>
      <c r="GP32">
        <f t="shared" si="55"/>
        <v>0</v>
      </c>
      <c r="GR32">
        <v>0</v>
      </c>
      <c r="GS32">
        <v>3</v>
      </c>
      <c r="GT32">
        <v>0</v>
      </c>
      <c r="GU32" t="s">
        <v>3</v>
      </c>
      <c r="GV32">
        <f t="shared" si="56"/>
        <v>0</v>
      </c>
      <c r="GW32">
        <v>1</v>
      </c>
      <c r="GX32">
        <f t="shared" si="57"/>
        <v>0</v>
      </c>
      <c r="HA32">
        <v>0</v>
      </c>
      <c r="HB32">
        <v>0</v>
      </c>
      <c r="HC32">
        <f t="shared" si="58"/>
        <v>0</v>
      </c>
      <c r="HE32" t="s">
        <v>3</v>
      </c>
      <c r="HF32" t="s">
        <v>3</v>
      </c>
      <c r="HM32" t="s">
        <v>3</v>
      </c>
      <c r="HN32" t="s">
        <v>3</v>
      </c>
      <c r="HO32" t="s">
        <v>3</v>
      </c>
      <c r="HP32" t="s">
        <v>3</v>
      </c>
      <c r="HQ32" t="s">
        <v>3</v>
      </c>
      <c r="IK32">
        <v>0</v>
      </c>
    </row>
    <row r="33" spans="1:255" x14ac:dyDescent="0.2">
      <c r="A33" s="2">
        <v>17</v>
      </c>
      <c r="B33" s="2">
        <v>1</v>
      </c>
      <c r="C33" s="2">
        <f>ROW(SmtRes!A11)</f>
        <v>11</v>
      </c>
      <c r="D33" s="2">
        <f>ROW(EtalonRes!A11)</f>
        <v>11</v>
      </c>
      <c r="E33" s="2" t="s">
        <v>34</v>
      </c>
      <c r="F33" s="2" t="s">
        <v>35</v>
      </c>
      <c r="G33" s="2" t="s">
        <v>36</v>
      </c>
      <c r="H33" s="2" t="s">
        <v>37</v>
      </c>
      <c r="I33" s="2">
        <v>7.8</v>
      </c>
      <c r="J33" s="2">
        <v>0</v>
      </c>
      <c r="K33" s="2">
        <v>7.8</v>
      </c>
      <c r="L33" s="2"/>
      <c r="M33" s="2"/>
      <c r="N33" s="2"/>
      <c r="O33" s="2">
        <f t="shared" si="21"/>
        <v>969</v>
      </c>
      <c r="P33" s="2">
        <f t="shared" si="22"/>
        <v>564</v>
      </c>
      <c r="Q33" s="2">
        <f t="shared" si="23"/>
        <v>236</v>
      </c>
      <c r="R33" s="2">
        <f t="shared" si="24"/>
        <v>27</v>
      </c>
      <c r="S33" s="2">
        <f t="shared" si="25"/>
        <v>169</v>
      </c>
      <c r="T33" s="2">
        <f t="shared" si="26"/>
        <v>0</v>
      </c>
      <c r="U33" s="2">
        <f t="shared" si="27"/>
        <v>20.630999999999997</v>
      </c>
      <c r="V33" s="2">
        <f t="shared" si="28"/>
        <v>2.6012999999999997</v>
      </c>
      <c r="W33" s="2">
        <f t="shared" si="29"/>
        <v>0</v>
      </c>
      <c r="X33" s="2">
        <f t="shared" si="30"/>
        <v>239</v>
      </c>
      <c r="Y33" s="2">
        <f t="shared" si="31"/>
        <v>133</v>
      </c>
      <c r="Z33" s="2"/>
      <c r="AA33" s="2">
        <v>76147896</v>
      </c>
      <c r="AB33" s="2">
        <f t="shared" si="32"/>
        <v>124.27249999999999</v>
      </c>
      <c r="AC33" s="2">
        <f t="shared" si="33"/>
        <v>72.349999999999994</v>
      </c>
      <c r="AD33" s="2">
        <f t="shared" si="34"/>
        <v>30.314</v>
      </c>
      <c r="AE33" s="2">
        <f t="shared" si="35"/>
        <v>3.496</v>
      </c>
      <c r="AF33" s="2">
        <f t="shared" si="35"/>
        <v>21.608499999999999</v>
      </c>
      <c r="AG33" s="2">
        <f t="shared" si="36"/>
        <v>0</v>
      </c>
      <c r="AH33" s="2">
        <f t="shared" si="37"/>
        <v>2.6449999999999996</v>
      </c>
      <c r="AI33" s="2">
        <f t="shared" si="37"/>
        <v>0.33349999999999996</v>
      </c>
      <c r="AJ33" s="2">
        <f t="shared" si="38"/>
        <v>0</v>
      </c>
      <c r="AK33" s="2">
        <v>117.5</v>
      </c>
      <c r="AL33" s="2">
        <v>72.349999999999994</v>
      </c>
      <c r="AM33" s="2">
        <v>26.36</v>
      </c>
      <c r="AN33" s="2">
        <v>3.04</v>
      </c>
      <c r="AO33" s="2">
        <v>18.79</v>
      </c>
      <c r="AP33" s="2">
        <v>0</v>
      </c>
      <c r="AQ33" s="2">
        <v>2.2999999999999998</v>
      </c>
      <c r="AR33" s="2">
        <v>0.28999999999999998</v>
      </c>
      <c r="AS33" s="2">
        <v>0</v>
      </c>
      <c r="AT33" s="2">
        <v>122</v>
      </c>
      <c r="AU33" s="2">
        <v>68</v>
      </c>
      <c r="AV33" s="2">
        <v>1</v>
      </c>
      <c r="AW33" s="2">
        <v>1</v>
      </c>
      <c r="AX33" s="2"/>
      <c r="AY33" s="2"/>
      <c r="AZ33" s="2">
        <v>1</v>
      </c>
      <c r="BA33" s="2">
        <v>1</v>
      </c>
      <c r="BB33" s="2">
        <v>1</v>
      </c>
      <c r="BC33" s="2">
        <v>1</v>
      </c>
      <c r="BD33" s="2" t="s">
        <v>3</v>
      </c>
      <c r="BE33" s="2" t="s">
        <v>3</v>
      </c>
      <c r="BF33" s="2" t="s">
        <v>3</v>
      </c>
      <c r="BG33" s="2" t="s">
        <v>3</v>
      </c>
      <c r="BH33" s="2">
        <v>0</v>
      </c>
      <c r="BI33" s="2">
        <v>1</v>
      </c>
      <c r="BJ33" s="2" t="s">
        <v>38</v>
      </c>
      <c r="BK33" s="2"/>
      <c r="BL33" s="2"/>
      <c r="BM33" s="2">
        <v>8001</v>
      </c>
      <c r="BN33" s="2">
        <v>0</v>
      </c>
      <c r="BO33" s="2" t="s">
        <v>3</v>
      </c>
      <c r="BP33" s="2">
        <v>0</v>
      </c>
      <c r="BQ33" s="2">
        <v>2</v>
      </c>
      <c r="BR33" s="2">
        <v>0</v>
      </c>
      <c r="BS33" s="2">
        <v>1</v>
      </c>
      <c r="BT33" s="2">
        <v>1</v>
      </c>
      <c r="BU33" s="2">
        <v>1</v>
      </c>
      <c r="BV33" s="2">
        <v>1</v>
      </c>
      <c r="BW33" s="2">
        <v>1</v>
      </c>
      <c r="BX33" s="2">
        <v>1</v>
      </c>
      <c r="BY33" s="2" t="s">
        <v>3</v>
      </c>
      <c r="BZ33" s="2">
        <v>122</v>
      </c>
      <c r="CA33" s="2">
        <v>68</v>
      </c>
      <c r="CB33" s="2" t="s">
        <v>3</v>
      </c>
      <c r="CC33" s="2"/>
      <c r="CD33" s="2"/>
      <c r="CE33" s="2">
        <v>0</v>
      </c>
      <c r="CF33" s="2">
        <v>0</v>
      </c>
      <c r="CG33" s="2">
        <v>0</v>
      </c>
      <c r="CH33" s="2"/>
      <c r="CI33" s="2"/>
      <c r="CJ33" s="2"/>
      <c r="CK33" s="2"/>
      <c r="CL33" s="2"/>
      <c r="CM33" s="2">
        <v>0</v>
      </c>
      <c r="CN33" s="2" t="s">
        <v>23</v>
      </c>
      <c r="CO33" s="2">
        <v>0</v>
      </c>
      <c r="CP33" s="2">
        <f t="shared" si="39"/>
        <v>969</v>
      </c>
      <c r="CQ33" s="2">
        <f t="shared" si="40"/>
        <v>72.349999999999994</v>
      </c>
      <c r="CR33" s="2">
        <f t="shared" si="41"/>
        <v>30.314</v>
      </c>
      <c r="CS33" s="2">
        <f t="shared" si="42"/>
        <v>3.496</v>
      </c>
      <c r="CT33" s="2">
        <f t="shared" si="43"/>
        <v>21.608499999999999</v>
      </c>
      <c r="CU33" s="2">
        <f t="shared" si="44"/>
        <v>0</v>
      </c>
      <c r="CV33" s="2">
        <f t="shared" si="45"/>
        <v>2.6449999999999996</v>
      </c>
      <c r="CW33" s="2">
        <f t="shared" si="46"/>
        <v>0.33349999999999996</v>
      </c>
      <c r="CX33" s="2">
        <f t="shared" si="47"/>
        <v>0</v>
      </c>
      <c r="CY33" s="2">
        <f t="shared" si="48"/>
        <v>239.12</v>
      </c>
      <c r="CZ33" s="2">
        <f t="shared" si="49"/>
        <v>133.28</v>
      </c>
      <c r="DA33" s="2"/>
      <c r="DB33" s="2"/>
      <c r="DC33" s="2" t="s">
        <v>3</v>
      </c>
      <c r="DD33" s="2" t="s">
        <v>3</v>
      </c>
      <c r="DE33" s="2" t="s">
        <v>24</v>
      </c>
      <c r="DF33" s="2" t="s">
        <v>24</v>
      </c>
      <c r="DG33" s="2" t="s">
        <v>24</v>
      </c>
      <c r="DH33" s="2" t="s">
        <v>3</v>
      </c>
      <c r="DI33" s="2" t="s">
        <v>24</v>
      </c>
      <c r="DJ33" s="2" t="s">
        <v>24</v>
      </c>
      <c r="DK33" s="2" t="s">
        <v>3</v>
      </c>
      <c r="DL33" s="2" t="s">
        <v>3</v>
      </c>
      <c r="DM33" s="2" t="s">
        <v>3</v>
      </c>
      <c r="DN33" s="2">
        <v>0</v>
      </c>
      <c r="DO33" s="2">
        <v>0</v>
      </c>
      <c r="DP33" s="2">
        <v>1</v>
      </c>
      <c r="DQ33" s="2">
        <v>1</v>
      </c>
      <c r="DR33" s="2"/>
      <c r="DS33" s="2"/>
      <c r="DT33" s="2"/>
      <c r="DU33" s="2">
        <v>1013</v>
      </c>
      <c r="DV33" s="2" t="s">
        <v>37</v>
      </c>
      <c r="DW33" s="2" t="s">
        <v>37</v>
      </c>
      <c r="DX33" s="2">
        <v>1</v>
      </c>
      <c r="DY33" s="2"/>
      <c r="DZ33" s="2" t="s">
        <v>3</v>
      </c>
      <c r="EA33" s="2" t="s">
        <v>3</v>
      </c>
      <c r="EB33" s="2" t="s">
        <v>3</v>
      </c>
      <c r="EC33" s="2" t="s">
        <v>3</v>
      </c>
      <c r="ED33" s="2"/>
      <c r="EE33" s="2">
        <v>41318372</v>
      </c>
      <c r="EF33" s="2">
        <v>2</v>
      </c>
      <c r="EG33" s="2" t="s">
        <v>25</v>
      </c>
      <c r="EH33" s="2">
        <v>0</v>
      </c>
      <c r="EI33" s="2" t="s">
        <v>3</v>
      </c>
      <c r="EJ33" s="2">
        <v>1</v>
      </c>
      <c r="EK33" s="2">
        <v>8001</v>
      </c>
      <c r="EL33" s="2" t="s">
        <v>39</v>
      </c>
      <c r="EM33" s="2" t="s">
        <v>40</v>
      </c>
      <c r="EN33" s="2"/>
      <c r="EO33" s="2" t="s">
        <v>28</v>
      </c>
      <c r="EP33" s="2"/>
      <c r="EQ33" s="2">
        <v>768</v>
      </c>
      <c r="ER33" s="2">
        <v>117.5</v>
      </c>
      <c r="ES33" s="2">
        <v>72.349999999999994</v>
      </c>
      <c r="ET33" s="2">
        <v>26.36</v>
      </c>
      <c r="EU33" s="2">
        <v>3.04</v>
      </c>
      <c r="EV33" s="2">
        <v>18.79</v>
      </c>
      <c r="EW33" s="2">
        <v>2.2999999999999998</v>
      </c>
      <c r="EX33" s="2">
        <v>0.28999999999999998</v>
      </c>
      <c r="EY33" s="2">
        <v>0</v>
      </c>
      <c r="EZ33" s="2"/>
      <c r="FA33" s="2"/>
      <c r="FB33" s="2"/>
      <c r="FC33" s="2"/>
      <c r="FD33" s="2"/>
      <c r="FE33" s="2"/>
      <c r="FF33" s="2"/>
      <c r="FG33" s="2"/>
      <c r="FH33" s="2"/>
      <c r="FI33" s="2"/>
      <c r="FJ33" s="2"/>
      <c r="FK33" s="2"/>
      <c r="FL33" s="2"/>
      <c r="FM33" s="2"/>
      <c r="FN33" s="2"/>
      <c r="FO33" s="2"/>
      <c r="FP33" s="2"/>
      <c r="FQ33" s="2">
        <v>0</v>
      </c>
      <c r="FR33" s="2">
        <f t="shared" si="50"/>
        <v>0</v>
      </c>
      <c r="FS33" s="2">
        <v>0</v>
      </c>
      <c r="FT33" s="2"/>
      <c r="FU33" s="2"/>
      <c r="FV33" s="2"/>
      <c r="FW33" s="2"/>
      <c r="FX33" s="2">
        <v>122</v>
      </c>
      <c r="FY33" s="2">
        <v>68</v>
      </c>
      <c r="FZ33" s="2"/>
      <c r="GA33" s="2" t="s">
        <v>3</v>
      </c>
      <c r="GB33" s="2"/>
      <c r="GC33" s="2"/>
      <c r="GD33" s="2">
        <v>1</v>
      </c>
      <c r="GE33" s="2"/>
      <c r="GF33" s="2">
        <v>-9336878</v>
      </c>
      <c r="GG33" s="2">
        <v>2</v>
      </c>
      <c r="GH33" s="2">
        <v>1</v>
      </c>
      <c r="GI33" s="2">
        <v>-2</v>
      </c>
      <c r="GJ33" s="2">
        <v>0</v>
      </c>
      <c r="GK33" s="2">
        <v>0</v>
      </c>
      <c r="GL33" s="2">
        <f t="shared" si="51"/>
        <v>0</v>
      </c>
      <c r="GM33" s="2">
        <f t="shared" si="52"/>
        <v>1341</v>
      </c>
      <c r="GN33" s="2">
        <f t="shared" si="53"/>
        <v>1341</v>
      </c>
      <c r="GO33" s="2">
        <f t="shared" si="54"/>
        <v>0</v>
      </c>
      <c r="GP33" s="2">
        <f t="shared" si="55"/>
        <v>0</v>
      </c>
      <c r="GQ33" s="2"/>
      <c r="GR33" s="2">
        <v>0</v>
      </c>
      <c r="GS33" s="2">
        <v>3</v>
      </c>
      <c r="GT33" s="2">
        <v>0</v>
      </c>
      <c r="GU33" s="2" t="s">
        <v>3</v>
      </c>
      <c r="GV33" s="2">
        <f t="shared" si="56"/>
        <v>0</v>
      </c>
      <c r="GW33" s="2">
        <v>1</v>
      </c>
      <c r="GX33" s="2">
        <f t="shared" si="57"/>
        <v>0</v>
      </c>
      <c r="GY33" s="2"/>
      <c r="GZ33" s="2"/>
      <c r="HA33" s="2">
        <v>0</v>
      </c>
      <c r="HB33" s="2">
        <v>0</v>
      </c>
      <c r="HC33" s="2">
        <f t="shared" si="58"/>
        <v>0</v>
      </c>
      <c r="HD33" s="2"/>
      <c r="HE33" s="2" t="s">
        <v>3</v>
      </c>
      <c r="HF33" s="2" t="s">
        <v>3</v>
      </c>
      <c r="HG33" s="2"/>
      <c r="HH33" s="2"/>
      <c r="HI33" s="2"/>
      <c r="HJ33" s="2"/>
      <c r="HK33" s="2"/>
      <c r="HL33" s="2"/>
      <c r="HM33" s="2" t="s">
        <v>3</v>
      </c>
      <c r="HN33" s="2" t="s">
        <v>3</v>
      </c>
      <c r="HO33" s="2" t="s">
        <v>3</v>
      </c>
      <c r="HP33" s="2" t="s">
        <v>3</v>
      </c>
      <c r="HQ33" s="2" t="s">
        <v>3</v>
      </c>
      <c r="HR33" s="2"/>
      <c r="HS33" s="2"/>
      <c r="HT33" s="2"/>
      <c r="HU33" s="2"/>
      <c r="HV33" s="2"/>
      <c r="HW33" s="2"/>
      <c r="HX33" s="2"/>
      <c r="HY33" s="2"/>
      <c r="HZ33" s="2"/>
      <c r="IA33" s="2"/>
      <c r="IB33" s="2"/>
      <c r="IC33" s="2"/>
      <c r="ID33" s="2"/>
      <c r="IE33" s="2"/>
      <c r="IF33" s="2"/>
      <c r="IG33" s="2"/>
      <c r="IH33" s="2"/>
      <c r="II33" s="2"/>
      <c r="IJ33" s="2"/>
      <c r="IK33" s="2">
        <v>0</v>
      </c>
      <c r="IL33" s="2"/>
      <c r="IM33" s="2"/>
      <c r="IN33" s="2"/>
      <c r="IO33" s="2"/>
      <c r="IP33" s="2"/>
      <c r="IQ33" s="2"/>
      <c r="IR33" s="2"/>
      <c r="IS33" s="2"/>
      <c r="IT33" s="2"/>
      <c r="IU33" s="2"/>
    </row>
    <row r="34" spans="1:255" x14ac:dyDescent="0.2">
      <c r="A34">
        <v>17</v>
      </c>
      <c r="B34">
        <v>1</v>
      </c>
      <c r="C34">
        <f>ROW(SmtRes!A18)</f>
        <v>18</v>
      </c>
      <c r="D34">
        <f>ROW(EtalonRes!A18)</f>
        <v>18</v>
      </c>
      <c r="E34" t="s">
        <v>34</v>
      </c>
      <c r="F34" t="s">
        <v>35</v>
      </c>
      <c r="G34" t="s">
        <v>36</v>
      </c>
      <c r="H34" t="s">
        <v>37</v>
      </c>
      <c r="I34">
        <v>7.8</v>
      </c>
      <c r="J34">
        <v>0</v>
      </c>
      <c r="K34">
        <v>7.8</v>
      </c>
      <c r="O34">
        <f t="shared" si="21"/>
        <v>6678</v>
      </c>
      <c r="P34">
        <f t="shared" si="22"/>
        <v>3888</v>
      </c>
      <c r="Q34">
        <f t="shared" si="23"/>
        <v>1629</v>
      </c>
      <c r="R34">
        <f t="shared" si="24"/>
        <v>188</v>
      </c>
      <c r="S34">
        <f t="shared" si="25"/>
        <v>1161</v>
      </c>
      <c r="T34">
        <f t="shared" si="26"/>
        <v>0</v>
      </c>
      <c r="U34">
        <f t="shared" si="27"/>
        <v>20.630999999999997</v>
      </c>
      <c r="V34">
        <f t="shared" si="28"/>
        <v>2.6012999999999997</v>
      </c>
      <c r="W34">
        <f t="shared" si="29"/>
        <v>0</v>
      </c>
      <c r="X34">
        <f t="shared" si="30"/>
        <v>1646</v>
      </c>
      <c r="Y34">
        <f t="shared" si="31"/>
        <v>917</v>
      </c>
      <c r="AA34">
        <v>76147894</v>
      </c>
      <c r="AB34">
        <f t="shared" si="32"/>
        <v>124.27249999999999</v>
      </c>
      <c r="AC34">
        <f t="shared" si="33"/>
        <v>72.349999999999994</v>
      </c>
      <c r="AD34">
        <f t="shared" si="34"/>
        <v>30.314</v>
      </c>
      <c r="AE34">
        <f t="shared" si="35"/>
        <v>3.496</v>
      </c>
      <c r="AF34">
        <f t="shared" si="35"/>
        <v>21.608499999999999</v>
      </c>
      <c r="AG34">
        <f t="shared" si="36"/>
        <v>0</v>
      </c>
      <c r="AH34">
        <f t="shared" si="37"/>
        <v>2.6449999999999996</v>
      </c>
      <c r="AI34">
        <f t="shared" si="37"/>
        <v>0.33349999999999996</v>
      </c>
      <c r="AJ34">
        <f t="shared" si="38"/>
        <v>0</v>
      </c>
      <c r="AK34">
        <v>117.5</v>
      </c>
      <c r="AL34">
        <v>72.349999999999994</v>
      </c>
      <c r="AM34">
        <v>26.36</v>
      </c>
      <c r="AN34">
        <v>3.04</v>
      </c>
      <c r="AO34">
        <v>18.79</v>
      </c>
      <c r="AP34">
        <v>0</v>
      </c>
      <c r="AQ34">
        <v>2.2999999999999998</v>
      </c>
      <c r="AR34">
        <v>0.28999999999999998</v>
      </c>
      <c r="AS34">
        <v>0</v>
      </c>
      <c r="AT34">
        <v>122</v>
      </c>
      <c r="AU34">
        <v>68</v>
      </c>
      <c r="AV34">
        <v>1</v>
      </c>
      <c r="AW34">
        <v>1</v>
      </c>
      <c r="AZ34">
        <v>6.89</v>
      </c>
      <c r="BA34">
        <v>6.89</v>
      </c>
      <c r="BB34">
        <v>6.89</v>
      </c>
      <c r="BC34">
        <v>6.89</v>
      </c>
      <c r="BD34" t="s">
        <v>3</v>
      </c>
      <c r="BE34" t="s">
        <v>3</v>
      </c>
      <c r="BF34" t="s">
        <v>3</v>
      </c>
      <c r="BG34" t="s">
        <v>3</v>
      </c>
      <c r="BH34">
        <v>0</v>
      </c>
      <c r="BI34">
        <v>1</v>
      </c>
      <c r="BJ34" t="s">
        <v>38</v>
      </c>
      <c r="BM34">
        <v>8001</v>
      </c>
      <c r="BN34">
        <v>0</v>
      </c>
      <c r="BO34" t="s">
        <v>29</v>
      </c>
      <c r="BP34">
        <v>1</v>
      </c>
      <c r="BQ34">
        <v>2</v>
      </c>
      <c r="BR34">
        <v>0</v>
      </c>
      <c r="BS34">
        <v>6.89</v>
      </c>
      <c r="BT34">
        <v>1</v>
      </c>
      <c r="BU34">
        <v>1</v>
      </c>
      <c r="BV34">
        <v>1</v>
      </c>
      <c r="BW34">
        <v>1</v>
      </c>
      <c r="BX34">
        <v>1</v>
      </c>
      <c r="BY34" t="s">
        <v>3</v>
      </c>
      <c r="BZ34">
        <v>122</v>
      </c>
      <c r="CA34">
        <v>68</v>
      </c>
      <c r="CB34" t="s">
        <v>3</v>
      </c>
      <c r="CE34">
        <v>0</v>
      </c>
      <c r="CF34">
        <v>0</v>
      </c>
      <c r="CG34">
        <v>0</v>
      </c>
      <c r="CM34">
        <v>0</v>
      </c>
      <c r="CN34" t="s">
        <v>23</v>
      </c>
      <c r="CO34">
        <v>0</v>
      </c>
      <c r="CP34">
        <f t="shared" si="39"/>
        <v>6678</v>
      </c>
      <c r="CQ34">
        <f t="shared" si="40"/>
        <v>498.49149999999992</v>
      </c>
      <c r="CR34">
        <f t="shared" si="41"/>
        <v>208.86346</v>
      </c>
      <c r="CS34">
        <f t="shared" si="42"/>
        <v>24.087439999999997</v>
      </c>
      <c r="CT34">
        <f t="shared" si="43"/>
        <v>148.882565</v>
      </c>
      <c r="CU34">
        <f t="shared" si="44"/>
        <v>0</v>
      </c>
      <c r="CV34">
        <f t="shared" si="45"/>
        <v>2.6449999999999996</v>
      </c>
      <c r="CW34">
        <f t="shared" si="46"/>
        <v>0.33349999999999996</v>
      </c>
      <c r="CX34">
        <f t="shared" si="47"/>
        <v>0</v>
      </c>
      <c r="CY34">
        <f t="shared" si="48"/>
        <v>1645.78</v>
      </c>
      <c r="CZ34">
        <f t="shared" si="49"/>
        <v>917.32</v>
      </c>
      <c r="DC34" t="s">
        <v>3</v>
      </c>
      <c r="DD34" t="s">
        <v>3</v>
      </c>
      <c r="DE34" t="s">
        <v>24</v>
      </c>
      <c r="DF34" t="s">
        <v>24</v>
      </c>
      <c r="DG34" t="s">
        <v>24</v>
      </c>
      <c r="DH34" t="s">
        <v>3</v>
      </c>
      <c r="DI34" t="s">
        <v>24</v>
      </c>
      <c r="DJ34" t="s">
        <v>24</v>
      </c>
      <c r="DK34" t="s">
        <v>3</v>
      </c>
      <c r="DL34" t="s">
        <v>3</v>
      </c>
      <c r="DM34" t="s">
        <v>3</v>
      </c>
      <c r="DN34">
        <v>0</v>
      </c>
      <c r="DO34">
        <v>0</v>
      </c>
      <c r="DP34">
        <v>1</v>
      </c>
      <c r="DQ34">
        <v>1</v>
      </c>
      <c r="DU34">
        <v>1013</v>
      </c>
      <c r="DV34" t="s">
        <v>37</v>
      </c>
      <c r="DW34" t="s">
        <v>37</v>
      </c>
      <c r="DX34">
        <v>1</v>
      </c>
      <c r="DZ34" t="s">
        <v>3</v>
      </c>
      <c r="EA34" t="s">
        <v>3</v>
      </c>
      <c r="EB34" t="s">
        <v>3</v>
      </c>
      <c r="EC34" t="s">
        <v>3</v>
      </c>
      <c r="EE34">
        <v>41318372</v>
      </c>
      <c r="EF34">
        <v>2</v>
      </c>
      <c r="EG34" t="s">
        <v>25</v>
      </c>
      <c r="EH34">
        <v>0</v>
      </c>
      <c r="EI34" t="s">
        <v>3</v>
      </c>
      <c r="EJ34">
        <v>1</v>
      </c>
      <c r="EK34">
        <v>8001</v>
      </c>
      <c r="EL34" t="s">
        <v>39</v>
      </c>
      <c r="EM34" t="s">
        <v>40</v>
      </c>
      <c r="EO34" t="s">
        <v>28</v>
      </c>
      <c r="EQ34">
        <v>768</v>
      </c>
      <c r="ER34">
        <v>117.5</v>
      </c>
      <c r="ES34">
        <v>72.349999999999994</v>
      </c>
      <c r="ET34">
        <v>26.36</v>
      </c>
      <c r="EU34">
        <v>3.04</v>
      </c>
      <c r="EV34">
        <v>18.79</v>
      </c>
      <c r="EW34">
        <v>2.2999999999999998</v>
      </c>
      <c r="EX34">
        <v>0.28999999999999998</v>
      </c>
      <c r="EY34">
        <v>0</v>
      </c>
      <c r="FQ34">
        <v>0</v>
      </c>
      <c r="FR34">
        <f t="shared" si="50"/>
        <v>0</v>
      </c>
      <c r="FS34">
        <v>0</v>
      </c>
      <c r="FX34">
        <v>122</v>
      </c>
      <c r="FY34">
        <v>68</v>
      </c>
      <c r="GA34" t="s">
        <v>3</v>
      </c>
      <c r="GD34">
        <v>1</v>
      </c>
      <c r="GF34">
        <v>-9336878</v>
      </c>
      <c r="GG34">
        <v>1</v>
      </c>
      <c r="GH34">
        <v>1</v>
      </c>
      <c r="GI34">
        <v>3</v>
      </c>
      <c r="GJ34">
        <v>0</v>
      </c>
      <c r="GK34">
        <v>0</v>
      </c>
      <c r="GL34">
        <f t="shared" si="51"/>
        <v>0</v>
      </c>
      <c r="GM34">
        <f t="shared" si="52"/>
        <v>9241</v>
      </c>
      <c r="GN34">
        <f t="shared" si="53"/>
        <v>9241</v>
      </c>
      <c r="GO34">
        <f t="shared" si="54"/>
        <v>0</v>
      </c>
      <c r="GP34">
        <f t="shared" si="55"/>
        <v>0</v>
      </c>
      <c r="GR34">
        <v>0</v>
      </c>
      <c r="GS34">
        <v>3</v>
      </c>
      <c r="GT34">
        <v>0</v>
      </c>
      <c r="GU34" t="s">
        <v>3</v>
      </c>
      <c r="GV34">
        <f t="shared" si="56"/>
        <v>0</v>
      </c>
      <c r="GW34">
        <v>1</v>
      </c>
      <c r="GX34">
        <f t="shared" si="57"/>
        <v>0</v>
      </c>
      <c r="HA34">
        <v>0</v>
      </c>
      <c r="HB34">
        <v>0</v>
      </c>
      <c r="HC34">
        <f t="shared" si="58"/>
        <v>0</v>
      </c>
      <c r="HE34" t="s">
        <v>3</v>
      </c>
      <c r="HF34" t="s">
        <v>3</v>
      </c>
      <c r="HM34" t="s">
        <v>3</v>
      </c>
      <c r="HN34" t="s">
        <v>3</v>
      </c>
      <c r="HO34" t="s">
        <v>3</v>
      </c>
      <c r="HP34" t="s">
        <v>3</v>
      </c>
      <c r="HQ34" t="s">
        <v>3</v>
      </c>
      <c r="IK34">
        <v>0</v>
      </c>
    </row>
    <row r="35" spans="1:255" x14ac:dyDescent="0.2">
      <c r="A35" s="2">
        <v>17</v>
      </c>
      <c r="B35" s="2">
        <v>1</v>
      </c>
      <c r="C35" s="2">
        <f>ROW(SmtRes!A24)</f>
        <v>24</v>
      </c>
      <c r="D35" s="2">
        <f>ROW(EtalonRes!A24)</f>
        <v>24</v>
      </c>
      <c r="E35" s="2" t="s">
        <v>41</v>
      </c>
      <c r="F35" s="2" t="s">
        <v>42</v>
      </c>
      <c r="G35" s="2" t="s">
        <v>43</v>
      </c>
      <c r="H35" s="2" t="s">
        <v>44</v>
      </c>
      <c r="I35" s="2">
        <v>6.5000000000000002E-2</v>
      </c>
      <c r="J35" s="2">
        <v>0</v>
      </c>
      <c r="K35" s="2">
        <v>6.5000000000000002E-2</v>
      </c>
      <c r="L35" s="2"/>
      <c r="M35" s="2"/>
      <c r="N35" s="2"/>
      <c r="O35" s="2">
        <f t="shared" si="21"/>
        <v>55</v>
      </c>
      <c r="P35" s="2">
        <f t="shared" si="22"/>
        <v>0</v>
      </c>
      <c r="Q35" s="2">
        <f t="shared" si="23"/>
        <v>50</v>
      </c>
      <c r="R35" s="2">
        <f t="shared" si="24"/>
        <v>3</v>
      </c>
      <c r="S35" s="2">
        <f t="shared" si="25"/>
        <v>5</v>
      </c>
      <c r="T35" s="2">
        <f t="shared" si="26"/>
        <v>0</v>
      </c>
      <c r="U35" s="2">
        <f t="shared" si="27"/>
        <v>0.51577499999999998</v>
      </c>
      <c r="V35" s="2">
        <f t="shared" si="28"/>
        <v>0.20272199999999999</v>
      </c>
      <c r="W35" s="2">
        <f t="shared" si="29"/>
        <v>0</v>
      </c>
      <c r="X35" s="2">
        <f t="shared" si="30"/>
        <v>8</v>
      </c>
      <c r="Y35" s="2">
        <f t="shared" si="31"/>
        <v>4</v>
      </c>
      <c r="Z35" s="2"/>
      <c r="AA35" s="2">
        <v>76147896</v>
      </c>
      <c r="AB35" s="2">
        <f t="shared" si="32"/>
        <v>856.01954999999998</v>
      </c>
      <c r="AC35" s="2">
        <f>ROUND(((ES35*0.3)),6)</f>
        <v>1.389</v>
      </c>
      <c r="AD35" s="2">
        <f>ROUND((((((ET35*1.15)*0.3))-(((EU35*1.15)*0.3)))+AE35),6)</f>
        <v>774.80444999999997</v>
      </c>
      <c r="AE35" s="2">
        <f>ROUND((((EU35*1.15)*0.3)),6)</f>
        <v>39.0471</v>
      </c>
      <c r="AF35" s="2">
        <f>ROUND((((EV35*1.15)*0.3)),6)</f>
        <v>79.826099999999997</v>
      </c>
      <c r="AG35" s="2">
        <f t="shared" si="36"/>
        <v>0</v>
      </c>
      <c r="AH35" s="2">
        <f>(((EW35*1.15)*0.3))</f>
        <v>7.9349999999999996</v>
      </c>
      <c r="AI35" s="2">
        <f>(((EX35*1.15)*0.3))</f>
        <v>3.1187999999999998</v>
      </c>
      <c r="AJ35" s="2">
        <f t="shared" si="38"/>
        <v>0</v>
      </c>
      <c r="AK35" s="2">
        <v>2481.8200000000002</v>
      </c>
      <c r="AL35" s="2">
        <v>4.63</v>
      </c>
      <c r="AM35" s="2">
        <v>2245.81</v>
      </c>
      <c r="AN35" s="2">
        <v>113.18</v>
      </c>
      <c r="AO35" s="2">
        <v>231.38</v>
      </c>
      <c r="AP35" s="2">
        <v>0</v>
      </c>
      <c r="AQ35" s="2">
        <v>23</v>
      </c>
      <c r="AR35" s="2">
        <v>9.0399999999999991</v>
      </c>
      <c r="AS35" s="2">
        <v>0</v>
      </c>
      <c r="AT35" s="2">
        <v>100</v>
      </c>
      <c r="AU35" s="2">
        <v>55</v>
      </c>
      <c r="AV35" s="2">
        <v>1</v>
      </c>
      <c r="AW35" s="2">
        <v>1</v>
      </c>
      <c r="AX35" s="2"/>
      <c r="AY35" s="2"/>
      <c r="AZ35" s="2">
        <v>1</v>
      </c>
      <c r="BA35" s="2">
        <v>1</v>
      </c>
      <c r="BB35" s="2">
        <v>1</v>
      </c>
      <c r="BC35" s="2">
        <v>1</v>
      </c>
      <c r="BD35" s="2" t="s">
        <v>3</v>
      </c>
      <c r="BE35" s="2" t="s">
        <v>3</v>
      </c>
      <c r="BF35" s="2" t="s">
        <v>3</v>
      </c>
      <c r="BG35" s="2" t="s">
        <v>3</v>
      </c>
      <c r="BH35" s="2">
        <v>0</v>
      </c>
      <c r="BI35" s="2">
        <v>2</v>
      </c>
      <c r="BJ35" s="2" t="s">
        <v>45</v>
      </c>
      <c r="BK35" s="2"/>
      <c r="BL35" s="2"/>
      <c r="BM35" s="2">
        <v>110007</v>
      </c>
      <c r="BN35" s="2">
        <v>0</v>
      </c>
      <c r="BO35" s="2" t="s">
        <v>3</v>
      </c>
      <c r="BP35" s="2">
        <v>0</v>
      </c>
      <c r="BQ35" s="2">
        <v>3</v>
      </c>
      <c r="BR35" s="2">
        <v>0</v>
      </c>
      <c r="BS35" s="2">
        <v>1</v>
      </c>
      <c r="BT35" s="2">
        <v>1</v>
      </c>
      <c r="BU35" s="2">
        <v>1</v>
      </c>
      <c r="BV35" s="2">
        <v>1</v>
      </c>
      <c r="BW35" s="2">
        <v>1</v>
      </c>
      <c r="BX35" s="2">
        <v>1</v>
      </c>
      <c r="BY35" s="2" t="s">
        <v>3</v>
      </c>
      <c r="BZ35" s="2">
        <v>100</v>
      </c>
      <c r="CA35" s="2">
        <v>65</v>
      </c>
      <c r="CB35" s="2" t="s">
        <v>3</v>
      </c>
      <c r="CC35" s="2"/>
      <c r="CD35" s="2"/>
      <c r="CE35" s="2">
        <v>0</v>
      </c>
      <c r="CF35" s="2">
        <v>0</v>
      </c>
      <c r="CG35" s="2">
        <v>0</v>
      </c>
      <c r="CH35" s="2"/>
      <c r="CI35" s="2"/>
      <c r="CJ35" s="2"/>
      <c r="CK35" s="2"/>
      <c r="CL35" s="2"/>
      <c r="CM35" s="2">
        <v>0</v>
      </c>
      <c r="CN35" s="2" t="s">
        <v>46</v>
      </c>
      <c r="CO35" s="2">
        <v>0</v>
      </c>
      <c r="CP35" s="2">
        <f t="shared" si="39"/>
        <v>55</v>
      </c>
      <c r="CQ35" s="2">
        <f t="shared" si="40"/>
        <v>1.389</v>
      </c>
      <c r="CR35" s="2">
        <f t="shared" si="41"/>
        <v>774.80444999999997</v>
      </c>
      <c r="CS35" s="2">
        <f t="shared" si="42"/>
        <v>39.0471</v>
      </c>
      <c r="CT35" s="2">
        <f t="shared" si="43"/>
        <v>79.826099999999997</v>
      </c>
      <c r="CU35" s="2">
        <f t="shared" si="44"/>
        <v>0</v>
      </c>
      <c r="CV35" s="2">
        <f t="shared" si="45"/>
        <v>7.9349999999999996</v>
      </c>
      <c r="CW35" s="2">
        <f t="shared" si="46"/>
        <v>3.1187999999999998</v>
      </c>
      <c r="CX35" s="2">
        <f t="shared" si="47"/>
        <v>0</v>
      </c>
      <c r="CY35" s="2">
        <f t="shared" si="48"/>
        <v>8</v>
      </c>
      <c r="CZ35" s="2">
        <f t="shared" si="49"/>
        <v>4.4000000000000004</v>
      </c>
      <c r="DA35" s="2"/>
      <c r="DB35" s="2"/>
      <c r="DC35" s="2" t="s">
        <v>3</v>
      </c>
      <c r="DD35" s="2" t="s">
        <v>47</v>
      </c>
      <c r="DE35" s="2" t="s">
        <v>48</v>
      </c>
      <c r="DF35" s="2" t="s">
        <v>48</v>
      </c>
      <c r="DG35" s="2" t="s">
        <v>48</v>
      </c>
      <c r="DH35" s="2" t="s">
        <v>3</v>
      </c>
      <c r="DI35" s="2" t="s">
        <v>48</v>
      </c>
      <c r="DJ35" s="2" t="s">
        <v>48</v>
      </c>
      <c r="DK35" s="2" t="s">
        <v>3</v>
      </c>
      <c r="DL35" s="2" t="s">
        <v>3</v>
      </c>
      <c r="DM35" s="2" t="s">
        <v>49</v>
      </c>
      <c r="DN35" s="2">
        <v>0</v>
      </c>
      <c r="DO35" s="2">
        <v>0</v>
      </c>
      <c r="DP35" s="2">
        <v>1</v>
      </c>
      <c r="DQ35" s="2">
        <v>1</v>
      </c>
      <c r="DR35" s="2"/>
      <c r="DS35" s="2"/>
      <c r="DT35" s="2"/>
      <c r="DU35" s="2">
        <v>1013</v>
      </c>
      <c r="DV35" s="2" t="s">
        <v>44</v>
      </c>
      <c r="DW35" s="2" t="s">
        <v>44</v>
      </c>
      <c r="DX35" s="2">
        <v>1</v>
      </c>
      <c r="DY35" s="2"/>
      <c r="DZ35" s="2" t="s">
        <v>3</v>
      </c>
      <c r="EA35" s="2" t="s">
        <v>3</v>
      </c>
      <c r="EB35" s="2" t="s">
        <v>3</v>
      </c>
      <c r="EC35" s="2" t="s">
        <v>3</v>
      </c>
      <c r="ED35" s="2"/>
      <c r="EE35" s="2">
        <v>41318503</v>
      </c>
      <c r="EF35" s="2">
        <v>3</v>
      </c>
      <c r="EG35" s="2" t="s">
        <v>50</v>
      </c>
      <c r="EH35" s="2">
        <v>0</v>
      </c>
      <c r="EI35" s="2" t="s">
        <v>3</v>
      </c>
      <c r="EJ35" s="2">
        <v>2</v>
      </c>
      <c r="EK35" s="2">
        <v>110007</v>
      </c>
      <c r="EL35" s="2" t="s">
        <v>51</v>
      </c>
      <c r="EM35" s="2" t="s">
        <v>52</v>
      </c>
      <c r="EN35" s="2"/>
      <c r="EO35" s="2" t="s">
        <v>53</v>
      </c>
      <c r="EP35" s="2"/>
      <c r="EQ35" s="2">
        <v>768</v>
      </c>
      <c r="ER35" s="2">
        <v>2481.8200000000002</v>
      </c>
      <c r="ES35" s="2">
        <v>4.63</v>
      </c>
      <c r="ET35" s="2">
        <v>2245.81</v>
      </c>
      <c r="EU35" s="2">
        <v>113.18</v>
      </c>
      <c r="EV35" s="2">
        <v>231.38</v>
      </c>
      <c r="EW35" s="2">
        <v>23</v>
      </c>
      <c r="EX35" s="2">
        <v>9.0399999999999991</v>
      </c>
      <c r="EY35" s="2">
        <v>0</v>
      </c>
      <c r="EZ35" s="2"/>
      <c r="FA35" s="2"/>
      <c r="FB35" s="2"/>
      <c r="FC35" s="2"/>
      <c r="FD35" s="2"/>
      <c r="FE35" s="2"/>
      <c r="FF35" s="2"/>
      <c r="FG35" s="2"/>
      <c r="FH35" s="2"/>
      <c r="FI35" s="2"/>
      <c r="FJ35" s="2"/>
      <c r="FK35" s="2"/>
      <c r="FL35" s="2"/>
      <c r="FM35" s="2"/>
      <c r="FN35" s="2"/>
      <c r="FO35" s="2"/>
      <c r="FP35" s="2"/>
      <c r="FQ35" s="2">
        <v>0</v>
      </c>
      <c r="FR35" s="2">
        <f t="shared" si="50"/>
        <v>0</v>
      </c>
      <c r="FS35" s="2">
        <v>0</v>
      </c>
      <c r="FT35" s="2"/>
      <c r="FU35" s="2"/>
      <c r="FV35" s="2"/>
      <c r="FW35" s="2"/>
      <c r="FX35" s="2">
        <v>100</v>
      </c>
      <c r="FY35" s="2">
        <v>55</v>
      </c>
      <c r="FZ35" s="2"/>
      <c r="GA35" s="2" t="s">
        <v>3</v>
      </c>
      <c r="GB35" s="2"/>
      <c r="GC35" s="2"/>
      <c r="GD35" s="2">
        <v>1</v>
      </c>
      <c r="GE35" s="2"/>
      <c r="GF35" s="2">
        <v>-2139002714</v>
      </c>
      <c r="GG35" s="2">
        <v>2</v>
      </c>
      <c r="GH35" s="2">
        <v>1</v>
      </c>
      <c r="GI35" s="2">
        <v>-2</v>
      </c>
      <c r="GJ35" s="2">
        <v>0</v>
      </c>
      <c r="GK35" s="2">
        <v>0</v>
      </c>
      <c r="GL35" s="2">
        <f t="shared" si="51"/>
        <v>0</v>
      </c>
      <c r="GM35" s="2">
        <f t="shared" si="52"/>
        <v>67</v>
      </c>
      <c r="GN35" s="2">
        <f t="shared" si="53"/>
        <v>0</v>
      </c>
      <c r="GO35" s="2">
        <f t="shared" si="54"/>
        <v>67</v>
      </c>
      <c r="GP35" s="2">
        <f t="shared" si="55"/>
        <v>0</v>
      </c>
      <c r="GQ35" s="2"/>
      <c r="GR35" s="2">
        <v>0</v>
      </c>
      <c r="GS35" s="2">
        <v>3</v>
      </c>
      <c r="GT35" s="2">
        <v>0</v>
      </c>
      <c r="GU35" s="2" t="s">
        <v>3</v>
      </c>
      <c r="GV35" s="2">
        <f t="shared" si="56"/>
        <v>0</v>
      </c>
      <c r="GW35" s="2">
        <v>1</v>
      </c>
      <c r="GX35" s="2">
        <f t="shared" si="57"/>
        <v>0</v>
      </c>
      <c r="GY35" s="2"/>
      <c r="GZ35" s="2"/>
      <c r="HA35" s="2">
        <v>0</v>
      </c>
      <c r="HB35" s="2">
        <v>0</v>
      </c>
      <c r="HC35" s="2">
        <f t="shared" si="58"/>
        <v>0</v>
      </c>
      <c r="HD35" s="2"/>
      <c r="HE35" s="2" t="s">
        <v>3</v>
      </c>
      <c r="HF35" s="2" t="s">
        <v>3</v>
      </c>
      <c r="HG35" s="2"/>
      <c r="HH35" s="2"/>
      <c r="HI35" s="2"/>
      <c r="HJ35" s="2"/>
      <c r="HK35" s="2"/>
      <c r="HL35" s="2"/>
      <c r="HM35" s="2" t="s">
        <v>3</v>
      </c>
      <c r="HN35" s="2" t="s">
        <v>3</v>
      </c>
      <c r="HO35" s="2" t="s">
        <v>3</v>
      </c>
      <c r="HP35" s="2" t="s">
        <v>3</v>
      </c>
      <c r="HQ35" s="2" t="s">
        <v>3</v>
      </c>
      <c r="HR35" s="2"/>
      <c r="HS35" s="2"/>
      <c r="HT35" s="2"/>
      <c r="HU35" s="2"/>
      <c r="HV35" s="2"/>
      <c r="HW35" s="2"/>
      <c r="HX35" s="2"/>
      <c r="HY35" s="2"/>
      <c r="HZ35" s="2"/>
      <c r="IA35" s="2"/>
      <c r="IB35" s="2"/>
      <c r="IC35" s="2"/>
      <c r="ID35" s="2"/>
      <c r="IE35" s="2"/>
      <c r="IF35" s="2"/>
      <c r="IG35" s="2"/>
      <c r="IH35" s="2"/>
      <c r="II35" s="2"/>
      <c r="IJ35" s="2"/>
      <c r="IK35" s="2">
        <v>0</v>
      </c>
      <c r="IL35" s="2"/>
      <c r="IM35" s="2"/>
      <c r="IN35" s="2"/>
      <c r="IO35" s="2"/>
      <c r="IP35" s="2"/>
      <c r="IQ35" s="2"/>
      <c r="IR35" s="2"/>
      <c r="IS35" s="2"/>
      <c r="IT35" s="2"/>
      <c r="IU35" s="2"/>
    </row>
    <row r="36" spans="1:255" x14ac:dyDescent="0.2">
      <c r="A36">
        <v>17</v>
      </c>
      <c r="B36">
        <v>1</v>
      </c>
      <c r="C36">
        <f>ROW(SmtRes!A30)</f>
        <v>30</v>
      </c>
      <c r="D36">
        <f>ROW(EtalonRes!A30)</f>
        <v>30</v>
      </c>
      <c r="E36" t="s">
        <v>41</v>
      </c>
      <c r="F36" t="s">
        <v>42</v>
      </c>
      <c r="G36" t="s">
        <v>43</v>
      </c>
      <c r="H36" t="s">
        <v>44</v>
      </c>
      <c r="I36">
        <v>6.5000000000000002E-2</v>
      </c>
      <c r="J36">
        <v>0</v>
      </c>
      <c r="K36">
        <v>6.5000000000000002E-2</v>
      </c>
      <c r="O36">
        <f t="shared" si="21"/>
        <v>384</v>
      </c>
      <c r="P36">
        <f t="shared" si="22"/>
        <v>1</v>
      </c>
      <c r="Q36">
        <f t="shared" si="23"/>
        <v>347</v>
      </c>
      <c r="R36">
        <f t="shared" si="24"/>
        <v>17</v>
      </c>
      <c r="S36">
        <f t="shared" si="25"/>
        <v>36</v>
      </c>
      <c r="T36">
        <f t="shared" si="26"/>
        <v>0</v>
      </c>
      <c r="U36">
        <f t="shared" si="27"/>
        <v>0.51577499999999998</v>
      </c>
      <c r="V36">
        <f t="shared" si="28"/>
        <v>0.20272199999999999</v>
      </c>
      <c r="W36">
        <f t="shared" si="29"/>
        <v>0</v>
      </c>
      <c r="X36">
        <f t="shared" si="30"/>
        <v>53</v>
      </c>
      <c r="Y36">
        <f t="shared" si="31"/>
        <v>29</v>
      </c>
      <c r="AA36">
        <v>76147894</v>
      </c>
      <c r="AB36">
        <f t="shared" si="32"/>
        <v>856.01954999999998</v>
      </c>
      <c r="AC36">
        <f>ROUND(((ES36*0.3)),6)</f>
        <v>1.389</v>
      </c>
      <c r="AD36">
        <f>ROUND((((((ET36*1.15)*0.3))-(((EU36*1.15)*0.3)))+AE36),6)</f>
        <v>774.80444999999997</v>
      </c>
      <c r="AE36">
        <f>ROUND((((EU36*1.15)*0.3)),6)</f>
        <v>39.0471</v>
      </c>
      <c r="AF36">
        <f>ROUND((((EV36*1.15)*0.3)),6)</f>
        <v>79.826099999999997</v>
      </c>
      <c r="AG36">
        <f t="shared" si="36"/>
        <v>0</v>
      </c>
      <c r="AH36">
        <f>(((EW36*1.15)*0.3))</f>
        <v>7.9349999999999996</v>
      </c>
      <c r="AI36">
        <f>(((EX36*1.15)*0.3))</f>
        <v>3.1187999999999998</v>
      </c>
      <c r="AJ36">
        <f t="shared" si="38"/>
        <v>0</v>
      </c>
      <c r="AK36">
        <v>2481.8200000000002</v>
      </c>
      <c r="AL36">
        <v>4.63</v>
      </c>
      <c r="AM36">
        <v>2245.81</v>
      </c>
      <c r="AN36">
        <v>113.18</v>
      </c>
      <c r="AO36">
        <v>231.38</v>
      </c>
      <c r="AP36">
        <v>0</v>
      </c>
      <c r="AQ36">
        <v>23</v>
      </c>
      <c r="AR36">
        <v>9.0399999999999991</v>
      </c>
      <c r="AS36">
        <v>0</v>
      </c>
      <c r="AT36">
        <v>100</v>
      </c>
      <c r="AU36">
        <v>55</v>
      </c>
      <c r="AV36">
        <v>1</v>
      </c>
      <c r="AW36">
        <v>1</v>
      </c>
      <c r="AZ36">
        <v>6.89</v>
      </c>
      <c r="BA36">
        <v>6.89</v>
      </c>
      <c r="BB36">
        <v>6.89</v>
      </c>
      <c r="BC36">
        <v>6.89</v>
      </c>
      <c r="BD36" t="s">
        <v>3</v>
      </c>
      <c r="BE36" t="s">
        <v>3</v>
      </c>
      <c r="BF36" t="s">
        <v>3</v>
      </c>
      <c r="BG36" t="s">
        <v>3</v>
      </c>
      <c r="BH36">
        <v>0</v>
      </c>
      <c r="BI36">
        <v>2</v>
      </c>
      <c r="BJ36" t="s">
        <v>45</v>
      </c>
      <c r="BM36">
        <v>110007</v>
      </c>
      <c r="BN36">
        <v>0</v>
      </c>
      <c r="BO36" t="s">
        <v>29</v>
      </c>
      <c r="BP36">
        <v>1</v>
      </c>
      <c r="BQ36">
        <v>3</v>
      </c>
      <c r="BR36">
        <v>0</v>
      </c>
      <c r="BS36">
        <v>6.89</v>
      </c>
      <c r="BT36">
        <v>1</v>
      </c>
      <c r="BU36">
        <v>1</v>
      </c>
      <c r="BV36">
        <v>1</v>
      </c>
      <c r="BW36">
        <v>1</v>
      </c>
      <c r="BX36">
        <v>1</v>
      </c>
      <c r="BY36" t="s">
        <v>3</v>
      </c>
      <c r="BZ36">
        <v>100</v>
      </c>
      <c r="CA36">
        <v>65</v>
      </c>
      <c r="CB36" t="s">
        <v>3</v>
      </c>
      <c r="CE36">
        <v>0</v>
      </c>
      <c r="CF36">
        <v>0</v>
      </c>
      <c r="CG36">
        <v>0</v>
      </c>
      <c r="CM36">
        <v>0</v>
      </c>
      <c r="CN36" t="s">
        <v>46</v>
      </c>
      <c r="CO36">
        <v>0</v>
      </c>
      <c r="CP36">
        <f t="shared" si="39"/>
        <v>384</v>
      </c>
      <c r="CQ36">
        <f t="shared" si="40"/>
        <v>9.5702099999999994</v>
      </c>
      <c r="CR36">
        <f t="shared" si="41"/>
        <v>5338.4026604999999</v>
      </c>
      <c r="CS36">
        <f t="shared" si="42"/>
        <v>269.03451899999999</v>
      </c>
      <c r="CT36">
        <f t="shared" si="43"/>
        <v>550.00182899999993</v>
      </c>
      <c r="CU36">
        <f t="shared" si="44"/>
        <v>0</v>
      </c>
      <c r="CV36">
        <f t="shared" si="45"/>
        <v>7.9349999999999996</v>
      </c>
      <c r="CW36">
        <f t="shared" si="46"/>
        <v>3.1187999999999998</v>
      </c>
      <c r="CX36">
        <f t="shared" si="47"/>
        <v>0</v>
      </c>
      <c r="CY36">
        <f t="shared" si="48"/>
        <v>53</v>
      </c>
      <c r="CZ36">
        <f t="shared" si="49"/>
        <v>29.15</v>
      </c>
      <c r="DC36" t="s">
        <v>3</v>
      </c>
      <c r="DD36" t="s">
        <v>47</v>
      </c>
      <c r="DE36" t="s">
        <v>48</v>
      </c>
      <c r="DF36" t="s">
        <v>48</v>
      </c>
      <c r="DG36" t="s">
        <v>48</v>
      </c>
      <c r="DH36" t="s">
        <v>3</v>
      </c>
      <c r="DI36" t="s">
        <v>48</v>
      </c>
      <c r="DJ36" t="s">
        <v>48</v>
      </c>
      <c r="DK36" t="s">
        <v>3</v>
      </c>
      <c r="DL36" t="s">
        <v>3</v>
      </c>
      <c r="DM36" t="s">
        <v>49</v>
      </c>
      <c r="DN36">
        <v>0</v>
      </c>
      <c r="DO36">
        <v>0</v>
      </c>
      <c r="DP36">
        <v>1</v>
      </c>
      <c r="DQ36">
        <v>1</v>
      </c>
      <c r="DU36">
        <v>1013</v>
      </c>
      <c r="DV36" t="s">
        <v>44</v>
      </c>
      <c r="DW36" t="s">
        <v>44</v>
      </c>
      <c r="DX36">
        <v>1</v>
      </c>
      <c r="DZ36" t="s">
        <v>3</v>
      </c>
      <c r="EA36" t="s">
        <v>3</v>
      </c>
      <c r="EB36" t="s">
        <v>3</v>
      </c>
      <c r="EC36" t="s">
        <v>3</v>
      </c>
      <c r="EE36">
        <v>41318503</v>
      </c>
      <c r="EF36">
        <v>3</v>
      </c>
      <c r="EG36" t="s">
        <v>50</v>
      </c>
      <c r="EH36">
        <v>0</v>
      </c>
      <c r="EI36" t="s">
        <v>3</v>
      </c>
      <c r="EJ36">
        <v>2</v>
      </c>
      <c r="EK36">
        <v>110007</v>
      </c>
      <c r="EL36" t="s">
        <v>51</v>
      </c>
      <c r="EM36" t="s">
        <v>52</v>
      </c>
      <c r="EO36" t="s">
        <v>53</v>
      </c>
      <c r="EQ36">
        <v>768</v>
      </c>
      <c r="ER36">
        <v>2481.8200000000002</v>
      </c>
      <c r="ES36">
        <v>4.63</v>
      </c>
      <c r="ET36">
        <v>2245.81</v>
      </c>
      <c r="EU36">
        <v>113.18</v>
      </c>
      <c r="EV36">
        <v>231.38</v>
      </c>
      <c r="EW36">
        <v>23</v>
      </c>
      <c r="EX36">
        <v>9.0399999999999991</v>
      </c>
      <c r="EY36">
        <v>0</v>
      </c>
      <c r="FQ36">
        <v>0</v>
      </c>
      <c r="FR36">
        <f t="shared" si="50"/>
        <v>0</v>
      </c>
      <c r="FS36">
        <v>0</v>
      </c>
      <c r="FX36">
        <v>100</v>
      </c>
      <c r="FY36">
        <v>55</v>
      </c>
      <c r="GA36" t="s">
        <v>3</v>
      </c>
      <c r="GD36">
        <v>1</v>
      </c>
      <c r="GF36">
        <v>-2139002714</v>
      </c>
      <c r="GG36">
        <v>1</v>
      </c>
      <c r="GH36">
        <v>1</v>
      </c>
      <c r="GI36">
        <v>3</v>
      </c>
      <c r="GJ36">
        <v>0</v>
      </c>
      <c r="GK36">
        <v>0</v>
      </c>
      <c r="GL36">
        <f t="shared" si="51"/>
        <v>0</v>
      </c>
      <c r="GM36">
        <f t="shared" si="52"/>
        <v>466</v>
      </c>
      <c r="GN36">
        <f t="shared" si="53"/>
        <v>0</v>
      </c>
      <c r="GO36">
        <f t="shared" si="54"/>
        <v>466</v>
      </c>
      <c r="GP36">
        <f t="shared" si="55"/>
        <v>0</v>
      </c>
      <c r="GR36">
        <v>0</v>
      </c>
      <c r="GS36">
        <v>3</v>
      </c>
      <c r="GT36">
        <v>0</v>
      </c>
      <c r="GU36" t="s">
        <v>3</v>
      </c>
      <c r="GV36">
        <f t="shared" si="56"/>
        <v>0</v>
      </c>
      <c r="GW36">
        <v>1</v>
      </c>
      <c r="GX36">
        <f t="shared" si="57"/>
        <v>0</v>
      </c>
      <c r="HA36">
        <v>0</v>
      </c>
      <c r="HB36">
        <v>0</v>
      </c>
      <c r="HC36">
        <f t="shared" si="58"/>
        <v>0</v>
      </c>
      <c r="HE36" t="s">
        <v>3</v>
      </c>
      <c r="HF36" t="s">
        <v>3</v>
      </c>
      <c r="HM36" t="s">
        <v>3</v>
      </c>
      <c r="HN36" t="s">
        <v>3</v>
      </c>
      <c r="HO36" t="s">
        <v>3</v>
      </c>
      <c r="HP36" t="s">
        <v>3</v>
      </c>
      <c r="HQ36" t="s">
        <v>3</v>
      </c>
      <c r="IK36">
        <v>0</v>
      </c>
    </row>
    <row r="37" spans="1:255" x14ac:dyDescent="0.2">
      <c r="A37" s="2">
        <v>17</v>
      </c>
      <c r="B37" s="2">
        <v>1</v>
      </c>
      <c r="C37" s="2"/>
      <c r="D37" s="2"/>
      <c r="E37" s="2" t="s">
        <v>54</v>
      </c>
      <c r="F37" s="2" t="s">
        <v>55</v>
      </c>
      <c r="G37" s="2" t="s">
        <v>56</v>
      </c>
      <c r="H37" s="2" t="s">
        <v>57</v>
      </c>
      <c r="I37" s="2">
        <v>65</v>
      </c>
      <c r="J37" s="2">
        <v>0</v>
      </c>
      <c r="K37" s="2">
        <v>65</v>
      </c>
      <c r="L37" s="2"/>
      <c r="M37" s="2"/>
      <c r="N37" s="2"/>
      <c r="O37" s="2">
        <f t="shared" si="21"/>
        <v>129</v>
      </c>
      <c r="P37" s="2">
        <f t="shared" si="22"/>
        <v>129</v>
      </c>
      <c r="Q37" s="2">
        <f t="shared" si="23"/>
        <v>0</v>
      </c>
      <c r="R37" s="2">
        <f t="shared" si="24"/>
        <v>0</v>
      </c>
      <c r="S37" s="2">
        <f t="shared" si="25"/>
        <v>0</v>
      </c>
      <c r="T37" s="2">
        <f t="shared" si="26"/>
        <v>0</v>
      </c>
      <c r="U37" s="2">
        <f t="shared" si="27"/>
        <v>0</v>
      </c>
      <c r="V37" s="2">
        <f t="shared" si="28"/>
        <v>0</v>
      </c>
      <c r="W37" s="2">
        <f t="shared" si="29"/>
        <v>0</v>
      </c>
      <c r="X37" s="2">
        <f t="shared" si="30"/>
        <v>0</v>
      </c>
      <c r="Y37" s="2">
        <f t="shared" si="31"/>
        <v>0</v>
      </c>
      <c r="Z37" s="2"/>
      <c r="AA37" s="2">
        <v>76147896</v>
      </c>
      <c r="AB37" s="2">
        <f t="shared" si="32"/>
        <v>1.99</v>
      </c>
      <c r="AC37" s="2">
        <f>ROUND((ES37),6)</f>
        <v>1.99</v>
      </c>
      <c r="AD37" s="2">
        <f>ROUND((((ET37)-(EU37))+AE37),6)</f>
        <v>0</v>
      </c>
      <c r="AE37" s="2">
        <f>ROUND((EU37),6)</f>
        <v>0</v>
      </c>
      <c r="AF37" s="2">
        <f>ROUND((EV37),6)</f>
        <v>0</v>
      </c>
      <c r="AG37" s="2">
        <f t="shared" si="36"/>
        <v>0</v>
      </c>
      <c r="AH37" s="2">
        <f>(EW37)</f>
        <v>0</v>
      </c>
      <c r="AI37" s="2">
        <f>(EX37)</f>
        <v>0</v>
      </c>
      <c r="AJ37" s="2">
        <f t="shared" si="38"/>
        <v>0</v>
      </c>
      <c r="AK37" s="2">
        <v>1.99</v>
      </c>
      <c r="AL37" s="2">
        <v>1.99</v>
      </c>
      <c r="AM37" s="2">
        <v>0</v>
      </c>
      <c r="AN37" s="2">
        <v>0</v>
      </c>
      <c r="AO37" s="2">
        <v>0</v>
      </c>
      <c r="AP37" s="2">
        <v>0</v>
      </c>
      <c r="AQ37" s="2">
        <v>0</v>
      </c>
      <c r="AR37" s="2">
        <v>0</v>
      </c>
      <c r="AS37" s="2">
        <v>0</v>
      </c>
      <c r="AT37" s="2">
        <v>0</v>
      </c>
      <c r="AU37" s="2">
        <v>0</v>
      </c>
      <c r="AV37" s="2">
        <v>1</v>
      </c>
      <c r="AW37" s="2">
        <v>1</v>
      </c>
      <c r="AX37" s="2"/>
      <c r="AY37" s="2"/>
      <c r="AZ37" s="2">
        <v>1</v>
      </c>
      <c r="BA37" s="2">
        <v>1</v>
      </c>
      <c r="BB37" s="2">
        <v>1</v>
      </c>
      <c r="BC37" s="2">
        <v>1</v>
      </c>
      <c r="BD37" s="2" t="s">
        <v>3</v>
      </c>
      <c r="BE37" s="2" t="s">
        <v>3</v>
      </c>
      <c r="BF37" s="2" t="s">
        <v>3</v>
      </c>
      <c r="BG37" s="2" t="s">
        <v>3</v>
      </c>
      <c r="BH37" s="2">
        <v>3</v>
      </c>
      <c r="BI37" s="2">
        <v>2</v>
      </c>
      <c r="BJ37" s="2" t="s">
        <v>58</v>
      </c>
      <c r="BK37" s="2"/>
      <c r="BL37" s="2"/>
      <c r="BM37" s="2">
        <v>500002</v>
      </c>
      <c r="BN37" s="2">
        <v>0</v>
      </c>
      <c r="BO37" s="2" t="s">
        <v>3</v>
      </c>
      <c r="BP37" s="2">
        <v>0</v>
      </c>
      <c r="BQ37" s="2">
        <v>12</v>
      </c>
      <c r="BR37" s="2">
        <v>0</v>
      </c>
      <c r="BS37" s="2">
        <v>1</v>
      </c>
      <c r="BT37" s="2">
        <v>1</v>
      </c>
      <c r="BU37" s="2">
        <v>1</v>
      </c>
      <c r="BV37" s="2">
        <v>1</v>
      </c>
      <c r="BW37" s="2">
        <v>1</v>
      </c>
      <c r="BX37" s="2">
        <v>1</v>
      </c>
      <c r="BY37" s="2" t="s">
        <v>3</v>
      </c>
      <c r="BZ37" s="2">
        <v>0</v>
      </c>
      <c r="CA37" s="2">
        <v>0</v>
      </c>
      <c r="CB37" s="2" t="s">
        <v>3</v>
      </c>
      <c r="CC37" s="2"/>
      <c r="CD37" s="2"/>
      <c r="CE37" s="2">
        <v>0</v>
      </c>
      <c r="CF37" s="2">
        <v>0</v>
      </c>
      <c r="CG37" s="2">
        <v>0</v>
      </c>
      <c r="CH37" s="2"/>
      <c r="CI37" s="2"/>
      <c r="CJ37" s="2"/>
      <c r="CK37" s="2"/>
      <c r="CL37" s="2"/>
      <c r="CM37" s="2">
        <v>0</v>
      </c>
      <c r="CN37" s="2" t="s">
        <v>3</v>
      </c>
      <c r="CO37" s="2">
        <v>0</v>
      </c>
      <c r="CP37" s="2">
        <f t="shared" si="39"/>
        <v>129</v>
      </c>
      <c r="CQ37" s="2">
        <f t="shared" si="40"/>
        <v>1.99</v>
      </c>
      <c r="CR37" s="2">
        <f t="shared" si="41"/>
        <v>0</v>
      </c>
      <c r="CS37" s="2">
        <f t="shared" si="42"/>
        <v>0</v>
      </c>
      <c r="CT37" s="2">
        <f t="shared" si="43"/>
        <v>0</v>
      </c>
      <c r="CU37" s="2">
        <f t="shared" si="44"/>
        <v>0</v>
      </c>
      <c r="CV37" s="2">
        <f t="shared" si="45"/>
        <v>0</v>
      </c>
      <c r="CW37" s="2">
        <f t="shared" si="46"/>
        <v>0</v>
      </c>
      <c r="CX37" s="2">
        <f t="shared" si="47"/>
        <v>0</v>
      </c>
      <c r="CY37" s="2">
        <f t="shared" si="48"/>
        <v>0</v>
      </c>
      <c r="CZ37" s="2">
        <f t="shared" si="49"/>
        <v>0</v>
      </c>
      <c r="DA37" s="2"/>
      <c r="DB37" s="2"/>
      <c r="DC37" s="2" t="s">
        <v>3</v>
      </c>
      <c r="DD37" s="2" t="s">
        <v>3</v>
      </c>
      <c r="DE37" s="2" t="s">
        <v>3</v>
      </c>
      <c r="DF37" s="2" t="s">
        <v>3</v>
      </c>
      <c r="DG37" s="2" t="s">
        <v>3</v>
      </c>
      <c r="DH37" s="2" t="s">
        <v>3</v>
      </c>
      <c r="DI37" s="2" t="s">
        <v>3</v>
      </c>
      <c r="DJ37" s="2" t="s">
        <v>3</v>
      </c>
      <c r="DK37" s="2" t="s">
        <v>3</v>
      </c>
      <c r="DL37" s="2" t="s">
        <v>3</v>
      </c>
      <c r="DM37" s="2" t="s">
        <v>3</v>
      </c>
      <c r="DN37" s="2">
        <v>0</v>
      </c>
      <c r="DO37" s="2">
        <v>0</v>
      </c>
      <c r="DP37" s="2">
        <v>1</v>
      </c>
      <c r="DQ37" s="2">
        <v>1</v>
      </c>
      <c r="DR37" s="2"/>
      <c r="DS37" s="2"/>
      <c r="DT37" s="2"/>
      <c r="DU37" s="2">
        <v>1003</v>
      </c>
      <c r="DV37" s="2" t="s">
        <v>57</v>
      </c>
      <c r="DW37" s="2" t="s">
        <v>57</v>
      </c>
      <c r="DX37" s="2">
        <v>1</v>
      </c>
      <c r="DY37" s="2"/>
      <c r="DZ37" s="2" t="s">
        <v>3</v>
      </c>
      <c r="EA37" s="2" t="s">
        <v>3</v>
      </c>
      <c r="EB37" s="2" t="s">
        <v>3</v>
      </c>
      <c r="EC37" s="2" t="s">
        <v>3</v>
      </c>
      <c r="ED37" s="2"/>
      <c r="EE37" s="2">
        <v>41318551</v>
      </c>
      <c r="EF37" s="2">
        <v>12</v>
      </c>
      <c r="EG37" s="2" t="s">
        <v>59</v>
      </c>
      <c r="EH37" s="2">
        <v>0</v>
      </c>
      <c r="EI37" s="2" t="s">
        <v>3</v>
      </c>
      <c r="EJ37" s="2">
        <v>2</v>
      </c>
      <c r="EK37" s="2">
        <v>500002</v>
      </c>
      <c r="EL37" s="2" t="s">
        <v>60</v>
      </c>
      <c r="EM37" s="2" t="s">
        <v>61</v>
      </c>
      <c r="EN37" s="2"/>
      <c r="EO37" s="2" t="s">
        <v>3</v>
      </c>
      <c r="EP37" s="2"/>
      <c r="EQ37" s="2">
        <v>0</v>
      </c>
      <c r="ER37" s="2">
        <v>1.99</v>
      </c>
      <c r="ES37" s="2">
        <v>1.99</v>
      </c>
      <c r="ET37" s="2">
        <v>0</v>
      </c>
      <c r="EU37" s="2">
        <v>0</v>
      </c>
      <c r="EV37" s="2">
        <v>0</v>
      </c>
      <c r="EW37" s="2">
        <v>0</v>
      </c>
      <c r="EX37" s="2">
        <v>0</v>
      </c>
      <c r="EY37" s="2">
        <v>0</v>
      </c>
      <c r="EZ37" s="2"/>
      <c r="FA37" s="2"/>
      <c r="FB37" s="2"/>
      <c r="FC37" s="2"/>
      <c r="FD37" s="2"/>
      <c r="FE37" s="2"/>
      <c r="FF37" s="2"/>
      <c r="FG37" s="2"/>
      <c r="FH37" s="2"/>
      <c r="FI37" s="2"/>
      <c r="FJ37" s="2"/>
      <c r="FK37" s="2"/>
      <c r="FL37" s="2"/>
      <c r="FM37" s="2"/>
      <c r="FN37" s="2"/>
      <c r="FO37" s="2"/>
      <c r="FP37" s="2"/>
      <c r="FQ37" s="2">
        <v>0</v>
      </c>
      <c r="FR37" s="2">
        <f t="shared" si="50"/>
        <v>0</v>
      </c>
      <c r="FS37" s="2">
        <v>0</v>
      </c>
      <c r="FT37" s="2"/>
      <c r="FU37" s="2"/>
      <c r="FV37" s="2"/>
      <c r="FW37" s="2"/>
      <c r="FX37" s="2">
        <v>0</v>
      </c>
      <c r="FY37" s="2">
        <v>0</v>
      </c>
      <c r="FZ37" s="2"/>
      <c r="GA37" s="2" t="s">
        <v>3</v>
      </c>
      <c r="GB37" s="2"/>
      <c r="GC37" s="2"/>
      <c r="GD37" s="2">
        <v>1</v>
      </c>
      <c r="GE37" s="2"/>
      <c r="GF37" s="2">
        <v>-1820313212</v>
      </c>
      <c r="GG37" s="2">
        <v>2</v>
      </c>
      <c r="GH37" s="2">
        <v>1</v>
      </c>
      <c r="GI37" s="2">
        <v>-2</v>
      </c>
      <c r="GJ37" s="2">
        <v>0</v>
      </c>
      <c r="GK37" s="2">
        <v>0</v>
      </c>
      <c r="GL37" s="2">
        <f t="shared" si="51"/>
        <v>0</v>
      </c>
      <c r="GM37" s="2">
        <f t="shared" si="52"/>
        <v>129</v>
      </c>
      <c r="GN37" s="2">
        <f t="shared" si="53"/>
        <v>0</v>
      </c>
      <c r="GO37" s="2">
        <f t="shared" si="54"/>
        <v>129</v>
      </c>
      <c r="GP37" s="2">
        <f t="shared" si="55"/>
        <v>0</v>
      </c>
      <c r="GQ37" s="2"/>
      <c r="GR37" s="2">
        <v>0</v>
      </c>
      <c r="GS37" s="2">
        <v>3</v>
      </c>
      <c r="GT37" s="2">
        <v>0</v>
      </c>
      <c r="GU37" s="2" t="s">
        <v>3</v>
      </c>
      <c r="GV37" s="2">
        <f t="shared" si="56"/>
        <v>0</v>
      </c>
      <c r="GW37" s="2">
        <v>1</v>
      </c>
      <c r="GX37" s="2">
        <f t="shared" si="57"/>
        <v>0</v>
      </c>
      <c r="GY37" s="2"/>
      <c r="GZ37" s="2"/>
      <c r="HA37" s="2">
        <v>0</v>
      </c>
      <c r="HB37" s="2">
        <v>0</v>
      </c>
      <c r="HC37" s="2">
        <f t="shared" si="58"/>
        <v>0</v>
      </c>
      <c r="HD37" s="2"/>
      <c r="HE37" s="2" t="s">
        <v>3</v>
      </c>
      <c r="HF37" s="2" t="s">
        <v>3</v>
      </c>
      <c r="HG37" s="2"/>
      <c r="HH37" s="2"/>
      <c r="HI37" s="2"/>
      <c r="HJ37" s="2"/>
      <c r="HK37" s="2"/>
      <c r="HL37" s="2"/>
      <c r="HM37" s="2" t="s">
        <v>3</v>
      </c>
      <c r="HN37" s="2" t="s">
        <v>3</v>
      </c>
      <c r="HO37" s="2" t="s">
        <v>3</v>
      </c>
      <c r="HP37" s="2" t="s">
        <v>3</v>
      </c>
      <c r="HQ37" s="2" t="s">
        <v>3</v>
      </c>
      <c r="HR37" s="2"/>
      <c r="HS37" s="2"/>
      <c r="HT37" s="2"/>
      <c r="HU37" s="2"/>
      <c r="HV37" s="2"/>
      <c r="HW37" s="2"/>
      <c r="HX37" s="2"/>
      <c r="HY37" s="2"/>
      <c r="HZ37" s="2"/>
      <c r="IA37" s="2"/>
      <c r="IB37" s="2"/>
      <c r="IC37" s="2"/>
      <c r="ID37" s="2"/>
      <c r="IE37" s="2"/>
      <c r="IF37" s="2"/>
      <c r="IG37" s="2"/>
      <c r="IH37" s="2"/>
      <c r="II37" s="2"/>
      <c r="IJ37" s="2"/>
      <c r="IK37" s="2">
        <v>0</v>
      </c>
      <c r="IL37" s="2"/>
      <c r="IM37" s="2"/>
      <c r="IN37" s="2"/>
      <c r="IO37" s="2"/>
      <c r="IP37" s="2"/>
      <c r="IQ37" s="2"/>
      <c r="IR37" s="2"/>
      <c r="IS37" s="2"/>
      <c r="IT37" s="2"/>
      <c r="IU37" s="2"/>
    </row>
    <row r="38" spans="1:255" x14ac:dyDescent="0.2">
      <c r="A38">
        <v>17</v>
      </c>
      <c r="B38">
        <v>1</v>
      </c>
      <c r="E38" t="s">
        <v>54</v>
      </c>
      <c r="F38" t="s">
        <v>55</v>
      </c>
      <c r="G38" t="s">
        <v>56</v>
      </c>
      <c r="H38" t="s">
        <v>57</v>
      </c>
      <c r="I38">
        <v>65</v>
      </c>
      <c r="J38">
        <v>0</v>
      </c>
      <c r="K38">
        <v>65</v>
      </c>
      <c r="O38">
        <f t="shared" si="21"/>
        <v>891</v>
      </c>
      <c r="P38">
        <f t="shared" si="22"/>
        <v>891</v>
      </c>
      <c r="Q38">
        <f t="shared" si="23"/>
        <v>0</v>
      </c>
      <c r="R38">
        <f t="shared" si="24"/>
        <v>0</v>
      </c>
      <c r="S38">
        <f t="shared" si="25"/>
        <v>0</v>
      </c>
      <c r="T38">
        <f t="shared" si="26"/>
        <v>0</v>
      </c>
      <c r="U38">
        <f t="shared" si="27"/>
        <v>0</v>
      </c>
      <c r="V38">
        <f t="shared" si="28"/>
        <v>0</v>
      </c>
      <c r="W38">
        <f t="shared" si="29"/>
        <v>0</v>
      </c>
      <c r="X38">
        <f t="shared" si="30"/>
        <v>0</v>
      </c>
      <c r="Y38">
        <f t="shared" si="31"/>
        <v>0</v>
      </c>
      <c r="AA38">
        <v>76147894</v>
      </c>
      <c r="AB38">
        <f t="shared" si="32"/>
        <v>1.99</v>
      </c>
      <c r="AC38">
        <f>ROUND((ES38),6)</f>
        <v>1.99</v>
      </c>
      <c r="AD38">
        <f>ROUND((((ET38)-(EU38))+AE38),6)</f>
        <v>0</v>
      </c>
      <c r="AE38">
        <f>ROUND((EU38),6)</f>
        <v>0</v>
      </c>
      <c r="AF38">
        <f>ROUND((EV38),6)</f>
        <v>0</v>
      </c>
      <c r="AG38">
        <f t="shared" si="36"/>
        <v>0</v>
      </c>
      <c r="AH38">
        <f>(EW38)</f>
        <v>0</v>
      </c>
      <c r="AI38">
        <f>(EX38)</f>
        <v>0</v>
      </c>
      <c r="AJ38">
        <f t="shared" si="38"/>
        <v>0</v>
      </c>
      <c r="AK38">
        <v>1.99</v>
      </c>
      <c r="AL38">
        <v>1.99</v>
      </c>
      <c r="AM38">
        <v>0</v>
      </c>
      <c r="AN38">
        <v>0</v>
      </c>
      <c r="AO38">
        <v>0</v>
      </c>
      <c r="AP38">
        <v>0</v>
      </c>
      <c r="AQ38">
        <v>0</v>
      </c>
      <c r="AR38">
        <v>0</v>
      </c>
      <c r="AS38">
        <v>0</v>
      </c>
      <c r="AT38">
        <v>0</v>
      </c>
      <c r="AU38">
        <v>0</v>
      </c>
      <c r="AV38">
        <v>1</v>
      </c>
      <c r="AW38">
        <v>1</v>
      </c>
      <c r="AZ38">
        <v>6.89</v>
      </c>
      <c r="BA38">
        <v>1</v>
      </c>
      <c r="BB38">
        <v>1</v>
      </c>
      <c r="BC38">
        <v>6.89</v>
      </c>
      <c r="BD38" t="s">
        <v>3</v>
      </c>
      <c r="BE38" t="s">
        <v>3</v>
      </c>
      <c r="BF38" t="s">
        <v>3</v>
      </c>
      <c r="BG38" t="s">
        <v>3</v>
      </c>
      <c r="BH38">
        <v>3</v>
      </c>
      <c r="BI38">
        <v>2</v>
      </c>
      <c r="BJ38" t="s">
        <v>58</v>
      </c>
      <c r="BM38">
        <v>500002</v>
      </c>
      <c r="BN38">
        <v>0</v>
      </c>
      <c r="BO38" t="s">
        <v>29</v>
      </c>
      <c r="BP38">
        <v>1</v>
      </c>
      <c r="BQ38">
        <v>12</v>
      </c>
      <c r="BR38">
        <v>0</v>
      </c>
      <c r="BS38">
        <v>1</v>
      </c>
      <c r="BT38">
        <v>1</v>
      </c>
      <c r="BU38">
        <v>1</v>
      </c>
      <c r="BV38">
        <v>1</v>
      </c>
      <c r="BW38">
        <v>1</v>
      </c>
      <c r="BX38">
        <v>1</v>
      </c>
      <c r="BY38" t="s">
        <v>3</v>
      </c>
      <c r="BZ38">
        <v>0</v>
      </c>
      <c r="CA38">
        <v>0</v>
      </c>
      <c r="CB38" t="s">
        <v>3</v>
      </c>
      <c r="CE38">
        <v>0</v>
      </c>
      <c r="CF38">
        <v>0</v>
      </c>
      <c r="CG38">
        <v>0</v>
      </c>
      <c r="CM38">
        <v>0</v>
      </c>
      <c r="CN38" t="s">
        <v>3</v>
      </c>
      <c r="CO38">
        <v>0</v>
      </c>
      <c r="CP38">
        <f t="shared" si="39"/>
        <v>891</v>
      </c>
      <c r="CQ38">
        <f t="shared" si="40"/>
        <v>13.7111</v>
      </c>
      <c r="CR38">
        <f t="shared" si="41"/>
        <v>0</v>
      </c>
      <c r="CS38">
        <f t="shared" si="42"/>
        <v>0</v>
      </c>
      <c r="CT38">
        <f t="shared" si="43"/>
        <v>0</v>
      </c>
      <c r="CU38">
        <f t="shared" si="44"/>
        <v>0</v>
      </c>
      <c r="CV38">
        <f t="shared" si="45"/>
        <v>0</v>
      </c>
      <c r="CW38">
        <f t="shared" si="46"/>
        <v>0</v>
      </c>
      <c r="CX38">
        <f t="shared" si="47"/>
        <v>0</v>
      </c>
      <c r="CY38">
        <f t="shared" si="48"/>
        <v>0</v>
      </c>
      <c r="CZ38">
        <f t="shared" si="49"/>
        <v>0</v>
      </c>
      <c r="DC38" t="s">
        <v>3</v>
      </c>
      <c r="DD38" t="s">
        <v>3</v>
      </c>
      <c r="DE38" t="s">
        <v>3</v>
      </c>
      <c r="DF38" t="s">
        <v>3</v>
      </c>
      <c r="DG38" t="s">
        <v>3</v>
      </c>
      <c r="DH38" t="s">
        <v>3</v>
      </c>
      <c r="DI38" t="s">
        <v>3</v>
      </c>
      <c r="DJ38" t="s">
        <v>3</v>
      </c>
      <c r="DK38" t="s">
        <v>3</v>
      </c>
      <c r="DL38" t="s">
        <v>3</v>
      </c>
      <c r="DM38" t="s">
        <v>3</v>
      </c>
      <c r="DN38">
        <v>0</v>
      </c>
      <c r="DO38">
        <v>0</v>
      </c>
      <c r="DP38">
        <v>1</v>
      </c>
      <c r="DQ38">
        <v>1</v>
      </c>
      <c r="DU38">
        <v>1003</v>
      </c>
      <c r="DV38" t="s">
        <v>57</v>
      </c>
      <c r="DW38" t="s">
        <v>57</v>
      </c>
      <c r="DX38">
        <v>1</v>
      </c>
      <c r="DZ38" t="s">
        <v>3</v>
      </c>
      <c r="EA38" t="s">
        <v>3</v>
      </c>
      <c r="EB38" t="s">
        <v>3</v>
      </c>
      <c r="EC38" t="s">
        <v>3</v>
      </c>
      <c r="EE38">
        <v>41318551</v>
      </c>
      <c r="EF38">
        <v>12</v>
      </c>
      <c r="EG38" t="s">
        <v>59</v>
      </c>
      <c r="EH38">
        <v>0</v>
      </c>
      <c r="EI38" t="s">
        <v>3</v>
      </c>
      <c r="EJ38">
        <v>2</v>
      </c>
      <c r="EK38">
        <v>500002</v>
      </c>
      <c r="EL38" t="s">
        <v>60</v>
      </c>
      <c r="EM38" t="s">
        <v>61</v>
      </c>
      <c r="EO38" t="s">
        <v>3</v>
      </c>
      <c r="EQ38">
        <v>0</v>
      </c>
      <c r="ER38">
        <v>1.99</v>
      </c>
      <c r="ES38">
        <v>1.99</v>
      </c>
      <c r="ET38">
        <v>0</v>
      </c>
      <c r="EU38">
        <v>0</v>
      </c>
      <c r="EV38">
        <v>0</v>
      </c>
      <c r="EW38">
        <v>0</v>
      </c>
      <c r="EX38">
        <v>0</v>
      </c>
      <c r="EY38">
        <v>0</v>
      </c>
      <c r="FQ38">
        <v>0</v>
      </c>
      <c r="FR38">
        <f t="shared" si="50"/>
        <v>0</v>
      </c>
      <c r="FS38">
        <v>0</v>
      </c>
      <c r="FX38">
        <v>0</v>
      </c>
      <c r="FY38">
        <v>0</v>
      </c>
      <c r="GA38" t="s">
        <v>3</v>
      </c>
      <c r="GD38">
        <v>1</v>
      </c>
      <c r="GF38">
        <v>-1820313212</v>
      </c>
      <c r="GG38">
        <v>1</v>
      </c>
      <c r="GH38">
        <v>1</v>
      </c>
      <c r="GI38">
        <v>3</v>
      </c>
      <c r="GJ38">
        <v>0</v>
      </c>
      <c r="GK38">
        <v>0</v>
      </c>
      <c r="GL38">
        <f t="shared" si="51"/>
        <v>0</v>
      </c>
      <c r="GM38">
        <f t="shared" si="52"/>
        <v>891</v>
      </c>
      <c r="GN38">
        <f t="shared" si="53"/>
        <v>0</v>
      </c>
      <c r="GO38">
        <f t="shared" si="54"/>
        <v>891</v>
      </c>
      <c r="GP38">
        <f t="shared" si="55"/>
        <v>0</v>
      </c>
      <c r="GR38">
        <v>0</v>
      </c>
      <c r="GS38">
        <v>3</v>
      </c>
      <c r="GT38">
        <v>0</v>
      </c>
      <c r="GU38" t="s">
        <v>3</v>
      </c>
      <c r="GV38">
        <f t="shared" si="56"/>
        <v>0</v>
      </c>
      <c r="GW38">
        <v>1</v>
      </c>
      <c r="GX38">
        <f t="shared" si="57"/>
        <v>0</v>
      </c>
      <c r="HA38">
        <v>0</v>
      </c>
      <c r="HB38">
        <v>0</v>
      </c>
      <c r="HC38">
        <f t="shared" si="58"/>
        <v>0</v>
      </c>
      <c r="HE38" t="s">
        <v>3</v>
      </c>
      <c r="HF38" t="s">
        <v>3</v>
      </c>
      <c r="HM38" t="s">
        <v>3</v>
      </c>
      <c r="HN38" t="s">
        <v>3</v>
      </c>
      <c r="HO38" t="s">
        <v>3</v>
      </c>
      <c r="HP38" t="s">
        <v>3</v>
      </c>
      <c r="HQ38" t="s">
        <v>3</v>
      </c>
      <c r="IK38">
        <v>0</v>
      </c>
    </row>
    <row r="39" spans="1:255" x14ac:dyDescent="0.2">
      <c r="A39" s="2">
        <v>19</v>
      </c>
      <c r="B39" s="2">
        <v>1</v>
      </c>
      <c r="C39" s="2"/>
      <c r="D39" s="2"/>
      <c r="E39" s="2"/>
      <c r="F39" s="2" t="s">
        <v>3</v>
      </c>
      <c r="G39" s="2" t="s">
        <v>62</v>
      </c>
      <c r="H39" s="2" t="s">
        <v>3</v>
      </c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>
        <v>1</v>
      </c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  <c r="FD39" s="2"/>
      <c r="FE39" s="2"/>
      <c r="FF39" s="2"/>
      <c r="FG39" s="2"/>
      <c r="FH39" s="2"/>
      <c r="FI39" s="2"/>
      <c r="FJ39" s="2"/>
      <c r="FK39" s="2"/>
      <c r="FL39" s="2"/>
      <c r="FM39" s="2"/>
      <c r="FN39" s="2"/>
      <c r="FO39" s="2"/>
      <c r="FP39" s="2"/>
      <c r="FQ39" s="2"/>
      <c r="FR39" s="2"/>
      <c r="FS39" s="2"/>
      <c r="FT39" s="2"/>
      <c r="FU39" s="2"/>
      <c r="FV39" s="2"/>
      <c r="FW39" s="2"/>
      <c r="FX39" s="2"/>
      <c r="FY39" s="2"/>
      <c r="FZ39" s="2"/>
      <c r="GA39" s="2"/>
      <c r="GB39" s="2"/>
      <c r="GC39" s="2"/>
      <c r="GD39" s="2"/>
      <c r="GE39" s="2"/>
      <c r="GF39" s="2"/>
      <c r="GG39" s="2"/>
      <c r="GH39" s="2"/>
      <c r="GI39" s="2"/>
      <c r="GJ39" s="2"/>
      <c r="GK39" s="2"/>
      <c r="GL39" s="2"/>
      <c r="GM39" s="2"/>
      <c r="GN39" s="2"/>
      <c r="GO39" s="2"/>
      <c r="GP39" s="2"/>
      <c r="GQ39" s="2"/>
      <c r="GR39" s="2"/>
      <c r="GS39" s="2"/>
      <c r="GT39" s="2"/>
      <c r="GU39" s="2"/>
      <c r="GV39" s="2"/>
      <c r="GW39" s="2"/>
      <c r="GX39" s="2"/>
      <c r="GY39" s="2"/>
      <c r="GZ39" s="2"/>
      <c r="HA39" s="2"/>
      <c r="HB39" s="2"/>
      <c r="HC39" s="2"/>
      <c r="HD39" s="2"/>
      <c r="HE39" s="2"/>
      <c r="HF39" s="2"/>
      <c r="HG39" s="2"/>
      <c r="HH39" s="2"/>
      <c r="HI39" s="2"/>
      <c r="HJ39" s="2"/>
      <c r="HK39" s="2"/>
      <c r="HL39" s="2"/>
      <c r="HM39" s="2"/>
      <c r="HN39" s="2"/>
      <c r="HO39" s="2"/>
      <c r="HP39" s="2"/>
      <c r="HQ39" s="2"/>
      <c r="HR39" s="2"/>
      <c r="HS39" s="2"/>
      <c r="HT39" s="2"/>
      <c r="HU39" s="2"/>
      <c r="HV39" s="2"/>
      <c r="HW39" s="2"/>
      <c r="HX39" s="2"/>
      <c r="HY39" s="2"/>
      <c r="HZ39" s="2"/>
      <c r="IA39" s="2"/>
      <c r="IB39" s="2"/>
      <c r="IC39" s="2"/>
      <c r="ID39" s="2"/>
      <c r="IE39" s="2"/>
      <c r="IF39" s="2"/>
      <c r="IG39" s="2"/>
      <c r="IH39" s="2"/>
      <c r="II39" s="2"/>
      <c r="IJ39" s="2"/>
      <c r="IK39" s="2">
        <v>0</v>
      </c>
      <c r="IL39" s="2"/>
      <c r="IM39" s="2"/>
      <c r="IN39" s="2"/>
      <c r="IO39" s="2"/>
      <c r="IP39" s="2"/>
      <c r="IQ39" s="2"/>
      <c r="IR39" s="2"/>
      <c r="IS39" s="2"/>
      <c r="IT39" s="2"/>
      <c r="IU39" s="2"/>
    </row>
    <row r="40" spans="1:255" x14ac:dyDescent="0.2">
      <c r="A40" s="2">
        <v>17</v>
      </c>
      <c r="B40" s="2">
        <v>1</v>
      </c>
      <c r="C40" s="2">
        <f>ROW(SmtRes!A31)</f>
        <v>31</v>
      </c>
      <c r="D40" s="2">
        <f>ROW(EtalonRes!A31)</f>
        <v>31</v>
      </c>
      <c r="E40" s="2" t="s">
        <v>3</v>
      </c>
      <c r="F40" s="2" t="s">
        <v>19</v>
      </c>
      <c r="G40" s="2" t="s">
        <v>20</v>
      </c>
      <c r="H40" s="2" t="s">
        <v>21</v>
      </c>
      <c r="I40" s="2">
        <f>ROUND(23.4/100,9)</f>
        <v>0.23400000000000001</v>
      </c>
      <c r="J40" s="2">
        <v>0</v>
      </c>
      <c r="K40" s="2">
        <f>ROUND(23.4/100,9)</f>
        <v>0.23400000000000001</v>
      </c>
      <c r="L40" s="2"/>
      <c r="M40" s="2"/>
      <c r="N40" s="2"/>
      <c r="O40" s="2">
        <f t="shared" ref="O40:O47" si="59">ROUND(CP40,0)</f>
        <v>648</v>
      </c>
      <c r="P40" s="2">
        <f t="shared" ref="P40:P47" si="60">ROUND(CQ40*I40,0)</f>
        <v>0</v>
      </c>
      <c r="Q40" s="2">
        <f t="shared" ref="Q40:Q47" si="61">ROUND(CR40*I40,0)</f>
        <v>0</v>
      </c>
      <c r="R40" s="2">
        <f t="shared" ref="R40:R47" si="62">ROUND(CS40*I40,0)</f>
        <v>0</v>
      </c>
      <c r="S40" s="2">
        <f t="shared" ref="S40:S47" si="63">ROUND(CT40*I40,0)</f>
        <v>648</v>
      </c>
      <c r="T40" s="2">
        <f t="shared" ref="T40:T47" si="64">ROUND(CU40*I40,0)</f>
        <v>0</v>
      </c>
      <c r="U40" s="2">
        <f t="shared" ref="U40:U47" si="65">CV40*I40</f>
        <v>83.026944</v>
      </c>
      <c r="V40" s="2">
        <f t="shared" ref="V40:V47" si="66">CW40*I40</f>
        <v>0</v>
      </c>
      <c r="W40" s="2">
        <f t="shared" ref="W40:W47" si="67">ROUND(CX40*I40,0)</f>
        <v>0</v>
      </c>
      <c r="X40" s="2">
        <f t="shared" ref="X40:Y47" si="68">ROUND(CY40,0)</f>
        <v>518</v>
      </c>
      <c r="Y40" s="2">
        <f t="shared" si="68"/>
        <v>246</v>
      </c>
      <c r="Z40" s="2"/>
      <c r="AA40" s="2">
        <v>-1</v>
      </c>
      <c r="AB40" s="2">
        <f t="shared" ref="AB40:AB47" si="69">ROUND((AC40+AD40+AF40),6)</f>
        <v>2767.5648000000001</v>
      </c>
      <c r="AC40" s="2">
        <f>ROUND((ES40),6)</f>
        <v>0</v>
      </c>
      <c r="AD40" s="2">
        <f>ROUND(((((ET40*1.2*1.2*1.6))-((EU40*1.2*1.2*1.6)))+AE40),6)</f>
        <v>0</v>
      </c>
      <c r="AE40" s="2">
        <f>ROUND(((EU40*1.2*1.2*1.6)),6)</f>
        <v>0</v>
      </c>
      <c r="AF40" s="2">
        <f>ROUND(((EV40*1.2*1.2*1.6)),6)</f>
        <v>2767.5648000000001</v>
      </c>
      <c r="AG40" s="2">
        <f t="shared" ref="AG40:AG47" si="70">ROUND((AP40),6)</f>
        <v>0</v>
      </c>
      <c r="AH40" s="2">
        <f>((EW40*1.2*1.2*1.6))</f>
        <v>354.81599999999997</v>
      </c>
      <c r="AI40" s="2">
        <f>((EX40*1.2*1.2*1.6))</f>
        <v>0</v>
      </c>
      <c r="AJ40" s="2">
        <f t="shared" ref="AJ40:AJ47" si="71">(AS40)</f>
        <v>0</v>
      </c>
      <c r="AK40" s="2">
        <v>1201.2</v>
      </c>
      <c r="AL40" s="2">
        <v>0</v>
      </c>
      <c r="AM40" s="2">
        <v>0</v>
      </c>
      <c r="AN40" s="2">
        <v>0</v>
      </c>
      <c r="AO40" s="2">
        <v>1201.2</v>
      </c>
      <c r="AP40" s="2">
        <v>0</v>
      </c>
      <c r="AQ40" s="2">
        <v>154</v>
      </c>
      <c r="AR40" s="2">
        <v>0</v>
      </c>
      <c r="AS40" s="2">
        <v>0</v>
      </c>
      <c r="AT40" s="2">
        <v>80</v>
      </c>
      <c r="AU40" s="2">
        <v>38</v>
      </c>
      <c r="AV40" s="2">
        <v>1</v>
      </c>
      <c r="AW40" s="2">
        <v>1</v>
      </c>
      <c r="AX40" s="2"/>
      <c r="AY40" s="2"/>
      <c r="AZ40" s="2">
        <v>1</v>
      </c>
      <c r="BA40" s="2">
        <v>1</v>
      </c>
      <c r="BB40" s="2">
        <v>1</v>
      </c>
      <c r="BC40" s="2">
        <v>1</v>
      </c>
      <c r="BD40" s="2" t="s">
        <v>3</v>
      </c>
      <c r="BE40" s="2" t="s">
        <v>3</v>
      </c>
      <c r="BF40" s="2" t="s">
        <v>3</v>
      </c>
      <c r="BG40" s="2" t="s">
        <v>3</v>
      </c>
      <c r="BH40" s="2">
        <v>0</v>
      </c>
      <c r="BI40" s="2">
        <v>1</v>
      </c>
      <c r="BJ40" s="2" t="s">
        <v>22</v>
      </c>
      <c r="BK40" s="2"/>
      <c r="BL40" s="2"/>
      <c r="BM40" s="2">
        <v>1003</v>
      </c>
      <c r="BN40" s="2">
        <v>0</v>
      </c>
      <c r="BO40" s="2" t="s">
        <v>3</v>
      </c>
      <c r="BP40" s="2">
        <v>0</v>
      </c>
      <c r="BQ40" s="2">
        <v>2</v>
      </c>
      <c r="BR40" s="2">
        <v>0</v>
      </c>
      <c r="BS40" s="2">
        <v>1</v>
      </c>
      <c r="BT40" s="2">
        <v>1</v>
      </c>
      <c r="BU40" s="2">
        <v>1</v>
      </c>
      <c r="BV40" s="2">
        <v>1</v>
      </c>
      <c r="BW40" s="2">
        <v>1</v>
      </c>
      <c r="BX40" s="2">
        <v>1</v>
      </c>
      <c r="BY40" s="2" t="s">
        <v>3</v>
      </c>
      <c r="BZ40" s="2">
        <v>80</v>
      </c>
      <c r="CA40" s="2">
        <v>38</v>
      </c>
      <c r="CB40" s="2" t="s">
        <v>3</v>
      </c>
      <c r="CC40" s="2"/>
      <c r="CD40" s="2"/>
      <c r="CE40" s="2">
        <v>0</v>
      </c>
      <c r="CF40" s="2">
        <v>0</v>
      </c>
      <c r="CG40" s="2">
        <v>0</v>
      </c>
      <c r="CH40" s="2"/>
      <c r="CI40" s="2"/>
      <c r="CJ40" s="2"/>
      <c r="CK40" s="2"/>
      <c r="CL40" s="2"/>
      <c r="CM40" s="2">
        <v>0</v>
      </c>
      <c r="CN40" s="2" t="s">
        <v>1027</v>
      </c>
      <c r="CO40" s="2">
        <v>0</v>
      </c>
      <c r="CP40" s="2">
        <f t="shared" ref="CP40:CP47" si="72">(P40+Q40+S40)</f>
        <v>648</v>
      </c>
      <c r="CQ40" s="2">
        <f t="shared" ref="CQ40:CQ47" si="73">AC40*BC40</f>
        <v>0</v>
      </c>
      <c r="CR40" s="2">
        <f t="shared" ref="CR40:CR47" si="74">AD40*BB40</f>
        <v>0</v>
      </c>
      <c r="CS40" s="2">
        <f t="shared" ref="CS40:CS47" si="75">AE40*BS40</f>
        <v>0</v>
      </c>
      <c r="CT40" s="2">
        <f t="shared" ref="CT40:CT47" si="76">AF40*BA40</f>
        <v>2767.5648000000001</v>
      </c>
      <c r="CU40" s="2">
        <f t="shared" ref="CU40:CX47" si="77">AG40</f>
        <v>0</v>
      </c>
      <c r="CV40" s="2">
        <f t="shared" si="77"/>
        <v>354.81599999999997</v>
      </c>
      <c r="CW40" s="2">
        <f t="shared" si="77"/>
        <v>0</v>
      </c>
      <c r="CX40" s="2">
        <f t="shared" si="77"/>
        <v>0</v>
      </c>
      <c r="CY40" s="2">
        <f t="shared" ref="CY40:CY47" si="78">(((S40+R40)*AT40)/100)</f>
        <v>518.4</v>
      </c>
      <c r="CZ40" s="2">
        <f t="shared" ref="CZ40:CZ47" si="79">(((S40+R40)*AU40)/100)</f>
        <v>246.24</v>
      </c>
      <c r="DA40" s="2"/>
      <c r="DB40" s="2"/>
      <c r="DC40" s="2" t="s">
        <v>3</v>
      </c>
      <c r="DD40" s="2" t="s">
        <v>3</v>
      </c>
      <c r="DE40" s="2" t="s">
        <v>63</v>
      </c>
      <c r="DF40" s="2" t="s">
        <v>63</v>
      </c>
      <c r="DG40" s="2" t="s">
        <v>63</v>
      </c>
      <c r="DH40" s="2" t="s">
        <v>3</v>
      </c>
      <c r="DI40" s="2" t="s">
        <v>63</v>
      </c>
      <c r="DJ40" s="2" t="s">
        <v>63</v>
      </c>
      <c r="DK40" s="2" t="s">
        <v>3</v>
      </c>
      <c r="DL40" s="2" t="s">
        <v>3</v>
      </c>
      <c r="DM40" s="2" t="s">
        <v>3</v>
      </c>
      <c r="DN40" s="2">
        <v>0</v>
      </c>
      <c r="DO40" s="2">
        <v>0</v>
      </c>
      <c r="DP40" s="2">
        <v>1</v>
      </c>
      <c r="DQ40" s="2">
        <v>1</v>
      </c>
      <c r="DR40" s="2"/>
      <c r="DS40" s="2"/>
      <c r="DT40" s="2"/>
      <c r="DU40" s="2">
        <v>1013</v>
      </c>
      <c r="DV40" s="2" t="s">
        <v>21</v>
      </c>
      <c r="DW40" s="2" t="s">
        <v>21</v>
      </c>
      <c r="DX40" s="2">
        <v>1</v>
      </c>
      <c r="DY40" s="2"/>
      <c r="DZ40" s="2" t="s">
        <v>3</v>
      </c>
      <c r="EA40" s="2" t="s">
        <v>3</v>
      </c>
      <c r="EB40" s="2" t="s">
        <v>3</v>
      </c>
      <c r="EC40" s="2" t="s">
        <v>3</v>
      </c>
      <c r="ED40" s="2"/>
      <c r="EE40" s="2">
        <v>41318343</v>
      </c>
      <c r="EF40" s="2">
        <v>2</v>
      </c>
      <c r="EG40" s="2" t="s">
        <v>25</v>
      </c>
      <c r="EH40" s="2">
        <v>0</v>
      </c>
      <c r="EI40" s="2" t="s">
        <v>3</v>
      </c>
      <c r="EJ40" s="2">
        <v>1</v>
      </c>
      <c r="EK40" s="2">
        <v>1003</v>
      </c>
      <c r="EL40" s="2" t="s">
        <v>26</v>
      </c>
      <c r="EM40" s="2" t="s">
        <v>27</v>
      </c>
      <c r="EN40" s="2"/>
      <c r="EO40" s="2" t="s">
        <v>64</v>
      </c>
      <c r="EP40" s="2"/>
      <c r="EQ40" s="2">
        <v>132864</v>
      </c>
      <c r="ER40" s="2">
        <v>1201.2</v>
      </c>
      <c r="ES40" s="2">
        <v>0</v>
      </c>
      <c r="ET40" s="2">
        <v>0</v>
      </c>
      <c r="EU40" s="2">
        <v>0</v>
      </c>
      <c r="EV40" s="2">
        <v>1201.2</v>
      </c>
      <c r="EW40" s="2">
        <v>154</v>
      </c>
      <c r="EX40" s="2">
        <v>0</v>
      </c>
      <c r="EY40" s="2">
        <v>0</v>
      </c>
      <c r="EZ40" s="2"/>
      <c r="FA40" s="2"/>
      <c r="FB40" s="2"/>
      <c r="FC40" s="2"/>
      <c r="FD40" s="2"/>
      <c r="FE40" s="2"/>
      <c r="FF40" s="2"/>
      <c r="FG40" s="2"/>
      <c r="FH40" s="2"/>
      <c r="FI40" s="2"/>
      <c r="FJ40" s="2"/>
      <c r="FK40" s="2"/>
      <c r="FL40" s="2"/>
      <c r="FM40" s="2"/>
      <c r="FN40" s="2"/>
      <c r="FO40" s="2"/>
      <c r="FP40" s="2"/>
      <c r="FQ40" s="2">
        <v>0</v>
      </c>
      <c r="FR40" s="2">
        <f t="shared" ref="FR40:FR47" si="80">ROUND(IF(AND(BH40=3,BI40=3),P40,0),0)</f>
        <v>0</v>
      </c>
      <c r="FS40" s="2">
        <v>0</v>
      </c>
      <c r="FT40" s="2"/>
      <c r="FU40" s="2"/>
      <c r="FV40" s="2"/>
      <c r="FW40" s="2"/>
      <c r="FX40" s="2">
        <v>80</v>
      </c>
      <c r="FY40" s="2">
        <v>38</v>
      </c>
      <c r="FZ40" s="2"/>
      <c r="GA40" s="2" t="s">
        <v>3</v>
      </c>
      <c r="GB40" s="2"/>
      <c r="GC40" s="2"/>
      <c r="GD40" s="2">
        <v>1</v>
      </c>
      <c r="GE40" s="2"/>
      <c r="GF40" s="2">
        <v>1806771536</v>
      </c>
      <c r="GG40" s="2">
        <v>2</v>
      </c>
      <c r="GH40" s="2">
        <v>1</v>
      </c>
      <c r="GI40" s="2">
        <v>-2</v>
      </c>
      <c r="GJ40" s="2">
        <v>0</v>
      </c>
      <c r="GK40" s="2">
        <v>0</v>
      </c>
      <c r="GL40" s="2">
        <f t="shared" ref="GL40:GL47" si="81">ROUND(IF(AND(BH40=3,BI40=3,FS40&lt;&gt;0),P40,0),0)</f>
        <v>0</v>
      </c>
      <c r="GM40" s="2">
        <f t="shared" ref="GM40:GM47" si="82">ROUND(O40+X40+Y40,0)+GX40</f>
        <v>1412</v>
      </c>
      <c r="GN40" s="2">
        <f t="shared" ref="GN40:GN47" si="83">IF(OR(BI40=0,BI40=1),ROUND(O40+X40+Y40,0),0)</f>
        <v>1412</v>
      </c>
      <c r="GO40" s="2">
        <f t="shared" ref="GO40:GO47" si="84">IF(BI40=2,ROUND(O40+X40+Y40,0),0)</f>
        <v>0</v>
      </c>
      <c r="GP40" s="2">
        <f t="shared" ref="GP40:GP47" si="85">IF(BI40=4,ROUND(O40+X40+Y40,0)+GX40,0)</f>
        <v>0</v>
      </c>
      <c r="GQ40" s="2"/>
      <c r="GR40" s="2">
        <v>0</v>
      </c>
      <c r="GS40" s="2">
        <v>3</v>
      </c>
      <c r="GT40" s="2">
        <v>0</v>
      </c>
      <c r="GU40" s="2" t="s">
        <v>3</v>
      </c>
      <c r="GV40" s="2">
        <f t="shared" ref="GV40:GV47" si="86">ROUND((GT40),6)</f>
        <v>0</v>
      </c>
      <c r="GW40" s="2">
        <v>1</v>
      </c>
      <c r="GX40" s="2">
        <f t="shared" ref="GX40:GX47" si="87">ROUND(HC40*I40,0)</f>
        <v>0</v>
      </c>
      <c r="GY40" s="2"/>
      <c r="GZ40" s="2"/>
      <c r="HA40" s="2">
        <v>0</v>
      </c>
      <c r="HB40" s="2">
        <v>0</v>
      </c>
      <c r="HC40" s="2">
        <f t="shared" ref="HC40:HC47" si="88">GV40*GW40</f>
        <v>0</v>
      </c>
      <c r="HD40" s="2"/>
      <c r="HE40" s="2" t="s">
        <v>3</v>
      </c>
      <c r="HF40" s="2" t="s">
        <v>3</v>
      </c>
      <c r="HG40" s="2"/>
      <c r="HH40" s="2"/>
      <c r="HI40" s="2"/>
      <c r="HJ40" s="2"/>
      <c r="HK40" s="2"/>
      <c r="HL40" s="2"/>
      <c r="HM40" s="2" t="s">
        <v>3</v>
      </c>
      <c r="HN40" s="2" t="s">
        <v>3</v>
      </c>
      <c r="HO40" s="2" t="s">
        <v>3</v>
      </c>
      <c r="HP40" s="2" t="s">
        <v>3</v>
      </c>
      <c r="HQ40" s="2" t="s">
        <v>3</v>
      </c>
      <c r="HR40" s="2"/>
      <c r="HS40" s="2"/>
      <c r="HT40" s="2"/>
      <c r="HU40" s="2"/>
      <c r="HV40" s="2"/>
      <c r="HW40" s="2"/>
      <c r="HX40" s="2"/>
      <c r="HY40" s="2"/>
      <c r="HZ40" s="2"/>
      <c r="IA40" s="2"/>
      <c r="IB40" s="2"/>
      <c r="IC40" s="2"/>
      <c r="ID40" s="2"/>
      <c r="IE40" s="2"/>
      <c r="IF40" s="2"/>
      <c r="IG40" s="2"/>
      <c r="IH40" s="2"/>
      <c r="II40" s="2"/>
      <c r="IJ40" s="2"/>
      <c r="IK40" s="2">
        <v>0</v>
      </c>
      <c r="IL40" s="2"/>
      <c r="IM40" s="2"/>
      <c r="IN40" s="2"/>
      <c r="IO40" s="2"/>
      <c r="IP40" s="2"/>
      <c r="IQ40" s="2"/>
      <c r="IR40" s="2"/>
      <c r="IS40" s="2"/>
      <c r="IT40" s="2"/>
      <c r="IU40" s="2"/>
    </row>
    <row r="41" spans="1:255" x14ac:dyDescent="0.2">
      <c r="A41">
        <v>17</v>
      </c>
      <c r="B41">
        <v>1</v>
      </c>
      <c r="C41">
        <f>ROW(SmtRes!A32)</f>
        <v>32</v>
      </c>
      <c r="D41">
        <f>ROW(EtalonRes!A32)</f>
        <v>32</v>
      </c>
      <c r="E41" t="s">
        <v>3</v>
      </c>
      <c r="F41" t="s">
        <v>19</v>
      </c>
      <c r="G41" t="s">
        <v>20</v>
      </c>
      <c r="H41" t="s">
        <v>21</v>
      </c>
      <c r="I41">
        <f>ROUND(23.4/100,9)</f>
        <v>0.23400000000000001</v>
      </c>
      <c r="J41">
        <v>0</v>
      </c>
      <c r="K41">
        <f>ROUND(23.4/100,9)</f>
        <v>0.23400000000000001</v>
      </c>
      <c r="O41">
        <f t="shared" si="59"/>
        <v>648</v>
      </c>
      <c r="P41">
        <f t="shared" si="60"/>
        <v>0</v>
      </c>
      <c r="Q41">
        <f t="shared" si="61"/>
        <v>0</v>
      </c>
      <c r="R41">
        <f t="shared" si="62"/>
        <v>0</v>
      </c>
      <c r="S41">
        <f t="shared" si="63"/>
        <v>648</v>
      </c>
      <c r="T41">
        <f t="shared" si="64"/>
        <v>0</v>
      </c>
      <c r="U41">
        <f t="shared" si="65"/>
        <v>83.026944</v>
      </c>
      <c r="V41">
        <f t="shared" si="66"/>
        <v>0</v>
      </c>
      <c r="W41">
        <f t="shared" si="67"/>
        <v>0</v>
      </c>
      <c r="X41">
        <f t="shared" si="68"/>
        <v>518</v>
      </c>
      <c r="Y41">
        <f t="shared" si="68"/>
        <v>246</v>
      </c>
      <c r="AA41">
        <v>-1</v>
      </c>
      <c r="AB41">
        <f t="shared" si="69"/>
        <v>2767.5648000000001</v>
      </c>
      <c r="AC41">
        <f>ROUND((ES41),6)</f>
        <v>0</v>
      </c>
      <c r="AD41">
        <f>ROUND(((((ET41*1.2*1.2*1.6))-((EU41*1.2*1.2*1.6)))+AE41),6)</f>
        <v>0</v>
      </c>
      <c r="AE41">
        <f>ROUND(((EU41*1.2*1.2*1.6)),6)</f>
        <v>0</v>
      </c>
      <c r="AF41">
        <f>ROUND(((EV41*1.2*1.2*1.6)),6)</f>
        <v>2767.5648000000001</v>
      </c>
      <c r="AG41">
        <f t="shared" si="70"/>
        <v>0</v>
      </c>
      <c r="AH41">
        <f>((EW41*1.2*1.2*1.6))</f>
        <v>354.81599999999997</v>
      </c>
      <c r="AI41">
        <f>((EX41*1.2*1.2*1.6))</f>
        <v>0</v>
      </c>
      <c r="AJ41">
        <f t="shared" si="71"/>
        <v>0</v>
      </c>
      <c r="AK41">
        <v>1201.2</v>
      </c>
      <c r="AL41">
        <v>0</v>
      </c>
      <c r="AM41">
        <v>0</v>
      </c>
      <c r="AN41">
        <v>0</v>
      </c>
      <c r="AO41">
        <v>1201.2</v>
      </c>
      <c r="AP41">
        <v>0</v>
      </c>
      <c r="AQ41">
        <v>154</v>
      </c>
      <c r="AR41">
        <v>0</v>
      </c>
      <c r="AS41">
        <v>0</v>
      </c>
      <c r="AT41">
        <v>80</v>
      </c>
      <c r="AU41">
        <v>38</v>
      </c>
      <c r="AV41">
        <v>1</v>
      </c>
      <c r="AW41">
        <v>1</v>
      </c>
      <c r="AZ41">
        <v>1</v>
      </c>
      <c r="BA41">
        <v>1</v>
      </c>
      <c r="BB41">
        <v>1</v>
      </c>
      <c r="BC41">
        <v>1</v>
      </c>
      <c r="BD41" t="s">
        <v>3</v>
      </c>
      <c r="BE41" t="s">
        <v>3</v>
      </c>
      <c r="BF41" t="s">
        <v>3</v>
      </c>
      <c r="BG41" t="s">
        <v>3</v>
      </c>
      <c r="BH41">
        <v>0</v>
      </c>
      <c r="BI41">
        <v>1</v>
      </c>
      <c r="BJ41" t="s">
        <v>22</v>
      </c>
      <c r="BM41">
        <v>1003</v>
      </c>
      <c r="BN41">
        <v>0</v>
      </c>
      <c r="BO41" t="s">
        <v>29</v>
      </c>
      <c r="BP41">
        <v>1</v>
      </c>
      <c r="BQ41">
        <v>2</v>
      </c>
      <c r="BR41">
        <v>0</v>
      </c>
      <c r="BS41">
        <v>1</v>
      </c>
      <c r="BT41">
        <v>1</v>
      </c>
      <c r="BU41">
        <v>1</v>
      </c>
      <c r="BV41">
        <v>1</v>
      </c>
      <c r="BW41">
        <v>1</v>
      </c>
      <c r="BX41">
        <v>1</v>
      </c>
      <c r="BY41" t="s">
        <v>3</v>
      </c>
      <c r="BZ41">
        <v>80</v>
      </c>
      <c r="CA41">
        <v>38</v>
      </c>
      <c r="CB41" t="s">
        <v>3</v>
      </c>
      <c r="CE41">
        <v>0</v>
      </c>
      <c r="CF41">
        <v>0</v>
      </c>
      <c r="CG41">
        <v>0</v>
      </c>
      <c r="CM41">
        <v>0</v>
      </c>
      <c r="CN41" t="s">
        <v>1027</v>
      </c>
      <c r="CO41">
        <v>0</v>
      </c>
      <c r="CP41">
        <f t="shared" si="72"/>
        <v>648</v>
      </c>
      <c r="CQ41">
        <f t="shared" si="73"/>
        <v>0</v>
      </c>
      <c r="CR41">
        <f t="shared" si="74"/>
        <v>0</v>
      </c>
      <c r="CS41">
        <f t="shared" si="75"/>
        <v>0</v>
      </c>
      <c r="CT41">
        <f t="shared" si="76"/>
        <v>2767.5648000000001</v>
      </c>
      <c r="CU41">
        <f t="shared" si="77"/>
        <v>0</v>
      </c>
      <c r="CV41">
        <f t="shared" si="77"/>
        <v>354.81599999999997</v>
      </c>
      <c r="CW41">
        <f t="shared" si="77"/>
        <v>0</v>
      </c>
      <c r="CX41">
        <f t="shared" si="77"/>
        <v>0</v>
      </c>
      <c r="CY41">
        <f t="shared" si="78"/>
        <v>518.4</v>
      </c>
      <c r="CZ41">
        <f t="shared" si="79"/>
        <v>246.24</v>
      </c>
      <c r="DC41" t="s">
        <v>3</v>
      </c>
      <c r="DD41" t="s">
        <v>3</v>
      </c>
      <c r="DE41" t="s">
        <v>63</v>
      </c>
      <c r="DF41" t="s">
        <v>63</v>
      </c>
      <c r="DG41" t="s">
        <v>63</v>
      </c>
      <c r="DH41" t="s">
        <v>3</v>
      </c>
      <c r="DI41" t="s">
        <v>63</v>
      </c>
      <c r="DJ41" t="s">
        <v>63</v>
      </c>
      <c r="DK41" t="s">
        <v>3</v>
      </c>
      <c r="DL41" t="s">
        <v>3</v>
      </c>
      <c r="DM41" t="s">
        <v>3</v>
      </c>
      <c r="DN41">
        <v>0</v>
      </c>
      <c r="DO41">
        <v>0</v>
      </c>
      <c r="DP41">
        <v>1</v>
      </c>
      <c r="DQ41">
        <v>1</v>
      </c>
      <c r="DU41">
        <v>1013</v>
      </c>
      <c r="DV41" t="s">
        <v>21</v>
      </c>
      <c r="DW41" t="s">
        <v>21</v>
      </c>
      <c r="DX41">
        <v>1</v>
      </c>
      <c r="DZ41" t="s">
        <v>3</v>
      </c>
      <c r="EA41" t="s">
        <v>3</v>
      </c>
      <c r="EB41" t="s">
        <v>3</v>
      </c>
      <c r="EC41" t="s">
        <v>3</v>
      </c>
      <c r="EE41">
        <v>41318343</v>
      </c>
      <c r="EF41">
        <v>2</v>
      </c>
      <c r="EG41" t="s">
        <v>25</v>
      </c>
      <c r="EH41">
        <v>0</v>
      </c>
      <c r="EI41" t="s">
        <v>3</v>
      </c>
      <c r="EJ41">
        <v>1</v>
      </c>
      <c r="EK41">
        <v>1003</v>
      </c>
      <c r="EL41" t="s">
        <v>26</v>
      </c>
      <c r="EM41" t="s">
        <v>27</v>
      </c>
      <c r="EO41" t="s">
        <v>64</v>
      </c>
      <c r="EQ41">
        <v>132864</v>
      </c>
      <c r="ER41">
        <v>1201.2</v>
      </c>
      <c r="ES41">
        <v>0</v>
      </c>
      <c r="ET41">
        <v>0</v>
      </c>
      <c r="EU41">
        <v>0</v>
      </c>
      <c r="EV41">
        <v>1201.2</v>
      </c>
      <c r="EW41">
        <v>154</v>
      </c>
      <c r="EX41">
        <v>0</v>
      </c>
      <c r="EY41">
        <v>0</v>
      </c>
      <c r="FQ41">
        <v>0</v>
      </c>
      <c r="FR41">
        <f t="shared" si="80"/>
        <v>0</v>
      </c>
      <c r="FS41">
        <v>0</v>
      </c>
      <c r="FX41">
        <v>80</v>
      </c>
      <c r="FY41">
        <v>38</v>
      </c>
      <c r="GA41" t="s">
        <v>3</v>
      </c>
      <c r="GD41">
        <v>1</v>
      </c>
      <c r="GF41">
        <v>1806771536</v>
      </c>
      <c r="GG41">
        <v>1</v>
      </c>
      <c r="GH41">
        <v>1</v>
      </c>
      <c r="GI41">
        <v>-2</v>
      </c>
      <c r="GJ41">
        <v>0</v>
      </c>
      <c r="GK41">
        <v>0</v>
      </c>
      <c r="GL41">
        <f t="shared" si="81"/>
        <v>0</v>
      </c>
      <c r="GM41">
        <f t="shared" si="82"/>
        <v>1412</v>
      </c>
      <c r="GN41">
        <f t="shared" si="83"/>
        <v>1412</v>
      </c>
      <c r="GO41">
        <f t="shared" si="84"/>
        <v>0</v>
      </c>
      <c r="GP41">
        <f t="shared" si="85"/>
        <v>0</v>
      </c>
      <c r="GR41">
        <v>0</v>
      </c>
      <c r="GS41">
        <v>3</v>
      </c>
      <c r="GT41">
        <v>0</v>
      </c>
      <c r="GU41" t="s">
        <v>3</v>
      </c>
      <c r="GV41">
        <f t="shared" si="86"/>
        <v>0</v>
      </c>
      <c r="GW41">
        <v>1</v>
      </c>
      <c r="GX41">
        <f t="shared" si="87"/>
        <v>0</v>
      </c>
      <c r="HA41">
        <v>0</v>
      </c>
      <c r="HB41">
        <v>0</v>
      </c>
      <c r="HC41">
        <f t="shared" si="88"/>
        <v>0</v>
      </c>
      <c r="HE41" t="s">
        <v>3</v>
      </c>
      <c r="HF41" t="s">
        <v>3</v>
      </c>
      <c r="HM41" t="s">
        <v>3</v>
      </c>
      <c r="HN41" t="s">
        <v>3</v>
      </c>
      <c r="HO41" t="s">
        <v>3</v>
      </c>
      <c r="HP41" t="s">
        <v>3</v>
      </c>
      <c r="HQ41" t="s">
        <v>3</v>
      </c>
      <c r="IK41">
        <v>0</v>
      </c>
    </row>
    <row r="42" spans="1:255" x14ac:dyDescent="0.2">
      <c r="A42" s="2">
        <v>17</v>
      </c>
      <c r="B42" s="2">
        <v>1</v>
      </c>
      <c r="C42" s="2">
        <f>ROW(SmtRes!A43)</f>
        <v>43</v>
      </c>
      <c r="D42" s="2">
        <f>ROW(EtalonRes!A43)</f>
        <v>43</v>
      </c>
      <c r="E42" s="2" t="s">
        <v>3</v>
      </c>
      <c r="F42" s="2" t="s">
        <v>65</v>
      </c>
      <c r="G42" s="2" t="s">
        <v>66</v>
      </c>
      <c r="H42" s="2" t="s">
        <v>67</v>
      </c>
      <c r="I42" s="2">
        <f>ROUND(65/100,9)</f>
        <v>0.65</v>
      </c>
      <c r="J42" s="2">
        <v>0</v>
      </c>
      <c r="K42" s="2">
        <f>ROUND(65/100,9)</f>
        <v>0.65</v>
      </c>
      <c r="L42" s="2"/>
      <c r="M42" s="2"/>
      <c r="N42" s="2"/>
      <c r="O42" s="2">
        <f t="shared" si="59"/>
        <v>1500</v>
      </c>
      <c r="P42" s="2">
        <f t="shared" si="60"/>
        <v>0</v>
      </c>
      <c r="Q42" s="2">
        <f t="shared" si="61"/>
        <v>1243</v>
      </c>
      <c r="R42" s="2">
        <f t="shared" si="62"/>
        <v>112</v>
      </c>
      <c r="S42" s="2">
        <f t="shared" si="63"/>
        <v>257</v>
      </c>
      <c r="T42" s="2">
        <f t="shared" si="64"/>
        <v>0</v>
      </c>
      <c r="U42" s="2">
        <f t="shared" si="65"/>
        <v>26.697216000000001</v>
      </c>
      <c r="V42" s="2">
        <f t="shared" si="66"/>
        <v>8.2817280000000011</v>
      </c>
      <c r="W42" s="2">
        <f t="shared" si="67"/>
        <v>0</v>
      </c>
      <c r="X42" s="2">
        <f t="shared" si="68"/>
        <v>351</v>
      </c>
      <c r="Y42" s="2">
        <f t="shared" si="68"/>
        <v>240</v>
      </c>
      <c r="Z42" s="2"/>
      <c r="AA42" s="2">
        <v>-1</v>
      </c>
      <c r="AB42" s="2">
        <f t="shared" si="69"/>
        <v>2307.5136000000002</v>
      </c>
      <c r="AC42" s="2">
        <f>ROUND(((ES42*0)),6)</f>
        <v>0</v>
      </c>
      <c r="AD42" s="2">
        <f>ROUND(((((ET42*0.7*1.2*1.6))-((EU42*0.7*1.2*1.6)))+AE42),6)</f>
        <v>1912.39104</v>
      </c>
      <c r="AE42" s="2">
        <f>ROUND(((EU42*0.7*1.2*1.6)),6)</f>
        <v>172.00512000000001</v>
      </c>
      <c r="AF42" s="2">
        <f>ROUND(((EV42*0.7*1.2*1.6)),6)</f>
        <v>395.12256000000002</v>
      </c>
      <c r="AG42" s="2">
        <f t="shared" si="70"/>
        <v>0</v>
      </c>
      <c r="AH42" s="2">
        <f>((EW42*0.7*1.2*1.6))</f>
        <v>41.07264</v>
      </c>
      <c r="AI42" s="2">
        <f>((EX42*0.7*1.2*1.6))</f>
        <v>12.74112</v>
      </c>
      <c r="AJ42" s="2">
        <f t="shared" si="71"/>
        <v>0</v>
      </c>
      <c r="AK42" s="2">
        <v>1782.29</v>
      </c>
      <c r="AL42" s="2">
        <v>65.39</v>
      </c>
      <c r="AM42" s="2">
        <v>1422.91</v>
      </c>
      <c r="AN42" s="2">
        <v>127.98</v>
      </c>
      <c r="AO42" s="2">
        <v>293.99</v>
      </c>
      <c r="AP42" s="2">
        <v>0</v>
      </c>
      <c r="AQ42" s="2">
        <v>30.56</v>
      </c>
      <c r="AR42" s="2">
        <v>9.48</v>
      </c>
      <c r="AS42" s="2">
        <v>0</v>
      </c>
      <c r="AT42" s="2">
        <v>95</v>
      </c>
      <c r="AU42" s="2">
        <v>65</v>
      </c>
      <c r="AV42" s="2">
        <v>1</v>
      </c>
      <c r="AW42" s="2">
        <v>1</v>
      </c>
      <c r="AX42" s="2"/>
      <c r="AY42" s="2"/>
      <c r="AZ42" s="2">
        <v>1</v>
      </c>
      <c r="BA42" s="2">
        <v>1</v>
      </c>
      <c r="BB42" s="2">
        <v>1</v>
      </c>
      <c r="BC42" s="2">
        <v>1</v>
      </c>
      <c r="BD42" s="2" t="s">
        <v>3</v>
      </c>
      <c r="BE42" s="2" t="s">
        <v>3</v>
      </c>
      <c r="BF42" s="2" t="s">
        <v>3</v>
      </c>
      <c r="BG42" s="2" t="s">
        <v>3</v>
      </c>
      <c r="BH42" s="2">
        <v>0</v>
      </c>
      <c r="BI42" s="2">
        <v>2</v>
      </c>
      <c r="BJ42" s="2" t="s">
        <v>68</v>
      </c>
      <c r="BK42" s="2"/>
      <c r="BL42" s="2"/>
      <c r="BM42" s="2">
        <v>108001</v>
      </c>
      <c r="BN42" s="2">
        <v>0</v>
      </c>
      <c r="BO42" s="2" t="s">
        <v>3</v>
      </c>
      <c r="BP42" s="2">
        <v>0</v>
      </c>
      <c r="BQ42" s="2">
        <v>3</v>
      </c>
      <c r="BR42" s="2">
        <v>0</v>
      </c>
      <c r="BS42" s="2">
        <v>1</v>
      </c>
      <c r="BT42" s="2">
        <v>1</v>
      </c>
      <c r="BU42" s="2">
        <v>1</v>
      </c>
      <c r="BV42" s="2">
        <v>1</v>
      </c>
      <c r="BW42" s="2">
        <v>1</v>
      </c>
      <c r="BX42" s="2">
        <v>1</v>
      </c>
      <c r="BY42" s="2" t="s">
        <v>3</v>
      </c>
      <c r="BZ42" s="2">
        <v>95</v>
      </c>
      <c r="CA42" s="2">
        <v>65</v>
      </c>
      <c r="CB42" s="2" t="s">
        <v>3</v>
      </c>
      <c r="CC42" s="2"/>
      <c r="CD42" s="2"/>
      <c r="CE42" s="2">
        <v>0</v>
      </c>
      <c r="CF42" s="2">
        <v>0</v>
      </c>
      <c r="CG42" s="2">
        <v>0</v>
      </c>
      <c r="CH42" s="2"/>
      <c r="CI42" s="2"/>
      <c r="CJ42" s="2"/>
      <c r="CK42" s="2"/>
      <c r="CL42" s="2"/>
      <c r="CM42" s="2">
        <v>0</v>
      </c>
      <c r="CN42" s="2" t="s">
        <v>1028</v>
      </c>
      <c r="CO42" s="2">
        <v>0</v>
      </c>
      <c r="CP42" s="2">
        <f t="shared" si="72"/>
        <v>1500</v>
      </c>
      <c r="CQ42" s="2">
        <f t="shared" si="73"/>
        <v>0</v>
      </c>
      <c r="CR42" s="2">
        <f t="shared" si="74"/>
        <v>1912.39104</v>
      </c>
      <c r="CS42" s="2">
        <f t="shared" si="75"/>
        <v>172.00512000000001</v>
      </c>
      <c r="CT42" s="2">
        <f t="shared" si="76"/>
        <v>395.12256000000002</v>
      </c>
      <c r="CU42" s="2">
        <f t="shared" si="77"/>
        <v>0</v>
      </c>
      <c r="CV42" s="2">
        <f t="shared" si="77"/>
        <v>41.07264</v>
      </c>
      <c r="CW42" s="2">
        <f t="shared" si="77"/>
        <v>12.74112</v>
      </c>
      <c r="CX42" s="2">
        <f t="shared" si="77"/>
        <v>0</v>
      </c>
      <c r="CY42" s="2">
        <f t="shared" si="78"/>
        <v>350.55</v>
      </c>
      <c r="CZ42" s="2">
        <f t="shared" si="79"/>
        <v>239.85</v>
      </c>
      <c r="DA42" s="2"/>
      <c r="DB42" s="2"/>
      <c r="DC42" s="2" t="s">
        <v>3</v>
      </c>
      <c r="DD42" s="2" t="s">
        <v>69</v>
      </c>
      <c r="DE42" s="2" t="s">
        <v>70</v>
      </c>
      <c r="DF42" s="2" t="s">
        <v>70</v>
      </c>
      <c r="DG42" s="2" t="s">
        <v>70</v>
      </c>
      <c r="DH42" s="2" t="s">
        <v>3</v>
      </c>
      <c r="DI42" s="2" t="s">
        <v>70</v>
      </c>
      <c r="DJ42" s="2" t="s">
        <v>70</v>
      </c>
      <c r="DK42" s="2" t="s">
        <v>3</v>
      </c>
      <c r="DL42" s="2" t="s">
        <v>3</v>
      </c>
      <c r="DM42" s="2" t="s">
        <v>3</v>
      </c>
      <c r="DN42" s="2">
        <v>0</v>
      </c>
      <c r="DO42" s="2">
        <v>0</v>
      </c>
      <c r="DP42" s="2">
        <v>1</v>
      </c>
      <c r="DQ42" s="2">
        <v>1</v>
      </c>
      <c r="DR42" s="2"/>
      <c r="DS42" s="2"/>
      <c r="DT42" s="2"/>
      <c r="DU42" s="2">
        <v>1013</v>
      </c>
      <c r="DV42" s="2" t="s">
        <v>67</v>
      </c>
      <c r="DW42" s="2" t="s">
        <v>67</v>
      </c>
      <c r="DX42" s="2">
        <v>1</v>
      </c>
      <c r="DY42" s="2"/>
      <c r="DZ42" s="2" t="s">
        <v>3</v>
      </c>
      <c r="EA42" s="2" t="s">
        <v>3</v>
      </c>
      <c r="EB42" s="2" t="s">
        <v>3</v>
      </c>
      <c r="EC42" s="2" t="s">
        <v>3</v>
      </c>
      <c r="ED42" s="2"/>
      <c r="EE42" s="2">
        <v>41318495</v>
      </c>
      <c r="EF42" s="2">
        <v>3</v>
      </c>
      <c r="EG42" s="2" t="s">
        <v>50</v>
      </c>
      <c r="EH42" s="2">
        <v>0</v>
      </c>
      <c r="EI42" s="2" t="s">
        <v>3</v>
      </c>
      <c r="EJ42" s="2">
        <v>2</v>
      </c>
      <c r="EK42" s="2">
        <v>108001</v>
      </c>
      <c r="EL42" s="2" t="s">
        <v>71</v>
      </c>
      <c r="EM42" s="2" t="s">
        <v>72</v>
      </c>
      <c r="EN42" s="2"/>
      <c r="EO42" s="2" t="s">
        <v>73</v>
      </c>
      <c r="EP42" s="2"/>
      <c r="EQ42" s="2">
        <v>132864</v>
      </c>
      <c r="ER42" s="2">
        <v>1782.29</v>
      </c>
      <c r="ES42" s="2">
        <v>65.39</v>
      </c>
      <c r="ET42" s="2">
        <v>1422.91</v>
      </c>
      <c r="EU42" s="2">
        <v>127.98</v>
      </c>
      <c r="EV42" s="2">
        <v>293.99</v>
      </c>
      <c r="EW42" s="2">
        <v>30.56</v>
      </c>
      <c r="EX42" s="2">
        <v>9.48</v>
      </c>
      <c r="EY42" s="2">
        <v>0</v>
      </c>
      <c r="EZ42" s="2"/>
      <c r="FA42" s="2"/>
      <c r="FB42" s="2"/>
      <c r="FC42" s="2"/>
      <c r="FD42" s="2"/>
      <c r="FE42" s="2"/>
      <c r="FF42" s="2"/>
      <c r="FG42" s="2"/>
      <c r="FH42" s="2"/>
      <c r="FI42" s="2"/>
      <c r="FJ42" s="2"/>
      <c r="FK42" s="2"/>
      <c r="FL42" s="2"/>
      <c r="FM42" s="2"/>
      <c r="FN42" s="2"/>
      <c r="FO42" s="2"/>
      <c r="FP42" s="2"/>
      <c r="FQ42" s="2">
        <v>0</v>
      </c>
      <c r="FR42" s="2">
        <f t="shared" si="80"/>
        <v>0</v>
      </c>
      <c r="FS42" s="2">
        <v>0</v>
      </c>
      <c r="FT42" s="2"/>
      <c r="FU42" s="2"/>
      <c r="FV42" s="2"/>
      <c r="FW42" s="2"/>
      <c r="FX42" s="2">
        <v>95</v>
      </c>
      <c r="FY42" s="2">
        <v>65</v>
      </c>
      <c r="FZ42" s="2"/>
      <c r="GA42" s="2" t="s">
        <v>3</v>
      </c>
      <c r="GB42" s="2"/>
      <c r="GC42" s="2"/>
      <c r="GD42" s="2">
        <v>1</v>
      </c>
      <c r="GE42" s="2"/>
      <c r="GF42" s="2">
        <v>-86206194</v>
      </c>
      <c r="GG42" s="2">
        <v>2</v>
      </c>
      <c r="GH42" s="2">
        <v>1</v>
      </c>
      <c r="GI42" s="2">
        <v>-2</v>
      </c>
      <c r="GJ42" s="2">
        <v>0</v>
      </c>
      <c r="GK42" s="2">
        <v>0</v>
      </c>
      <c r="GL42" s="2">
        <f t="shared" si="81"/>
        <v>0</v>
      </c>
      <c r="GM42" s="2">
        <f t="shared" si="82"/>
        <v>2091</v>
      </c>
      <c r="GN42" s="2">
        <f t="shared" si="83"/>
        <v>0</v>
      </c>
      <c r="GO42" s="2">
        <f t="shared" si="84"/>
        <v>2091</v>
      </c>
      <c r="GP42" s="2">
        <f t="shared" si="85"/>
        <v>0</v>
      </c>
      <c r="GQ42" s="2"/>
      <c r="GR42" s="2">
        <v>0</v>
      </c>
      <c r="GS42" s="2">
        <v>3</v>
      </c>
      <c r="GT42" s="2">
        <v>0</v>
      </c>
      <c r="GU42" s="2" t="s">
        <v>3</v>
      </c>
      <c r="GV42" s="2">
        <f t="shared" si="86"/>
        <v>0</v>
      </c>
      <c r="GW42" s="2">
        <v>1</v>
      </c>
      <c r="GX42" s="2">
        <f t="shared" si="87"/>
        <v>0</v>
      </c>
      <c r="GY42" s="2"/>
      <c r="GZ42" s="2"/>
      <c r="HA42" s="2">
        <v>0</v>
      </c>
      <c r="HB42" s="2">
        <v>0</v>
      </c>
      <c r="HC42" s="2">
        <f t="shared" si="88"/>
        <v>0</v>
      </c>
      <c r="HD42" s="2"/>
      <c r="HE42" s="2" t="s">
        <v>3</v>
      </c>
      <c r="HF42" s="2" t="s">
        <v>3</v>
      </c>
      <c r="HG42" s="2"/>
      <c r="HH42" s="2"/>
      <c r="HI42" s="2"/>
      <c r="HJ42" s="2"/>
      <c r="HK42" s="2"/>
      <c r="HL42" s="2"/>
      <c r="HM42" s="2" t="s">
        <v>3</v>
      </c>
      <c r="HN42" s="2" t="s">
        <v>3</v>
      </c>
      <c r="HO42" s="2" t="s">
        <v>3</v>
      </c>
      <c r="HP42" s="2" t="s">
        <v>3</v>
      </c>
      <c r="HQ42" s="2" t="s">
        <v>3</v>
      </c>
      <c r="HR42" s="2"/>
      <c r="HS42" s="2"/>
      <c r="HT42" s="2"/>
      <c r="HU42" s="2"/>
      <c r="HV42" s="2"/>
      <c r="HW42" s="2"/>
      <c r="HX42" s="2"/>
      <c r="HY42" s="2"/>
      <c r="HZ42" s="2"/>
      <c r="IA42" s="2"/>
      <c r="IB42" s="2"/>
      <c r="IC42" s="2"/>
      <c r="ID42" s="2"/>
      <c r="IE42" s="2"/>
      <c r="IF42" s="2"/>
      <c r="IG42" s="2"/>
      <c r="IH42" s="2"/>
      <c r="II42" s="2"/>
      <c r="IJ42" s="2"/>
      <c r="IK42" s="2">
        <v>0</v>
      </c>
      <c r="IL42" s="2"/>
      <c r="IM42" s="2"/>
      <c r="IN42" s="2"/>
      <c r="IO42" s="2"/>
      <c r="IP42" s="2"/>
      <c r="IQ42" s="2"/>
      <c r="IR42" s="2"/>
      <c r="IS42" s="2"/>
      <c r="IT42" s="2"/>
      <c r="IU42" s="2"/>
    </row>
    <row r="43" spans="1:255" x14ac:dyDescent="0.2">
      <c r="A43">
        <v>17</v>
      </c>
      <c r="B43">
        <v>1</v>
      </c>
      <c r="C43">
        <f>ROW(SmtRes!A54)</f>
        <v>54</v>
      </c>
      <c r="D43">
        <f>ROW(EtalonRes!A54)</f>
        <v>54</v>
      </c>
      <c r="E43" t="s">
        <v>3</v>
      </c>
      <c r="F43" t="s">
        <v>65</v>
      </c>
      <c r="G43" t="s">
        <v>66</v>
      </c>
      <c r="H43" t="s">
        <v>67</v>
      </c>
      <c r="I43">
        <f>ROUND(65/100,9)</f>
        <v>0.65</v>
      </c>
      <c r="J43">
        <v>0</v>
      </c>
      <c r="K43">
        <f>ROUND(65/100,9)</f>
        <v>0.65</v>
      </c>
      <c r="O43">
        <f t="shared" si="59"/>
        <v>1500</v>
      </c>
      <c r="P43">
        <f t="shared" si="60"/>
        <v>0</v>
      </c>
      <c r="Q43">
        <f t="shared" si="61"/>
        <v>1243</v>
      </c>
      <c r="R43">
        <f t="shared" si="62"/>
        <v>112</v>
      </c>
      <c r="S43">
        <f t="shared" si="63"/>
        <v>257</v>
      </c>
      <c r="T43">
        <f t="shared" si="64"/>
        <v>0</v>
      </c>
      <c r="U43">
        <f t="shared" si="65"/>
        <v>26.697216000000001</v>
      </c>
      <c r="V43">
        <f t="shared" si="66"/>
        <v>8.2817280000000011</v>
      </c>
      <c r="W43">
        <f t="shared" si="67"/>
        <v>0</v>
      </c>
      <c r="X43">
        <f t="shared" si="68"/>
        <v>351</v>
      </c>
      <c r="Y43">
        <f t="shared" si="68"/>
        <v>240</v>
      </c>
      <c r="AA43">
        <v>-1</v>
      </c>
      <c r="AB43">
        <f t="shared" si="69"/>
        <v>2307.5136000000002</v>
      </c>
      <c r="AC43">
        <f>ROUND(((ES43*0)),6)</f>
        <v>0</v>
      </c>
      <c r="AD43">
        <f>ROUND(((((ET43*0.7*1.2*1.6))-((EU43*0.7*1.2*1.6)))+AE43),6)</f>
        <v>1912.39104</v>
      </c>
      <c r="AE43">
        <f>ROUND(((EU43*0.7*1.2*1.6)),6)</f>
        <v>172.00512000000001</v>
      </c>
      <c r="AF43">
        <f>ROUND(((EV43*0.7*1.2*1.6)),6)</f>
        <v>395.12256000000002</v>
      </c>
      <c r="AG43">
        <f t="shared" si="70"/>
        <v>0</v>
      </c>
      <c r="AH43">
        <f>((EW43*0.7*1.2*1.6))</f>
        <v>41.07264</v>
      </c>
      <c r="AI43">
        <f>((EX43*0.7*1.2*1.6))</f>
        <v>12.74112</v>
      </c>
      <c r="AJ43">
        <f t="shared" si="71"/>
        <v>0</v>
      </c>
      <c r="AK43">
        <v>1782.29</v>
      </c>
      <c r="AL43">
        <v>65.39</v>
      </c>
      <c r="AM43">
        <v>1422.91</v>
      </c>
      <c r="AN43">
        <v>127.98</v>
      </c>
      <c r="AO43">
        <v>293.99</v>
      </c>
      <c r="AP43">
        <v>0</v>
      </c>
      <c r="AQ43">
        <v>30.56</v>
      </c>
      <c r="AR43">
        <v>9.48</v>
      </c>
      <c r="AS43">
        <v>0</v>
      </c>
      <c r="AT43">
        <v>95</v>
      </c>
      <c r="AU43">
        <v>65</v>
      </c>
      <c r="AV43">
        <v>1</v>
      </c>
      <c r="AW43">
        <v>1</v>
      </c>
      <c r="AZ43">
        <v>1</v>
      </c>
      <c r="BA43">
        <v>1</v>
      </c>
      <c r="BB43">
        <v>1</v>
      </c>
      <c r="BC43">
        <v>1</v>
      </c>
      <c r="BD43" t="s">
        <v>3</v>
      </c>
      <c r="BE43" t="s">
        <v>3</v>
      </c>
      <c r="BF43" t="s">
        <v>3</v>
      </c>
      <c r="BG43" t="s">
        <v>3</v>
      </c>
      <c r="BH43">
        <v>0</v>
      </c>
      <c r="BI43">
        <v>2</v>
      </c>
      <c r="BJ43" t="s">
        <v>68</v>
      </c>
      <c r="BM43">
        <v>108001</v>
      </c>
      <c r="BN43">
        <v>0</v>
      </c>
      <c r="BO43" t="s">
        <v>3</v>
      </c>
      <c r="BP43">
        <v>0</v>
      </c>
      <c r="BQ43">
        <v>3</v>
      </c>
      <c r="BR43">
        <v>0</v>
      </c>
      <c r="BS43">
        <v>1</v>
      </c>
      <c r="BT43">
        <v>1</v>
      </c>
      <c r="BU43">
        <v>1</v>
      </c>
      <c r="BV43">
        <v>1</v>
      </c>
      <c r="BW43">
        <v>1</v>
      </c>
      <c r="BX43">
        <v>1</v>
      </c>
      <c r="BY43" t="s">
        <v>3</v>
      </c>
      <c r="BZ43">
        <v>95</v>
      </c>
      <c r="CA43">
        <v>65</v>
      </c>
      <c r="CB43" t="s">
        <v>3</v>
      </c>
      <c r="CE43">
        <v>0</v>
      </c>
      <c r="CF43">
        <v>0</v>
      </c>
      <c r="CG43">
        <v>0</v>
      </c>
      <c r="CM43">
        <v>0</v>
      </c>
      <c r="CN43" t="s">
        <v>1028</v>
      </c>
      <c r="CO43">
        <v>0</v>
      </c>
      <c r="CP43">
        <f t="shared" si="72"/>
        <v>1500</v>
      </c>
      <c r="CQ43">
        <f t="shared" si="73"/>
        <v>0</v>
      </c>
      <c r="CR43">
        <f t="shared" si="74"/>
        <v>1912.39104</v>
      </c>
      <c r="CS43">
        <f t="shared" si="75"/>
        <v>172.00512000000001</v>
      </c>
      <c r="CT43">
        <f t="shared" si="76"/>
        <v>395.12256000000002</v>
      </c>
      <c r="CU43">
        <f t="shared" si="77"/>
        <v>0</v>
      </c>
      <c r="CV43">
        <f t="shared" si="77"/>
        <v>41.07264</v>
      </c>
      <c r="CW43">
        <f t="shared" si="77"/>
        <v>12.74112</v>
      </c>
      <c r="CX43">
        <f t="shared" si="77"/>
        <v>0</v>
      </c>
      <c r="CY43">
        <f t="shared" si="78"/>
        <v>350.55</v>
      </c>
      <c r="CZ43">
        <f t="shared" si="79"/>
        <v>239.85</v>
      </c>
      <c r="DC43" t="s">
        <v>3</v>
      </c>
      <c r="DD43" t="s">
        <v>69</v>
      </c>
      <c r="DE43" t="s">
        <v>70</v>
      </c>
      <c r="DF43" t="s">
        <v>70</v>
      </c>
      <c r="DG43" t="s">
        <v>70</v>
      </c>
      <c r="DH43" t="s">
        <v>3</v>
      </c>
      <c r="DI43" t="s">
        <v>70</v>
      </c>
      <c r="DJ43" t="s">
        <v>70</v>
      </c>
      <c r="DK43" t="s">
        <v>3</v>
      </c>
      <c r="DL43" t="s">
        <v>3</v>
      </c>
      <c r="DM43" t="s">
        <v>3</v>
      </c>
      <c r="DN43">
        <v>0</v>
      </c>
      <c r="DO43">
        <v>0</v>
      </c>
      <c r="DP43">
        <v>1</v>
      </c>
      <c r="DQ43">
        <v>1</v>
      </c>
      <c r="DU43">
        <v>1013</v>
      </c>
      <c r="DV43" t="s">
        <v>67</v>
      </c>
      <c r="DW43" t="s">
        <v>67</v>
      </c>
      <c r="DX43">
        <v>1</v>
      </c>
      <c r="DZ43" t="s">
        <v>3</v>
      </c>
      <c r="EA43" t="s">
        <v>3</v>
      </c>
      <c r="EB43" t="s">
        <v>3</v>
      </c>
      <c r="EC43" t="s">
        <v>3</v>
      </c>
      <c r="EE43">
        <v>41318495</v>
      </c>
      <c r="EF43">
        <v>3</v>
      </c>
      <c r="EG43" t="s">
        <v>50</v>
      </c>
      <c r="EH43">
        <v>0</v>
      </c>
      <c r="EI43" t="s">
        <v>3</v>
      </c>
      <c r="EJ43">
        <v>2</v>
      </c>
      <c r="EK43">
        <v>108001</v>
      </c>
      <c r="EL43" t="s">
        <v>71</v>
      </c>
      <c r="EM43" t="s">
        <v>72</v>
      </c>
      <c r="EO43" t="s">
        <v>73</v>
      </c>
      <c r="EQ43">
        <v>132864</v>
      </c>
      <c r="ER43">
        <v>1782.29</v>
      </c>
      <c r="ES43">
        <v>65.39</v>
      </c>
      <c r="ET43">
        <v>1422.91</v>
      </c>
      <c r="EU43">
        <v>127.98</v>
      </c>
      <c r="EV43">
        <v>293.99</v>
      </c>
      <c r="EW43">
        <v>30.56</v>
      </c>
      <c r="EX43">
        <v>9.48</v>
      </c>
      <c r="EY43">
        <v>0</v>
      </c>
      <c r="FQ43">
        <v>0</v>
      </c>
      <c r="FR43">
        <f t="shared" si="80"/>
        <v>0</v>
      </c>
      <c r="FS43">
        <v>0</v>
      </c>
      <c r="FX43">
        <v>95</v>
      </c>
      <c r="FY43">
        <v>65</v>
      </c>
      <c r="GA43" t="s">
        <v>3</v>
      </c>
      <c r="GD43">
        <v>1</v>
      </c>
      <c r="GF43">
        <v>-86206194</v>
      </c>
      <c r="GG43">
        <v>1</v>
      </c>
      <c r="GH43">
        <v>1</v>
      </c>
      <c r="GI43">
        <v>-2</v>
      </c>
      <c r="GJ43">
        <v>0</v>
      </c>
      <c r="GK43">
        <v>0</v>
      </c>
      <c r="GL43">
        <f t="shared" si="81"/>
        <v>0</v>
      </c>
      <c r="GM43">
        <f t="shared" si="82"/>
        <v>2091</v>
      </c>
      <c r="GN43">
        <f t="shared" si="83"/>
        <v>0</v>
      </c>
      <c r="GO43">
        <f t="shared" si="84"/>
        <v>2091</v>
      </c>
      <c r="GP43">
        <f t="shared" si="85"/>
        <v>0</v>
      </c>
      <c r="GR43">
        <v>0</v>
      </c>
      <c r="GS43">
        <v>3</v>
      </c>
      <c r="GT43">
        <v>0</v>
      </c>
      <c r="GU43" t="s">
        <v>3</v>
      </c>
      <c r="GV43">
        <f t="shared" si="86"/>
        <v>0</v>
      </c>
      <c r="GW43">
        <v>1</v>
      </c>
      <c r="GX43">
        <f t="shared" si="87"/>
        <v>0</v>
      </c>
      <c r="HA43">
        <v>0</v>
      </c>
      <c r="HB43">
        <v>0</v>
      </c>
      <c r="HC43">
        <f t="shared" si="88"/>
        <v>0</v>
      </c>
      <c r="HE43" t="s">
        <v>3</v>
      </c>
      <c r="HF43" t="s">
        <v>3</v>
      </c>
      <c r="HM43" t="s">
        <v>3</v>
      </c>
      <c r="HN43" t="s">
        <v>3</v>
      </c>
      <c r="HO43" t="s">
        <v>3</v>
      </c>
      <c r="HP43" t="s">
        <v>3</v>
      </c>
      <c r="HQ43" t="s">
        <v>3</v>
      </c>
      <c r="IK43">
        <v>0</v>
      </c>
    </row>
    <row r="44" spans="1:255" x14ac:dyDescent="0.2">
      <c r="A44" s="2">
        <v>17</v>
      </c>
      <c r="B44" s="2">
        <v>1</v>
      </c>
      <c r="C44" s="2">
        <f>ROW(SmtRes!A65)</f>
        <v>65</v>
      </c>
      <c r="D44" s="2">
        <f>ROW(EtalonRes!A65)</f>
        <v>65</v>
      </c>
      <c r="E44" s="2" t="s">
        <v>3</v>
      </c>
      <c r="F44" s="2" t="s">
        <v>65</v>
      </c>
      <c r="G44" s="2" t="s">
        <v>74</v>
      </c>
      <c r="H44" s="2" t="s">
        <v>67</v>
      </c>
      <c r="I44" s="2">
        <f>ROUND(65/100,9)</f>
        <v>0.65</v>
      </c>
      <c r="J44" s="2">
        <v>0</v>
      </c>
      <c r="K44" s="2">
        <f>ROUND(65/100,9)</f>
        <v>0.65</v>
      </c>
      <c r="L44" s="2"/>
      <c r="M44" s="2"/>
      <c r="N44" s="2"/>
      <c r="O44" s="2">
        <f t="shared" si="59"/>
        <v>2186</v>
      </c>
      <c r="P44" s="2">
        <f t="shared" si="60"/>
        <v>43</v>
      </c>
      <c r="Q44" s="2">
        <f t="shared" si="61"/>
        <v>1776</v>
      </c>
      <c r="R44" s="2">
        <f t="shared" si="62"/>
        <v>160</v>
      </c>
      <c r="S44" s="2">
        <f t="shared" si="63"/>
        <v>367</v>
      </c>
      <c r="T44" s="2">
        <f t="shared" si="64"/>
        <v>0</v>
      </c>
      <c r="U44" s="2">
        <f t="shared" si="65"/>
        <v>38.13888</v>
      </c>
      <c r="V44" s="2">
        <f t="shared" si="66"/>
        <v>11.83104</v>
      </c>
      <c r="W44" s="2">
        <f t="shared" si="67"/>
        <v>0</v>
      </c>
      <c r="X44" s="2">
        <f t="shared" si="68"/>
        <v>501</v>
      </c>
      <c r="Y44" s="2">
        <f t="shared" si="68"/>
        <v>343</v>
      </c>
      <c r="Z44" s="2"/>
      <c r="AA44" s="2">
        <v>-1</v>
      </c>
      <c r="AB44" s="2">
        <f t="shared" si="69"/>
        <v>3361.8380000000002</v>
      </c>
      <c r="AC44" s="2">
        <f>ROUND((ES44),6)</f>
        <v>65.39</v>
      </c>
      <c r="AD44" s="2">
        <f>ROUND(((((ET44*1.2*1.6))-((EU44*1.2*1.6)))+AE44),6)</f>
        <v>2731.9872</v>
      </c>
      <c r="AE44" s="2">
        <f>ROUND(((EU44*1.2*1.6)),6)</f>
        <v>245.7216</v>
      </c>
      <c r="AF44" s="2">
        <f>ROUND(((EV44*1.2*1.6)),6)</f>
        <v>564.46079999999995</v>
      </c>
      <c r="AG44" s="2">
        <f t="shared" si="70"/>
        <v>0</v>
      </c>
      <c r="AH44" s="2">
        <f>((EW44*1.2*1.6))</f>
        <v>58.675199999999997</v>
      </c>
      <c r="AI44" s="2">
        <f>((EX44*1.2*1.6))</f>
        <v>18.201599999999999</v>
      </c>
      <c r="AJ44" s="2">
        <f t="shared" si="71"/>
        <v>0</v>
      </c>
      <c r="AK44" s="2">
        <v>1782.29</v>
      </c>
      <c r="AL44" s="2">
        <v>65.39</v>
      </c>
      <c r="AM44" s="2">
        <v>1422.91</v>
      </c>
      <c r="AN44" s="2">
        <v>127.98</v>
      </c>
      <c r="AO44" s="2">
        <v>293.99</v>
      </c>
      <c r="AP44" s="2">
        <v>0</v>
      </c>
      <c r="AQ44" s="2">
        <v>30.56</v>
      </c>
      <c r="AR44" s="2">
        <v>9.48</v>
      </c>
      <c r="AS44" s="2">
        <v>0</v>
      </c>
      <c r="AT44" s="2">
        <v>95</v>
      </c>
      <c r="AU44" s="2">
        <v>65</v>
      </c>
      <c r="AV44" s="2">
        <v>1</v>
      </c>
      <c r="AW44" s="2">
        <v>1</v>
      </c>
      <c r="AX44" s="2"/>
      <c r="AY44" s="2"/>
      <c r="AZ44" s="2">
        <v>1</v>
      </c>
      <c r="BA44" s="2">
        <v>1</v>
      </c>
      <c r="BB44" s="2">
        <v>1</v>
      </c>
      <c r="BC44" s="2">
        <v>1</v>
      </c>
      <c r="BD44" s="2" t="s">
        <v>3</v>
      </c>
      <c r="BE44" s="2" t="s">
        <v>3</v>
      </c>
      <c r="BF44" s="2" t="s">
        <v>3</v>
      </c>
      <c r="BG44" s="2" t="s">
        <v>3</v>
      </c>
      <c r="BH44" s="2">
        <v>0</v>
      </c>
      <c r="BI44" s="2">
        <v>2</v>
      </c>
      <c r="BJ44" s="2" t="s">
        <v>68</v>
      </c>
      <c r="BK44" s="2"/>
      <c r="BL44" s="2"/>
      <c r="BM44" s="2">
        <v>108001</v>
      </c>
      <c r="BN44" s="2">
        <v>0</v>
      </c>
      <c r="BO44" s="2" t="s">
        <v>3</v>
      </c>
      <c r="BP44" s="2">
        <v>0</v>
      </c>
      <c r="BQ44" s="2">
        <v>3</v>
      </c>
      <c r="BR44" s="2">
        <v>0</v>
      </c>
      <c r="BS44" s="2">
        <v>1</v>
      </c>
      <c r="BT44" s="2">
        <v>1</v>
      </c>
      <c r="BU44" s="2">
        <v>1</v>
      </c>
      <c r="BV44" s="2">
        <v>1</v>
      </c>
      <c r="BW44" s="2">
        <v>1</v>
      </c>
      <c r="BX44" s="2">
        <v>1</v>
      </c>
      <c r="BY44" s="2" t="s">
        <v>3</v>
      </c>
      <c r="BZ44" s="2">
        <v>95</v>
      </c>
      <c r="CA44" s="2">
        <v>65</v>
      </c>
      <c r="CB44" s="2" t="s">
        <v>3</v>
      </c>
      <c r="CC44" s="2"/>
      <c r="CD44" s="2"/>
      <c r="CE44" s="2">
        <v>0</v>
      </c>
      <c r="CF44" s="2">
        <v>0</v>
      </c>
      <c r="CG44" s="2">
        <v>0</v>
      </c>
      <c r="CH44" s="2"/>
      <c r="CI44" s="2"/>
      <c r="CJ44" s="2"/>
      <c r="CK44" s="2"/>
      <c r="CL44" s="2"/>
      <c r="CM44" s="2">
        <v>0</v>
      </c>
      <c r="CN44" s="2" t="s">
        <v>1029</v>
      </c>
      <c r="CO44" s="2">
        <v>0</v>
      </c>
      <c r="CP44" s="2">
        <f t="shared" si="72"/>
        <v>2186</v>
      </c>
      <c r="CQ44" s="2">
        <f t="shared" si="73"/>
        <v>65.39</v>
      </c>
      <c r="CR44" s="2">
        <f t="shared" si="74"/>
        <v>2731.9872</v>
      </c>
      <c r="CS44" s="2">
        <f t="shared" si="75"/>
        <v>245.7216</v>
      </c>
      <c r="CT44" s="2">
        <f t="shared" si="76"/>
        <v>564.46079999999995</v>
      </c>
      <c r="CU44" s="2">
        <f t="shared" si="77"/>
        <v>0</v>
      </c>
      <c r="CV44" s="2">
        <f t="shared" si="77"/>
        <v>58.675199999999997</v>
      </c>
      <c r="CW44" s="2">
        <f t="shared" si="77"/>
        <v>18.201599999999999</v>
      </c>
      <c r="CX44" s="2">
        <f t="shared" si="77"/>
        <v>0</v>
      </c>
      <c r="CY44" s="2">
        <f t="shared" si="78"/>
        <v>500.65</v>
      </c>
      <c r="CZ44" s="2">
        <f t="shared" si="79"/>
        <v>342.55</v>
      </c>
      <c r="DA44" s="2"/>
      <c r="DB44" s="2"/>
      <c r="DC44" s="2" t="s">
        <v>3</v>
      </c>
      <c r="DD44" s="2" t="s">
        <v>3</v>
      </c>
      <c r="DE44" s="2" t="s">
        <v>75</v>
      </c>
      <c r="DF44" s="2" t="s">
        <v>75</v>
      </c>
      <c r="DG44" s="2" t="s">
        <v>75</v>
      </c>
      <c r="DH44" s="2" t="s">
        <v>3</v>
      </c>
      <c r="DI44" s="2" t="s">
        <v>75</v>
      </c>
      <c r="DJ44" s="2" t="s">
        <v>75</v>
      </c>
      <c r="DK44" s="2" t="s">
        <v>3</v>
      </c>
      <c r="DL44" s="2" t="s">
        <v>3</v>
      </c>
      <c r="DM44" s="2" t="s">
        <v>3</v>
      </c>
      <c r="DN44" s="2">
        <v>0</v>
      </c>
      <c r="DO44" s="2">
        <v>0</v>
      </c>
      <c r="DP44" s="2">
        <v>1</v>
      </c>
      <c r="DQ44" s="2">
        <v>1</v>
      </c>
      <c r="DR44" s="2"/>
      <c r="DS44" s="2"/>
      <c r="DT44" s="2"/>
      <c r="DU44" s="2">
        <v>1013</v>
      </c>
      <c r="DV44" s="2" t="s">
        <v>67</v>
      </c>
      <c r="DW44" s="2" t="s">
        <v>67</v>
      </c>
      <c r="DX44" s="2">
        <v>1</v>
      </c>
      <c r="DY44" s="2"/>
      <c r="DZ44" s="2" t="s">
        <v>3</v>
      </c>
      <c r="EA44" s="2" t="s">
        <v>3</v>
      </c>
      <c r="EB44" s="2" t="s">
        <v>3</v>
      </c>
      <c r="EC44" s="2" t="s">
        <v>3</v>
      </c>
      <c r="ED44" s="2"/>
      <c r="EE44" s="2">
        <v>41318495</v>
      </c>
      <c r="EF44" s="2">
        <v>3</v>
      </c>
      <c r="EG44" s="2" t="s">
        <v>50</v>
      </c>
      <c r="EH44" s="2">
        <v>0</v>
      </c>
      <c r="EI44" s="2" t="s">
        <v>3</v>
      </c>
      <c r="EJ44" s="2">
        <v>2</v>
      </c>
      <c r="EK44" s="2">
        <v>108001</v>
      </c>
      <c r="EL44" s="2" t="s">
        <v>71</v>
      </c>
      <c r="EM44" s="2" t="s">
        <v>72</v>
      </c>
      <c r="EN44" s="2"/>
      <c r="EO44" s="2" t="s">
        <v>76</v>
      </c>
      <c r="EP44" s="2"/>
      <c r="EQ44" s="2">
        <v>132864</v>
      </c>
      <c r="ER44" s="2">
        <v>1782.29</v>
      </c>
      <c r="ES44" s="2">
        <v>65.39</v>
      </c>
      <c r="ET44" s="2">
        <v>1422.91</v>
      </c>
      <c r="EU44" s="2">
        <v>127.98</v>
      </c>
      <c r="EV44" s="2">
        <v>293.99</v>
      </c>
      <c r="EW44" s="2">
        <v>30.56</v>
      </c>
      <c r="EX44" s="2">
        <v>9.48</v>
      </c>
      <c r="EY44" s="2">
        <v>0</v>
      </c>
      <c r="EZ44" s="2"/>
      <c r="FA44" s="2"/>
      <c r="FB44" s="2"/>
      <c r="FC44" s="2"/>
      <c r="FD44" s="2"/>
      <c r="FE44" s="2"/>
      <c r="FF44" s="2"/>
      <c r="FG44" s="2"/>
      <c r="FH44" s="2"/>
      <c r="FI44" s="2"/>
      <c r="FJ44" s="2"/>
      <c r="FK44" s="2"/>
      <c r="FL44" s="2"/>
      <c r="FM44" s="2"/>
      <c r="FN44" s="2"/>
      <c r="FO44" s="2"/>
      <c r="FP44" s="2"/>
      <c r="FQ44" s="2">
        <v>0</v>
      </c>
      <c r="FR44" s="2">
        <f t="shared" si="80"/>
        <v>0</v>
      </c>
      <c r="FS44" s="2">
        <v>0</v>
      </c>
      <c r="FT44" s="2"/>
      <c r="FU44" s="2"/>
      <c r="FV44" s="2"/>
      <c r="FW44" s="2"/>
      <c r="FX44" s="2">
        <v>95</v>
      </c>
      <c r="FY44" s="2">
        <v>65</v>
      </c>
      <c r="FZ44" s="2"/>
      <c r="GA44" s="2" t="s">
        <v>3</v>
      </c>
      <c r="GB44" s="2"/>
      <c r="GC44" s="2"/>
      <c r="GD44" s="2">
        <v>1</v>
      </c>
      <c r="GE44" s="2"/>
      <c r="GF44" s="2">
        <v>2096146992</v>
      </c>
      <c r="GG44" s="2">
        <v>2</v>
      </c>
      <c r="GH44" s="2">
        <v>1</v>
      </c>
      <c r="GI44" s="2">
        <v>-2</v>
      </c>
      <c r="GJ44" s="2">
        <v>0</v>
      </c>
      <c r="GK44" s="2">
        <v>0</v>
      </c>
      <c r="GL44" s="2">
        <f t="shared" si="81"/>
        <v>0</v>
      </c>
      <c r="GM44" s="2">
        <f t="shared" si="82"/>
        <v>3030</v>
      </c>
      <c r="GN44" s="2">
        <f t="shared" si="83"/>
        <v>0</v>
      </c>
      <c r="GO44" s="2">
        <f t="shared" si="84"/>
        <v>3030</v>
      </c>
      <c r="GP44" s="2">
        <f t="shared" si="85"/>
        <v>0</v>
      </c>
      <c r="GQ44" s="2"/>
      <c r="GR44" s="2">
        <v>0</v>
      </c>
      <c r="GS44" s="2">
        <v>3</v>
      </c>
      <c r="GT44" s="2">
        <v>0</v>
      </c>
      <c r="GU44" s="2" t="s">
        <v>3</v>
      </c>
      <c r="GV44" s="2">
        <f t="shared" si="86"/>
        <v>0</v>
      </c>
      <c r="GW44" s="2">
        <v>1</v>
      </c>
      <c r="GX44" s="2">
        <f t="shared" si="87"/>
        <v>0</v>
      </c>
      <c r="GY44" s="2"/>
      <c r="GZ44" s="2"/>
      <c r="HA44" s="2">
        <v>0</v>
      </c>
      <c r="HB44" s="2">
        <v>0</v>
      </c>
      <c r="HC44" s="2">
        <f t="shared" si="88"/>
        <v>0</v>
      </c>
      <c r="HD44" s="2"/>
      <c r="HE44" s="2" t="s">
        <v>3</v>
      </c>
      <c r="HF44" s="2" t="s">
        <v>3</v>
      </c>
      <c r="HG44" s="2"/>
      <c r="HH44" s="2"/>
      <c r="HI44" s="2"/>
      <c r="HJ44" s="2"/>
      <c r="HK44" s="2"/>
      <c r="HL44" s="2"/>
      <c r="HM44" s="2" t="s">
        <v>3</v>
      </c>
      <c r="HN44" s="2" t="s">
        <v>3</v>
      </c>
      <c r="HO44" s="2" t="s">
        <v>3</v>
      </c>
      <c r="HP44" s="2" t="s">
        <v>3</v>
      </c>
      <c r="HQ44" s="2" t="s">
        <v>3</v>
      </c>
      <c r="HR44" s="2"/>
      <c r="HS44" s="2"/>
      <c r="HT44" s="2"/>
      <c r="HU44" s="2"/>
      <c r="HV44" s="2"/>
      <c r="HW44" s="2"/>
      <c r="HX44" s="2"/>
      <c r="HY44" s="2"/>
      <c r="HZ44" s="2"/>
      <c r="IA44" s="2"/>
      <c r="IB44" s="2"/>
      <c r="IC44" s="2"/>
      <c r="ID44" s="2"/>
      <c r="IE44" s="2"/>
      <c r="IF44" s="2"/>
      <c r="IG44" s="2"/>
      <c r="IH44" s="2"/>
      <c r="II44" s="2"/>
      <c r="IJ44" s="2"/>
      <c r="IK44" s="2">
        <v>0</v>
      </c>
      <c r="IL44" s="2"/>
      <c r="IM44" s="2"/>
      <c r="IN44" s="2"/>
      <c r="IO44" s="2"/>
      <c r="IP44" s="2"/>
      <c r="IQ44" s="2"/>
      <c r="IR44" s="2"/>
      <c r="IS44" s="2"/>
      <c r="IT44" s="2"/>
      <c r="IU44" s="2"/>
    </row>
    <row r="45" spans="1:255" x14ac:dyDescent="0.2">
      <c r="A45">
        <v>17</v>
      </c>
      <c r="B45">
        <v>1</v>
      </c>
      <c r="C45">
        <f>ROW(SmtRes!A76)</f>
        <v>76</v>
      </c>
      <c r="D45">
        <f>ROW(EtalonRes!A76)</f>
        <v>76</v>
      </c>
      <c r="E45" t="s">
        <v>3</v>
      </c>
      <c r="F45" t="s">
        <v>65</v>
      </c>
      <c r="G45" t="s">
        <v>74</v>
      </c>
      <c r="H45" t="s">
        <v>67</v>
      </c>
      <c r="I45">
        <f>ROUND(65/100,9)</f>
        <v>0.65</v>
      </c>
      <c r="J45">
        <v>0</v>
      </c>
      <c r="K45">
        <f>ROUND(65/100,9)</f>
        <v>0.65</v>
      </c>
      <c r="O45">
        <f t="shared" si="59"/>
        <v>2186</v>
      </c>
      <c r="P45">
        <f t="shared" si="60"/>
        <v>43</v>
      </c>
      <c r="Q45">
        <f t="shared" si="61"/>
        <v>1776</v>
      </c>
      <c r="R45">
        <f t="shared" si="62"/>
        <v>160</v>
      </c>
      <c r="S45">
        <f t="shared" si="63"/>
        <v>367</v>
      </c>
      <c r="T45">
        <f t="shared" si="64"/>
        <v>0</v>
      </c>
      <c r="U45">
        <f t="shared" si="65"/>
        <v>38.13888</v>
      </c>
      <c r="V45">
        <f t="shared" si="66"/>
        <v>11.83104</v>
      </c>
      <c r="W45">
        <f t="shared" si="67"/>
        <v>0</v>
      </c>
      <c r="X45">
        <f t="shared" si="68"/>
        <v>501</v>
      </c>
      <c r="Y45">
        <f t="shared" si="68"/>
        <v>343</v>
      </c>
      <c r="AA45">
        <v>-1</v>
      </c>
      <c r="AB45">
        <f t="shared" si="69"/>
        <v>3361.8380000000002</v>
      </c>
      <c r="AC45">
        <f>ROUND((ES45),6)</f>
        <v>65.39</v>
      </c>
      <c r="AD45">
        <f>ROUND(((((ET45*1.2*1.6))-((EU45*1.2*1.6)))+AE45),6)</f>
        <v>2731.9872</v>
      </c>
      <c r="AE45">
        <f>ROUND(((EU45*1.2*1.6)),6)</f>
        <v>245.7216</v>
      </c>
      <c r="AF45">
        <f>ROUND(((EV45*1.2*1.6)),6)</f>
        <v>564.46079999999995</v>
      </c>
      <c r="AG45">
        <f t="shared" si="70"/>
        <v>0</v>
      </c>
      <c r="AH45">
        <f>((EW45*1.2*1.6))</f>
        <v>58.675199999999997</v>
      </c>
      <c r="AI45">
        <f>((EX45*1.2*1.6))</f>
        <v>18.201599999999999</v>
      </c>
      <c r="AJ45">
        <f t="shared" si="71"/>
        <v>0</v>
      </c>
      <c r="AK45">
        <v>1782.29</v>
      </c>
      <c r="AL45">
        <v>65.39</v>
      </c>
      <c r="AM45">
        <v>1422.91</v>
      </c>
      <c r="AN45">
        <v>127.98</v>
      </c>
      <c r="AO45">
        <v>293.99</v>
      </c>
      <c r="AP45">
        <v>0</v>
      </c>
      <c r="AQ45">
        <v>30.56</v>
      </c>
      <c r="AR45">
        <v>9.48</v>
      </c>
      <c r="AS45">
        <v>0</v>
      </c>
      <c r="AT45">
        <v>95</v>
      </c>
      <c r="AU45">
        <v>65</v>
      </c>
      <c r="AV45">
        <v>1</v>
      </c>
      <c r="AW45">
        <v>1</v>
      </c>
      <c r="AZ45">
        <v>1</v>
      </c>
      <c r="BA45">
        <v>1</v>
      </c>
      <c r="BB45">
        <v>1</v>
      </c>
      <c r="BC45">
        <v>1</v>
      </c>
      <c r="BD45" t="s">
        <v>3</v>
      </c>
      <c r="BE45" t="s">
        <v>3</v>
      </c>
      <c r="BF45" t="s">
        <v>3</v>
      </c>
      <c r="BG45" t="s">
        <v>3</v>
      </c>
      <c r="BH45">
        <v>0</v>
      </c>
      <c r="BI45">
        <v>2</v>
      </c>
      <c r="BJ45" t="s">
        <v>68</v>
      </c>
      <c r="BM45">
        <v>108001</v>
      </c>
      <c r="BN45">
        <v>0</v>
      </c>
      <c r="BO45" t="s">
        <v>3</v>
      </c>
      <c r="BP45">
        <v>0</v>
      </c>
      <c r="BQ45">
        <v>3</v>
      </c>
      <c r="BR45">
        <v>0</v>
      </c>
      <c r="BS45">
        <v>1</v>
      </c>
      <c r="BT45">
        <v>1</v>
      </c>
      <c r="BU45">
        <v>1</v>
      </c>
      <c r="BV45">
        <v>1</v>
      </c>
      <c r="BW45">
        <v>1</v>
      </c>
      <c r="BX45">
        <v>1</v>
      </c>
      <c r="BY45" t="s">
        <v>3</v>
      </c>
      <c r="BZ45">
        <v>95</v>
      </c>
      <c r="CA45">
        <v>65</v>
      </c>
      <c r="CB45" t="s">
        <v>3</v>
      </c>
      <c r="CE45">
        <v>0</v>
      </c>
      <c r="CF45">
        <v>0</v>
      </c>
      <c r="CG45">
        <v>0</v>
      </c>
      <c r="CM45">
        <v>0</v>
      </c>
      <c r="CN45" t="s">
        <v>1029</v>
      </c>
      <c r="CO45">
        <v>0</v>
      </c>
      <c r="CP45">
        <f t="shared" si="72"/>
        <v>2186</v>
      </c>
      <c r="CQ45">
        <f t="shared" si="73"/>
        <v>65.39</v>
      </c>
      <c r="CR45">
        <f t="shared" si="74"/>
        <v>2731.9872</v>
      </c>
      <c r="CS45">
        <f t="shared" si="75"/>
        <v>245.7216</v>
      </c>
      <c r="CT45">
        <f t="shared" si="76"/>
        <v>564.46079999999995</v>
      </c>
      <c r="CU45">
        <f t="shared" si="77"/>
        <v>0</v>
      </c>
      <c r="CV45">
        <f t="shared" si="77"/>
        <v>58.675199999999997</v>
      </c>
      <c r="CW45">
        <f t="shared" si="77"/>
        <v>18.201599999999999</v>
      </c>
      <c r="CX45">
        <f t="shared" si="77"/>
        <v>0</v>
      </c>
      <c r="CY45">
        <f t="shared" si="78"/>
        <v>500.65</v>
      </c>
      <c r="CZ45">
        <f t="shared" si="79"/>
        <v>342.55</v>
      </c>
      <c r="DC45" t="s">
        <v>3</v>
      </c>
      <c r="DD45" t="s">
        <v>3</v>
      </c>
      <c r="DE45" t="s">
        <v>75</v>
      </c>
      <c r="DF45" t="s">
        <v>75</v>
      </c>
      <c r="DG45" t="s">
        <v>75</v>
      </c>
      <c r="DH45" t="s">
        <v>3</v>
      </c>
      <c r="DI45" t="s">
        <v>75</v>
      </c>
      <c r="DJ45" t="s">
        <v>75</v>
      </c>
      <c r="DK45" t="s">
        <v>3</v>
      </c>
      <c r="DL45" t="s">
        <v>3</v>
      </c>
      <c r="DM45" t="s">
        <v>3</v>
      </c>
      <c r="DN45">
        <v>0</v>
      </c>
      <c r="DO45">
        <v>0</v>
      </c>
      <c r="DP45">
        <v>1</v>
      </c>
      <c r="DQ45">
        <v>1</v>
      </c>
      <c r="DU45">
        <v>1013</v>
      </c>
      <c r="DV45" t="s">
        <v>67</v>
      </c>
      <c r="DW45" t="s">
        <v>67</v>
      </c>
      <c r="DX45">
        <v>1</v>
      </c>
      <c r="DZ45" t="s">
        <v>3</v>
      </c>
      <c r="EA45" t="s">
        <v>3</v>
      </c>
      <c r="EB45" t="s">
        <v>3</v>
      </c>
      <c r="EC45" t="s">
        <v>3</v>
      </c>
      <c r="EE45">
        <v>41318495</v>
      </c>
      <c r="EF45">
        <v>3</v>
      </c>
      <c r="EG45" t="s">
        <v>50</v>
      </c>
      <c r="EH45">
        <v>0</v>
      </c>
      <c r="EI45" t="s">
        <v>3</v>
      </c>
      <c r="EJ45">
        <v>2</v>
      </c>
      <c r="EK45">
        <v>108001</v>
      </c>
      <c r="EL45" t="s">
        <v>71</v>
      </c>
      <c r="EM45" t="s">
        <v>72</v>
      </c>
      <c r="EO45" t="s">
        <v>76</v>
      </c>
      <c r="EQ45">
        <v>132864</v>
      </c>
      <c r="ER45">
        <v>1782.29</v>
      </c>
      <c r="ES45">
        <v>65.39</v>
      </c>
      <c r="ET45">
        <v>1422.91</v>
      </c>
      <c r="EU45">
        <v>127.98</v>
      </c>
      <c r="EV45">
        <v>293.99</v>
      </c>
      <c r="EW45">
        <v>30.56</v>
      </c>
      <c r="EX45">
        <v>9.48</v>
      </c>
      <c r="EY45">
        <v>0</v>
      </c>
      <c r="FQ45">
        <v>0</v>
      </c>
      <c r="FR45">
        <f t="shared" si="80"/>
        <v>0</v>
      </c>
      <c r="FS45">
        <v>0</v>
      </c>
      <c r="FX45">
        <v>95</v>
      </c>
      <c r="FY45">
        <v>65</v>
      </c>
      <c r="GA45" t="s">
        <v>3</v>
      </c>
      <c r="GD45">
        <v>1</v>
      </c>
      <c r="GF45">
        <v>2096146992</v>
      </c>
      <c r="GG45">
        <v>1</v>
      </c>
      <c r="GH45">
        <v>1</v>
      </c>
      <c r="GI45">
        <v>-2</v>
      </c>
      <c r="GJ45">
        <v>0</v>
      </c>
      <c r="GK45">
        <v>0</v>
      </c>
      <c r="GL45">
        <f t="shared" si="81"/>
        <v>0</v>
      </c>
      <c r="GM45">
        <f t="shared" si="82"/>
        <v>3030</v>
      </c>
      <c r="GN45">
        <f t="shared" si="83"/>
        <v>0</v>
      </c>
      <c r="GO45">
        <f t="shared" si="84"/>
        <v>3030</v>
      </c>
      <c r="GP45">
        <f t="shared" si="85"/>
        <v>0</v>
      </c>
      <c r="GR45">
        <v>0</v>
      </c>
      <c r="GS45">
        <v>3</v>
      </c>
      <c r="GT45">
        <v>0</v>
      </c>
      <c r="GU45" t="s">
        <v>3</v>
      </c>
      <c r="GV45">
        <f t="shared" si="86"/>
        <v>0</v>
      </c>
      <c r="GW45">
        <v>1</v>
      </c>
      <c r="GX45">
        <f t="shared" si="87"/>
        <v>0</v>
      </c>
      <c r="HA45">
        <v>0</v>
      </c>
      <c r="HB45">
        <v>0</v>
      </c>
      <c r="HC45">
        <f t="shared" si="88"/>
        <v>0</v>
      </c>
      <c r="HE45" t="s">
        <v>3</v>
      </c>
      <c r="HF45" t="s">
        <v>3</v>
      </c>
      <c r="HM45" t="s">
        <v>3</v>
      </c>
      <c r="HN45" t="s">
        <v>3</v>
      </c>
      <c r="HO45" t="s">
        <v>3</v>
      </c>
      <c r="HP45" t="s">
        <v>3</v>
      </c>
      <c r="HQ45" t="s">
        <v>3</v>
      </c>
      <c r="IK45">
        <v>0</v>
      </c>
    </row>
    <row r="46" spans="1:255" x14ac:dyDescent="0.2">
      <c r="A46" s="2">
        <v>17</v>
      </c>
      <c r="B46" s="2">
        <v>1</v>
      </c>
      <c r="C46" s="2">
        <f>ROW(SmtRes!A77)</f>
        <v>77</v>
      </c>
      <c r="D46" s="2">
        <f>ROW(EtalonRes!A77)</f>
        <v>77</v>
      </c>
      <c r="E46" s="2" t="s">
        <v>3</v>
      </c>
      <c r="F46" s="2" t="s">
        <v>31</v>
      </c>
      <c r="G46" s="2" t="s">
        <v>32</v>
      </c>
      <c r="H46" s="2" t="s">
        <v>21</v>
      </c>
      <c r="I46" s="2">
        <f>ROUND(23.4/100,9)</f>
        <v>0.23400000000000001</v>
      </c>
      <c r="J46" s="2">
        <v>0</v>
      </c>
      <c r="K46" s="2">
        <f>ROUND(23.4/100,9)</f>
        <v>0.23400000000000001</v>
      </c>
      <c r="L46" s="2"/>
      <c r="M46" s="2"/>
      <c r="N46" s="2"/>
      <c r="O46" s="2">
        <f t="shared" si="59"/>
        <v>196</v>
      </c>
      <c r="P46" s="2">
        <f t="shared" si="60"/>
        <v>0</v>
      </c>
      <c r="Q46" s="2">
        <f t="shared" si="61"/>
        <v>0</v>
      </c>
      <c r="R46" s="2">
        <f t="shared" si="62"/>
        <v>0</v>
      </c>
      <c r="S46" s="2">
        <f t="shared" si="63"/>
        <v>196</v>
      </c>
      <c r="T46" s="2">
        <f t="shared" si="64"/>
        <v>0</v>
      </c>
      <c r="U46" s="2">
        <f t="shared" si="65"/>
        <v>26.15652</v>
      </c>
      <c r="V46" s="2">
        <f t="shared" si="66"/>
        <v>0</v>
      </c>
      <c r="W46" s="2">
        <f t="shared" si="67"/>
        <v>0</v>
      </c>
      <c r="X46" s="2">
        <f t="shared" si="68"/>
        <v>157</v>
      </c>
      <c r="Y46" s="2">
        <f t="shared" si="68"/>
        <v>74</v>
      </c>
      <c r="Z46" s="2"/>
      <c r="AA46" s="2">
        <v>-1</v>
      </c>
      <c r="AB46" s="2">
        <f t="shared" si="69"/>
        <v>838.35</v>
      </c>
      <c r="AC46" s="2">
        <f>ROUND((ES46),6)</f>
        <v>0</v>
      </c>
      <c r="AD46" s="2">
        <f>ROUND(((((ET46*1.15))-((EU46*1.15)))+AE46),6)</f>
        <v>0</v>
      </c>
      <c r="AE46" s="2">
        <f>ROUND(((EU46*1.15)),6)</f>
        <v>0</v>
      </c>
      <c r="AF46" s="2">
        <f>ROUND(((EV46*1.15)),6)</f>
        <v>838.35</v>
      </c>
      <c r="AG46" s="2">
        <f t="shared" si="70"/>
        <v>0</v>
      </c>
      <c r="AH46" s="2">
        <f>((EW46*1.15))</f>
        <v>111.78</v>
      </c>
      <c r="AI46" s="2">
        <f>((EX46*1.15))</f>
        <v>0</v>
      </c>
      <c r="AJ46" s="2">
        <f t="shared" si="71"/>
        <v>0</v>
      </c>
      <c r="AK46" s="2">
        <v>729</v>
      </c>
      <c r="AL46" s="2">
        <v>0</v>
      </c>
      <c r="AM46" s="2">
        <v>0</v>
      </c>
      <c r="AN46" s="2">
        <v>0</v>
      </c>
      <c r="AO46" s="2">
        <v>729</v>
      </c>
      <c r="AP46" s="2">
        <v>0</v>
      </c>
      <c r="AQ46" s="2">
        <v>97.2</v>
      </c>
      <c r="AR46" s="2">
        <v>0</v>
      </c>
      <c r="AS46" s="2">
        <v>0</v>
      </c>
      <c r="AT46" s="2">
        <v>80</v>
      </c>
      <c r="AU46" s="2">
        <v>38</v>
      </c>
      <c r="AV46" s="2">
        <v>1</v>
      </c>
      <c r="AW46" s="2">
        <v>1</v>
      </c>
      <c r="AX46" s="2"/>
      <c r="AY46" s="2"/>
      <c r="AZ46" s="2">
        <v>1</v>
      </c>
      <c r="BA46" s="2">
        <v>1</v>
      </c>
      <c r="BB46" s="2">
        <v>1</v>
      </c>
      <c r="BC46" s="2">
        <v>1</v>
      </c>
      <c r="BD46" s="2" t="s">
        <v>3</v>
      </c>
      <c r="BE46" s="2" t="s">
        <v>3</v>
      </c>
      <c r="BF46" s="2" t="s">
        <v>3</v>
      </c>
      <c r="BG46" s="2" t="s">
        <v>3</v>
      </c>
      <c r="BH46" s="2">
        <v>0</v>
      </c>
      <c r="BI46" s="2">
        <v>1</v>
      </c>
      <c r="BJ46" s="2" t="s">
        <v>33</v>
      </c>
      <c r="BK46" s="2"/>
      <c r="BL46" s="2"/>
      <c r="BM46" s="2">
        <v>1003</v>
      </c>
      <c r="BN46" s="2">
        <v>0</v>
      </c>
      <c r="BO46" s="2" t="s">
        <v>3</v>
      </c>
      <c r="BP46" s="2">
        <v>0</v>
      </c>
      <c r="BQ46" s="2">
        <v>2</v>
      </c>
      <c r="BR46" s="2">
        <v>0</v>
      </c>
      <c r="BS46" s="2">
        <v>1</v>
      </c>
      <c r="BT46" s="2">
        <v>1</v>
      </c>
      <c r="BU46" s="2">
        <v>1</v>
      </c>
      <c r="BV46" s="2">
        <v>1</v>
      </c>
      <c r="BW46" s="2">
        <v>1</v>
      </c>
      <c r="BX46" s="2">
        <v>1</v>
      </c>
      <c r="BY46" s="2" t="s">
        <v>3</v>
      </c>
      <c r="BZ46" s="2">
        <v>80</v>
      </c>
      <c r="CA46" s="2">
        <v>38</v>
      </c>
      <c r="CB46" s="2" t="s">
        <v>3</v>
      </c>
      <c r="CC46" s="2"/>
      <c r="CD46" s="2"/>
      <c r="CE46" s="2">
        <v>0</v>
      </c>
      <c r="CF46" s="2">
        <v>0</v>
      </c>
      <c r="CG46" s="2">
        <v>0</v>
      </c>
      <c r="CH46" s="2"/>
      <c r="CI46" s="2"/>
      <c r="CJ46" s="2"/>
      <c r="CK46" s="2"/>
      <c r="CL46" s="2"/>
      <c r="CM46" s="2">
        <v>0</v>
      </c>
      <c r="CN46" s="2" t="s">
        <v>23</v>
      </c>
      <c r="CO46" s="2">
        <v>0</v>
      </c>
      <c r="CP46" s="2">
        <f t="shared" si="72"/>
        <v>196</v>
      </c>
      <c r="CQ46" s="2">
        <f t="shared" si="73"/>
        <v>0</v>
      </c>
      <c r="CR46" s="2">
        <f t="shared" si="74"/>
        <v>0</v>
      </c>
      <c r="CS46" s="2">
        <f t="shared" si="75"/>
        <v>0</v>
      </c>
      <c r="CT46" s="2">
        <f t="shared" si="76"/>
        <v>838.35</v>
      </c>
      <c r="CU46" s="2">
        <f t="shared" si="77"/>
        <v>0</v>
      </c>
      <c r="CV46" s="2">
        <f t="shared" si="77"/>
        <v>111.78</v>
      </c>
      <c r="CW46" s="2">
        <f t="shared" si="77"/>
        <v>0</v>
      </c>
      <c r="CX46" s="2">
        <f t="shared" si="77"/>
        <v>0</v>
      </c>
      <c r="CY46" s="2">
        <f t="shared" si="78"/>
        <v>156.80000000000001</v>
      </c>
      <c r="CZ46" s="2">
        <f t="shared" si="79"/>
        <v>74.48</v>
      </c>
      <c r="DA46" s="2"/>
      <c r="DB46" s="2"/>
      <c r="DC46" s="2" t="s">
        <v>3</v>
      </c>
      <c r="DD46" s="2" t="s">
        <v>3</v>
      </c>
      <c r="DE46" s="2" t="s">
        <v>24</v>
      </c>
      <c r="DF46" s="2" t="s">
        <v>24</v>
      </c>
      <c r="DG46" s="2" t="s">
        <v>24</v>
      </c>
      <c r="DH46" s="2" t="s">
        <v>3</v>
      </c>
      <c r="DI46" s="2" t="s">
        <v>24</v>
      </c>
      <c r="DJ46" s="2" t="s">
        <v>24</v>
      </c>
      <c r="DK46" s="2" t="s">
        <v>3</v>
      </c>
      <c r="DL46" s="2" t="s">
        <v>3</v>
      </c>
      <c r="DM46" s="2" t="s">
        <v>3</v>
      </c>
      <c r="DN46" s="2">
        <v>0</v>
      </c>
      <c r="DO46" s="2">
        <v>0</v>
      </c>
      <c r="DP46" s="2">
        <v>1</v>
      </c>
      <c r="DQ46" s="2">
        <v>1</v>
      </c>
      <c r="DR46" s="2"/>
      <c r="DS46" s="2"/>
      <c r="DT46" s="2"/>
      <c r="DU46" s="2">
        <v>1013</v>
      </c>
      <c r="DV46" s="2" t="s">
        <v>21</v>
      </c>
      <c r="DW46" s="2" t="s">
        <v>21</v>
      </c>
      <c r="DX46" s="2">
        <v>1</v>
      </c>
      <c r="DY46" s="2"/>
      <c r="DZ46" s="2" t="s">
        <v>3</v>
      </c>
      <c r="EA46" s="2" t="s">
        <v>3</v>
      </c>
      <c r="EB46" s="2" t="s">
        <v>3</v>
      </c>
      <c r="EC46" s="2" t="s">
        <v>3</v>
      </c>
      <c r="ED46" s="2"/>
      <c r="EE46" s="2">
        <v>41318343</v>
      </c>
      <c r="EF46" s="2">
        <v>2</v>
      </c>
      <c r="EG46" s="2" t="s">
        <v>25</v>
      </c>
      <c r="EH46" s="2">
        <v>0</v>
      </c>
      <c r="EI46" s="2" t="s">
        <v>3</v>
      </c>
      <c r="EJ46" s="2">
        <v>1</v>
      </c>
      <c r="EK46" s="2">
        <v>1003</v>
      </c>
      <c r="EL46" s="2" t="s">
        <v>26</v>
      </c>
      <c r="EM46" s="2" t="s">
        <v>27</v>
      </c>
      <c r="EN46" s="2"/>
      <c r="EO46" s="2" t="s">
        <v>28</v>
      </c>
      <c r="EP46" s="2"/>
      <c r="EQ46" s="2">
        <v>132864</v>
      </c>
      <c r="ER46" s="2">
        <v>729</v>
      </c>
      <c r="ES46" s="2">
        <v>0</v>
      </c>
      <c r="ET46" s="2">
        <v>0</v>
      </c>
      <c r="EU46" s="2">
        <v>0</v>
      </c>
      <c r="EV46" s="2">
        <v>729</v>
      </c>
      <c r="EW46" s="2">
        <v>97.2</v>
      </c>
      <c r="EX46" s="2">
        <v>0</v>
      </c>
      <c r="EY46" s="2">
        <v>0</v>
      </c>
      <c r="EZ46" s="2"/>
      <c r="FA46" s="2"/>
      <c r="FB46" s="2"/>
      <c r="FC46" s="2"/>
      <c r="FD46" s="2"/>
      <c r="FE46" s="2"/>
      <c r="FF46" s="2"/>
      <c r="FG46" s="2"/>
      <c r="FH46" s="2"/>
      <c r="FI46" s="2"/>
      <c r="FJ46" s="2"/>
      <c r="FK46" s="2"/>
      <c r="FL46" s="2"/>
      <c r="FM46" s="2"/>
      <c r="FN46" s="2"/>
      <c r="FO46" s="2"/>
      <c r="FP46" s="2"/>
      <c r="FQ46" s="2">
        <v>0</v>
      </c>
      <c r="FR46" s="2">
        <f t="shared" si="80"/>
        <v>0</v>
      </c>
      <c r="FS46" s="2">
        <v>0</v>
      </c>
      <c r="FT46" s="2"/>
      <c r="FU46" s="2"/>
      <c r="FV46" s="2"/>
      <c r="FW46" s="2"/>
      <c r="FX46" s="2">
        <v>80</v>
      </c>
      <c r="FY46" s="2">
        <v>38</v>
      </c>
      <c r="FZ46" s="2"/>
      <c r="GA46" s="2" t="s">
        <v>3</v>
      </c>
      <c r="GB46" s="2"/>
      <c r="GC46" s="2"/>
      <c r="GD46" s="2">
        <v>1</v>
      </c>
      <c r="GE46" s="2"/>
      <c r="GF46" s="2">
        <v>-38627357</v>
      </c>
      <c r="GG46" s="2">
        <v>2</v>
      </c>
      <c r="GH46" s="2">
        <v>1</v>
      </c>
      <c r="GI46" s="2">
        <v>-2</v>
      </c>
      <c r="GJ46" s="2">
        <v>0</v>
      </c>
      <c r="GK46" s="2">
        <v>0</v>
      </c>
      <c r="GL46" s="2">
        <f t="shared" si="81"/>
        <v>0</v>
      </c>
      <c r="GM46" s="2">
        <f t="shared" si="82"/>
        <v>427</v>
      </c>
      <c r="GN46" s="2">
        <f t="shared" si="83"/>
        <v>427</v>
      </c>
      <c r="GO46" s="2">
        <f t="shared" si="84"/>
        <v>0</v>
      </c>
      <c r="GP46" s="2">
        <f t="shared" si="85"/>
        <v>0</v>
      </c>
      <c r="GQ46" s="2"/>
      <c r="GR46" s="2">
        <v>0</v>
      </c>
      <c r="GS46" s="2">
        <v>3</v>
      </c>
      <c r="GT46" s="2">
        <v>0</v>
      </c>
      <c r="GU46" s="2" t="s">
        <v>3</v>
      </c>
      <c r="GV46" s="2">
        <f t="shared" si="86"/>
        <v>0</v>
      </c>
      <c r="GW46" s="2">
        <v>1</v>
      </c>
      <c r="GX46" s="2">
        <f t="shared" si="87"/>
        <v>0</v>
      </c>
      <c r="GY46" s="2"/>
      <c r="GZ46" s="2"/>
      <c r="HA46" s="2">
        <v>0</v>
      </c>
      <c r="HB46" s="2">
        <v>0</v>
      </c>
      <c r="HC46" s="2">
        <f t="shared" si="88"/>
        <v>0</v>
      </c>
      <c r="HD46" s="2"/>
      <c r="HE46" s="2" t="s">
        <v>3</v>
      </c>
      <c r="HF46" s="2" t="s">
        <v>3</v>
      </c>
      <c r="HG46" s="2"/>
      <c r="HH46" s="2"/>
      <c r="HI46" s="2"/>
      <c r="HJ46" s="2"/>
      <c r="HK46" s="2"/>
      <c r="HL46" s="2"/>
      <c r="HM46" s="2" t="s">
        <v>3</v>
      </c>
      <c r="HN46" s="2" t="s">
        <v>3</v>
      </c>
      <c r="HO46" s="2" t="s">
        <v>3</v>
      </c>
      <c r="HP46" s="2" t="s">
        <v>3</v>
      </c>
      <c r="HQ46" s="2" t="s">
        <v>3</v>
      </c>
      <c r="HR46" s="2"/>
      <c r="HS46" s="2"/>
      <c r="HT46" s="2"/>
      <c r="HU46" s="2"/>
      <c r="HV46" s="2"/>
      <c r="HW46" s="2"/>
      <c r="HX46" s="2"/>
      <c r="HY46" s="2"/>
      <c r="HZ46" s="2"/>
      <c r="IA46" s="2"/>
      <c r="IB46" s="2"/>
      <c r="IC46" s="2"/>
      <c r="ID46" s="2"/>
      <c r="IE46" s="2"/>
      <c r="IF46" s="2"/>
      <c r="IG46" s="2"/>
      <c r="IH46" s="2"/>
      <c r="II46" s="2"/>
      <c r="IJ46" s="2"/>
      <c r="IK46" s="2">
        <v>0</v>
      </c>
      <c r="IL46" s="2"/>
      <c r="IM46" s="2"/>
      <c r="IN46" s="2"/>
      <c r="IO46" s="2"/>
      <c r="IP46" s="2"/>
      <c r="IQ46" s="2"/>
      <c r="IR46" s="2"/>
      <c r="IS46" s="2"/>
      <c r="IT46" s="2"/>
      <c r="IU46" s="2"/>
    </row>
    <row r="47" spans="1:255" x14ac:dyDescent="0.2">
      <c r="A47">
        <v>17</v>
      </c>
      <c r="B47">
        <v>1</v>
      </c>
      <c r="C47">
        <f>ROW(SmtRes!A78)</f>
        <v>78</v>
      </c>
      <c r="D47">
        <f>ROW(EtalonRes!A78)</f>
        <v>78</v>
      </c>
      <c r="E47" t="s">
        <v>3</v>
      </c>
      <c r="F47" t="s">
        <v>31</v>
      </c>
      <c r="G47" t="s">
        <v>32</v>
      </c>
      <c r="H47" t="s">
        <v>21</v>
      </c>
      <c r="I47">
        <f>ROUND(23.4/100,9)</f>
        <v>0.23400000000000001</v>
      </c>
      <c r="J47">
        <v>0</v>
      </c>
      <c r="K47">
        <f>ROUND(23.4/100,9)</f>
        <v>0.23400000000000001</v>
      </c>
      <c r="O47">
        <f t="shared" si="59"/>
        <v>196</v>
      </c>
      <c r="P47">
        <f t="shared" si="60"/>
        <v>0</v>
      </c>
      <c r="Q47">
        <f t="shared" si="61"/>
        <v>0</v>
      </c>
      <c r="R47">
        <f t="shared" si="62"/>
        <v>0</v>
      </c>
      <c r="S47">
        <f t="shared" si="63"/>
        <v>196</v>
      </c>
      <c r="T47">
        <f t="shared" si="64"/>
        <v>0</v>
      </c>
      <c r="U47">
        <f t="shared" si="65"/>
        <v>26.15652</v>
      </c>
      <c r="V47">
        <f t="shared" si="66"/>
        <v>0</v>
      </c>
      <c r="W47">
        <f t="shared" si="67"/>
        <v>0</v>
      </c>
      <c r="X47">
        <f t="shared" si="68"/>
        <v>157</v>
      </c>
      <c r="Y47">
        <f t="shared" si="68"/>
        <v>74</v>
      </c>
      <c r="AA47">
        <v>-1</v>
      </c>
      <c r="AB47">
        <f t="shared" si="69"/>
        <v>838.35</v>
      </c>
      <c r="AC47">
        <f>ROUND((ES47),6)</f>
        <v>0</v>
      </c>
      <c r="AD47">
        <f>ROUND(((((ET47*1.15))-((EU47*1.15)))+AE47),6)</f>
        <v>0</v>
      </c>
      <c r="AE47">
        <f>ROUND(((EU47*1.15)),6)</f>
        <v>0</v>
      </c>
      <c r="AF47">
        <f>ROUND(((EV47*1.15)),6)</f>
        <v>838.35</v>
      </c>
      <c r="AG47">
        <f t="shared" si="70"/>
        <v>0</v>
      </c>
      <c r="AH47">
        <f>((EW47*1.15))</f>
        <v>111.78</v>
      </c>
      <c r="AI47">
        <f>((EX47*1.15))</f>
        <v>0</v>
      </c>
      <c r="AJ47">
        <f t="shared" si="71"/>
        <v>0</v>
      </c>
      <c r="AK47">
        <v>729</v>
      </c>
      <c r="AL47">
        <v>0</v>
      </c>
      <c r="AM47">
        <v>0</v>
      </c>
      <c r="AN47">
        <v>0</v>
      </c>
      <c r="AO47">
        <v>729</v>
      </c>
      <c r="AP47">
        <v>0</v>
      </c>
      <c r="AQ47">
        <v>97.2</v>
      </c>
      <c r="AR47">
        <v>0</v>
      </c>
      <c r="AS47">
        <v>0</v>
      </c>
      <c r="AT47">
        <v>80</v>
      </c>
      <c r="AU47">
        <v>38</v>
      </c>
      <c r="AV47">
        <v>1</v>
      </c>
      <c r="AW47">
        <v>1</v>
      </c>
      <c r="AZ47">
        <v>1</v>
      </c>
      <c r="BA47">
        <v>1</v>
      </c>
      <c r="BB47">
        <v>1</v>
      </c>
      <c r="BC47">
        <v>1</v>
      </c>
      <c r="BD47" t="s">
        <v>3</v>
      </c>
      <c r="BE47" t="s">
        <v>3</v>
      </c>
      <c r="BF47" t="s">
        <v>3</v>
      </c>
      <c r="BG47" t="s">
        <v>3</v>
      </c>
      <c r="BH47">
        <v>0</v>
      </c>
      <c r="BI47">
        <v>1</v>
      </c>
      <c r="BJ47" t="s">
        <v>33</v>
      </c>
      <c r="BM47">
        <v>1003</v>
      </c>
      <c r="BN47">
        <v>0</v>
      </c>
      <c r="BO47" t="s">
        <v>29</v>
      </c>
      <c r="BP47">
        <v>1</v>
      </c>
      <c r="BQ47">
        <v>2</v>
      </c>
      <c r="BR47">
        <v>0</v>
      </c>
      <c r="BS47">
        <v>1</v>
      </c>
      <c r="BT47">
        <v>1</v>
      </c>
      <c r="BU47">
        <v>1</v>
      </c>
      <c r="BV47">
        <v>1</v>
      </c>
      <c r="BW47">
        <v>1</v>
      </c>
      <c r="BX47">
        <v>1</v>
      </c>
      <c r="BY47" t="s">
        <v>3</v>
      </c>
      <c r="BZ47">
        <v>80</v>
      </c>
      <c r="CA47">
        <v>38</v>
      </c>
      <c r="CB47" t="s">
        <v>3</v>
      </c>
      <c r="CE47">
        <v>0</v>
      </c>
      <c r="CF47">
        <v>0</v>
      </c>
      <c r="CG47">
        <v>0</v>
      </c>
      <c r="CM47">
        <v>0</v>
      </c>
      <c r="CN47" t="s">
        <v>23</v>
      </c>
      <c r="CO47">
        <v>0</v>
      </c>
      <c r="CP47">
        <f t="shared" si="72"/>
        <v>196</v>
      </c>
      <c r="CQ47">
        <f t="shared" si="73"/>
        <v>0</v>
      </c>
      <c r="CR47">
        <f t="shared" si="74"/>
        <v>0</v>
      </c>
      <c r="CS47">
        <f t="shared" si="75"/>
        <v>0</v>
      </c>
      <c r="CT47">
        <f t="shared" si="76"/>
        <v>838.35</v>
      </c>
      <c r="CU47">
        <f t="shared" si="77"/>
        <v>0</v>
      </c>
      <c r="CV47">
        <f t="shared" si="77"/>
        <v>111.78</v>
      </c>
      <c r="CW47">
        <f t="shared" si="77"/>
        <v>0</v>
      </c>
      <c r="CX47">
        <f t="shared" si="77"/>
        <v>0</v>
      </c>
      <c r="CY47">
        <f t="shared" si="78"/>
        <v>156.80000000000001</v>
      </c>
      <c r="CZ47">
        <f t="shared" si="79"/>
        <v>74.48</v>
      </c>
      <c r="DC47" t="s">
        <v>3</v>
      </c>
      <c r="DD47" t="s">
        <v>3</v>
      </c>
      <c r="DE47" t="s">
        <v>24</v>
      </c>
      <c r="DF47" t="s">
        <v>24</v>
      </c>
      <c r="DG47" t="s">
        <v>24</v>
      </c>
      <c r="DH47" t="s">
        <v>3</v>
      </c>
      <c r="DI47" t="s">
        <v>24</v>
      </c>
      <c r="DJ47" t="s">
        <v>24</v>
      </c>
      <c r="DK47" t="s">
        <v>3</v>
      </c>
      <c r="DL47" t="s">
        <v>3</v>
      </c>
      <c r="DM47" t="s">
        <v>3</v>
      </c>
      <c r="DN47">
        <v>0</v>
      </c>
      <c r="DO47">
        <v>0</v>
      </c>
      <c r="DP47">
        <v>1</v>
      </c>
      <c r="DQ47">
        <v>1</v>
      </c>
      <c r="DU47">
        <v>1013</v>
      </c>
      <c r="DV47" t="s">
        <v>21</v>
      </c>
      <c r="DW47" t="s">
        <v>21</v>
      </c>
      <c r="DX47">
        <v>1</v>
      </c>
      <c r="DZ47" t="s">
        <v>3</v>
      </c>
      <c r="EA47" t="s">
        <v>3</v>
      </c>
      <c r="EB47" t="s">
        <v>3</v>
      </c>
      <c r="EC47" t="s">
        <v>3</v>
      </c>
      <c r="EE47">
        <v>41318343</v>
      </c>
      <c r="EF47">
        <v>2</v>
      </c>
      <c r="EG47" t="s">
        <v>25</v>
      </c>
      <c r="EH47">
        <v>0</v>
      </c>
      <c r="EI47" t="s">
        <v>3</v>
      </c>
      <c r="EJ47">
        <v>1</v>
      </c>
      <c r="EK47">
        <v>1003</v>
      </c>
      <c r="EL47" t="s">
        <v>26</v>
      </c>
      <c r="EM47" t="s">
        <v>27</v>
      </c>
      <c r="EO47" t="s">
        <v>28</v>
      </c>
      <c r="EQ47">
        <v>132864</v>
      </c>
      <c r="ER47">
        <v>729</v>
      </c>
      <c r="ES47">
        <v>0</v>
      </c>
      <c r="ET47">
        <v>0</v>
      </c>
      <c r="EU47">
        <v>0</v>
      </c>
      <c r="EV47">
        <v>729</v>
      </c>
      <c r="EW47">
        <v>97.2</v>
      </c>
      <c r="EX47">
        <v>0</v>
      </c>
      <c r="EY47">
        <v>0</v>
      </c>
      <c r="FQ47">
        <v>0</v>
      </c>
      <c r="FR47">
        <f t="shared" si="80"/>
        <v>0</v>
      </c>
      <c r="FS47">
        <v>0</v>
      </c>
      <c r="FX47">
        <v>80</v>
      </c>
      <c r="FY47">
        <v>38</v>
      </c>
      <c r="GA47" t="s">
        <v>3</v>
      </c>
      <c r="GD47">
        <v>1</v>
      </c>
      <c r="GF47">
        <v>-38627357</v>
      </c>
      <c r="GG47">
        <v>1</v>
      </c>
      <c r="GH47">
        <v>1</v>
      </c>
      <c r="GI47">
        <v>-2</v>
      </c>
      <c r="GJ47">
        <v>0</v>
      </c>
      <c r="GK47">
        <v>0</v>
      </c>
      <c r="GL47">
        <f t="shared" si="81"/>
        <v>0</v>
      </c>
      <c r="GM47">
        <f t="shared" si="82"/>
        <v>427</v>
      </c>
      <c r="GN47">
        <f t="shared" si="83"/>
        <v>427</v>
      </c>
      <c r="GO47">
        <f t="shared" si="84"/>
        <v>0</v>
      </c>
      <c r="GP47">
        <f t="shared" si="85"/>
        <v>0</v>
      </c>
      <c r="GR47">
        <v>0</v>
      </c>
      <c r="GS47">
        <v>3</v>
      </c>
      <c r="GT47">
        <v>0</v>
      </c>
      <c r="GU47" t="s">
        <v>3</v>
      </c>
      <c r="GV47">
        <f t="shared" si="86"/>
        <v>0</v>
      </c>
      <c r="GW47">
        <v>1</v>
      </c>
      <c r="GX47">
        <f t="shared" si="87"/>
        <v>0</v>
      </c>
      <c r="HA47">
        <v>0</v>
      </c>
      <c r="HB47">
        <v>0</v>
      </c>
      <c r="HC47">
        <f t="shared" si="88"/>
        <v>0</v>
      </c>
      <c r="HE47" t="s">
        <v>3</v>
      </c>
      <c r="HF47" t="s">
        <v>3</v>
      </c>
      <c r="HM47" t="s">
        <v>3</v>
      </c>
      <c r="HN47" t="s">
        <v>3</v>
      </c>
      <c r="HO47" t="s">
        <v>3</v>
      </c>
      <c r="HP47" t="s">
        <v>3</v>
      </c>
      <c r="HQ47" t="s">
        <v>3</v>
      </c>
      <c r="IK47">
        <v>0</v>
      </c>
    </row>
    <row r="49" spans="1:206" x14ac:dyDescent="0.2">
      <c r="A49" s="3">
        <v>51</v>
      </c>
      <c r="B49" s="3">
        <f>B24</f>
        <v>1</v>
      </c>
      <c r="C49" s="3">
        <f>A24</f>
        <v>4</v>
      </c>
      <c r="D49" s="3">
        <f>ROW(A24)</f>
        <v>24</v>
      </c>
      <c r="E49" s="3"/>
      <c r="F49" s="3" t="str">
        <f>IF(F24&lt;&gt;"",F24,"")</f>
        <v>Раздел 1</v>
      </c>
      <c r="G49" s="3" t="str">
        <f>IF(G24&lt;&gt;"",G24,"")</f>
        <v>ПЭ2-10 кВ</v>
      </c>
      <c r="H49" s="3">
        <v>0</v>
      </c>
      <c r="I49" s="3"/>
      <c r="J49" s="3"/>
      <c r="K49" s="3"/>
      <c r="L49" s="3"/>
      <c r="M49" s="3"/>
      <c r="N49" s="3"/>
      <c r="O49" s="3">
        <f t="shared" ref="O49:T49" si="89">ROUND(AB49,0)</f>
        <v>1607</v>
      </c>
      <c r="P49" s="3">
        <f t="shared" si="89"/>
        <v>693</v>
      </c>
      <c r="Q49" s="3">
        <f t="shared" si="89"/>
        <v>286</v>
      </c>
      <c r="R49" s="3">
        <f t="shared" si="89"/>
        <v>30</v>
      </c>
      <c r="S49" s="3">
        <f t="shared" si="89"/>
        <v>628</v>
      </c>
      <c r="T49" s="3">
        <f t="shared" si="89"/>
        <v>0</v>
      </c>
      <c r="U49" s="3">
        <f>AH49</f>
        <v>80.025855000000007</v>
      </c>
      <c r="V49" s="3">
        <f>AI49</f>
        <v>2.8040219999999998</v>
      </c>
      <c r="W49" s="3">
        <f>ROUND(AJ49,0)</f>
        <v>0</v>
      </c>
      <c r="X49" s="3">
        <f>ROUND(AK49,0)</f>
        <v>610</v>
      </c>
      <c r="Y49" s="3">
        <f>ROUND(AL49,0)</f>
        <v>310</v>
      </c>
      <c r="Z49" s="3"/>
      <c r="AA49" s="3"/>
      <c r="AB49" s="3">
        <f>ROUND(SUMIF(AA28:AA47,"=76147896",O28:O47),0)</f>
        <v>1607</v>
      </c>
      <c r="AC49" s="3">
        <f>ROUND(SUMIF(AA28:AA47,"=76147896",P28:P47),0)</f>
        <v>693</v>
      </c>
      <c r="AD49" s="3">
        <f>ROUND(SUMIF(AA28:AA47,"=76147896",Q28:Q47),0)</f>
        <v>286</v>
      </c>
      <c r="AE49" s="3">
        <f>ROUND(SUMIF(AA28:AA47,"=76147896",R28:R47),0)</f>
        <v>30</v>
      </c>
      <c r="AF49" s="3">
        <f>ROUND(SUMIF(AA28:AA47,"=76147896",S28:S47),0)</f>
        <v>628</v>
      </c>
      <c r="AG49" s="3">
        <f>ROUND(SUMIF(AA28:AA47,"=76147896",T28:T47),0)</f>
        <v>0</v>
      </c>
      <c r="AH49" s="3">
        <f>SUMIF(AA28:AA47,"=76147896",U28:U47)</f>
        <v>80.025855000000007</v>
      </c>
      <c r="AI49" s="3">
        <f>SUMIF(AA28:AA47,"=76147896",V28:V47)</f>
        <v>2.8040219999999998</v>
      </c>
      <c r="AJ49" s="3">
        <f>ROUND(SUMIF(AA28:AA47,"=76147896",W28:W47),0)</f>
        <v>0</v>
      </c>
      <c r="AK49" s="3">
        <f>ROUND(SUMIF(AA28:AA47,"=76147896",X28:X47),0)</f>
        <v>610</v>
      </c>
      <c r="AL49" s="3">
        <f>ROUND(SUMIF(AA28:AA47,"=76147896",Y28:Y47),0)</f>
        <v>310</v>
      </c>
      <c r="AM49" s="3"/>
      <c r="AN49" s="3"/>
      <c r="AO49" s="3">
        <f t="shared" ref="AO49:BD49" si="90">ROUND(BX49,0)</f>
        <v>0</v>
      </c>
      <c r="AP49" s="3">
        <f t="shared" si="90"/>
        <v>0</v>
      </c>
      <c r="AQ49" s="3">
        <f t="shared" si="90"/>
        <v>0</v>
      </c>
      <c r="AR49" s="3">
        <f t="shared" si="90"/>
        <v>2527</v>
      </c>
      <c r="AS49" s="3">
        <f t="shared" si="90"/>
        <v>2331</v>
      </c>
      <c r="AT49" s="3">
        <f t="shared" si="90"/>
        <v>196</v>
      </c>
      <c r="AU49" s="3">
        <f t="shared" si="90"/>
        <v>0</v>
      </c>
      <c r="AV49" s="3">
        <f t="shared" si="90"/>
        <v>693</v>
      </c>
      <c r="AW49" s="3">
        <f t="shared" si="90"/>
        <v>693</v>
      </c>
      <c r="AX49" s="3">
        <f t="shared" si="90"/>
        <v>0</v>
      </c>
      <c r="AY49" s="3">
        <f t="shared" si="90"/>
        <v>693</v>
      </c>
      <c r="AZ49" s="3">
        <f t="shared" si="90"/>
        <v>0</v>
      </c>
      <c r="BA49" s="3">
        <f t="shared" si="90"/>
        <v>0</v>
      </c>
      <c r="BB49" s="3">
        <f t="shared" si="90"/>
        <v>0</v>
      </c>
      <c r="BC49" s="3">
        <f t="shared" si="90"/>
        <v>0</v>
      </c>
      <c r="BD49" s="3">
        <f t="shared" si="90"/>
        <v>0</v>
      </c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>
        <f>ROUND(SUMIF(AA28:AA47,"=76147896",FQ28:FQ47),0)</f>
        <v>0</v>
      </c>
      <c r="BY49" s="3">
        <f>ROUND(SUMIF(AA28:AA47,"=76147896",FR28:FR47),0)</f>
        <v>0</v>
      </c>
      <c r="BZ49" s="3">
        <f>ROUND(SUMIF(AA28:AA47,"=76147896",GL28:GL47),0)</f>
        <v>0</v>
      </c>
      <c r="CA49" s="3">
        <f>ROUND(SUMIF(AA28:AA47,"=76147896",GM28:GM47),0)</f>
        <v>2527</v>
      </c>
      <c r="CB49" s="3">
        <f>ROUND(SUMIF(AA28:AA47,"=76147896",GN28:GN47),0)</f>
        <v>2331</v>
      </c>
      <c r="CC49" s="3">
        <f>ROUND(SUMIF(AA28:AA47,"=76147896",GO28:GO47),0)</f>
        <v>196</v>
      </c>
      <c r="CD49" s="3">
        <f>ROUND(SUMIF(AA28:AA47,"=76147896",GP28:GP47),0)</f>
        <v>0</v>
      </c>
      <c r="CE49" s="3">
        <f>AC49-BX49</f>
        <v>693</v>
      </c>
      <c r="CF49" s="3">
        <f>AC49-BY49</f>
        <v>693</v>
      </c>
      <c r="CG49" s="3">
        <f>BX49-BZ49</f>
        <v>0</v>
      </c>
      <c r="CH49" s="3">
        <f>AC49-BX49-BY49+BZ49</f>
        <v>693</v>
      </c>
      <c r="CI49" s="3">
        <f>BY49-BZ49</f>
        <v>0</v>
      </c>
      <c r="CJ49" s="3">
        <f>ROUND(SUMIF(AA28:AA47,"=76147896",GX28:GX47),0)</f>
        <v>0</v>
      </c>
      <c r="CK49" s="3">
        <f>ROUND(SUMIF(AA28:AA47,"=76147896",GY28:GY47),0)</f>
        <v>0</v>
      </c>
      <c r="CL49" s="3">
        <f>ROUND(SUMIF(AA28:AA47,"=76147896",GZ28:GZ47),0)</f>
        <v>0</v>
      </c>
      <c r="CM49" s="3">
        <f>ROUND(SUMIF(AA28:AA47,"=76147896",HD28:HD47),0)</f>
        <v>0</v>
      </c>
      <c r="CN49" s="3"/>
      <c r="CO49" s="3"/>
      <c r="CP49" s="3"/>
      <c r="CQ49" s="3"/>
      <c r="CR49" s="3"/>
      <c r="CS49" s="3"/>
      <c r="CT49" s="3"/>
      <c r="CU49" s="3"/>
      <c r="CV49" s="3"/>
      <c r="CW49" s="3"/>
      <c r="CX49" s="3"/>
      <c r="CY49" s="3"/>
      <c r="CZ49" s="3"/>
      <c r="DA49" s="3"/>
      <c r="DB49" s="3"/>
      <c r="DC49" s="3"/>
      <c r="DD49" s="3"/>
      <c r="DE49" s="3"/>
      <c r="DF49" s="3"/>
      <c r="DG49" s="4">
        <f t="shared" ref="DG49:DL49" si="91">ROUND(DT49,0)</f>
        <v>11081</v>
      </c>
      <c r="DH49" s="4">
        <f t="shared" si="91"/>
        <v>4780</v>
      </c>
      <c r="DI49" s="4">
        <f t="shared" si="91"/>
        <v>1976</v>
      </c>
      <c r="DJ49" s="4">
        <f t="shared" si="91"/>
        <v>205</v>
      </c>
      <c r="DK49" s="4">
        <f t="shared" si="91"/>
        <v>4325</v>
      </c>
      <c r="DL49" s="4">
        <f t="shared" si="91"/>
        <v>0</v>
      </c>
      <c r="DM49" s="4">
        <f>DZ49</f>
        <v>80.025855000000007</v>
      </c>
      <c r="DN49" s="4">
        <f>EA49</f>
        <v>2.8040219999999998</v>
      </c>
      <c r="DO49" s="4">
        <f>ROUND(EB49,0)</f>
        <v>0</v>
      </c>
      <c r="DP49" s="4">
        <f>ROUND(EC49,0)</f>
        <v>4202</v>
      </c>
      <c r="DQ49" s="4">
        <f>ROUND(ED49,0)</f>
        <v>2134</v>
      </c>
      <c r="DR49" s="4"/>
      <c r="DS49" s="4"/>
      <c r="DT49" s="4">
        <f>ROUND(SUMIF(AA28:AA47,"=76147894",O28:O47),0)</f>
        <v>11081</v>
      </c>
      <c r="DU49" s="4">
        <f>ROUND(SUMIF(AA28:AA47,"=76147894",P28:P47),0)</f>
        <v>4780</v>
      </c>
      <c r="DV49" s="4">
        <f>ROUND(SUMIF(AA28:AA47,"=76147894",Q28:Q47),0)</f>
        <v>1976</v>
      </c>
      <c r="DW49" s="4">
        <f>ROUND(SUMIF(AA28:AA47,"=76147894",R28:R47),0)</f>
        <v>205</v>
      </c>
      <c r="DX49" s="4">
        <f>ROUND(SUMIF(AA28:AA47,"=76147894",S28:S47),0)</f>
        <v>4325</v>
      </c>
      <c r="DY49" s="4">
        <f>ROUND(SUMIF(AA28:AA47,"=76147894",T28:T47),0)</f>
        <v>0</v>
      </c>
      <c r="DZ49" s="4">
        <f>SUMIF(AA28:AA47,"=76147894",U28:U47)</f>
        <v>80.025855000000007</v>
      </c>
      <c r="EA49" s="4">
        <f>SUMIF(AA28:AA47,"=76147894",V28:V47)</f>
        <v>2.8040219999999998</v>
      </c>
      <c r="EB49" s="4">
        <f>ROUND(SUMIF(AA28:AA47,"=76147894",W28:W47),0)</f>
        <v>0</v>
      </c>
      <c r="EC49" s="4">
        <f>ROUND(SUMIF(AA28:AA47,"=76147894",X28:X47),0)</f>
        <v>4202</v>
      </c>
      <c r="ED49" s="4">
        <f>ROUND(SUMIF(AA28:AA47,"=76147894",Y28:Y47),0)</f>
        <v>2134</v>
      </c>
      <c r="EE49" s="4"/>
      <c r="EF49" s="4"/>
      <c r="EG49" s="4">
        <f t="shared" ref="EG49:EV49" si="92">ROUND(FP49,0)</f>
        <v>0</v>
      </c>
      <c r="EH49" s="4">
        <f t="shared" si="92"/>
        <v>0</v>
      </c>
      <c r="EI49" s="4">
        <f t="shared" si="92"/>
        <v>0</v>
      </c>
      <c r="EJ49" s="4">
        <f t="shared" si="92"/>
        <v>17417</v>
      </c>
      <c r="EK49" s="4">
        <f t="shared" si="92"/>
        <v>16060</v>
      </c>
      <c r="EL49" s="4">
        <f t="shared" si="92"/>
        <v>1357</v>
      </c>
      <c r="EM49" s="4">
        <f t="shared" si="92"/>
        <v>0</v>
      </c>
      <c r="EN49" s="4">
        <f t="shared" si="92"/>
        <v>4780</v>
      </c>
      <c r="EO49" s="4">
        <f t="shared" si="92"/>
        <v>4780</v>
      </c>
      <c r="EP49" s="4">
        <f t="shared" si="92"/>
        <v>0</v>
      </c>
      <c r="EQ49" s="4">
        <f t="shared" si="92"/>
        <v>4780</v>
      </c>
      <c r="ER49" s="4">
        <f t="shared" si="92"/>
        <v>0</v>
      </c>
      <c r="ES49" s="4">
        <f t="shared" si="92"/>
        <v>0</v>
      </c>
      <c r="ET49" s="4">
        <f t="shared" si="92"/>
        <v>0</v>
      </c>
      <c r="EU49" s="4">
        <f t="shared" si="92"/>
        <v>0</v>
      </c>
      <c r="EV49" s="4">
        <f t="shared" si="92"/>
        <v>0</v>
      </c>
      <c r="EW49" s="4"/>
      <c r="EX49" s="4"/>
      <c r="EY49" s="4"/>
      <c r="EZ49" s="4"/>
      <c r="FA49" s="4"/>
      <c r="FB49" s="4"/>
      <c r="FC49" s="4"/>
      <c r="FD49" s="4"/>
      <c r="FE49" s="4"/>
      <c r="FF49" s="4"/>
      <c r="FG49" s="4"/>
      <c r="FH49" s="4"/>
      <c r="FI49" s="4"/>
      <c r="FJ49" s="4"/>
      <c r="FK49" s="4"/>
      <c r="FL49" s="4"/>
      <c r="FM49" s="4"/>
      <c r="FN49" s="4"/>
      <c r="FO49" s="4"/>
      <c r="FP49" s="4">
        <f>ROUND(SUMIF(AA28:AA47,"=76147894",FQ28:FQ47),0)</f>
        <v>0</v>
      </c>
      <c r="FQ49" s="4">
        <f>ROUND(SUMIF(AA28:AA47,"=76147894",FR28:FR47),0)</f>
        <v>0</v>
      </c>
      <c r="FR49" s="4">
        <f>ROUND(SUMIF(AA28:AA47,"=76147894",GL28:GL47),0)</f>
        <v>0</v>
      </c>
      <c r="FS49" s="4">
        <f>ROUND(SUMIF(AA28:AA47,"=76147894",GM28:GM47),0)</f>
        <v>17417</v>
      </c>
      <c r="FT49" s="4">
        <f>ROUND(SUMIF(AA28:AA47,"=76147894",GN28:GN47),0)</f>
        <v>16060</v>
      </c>
      <c r="FU49" s="4">
        <f>ROUND(SUMIF(AA28:AA47,"=76147894",GO28:GO47),0)</f>
        <v>1357</v>
      </c>
      <c r="FV49" s="4">
        <f>ROUND(SUMIF(AA28:AA47,"=76147894",GP28:GP47),0)</f>
        <v>0</v>
      </c>
      <c r="FW49" s="4">
        <f>DU49-FP49</f>
        <v>4780</v>
      </c>
      <c r="FX49" s="4">
        <f>DU49-FQ49</f>
        <v>4780</v>
      </c>
      <c r="FY49" s="4">
        <f>FP49-FR49</f>
        <v>0</v>
      </c>
      <c r="FZ49" s="4">
        <f>DU49-FP49-FQ49+FR49</f>
        <v>4780</v>
      </c>
      <c r="GA49" s="4">
        <f>FQ49-FR49</f>
        <v>0</v>
      </c>
      <c r="GB49" s="4">
        <f>ROUND(SUMIF(AA28:AA47,"=76147894",GX28:GX47),0)</f>
        <v>0</v>
      </c>
      <c r="GC49" s="4">
        <f>ROUND(SUMIF(AA28:AA47,"=76147894",GY28:GY47),0)</f>
        <v>0</v>
      </c>
      <c r="GD49" s="4">
        <f>ROUND(SUMIF(AA28:AA47,"=76147894",GZ28:GZ47),0)</f>
        <v>0</v>
      </c>
      <c r="GE49" s="4">
        <f>ROUND(SUMIF(AA28:AA47,"=76147894",HD28:HD47),0)</f>
        <v>0</v>
      </c>
      <c r="GF49" s="4"/>
      <c r="GG49" s="4"/>
      <c r="GH49" s="4"/>
      <c r="GI49" s="4"/>
      <c r="GJ49" s="4"/>
      <c r="GK49" s="4"/>
      <c r="GL49" s="4"/>
      <c r="GM49" s="4"/>
      <c r="GN49" s="4"/>
      <c r="GO49" s="4"/>
      <c r="GP49" s="4"/>
      <c r="GQ49" s="4"/>
      <c r="GR49" s="4"/>
      <c r="GS49" s="4"/>
      <c r="GT49" s="4"/>
      <c r="GU49" s="4"/>
      <c r="GV49" s="4"/>
      <c r="GW49" s="4"/>
      <c r="GX49" s="4">
        <v>0</v>
      </c>
    </row>
    <row r="51" spans="1:206" x14ac:dyDescent="0.2">
      <c r="A51" s="5">
        <v>50</v>
      </c>
      <c r="B51" s="5">
        <v>0</v>
      </c>
      <c r="C51" s="5">
        <v>0</v>
      </c>
      <c r="D51" s="5">
        <v>1</v>
      </c>
      <c r="E51" s="5">
        <v>201</v>
      </c>
      <c r="F51" s="5">
        <f>ROUND(Source!O49,O51)</f>
        <v>1607</v>
      </c>
      <c r="G51" s="5" t="s">
        <v>77</v>
      </c>
      <c r="H51" s="5" t="s">
        <v>78</v>
      </c>
      <c r="I51" s="5"/>
      <c r="J51" s="5"/>
      <c r="K51" s="5">
        <v>201</v>
      </c>
      <c r="L51" s="5">
        <v>1</v>
      </c>
      <c r="M51" s="5">
        <v>3</v>
      </c>
      <c r="N51" s="5" t="s">
        <v>3</v>
      </c>
      <c r="O51" s="5">
        <v>0</v>
      </c>
      <c r="P51" s="5">
        <f>ROUND(Source!DG49,O51)</f>
        <v>11081</v>
      </c>
      <c r="Q51" s="5"/>
      <c r="R51" s="5"/>
      <c r="S51" s="5"/>
      <c r="T51" s="5"/>
      <c r="U51" s="5"/>
      <c r="V51" s="5"/>
      <c r="W51" s="5">
        <v>1607</v>
      </c>
      <c r="X51" s="5">
        <v>1</v>
      </c>
      <c r="Y51" s="5">
        <v>1607</v>
      </c>
      <c r="Z51" s="5">
        <v>11081</v>
      </c>
      <c r="AA51" s="5">
        <v>1</v>
      </c>
      <c r="AB51" s="5">
        <v>11081</v>
      </c>
    </row>
    <row r="52" spans="1:206" x14ac:dyDescent="0.2">
      <c r="A52" s="5">
        <v>50</v>
      </c>
      <c r="B52" s="5">
        <v>0</v>
      </c>
      <c r="C52" s="5">
        <v>0</v>
      </c>
      <c r="D52" s="5">
        <v>1</v>
      </c>
      <c r="E52" s="5">
        <v>202</v>
      </c>
      <c r="F52" s="5">
        <f>ROUND(Source!P49,O52)</f>
        <v>693</v>
      </c>
      <c r="G52" s="5" t="s">
        <v>79</v>
      </c>
      <c r="H52" s="5" t="s">
        <v>80</v>
      </c>
      <c r="I52" s="5"/>
      <c r="J52" s="5"/>
      <c r="K52" s="5">
        <v>202</v>
      </c>
      <c r="L52" s="5">
        <v>2</v>
      </c>
      <c r="M52" s="5">
        <v>3</v>
      </c>
      <c r="N52" s="5" t="s">
        <v>3</v>
      </c>
      <c r="O52" s="5">
        <v>0</v>
      </c>
      <c r="P52" s="5">
        <f>ROUND(Source!DH49,O52)</f>
        <v>4780</v>
      </c>
      <c r="Q52" s="5"/>
      <c r="R52" s="5"/>
      <c r="S52" s="5"/>
      <c r="T52" s="5"/>
      <c r="U52" s="5"/>
      <c r="V52" s="5"/>
      <c r="W52" s="5">
        <v>693</v>
      </c>
      <c r="X52" s="5">
        <v>1</v>
      </c>
      <c r="Y52" s="5">
        <v>693</v>
      </c>
      <c r="Z52" s="5">
        <v>4780</v>
      </c>
      <c r="AA52" s="5">
        <v>1</v>
      </c>
      <c r="AB52" s="5">
        <v>4780</v>
      </c>
    </row>
    <row r="53" spans="1:206" x14ac:dyDescent="0.2">
      <c r="A53" s="5">
        <v>50</v>
      </c>
      <c r="B53" s="5">
        <v>0</v>
      </c>
      <c r="C53" s="5">
        <v>0</v>
      </c>
      <c r="D53" s="5">
        <v>1</v>
      </c>
      <c r="E53" s="5">
        <v>222</v>
      </c>
      <c r="F53" s="5">
        <f>ROUND(Source!AO49,O53)</f>
        <v>0</v>
      </c>
      <c r="G53" s="5" t="s">
        <v>81</v>
      </c>
      <c r="H53" s="5" t="s">
        <v>82</v>
      </c>
      <c r="I53" s="5"/>
      <c r="J53" s="5"/>
      <c r="K53" s="5">
        <v>222</v>
      </c>
      <c r="L53" s="5">
        <v>3</v>
      </c>
      <c r="M53" s="5">
        <v>3</v>
      </c>
      <c r="N53" s="5" t="s">
        <v>3</v>
      </c>
      <c r="O53" s="5">
        <v>0</v>
      </c>
      <c r="P53" s="5">
        <f>ROUND(Source!EG49,O53)</f>
        <v>0</v>
      </c>
      <c r="Q53" s="5"/>
      <c r="R53" s="5"/>
      <c r="S53" s="5"/>
      <c r="T53" s="5"/>
      <c r="U53" s="5"/>
      <c r="V53" s="5"/>
      <c r="W53" s="5">
        <v>0</v>
      </c>
      <c r="X53" s="5">
        <v>1</v>
      </c>
      <c r="Y53" s="5">
        <v>0</v>
      </c>
      <c r="Z53" s="5">
        <v>0</v>
      </c>
      <c r="AA53" s="5">
        <v>1</v>
      </c>
      <c r="AB53" s="5">
        <v>0</v>
      </c>
    </row>
    <row r="54" spans="1:206" x14ac:dyDescent="0.2">
      <c r="A54" s="5">
        <v>50</v>
      </c>
      <c r="B54" s="5">
        <v>0</v>
      </c>
      <c r="C54" s="5">
        <v>0</v>
      </c>
      <c r="D54" s="5">
        <v>1</v>
      </c>
      <c r="E54" s="5">
        <v>225</v>
      </c>
      <c r="F54" s="5">
        <f>ROUND(Source!AV49,O54)</f>
        <v>693</v>
      </c>
      <c r="G54" s="5" t="s">
        <v>83</v>
      </c>
      <c r="H54" s="5" t="s">
        <v>84</v>
      </c>
      <c r="I54" s="5"/>
      <c r="J54" s="5"/>
      <c r="K54" s="5">
        <v>225</v>
      </c>
      <c r="L54" s="5">
        <v>4</v>
      </c>
      <c r="M54" s="5">
        <v>3</v>
      </c>
      <c r="N54" s="5" t="s">
        <v>3</v>
      </c>
      <c r="O54" s="5">
        <v>0</v>
      </c>
      <c r="P54" s="5">
        <f>ROUND(Source!EN49,O54)</f>
        <v>4780</v>
      </c>
      <c r="Q54" s="5"/>
      <c r="R54" s="5"/>
      <c r="S54" s="5"/>
      <c r="T54" s="5"/>
      <c r="U54" s="5"/>
      <c r="V54" s="5"/>
      <c r="W54" s="5">
        <v>693</v>
      </c>
      <c r="X54" s="5">
        <v>1</v>
      </c>
      <c r="Y54" s="5">
        <v>693</v>
      </c>
      <c r="Z54" s="5">
        <v>4780</v>
      </c>
      <c r="AA54" s="5">
        <v>1</v>
      </c>
      <c r="AB54" s="5">
        <v>4780</v>
      </c>
    </row>
    <row r="55" spans="1:206" x14ac:dyDescent="0.2">
      <c r="A55" s="5">
        <v>50</v>
      </c>
      <c r="B55" s="5">
        <v>0</v>
      </c>
      <c r="C55" s="5">
        <v>0</v>
      </c>
      <c r="D55" s="5">
        <v>1</v>
      </c>
      <c r="E55" s="5">
        <v>226</v>
      </c>
      <c r="F55" s="5">
        <f>ROUND(Source!AW49,O55)</f>
        <v>693</v>
      </c>
      <c r="G55" s="5" t="s">
        <v>85</v>
      </c>
      <c r="H55" s="5" t="s">
        <v>86</v>
      </c>
      <c r="I55" s="5"/>
      <c r="J55" s="5"/>
      <c r="K55" s="5">
        <v>226</v>
      </c>
      <c r="L55" s="5">
        <v>5</v>
      </c>
      <c r="M55" s="5">
        <v>3</v>
      </c>
      <c r="N55" s="5" t="s">
        <v>3</v>
      </c>
      <c r="O55" s="5">
        <v>0</v>
      </c>
      <c r="P55" s="5">
        <f>ROUND(Source!EO49,O55)</f>
        <v>4780</v>
      </c>
      <c r="Q55" s="5"/>
      <c r="R55" s="5"/>
      <c r="S55" s="5"/>
      <c r="T55" s="5"/>
      <c r="U55" s="5"/>
      <c r="V55" s="5"/>
      <c r="W55" s="5">
        <v>693</v>
      </c>
      <c r="X55" s="5">
        <v>1</v>
      </c>
      <c r="Y55" s="5">
        <v>693</v>
      </c>
      <c r="Z55" s="5">
        <v>4780</v>
      </c>
      <c r="AA55" s="5">
        <v>1</v>
      </c>
      <c r="AB55" s="5">
        <v>4780</v>
      </c>
    </row>
    <row r="56" spans="1:206" x14ac:dyDescent="0.2">
      <c r="A56" s="5">
        <v>50</v>
      </c>
      <c r="B56" s="5">
        <v>0</v>
      </c>
      <c r="C56" s="5">
        <v>0</v>
      </c>
      <c r="D56" s="5">
        <v>1</v>
      </c>
      <c r="E56" s="5">
        <v>227</v>
      </c>
      <c r="F56" s="5">
        <f>ROUND(Source!AX49,O56)</f>
        <v>0</v>
      </c>
      <c r="G56" s="5" t="s">
        <v>87</v>
      </c>
      <c r="H56" s="5" t="s">
        <v>88</v>
      </c>
      <c r="I56" s="5"/>
      <c r="J56" s="5"/>
      <c r="K56" s="5">
        <v>227</v>
      </c>
      <c r="L56" s="5">
        <v>6</v>
      </c>
      <c r="M56" s="5">
        <v>3</v>
      </c>
      <c r="N56" s="5" t="s">
        <v>3</v>
      </c>
      <c r="O56" s="5">
        <v>0</v>
      </c>
      <c r="P56" s="5">
        <f>ROUND(Source!EP49,O56)</f>
        <v>0</v>
      </c>
      <c r="Q56" s="5"/>
      <c r="R56" s="5"/>
      <c r="S56" s="5"/>
      <c r="T56" s="5"/>
      <c r="U56" s="5"/>
      <c r="V56" s="5"/>
      <c r="W56" s="5">
        <v>0</v>
      </c>
      <c r="X56" s="5">
        <v>1</v>
      </c>
      <c r="Y56" s="5">
        <v>0</v>
      </c>
      <c r="Z56" s="5">
        <v>0</v>
      </c>
      <c r="AA56" s="5">
        <v>1</v>
      </c>
      <c r="AB56" s="5">
        <v>0</v>
      </c>
    </row>
    <row r="57" spans="1:206" x14ac:dyDescent="0.2">
      <c r="A57" s="5">
        <v>50</v>
      </c>
      <c r="B57" s="5">
        <v>0</v>
      </c>
      <c r="C57" s="5">
        <v>0</v>
      </c>
      <c r="D57" s="5">
        <v>1</v>
      </c>
      <c r="E57" s="5">
        <v>228</v>
      </c>
      <c r="F57" s="5">
        <f>ROUND(Source!AY49,O57)</f>
        <v>693</v>
      </c>
      <c r="G57" s="5" t="s">
        <v>89</v>
      </c>
      <c r="H57" s="5" t="s">
        <v>90</v>
      </c>
      <c r="I57" s="5"/>
      <c r="J57" s="5"/>
      <c r="K57" s="5">
        <v>228</v>
      </c>
      <c r="L57" s="5">
        <v>7</v>
      </c>
      <c r="M57" s="5">
        <v>3</v>
      </c>
      <c r="N57" s="5" t="s">
        <v>3</v>
      </c>
      <c r="O57" s="5">
        <v>0</v>
      </c>
      <c r="P57" s="5">
        <f>ROUND(Source!EQ49,O57)</f>
        <v>4780</v>
      </c>
      <c r="Q57" s="5"/>
      <c r="R57" s="5"/>
      <c r="S57" s="5"/>
      <c r="T57" s="5"/>
      <c r="U57" s="5"/>
      <c r="V57" s="5"/>
      <c r="W57" s="5">
        <v>693</v>
      </c>
      <c r="X57" s="5">
        <v>1</v>
      </c>
      <c r="Y57" s="5">
        <v>693</v>
      </c>
      <c r="Z57" s="5">
        <v>4780</v>
      </c>
      <c r="AA57" s="5">
        <v>1</v>
      </c>
      <c r="AB57" s="5">
        <v>4780</v>
      </c>
    </row>
    <row r="58" spans="1:206" x14ac:dyDescent="0.2">
      <c r="A58" s="5">
        <v>50</v>
      </c>
      <c r="B58" s="5">
        <v>0</v>
      </c>
      <c r="C58" s="5">
        <v>0</v>
      </c>
      <c r="D58" s="5">
        <v>1</v>
      </c>
      <c r="E58" s="5">
        <v>216</v>
      </c>
      <c r="F58" s="5">
        <f>ROUND(Source!AP49,O58)</f>
        <v>0</v>
      </c>
      <c r="G58" s="5" t="s">
        <v>91</v>
      </c>
      <c r="H58" s="5" t="s">
        <v>92</v>
      </c>
      <c r="I58" s="5"/>
      <c r="J58" s="5"/>
      <c r="K58" s="5">
        <v>216</v>
      </c>
      <c r="L58" s="5">
        <v>8</v>
      </c>
      <c r="M58" s="5">
        <v>3</v>
      </c>
      <c r="N58" s="5" t="s">
        <v>3</v>
      </c>
      <c r="O58" s="5">
        <v>0</v>
      </c>
      <c r="P58" s="5">
        <f>ROUND(Source!EH49,O58)</f>
        <v>0</v>
      </c>
      <c r="Q58" s="5"/>
      <c r="R58" s="5"/>
      <c r="S58" s="5"/>
      <c r="T58" s="5"/>
      <c r="U58" s="5"/>
      <c r="V58" s="5"/>
      <c r="W58" s="5">
        <v>0</v>
      </c>
      <c r="X58" s="5">
        <v>1</v>
      </c>
      <c r="Y58" s="5">
        <v>0</v>
      </c>
      <c r="Z58" s="5">
        <v>0</v>
      </c>
      <c r="AA58" s="5">
        <v>1</v>
      </c>
      <c r="AB58" s="5">
        <v>0</v>
      </c>
    </row>
    <row r="59" spans="1:206" x14ac:dyDescent="0.2">
      <c r="A59" s="5">
        <v>50</v>
      </c>
      <c r="B59" s="5">
        <v>0</v>
      </c>
      <c r="C59" s="5">
        <v>0</v>
      </c>
      <c r="D59" s="5">
        <v>1</v>
      </c>
      <c r="E59" s="5">
        <v>223</v>
      </c>
      <c r="F59" s="5">
        <f>ROUND(Source!AQ49,O59)</f>
        <v>0</v>
      </c>
      <c r="G59" s="5" t="s">
        <v>93</v>
      </c>
      <c r="H59" s="5" t="s">
        <v>94</v>
      </c>
      <c r="I59" s="5"/>
      <c r="J59" s="5"/>
      <c r="K59" s="5">
        <v>223</v>
      </c>
      <c r="L59" s="5">
        <v>9</v>
      </c>
      <c r="M59" s="5">
        <v>3</v>
      </c>
      <c r="N59" s="5" t="s">
        <v>3</v>
      </c>
      <c r="O59" s="5">
        <v>0</v>
      </c>
      <c r="P59" s="5">
        <f>ROUND(Source!EI49,O59)</f>
        <v>0</v>
      </c>
      <c r="Q59" s="5"/>
      <c r="R59" s="5"/>
      <c r="S59" s="5"/>
      <c r="T59" s="5"/>
      <c r="U59" s="5"/>
      <c r="V59" s="5"/>
      <c r="W59" s="5">
        <v>0</v>
      </c>
      <c r="X59" s="5">
        <v>1</v>
      </c>
      <c r="Y59" s="5">
        <v>0</v>
      </c>
      <c r="Z59" s="5">
        <v>0</v>
      </c>
      <c r="AA59" s="5">
        <v>1</v>
      </c>
      <c r="AB59" s="5">
        <v>0</v>
      </c>
    </row>
    <row r="60" spans="1:206" x14ac:dyDescent="0.2">
      <c r="A60" s="5">
        <v>50</v>
      </c>
      <c r="B60" s="5">
        <v>0</v>
      </c>
      <c r="C60" s="5">
        <v>0</v>
      </c>
      <c r="D60" s="5">
        <v>1</v>
      </c>
      <c r="E60" s="5">
        <v>229</v>
      </c>
      <c r="F60" s="5">
        <f>ROUND(Source!AZ49,O60)</f>
        <v>0</v>
      </c>
      <c r="G60" s="5" t="s">
        <v>95</v>
      </c>
      <c r="H60" s="5" t="s">
        <v>96</v>
      </c>
      <c r="I60" s="5"/>
      <c r="J60" s="5"/>
      <c r="K60" s="5">
        <v>229</v>
      </c>
      <c r="L60" s="5">
        <v>10</v>
      </c>
      <c r="M60" s="5">
        <v>3</v>
      </c>
      <c r="N60" s="5" t="s">
        <v>3</v>
      </c>
      <c r="O60" s="5">
        <v>0</v>
      </c>
      <c r="P60" s="5">
        <f>ROUND(Source!ER49,O60)</f>
        <v>0</v>
      </c>
      <c r="Q60" s="5"/>
      <c r="R60" s="5"/>
      <c r="S60" s="5"/>
      <c r="T60" s="5"/>
      <c r="U60" s="5"/>
      <c r="V60" s="5"/>
      <c r="W60" s="5">
        <v>0</v>
      </c>
      <c r="X60" s="5">
        <v>1</v>
      </c>
      <c r="Y60" s="5">
        <v>0</v>
      </c>
      <c r="Z60" s="5">
        <v>0</v>
      </c>
      <c r="AA60" s="5">
        <v>1</v>
      </c>
      <c r="AB60" s="5">
        <v>0</v>
      </c>
    </row>
    <row r="61" spans="1:206" x14ac:dyDescent="0.2">
      <c r="A61" s="5">
        <v>50</v>
      </c>
      <c r="B61" s="5">
        <v>0</v>
      </c>
      <c r="C61" s="5">
        <v>0</v>
      </c>
      <c r="D61" s="5">
        <v>1</v>
      </c>
      <c r="E61" s="5">
        <v>203</v>
      </c>
      <c r="F61" s="5">
        <f>ROUND(Source!Q49,O61)</f>
        <v>286</v>
      </c>
      <c r="G61" s="5" t="s">
        <v>97</v>
      </c>
      <c r="H61" s="5" t="s">
        <v>98</v>
      </c>
      <c r="I61" s="5"/>
      <c r="J61" s="5"/>
      <c r="K61" s="5">
        <v>203</v>
      </c>
      <c r="L61" s="5">
        <v>11</v>
      </c>
      <c r="M61" s="5">
        <v>3</v>
      </c>
      <c r="N61" s="5" t="s">
        <v>3</v>
      </c>
      <c r="O61" s="5">
        <v>0</v>
      </c>
      <c r="P61" s="5">
        <f>ROUND(Source!DI49,O61)</f>
        <v>1976</v>
      </c>
      <c r="Q61" s="5"/>
      <c r="R61" s="5"/>
      <c r="S61" s="5"/>
      <c r="T61" s="5"/>
      <c r="U61" s="5"/>
      <c r="V61" s="5"/>
      <c r="W61" s="5">
        <v>286</v>
      </c>
      <c r="X61" s="5">
        <v>1</v>
      </c>
      <c r="Y61" s="5">
        <v>286</v>
      </c>
      <c r="Z61" s="5">
        <v>1976</v>
      </c>
      <c r="AA61" s="5">
        <v>1</v>
      </c>
      <c r="AB61" s="5">
        <v>1976</v>
      </c>
    </row>
    <row r="62" spans="1:206" x14ac:dyDescent="0.2">
      <c r="A62" s="5">
        <v>50</v>
      </c>
      <c r="B62" s="5">
        <v>0</v>
      </c>
      <c r="C62" s="5">
        <v>0</v>
      </c>
      <c r="D62" s="5">
        <v>1</v>
      </c>
      <c r="E62" s="5">
        <v>231</v>
      </c>
      <c r="F62" s="5">
        <f>ROUND(Source!BB49,O62)</f>
        <v>0</v>
      </c>
      <c r="G62" s="5" t="s">
        <v>99</v>
      </c>
      <c r="H62" s="5" t="s">
        <v>100</v>
      </c>
      <c r="I62" s="5"/>
      <c r="J62" s="5"/>
      <c r="K62" s="5">
        <v>231</v>
      </c>
      <c r="L62" s="5">
        <v>12</v>
      </c>
      <c r="M62" s="5">
        <v>3</v>
      </c>
      <c r="N62" s="5" t="s">
        <v>3</v>
      </c>
      <c r="O62" s="5">
        <v>0</v>
      </c>
      <c r="P62" s="5">
        <f>ROUND(Source!ET49,O62)</f>
        <v>0</v>
      </c>
      <c r="Q62" s="5"/>
      <c r="R62" s="5"/>
      <c r="S62" s="5"/>
      <c r="T62" s="5"/>
      <c r="U62" s="5"/>
      <c r="V62" s="5"/>
      <c r="W62" s="5">
        <v>0</v>
      </c>
      <c r="X62" s="5">
        <v>1</v>
      </c>
      <c r="Y62" s="5">
        <v>0</v>
      </c>
      <c r="Z62" s="5">
        <v>0</v>
      </c>
      <c r="AA62" s="5">
        <v>1</v>
      </c>
      <c r="AB62" s="5">
        <v>0</v>
      </c>
    </row>
    <row r="63" spans="1:206" x14ac:dyDescent="0.2">
      <c r="A63" s="5">
        <v>50</v>
      </c>
      <c r="B63" s="5">
        <v>0</v>
      </c>
      <c r="C63" s="5">
        <v>0</v>
      </c>
      <c r="D63" s="5">
        <v>1</v>
      </c>
      <c r="E63" s="5">
        <v>204</v>
      </c>
      <c r="F63" s="5">
        <f>ROUND(Source!R49,O63)</f>
        <v>30</v>
      </c>
      <c r="G63" s="5" t="s">
        <v>101</v>
      </c>
      <c r="H63" s="5" t="s">
        <v>102</v>
      </c>
      <c r="I63" s="5"/>
      <c r="J63" s="5"/>
      <c r="K63" s="5">
        <v>204</v>
      </c>
      <c r="L63" s="5">
        <v>13</v>
      </c>
      <c r="M63" s="5">
        <v>3</v>
      </c>
      <c r="N63" s="5" t="s">
        <v>3</v>
      </c>
      <c r="O63" s="5">
        <v>0</v>
      </c>
      <c r="P63" s="5">
        <f>ROUND(Source!DJ49,O63)</f>
        <v>205</v>
      </c>
      <c r="Q63" s="5"/>
      <c r="R63" s="5"/>
      <c r="S63" s="5"/>
      <c r="T63" s="5"/>
      <c r="U63" s="5"/>
      <c r="V63" s="5"/>
      <c r="W63" s="5">
        <v>30</v>
      </c>
      <c r="X63" s="5">
        <v>1</v>
      </c>
      <c r="Y63" s="5">
        <v>30</v>
      </c>
      <c r="Z63" s="5">
        <v>205</v>
      </c>
      <c r="AA63" s="5">
        <v>1</v>
      </c>
      <c r="AB63" s="5">
        <v>205</v>
      </c>
    </row>
    <row r="64" spans="1:206" x14ac:dyDescent="0.2">
      <c r="A64" s="5">
        <v>50</v>
      </c>
      <c r="B64" s="5">
        <v>0</v>
      </c>
      <c r="C64" s="5">
        <v>0</v>
      </c>
      <c r="D64" s="5">
        <v>1</v>
      </c>
      <c r="E64" s="5">
        <v>205</v>
      </c>
      <c r="F64" s="5">
        <f>ROUND(Source!S49,O64)</f>
        <v>628</v>
      </c>
      <c r="G64" s="5" t="s">
        <v>103</v>
      </c>
      <c r="H64" s="5" t="s">
        <v>104</v>
      </c>
      <c r="I64" s="5"/>
      <c r="J64" s="5"/>
      <c r="K64" s="5">
        <v>205</v>
      </c>
      <c r="L64" s="5">
        <v>14</v>
      </c>
      <c r="M64" s="5">
        <v>3</v>
      </c>
      <c r="N64" s="5" t="s">
        <v>3</v>
      </c>
      <c r="O64" s="5">
        <v>0</v>
      </c>
      <c r="P64" s="5">
        <f>ROUND(Source!DK49,O64)</f>
        <v>4325</v>
      </c>
      <c r="Q64" s="5"/>
      <c r="R64" s="5"/>
      <c r="S64" s="5"/>
      <c r="T64" s="5"/>
      <c r="U64" s="5"/>
      <c r="V64" s="5"/>
      <c r="W64" s="5">
        <v>628</v>
      </c>
      <c r="X64" s="5">
        <v>1</v>
      </c>
      <c r="Y64" s="5">
        <v>628</v>
      </c>
      <c r="Z64" s="5">
        <v>4325</v>
      </c>
      <c r="AA64" s="5">
        <v>1</v>
      </c>
      <c r="AB64" s="5">
        <v>4325</v>
      </c>
    </row>
    <row r="65" spans="1:88" x14ac:dyDescent="0.2">
      <c r="A65" s="5">
        <v>50</v>
      </c>
      <c r="B65" s="5">
        <v>0</v>
      </c>
      <c r="C65" s="5">
        <v>0</v>
      </c>
      <c r="D65" s="5">
        <v>1</v>
      </c>
      <c r="E65" s="5">
        <v>232</v>
      </c>
      <c r="F65" s="5">
        <f>ROUND(Source!BC49,O65)</f>
        <v>0</v>
      </c>
      <c r="G65" s="5" t="s">
        <v>105</v>
      </c>
      <c r="H65" s="5" t="s">
        <v>106</v>
      </c>
      <c r="I65" s="5"/>
      <c r="J65" s="5"/>
      <c r="K65" s="5">
        <v>232</v>
      </c>
      <c r="L65" s="5">
        <v>15</v>
      </c>
      <c r="M65" s="5">
        <v>3</v>
      </c>
      <c r="N65" s="5" t="s">
        <v>3</v>
      </c>
      <c r="O65" s="5">
        <v>0</v>
      </c>
      <c r="P65" s="5">
        <f>ROUND(Source!EU49,O65)</f>
        <v>0</v>
      </c>
      <c r="Q65" s="5"/>
      <c r="R65" s="5"/>
      <c r="S65" s="5"/>
      <c r="T65" s="5"/>
      <c r="U65" s="5"/>
      <c r="V65" s="5"/>
      <c r="W65" s="5">
        <v>0</v>
      </c>
      <c r="X65" s="5">
        <v>1</v>
      </c>
      <c r="Y65" s="5">
        <v>0</v>
      </c>
      <c r="Z65" s="5">
        <v>0</v>
      </c>
      <c r="AA65" s="5">
        <v>1</v>
      </c>
      <c r="AB65" s="5">
        <v>0</v>
      </c>
    </row>
    <row r="66" spans="1:88" x14ac:dyDescent="0.2">
      <c r="A66" s="5">
        <v>50</v>
      </c>
      <c r="B66" s="5">
        <v>0</v>
      </c>
      <c r="C66" s="5">
        <v>0</v>
      </c>
      <c r="D66" s="5">
        <v>1</v>
      </c>
      <c r="E66" s="5">
        <v>214</v>
      </c>
      <c r="F66" s="5">
        <f>ROUND(Source!AS49,O66)</f>
        <v>2331</v>
      </c>
      <c r="G66" s="5" t="s">
        <v>107</v>
      </c>
      <c r="H66" s="5" t="s">
        <v>108</v>
      </c>
      <c r="I66" s="5"/>
      <c r="J66" s="5"/>
      <c r="K66" s="5">
        <v>214</v>
      </c>
      <c r="L66" s="5">
        <v>16</v>
      </c>
      <c r="M66" s="5">
        <v>3</v>
      </c>
      <c r="N66" s="5" t="s">
        <v>3</v>
      </c>
      <c r="O66" s="5">
        <v>0</v>
      </c>
      <c r="P66" s="5">
        <f>ROUND(Source!EK49,O66)</f>
        <v>16060</v>
      </c>
      <c r="Q66" s="5"/>
      <c r="R66" s="5"/>
      <c r="S66" s="5"/>
      <c r="T66" s="5"/>
      <c r="U66" s="5"/>
      <c r="V66" s="5"/>
      <c r="W66" s="5">
        <v>2331</v>
      </c>
      <c r="X66" s="5">
        <v>1</v>
      </c>
      <c r="Y66" s="5">
        <v>2331</v>
      </c>
      <c r="Z66" s="5">
        <v>16060</v>
      </c>
      <c r="AA66" s="5">
        <v>1</v>
      </c>
      <c r="AB66" s="5">
        <v>16060</v>
      </c>
    </row>
    <row r="67" spans="1:88" x14ac:dyDescent="0.2">
      <c r="A67" s="5">
        <v>50</v>
      </c>
      <c r="B67" s="5">
        <v>0</v>
      </c>
      <c r="C67" s="5">
        <v>0</v>
      </c>
      <c r="D67" s="5">
        <v>1</v>
      </c>
      <c r="E67" s="5">
        <v>215</v>
      </c>
      <c r="F67" s="5">
        <f>ROUND(Source!AT49,O67)</f>
        <v>196</v>
      </c>
      <c r="G67" s="5" t="s">
        <v>109</v>
      </c>
      <c r="H67" s="5" t="s">
        <v>110</v>
      </c>
      <c r="I67" s="5"/>
      <c r="J67" s="5"/>
      <c r="K67" s="5">
        <v>215</v>
      </c>
      <c r="L67" s="5">
        <v>17</v>
      </c>
      <c r="M67" s="5">
        <v>3</v>
      </c>
      <c r="N67" s="5" t="s">
        <v>3</v>
      </c>
      <c r="O67" s="5">
        <v>0</v>
      </c>
      <c r="P67" s="5">
        <f>ROUND(Source!EL49,O67)</f>
        <v>1357</v>
      </c>
      <c r="Q67" s="5"/>
      <c r="R67" s="5"/>
      <c r="S67" s="5"/>
      <c r="T67" s="5"/>
      <c r="U67" s="5"/>
      <c r="V67" s="5"/>
      <c r="W67" s="5">
        <v>196</v>
      </c>
      <c r="X67" s="5">
        <v>1</v>
      </c>
      <c r="Y67" s="5">
        <v>196</v>
      </c>
      <c r="Z67" s="5">
        <v>1357</v>
      </c>
      <c r="AA67" s="5">
        <v>1</v>
      </c>
      <c r="AB67" s="5">
        <v>1357</v>
      </c>
    </row>
    <row r="68" spans="1:88" x14ac:dyDescent="0.2">
      <c r="A68" s="5">
        <v>50</v>
      </c>
      <c r="B68" s="5">
        <v>0</v>
      </c>
      <c r="C68" s="5">
        <v>0</v>
      </c>
      <c r="D68" s="5">
        <v>1</v>
      </c>
      <c r="E68" s="5">
        <v>217</v>
      </c>
      <c r="F68" s="5">
        <f>ROUND(Source!AU49,O68)</f>
        <v>0</v>
      </c>
      <c r="G68" s="5" t="s">
        <v>111</v>
      </c>
      <c r="H68" s="5" t="s">
        <v>112</v>
      </c>
      <c r="I68" s="5"/>
      <c r="J68" s="5"/>
      <c r="K68" s="5">
        <v>217</v>
      </c>
      <c r="L68" s="5">
        <v>18</v>
      </c>
      <c r="M68" s="5">
        <v>3</v>
      </c>
      <c r="N68" s="5" t="s">
        <v>3</v>
      </c>
      <c r="O68" s="5">
        <v>0</v>
      </c>
      <c r="P68" s="5">
        <f>ROUND(Source!EM49,O68)</f>
        <v>0</v>
      </c>
      <c r="Q68" s="5"/>
      <c r="R68" s="5"/>
      <c r="S68" s="5"/>
      <c r="T68" s="5"/>
      <c r="U68" s="5"/>
      <c r="V68" s="5"/>
      <c r="W68" s="5">
        <v>0</v>
      </c>
      <c r="X68" s="5">
        <v>1</v>
      </c>
      <c r="Y68" s="5">
        <v>0</v>
      </c>
      <c r="Z68" s="5">
        <v>0</v>
      </c>
      <c r="AA68" s="5">
        <v>1</v>
      </c>
      <c r="AB68" s="5">
        <v>0</v>
      </c>
    </row>
    <row r="69" spans="1:88" x14ac:dyDescent="0.2">
      <c r="A69" s="5">
        <v>50</v>
      </c>
      <c r="B69" s="5">
        <v>0</v>
      </c>
      <c r="C69" s="5">
        <v>0</v>
      </c>
      <c r="D69" s="5">
        <v>1</v>
      </c>
      <c r="E69" s="5">
        <v>230</v>
      </c>
      <c r="F69" s="5">
        <f>ROUND(Source!BA49,O69)</f>
        <v>0</v>
      </c>
      <c r="G69" s="5" t="s">
        <v>113</v>
      </c>
      <c r="H69" s="5" t="s">
        <v>114</v>
      </c>
      <c r="I69" s="5"/>
      <c r="J69" s="5"/>
      <c r="K69" s="5">
        <v>230</v>
      </c>
      <c r="L69" s="5">
        <v>19</v>
      </c>
      <c r="M69" s="5">
        <v>3</v>
      </c>
      <c r="N69" s="5" t="s">
        <v>3</v>
      </c>
      <c r="O69" s="5">
        <v>0</v>
      </c>
      <c r="P69" s="5">
        <f>ROUND(Source!ES49,O69)</f>
        <v>0</v>
      </c>
      <c r="Q69" s="5"/>
      <c r="R69" s="5"/>
      <c r="S69" s="5"/>
      <c r="T69" s="5"/>
      <c r="U69" s="5"/>
      <c r="V69" s="5"/>
      <c r="W69" s="5">
        <v>0</v>
      </c>
      <c r="X69" s="5">
        <v>1</v>
      </c>
      <c r="Y69" s="5">
        <v>0</v>
      </c>
      <c r="Z69" s="5">
        <v>0</v>
      </c>
      <c r="AA69" s="5">
        <v>1</v>
      </c>
      <c r="AB69" s="5">
        <v>0</v>
      </c>
    </row>
    <row r="70" spans="1:88" x14ac:dyDescent="0.2">
      <c r="A70" s="5">
        <v>50</v>
      </c>
      <c r="B70" s="5">
        <v>0</v>
      </c>
      <c r="C70" s="5">
        <v>0</v>
      </c>
      <c r="D70" s="5">
        <v>1</v>
      </c>
      <c r="E70" s="5">
        <v>206</v>
      </c>
      <c r="F70" s="5">
        <f>ROUND(Source!T49,O70)</f>
        <v>0</v>
      </c>
      <c r="G70" s="5" t="s">
        <v>115</v>
      </c>
      <c r="H70" s="5" t="s">
        <v>116</v>
      </c>
      <c r="I70" s="5"/>
      <c r="J70" s="5"/>
      <c r="K70" s="5">
        <v>206</v>
      </c>
      <c r="L70" s="5">
        <v>20</v>
      </c>
      <c r="M70" s="5">
        <v>3</v>
      </c>
      <c r="N70" s="5" t="s">
        <v>3</v>
      </c>
      <c r="O70" s="5">
        <v>0</v>
      </c>
      <c r="P70" s="5">
        <f>ROUND(Source!DL49,O70)</f>
        <v>0</v>
      </c>
      <c r="Q70" s="5"/>
      <c r="R70" s="5"/>
      <c r="S70" s="5"/>
      <c r="T70" s="5"/>
      <c r="U70" s="5"/>
      <c r="V70" s="5"/>
      <c r="W70" s="5">
        <v>0</v>
      </c>
      <c r="X70" s="5">
        <v>1</v>
      </c>
      <c r="Y70" s="5">
        <v>0</v>
      </c>
      <c r="Z70" s="5">
        <v>0</v>
      </c>
      <c r="AA70" s="5">
        <v>1</v>
      </c>
      <c r="AB70" s="5">
        <v>0</v>
      </c>
    </row>
    <row r="71" spans="1:88" x14ac:dyDescent="0.2">
      <c r="A71" s="5">
        <v>50</v>
      </c>
      <c r="B71" s="5">
        <v>0</v>
      </c>
      <c r="C71" s="5">
        <v>0</v>
      </c>
      <c r="D71" s="5">
        <v>1</v>
      </c>
      <c r="E71" s="5">
        <v>207</v>
      </c>
      <c r="F71" s="5">
        <f>Source!U49</f>
        <v>80.025855000000007</v>
      </c>
      <c r="G71" s="5" t="s">
        <v>117</v>
      </c>
      <c r="H71" s="5" t="s">
        <v>118</v>
      </c>
      <c r="I71" s="5"/>
      <c r="J71" s="5"/>
      <c r="K71" s="5">
        <v>207</v>
      </c>
      <c r="L71" s="5">
        <v>21</v>
      </c>
      <c r="M71" s="5">
        <v>3</v>
      </c>
      <c r="N71" s="5" t="s">
        <v>3</v>
      </c>
      <c r="O71" s="5">
        <v>-1</v>
      </c>
      <c r="P71" s="5">
        <f>Source!DM49</f>
        <v>80.025855000000007</v>
      </c>
      <c r="Q71" s="5"/>
      <c r="R71" s="5"/>
      <c r="S71" s="5"/>
      <c r="T71" s="5"/>
      <c r="U71" s="5"/>
      <c r="V71" s="5"/>
      <c r="W71" s="5">
        <v>80.025855000000007</v>
      </c>
      <c r="X71" s="5">
        <v>1</v>
      </c>
      <c r="Y71" s="5">
        <v>80.025855000000007</v>
      </c>
      <c r="Z71" s="5">
        <v>80.025855000000007</v>
      </c>
      <c r="AA71" s="5">
        <v>1</v>
      </c>
      <c r="AB71" s="5">
        <v>80.025855000000007</v>
      </c>
    </row>
    <row r="72" spans="1:88" x14ac:dyDescent="0.2">
      <c r="A72" s="5">
        <v>50</v>
      </c>
      <c r="B72" s="5">
        <v>0</v>
      </c>
      <c r="C72" s="5">
        <v>0</v>
      </c>
      <c r="D72" s="5">
        <v>1</v>
      </c>
      <c r="E72" s="5">
        <v>208</v>
      </c>
      <c r="F72" s="5">
        <f>Source!V49</f>
        <v>2.8040219999999998</v>
      </c>
      <c r="G72" s="5" t="s">
        <v>119</v>
      </c>
      <c r="H72" s="5" t="s">
        <v>120</v>
      </c>
      <c r="I72" s="5"/>
      <c r="J72" s="5"/>
      <c r="K72" s="5">
        <v>208</v>
      </c>
      <c r="L72" s="5">
        <v>22</v>
      </c>
      <c r="M72" s="5">
        <v>3</v>
      </c>
      <c r="N72" s="5" t="s">
        <v>3</v>
      </c>
      <c r="O72" s="5">
        <v>-1</v>
      </c>
      <c r="P72" s="5">
        <f>Source!DN49</f>
        <v>2.8040219999999998</v>
      </c>
      <c r="Q72" s="5"/>
      <c r="R72" s="5"/>
      <c r="S72" s="5"/>
      <c r="T72" s="5"/>
      <c r="U72" s="5"/>
      <c r="V72" s="5"/>
      <c r="W72" s="5">
        <v>2.8040220000000002</v>
      </c>
      <c r="X72" s="5">
        <v>1</v>
      </c>
      <c r="Y72" s="5">
        <v>2.8040220000000002</v>
      </c>
      <c r="Z72" s="5">
        <v>2.8040220000000002</v>
      </c>
      <c r="AA72" s="5">
        <v>1</v>
      </c>
      <c r="AB72" s="5">
        <v>2.8040220000000002</v>
      </c>
    </row>
    <row r="73" spans="1:88" x14ac:dyDescent="0.2">
      <c r="A73" s="5">
        <v>50</v>
      </c>
      <c r="B73" s="5">
        <v>0</v>
      </c>
      <c r="C73" s="5">
        <v>0</v>
      </c>
      <c r="D73" s="5">
        <v>1</v>
      </c>
      <c r="E73" s="5">
        <v>209</v>
      </c>
      <c r="F73" s="5">
        <f>ROUND(Source!W49,O73)</f>
        <v>0</v>
      </c>
      <c r="G73" s="5" t="s">
        <v>121</v>
      </c>
      <c r="H73" s="5" t="s">
        <v>122</v>
      </c>
      <c r="I73" s="5"/>
      <c r="J73" s="5"/>
      <c r="K73" s="5">
        <v>209</v>
      </c>
      <c r="L73" s="5">
        <v>23</v>
      </c>
      <c r="M73" s="5">
        <v>3</v>
      </c>
      <c r="N73" s="5" t="s">
        <v>3</v>
      </c>
      <c r="O73" s="5">
        <v>0</v>
      </c>
      <c r="P73" s="5">
        <f>ROUND(Source!DO49,O73)</f>
        <v>0</v>
      </c>
      <c r="Q73" s="5"/>
      <c r="R73" s="5"/>
      <c r="S73" s="5"/>
      <c r="T73" s="5"/>
      <c r="U73" s="5"/>
      <c r="V73" s="5"/>
      <c r="W73" s="5">
        <v>0</v>
      </c>
      <c r="X73" s="5">
        <v>1</v>
      </c>
      <c r="Y73" s="5">
        <v>0</v>
      </c>
      <c r="Z73" s="5">
        <v>0</v>
      </c>
      <c r="AA73" s="5">
        <v>1</v>
      </c>
      <c r="AB73" s="5">
        <v>0</v>
      </c>
    </row>
    <row r="74" spans="1:88" x14ac:dyDescent="0.2">
      <c r="A74" s="5">
        <v>50</v>
      </c>
      <c r="B74" s="5">
        <v>0</v>
      </c>
      <c r="C74" s="5">
        <v>0</v>
      </c>
      <c r="D74" s="5">
        <v>1</v>
      </c>
      <c r="E74" s="5">
        <v>233</v>
      </c>
      <c r="F74" s="5">
        <f>ROUND(Source!BD49,O74)</f>
        <v>0</v>
      </c>
      <c r="G74" s="5" t="s">
        <v>123</v>
      </c>
      <c r="H74" s="5" t="s">
        <v>124</v>
      </c>
      <c r="I74" s="5"/>
      <c r="J74" s="5"/>
      <c r="K74" s="5">
        <v>233</v>
      </c>
      <c r="L74" s="5">
        <v>24</v>
      </c>
      <c r="M74" s="5">
        <v>3</v>
      </c>
      <c r="N74" s="5" t="s">
        <v>3</v>
      </c>
      <c r="O74" s="5">
        <v>0</v>
      </c>
      <c r="P74" s="5">
        <f>ROUND(Source!EV49,O74)</f>
        <v>0</v>
      </c>
      <c r="Q74" s="5"/>
      <c r="R74" s="5"/>
      <c r="S74" s="5"/>
      <c r="T74" s="5"/>
      <c r="U74" s="5"/>
      <c r="V74" s="5"/>
      <c r="W74" s="5">
        <v>0</v>
      </c>
      <c r="X74" s="5">
        <v>1</v>
      </c>
      <c r="Y74" s="5">
        <v>0</v>
      </c>
      <c r="Z74" s="5">
        <v>0</v>
      </c>
      <c r="AA74" s="5">
        <v>1</v>
      </c>
      <c r="AB74" s="5">
        <v>0</v>
      </c>
    </row>
    <row r="75" spans="1:88" x14ac:dyDescent="0.2">
      <c r="A75" s="5">
        <v>50</v>
      </c>
      <c r="B75" s="5">
        <v>0</v>
      </c>
      <c r="C75" s="5">
        <v>0</v>
      </c>
      <c r="D75" s="5">
        <v>1</v>
      </c>
      <c r="E75" s="5">
        <v>210</v>
      </c>
      <c r="F75" s="5">
        <f>ROUND(Source!X49,O75)</f>
        <v>610</v>
      </c>
      <c r="G75" s="5" t="s">
        <v>125</v>
      </c>
      <c r="H75" s="5" t="s">
        <v>126</v>
      </c>
      <c r="I75" s="5"/>
      <c r="J75" s="5"/>
      <c r="K75" s="5">
        <v>210</v>
      </c>
      <c r="L75" s="5">
        <v>25</v>
      </c>
      <c r="M75" s="5">
        <v>3</v>
      </c>
      <c r="N75" s="5" t="s">
        <v>3</v>
      </c>
      <c r="O75" s="5">
        <v>0</v>
      </c>
      <c r="P75" s="5">
        <f>ROUND(Source!DP49,O75)</f>
        <v>4202</v>
      </c>
      <c r="Q75" s="5"/>
      <c r="R75" s="5"/>
      <c r="S75" s="5"/>
      <c r="T75" s="5"/>
      <c r="U75" s="5"/>
      <c r="V75" s="5"/>
      <c r="W75" s="5">
        <v>610</v>
      </c>
      <c r="X75" s="5">
        <v>1</v>
      </c>
      <c r="Y75" s="5">
        <v>610</v>
      </c>
      <c r="Z75" s="5">
        <v>4202</v>
      </c>
      <c r="AA75" s="5">
        <v>1</v>
      </c>
      <c r="AB75" s="5">
        <v>4202</v>
      </c>
    </row>
    <row r="76" spans="1:88" x14ac:dyDescent="0.2">
      <c r="A76" s="5">
        <v>50</v>
      </c>
      <c r="B76" s="5">
        <v>0</v>
      </c>
      <c r="C76" s="5">
        <v>0</v>
      </c>
      <c r="D76" s="5">
        <v>1</v>
      </c>
      <c r="E76" s="5">
        <v>211</v>
      </c>
      <c r="F76" s="5">
        <f>ROUND(Source!Y49,O76)</f>
        <v>310</v>
      </c>
      <c r="G76" s="5" t="s">
        <v>127</v>
      </c>
      <c r="H76" s="5" t="s">
        <v>128</v>
      </c>
      <c r="I76" s="5"/>
      <c r="J76" s="5"/>
      <c r="K76" s="5">
        <v>211</v>
      </c>
      <c r="L76" s="5">
        <v>26</v>
      </c>
      <c r="M76" s="5">
        <v>3</v>
      </c>
      <c r="N76" s="5" t="s">
        <v>3</v>
      </c>
      <c r="O76" s="5">
        <v>0</v>
      </c>
      <c r="P76" s="5">
        <f>ROUND(Source!DQ49,O76)</f>
        <v>2134</v>
      </c>
      <c r="Q76" s="5"/>
      <c r="R76" s="5"/>
      <c r="S76" s="5"/>
      <c r="T76" s="5"/>
      <c r="U76" s="5"/>
      <c r="V76" s="5"/>
      <c r="W76" s="5">
        <v>310</v>
      </c>
      <c r="X76" s="5">
        <v>1</v>
      </c>
      <c r="Y76" s="5">
        <v>310</v>
      </c>
      <c r="Z76" s="5">
        <v>2134</v>
      </c>
      <c r="AA76" s="5">
        <v>1</v>
      </c>
      <c r="AB76" s="5">
        <v>2134</v>
      </c>
    </row>
    <row r="77" spans="1:88" x14ac:dyDescent="0.2">
      <c r="A77" s="5">
        <v>50</v>
      </c>
      <c r="B77" s="5">
        <v>0</v>
      </c>
      <c r="C77" s="5">
        <v>0</v>
      </c>
      <c r="D77" s="5">
        <v>1</v>
      </c>
      <c r="E77" s="5">
        <v>224</v>
      </c>
      <c r="F77" s="5">
        <f>ROUND(Source!AR49,O77)</f>
        <v>2527</v>
      </c>
      <c r="G77" s="5" t="s">
        <v>129</v>
      </c>
      <c r="H77" s="5" t="s">
        <v>130</v>
      </c>
      <c r="I77" s="5"/>
      <c r="J77" s="5"/>
      <c r="K77" s="5">
        <v>224</v>
      </c>
      <c r="L77" s="5">
        <v>27</v>
      </c>
      <c r="M77" s="5">
        <v>3</v>
      </c>
      <c r="N77" s="5" t="s">
        <v>3</v>
      </c>
      <c r="O77" s="5">
        <v>0</v>
      </c>
      <c r="P77" s="5">
        <f>ROUND(Source!EJ49,O77)</f>
        <v>17417</v>
      </c>
      <c r="Q77" s="5"/>
      <c r="R77" s="5"/>
      <c r="S77" s="5"/>
      <c r="T77" s="5"/>
      <c r="U77" s="5"/>
      <c r="V77" s="5"/>
      <c r="W77" s="5">
        <v>2527</v>
      </c>
      <c r="X77" s="5">
        <v>1</v>
      </c>
      <c r="Y77" s="5">
        <v>2527</v>
      </c>
      <c r="Z77" s="5">
        <v>17417</v>
      </c>
      <c r="AA77" s="5">
        <v>1</v>
      </c>
      <c r="AB77" s="5">
        <v>17417</v>
      </c>
    </row>
    <row r="79" spans="1:88" x14ac:dyDescent="0.2">
      <c r="A79" s="1">
        <v>4</v>
      </c>
      <c r="B79" s="1">
        <v>1</v>
      </c>
      <c r="C79" s="1"/>
      <c r="D79" s="1">
        <f>ROW(A118)</f>
        <v>118</v>
      </c>
      <c r="E79" s="1"/>
      <c r="F79" s="1" t="s">
        <v>131</v>
      </c>
      <c r="G79" s="1" t="s">
        <v>132</v>
      </c>
      <c r="H79" s="1" t="s">
        <v>3</v>
      </c>
      <c r="I79" s="1">
        <v>0</v>
      </c>
      <c r="J79" s="1"/>
      <c r="K79" s="1">
        <v>-1</v>
      </c>
      <c r="L79" s="1"/>
      <c r="M79" s="1" t="s">
        <v>3</v>
      </c>
      <c r="N79" s="1"/>
      <c r="O79" s="1"/>
      <c r="P79" s="1"/>
      <c r="Q79" s="1"/>
      <c r="R79" s="1"/>
      <c r="S79" s="1">
        <v>0</v>
      </c>
      <c r="T79" s="1">
        <v>0</v>
      </c>
      <c r="U79" s="1" t="s">
        <v>3</v>
      </c>
      <c r="V79" s="1">
        <v>0</v>
      </c>
      <c r="W79" s="1"/>
      <c r="X79" s="1"/>
      <c r="Y79" s="1"/>
      <c r="Z79" s="1"/>
      <c r="AA79" s="1"/>
      <c r="AB79" s="1" t="s">
        <v>3</v>
      </c>
      <c r="AC79" s="1" t="s">
        <v>3</v>
      </c>
      <c r="AD79" s="1" t="s">
        <v>3</v>
      </c>
      <c r="AE79" s="1" t="s">
        <v>3</v>
      </c>
      <c r="AF79" s="1" t="s">
        <v>3</v>
      </c>
      <c r="AG79" s="1" t="s">
        <v>3</v>
      </c>
      <c r="AH79" s="1"/>
      <c r="AI79" s="1"/>
      <c r="AJ79" s="1"/>
      <c r="AK79" s="1"/>
      <c r="AL79" s="1"/>
      <c r="AM79" s="1"/>
      <c r="AN79" s="1"/>
      <c r="AO79" s="1"/>
      <c r="AP79" s="1" t="s">
        <v>3</v>
      </c>
      <c r="AQ79" s="1" t="s">
        <v>3</v>
      </c>
      <c r="AR79" s="1" t="s">
        <v>3</v>
      </c>
      <c r="AS79" s="1"/>
      <c r="AT79" s="1"/>
      <c r="AU79" s="1"/>
      <c r="AV79" s="1"/>
      <c r="AW79" s="1"/>
      <c r="AX79" s="1"/>
      <c r="AY79" s="1"/>
      <c r="AZ79" s="1" t="s">
        <v>3</v>
      </c>
      <c r="BA79" s="1"/>
      <c r="BB79" s="1" t="s">
        <v>3</v>
      </c>
      <c r="BC79" s="1" t="s">
        <v>3</v>
      </c>
      <c r="BD79" s="1" t="s">
        <v>3</v>
      </c>
      <c r="BE79" s="1" t="s">
        <v>3</v>
      </c>
      <c r="BF79" s="1" t="s">
        <v>3</v>
      </c>
      <c r="BG79" s="1" t="s">
        <v>3</v>
      </c>
      <c r="BH79" s="1" t="s">
        <v>3</v>
      </c>
      <c r="BI79" s="1" t="s">
        <v>3</v>
      </c>
      <c r="BJ79" s="1" t="s">
        <v>3</v>
      </c>
      <c r="BK79" s="1" t="s">
        <v>3</v>
      </c>
      <c r="BL79" s="1" t="s">
        <v>3</v>
      </c>
      <c r="BM79" s="1" t="s">
        <v>3</v>
      </c>
      <c r="BN79" s="1" t="s">
        <v>3</v>
      </c>
      <c r="BO79" s="1" t="s">
        <v>3</v>
      </c>
      <c r="BP79" s="1" t="s">
        <v>3</v>
      </c>
      <c r="BQ79" s="1"/>
      <c r="BR79" s="1"/>
      <c r="BS79" s="1"/>
      <c r="BT79" s="1"/>
      <c r="BU79" s="1"/>
      <c r="BV79" s="1"/>
      <c r="BW79" s="1"/>
      <c r="BX79" s="1">
        <v>0</v>
      </c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>
        <v>0</v>
      </c>
    </row>
    <row r="81" spans="1:255" x14ac:dyDescent="0.2">
      <c r="A81" s="3">
        <v>52</v>
      </c>
      <c r="B81" s="3">
        <f t="shared" ref="B81:G81" si="93">B118</f>
        <v>1</v>
      </c>
      <c r="C81" s="3">
        <f t="shared" si="93"/>
        <v>4</v>
      </c>
      <c r="D81" s="3">
        <f t="shared" si="93"/>
        <v>79</v>
      </c>
      <c r="E81" s="3">
        <f t="shared" si="93"/>
        <v>0</v>
      </c>
      <c r="F81" s="3" t="str">
        <f t="shared" si="93"/>
        <v>Раздел 2</v>
      </c>
      <c r="G81" s="3" t="str">
        <f t="shared" si="93"/>
        <v>АБ-10кВ</v>
      </c>
      <c r="H81" s="3"/>
      <c r="I81" s="3"/>
      <c r="J81" s="3"/>
      <c r="K81" s="3"/>
      <c r="L81" s="3"/>
      <c r="M81" s="3"/>
      <c r="N81" s="3"/>
      <c r="O81" s="3">
        <f t="shared" ref="O81:AT81" si="94">O118</f>
        <v>103503</v>
      </c>
      <c r="P81" s="3">
        <f t="shared" si="94"/>
        <v>9867</v>
      </c>
      <c r="Q81" s="3">
        <f t="shared" si="94"/>
        <v>82949</v>
      </c>
      <c r="R81" s="3">
        <f t="shared" si="94"/>
        <v>4881</v>
      </c>
      <c r="S81" s="3">
        <f t="shared" si="94"/>
        <v>10687</v>
      </c>
      <c r="T81" s="3">
        <f t="shared" si="94"/>
        <v>0</v>
      </c>
      <c r="U81" s="3">
        <f t="shared" si="94"/>
        <v>966.71649599999978</v>
      </c>
      <c r="V81" s="3">
        <f t="shared" si="94"/>
        <v>388.89974303999992</v>
      </c>
      <c r="W81" s="3">
        <f t="shared" si="94"/>
        <v>26</v>
      </c>
      <c r="X81" s="3">
        <f t="shared" si="94"/>
        <v>14790</v>
      </c>
      <c r="Y81" s="3">
        <f t="shared" si="94"/>
        <v>8563</v>
      </c>
      <c r="Z81" s="3">
        <f t="shared" si="94"/>
        <v>0</v>
      </c>
      <c r="AA81" s="3">
        <f t="shared" si="94"/>
        <v>0</v>
      </c>
      <c r="AB81" s="3">
        <f t="shared" si="94"/>
        <v>103503</v>
      </c>
      <c r="AC81" s="3">
        <f t="shared" si="94"/>
        <v>9867</v>
      </c>
      <c r="AD81" s="3">
        <f t="shared" si="94"/>
        <v>82949</v>
      </c>
      <c r="AE81" s="3">
        <f t="shared" si="94"/>
        <v>4881</v>
      </c>
      <c r="AF81" s="3">
        <f t="shared" si="94"/>
        <v>10687</v>
      </c>
      <c r="AG81" s="3">
        <f t="shared" si="94"/>
        <v>0</v>
      </c>
      <c r="AH81" s="3">
        <f t="shared" si="94"/>
        <v>966.71649599999978</v>
      </c>
      <c r="AI81" s="3">
        <f t="shared" si="94"/>
        <v>388.89974303999992</v>
      </c>
      <c r="AJ81" s="3">
        <f t="shared" si="94"/>
        <v>26</v>
      </c>
      <c r="AK81" s="3">
        <f t="shared" si="94"/>
        <v>14790</v>
      </c>
      <c r="AL81" s="3">
        <f t="shared" si="94"/>
        <v>8563</v>
      </c>
      <c r="AM81" s="3">
        <f t="shared" si="94"/>
        <v>0</v>
      </c>
      <c r="AN81" s="3">
        <f t="shared" si="94"/>
        <v>0</v>
      </c>
      <c r="AO81" s="3">
        <f t="shared" si="94"/>
        <v>0</v>
      </c>
      <c r="AP81" s="3">
        <f t="shared" si="94"/>
        <v>0</v>
      </c>
      <c r="AQ81" s="3">
        <f t="shared" si="94"/>
        <v>0</v>
      </c>
      <c r="AR81" s="3">
        <f t="shared" si="94"/>
        <v>126856</v>
      </c>
      <c r="AS81" s="3">
        <f t="shared" si="94"/>
        <v>0</v>
      </c>
      <c r="AT81" s="3">
        <f t="shared" si="94"/>
        <v>126856</v>
      </c>
      <c r="AU81" s="3">
        <f t="shared" ref="AU81:BZ81" si="95">AU118</f>
        <v>0</v>
      </c>
      <c r="AV81" s="3">
        <f t="shared" si="95"/>
        <v>9867</v>
      </c>
      <c r="AW81" s="3">
        <f t="shared" si="95"/>
        <v>9867</v>
      </c>
      <c r="AX81" s="3">
        <f t="shared" si="95"/>
        <v>0</v>
      </c>
      <c r="AY81" s="3">
        <f t="shared" si="95"/>
        <v>9867</v>
      </c>
      <c r="AZ81" s="3">
        <f t="shared" si="95"/>
        <v>0</v>
      </c>
      <c r="BA81" s="3">
        <f t="shared" si="95"/>
        <v>0</v>
      </c>
      <c r="BB81" s="3">
        <f t="shared" si="95"/>
        <v>0</v>
      </c>
      <c r="BC81" s="3">
        <f t="shared" si="95"/>
        <v>0</v>
      </c>
      <c r="BD81" s="3">
        <f t="shared" si="95"/>
        <v>0</v>
      </c>
      <c r="BE81" s="3">
        <f t="shared" si="95"/>
        <v>0</v>
      </c>
      <c r="BF81" s="3">
        <f t="shared" si="95"/>
        <v>0</v>
      </c>
      <c r="BG81" s="3">
        <f t="shared" si="95"/>
        <v>0</v>
      </c>
      <c r="BH81" s="3">
        <f t="shared" si="95"/>
        <v>0</v>
      </c>
      <c r="BI81" s="3">
        <f t="shared" si="95"/>
        <v>0</v>
      </c>
      <c r="BJ81" s="3">
        <f t="shared" si="95"/>
        <v>0</v>
      </c>
      <c r="BK81" s="3">
        <f t="shared" si="95"/>
        <v>0</v>
      </c>
      <c r="BL81" s="3">
        <f t="shared" si="95"/>
        <v>0</v>
      </c>
      <c r="BM81" s="3">
        <f t="shared" si="95"/>
        <v>0</v>
      </c>
      <c r="BN81" s="3">
        <f t="shared" si="95"/>
        <v>0</v>
      </c>
      <c r="BO81" s="3">
        <f t="shared" si="95"/>
        <v>0</v>
      </c>
      <c r="BP81" s="3">
        <f t="shared" si="95"/>
        <v>0</v>
      </c>
      <c r="BQ81" s="3">
        <f t="shared" si="95"/>
        <v>0</v>
      </c>
      <c r="BR81" s="3">
        <f t="shared" si="95"/>
        <v>0</v>
      </c>
      <c r="BS81" s="3">
        <f t="shared" si="95"/>
        <v>0</v>
      </c>
      <c r="BT81" s="3">
        <f t="shared" si="95"/>
        <v>0</v>
      </c>
      <c r="BU81" s="3">
        <f t="shared" si="95"/>
        <v>0</v>
      </c>
      <c r="BV81" s="3">
        <f t="shared" si="95"/>
        <v>0</v>
      </c>
      <c r="BW81" s="3">
        <f t="shared" si="95"/>
        <v>0</v>
      </c>
      <c r="BX81" s="3">
        <f t="shared" si="95"/>
        <v>0</v>
      </c>
      <c r="BY81" s="3">
        <f t="shared" si="95"/>
        <v>0</v>
      </c>
      <c r="BZ81" s="3">
        <f t="shared" si="95"/>
        <v>0</v>
      </c>
      <c r="CA81" s="3">
        <f t="shared" ref="CA81:DF81" si="96">CA118</f>
        <v>126856</v>
      </c>
      <c r="CB81" s="3">
        <f t="shared" si="96"/>
        <v>0</v>
      </c>
      <c r="CC81" s="3">
        <f t="shared" si="96"/>
        <v>126856</v>
      </c>
      <c r="CD81" s="3">
        <f t="shared" si="96"/>
        <v>0</v>
      </c>
      <c r="CE81" s="3">
        <f t="shared" si="96"/>
        <v>9867</v>
      </c>
      <c r="CF81" s="3">
        <f t="shared" si="96"/>
        <v>9867</v>
      </c>
      <c r="CG81" s="3">
        <f t="shared" si="96"/>
        <v>0</v>
      </c>
      <c r="CH81" s="3">
        <f t="shared" si="96"/>
        <v>9867</v>
      </c>
      <c r="CI81" s="3">
        <f t="shared" si="96"/>
        <v>0</v>
      </c>
      <c r="CJ81" s="3">
        <f t="shared" si="96"/>
        <v>0</v>
      </c>
      <c r="CK81" s="3">
        <f t="shared" si="96"/>
        <v>0</v>
      </c>
      <c r="CL81" s="3">
        <f t="shared" si="96"/>
        <v>0</v>
      </c>
      <c r="CM81" s="3">
        <f t="shared" si="96"/>
        <v>0</v>
      </c>
      <c r="CN81" s="3">
        <f t="shared" si="96"/>
        <v>0</v>
      </c>
      <c r="CO81" s="3">
        <f t="shared" si="96"/>
        <v>0</v>
      </c>
      <c r="CP81" s="3">
        <f t="shared" si="96"/>
        <v>0</v>
      </c>
      <c r="CQ81" s="3">
        <f t="shared" si="96"/>
        <v>0</v>
      </c>
      <c r="CR81" s="3">
        <f t="shared" si="96"/>
        <v>0</v>
      </c>
      <c r="CS81" s="3">
        <f t="shared" si="96"/>
        <v>0</v>
      </c>
      <c r="CT81" s="3">
        <f t="shared" si="96"/>
        <v>0</v>
      </c>
      <c r="CU81" s="3">
        <f t="shared" si="96"/>
        <v>0</v>
      </c>
      <c r="CV81" s="3">
        <f t="shared" si="96"/>
        <v>0</v>
      </c>
      <c r="CW81" s="3">
        <f t="shared" si="96"/>
        <v>0</v>
      </c>
      <c r="CX81" s="3">
        <f t="shared" si="96"/>
        <v>0</v>
      </c>
      <c r="CY81" s="3">
        <f t="shared" si="96"/>
        <v>0</v>
      </c>
      <c r="CZ81" s="3">
        <f t="shared" si="96"/>
        <v>0</v>
      </c>
      <c r="DA81" s="3">
        <f t="shared" si="96"/>
        <v>0</v>
      </c>
      <c r="DB81" s="3">
        <f t="shared" si="96"/>
        <v>0</v>
      </c>
      <c r="DC81" s="3">
        <f t="shared" si="96"/>
        <v>0</v>
      </c>
      <c r="DD81" s="3">
        <f t="shared" si="96"/>
        <v>0</v>
      </c>
      <c r="DE81" s="3">
        <f t="shared" si="96"/>
        <v>0</v>
      </c>
      <c r="DF81" s="3">
        <f t="shared" si="96"/>
        <v>0</v>
      </c>
      <c r="DG81" s="4">
        <f t="shared" ref="DG81:EL81" si="97">DG118</f>
        <v>713161</v>
      </c>
      <c r="DH81" s="4">
        <f t="shared" si="97"/>
        <v>67994</v>
      </c>
      <c r="DI81" s="4">
        <f t="shared" si="97"/>
        <v>571528</v>
      </c>
      <c r="DJ81" s="4">
        <f t="shared" si="97"/>
        <v>33628</v>
      </c>
      <c r="DK81" s="4">
        <f t="shared" si="97"/>
        <v>73639</v>
      </c>
      <c r="DL81" s="4">
        <f t="shared" si="97"/>
        <v>0</v>
      </c>
      <c r="DM81" s="4">
        <f t="shared" si="97"/>
        <v>966.71649599999978</v>
      </c>
      <c r="DN81" s="4">
        <f t="shared" si="97"/>
        <v>388.89974303999992</v>
      </c>
      <c r="DO81" s="4">
        <f t="shared" si="97"/>
        <v>26</v>
      </c>
      <c r="DP81" s="4">
        <f t="shared" si="97"/>
        <v>101903</v>
      </c>
      <c r="DQ81" s="4">
        <f t="shared" si="97"/>
        <v>58997</v>
      </c>
      <c r="DR81" s="4">
        <f t="shared" si="97"/>
        <v>0</v>
      </c>
      <c r="DS81" s="4">
        <f t="shared" si="97"/>
        <v>0</v>
      </c>
      <c r="DT81" s="4">
        <f t="shared" si="97"/>
        <v>713161</v>
      </c>
      <c r="DU81" s="4">
        <f t="shared" si="97"/>
        <v>67994</v>
      </c>
      <c r="DV81" s="4">
        <f t="shared" si="97"/>
        <v>571528</v>
      </c>
      <c r="DW81" s="4">
        <f t="shared" si="97"/>
        <v>33628</v>
      </c>
      <c r="DX81" s="4">
        <f t="shared" si="97"/>
        <v>73639</v>
      </c>
      <c r="DY81" s="4">
        <f t="shared" si="97"/>
        <v>0</v>
      </c>
      <c r="DZ81" s="4">
        <f t="shared" si="97"/>
        <v>966.71649599999978</v>
      </c>
      <c r="EA81" s="4">
        <f t="shared" si="97"/>
        <v>388.89974303999992</v>
      </c>
      <c r="EB81" s="4">
        <f t="shared" si="97"/>
        <v>26</v>
      </c>
      <c r="EC81" s="4">
        <f t="shared" si="97"/>
        <v>101903</v>
      </c>
      <c r="ED81" s="4">
        <f t="shared" si="97"/>
        <v>58997</v>
      </c>
      <c r="EE81" s="4">
        <f t="shared" si="97"/>
        <v>0</v>
      </c>
      <c r="EF81" s="4">
        <f t="shared" si="97"/>
        <v>0</v>
      </c>
      <c r="EG81" s="4">
        <f t="shared" si="97"/>
        <v>0</v>
      </c>
      <c r="EH81" s="4">
        <f t="shared" si="97"/>
        <v>0</v>
      </c>
      <c r="EI81" s="4">
        <f t="shared" si="97"/>
        <v>0</v>
      </c>
      <c r="EJ81" s="4">
        <f t="shared" si="97"/>
        <v>874061</v>
      </c>
      <c r="EK81" s="4">
        <f t="shared" si="97"/>
        <v>0</v>
      </c>
      <c r="EL81" s="4">
        <f t="shared" si="97"/>
        <v>874061</v>
      </c>
      <c r="EM81" s="4">
        <f t="shared" ref="EM81:FR81" si="98">EM118</f>
        <v>0</v>
      </c>
      <c r="EN81" s="4">
        <f t="shared" si="98"/>
        <v>67994</v>
      </c>
      <c r="EO81" s="4">
        <f t="shared" si="98"/>
        <v>67994</v>
      </c>
      <c r="EP81" s="4">
        <f t="shared" si="98"/>
        <v>0</v>
      </c>
      <c r="EQ81" s="4">
        <f t="shared" si="98"/>
        <v>67994</v>
      </c>
      <c r="ER81" s="4">
        <f t="shared" si="98"/>
        <v>0</v>
      </c>
      <c r="ES81" s="4">
        <f t="shared" si="98"/>
        <v>0</v>
      </c>
      <c r="ET81" s="4">
        <f t="shared" si="98"/>
        <v>0</v>
      </c>
      <c r="EU81" s="4">
        <f t="shared" si="98"/>
        <v>0</v>
      </c>
      <c r="EV81" s="4">
        <f t="shared" si="98"/>
        <v>0</v>
      </c>
      <c r="EW81" s="4">
        <f t="shared" si="98"/>
        <v>0</v>
      </c>
      <c r="EX81" s="4">
        <f t="shared" si="98"/>
        <v>0</v>
      </c>
      <c r="EY81" s="4">
        <f t="shared" si="98"/>
        <v>0</v>
      </c>
      <c r="EZ81" s="4">
        <f t="shared" si="98"/>
        <v>0</v>
      </c>
      <c r="FA81" s="4">
        <f t="shared" si="98"/>
        <v>0</v>
      </c>
      <c r="FB81" s="4">
        <f t="shared" si="98"/>
        <v>0</v>
      </c>
      <c r="FC81" s="4">
        <f t="shared" si="98"/>
        <v>0</v>
      </c>
      <c r="FD81" s="4">
        <f t="shared" si="98"/>
        <v>0</v>
      </c>
      <c r="FE81" s="4">
        <f t="shared" si="98"/>
        <v>0</v>
      </c>
      <c r="FF81" s="4">
        <f t="shared" si="98"/>
        <v>0</v>
      </c>
      <c r="FG81" s="4">
        <f t="shared" si="98"/>
        <v>0</v>
      </c>
      <c r="FH81" s="4">
        <f t="shared" si="98"/>
        <v>0</v>
      </c>
      <c r="FI81" s="4">
        <f t="shared" si="98"/>
        <v>0</v>
      </c>
      <c r="FJ81" s="4">
        <f t="shared" si="98"/>
        <v>0</v>
      </c>
      <c r="FK81" s="4">
        <f t="shared" si="98"/>
        <v>0</v>
      </c>
      <c r="FL81" s="4">
        <f t="shared" si="98"/>
        <v>0</v>
      </c>
      <c r="FM81" s="4">
        <f t="shared" si="98"/>
        <v>0</v>
      </c>
      <c r="FN81" s="4">
        <f t="shared" si="98"/>
        <v>0</v>
      </c>
      <c r="FO81" s="4">
        <f t="shared" si="98"/>
        <v>0</v>
      </c>
      <c r="FP81" s="4">
        <f t="shared" si="98"/>
        <v>0</v>
      </c>
      <c r="FQ81" s="4">
        <f t="shared" si="98"/>
        <v>0</v>
      </c>
      <c r="FR81" s="4">
        <f t="shared" si="98"/>
        <v>0</v>
      </c>
      <c r="FS81" s="4">
        <f t="shared" ref="FS81:GX81" si="99">FS118</f>
        <v>874061</v>
      </c>
      <c r="FT81" s="4">
        <f t="shared" si="99"/>
        <v>0</v>
      </c>
      <c r="FU81" s="4">
        <f t="shared" si="99"/>
        <v>874061</v>
      </c>
      <c r="FV81" s="4">
        <f t="shared" si="99"/>
        <v>0</v>
      </c>
      <c r="FW81" s="4">
        <f t="shared" si="99"/>
        <v>67994</v>
      </c>
      <c r="FX81" s="4">
        <f t="shared" si="99"/>
        <v>67994</v>
      </c>
      <c r="FY81" s="4">
        <f t="shared" si="99"/>
        <v>0</v>
      </c>
      <c r="FZ81" s="4">
        <f t="shared" si="99"/>
        <v>67994</v>
      </c>
      <c r="GA81" s="4">
        <f t="shared" si="99"/>
        <v>0</v>
      </c>
      <c r="GB81" s="4">
        <f t="shared" si="99"/>
        <v>0</v>
      </c>
      <c r="GC81" s="4">
        <f t="shared" si="99"/>
        <v>0</v>
      </c>
      <c r="GD81" s="4">
        <f t="shared" si="99"/>
        <v>0</v>
      </c>
      <c r="GE81" s="4">
        <f t="shared" si="99"/>
        <v>0</v>
      </c>
      <c r="GF81" s="4">
        <f t="shared" si="99"/>
        <v>0</v>
      </c>
      <c r="GG81" s="4">
        <f t="shared" si="99"/>
        <v>0</v>
      </c>
      <c r="GH81" s="4">
        <f t="shared" si="99"/>
        <v>0</v>
      </c>
      <c r="GI81" s="4">
        <f t="shared" si="99"/>
        <v>0</v>
      </c>
      <c r="GJ81" s="4">
        <f t="shared" si="99"/>
        <v>0</v>
      </c>
      <c r="GK81" s="4">
        <f t="shared" si="99"/>
        <v>0</v>
      </c>
      <c r="GL81" s="4">
        <f t="shared" si="99"/>
        <v>0</v>
      </c>
      <c r="GM81" s="4">
        <f t="shared" si="99"/>
        <v>0</v>
      </c>
      <c r="GN81" s="4">
        <f t="shared" si="99"/>
        <v>0</v>
      </c>
      <c r="GO81" s="4">
        <f t="shared" si="99"/>
        <v>0</v>
      </c>
      <c r="GP81" s="4">
        <f t="shared" si="99"/>
        <v>0</v>
      </c>
      <c r="GQ81" s="4">
        <f t="shared" si="99"/>
        <v>0</v>
      </c>
      <c r="GR81" s="4">
        <f t="shared" si="99"/>
        <v>0</v>
      </c>
      <c r="GS81" s="4">
        <f t="shared" si="99"/>
        <v>0</v>
      </c>
      <c r="GT81" s="4">
        <f t="shared" si="99"/>
        <v>0</v>
      </c>
      <c r="GU81" s="4">
        <f t="shared" si="99"/>
        <v>0</v>
      </c>
      <c r="GV81" s="4">
        <f t="shared" si="99"/>
        <v>0</v>
      </c>
      <c r="GW81" s="4">
        <f t="shared" si="99"/>
        <v>0</v>
      </c>
      <c r="GX81" s="4">
        <f t="shared" si="99"/>
        <v>0</v>
      </c>
    </row>
    <row r="83" spans="1:255" x14ac:dyDescent="0.2">
      <c r="A83" s="2">
        <v>17</v>
      </c>
      <c r="B83" s="2">
        <v>1</v>
      </c>
      <c r="C83" s="2">
        <f>ROW(SmtRes!A83)</f>
        <v>83</v>
      </c>
      <c r="D83" s="2">
        <f>ROW(EtalonRes!A83)</f>
        <v>83</v>
      </c>
      <c r="E83" s="2" t="s">
        <v>3</v>
      </c>
      <c r="F83" s="2" t="s">
        <v>133</v>
      </c>
      <c r="G83" s="2" t="s">
        <v>134</v>
      </c>
      <c r="H83" s="2" t="s">
        <v>135</v>
      </c>
      <c r="I83" s="2">
        <v>3</v>
      </c>
      <c r="J83" s="2">
        <v>0</v>
      </c>
      <c r="K83" s="2">
        <v>3</v>
      </c>
      <c r="L83" s="2"/>
      <c r="M83" s="2"/>
      <c r="N83" s="2"/>
      <c r="O83" s="2">
        <f t="shared" ref="O83:O116" si="100">ROUND(CP83,0)</f>
        <v>2163</v>
      </c>
      <c r="P83" s="2">
        <f t="shared" ref="P83:P116" si="101">ROUND(CQ83*I83,0)</f>
        <v>2</v>
      </c>
      <c r="Q83" s="2">
        <f t="shared" ref="Q83:Q116" si="102">ROUND(CR83*I83,0)</f>
        <v>1910</v>
      </c>
      <c r="R83" s="2">
        <f t="shared" ref="R83:R116" si="103">ROUND(CS83*I83,0)</f>
        <v>108</v>
      </c>
      <c r="S83" s="2">
        <f t="shared" ref="S83:S116" si="104">ROUND(CT83*I83,0)</f>
        <v>251</v>
      </c>
      <c r="T83" s="2">
        <f t="shared" ref="T83:T116" si="105">ROUND(CU83*I83,0)</f>
        <v>0</v>
      </c>
      <c r="U83" s="2">
        <f t="shared" ref="U83:U116" si="106">CV83*I83</f>
        <v>22.0032</v>
      </c>
      <c r="V83" s="2">
        <f t="shared" ref="V83:V116" si="107">CW83*I83</f>
        <v>8.64</v>
      </c>
      <c r="W83" s="2">
        <f t="shared" ref="W83:W116" si="108">ROUND(CX83*I83,0)</f>
        <v>0</v>
      </c>
      <c r="X83" s="2">
        <f t="shared" ref="X83:X116" si="109">ROUND(CY83,0)</f>
        <v>341</v>
      </c>
      <c r="Y83" s="2">
        <f t="shared" ref="Y83:Y116" si="110">ROUND(CZ83,0)</f>
        <v>180</v>
      </c>
      <c r="Z83" s="2"/>
      <c r="AA83" s="2">
        <v>-1</v>
      </c>
      <c r="AB83" s="2">
        <f t="shared" ref="AB83:AB116" si="111">ROUND((AC83+AD83+AF83),6)</f>
        <v>721.1164</v>
      </c>
      <c r="AC83" s="2">
        <f t="shared" ref="AC83:AC98" si="112">ROUND((ES83),6)</f>
        <v>0.79</v>
      </c>
      <c r="AD83" s="2">
        <f>ROUND(((((ET83*1.2*1.6))-((EU83*1.2*1.6)))+AE83),6)</f>
        <v>636.78719999999998</v>
      </c>
      <c r="AE83" s="2">
        <f>ROUND(((EU83*1.2*1.6)),6)</f>
        <v>36.153599999999997</v>
      </c>
      <c r="AF83" s="2">
        <f>ROUND(((EV83*1.2*1.6)),6)</f>
        <v>83.539199999999994</v>
      </c>
      <c r="AG83" s="2">
        <f t="shared" ref="AG83:AG116" si="113">ROUND((AP83),6)</f>
        <v>0</v>
      </c>
      <c r="AH83" s="2">
        <f>((EW83*1.2*1.6))</f>
        <v>7.3343999999999996</v>
      </c>
      <c r="AI83" s="2">
        <f>((EX83*1.2*1.6))</f>
        <v>2.88</v>
      </c>
      <c r="AJ83" s="2">
        <f t="shared" ref="AJ83:AJ116" si="114">(AS83)</f>
        <v>0</v>
      </c>
      <c r="AK83" s="2">
        <v>375.96</v>
      </c>
      <c r="AL83" s="2">
        <v>0.79</v>
      </c>
      <c r="AM83" s="2">
        <v>331.66</v>
      </c>
      <c r="AN83" s="2">
        <v>18.829999999999998</v>
      </c>
      <c r="AO83" s="2">
        <v>43.51</v>
      </c>
      <c r="AP83" s="2">
        <v>0</v>
      </c>
      <c r="AQ83" s="2">
        <v>3.82</v>
      </c>
      <c r="AR83" s="2">
        <v>1.5</v>
      </c>
      <c r="AS83" s="2">
        <v>0</v>
      </c>
      <c r="AT83" s="2">
        <v>95</v>
      </c>
      <c r="AU83" s="2">
        <v>50</v>
      </c>
      <c r="AV83" s="2">
        <v>1</v>
      </c>
      <c r="AW83" s="2">
        <v>1</v>
      </c>
      <c r="AX83" s="2"/>
      <c r="AY83" s="2"/>
      <c r="AZ83" s="2">
        <v>1</v>
      </c>
      <c r="BA83" s="2">
        <v>1</v>
      </c>
      <c r="BB83" s="2">
        <v>1</v>
      </c>
      <c r="BC83" s="2">
        <v>1</v>
      </c>
      <c r="BD83" s="2" t="s">
        <v>3</v>
      </c>
      <c r="BE83" s="2" t="s">
        <v>3</v>
      </c>
      <c r="BF83" s="2" t="s">
        <v>3</v>
      </c>
      <c r="BG83" s="2" t="s">
        <v>3</v>
      </c>
      <c r="BH83" s="2">
        <v>0</v>
      </c>
      <c r="BI83" s="2">
        <v>2</v>
      </c>
      <c r="BJ83" s="2" t="s">
        <v>136</v>
      </c>
      <c r="BK83" s="2"/>
      <c r="BL83" s="2"/>
      <c r="BM83" s="2">
        <v>120002</v>
      </c>
      <c r="BN83" s="2">
        <v>0</v>
      </c>
      <c r="BO83" s="2" t="s">
        <v>3</v>
      </c>
      <c r="BP83" s="2">
        <v>0</v>
      </c>
      <c r="BQ83" s="2">
        <v>3</v>
      </c>
      <c r="BR83" s="2">
        <v>0</v>
      </c>
      <c r="BS83" s="2">
        <v>1</v>
      </c>
      <c r="BT83" s="2">
        <v>1</v>
      </c>
      <c r="BU83" s="2">
        <v>1</v>
      </c>
      <c r="BV83" s="2">
        <v>1</v>
      </c>
      <c r="BW83" s="2">
        <v>1</v>
      </c>
      <c r="BX83" s="2">
        <v>1</v>
      </c>
      <c r="BY83" s="2" t="s">
        <v>3</v>
      </c>
      <c r="BZ83" s="2">
        <v>95</v>
      </c>
      <c r="CA83" s="2">
        <v>50</v>
      </c>
      <c r="CB83" s="2" t="s">
        <v>3</v>
      </c>
      <c r="CC83" s="2"/>
      <c r="CD83" s="2"/>
      <c r="CE83" s="2">
        <v>0</v>
      </c>
      <c r="CF83" s="2">
        <v>0</v>
      </c>
      <c r="CG83" s="2">
        <v>0</v>
      </c>
      <c r="CH83" s="2"/>
      <c r="CI83" s="2"/>
      <c r="CJ83" s="2"/>
      <c r="CK83" s="2"/>
      <c r="CL83" s="2"/>
      <c r="CM83" s="2">
        <v>0</v>
      </c>
      <c r="CN83" s="2" t="s">
        <v>1029</v>
      </c>
      <c r="CO83" s="2">
        <v>0</v>
      </c>
      <c r="CP83" s="2">
        <f t="shared" ref="CP83:CP116" si="115">(P83+Q83+S83)</f>
        <v>2163</v>
      </c>
      <c r="CQ83" s="2">
        <f t="shared" ref="CQ83:CQ116" si="116">AC83*BC83</f>
        <v>0.79</v>
      </c>
      <c r="CR83" s="2">
        <f t="shared" ref="CR83:CR116" si="117">AD83*BB83</f>
        <v>636.78719999999998</v>
      </c>
      <c r="CS83" s="2">
        <f t="shared" ref="CS83:CS116" si="118">AE83*BS83</f>
        <v>36.153599999999997</v>
      </c>
      <c r="CT83" s="2">
        <f t="shared" ref="CT83:CT116" si="119">AF83*BA83</f>
        <v>83.539199999999994</v>
      </c>
      <c r="CU83" s="2">
        <f t="shared" ref="CU83:CU116" si="120">AG83</f>
        <v>0</v>
      </c>
      <c r="CV83" s="2">
        <f t="shared" ref="CV83:CV116" si="121">AH83</f>
        <v>7.3343999999999996</v>
      </c>
      <c r="CW83" s="2">
        <f t="shared" ref="CW83:CW116" si="122">AI83</f>
        <v>2.88</v>
      </c>
      <c r="CX83" s="2">
        <f t="shared" ref="CX83:CX116" si="123">AJ83</f>
        <v>0</v>
      </c>
      <c r="CY83" s="2">
        <f t="shared" ref="CY83:CY116" si="124">(((S83+R83)*AT83)/100)</f>
        <v>341.05</v>
      </c>
      <c r="CZ83" s="2">
        <f t="shared" ref="CZ83:CZ116" si="125">(((S83+R83)*AU83)/100)</f>
        <v>179.5</v>
      </c>
      <c r="DA83" s="2"/>
      <c r="DB83" s="2"/>
      <c r="DC83" s="2" t="s">
        <v>3</v>
      </c>
      <c r="DD83" s="2" t="s">
        <v>3</v>
      </c>
      <c r="DE83" s="2" t="s">
        <v>75</v>
      </c>
      <c r="DF83" s="2" t="s">
        <v>75</v>
      </c>
      <c r="DG83" s="2" t="s">
        <v>75</v>
      </c>
      <c r="DH83" s="2" t="s">
        <v>3</v>
      </c>
      <c r="DI83" s="2" t="s">
        <v>75</v>
      </c>
      <c r="DJ83" s="2" t="s">
        <v>75</v>
      </c>
      <c r="DK83" s="2" t="s">
        <v>3</v>
      </c>
      <c r="DL83" s="2" t="s">
        <v>3</v>
      </c>
      <c r="DM83" s="2" t="s">
        <v>3</v>
      </c>
      <c r="DN83" s="2">
        <v>0</v>
      </c>
      <c r="DO83" s="2">
        <v>0</v>
      </c>
      <c r="DP83" s="2">
        <v>1</v>
      </c>
      <c r="DQ83" s="2">
        <v>1</v>
      </c>
      <c r="DR83" s="2"/>
      <c r="DS83" s="2"/>
      <c r="DT83" s="2"/>
      <c r="DU83" s="2">
        <v>1013</v>
      </c>
      <c r="DV83" s="2" t="s">
        <v>135</v>
      </c>
      <c r="DW83" s="2" t="s">
        <v>135</v>
      </c>
      <c r="DX83" s="2">
        <v>1</v>
      </c>
      <c r="DY83" s="2"/>
      <c r="DZ83" s="2" t="s">
        <v>3</v>
      </c>
      <c r="EA83" s="2" t="s">
        <v>3</v>
      </c>
      <c r="EB83" s="2" t="s">
        <v>3</v>
      </c>
      <c r="EC83" s="2" t="s">
        <v>3</v>
      </c>
      <c r="ED83" s="2"/>
      <c r="EE83" s="2">
        <v>41318523</v>
      </c>
      <c r="EF83" s="2">
        <v>3</v>
      </c>
      <c r="EG83" s="2" t="s">
        <v>50</v>
      </c>
      <c r="EH83" s="2">
        <v>0</v>
      </c>
      <c r="EI83" s="2" t="s">
        <v>3</v>
      </c>
      <c r="EJ83" s="2">
        <v>2</v>
      </c>
      <c r="EK83" s="2">
        <v>120002</v>
      </c>
      <c r="EL83" s="2" t="s">
        <v>137</v>
      </c>
      <c r="EM83" s="2" t="s">
        <v>138</v>
      </c>
      <c r="EN83" s="2"/>
      <c r="EO83" s="2" t="s">
        <v>139</v>
      </c>
      <c r="EP83" s="2"/>
      <c r="EQ83" s="2">
        <v>132864</v>
      </c>
      <c r="ER83" s="2">
        <v>375.96</v>
      </c>
      <c r="ES83" s="2">
        <v>0.79</v>
      </c>
      <c r="ET83" s="2">
        <v>331.66</v>
      </c>
      <c r="EU83" s="2">
        <v>18.829999999999998</v>
      </c>
      <c r="EV83" s="2">
        <v>43.51</v>
      </c>
      <c r="EW83" s="2">
        <v>3.82</v>
      </c>
      <c r="EX83" s="2">
        <v>1.5</v>
      </c>
      <c r="EY83" s="2">
        <v>0</v>
      </c>
      <c r="EZ83" s="2"/>
      <c r="FA83" s="2"/>
      <c r="FB83" s="2"/>
      <c r="FC83" s="2"/>
      <c r="FD83" s="2"/>
      <c r="FE83" s="2"/>
      <c r="FF83" s="2"/>
      <c r="FG83" s="2"/>
      <c r="FH83" s="2"/>
      <c r="FI83" s="2"/>
      <c r="FJ83" s="2"/>
      <c r="FK83" s="2"/>
      <c r="FL83" s="2"/>
      <c r="FM83" s="2"/>
      <c r="FN83" s="2"/>
      <c r="FO83" s="2"/>
      <c r="FP83" s="2"/>
      <c r="FQ83" s="2">
        <v>0</v>
      </c>
      <c r="FR83" s="2">
        <f t="shared" ref="FR83:FR116" si="126">ROUND(IF(AND(BH83=3,BI83=3),P83,0),0)</f>
        <v>0</v>
      </c>
      <c r="FS83" s="2">
        <v>0</v>
      </c>
      <c r="FT83" s="2"/>
      <c r="FU83" s="2"/>
      <c r="FV83" s="2"/>
      <c r="FW83" s="2"/>
      <c r="FX83" s="2">
        <v>95</v>
      </c>
      <c r="FY83" s="2">
        <v>50</v>
      </c>
      <c r="FZ83" s="2"/>
      <c r="GA83" s="2" t="s">
        <v>3</v>
      </c>
      <c r="GB83" s="2"/>
      <c r="GC83" s="2"/>
      <c r="GD83" s="2">
        <v>1</v>
      </c>
      <c r="GE83" s="2"/>
      <c r="GF83" s="2">
        <v>1498756947</v>
      </c>
      <c r="GG83" s="2">
        <v>2</v>
      </c>
      <c r="GH83" s="2">
        <v>1</v>
      </c>
      <c r="GI83" s="2">
        <v>-2</v>
      </c>
      <c r="GJ83" s="2">
        <v>0</v>
      </c>
      <c r="GK83" s="2">
        <v>0</v>
      </c>
      <c r="GL83" s="2">
        <f t="shared" ref="GL83:GL116" si="127">ROUND(IF(AND(BH83=3,BI83=3,FS83&lt;&gt;0),P83,0),0)</f>
        <v>0</v>
      </c>
      <c r="GM83" s="2">
        <f t="shared" ref="GM83:GM116" si="128">ROUND(O83+X83+Y83,0)+GX83</f>
        <v>2684</v>
      </c>
      <c r="GN83" s="2">
        <f t="shared" ref="GN83:GN116" si="129">IF(OR(BI83=0,BI83=1),ROUND(O83+X83+Y83,0),0)</f>
        <v>0</v>
      </c>
      <c r="GO83" s="2">
        <f t="shared" ref="GO83:GO116" si="130">IF(BI83=2,ROUND(O83+X83+Y83,0),0)</f>
        <v>2684</v>
      </c>
      <c r="GP83" s="2">
        <f t="shared" ref="GP83:GP116" si="131">IF(BI83=4,ROUND(O83+X83+Y83,0)+GX83,0)</f>
        <v>0</v>
      </c>
      <c r="GQ83" s="2"/>
      <c r="GR83" s="2">
        <v>0</v>
      </c>
      <c r="GS83" s="2">
        <v>3</v>
      </c>
      <c r="GT83" s="2">
        <v>0</v>
      </c>
      <c r="GU83" s="2" t="s">
        <v>3</v>
      </c>
      <c r="GV83" s="2">
        <f t="shared" ref="GV83:GV116" si="132">ROUND((GT83),6)</f>
        <v>0</v>
      </c>
      <c r="GW83" s="2">
        <v>1</v>
      </c>
      <c r="GX83" s="2">
        <f t="shared" ref="GX83:GX116" si="133">ROUND(HC83*I83,0)</f>
        <v>0</v>
      </c>
      <c r="GY83" s="2"/>
      <c r="GZ83" s="2"/>
      <c r="HA83" s="2">
        <v>0</v>
      </c>
      <c r="HB83" s="2">
        <v>0</v>
      </c>
      <c r="HC83" s="2">
        <f t="shared" ref="HC83:HC116" si="134">GV83*GW83</f>
        <v>0</v>
      </c>
      <c r="HD83" s="2"/>
      <c r="HE83" s="2" t="s">
        <v>3</v>
      </c>
      <c r="HF83" s="2" t="s">
        <v>3</v>
      </c>
      <c r="HG83" s="2"/>
      <c r="HH83" s="2"/>
      <c r="HI83" s="2"/>
      <c r="HJ83" s="2"/>
      <c r="HK83" s="2"/>
      <c r="HL83" s="2"/>
      <c r="HM83" s="2" t="s">
        <v>3</v>
      </c>
      <c r="HN83" s="2" t="s">
        <v>3</v>
      </c>
      <c r="HO83" s="2" t="s">
        <v>3</v>
      </c>
      <c r="HP83" s="2" t="s">
        <v>3</v>
      </c>
      <c r="HQ83" s="2" t="s">
        <v>3</v>
      </c>
      <c r="HR83" s="2"/>
      <c r="HS83" s="2"/>
      <c r="HT83" s="2"/>
      <c r="HU83" s="2"/>
      <c r="HV83" s="2"/>
      <c r="HW83" s="2"/>
      <c r="HX83" s="2"/>
      <c r="HY83" s="2"/>
      <c r="HZ83" s="2"/>
      <c r="IA83" s="2"/>
      <c r="IB83" s="2"/>
      <c r="IC83" s="2"/>
      <c r="ID83" s="2"/>
      <c r="IE83" s="2"/>
      <c r="IF83" s="2"/>
      <c r="IG83" s="2"/>
      <c r="IH83" s="2"/>
      <c r="II83" s="2"/>
      <c r="IJ83" s="2"/>
      <c r="IK83" s="2">
        <v>0</v>
      </c>
      <c r="IL83" s="2"/>
      <c r="IM83" s="2"/>
      <c r="IN83" s="2"/>
      <c r="IO83" s="2"/>
      <c r="IP83" s="2"/>
      <c r="IQ83" s="2"/>
      <c r="IR83" s="2"/>
      <c r="IS83" s="2"/>
      <c r="IT83" s="2"/>
      <c r="IU83" s="2"/>
    </row>
    <row r="84" spans="1:255" x14ac:dyDescent="0.2">
      <c r="A84">
        <v>17</v>
      </c>
      <c r="B84">
        <v>1</v>
      </c>
      <c r="C84">
        <f>ROW(SmtRes!A88)</f>
        <v>88</v>
      </c>
      <c r="D84">
        <f>ROW(EtalonRes!A88)</f>
        <v>88</v>
      </c>
      <c r="E84" t="s">
        <v>3</v>
      </c>
      <c r="F84" t="s">
        <v>133</v>
      </c>
      <c r="G84" t="s">
        <v>134</v>
      </c>
      <c r="H84" t="s">
        <v>135</v>
      </c>
      <c r="I84">
        <v>3</v>
      </c>
      <c r="J84">
        <v>0</v>
      </c>
      <c r="K84">
        <v>3</v>
      </c>
      <c r="O84">
        <f t="shared" si="100"/>
        <v>2163</v>
      </c>
      <c r="P84">
        <f t="shared" si="101"/>
        <v>2</v>
      </c>
      <c r="Q84">
        <f t="shared" si="102"/>
        <v>1910</v>
      </c>
      <c r="R84">
        <f t="shared" si="103"/>
        <v>108</v>
      </c>
      <c r="S84">
        <f t="shared" si="104"/>
        <v>251</v>
      </c>
      <c r="T84">
        <f t="shared" si="105"/>
        <v>0</v>
      </c>
      <c r="U84">
        <f t="shared" si="106"/>
        <v>22.0032</v>
      </c>
      <c r="V84">
        <f t="shared" si="107"/>
        <v>8.64</v>
      </c>
      <c r="W84">
        <f t="shared" si="108"/>
        <v>0</v>
      </c>
      <c r="X84">
        <f t="shared" si="109"/>
        <v>341</v>
      </c>
      <c r="Y84">
        <f t="shared" si="110"/>
        <v>180</v>
      </c>
      <c r="AA84">
        <v>-1</v>
      </c>
      <c r="AB84">
        <f t="shared" si="111"/>
        <v>721.1164</v>
      </c>
      <c r="AC84">
        <f t="shared" si="112"/>
        <v>0.79</v>
      </c>
      <c r="AD84">
        <f>ROUND(((((ET84*1.2*1.6))-((EU84*1.2*1.6)))+AE84),6)</f>
        <v>636.78719999999998</v>
      </c>
      <c r="AE84">
        <f>ROUND(((EU84*1.2*1.6)),6)</f>
        <v>36.153599999999997</v>
      </c>
      <c r="AF84">
        <f>ROUND(((EV84*1.2*1.6)),6)</f>
        <v>83.539199999999994</v>
      </c>
      <c r="AG84">
        <f t="shared" si="113"/>
        <v>0</v>
      </c>
      <c r="AH84">
        <f>((EW84*1.2*1.6))</f>
        <v>7.3343999999999996</v>
      </c>
      <c r="AI84">
        <f>((EX84*1.2*1.6))</f>
        <v>2.88</v>
      </c>
      <c r="AJ84">
        <f t="shared" si="114"/>
        <v>0</v>
      </c>
      <c r="AK84">
        <v>375.96</v>
      </c>
      <c r="AL84">
        <v>0.79</v>
      </c>
      <c r="AM84">
        <v>331.66</v>
      </c>
      <c r="AN84">
        <v>18.829999999999998</v>
      </c>
      <c r="AO84">
        <v>43.51</v>
      </c>
      <c r="AP84">
        <v>0</v>
      </c>
      <c r="AQ84">
        <v>3.82</v>
      </c>
      <c r="AR84">
        <v>1.5</v>
      </c>
      <c r="AS84">
        <v>0</v>
      </c>
      <c r="AT84">
        <v>95</v>
      </c>
      <c r="AU84">
        <v>50</v>
      </c>
      <c r="AV84">
        <v>1</v>
      </c>
      <c r="AW84">
        <v>1</v>
      </c>
      <c r="AZ84">
        <v>1</v>
      </c>
      <c r="BA84">
        <v>1</v>
      </c>
      <c r="BB84">
        <v>1</v>
      </c>
      <c r="BC84">
        <v>1</v>
      </c>
      <c r="BD84" t="s">
        <v>3</v>
      </c>
      <c r="BE84" t="s">
        <v>3</v>
      </c>
      <c r="BF84" t="s">
        <v>3</v>
      </c>
      <c r="BG84" t="s">
        <v>3</v>
      </c>
      <c r="BH84">
        <v>0</v>
      </c>
      <c r="BI84">
        <v>2</v>
      </c>
      <c r="BJ84" t="s">
        <v>136</v>
      </c>
      <c r="BM84">
        <v>120002</v>
      </c>
      <c r="BN84">
        <v>0</v>
      </c>
      <c r="BO84" t="s">
        <v>3</v>
      </c>
      <c r="BP84">
        <v>0</v>
      </c>
      <c r="BQ84">
        <v>3</v>
      </c>
      <c r="BR84">
        <v>0</v>
      </c>
      <c r="BS84">
        <v>1</v>
      </c>
      <c r="BT84">
        <v>1</v>
      </c>
      <c r="BU84">
        <v>1</v>
      </c>
      <c r="BV84">
        <v>1</v>
      </c>
      <c r="BW84">
        <v>1</v>
      </c>
      <c r="BX84">
        <v>1</v>
      </c>
      <c r="BY84" t="s">
        <v>3</v>
      </c>
      <c r="BZ84">
        <v>95</v>
      </c>
      <c r="CA84">
        <v>50</v>
      </c>
      <c r="CB84" t="s">
        <v>3</v>
      </c>
      <c r="CE84">
        <v>0</v>
      </c>
      <c r="CF84">
        <v>0</v>
      </c>
      <c r="CG84">
        <v>0</v>
      </c>
      <c r="CM84">
        <v>0</v>
      </c>
      <c r="CN84" t="s">
        <v>1029</v>
      </c>
      <c r="CO84">
        <v>0</v>
      </c>
      <c r="CP84">
        <f t="shared" si="115"/>
        <v>2163</v>
      </c>
      <c r="CQ84">
        <f t="shared" si="116"/>
        <v>0.79</v>
      </c>
      <c r="CR84">
        <f t="shared" si="117"/>
        <v>636.78719999999998</v>
      </c>
      <c r="CS84">
        <f t="shared" si="118"/>
        <v>36.153599999999997</v>
      </c>
      <c r="CT84">
        <f t="shared" si="119"/>
        <v>83.539199999999994</v>
      </c>
      <c r="CU84">
        <f t="shared" si="120"/>
        <v>0</v>
      </c>
      <c r="CV84">
        <f t="shared" si="121"/>
        <v>7.3343999999999996</v>
      </c>
      <c r="CW84">
        <f t="shared" si="122"/>
        <v>2.88</v>
      </c>
      <c r="CX84">
        <f t="shared" si="123"/>
        <v>0</v>
      </c>
      <c r="CY84">
        <f t="shared" si="124"/>
        <v>341.05</v>
      </c>
      <c r="CZ84">
        <f t="shared" si="125"/>
        <v>179.5</v>
      </c>
      <c r="DC84" t="s">
        <v>3</v>
      </c>
      <c r="DD84" t="s">
        <v>3</v>
      </c>
      <c r="DE84" t="s">
        <v>75</v>
      </c>
      <c r="DF84" t="s">
        <v>75</v>
      </c>
      <c r="DG84" t="s">
        <v>75</v>
      </c>
      <c r="DH84" t="s">
        <v>3</v>
      </c>
      <c r="DI84" t="s">
        <v>75</v>
      </c>
      <c r="DJ84" t="s">
        <v>75</v>
      </c>
      <c r="DK84" t="s">
        <v>3</v>
      </c>
      <c r="DL84" t="s">
        <v>3</v>
      </c>
      <c r="DM84" t="s">
        <v>3</v>
      </c>
      <c r="DN84">
        <v>0</v>
      </c>
      <c r="DO84">
        <v>0</v>
      </c>
      <c r="DP84">
        <v>1</v>
      </c>
      <c r="DQ84">
        <v>1</v>
      </c>
      <c r="DU84">
        <v>1013</v>
      </c>
      <c r="DV84" t="s">
        <v>135</v>
      </c>
      <c r="DW84" t="s">
        <v>135</v>
      </c>
      <c r="DX84">
        <v>1</v>
      </c>
      <c r="DZ84" t="s">
        <v>3</v>
      </c>
      <c r="EA84" t="s">
        <v>3</v>
      </c>
      <c r="EB84" t="s">
        <v>3</v>
      </c>
      <c r="EC84" t="s">
        <v>3</v>
      </c>
      <c r="EE84">
        <v>41318523</v>
      </c>
      <c r="EF84">
        <v>3</v>
      </c>
      <c r="EG84" t="s">
        <v>50</v>
      </c>
      <c r="EH84">
        <v>0</v>
      </c>
      <c r="EI84" t="s">
        <v>3</v>
      </c>
      <c r="EJ84">
        <v>2</v>
      </c>
      <c r="EK84">
        <v>120002</v>
      </c>
      <c r="EL84" t="s">
        <v>137</v>
      </c>
      <c r="EM84" t="s">
        <v>138</v>
      </c>
      <c r="EO84" t="s">
        <v>139</v>
      </c>
      <c r="EQ84">
        <v>132864</v>
      </c>
      <c r="ER84">
        <v>375.96</v>
      </c>
      <c r="ES84">
        <v>0.79</v>
      </c>
      <c r="ET84">
        <v>331.66</v>
      </c>
      <c r="EU84">
        <v>18.829999999999998</v>
      </c>
      <c r="EV84">
        <v>43.51</v>
      </c>
      <c r="EW84">
        <v>3.82</v>
      </c>
      <c r="EX84">
        <v>1.5</v>
      </c>
      <c r="EY84">
        <v>0</v>
      </c>
      <c r="FQ84">
        <v>0</v>
      </c>
      <c r="FR84">
        <f t="shared" si="126"/>
        <v>0</v>
      </c>
      <c r="FS84">
        <v>0</v>
      </c>
      <c r="FX84">
        <v>95</v>
      </c>
      <c r="FY84">
        <v>50</v>
      </c>
      <c r="GA84" t="s">
        <v>3</v>
      </c>
      <c r="GD84">
        <v>1</v>
      </c>
      <c r="GF84">
        <v>1498756947</v>
      </c>
      <c r="GG84">
        <v>1</v>
      </c>
      <c r="GH84">
        <v>1</v>
      </c>
      <c r="GI84">
        <v>-2</v>
      </c>
      <c r="GJ84">
        <v>0</v>
      </c>
      <c r="GK84">
        <v>0</v>
      </c>
      <c r="GL84">
        <f t="shared" si="127"/>
        <v>0</v>
      </c>
      <c r="GM84">
        <f t="shared" si="128"/>
        <v>2684</v>
      </c>
      <c r="GN84">
        <f t="shared" si="129"/>
        <v>0</v>
      </c>
      <c r="GO84">
        <f t="shared" si="130"/>
        <v>2684</v>
      </c>
      <c r="GP84">
        <f t="shared" si="131"/>
        <v>0</v>
      </c>
      <c r="GR84">
        <v>0</v>
      </c>
      <c r="GS84">
        <v>3</v>
      </c>
      <c r="GT84">
        <v>0</v>
      </c>
      <c r="GU84" t="s">
        <v>3</v>
      </c>
      <c r="GV84">
        <f t="shared" si="132"/>
        <v>0</v>
      </c>
      <c r="GW84">
        <v>1</v>
      </c>
      <c r="GX84">
        <f t="shared" si="133"/>
        <v>0</v>
      </c>
      <c r="HA84">
        <v>0</v>
      </c>
      <c r="HB84">
        <v>0</v>
      </c>
      <c r="HC84">
        <f t="shared" si="134"/>
        <v>0</v>
      </c>
      <c r="HE84" t="s">
        <v>3</v>
      </c>
      <c r="HF84" t="s">
        <v>3</v>
      </c>
      <c r="HM84" t="s">
        <v>3</v>
      </c>
      <c r="HN84" t="s">
        <v>3</v>
      </c>
      <c r="HO84" t="s">
        <v>3</v>
      </c>
      <c r="HP84" t="s">
        <v>3</v>
      </c>
      <c r="HQ84" t="s">
        <v>3</v>
      </c>
      <c r="IK84">
        <v>0</v>
      </c>
    </row>
    <row r="85" spans="1:255" x14ac:dyDescent="0.2">
      <c r="A85" s="2">
        <v>17</v>
      </c>
      <c r="B85" s="2">
        <v>1</v>
      </c>
      <c r="C85" s="2">
        <f>ROW(SmtRes!A96)</f>
        <v>96</v>
      </c>
      <c r="D85" s="2">
        <f>ROW(EtalonRes!A96)</f>
        <v>96</v>
      </c>
      <c r="E85" s="2" t="s">
        <v>140</v>
      </c>
      <c r="F85" s="2" t="s">
        <v>141</v>
      </c>
      <c r="G85" s="2" t="s">
        <v>142</v>
      </c>
      <c r="H85" s="2" t="s">
        <v>135</v>
      </c>
      <c r="I85" s="2">
        <v>3</v>
      </c>
      <c r="J85" s="2">
        <v>0</v>
      </c>
      <c r="K85" s="2">
        <v>3</v>
      </c>
      <c r="L85" s="2"/>
      <c r="M85" s="2"/>
      <c r="N85" s="2"/>
      <c r="O85" s="2">
        <f t="shared" si="100"/>
        <v>61</v>
      </c>
      <c r="P85" s="2">
        <f t="shared" si="101"/>
        <v>8</v>
      </c>
      <c r="Q85" s="2">
        <f t="shared" si="102"/>
        <v>18</v>
      </c>
      <c r="R85" s="2">
        <f t="shared" si="103"/>
        <v>1</v>
      </c>
      <c r="S85" s="2">
        <f t="shared" si="104"/>
        <v>35</v>
      </c>
      <c r="T85" s="2">
        <f t="shared" si="105"/>
        <v>0</v>
      </c>
      <c r="U85" s="2">
        <f t="shared" si="106"/>
        <v>3.5603999999999996</v>
      </c>
      <c r="V85" s="2">
        <f t="shared" si="107"/>
        <v>8.2799999999999999E-2</v>
      </c>
      <c r="W85" s="2">
        <f t="shared" si="108"/>
        <v>0</v>
      </c>
      <c r="X85" s="2">
        <f t="shared" si="109"/>
        <v>34</v>
      </c>
      <c r="Y85" s="2">
        <f t="shared" si="110"/>
        <v>20</v>
      </c>
      <c r="Z85" s="2"/>
      <c r="AA85" s="2">
        <v>76147896</v>
      </c>
      <c r="AB85" s="2">
        <f t="shared" si="111"/>
        <v>20.708600000000001</v>
      </c>
      <c r="AC85" s="2">
        <f t="shared" si="112"/>
        <v>2.81</v>
      </c>
      <c r="AD85" s="2">
        <f>ROUND((((((ET85*1.2)*1.15))-(((EU85*1.2)*1.15)))+AE85),6)</f>
        <v>6.1272000000000002</v>
      </c>
      <c r="AE85" s="2">
        <f>ROUND((((EU85*1.2)*1.15)),6)</f>
        <v>0.37259999999999999</v>
      </c>
      <c r="AF85" s="2">
        <f>ROUND((((EV85*1.2)*1.15)),6)</f>
        <v>11.7714</v>
      </c>
      <c r="AG85" s="2">
        <f t="shared" si="113"/>
        <v>0</v>
      </c>
      <c r="AH85" s="2">
        <f>(((EW85*1.2)*1.15))</f>
        <v>1.1867999999999999</v>
      </c>
      <c r="AI85" s="2">
        <f>(((EX85*1.2)*1.15))</f>
        <v>2.76E-2</v>
      </c>
      <c r="AJ85" s="2">
        <f t="shared" si="114"/>
        <v>0</v>
      </c>
      <c r="AK85" s="2">
        <v>15.78</v>
      </c>
      <c r="AL85" s="2">
        <v>2.81</v>
      </c>
      <c r="AM85" s="2">
        <v>4.4400000000000004</v>
      </c>
      <c r="AN85" s="2">
        <v>0.27</v>
      </c>
      <c r="AO85" s="2">
        <v>8.5299999999999994</v>
      </c>
      <c r="AP85" s="2">
        <v>0</v>
      </c>
      <c r="AQ85" s="2">
        <v>0.86</v>
      </c>
      <c r="AR85" s="2">
        <v>0.02</v>
      </c>
      <c r="AS85" s="2">
        <v>0</v>
      </c>
      <c r="AT85" s="2">
        <v>95</v>
      </c>
      <c r="AU85" s="2">
        <v>55</v>
      </c>
      <c r="AV85" s="2">
        <v>1</v>
      </c>
      <c r="AW85" s="2">
        <v>1</v>
      </c>
      <c r="AX85" s="2"/>
      <c r="AY85" s="2"/>
      <c r="AZ85" s="2">
        <v>1</v>
      </c>
      <c r="BA85" s="2">
        <v>1</v>
      </c>
      <c r="BB85" s="2">
        <v>1</v>
      </c>
      <c r="BC85" s="2">
        <v>1</v>
      </c>
      <c r="BD85" s="2" t="s">
        <v>3</v>
      </c>
      <c r="BE85" s="2" t="s">
        <v>3</v>
      </c>
      <c r="BF85" s="2" t="s">
        <v>3</v>
      </c>
      <c r="BG85" s="2" t="s">
        <v>3</v>
      </c>
      <c r="BH85" s="2">
        <v>0</v>
      </c>
      <c r="BI85" s="2">
        <v>2</v>
      </c>
      <c r="BJ85" s="2" t="s">
        <v>143</v>
      </c>
      <c r="BK85" s="2"/>
      <c r="BL85" s="2"/>
      <c r="BM85" s="2">
        <v>108001</v>
      </c>
      <c r="BN85" s="2">
        <v>0</v>
      </c>
      <c r="BO85" s="2" t="s">
        <v>3</v>
      </c>
      <c r="BP85" s="2">
        <v>0</v>
      </c>
      <c r="BQ85" s="2">
        <v>3</v>
      </c>
      <c r="BR85" s="2">
        <v>0</v>
      </c>
      <c r="BS85" s="2">
        <v>1</v>
      </c>
      <c r="BT85" s="2">
        <v>1</v>
      </c>
      <c r="BU85" s="2">
        <v>1</v>
      </c>
      <c r="BV85" s="2">
        <v>1</v>
      </c>
      <c r="BW85" s="2">
        <v>1</v>
      </c>
      <c r="BX85" s="2">
        <v>1</v>
      </c>
      <c r="BY85" s="2" t="s">
        <v>3</v>
      </c>
      <c r="BZ85" s="2">
        <v>95</v>
      </c>
      <c r="CA85" s="2">
        <v>55</v>
      </c>
      <c r="CB85" s="2" t="s">
        <v>3</v>
      </c>
      <c r="CC85" s="2"/>
      <c r="CD85" s="2"/>
      <c r="CE85" s="2">
        <v>0</v>
      </c>
      <c r="CF85" s="2">
        <v>0</v>
      </c>
      <c r="CG85" s="2">
        <v>0</v>
      </c>
      <c r="CH85" s="2"/>
      <c r="CI85" s="2"/>
      <c r="CJ85" s="2"/>
      <c r="CK85" s="2"/>
      <c r="CL85" s="2"/>
      <c r="CM85" s="2">
        <v>0</v>
      </c>
      <c r="CN85" s="2" t="s">
        <v>1030</v>
      </c>
      <c r="CO85" s="2">
        <v>0</v>
      </c>
      <c r="CP85" s="2">
        <f t="shared" si="115"/>
        <v>61</v>
      </c>
      <c r="CQ85" s="2">
        <f t="shared" si="116"/>
        <v>2.81</v>
      </c>
      <c r="CR85" s="2">
        <f t="shared" si="117"/>
        <v>6.1272000000000002</v>
      </c>
      <c r="CS85" s="2">
        <f t="shared" si="118"/>
        <v>0.37259999999999999</v>
      </c>
      <c r="CT85" s="2">
        <f t="shared" si="119"/>
        <v>11.7714</v>
      </c>
      <c r="CU85" s="2">
        <f t="shared" si="120"/>
        <v>0</v>
      </c>
      <c r="CV85" s="2">
        <f t="shared" si="121"/>
        <v>1.1867999999999999</v>
      </c>
      <c r="CW85" s="2">
        <f t="shared" si="122"/>
        <v>2.76E-2</v>
      </c>
      <c r="CX85" s="2">
        <f t="shared" si="123"/>
        <v>0</v>
      </c>
      <c r="CY85" s="2">
        <f t="shared" si="124"/>
        <v>34.200000000000003</v>
      </c>
      <c r="CZ85" s="2">
        <f t="shared" si="125"/>
        <v>19.8</v>
      </c>
      <c r="DA85" s="2"/>
      <c r="DB85" s="2"/>
      <c r="DC85" s="2" t="s">
        <v>3</v>
      </c>
      <c r="DD85" s="2" t="s">
        <v>3</v>
      </c>
      <c r="DE85" s="2" t="s">
        <v>144</v>
      </c>
      <c r="DF85" s="2" t="s">
        <v>144</v>
      </c>
      <c r="DG85" s="2" t="s">
        <v>144</v>
      </c>
      <c r="DH85" s="2" t="s">
        <v>3</v>
      </c>
      <c r="DI85" s="2" t="s">
        <v>144</v>
      </c>
      <c r="DJ85" s="2" t="s">
        <v>144</v>
      </c>
      <c r="DK85" s="2" t="s">
        <v>3</v>
      </c>
      <c r="DL85" s="2" t="s">
        <v>3</v>
      </c>
      <c r="DM85" s="2" t="s">
        <v>3</v>
      </c>
      <c r="DN85" s="2">
        <v>0</v>
      </c>
      <c r="DO85" s="2">
        <v>0</v>
      </c>
      <c r="DP85" s="2">
        <v>1</v>
      </c>
      <c r="DQ85" s="2">
        <v>1</v>
      </c>
      <c r="DR85" s="2"/>
      <c r="DS85" s="2"/>
      <c r="DT85" s="2"/>
      <c r="DU85" s="2">
        <v>1013</v>
      </c>
      <c r="DV85" s="2" t="s">
        <v>135</v>
      </c>
      <c r="DW85" s="2" t="s">
        <v>135</v>
      </c>
      <c r="DX85" s="2">
        <v>1</v>
      </c>
      <c r="DY85" s="2"/>
      <c r="DZ85" s="2" t="s">
        <v>3</v>
      </c>
      <c r="EA85" s="2" t="s">
        <v>3</v>
      </c>
      <c r="EB85" s="2" t="s">
        <v>3</v>
      </c>
      <c r="EC85" s="2" t="s">
        <v>3</v>
      </c>
      <c r="ED85" s="2"/>
      <c r="EE85" s="2">
        <v>41318495</v>
      </c>
      <c r="EF85" s="2">
        <v>3</v>
      </c>
      <c r="EG85" s="2" t="s">
        <v>50</v>
      </c>
      <c r="EH85" s="2">
        <v>0</v>
      </c>
      <c r="EI85" s="2" t="s">
        <v>3</v>
      </c>
      <c r="EJ85" s="2">
        <v>2</v>
      </c>
      <c r="EK85" s="2">
        <v>108001</v>
      </c>
      <c r="EL85" s="2" t="s">
        <v>71</v>
      </c>
      <c r="EM85" s="2" t="s">
        <v>72</v>
      </c>
      <c r="EN85" s="2"/>
      <c r="EO85" s="2" t="s">
        <v>145</v>
      </c>
      <c r="EP85" s="2"/>
      <c r="EQ85" s="2">
        <v>131840</v>
      </c>
      <c r="ER85" s="2">
        <v>15.78</v>
      </c>
      <c r="ES85" s="2">
        <v>2.81</v>
      </c>
      <c r="ET85" s="2">
        <v>4.4400000000000004</v>
      </c>
      <c r="EU85" s="2">
        <v>0.27</v>
      </c>
      <c r="EV85" s="2">
        <v>8.5299999999999994</v>
      </c>
      <c r="EW85" s="2">
        <v>0.86</v>
      </c>
      <c r="EX85" s="2">
        <v>0.02</v>
      </c>
      <c r="EY85" s="2">
        <v>0</v>
      </c>
      <c r="EZ85" s="2"/>
      <c r="FA85" s="2"/>
      <c r="FB85" s="2"/>
      <c r="FC85" s="2"/>
      <c r="FD85" s="2"/>
      <c r="FE85" s="2"/>
      <c r="FF85" s="2"/>
      <c r="FG85" s="2"/>
      <c r="FH85" s="2"/>
      <c r="FI85" s="2"/>
      <c r="FJ85" s="2"/>
      <c r="FK85" s="2"/>
      <c r="FL85" s="2"/>
      <c r="FM85" s="2"/>
      <c r="FN85" s="2"/>
      <c r="FO85" s="2"/>
      <c r="FP85" s="2"/>
      <c r="FQ85" s="2">
        <v>0</v>
      </c>
      <c r="FR85" s="2">
        <f t="shared" si="126"/>
        <v>0</v>
      </c>
      <c r="FS85" s="2">
        <v>0</v>
      </c>
      <c r="FT85" s="2"/>
      <c r="FU85" s="2"/>
      <c r="FV85" s="2"/>
      <c r="FW85" s="2"/>
      <c r="FX85" s="2">
        <v>95</v>
      </c>
      <c r="FY85" s="2">
        <v>55</v>
      </c>
      <c r="FZ85" s="2"/>
      <c r="GA85" s="2" t="s">
        <v>3</v>
      </c>
      <c r="GB85" s="2"/>
      <c r="GC85" s="2"/>
      <c r="GD85" s="2">
        <v>1</v>
      </c>
      <c r="GE85" s="2"/>
      <c r="GF85" s="2">
        <v>1947772190</v>
      </c>
      <c r="GG85" s="2">
        <v>2</v>
      </c>
      <c r="GH85" s="2">
        <v>1</v>
      </c>
      <c r="GI85" s="2">
        <v>-2</v>
      </c>
      <c r="GJ85" s="2">
        <v>0</v>
      </c>
      <c r="GK85" s="2">
        <v>0</v>
      </c>
      <c r="GL85" s="2">
        <f t="shared" si="127"/>
        <v>0</v>
      </c>
      <c r="GM85" s="2">
        <f t="shared" si="128"/>
        <v>115</v>
      </c>
      <c r="GN85" s="2">
        <f t="shared" si="129"/>
        <v>0</v>
      </c>
      <c r="GO85" s="2">
        <f t="shared" si="130"/>
        <v>115</v>
      </c>
      <c r="GP85" s="2">
        <f t="shared" si="131"/>
        <v>0</v>
      </c>
      <c r="GQ85" s="2"/>
      <c r="GR85" s="2">
        <v>0</v>
      </c>
      <c r="GS85" s="2">
        <v>3</v>
      </c>
      <c r="GT85" s="2">
        <v>0</v>
      </c>
      <c r="GU85" s="2" t="s">
        <v>3</v>
      </c>
      <c r="GV85" s="2">
        <f t="shared" si="132"/>
        <v>0</v>
      </c>
      <c r="GW85" s="2">
        <v>1</v>
      </c>
      <c r="GX85" s="2">
        <f t="shared" si="133"/>
        <v>0</v>
      </c>
      <c r="GY85" s="2"/>
      <c r="GZ85" s="2"/>
      <c r="HA85" s="2">
        <v>0</v>
      </c>
      <c r="HB85" s="2">
        <v>0</v>
      </c>
      <c r="HC85" s="2">
        <f t="shared" si="134"/>
        <v>0</v>
      </c>
      <c r="HD85" s="2"/>
      <c r="HE85" s="2" t="s">
        <v>3</v>
      </c>
      <c r="HF85" s="2" t="s">
        <v>3</v>
      </c>
      <c r="HG85" s="2"/>
      <c r="HH85" s="2"/>
      <c r="HI85" s="2"/>
      <c r="HJ85" s="2"/>
      <c r="HK85" s="2"/>
      <c r="HL85" s="2"/>
      <c r="HM85" s="2" t="s">
        <v>3</v>
      </c>
      <c r="HN85" s="2" t="s">
        <v>3</v>
      </c>
      <c r="HO85" s="2" t="s">
        <v>3</v>
      </c>
      <c r="HP85" s="2" t="s">
        <v>3</v>
      </c>
      <c r="HQ85" s="2" t="s">
        <v>3</v>
      </c>
      <c r="HR85" s="2"/>
      <c r="HS85" s="2"/>
      <c r="HT85" s="2"/>
      <c r="HU85" s="2"/>
      <c r="HV85" s="2"/>
      <c r="HW85" s="2"/>
      <c r="HX85" s="2"/>
      <c r="HY85" s="2"/>
      <c r="HZ85" s="2"/>
      <c r="IA85" s="2"/>
      <c r="IB85" s="2"/>
      <c r="IC85" s="2"/>
      <c r="ID85" s="2"/>
      <c r="IE85" s="2"/>
      <c r="IF85" s="2"/>
      <c r="IG85" s="2"/>
      <c r="IH85" s="2"/>
      <c r="II85" s="2"/>
      <c r="IJ85" s="2"/>
      <c r="IK85" s="2">
        <v>0</v>
      </c>
      <c r="IL85" s="2"/>
      <c r="IM85" s="2"/>
      <c r="IN85" s="2"/>
      <c r="IO85" s="2"/>
      <c r="IP85" s="2"/>
      <c r="IQ85" s="2"/>
      <c r="IR85" s="2"/>
      <c r="IS85" s="2"/>
      <c r="IT85" s="2"/>
      <c r="IU85" s="2"/>
    </row>
    <row r="86" spans="1:255" x14ac:dyDescent="0.2">
      <c r="A86">
        <v>17</v>
      </c>
      <c r="B86">
        <v>1</v>
      </c>
      <c r="C86">
        <f>ROW(SmtRes!A104)</f>
        <v>104</v>
      </c>
      <c r="D86">
        <f>ROW(EtalonRes!A104)</f>
        <v>104</v>
      </c>
      <c r="E86" t="s">
        <v>140</v>
      </c>
      <c r="F86" t="s">
        <v>141</v>
      </c>
      <c r="G86" t="s">
        <v>142</v>
      </c>
      <c r="H86" t="s">
        <v>135</v>
      </c>
      <c r="I86">
        <v>3</v>
      </c>
      <c r="J86">
        <v>0</v>
      </c>
      <c r="K86">
        <v>3</v>
      </c>
      <c r="O86">
        <f t="shared" si="100"/>
        <v>428</v>
      </c>
      <c r="P86">
        <f t="shared" si="101"/>
        <v>58</v>
      </c>
      <c r="Q86">
        <f t="shared" si="102"/>
        <v>127</v>
      </c>
      <c r="R86">
        <f t="shared" si="103"/>
        <v>8</v>
      </c>
      <c r="S86">
        <f t="shared" si="104"/>
        <v>243</v>
      </c>
      <c r="T86">
        <f t="shared" si="105"/>
        <v>0</v>
      </c>
      <c r="U86">
        <f t="shared" si="106"/>
        <v>3.5603999999999996</v>
      </c>
      <c r="V86">
        <f t="shared" si="107"/>
        <v>8.2799999999999999E-2</v>
      </c>
      <c r="W86">
        <f t="shared" si="108"/>
        <v>0</v>
      </c>
      <c r="X86">
        <f t="shared" si="109"/>
        <v>238</v>
      </c>
      <c r="Y86">
        <f t="shared" si="110"/>
        <v>138</v>
      </c>
      <c r="AA86">
        <v>76147894</v>
      </c>
      <c r="AB86">
        <f t="shared" si="111"/>
        <v>20.708600000000001</v>
      </c>
      <c r="AC86">
        <f t="shared" si="112"/>
        <v>2.81</v>
      </c>
      <c r="AD86">
        <f>ROUND((((((ET86*1.2)*1.15))-(((EU86*1.2)*1.15)))+AE86),6)</f>
        <v>6.1272000000000002</v>
      </c>
      <c r="AE86">
        <f>ROUND((((EU86*1.2)*1.15)),6)</f>
        <v>0.37259999999999999</v>
      </c>
      <c r="AF86">
        <f>ROUND((((EV86*1.2)*1.15)),6)</f>
        <v>11.7714</v>
      </c>
      <c r="AG86">
        <f t="shared" si="113"/>
        <v>0</v>
      </c>
      <c r="AH86">
        <f>(((EW86*1.2)*1.15))</f>
        <v>1.1867999999999999</v>
      </c>
      <c r="AI86">
        <f>(((EX86*1.2)*1.15))</f>
        <v>2.76E-2</v>
      </c>
      <c r="AJ86">
        <f t="shared" si="114"/>
        <v>0</v>
      </c>
      <c r="AK86">
        <v>15.78</v>
      </c>
      <c r="AL86">
        <v>2.81</v>
      </c>
      <c r="AM86">
        <v>4.4400000000000004</v>
      </c>
      <c r="AN86">
        <v>0.27</v>
      </c>
      <c r="AO86">
        <v>8.5299999999999994</v>
      </c>
      <c r="AP86">
        <v>0</v>
      </c>
      <c r="AQ86">
        <v>0.86</v>
      </c>
      <c r="AR86">
        <v>0.02</v>
      </c>
      <c r="AS86">
        <v>0</v>
      </c>
      <c r="AT86">
        <v>95</v>
      </c>
      <c r="AU86">
        <v>55</v>
      </c>
      <c r="AV86">
        <v>1</v>
      </c>
      <c r="AW86">
        <v>1</v>
      </c>
      <c r="AZ86">
        <v>6.89</v>
      </c>
      <c r="BA86">
        <v>6.89</v>
      </c>
      <c r="BB86">
        <v>6.89</v>
      </c>
      <c r="BC86">
        <v>6.89</v>
      </c>
      <c r="BD86" t="s">
        <v>3</v>
      </c>
      <c r="BE86" t="s">
        <v>3</v>
      </c>
      <c r="BF86" t="s">
        <v>3</v>
      </c>
      <c r="BG86" t="s">
        <v>3</v>
      </c>
      <c r="BH86">
        <v>0</v>
      </c>
      <c r="BI86">
        <v>2</v>
      </c>
      <c r="BJ86" t="s">
        <v>143</v>
      </c>
      <c r="BM86">
        <v>108001</v>
      </c>
      <c r="BN86">
        <v>0</v>
      </c>
      <c r="BO86" t="s">
        <v>29</v>
      </c>
      <c r="BP86">
        <v>1</v>
      </c>
      <c r="BQ86">
        <v>3</v>
      </c>
      <c r="BR86">
        <v>0</v>
      </c>
      <c r="BS86">
        <v>6.89</v>
      </c>
      <c r="BT86">
        <v>1</v>
      </c>
      <c r="BU86">
        <v>1</v>
      </c>
      <c r="BV86">
        <v>1</v>
      </c>
      <c r="BW86">
        <v>1</v>
      </c>
      <c r="BX86">
        <v>1</v>
      </c>
      <c r="BY86" t="s">
        <v>3</v>
      </c>
      <c r="BZ86">
        <v>95</v>
      </c>
      <c r="CA86">
        <v>55</v>
      </c>
      <c r="CB86" t="s">
        <v>3</v>
      </c>
      <c r="CE86">
        <v>0</v>
      </c>
      <c r="CF86">
        <v>0</v>
      </c>
      <c r="CG86">
        <v>0</v>
      </c>
      <c r="CM86">
        <v>0</v>
      </c>
      <c r="CN86" t="s">
        <v>1030</v>
      </c>
      <c r="CO86">
        <v>0</v>
      </c>
      <c r="CP86">
        <f t="shared" si="115"/>
        <v>428</v>
      </c>
      <c r="CQ86">
        <f t="shared" si="116"/>
        <v>19.360900000000001</v>
      </c>
      <c r="CR86">
        <f t="shared" si="117"/>
        <v>42.216408000000001</v>
      </c>
      <c r="CS86">
        <f t="shared" si="118"/>
        <v>2.5672139999999999</v>
      </c>
      <c r="CT86">
        <f t="shared" si="119"/>
        <v>81.104945999999998</v>
      </c>
      <c r="CU86">
        <f t="shared" si="120"/>
        <v>0</v>
      </c>
      <c r="CV86">
        <f t="shared" si="121"/>
        <v>1.1867999999999999</v>
      </c>
      <c r="CW86">
        <f t="shared" si="122"/>
        <v>2.76E-2</v>
      </c>
      <c r="CX86">
        <f t="shared" si="123"/>
        <v>0</v>
      </c>
      <c r="CY86">
        <f t="shared" si="124"/>
        <v>238.45</v>
      </c>
      <c r="CZ86">
        <f t="shared" si="125"/>
        <v>138.05000000000001</v>
      </c>
      <c r="DC86" t="s">
        <v>3</v>
      </c>
      <c r="DD86" t="s">
        <v>3</v>
      </c>
      <c r="DE86" t="s">
        <v>144</v>
      </c>
      <c r="DF86" t="s">
        <v>144</v>
      </c>
      <c r="DG86" t="s">
        <v>144</v>
      </c>
      <c r="DH86" t="s">
        <v>3</v>
      </c>
      <c r="DI86" t="s">
        <v>144</v>
      </c>
      <c r="DJ86" t="s">
        <v>144</v>
      </c>
      <c r="DK86" t="s">
        <v>3</v>
      </c>
      <c r="DL86" t="s">
        <v>3</v>
      </c>
      <c r="DM86" t="s">
        <v>3</v>
      </c>
      <c r="DN86">
        <v>0</v>
      </c>
      <c r="DO86">
        <v>0</v>
      </c>
      <c r="DP86">
        <v>1</v>
      </c>
      <c r="DQ86">
        <v>1</v>
      </c>
      <c r="DU86">
        <v>1013</v>
      </c>
      <c r="DV86" t="s">
        <v>135</v>
      </c>
      <c r="DW86" t="s">
        <v>135</v>
      </c>
      <c r="DX86">
        <v>1</v>
      </c>
      <c r="DZ86" t="s">
        <v>3</v>
      </c>
      <c r="EA86" t="s">
        <v>3</v>
      </c>
      <c r="EB86" t="s">
        <v>3</v>
      </c>
      <c r="EC86" t="s">
        <v>3</v>
      </c>
      <c r="EE86">
        <v>41318495</v>
      </c>
      <c r="EF86">
        <v>3</v>
      </c>
      <c r="EG86" t="s">
        <v>50</v>
      </c>
      <c r="EH86">
        <v>0</v>
      </c>
      <c r="EI86" t="s">
        <v>3</v>
      </c>
      <c r="EJ86">
        <v>2</v>
      </c>
      <c r="EK86">
        <v>108001</v>
      </c>
      <c r="EL86" t="s">
        <v>71</v>
      </c>
      <c r="EM86" t="s">
        <v>72</v>
      </c>
      <c r="EO86" t="s">
        <v>145</v>
      </c>
      <c r="EQ86">
        <v>131840</v>
      </c>
      <c r="ER86">
        <v>15.78</v>
      </c>
      <c r="ES86">
        <v>2.81</v>
      </c>
      <c r="ET86">
        <v>4.4400000000000004</v>
      </c>
      <c r="EU86">
        <v>0.27</v>
      </c>
      <c r="EV86">
        <v>8.5299999999999994</v>
      </c>
      <c r="EW86">
        <v>0.86</v>
      </c>
      <c r="EX86">
        <v>0.02</v>
      </c>
      <c r="EY86">
        <v>0</v>
      </c>
      <c r="FQ86">
        <v>0</v>
      </c>
      <c r="FR86">
        <f t="shared" si="126"/>
        <v>0</v>
      </c>
      <c r="FS86">
        <v>0</v>
      </c>
      <c r="FX86">
        <v>95</v>
      </c>
      <c r="FY86">
        <v>55</v>
      </c>
      <c r="GA86" t="s">
        <v>3</v>
      </c>
      <c r="GD86">
        <v>1</v>
      </c>
      <c r="GF86">
        <v>1947772190</v>
      </c>
      <c r="GG86">
        <v>1</v>
      </c>
      <c r="GH86">
        <v>1</v>
      </c>
      <c r="GI86">
        <v>3</v>
      </c>
      <c r="GJ86">
        <v>0</v>
      </c>
      <c r="GK86">
        <v>0</v>
      </c>
      <c r="GL86">
        <f t="shared" si="127"/>
        <v>0</v>
      </c>
      <c r="GM86">
        <f t="shared" si="128"/>
        <v>804</v>
      </c>
      <c r="GN86">
        <f t="shared" si="129"/>
        <v>0</v>
      </c>
      <c r="GO86">
        <f t="shared" si="130"/>
        <v>804</v>
      </c>
      <c r="GP86">
        <f t="shared" si="131"/>
        <v>0</v>
      </c>
      <c r="GR86">
        <v>0</v>
      </c>
      <c r="GS86">
        <v>3</v>
      </c>
      <c r="GT86">
        <v>0</v>
      </c>
      <c r="GU86" t="s">
        <v>3</v>
      </c>
      <c r="GV86">
        <f t="shared" si="132"/>
        <v>0</v>
      </c>
      <c r="GW86">
        <v>1</v>
      </c>
      <c r="GX86">
        <f t="shared" si="133"/>
        <v>0</v>
      </c>
      <c r="HA86">
        <v>0</v>
      </c>
      <c r="HB86">
        <v>0</v>
      </c>
      <c r="HC86">
        <f t="shared" si="134"/>
        <v>0</v>
      </c>
      <c r="HE86" t="s">
        <v>3</v>
      </c>
      <c r="HF86" t="s">
        <v>3</v>
      </c>
      <c r="HM86" t="s">
        <v>3</v>
      </c>
      <c r="HN86" t="s">
        <v>3</v>
      </c>
      <c r="HO86" t="s">
        <v>3</v>
      </c>
      <c r="HP86" t="s">
        <v>3</v>
      </c>
      <c r="HQ86" t="s">
        <v>3</v>
      </c>
      <c r="IK86">
        <v>0</v>
      </c>
    </row>
    <row r="87" spans="1:255" x14ac:dyDescent="0.2">
      <c r="A87" s="2">
        <v>17</v>
      </c>
      <c r="B87" s="2">
        <v>1</v>
      </c>
      <c r="C87" s="2"/>
      <c r="D87" s="2"/>
      <c r="E87" s="2" t="s">
        <v>146</v>
      </c>
      <c r="F87" s="2" t="s">
        <v>147</v>
      </c>
      <c r="G87" s="2" t="s">
        <v>148</v>
      </c>
      <c r="H87" s="2" t="s">
        <v>149</v>
      </c>
      <c r="I87" s="2">
        <v>1</v>
      </c>
      <c r="J87" s="2">
        <v>0</v>
      </c>
      <c r="K87" s="2">
        <v>1</v>
      </c>
      <c r="L87" s="2"/>
      <c r="M87" s="2"/>
      <c r="N87" s="2"/>
      <c r="O87" s="2">
        <f t="shared" si="100"/>
        <v>1619</v>
      </c>
      <c r="P87" s="2">
        <f t="shared" si="101"/>
        <v>1619</v>
      </c>
      <c r="Q87" s="2">
        <f t="shared" si="102"/>
        <v>0</v>
      </c>
      <c r="R87" s="2">
        <f t="shared" si="103"/>
        <v>0</v>
      </c>
      <c r="S87" s="2">
        <f t="shared" si="104"/>
        <v>0</v>
      </c>
      <c r="T87" s="2">
        <f t="shared" si="105"/>
        <v>0</v>
      </c>
      <c r="U87" s="2">
        <f t="shared" si="106"/>
        <v>0</v>
      </c>
      <c r="V87" s="2">
        <f t="shared" si="107"/>
        <v>0</v>
      </c>
      <c r="W87" s="2">
        <f t="shared" si="108"/>
        <v>9</v>
      </c>
      <c r="X87" s="2">
        <f t="shared" si="109"/>
        <v>0</v>
      </c>
      <c r="Y87" s="2">
        <f t="shared" si="110"/>
        <v>0</v>
      </c>
      <c r="Z87" s="2"/>
      <c r="AA87" s="2">
        <v>76147896</v>
      </c>
      <c r="AB87" s="2">
        <f t="shared" si="111"/>
        <v>1619.17</v>
      </c>
      <c r="AC87" s="2">
        <f t="shared" si="112"/>
        <v>1619.17</v>
      </c>
      <c r="AD87" s="2">
        <f t="shared" ref="AD87:AD92" si="135">ROUND((((ET87)-(EU87))+AE87),6)</f>
        <v>0</v>
      </c>
      <c r="AE87" s="2">
        <f t="shared" ref="AE87:AF92" si="136">ROUND((EU87),6)</f>
        <v>0</v>
      </c>
      <c r="AF87" s="2">
        <f t="shared" si="136"/>
        <v>0</v>
      </c>
      <c r="AG87" s="2">
        <f t="shared" si="113"/>
        <v>0</v>
      </c>
      <c r="AH87" s="2">
        <f t="shared" ref="AH87:AI92" si="137">(EW87)</f>
        <v>0</v>
      </c>
      <c r="AI87" s="2">
        <f t="shared" si="137"/>
        <v>0</v>
      </c>
      <c r="AJ87" s="2">
        <f t="shared" si="114"/>
        <v>8.83</v>
      </c>
      <c r="AK87" s="2">
        <v>1619.17</v>
      </c>
      <c r="AL87" s="2">
        <v>1619.17</v>
      </c>
      <c r="AM87" s="2">
        <v>0</v>
      </c>
      <c r="AN87" s="2">
        <v>0</v>
      </c>
      <c r="AO87" s="2">
        <v>0</v>
      </c>
      <c r="AP87" s="2">
        <v>0</v>
      </c>
      <c r="AQ87" s="2">
        <v>0</v>
      </c>
      <c r="AR87" s="2">
        <v>0</v>
      </c>
      <c r="AS87" s="2">
        <v>8.83</v>
      </c>
      <c r="AT87" s="2">
        <v>0</v>
      </c>
      <c r="AU87" s="2">
        <v>0</v>
      </c>
      <c r="AV87" s="2">
        <v>1</v>
      </c>
      <c r="AW87" s="2">
        <v>1</v>
      </c>
      <c r="AX87" s="2"/>
      <c r="AY87" s="2"/>
      <c r="AZ87" s="2">
        <v>1</v>
      </c>
      <c r="BA87" s="2">
        <v>1</v>
      </c>
      <c r="BB87" s="2">
        <v>1</v>
      </c>
      <c r="BC87" s="2">
        <v>1</v>
      </c>
      <c r="BD87" s="2" t="s">
        <v>3</v>
      </c>
      <c r="BE87" s="2" t="s">
        <v>3</v>
      </c>
      <c r="BF87" s="2" t="s">
        <v>3</v>
      </c>
      <c r="BG87" s="2" t="s">
        <v>3</v>
      </c>
      <c r="BH87" s="2">
        <v>3</v>
      </c>
      <c r="BI87" s="2">
        <v>2</v>
      </c>
      <c r="BJ87" s="2" t="s">
        <v>150</v>
      </c>
      <c r="BK87" s="2"/>
      <c r="BL87" s="2"/>
      <c r="BM87" s="2">
        <v>500002</v>
      </c>
      <c r="BN87" s="2">
        <v>0</v>
      </c>
      <c r="BO87" s="2" t="s">
        <v>3</v>
      </c>
      <c r="BP87" s="2">
        <v>0</v>
      </c>
      <c r="BQ87" s="2">
        <v>12</v>
      </c>
      <c r="BR87" s="2">
        <v>0</v>
      </c>
      <c r="BS87" s="2">
        <v>1</v>
      </c>
      <c r="BT87" s="2">
        <v>1</v>
      </c>
      <c r="BU87" s="2">
        <v>1</v>
      </c>
      <c r="BV87" s="2">
        <v>1</v>
      </c>
      <c r="BW87" s="2">
        <v>1</v>
      </c>
      <c r="BX87" s="2">
        <v>1</v>
      </c>
      <c r="BY87" s="2" t="s">
        <v>3</v>
      </c>
      <c r="BZ87" s="2">
        <v>0</v>
      </c>
      <c r="CA87" s="2">
        <v>0</v>
      </c>
      <c r="CB87" s="2" t="s">
        <v>3</v>
      </c>
      <c r="CC87" s="2"/>
      <c r="CD87" s="2"/>
      <c r="CE87" s="2">
        <v>0</v>
      </c>
      <c r="CF87" s="2">
        <v>0</v>
      </c>
      <c r="CG87" s="2">
        <v>0</v>
      </c>
      <c r="CH87" s="2"/>
      <c r="CI87" s="2"/>
      <c r="CJ87" s="2"/>
      <c r="CK87" s="2"/>
      <c r="CL87" s="2"/>
      <c r="CM87" s="2">
        <v>0</v>
      </c>
      <c r="CN87" s="2" t="s">
        <v>3</v>
      </c>
      <c r="CO87" s="2">
        <v>0</v>
      </c>
      <c r="CP87" s="2">
        <f t="shared" si="115"/>
        <v>1619</v>
      </c>
      <c r="CQ87" s="2">
        <f t="shared" si="116"/>
        <v>1619.17</v>
      </c>
      <c r="CR87" s="2">
        <f t="shared" si="117"/>
        <v>0</v>
      </c>
      <c r="CS87" s="2">
        <f t="shared" si="118"/>
        <v>0</v>
      </c>
      <c r="CT87" s="2">
        <f t="shared" si="119"/>
        <v>0</v>
      </c>
      <c r="CU87" s="2">
        <f t="shared" si="120"/>
        <v>0</v>
      </c>
      <c r="CV87" s="2">
        <f t="shared" si="121"/>
        <v>0</v>
      </c>
      <c r="CW87" s="2">
        <f t="shared" si="122"/>
        <v>0</v>
      </c>
      <c r="CX87" s="2">
        <f t="shared" si="123"/>
        <v>8.83</v>
      </c>
      <c r="CY87" s="2">
        <f t="shared" si="124"/>
        <v>0</v>
      </c>
      <c r="CZ87" s="2">
        <f t="shared" si="125"/>
        <v>0</v>
      </c>
      <c r="DA87" s="2"/>
      <c r="DB87" s="2"/>
      <c r="DC87" s="2" t="s">
        <v>3</v>
      </c>
      <c r="DD87" s="2" t="s">
        <v>3</v>
      </c>
      <c r="DE87" s="2" t="s">
        <v>3</v>
      </c>
      <c r="DF87" s="2" t="s">
        <v>3</v>
      </c>
      <c r="DG87" s="2" t="s">
        <v>3</v>
      </c>
      <c r="DH87" s="2" t="s">
        <v>3</v>
      </c>
      <c r="DI87" s="2" t="s">
        <v>3</v>
      </c>
      <c r="DJ87" s="2" t="s">
        <v>3</v>
      </c>
      <c r="DK87" s="2" t="s">
        <v>3</v>
      </c>
      <c r="DL87" s="2" t="s">
        <v>3</v>
      </c>
      <c r="DM87" s="2" t="s">
        <v>3</v>
      </c>
      <c r="DN87" s="2">
        <v>0</v>
      </c>
      <c r="DO87" s="2">
        <v>0</v>
      </c>
      <c r="DP87" s="2">
        <v>1</v>
      </c>
      <c r="DQ87" s="2">
        <v>1</v>
      </c>
      <c r="DR87" s="2"/>
      <c r="DS87" s="2"/>
      <c r="DT87" s="2"/>
      <c r="DU87" s="2">
        <v>1010</v>
      </c>
      <c r="DV87" s="2" t="s">
        <v>149</v>
      </c>
      <c r="DW87" s="2" t="s">
        <v>149</v>
      </c>
      <c r="DX87" s="2">
        <v>1</v>
      </c>
      <c r="DY87" s="2"/>
      <c r="DZ87" s="2" t="s">
        <v>3</v>
      </c>
      <c r="EA87" s="2" t="s">
        <v>3</v>
      </c>
      <c r="EB87" s="2" t="s">
        <v>3</v>
      </c>
      <c r="EC87" s="2" t="s">
        <v>3</v>
      </c>
      <c r="ED87" s="2"/>
      <c r="EE87" s="2">
        <v>41318551</v>
      </c>
      <c r="EF87" s="2">
        <v>12</v>
      </c>
      <c r="EG87" s="2" t="s">
        <v>59</v>
      </c>
      <c r="EH87" s="2">
        <v>0</v>
      </c>
      <c r="EI87" s="2" t="s">
        <v>3</v>
      </c>
      <c r="EJ87" s="2">
        <v>2</v>
      </c>
      <c r="EK87" s="2">
        <v>500002</v>
      </c>
      <c r="EL87" s="2" t="s">
        <v>60</v>
      </c>
      <c r="EM87" s="2" t="s">
        <v>61</v>
      </c>
      <c r="EN87" s="2"/>
      <c r="EO87" s="2" t="s">
        <v>3</v>
      </c>
      <c r="EP87" s="2"/>
      <c r="EQ87" s="2">
        <v>131072</v>
      </c>
      <c r="ER87" s="2">
        <v>1619.17</v>
      </c>
      <c r="ES87" s="2">
        <v>1619.17</v>
      </c>
      <c r="ET87" s="2">
        <v>0</v>
      </c>
      <c r="EU87" s="2">
        <v>0</v>
      </c>
      <c r="EV87" s="2">
        <v>0</v>
      </c>
      <c r="EW87" s="2">
        <v>0</v>
      </c>
      <c r="EX87" s="2">
        <v>0</v>
      </c>
      <c r="EY87" s="2">
        <v>0</v>
      </c>
      <c r="EZ87" s="2"/>
      <c r="FA87" s="2"/>
      <c r="FB87" s="2"/>
      <c r="FC87" s="2"/>
      <c r="FD87" s="2"/>
      <c r="FE87" s="2"/>
      <c r="FF87" s="2"/>
      <c r="FG87" s="2"/>
      <c r="FH87" s="2"/>
      <c r="FI87" s="2"/>
      <c r="FJ87" s="2"/>
      <c r="FK87" s="2"/>
      <c r="FL87" s="2"/>
      <c r="FM87" s="2"/>
      <c r="FN87" s="2"/>
      <c r="FO87" s="2"/>
      <c r="FP87" s="2"/>
      <c r="FQ87" s="2">
        <v>0</v>
      </c>
      <c r="FR87" s="2">
        <f t="shared" si="126"/>
        <v>0</v>
      </c>
      <c r="FS87" s="2">
        <v>0</v>
      </c>
      <c r="FT87" s="2"/>
      <c r="FU87" s="2"/>
      <c r="FV87" s="2"/>
      <c r="FW87" s="2"/>
      <c r="FX87" s="2">
        <v>0</v>
      </c>
      <c r="FY87" s="2">
        <v>0</v>
      </c>
      <c r="FZ87" s="2"/>
      <c r="GA87" s="2" t="s">
        <v>3</v>
      </c>
      <c r="GB87" s="2"/>
      <c r="GC87" s="2"/>
      <c r="GD87" s="2">
        <v>1</v>
      </c>
      <c r="GE87" s="2"/>
      <c r="GF87" s="2">
        <v>854455841</v>
      </c>
      <c r="GG87" s="2">
        <v>2</v>
      </c>
      <c r="GH87" s="2">
        <v>1</v>
      </c>
      <c r="GI87" s="2">
        <v>-2</v>
      </c>
      <c r="GJ87" s="2">
        <v>0</v>
      </c>
      <c r="GK87" s="2">
        <v>0</v>
      </c>
      <c r="GL87" s="2">
        <f t="shared" si="127"/>
        <v>0</v>
      </c>
      <c r="GM87" s="2">
        <f t="shared" si="128"/>
        <v>1619</v>
      </c>
      <c r="GN87" s="2">
        <f t="shared" si="129"/>
        <v>0</v>
      </c>
      <c r="GO87" s="2">
        <f t="shared" si="130"/>
        <v>1619</v>
      </c>
      <c r="GP87" s="2">
        <f t="shared" si="131"/>
        <v>0</v>
      </c>
      <c r="GQ87" s="2"/>
      <c r="GR87" s="2">
        <v>0</v>
      </c>
      <c r="GS87" s="2">
        <v>3</v>
      </c>
      <c r="GT87" s="2">
        <v>0</v>
      </c>
      <c r="GU87" s="2" t="s">
        <v>3</v>
      </c>
      <c r="GV87" s="2">
        <f t="shared" si="132"/>
        <v>0</v>
      </c>
      <c r="GW87" s="2">
        <v>1</v>
      </c>
      <c r="GX87" s="2">
        <f t="shared" si="133"/>
        <v>0</v>
      </c>
      <c r="GY87" s="2"/>
      <c r="GZ87" s="2"/>
      <c r="HA87" s="2">
        <v>0</v>
      </c>
      <c r="HB87" s="2">
        <v>0</v>
      </c>
      <c r="HC87" s="2">
        <f t="shared" si="134"/>
        <v>0</v>
      </c>
      <c r="HD87" s="2"/>
      <c r="HE87" s="2" t="s">
        <v>3</v>
      </c>
      <c r="HF87" s="2" t="s">
        <v>3</v>
      </c>
      <c r="HG87" s="2"/>
      <c r="HH87" s="2"/>
      <c r="HI87" s="2"/>
      <c r="HJ87" s="2"/>
      <c r="HK87" s="2"/>
      <c r="HL87" s="2"/>
      <c r="HM87" s="2" t="s">
        <v>3</v>
      </c>
      <c r="HN87" s="2" t="s">
        <v>3</v>
      </c>
      <c r="HO87" s="2" t="s">
        <v>3</v>
      </c>
      <c r="HP87" s="2" t="s">
        <v>3</v>
      </c>
      <c r="HQ87" s="2" t="s">
        <v>3</v>
      </c>
      <c r="HR87" s="2"/>
      <c r="HS87" s="2"/>
      <c r="HT87" s="2"/>
      <c r="HU87" s="2"/>
      <c r="HV87" s="2"/>
      <c r="HW87" s="2"/>
      <c r="HX87" s="2"/>
      <c r="HY87" s="2"/>
      <c r="HZ87" s="2"/>
      <c r="IA87" s="2"/>
      <c r="IB87" s="2"/>
      <c r="IC87" s="2"/>
      <c r="ID87" s="2"/>
      <c r="IE87" s="2"/>
      <c r="IF87" s="2"/>
      <c r="IG87" s="2"/>
      <c r="IH87" s="2"/>
      <c r="II87" s="2"/>
      <c r="IJ87" s="2"/>
      <c r="IK87" s="2">
        <v>0</v>
      </c>
      <c r="IL87" s="2"/>
      <c r="IM87" s="2"/>
      <c r="IN87" s="2"/>
      <c r="IO87" s="2"/>
      <c r="IP87" s="2"/>
      <c r="IQ87" s="2"/>
      <c r="IR87" s="2"/>
      <c r="IS87" s="2"/>
      <c r="IT87" s="2"/>
      <c r="IU87" s="2"/>
    </row>
    <row r="88" spans="1:255" x14ac:dyDescent="0.2">
      <c r="A88">
        <v>17</v>
      </c>
      <c r="B88">
        <v>1</v>
      </c>
      <c r="E88" t="s">
        <v>146</v>
      </c>
      <c r="F88" t="s">
        <v>147</v>
      </c>
      <c r="G88" t="s">
        <v>148</v>
      </c>
      <c r="H88" t="s">
        <v>149</v>
      </c>
      <c r="I88">
        <v>1</v>
      </c>
      <c r="J88">
        <v>0</v>
      </c>
      <c r="K88">
        <v>1</v>
      </c>
      <c r="O88">
        <f t="shared" si="100"/>
        <v>11156</v>
      </c>
      <c r="P88">
        <f t="shared" si="101"/>
        <v>11156</v>
      </c>
      <c r="Q88">
        <f t="shared" si="102"/>
        <v>0</v>
      </c>
      <c r="R88">
        <f t="shared" si="103"/>
        <v>0</v>
      </c>
      <c r="S88">
        <f t="shared" si="104"/>
        <v>0</v>
      </c>
      <c r="T88">
        <f t="shared" si="105"/>
        <v>0</v>
      </c>
      <c r="U88">
        <f t="shared" si="106"/>
        <v>0</v>
      </c>
      <c r="V88">
        <f t="shared" si="107"/>
        <v>0</v>
      </c>
      <c r="W88">
        <f t="shared" si="108"/>
        <v>9</v>
      </c>
      <c r="X88">
        <f t="shared" si="109"/>
        <v>0</v>
      </c>
      <c r="Y88">
        <f t="shared" si="110"/>
        <v>0</v>
      </c>
      <c r="AA88">
        <v>76147894</v>
      </c>
      <c r="AB88">
        <f t="shared" si="111"/>
        <v>1619.17</v>
      </c>
      <c r="AC88">
        <f t="shared" si="112"/>
        <v>1619.17</v>
      </c>
      <c r="AD88">
        <f t="shared" si="135"/>
        <v>0</v>
      </c>
      <c r="AE88">
        <f t="shared" si="136"/>
        <v>0</v>
      </c>
      <c r="AF88">
        <f t="shared" si="136"/>
        <v>0</v>
      </c>
      <c r="AG88">
        <f t="shared" si="113"/>
        <v>0</v>
      </c>
      <c r="AH88">
        <f t="shared" si="137"/>
        <v>0</v>
      </c>
      <c r="AI88">
        <f t="shared" si="137"/>
        <v>0</v>
      </c>
      <c r="AJ88">
        <f t="shared" si="114"/>
        <v>8.83</v>
      </c>
      <c r="AK88">
        <v>1619.17</v>
      </c>
      <c r="AL88">
        <v>1619.17</v>
      </c>
      <c r="AM88">
        <v>0</v>
      </c>
      <c r="AN88">
        <v>0</v>
      </c>
      <c r="AO88">
        <v>0</v>
      </c>
      <c r="AP88">
        <v>0</v>
      </c>
      <c r="AQ88">
        <v>0</v>
      </c>
      <c r="AR88">
        <v>0</v>
      </c>
      <c r="AS88">
        <v>8.83</v>
      </c>
      <c r="AT88">
        <v>0</v>
      </c>
      <c r="AU88">
        <v>0</v>
      </c>
      <c r="AV88">
        <v>1</v>
      </c>
      <c r="AW88">
        <v>1</v>
      </c>
      <c r="AZ88">
        <v>6.89</v>
      </c>
      <c r="BA88">
        <v>1</v>
      </c>
      <c r="BB88">
        <v>1</v>
      </c>
      <c r="BC88">
        <v>6.89</v>
      </c>
      <c r="BD88" t="s">
        <v>3</v>
      </c>
      <c r="BE88" t="s">
        <v>3</v>
      </c>
      <c r="BF88" t="s">
        <v>3</v>
      </c>
      <c r="BG88" t="s">
        <v>3</v>
      </c>
      <c r="BH88">
        <v>3</v>
      </c>
      <c r="BI88">
        <v>2</v>
      </c>
      <c r="BJ88" t="s">
        <v>150</v>
      </c>
      <c r="BM88">
        <v>500002</v>
      </c>
      <c r="BN88">
        <v>0</v>
      </c>
      <c r="BO88" t="s">
        <v>29</v>
      </c>
      <c r="BP88">
        <v>1</v>
      </c>
      <c r="BQ88">
        <v>12</v>
      </c>
      <c r="BR88">
        <v>0</v>
      </c>
      <c r="BS88">
        <v>1</v>
      </c>
      <c r="BT88">
        <v>1</v>
      </c>
      <c r="BU88">
        <v>1</v>
      </c>
      <c r="BV88">
        <v>1</v>
      </c>
      <c r="BW88">
        <v>1</v>
      </c>
      <c r="BX88">
        <v>1</v>
      </c>
      <c r="BY88" t="s">
        <v>3</v>
      </c>
      <c r="BZ88">
        <v>0</v>
      </c>
      <c r="CA88">
        <v>0</v>
      </c>
      <c r="CB88" t="s">
        <v>3</v>
      </c>
      <c r="CE88">
        <v>0</v>
      </c>
      <c r="CF88">
        <v>0</v>
      </c>
      <c r="CG88">
        <v>0</v>
      </c>
      <c r="CM88">
        <v>0</v>
      </c>
      <c r="CN88" t="s">
        <v>3</v>
      </c>
      <c r="CO88">
        <v>0</v>
      </c>
      <c r="CP88">
        <f t="shared" si="115"/>
        <v>11156</v>
      </c>
      <c r="CQ88">
        <f t="shared" si="116"/>
        <v>11156.0813</v>
      </c>
      <c r="CR88">
        <f t="shared" si="117"/>
        <v>0</v>
      </c>
      <c r="CS88">
        <f t="shared" si="118"/>
        <v>0</v>
      </c>
      <c r="CT88">
        <f t="shared" si="119"/>
        <v>0</v>
      </c>
      <c r="CU88">
        <f t="shared" si="120"/>
        <v>0</v>
      </c>
      <c r="CV88">
        <f t="shared" si="121"/>
        <v>0</v>
      </c>
      <c r="CW88">
        <f t="shared" si="122"/>
        <v>0</v>
      </c>
      <c r="CX88">
        <f t="shared" si="123"/>
        <v>8.83</v>
      </c>
      <c r="CY88">
        <f t="shared" si="124"/>
        <v>0</v>
      </c>
      <c r="CZ88">
        <f t="shared" si="125"/>
        <v>0</v>
      </c>
      <c r="DC88" t="s">
        <v>3</v>
      </c>
      <c r="DD88" t="s">
        <v>3</v>
      </c>
      <c r="DE88" t="s">
        <v>3</v>
      </c>
      <c r="DF88" t="s">
        <v>3</v>
      </c>
      <c r="DG88" t="s">
        <v>3</v>
      </c>
      <c r="DH88" t="s">
        <v>3</v>
      </c>
      <c r="DI88" t="s">
        <v>3</v>
      </c>
      <c r="DJ88" t="s">
        <v>3</v>
      </c>
      <c r="DK88" t="s">
        <v>3</v>
      </c>
      <c r="DL88" t="s">
        <v>3</v>
      </c>
      <c r="DM88" t="s">
        <v>3</v>
      </c>
      <c r="DN88">
        <v>0</v>
      </c>
      <c r="DO88">
        <v>0</v>
      </c>
      <c r="DP88">
        <v>1</v>
      </c>
      <c r="DQ88">
        <v>1</v>
      </c>
      <c r="DU88">
        <v>1010</v>
      </c>
      <c r="DV88" t="s">
        <v>149</v>
      </c>
      <c r="DW88" t="s">
        <v>149</v>
      </c>
      <c r="DX88">
        <v>1</v>
      </c>
      <c r="DZ88" t="s">
        <v>3</v>
      </c>
      <c r="EA88" t="s">
        <v>3</v>
      </c>
      <c r="EB88" t="s">
        <v>3</v>
      </c>
      <c r="EC88" t="s">
        <v>3</v>
      </c>
      <c r="EE88">
        <v>41318551</v>
      </c>
      <c r="EF88">
        <v>12</v>
      </c>
      <c r="EG88" t="s">
        <v>59</v>
      </c>
      <c r="EH88">
        <v>0</v>
      </c>
      <c r="EI88" t="s">
        <v>3</v>
      </c>
      <c r="EJ88">
        <v>2</v>
      </c>
      <c r="EK88">
        <v>500002</v>
      </c>
      <c r="EL88" t="s">
        <v>60</v>
      </c>
      <c r="EM88" t="s">
        <v>61</v>
      </c>
      <c r="EO88" t="s">
        <v>3</v>
      </c>
      <c r="EQ88">
        <v>131072</v>
      </c>
      <c r="ER88">
        <v>1619.17</v>
      </c>
      <c r="ES88">
        <v>1619.17</v>
      </c>
      <c r="ET88">
        <v>0</v>
      </c>
      <c r="EU88">
        <v>0</v>
      </c>
      <c r="EV88">
        <v>0</v>
      </c>
      <c r="EW88">
        <v>0</v>
      </c>
      <c r="EX88">
        <v>0</v>
      </c>
      <c r="EY88">
        <v>0</v>
      </c>
      <c r="FQ88">
        <v>0</v>
      </c>
      <c r="FR88">
        <f t="shared" si="126"/>
        <v>0</v>
      </c>
      <c r="FS88">
        <v>0</v>
      </c>
      <c r="FX88">
        <v>0</v>
      </c>
      <c r="FY88">
        <v>0</v>
      </c>
      <c r="GA88" t="s">
        <v>3</v>
      </c>
      <c r="GD88">
        <v>1</v>
      </c>
      <c r="GF88">
        <v>854455841</v>
      </c>
      <c r="GG88">
        <v>1</v>
      </c>
      <c r="GH88">
        <v>1</v>
      </c>
      <c r="GI88">
        <v>3</v>
      </c>
      <c r="GJ88">
        <v>0</v>
      </c>
      <c r="GK88">
        <v>0</v>
      </c>
      <c r="GL88">
        <f t="shared" si="127"/>
        <v>0</v>
      </c>
      <c r="GM88">
        <f t="shared" si="128"/>
        <v>11156</v>
      </c>
      <c r="GN88">
        <f t="shared" si="129"/>
        <v>0</v>
      </c>
      <c r="GO88">
        <f t="shared" si="130"/>
        <v>11156</v>
      </c>
      <c r="GP88">
        <f t="shared" si="131"/>
        <v>0</v>
      </c>
      <c r="GR88">
        <v>0</v>
      </c>
      <c r="GS88">
        <v>3</v>
      </c>
      <c r="GT88">
        <v>0</v>
      </c>
      <c r="GU88" t="s">
        <v>3</v>
      </c>
      <c r="GV88">
        <f t="shared" si="132"/>
        <v>0</v>
      </c>
      <c r="GW88">
        <v>1</v>
      </c>
      <c r="GX88">
        <f t="shared" si="133"/>
        <v>0</v>
      </c>
      <c r="HA88">
        <v>0</v>
      </c>
      <c r="HB88">
        <v>0</v>
      </c>
      <c r="HC88">
        <f t="shared" si="134"/>
        <v>0</v>
      </c>
      <c r="HE88" t="s">
        <v>3</v>
      </c>
      <c r="HF88" t="s">
        <v>3</v>
      </c>
      <c r="HM88" t="s">
        <v>3</v>
      </c>
      <c r="HN88" t="s">
        <v>3</v>
      </c>
      <c r="HO88" t="s">
        <v>3</v>
      </c>
      <c r="HP88" t="s">
        <v>3</v>
      </c>
      <c r="HQ88" t="s">
        <v>3</v>
      </c>
      <c r="IK88">
        <v>0</v>
      </c>
    </row>
    <row r="89" spans="1:255" x14ac:dyDescent="0.2">
      <c r="A89" s="2">
        <v>17</v>
      </c>
      <c r="B89" s="2">
        <v>1</v>
      </c>
      <c r="C89" s="2"/>
      <c r="D89" s="2"/>
      <c r="E89" s="2" t="s">
        <v>151</v>
      </c>
      <c r="F89" s="2" t="s">
        <v>152</v>
      </c>
      <c r="G89" s="2" t="s">
        <v>153</v>
      </c>
      <c r="H89" s="2" t="s">
        <v>149</v>
      </c>
      <c r="I89" s="2">
        <v>1</v>
      </c>
      <c r="J89" s="2">
        <v>0</v>
      </c>
      <c r="K89" s="2">
        <v>1</v>
      </c>
      <c r="L89" s="2"/>
      <c r="M89" s="2"/>
      <c r="N89" s="2"/>
      <c r="O89" s="2">
        <f t="shared" si="100"/>
        <v>1362</v>
      </c>
      <c r="P89" s="2">
        <f t="shared" si="101"/>
        <v>1362</v>
      </c>
      <c r="Q89" s="2">
        <f t="shared" si="102"/>
        <v>0</v>
      </c>
      <c r="R89" s="2">
        <f t="shared" si="103"/>
        <v>0</v>
      </c>
      <c r="S89" s="2">
        <f t="shared" si="104"/>
        <v>0</v>
      </c>
      <c r="T89" s="2">
        <f t="shared" si="105"/>
        <v>0</v>
      </c>
      <c r="U89" s="2">
        <f t="shared" si="106"/>
        <v>0</v>
      </c>
      <c r="V89" s="2">
        <f t="shared" si="107"/>
        <v>0</v>
      </c>
      <c r="W89" s="2">
        <f t="shared" si="108"/>
        <v>8</v>
      </c>
      <c r="X89" s="2">
        <f t="shared" si="109"/>
        <v>0</v>
      </c>
      <c r="Y89" s="2">
        <f t="shared" si="110"/>
        <v>0</v>
      </c>
      <c r="Z89" s="2"/>
      <c r="AA89" s="2">
        <v>76147896</v>
      </c>
      <c r="AB89" s="2">
        <f t="shared" si="111"/>
        <v>1362.17</v>
      </c>
      <c r="AC89" s="2">
        <f t="shared" si="112"/>
        <v>1362.17</v>
      </c>
      <c r="AD89" s="2">
        <f t="shared" si="135"/>
        <v>0</v>
      </c>
      <c r="AE89" s="2">
        <f t="shared" si="136"/>
        <v>0</v>
      </c>
      <c r="AF89" s="2">
        <f t="shared" si="136"/>
        <v>0</v>
      </c>
      <c r="AG89" s="2">
        <f t="shared" si="113"/>
        <v>0</v>
      </c>
      <c r="AH89" s="2">
        <f t="shared" si="137"/>
        <v>0</v>
      </c>
      <c r="AI89" s="2">
        <f t="shared" si="137"/>
        <v>0</v>
      </c>
      <c r="AJ89" s="2">
        <f t="shared" si="114"/>
        <v>7.66</v>
      </c>
      <c r="AK89" s="2">
        <v>1362.17</v>
      </c>
      <c r="AL89" s="2">
        <v>1362.17</v>
      </c>
      <c r="AM89" s="2">
        <v>0</v>
      </c>
      <c r="AN89" s="2">
        <v>0</v>
      </c>
      <c r="AO89" s="2">
        <v>0</v>
      </c>
      <c r="AP89" s="2">
        <v>0</v>
      </c>
      <c r="AQ89" s="2">
        <v>0</v>
      </c>
      <c r="AR89" s="2">
        <v>0</v>
      </c>
      <c r="AS89" s="2">
        <v>7.66</v>
      </c>
      <c r="AT89" s="2">
        <v>0</v>
      </c>
      <c r="AU89" s="2">
        <v>0</v>
      </c>
      <c r="AV89" s="2">
        <v>1</v>
      </c>
      <c r="AW89" s="2">
        <v>1</v>
      </c>
      <c r="AX89" s="2"/>
      <c r="AY89" s="2"/>
      <c r="AZ89" s="2">
        <v>1</v>
      </c>
      <c r="BA89" s="2">
        <v>1</v>
      </c>
      <c r="BB89" s="2">
        <v>1</v>
      </c>
      <c r="BC89" s="2">
        <v>1</v>
      </c>
      <c r="BD89" s="2" t="s">
        <v>3</v>
      </c>
      <c r="BE89" s="2" t="s">
        <v>3</v>
      </c>
      <c r="BF89" s="2" t="s">
        <v>3</v>
      </c>
      <c r="BG89" s="2" t="s">
        <v>3</v>
      </c>
      <c r="BH89" s="2">
        <v>3</v>
      </c>
      <c r="BI89" s="2">
        <v>2</v>
      </c>
      <c r="BJ89" s="2" t="s">
        <v>154</v>
      </c>
      <c r="BK89" s="2"/>
      <c r="BL89" s="2"/>
      <c r="BM89" s="2">
        <v>500002</v>
      </c>
      <c r="BN89" s="2">
        <v>0</v>
      </c>
      <c r="BO89" s="2" t="s">
        <v>3</v>
      </c>
      <c r="BP89" s="2">
        <v>0</v>
      </c>
      <c r="BQ89" s="2">
        <v>12</v>
      </c>
      <c r="BR89" s="2">
        <v>0</v>
      </c>
      <c r="BS89" s="2">
        <v>1</v>
      </c>
      <c r="BT89" s="2">
        <v>1</v>
      </c>
      <c r="BU89" s="2">
        <v>1</v>
      </c>
      <c r="BV89" s="2">
        <v>1</v>
      </c>
      <c r="BW89" s="2">
        <v>1</v>
      </c>
      <c r="BX89" s="2">
        <v>1</v>
      </c>
      <c r="BY89" s="2" t="s">
        <v>3</v>
      </c>
      <c r="BZ89" s="2">
        <v>0</v>
      </c>
      <c r="CA89" s="2">
        <v>0</v>
      </c>
      <c r="CB89" s="2" t="s">
        <v>3</v>
      </c>
      <c r="CC89" s="2"/>
      <c r="CD89" s="2"/>
      <c r="CE89" s="2">
        <v>0</v>
      </c>
      <c r="CF89" s="2">
        <v>0</v>
      </c>
      <c r="CG89" s="2">
        <v>0</v>
      </c>
      <c r="CH89" s="2"/>
      <c r="CI89" s="2"/>
      <c r="CJ89" s="2"/>
      <c r="CK89" s="2"/>
      <c r="CL89" s="2"/>
      <c r="CM89" s="2">
        <v>0</v>
      </c>
      <c r="CN89" s="2" t="s">
        <v>3</v>
      </c>
      <c r="CO89" s="2">
        <v>0</v>
      </c>
      <c r="CP89" s="2">
        <f t="shared" si="115"/>
        <v>1362</v>
      </c>
      <c r="CQ89" s="2">
        <f t="shared" si="116"/>
        <v>1362.17</v>
      </c>
      <c r="CR89" s="2">
        <f t="shared" si="117"/>
        <v>0</v>
      </c>
      <c r="CS89" s="2">
        <f t="shared" si="118"/>
        <v>0</v>
      </c>
      <c r="CT89" s="2">
        <f t="shared" si="119"/>
        <v>0</v>
      </c>
      <c r="CU89" s="2">
        <f t="shared" si="120"/>
        <v>0</v>
      </c>
      <c r="CV89" s="2">
        <f t="shared" si="121"/>
        <v>0</v>
      </c>
      <c r="CW89" s="2">
        <f t="shared" si="122"/>
        <v>0</v>
      </c>
      <c r="CX89" s="2">
        <f t="shared" si="123"/>
        <v>7.66</v>
      </c>
      <c r="CY89" s="2">
        <f t="shared" si="124"/>
        <v>0</v>
      </c>
      <c r="CZ89" s="2">
        <f t="shared" si="125"/>
        <v>0</v>
      </c>
      <c r="DA89" s="2"/>
      <c r="DB89" s="2"/>
      <c r="DC89" s="2" t="s">
        <v>3</v>
      </c>
      <c r="DD89" s="2" t="s">
        <v>3</v>
      </c>
      <c r="DE89" s="2" t="s">
        <v>3</v>
      </c>
      <c r="DF89" s="2" t="s">
        <v>3</v>
      </c>
      <c r="DG89" s="2" t="s">
        <v>3</v>
      </c>
      <c r="DH89" s="2" t="s">
        <v>3</v>
      </c>
      <c r="DI89" s="2" t="s">
        <v>3</v>
      </c>
      <c r="DJ89" s="2" t="s">
        <v>3</v>
      </c>
      <c r="DK89" s="2" t="s">
        <v>3</v>
      </c>
      <c r="DL89" s="2" t="s">
        <v>3</v>
      </c>
      <c r="DM89" s="2" t="s">
        <v>3</v>
      </c>
      <c r="DN89" s="2">
        <v>0</v>
      </c>
      <c r="DO89" s="2">
        <v>0</v>
      </c>
      <c r="DP89" s="2">
        <v>1</v>
      </c>
      <c r="DQ89" s="2">
        <v>1</v>
      </c>
      <c r="DR89" s="2"/>
      <c r="DS89" s="2"/>
      <c r="DT89" s="2"/>
      <c r="DU89" s="2">
        <v>1010</v>
      </c>
      <c r="DV89" s="2" t="s">
        <v>149</v>
      </c>
      <c r="DW89" s="2" t="s">
        <v>149</v>
      </c>
      <c r="DX89" s="2">
        <v>1</v>
      </c>
      <c r="DY89" s="2"/>
      <c r="DZ89" s="2" t="s">
        <v>3</v>
      </c>
      <c r="EA89" s="2" t="s">
        <v>3</v>
      </c>
      <c r="EB89" s="2" t="s">
        <v>3</v>
      </c>
      <c r="EC89" s="2" t="s">
        <v>3</v>
      </c>
      <c r="ED89" s="2"/>
      <c r="EE89" s="2">
        <v>41318551</v>
      </c>
      <c r="EF89" s="2">
        <v>12</v>
      </c>
      <c r="EG89" s="2" t="s">
        <v>59</v>
      </c>
      <c r="EH89" s="2">
        <v>0</v>
      </c>
      <c r="EI89" s="2" t="s">
        <v>3</v>
      </c>
      <c r="EJ89" s="2">
        <v>2</v>
      </c>
      <c r="EK89" s="2">
        <v>500002</v>
      </c>
      <c r="EL89" s="2" t="s">
        <v>60</v>
      </c>
      <c r="EM89" s="2" t="s">
        <v>61</v>
      </c>
      <c r="EN89" s="2"/>
      <c r="EO89" s="2" t="s">
        <v>3</v>
      </c>
      <c r="EP89" s="2"/>
      <c r="EQ89" s="2">
        <v>131072</v>
      </c>
      <c r="ER89" s="2">
        <v>1362.17</v>
      </c>
      <c r="ES89" s="2">
        <v>1362.17</v>
      </c>
      <c r="ET89" s="2">
        <v>0</v>
      </c>
      <c r="EU89" s="2">
        <v>0</v>
      </c>
      <c r="EV89" s="2">
        <v>0</v>
      </c>
      <c r="EW89" s="2">
        <v>0</v>
      </c>
      <c r="EX89" s="2">
        <v>0</v>
      </c>
      <c r="EY89" s="2">
        <v>0</v>
      </c>
      <c r="EZ89" s="2"/>
      <c r="FA89" s="2"/>
      <c r="FB89" s="2"/>
      <c r="FC89" s="2"/>
      <c r="FD89" s="2"/>
      <c r="FE89" s="2"/>
      <c r="FF89" s="2"/>
      <c r="FG89" s="2"/>
      <c r="FH89" s="2"/>
      <c r="FI89" s="2"/>
      <c r="FJ89" s="2"/>
      <c r="FK89" s="2"/>
      <c r="FL89" s="2"/>
      <c r="FM89" s="2"/>
      <c r="FN89" s="2"/>
      <c r="FO89" s="2"/>
      <c r="FP89" s="2"/>
      <c r="FQ89" s="2">
        <v>0</v>
      </c>
      <c r="FR89" s="2">
        <f t="shared" si="126"/>
        <v>0</v>
      </c>
      <c r="FS89" s="2">
        <v>0</v>
      </c>
      <c r="FT89" s="2"/>
      <c r="FU89" s="2"/>
      <c r="FV89" s="2"/>
      <c r="FW89" s="2"/>
      <c r="FX89" s="2">
        <v>0</v>
      </c>
      <c r="FY89" s="2">
        <v>0</v>
      </c>
      <c r="FZ89" s="2"/>
      <c r="GA89" s="2" t="s">
        <v>3</v>
      </c>
      <c r="GB89" s="2"/>
      <c r="GC89" s="2"/>
      <c r="GD89" s="2">
        <v>1</v>
      </c>
      <c r="GE89" s="2"/>
      <c r="GF89" s="2">
        <v>-819090670</v>
      </c>
      <c r="GG89" s="2">
        <v>2</v>
      </c>
      <c r="GH89" s="2">
        <v>1</v>
      </c>
      <c r="GI89" s="2">
        <v>-2</v>
      </c>
      <c r="GJ89" s="2">
        <v>0</v>
      </c>
      <c r="GK89" s="2">
        <v>0</v>
      </c>
      <c r="GL89" s="2">
        <f t="shared" si="127"/>
        <v>0</v>
      </c>
      <c r="GM89" s="2">
        <f t="shared" si="128"/>
        <v>1362</v>
      </c>
      <c r="GN89" s="2">
        <f t="shared" si="129"/>
        <v>0</v>
      </c>
      <c r="GO89" s="2">
        <f t="shared" si="130"/>
        <v>1362</v>
      </c>
      <c r="GP89" s="2">
        <f t="shared" si="131"/>
        <v>0</v>
      </c>
      <c r="GQ89" s="2"/>
      <c r="GR89" s="2">
        <v>0</v>
      </c>
      <c r="GS89" s="2">
        <v>3</v>
      </c>
      <c r="GT89" s="2">
        <v>0</v>
      </c>
      <c r="GU89" s="2" t="s">
        <v>3</v>
      </c>
      <c r="GV89" s="2">
        <f t="shared" si="132"/>
        <v>0</v>
      </c>
      <c r="GW89" s="2">
        <v>1</v>
      </c>
      <c r="GX89" s="2">
        <f t="shared" si="133"/>
        <v>0</v>
      </c>
      <c r="GY89" s="2"/>
      <c r="GZ89" s="2"/>
      <c r="HA89" s="2">
        <v>0</v>
      </c>
      <c r="HB89" s="2">
        <v>0</v>
      </c>
      <c r="HC89" s="2">
        <f t="shared" si="134"/>
        <v>0</v>
      </c>
      <c r="HD89" s="2"/>
      <c r="HE89" s="2" t="s">
        <v>3</v>
      </c>
      <c r="HF89" s="2" t="s">
        <v>3</v>
      </c>
      <c r="HG89" s="2"/>
      <c r="HH89" s="2"/>
      <c r="HI89" s="2"/>
      <c r="HJ89" s="2"/>
      <c r="HK89" s="2"/>
      <c r="HL89" s="2"/>
      <c r="HM89" s="2" t="s">
        <v>3</v>
      </c>
      <c r="HN89" s="2" t="s">
        <v>3</v>
      </c>
      <c r="HO89" s="2" t="s">
        <v>3</v>
      </c>
      <c r="HP89" s="2" t="s">
        <v>3</v>
      </c>
      <c r="HQ89" s="2" t="s">
        <v>3</v>
      </c>
      <c r="HR89" s="2"/>
      <c r="HS89" s="2"/>
      <c r="HT89" s="2"/>
      <c r="HU89" s="2"/>
      <c r="HV89" s="2"/>
      <c r="HW89" s="2"/>
      <c r="HX89" s="2"/>
      <c r="HY89" s="2"/>
      <c r="HZ89" s="2"/>
      <c r="IA89" s="2"/>
      <c r="IB89" s="2"/>
      <c r="IC89" s="2"/>
      <c r="ID89" s="2"/>
      <c r="IE89" s="2"/>
      <c r="IF89" s="2"/>
      <c r="IG89" s="2"/>
      <c r="IH89" s="2"/>
      <c r="II89" s="2"/>
      <c r="IJ89" s="2"/>
      <c r="IK89" s="2">
        <v>0</v>
      </c>
      <c r="IL89" s="2"/>
      <c r="IM89" s="2"/>
      <c r="IN89" s="2"/>
      <c r="IO89" s="2"/>
      <c r="IP89" s="2"/>
      <c r="IQ89" s="2"/>
      <c r="IR89" s="2"/>
      <c r="IS89" s="2"/>
      <c r="IT89" s="2"/>
      <c r="IU89" s="2"/>
    </row>
    <row r="90" spans="1:255" x14ac:dyDescent="0.2">
      <c r="A90">
        <v>17</v>
      </c>
      <c r="B90">
        <v>1</v>
      </c>
      <c r="E90" t="s">
        <v>151</v>
      </c>
      <c r="F90" t="s">
        <v>152</v>
      </c>
      <c r="G90" t="s">
        <v>153</v>
      </c>
      <c r="H90" t="s">
        <v>149</v>
      </c>
      <c r="I90">
        <v>1</v>
      </c>
      <c r="J90">
        <v>0</v>
      </c>
      <c r="K90">
        <v>1</v>
      </c>
      <c r="O90">
        <f t="shared" si="100"/>
        <v>9385</v>
      </c>
      <c r="P90">
        <f t="shared" si="101"/>
        <v>9385</v>
      </c>
      <c r="Q90">
        <f t="shared" si="102"/>
        <v>0</v>
      </c>
      <c r="R90">
        <f t="shared" si="103"/>
        <v>0</v>
      </c>
      <c r="S90">
        <f t="shared" si="104"/>
        <v>0</v>
      </c>
      <c r="T90">
        <f t="shared" si="105"/>
        <v>0</v>
      </c>
      <c r="U90">
        <f t="shared" si="106"/>
        <v>0</v>
      </c>
      <c r="V90">
        <f t="shared" si="107"/>
        <v>0</v>
      </c>
      <c r="W90">
        <f t="shared" si="108"/>
        <v>8</v>
      </c>
      <c r="X90">
        <f t="shared" si="109"/>
        <v>0</v>
      </c>
      <c r="Y90">
        <f t="shared" si="110"/>
        <v>0</v>
      </c>
      <c r="AA90">
        <v>76147894</v>
      </c>
      <c r="AB90">
        <f t="shared" si="111"/>
        <v>1362.17</v>
      </c>
      <c r="AC90">
        <f t="shared" si="112"/>
        <v>1362.17</v>
      </c>
      <c r="AD90">
        <f t="shared" si="135"/>
        <v>0</v>
      </c>
      <c r="AE90">
        <f t="shared" si="136"/>
        <v>0</v>
      </c>
      <c r="AF90">
        <f t="shared" si="136"/>
        <v>0</v>
      </c>
      <c r="AG90">
        <f t="shared" si="113"/>
        <v>0</v>
      </c>
      <c r="AH90">
        <f t="shared" si="137"/>
        <v>0</v>
      </c>
      <c r="AI90">
        <f t="shared" si="137"/>
        <v>0</v>
      </c>
      <c r="AJ90">
        <f t="shared" si="114"/>
        <v>7.66</v>
      </c>
      <c r="AK90">
        <v>1362.17</v>
      </c>
      <c r="AL90">
        <v>1362.17</v>
      </c>
      <c r="AM90">
        <v>0</v>
      </c>
      <c r="AN90">
        <v>0</v>
      </c>
      <c r="AO90">
        <v>0</v>
      </c>
      <c r="AP90">
        <v>0</v>
      </c>
      <c r="AQ90">
        <v>0</v>
      </c>
      <c r="AR90">
        <v>0</v>
      </c>
      <c r="AS90">
        <v>7.66</v>
      </c>
      <c r="AT90">
        <v>0</v>
      </c>
      <c r="AU90">
        <v>0</v>
      </c>
      <c r="AV90">
        <v>1</v>
      </c>
      <c r="AW90">
        <v>1</v>
      </c>
      <c r="AZ90">
        <v>6.89</v>
      </c>
      <c r="BA90">
        <v>1</v>
      </c>
      <c r="BB90">
        <v>1</v>
      </c>
      <c r="BC90">
        <v>6.89</v>
      </c>
      <c r="BD90" t="s">
        <v>3</v>
      </c>
      <c r="BE90" t="s">
        <v>3</v>
      </c>
      <c r="BF90" t="s">
        <v>3</v>
      </c>
      <c r="BG90" t="s">
        <v>3</v>
      </c>
      <c r="BH90">
        <v>3</v>
      </c>
      <c r="BI90">
        <v>2</v>
      </c>
      <c r="BJ90" t="s">
        <v>154</v>
      </c>
      <c r="BM90">
        <v>500002</v>
      </c>
      <c r="BN90">
        <v>0</v>
      </c>
      <c r="BO90" t="s">
        <v>29</v>
      </c>
      <c r="BP90">
        <v>1</v>
      </c>
      <c r="BQ90">
        <v>12</v>
      </c>
      <c r="BR90">
        <v>0</v>
      </c>
      <c r="BS90">
        <v>1</v>
      </c>
      <c r="BT90">
        <v>1</v>
      </c>
      <c r="BU90">
        <v>1</v>
      </c>
      <c r="BV90">
        <v>1</v>
      </c>
      <c r="BW90">
        <v>1</v>
      </c>
      <c r="BX90">
        <v>1</v>
      </c>
      <c r="BY90" t="s">
        <v>3</v>
      </c>
      <c r="BZ90">
        <v>0</v>
      </c>
      <c r="CA90">
        <v>0</v>
      </c>
      <c r="CB90" t="s">
        <v>3</v>
      </c>
      <c r="CE90">
        <v>0</v>
      </c>
      <c r="CF90">
        <v>0</v>
      </c>
      <c r="CG90">
        <v>0</v>
      </c>
      <c r="CM90">
        <v>0</v>
      </c>
      <c r="CN90" t="s">
        <v>3</v>
      </c>
      <c r="CO90">
        <v>0</v>
      </c>
      <c r="CP90">
        <f t="shared" si="115"/>
        <v>9385</v>
      </c>
      <c r="CQ90">
        <f t="shared" si="116"/>
        <v>9385.3513000000003</v>
      </c>
      <c r="CR90">
        <f t="shared" si="117"/>
        <v>0</v>
      </c>
      <c r="CS90">
        <f t="shared" si="118"/>
        <v>0</v>
      </c>
      <c r="CT90">
        <f t="shared" si="119"/>
        <v>0</v>
      </c>
      <c r="CU90">
        <f t="shared" si="120"/>
        <v>0</v>
      </c>
      <c r="CV90">
        <f t="shared" si="121"/>
        <v>0</v>
      </c>
      <c r="CW90">
        <f t="shared" si="122"/>
        <v>0</v>
      </c>
      <c r="CX90">
        <f t="shared" si="123"/>
        <v>7.66</v>
      </c>
      <c r="CY90">
        <f t="shared" si="124"/>
        <v>0</v>
      </c>
      <c r="CZ90">
        <f t="shared" si="125"/>
        <v>0</v>
      </c>
      <c r="DC90" t="s">
        <v>3</v>
      </c>
      <c r="DD90" t="s">
        <v>3</v>
      </c>
      <c r="DE90" t="s">
        <v>3</v>
      </c>
      <c r="DF90" t="s">
        <v>3</v>
      </c>
      <c r="DG90" t="s">
        <v>3</v>
      </c>
      <c r="DH90" t="s">
        <v>3</v>
      </c>
      <c r="DI90" t="s">
        <v>3</v>
      </c>
      <c r="DJ90" t="s">
        <v>3</v>
      </c>
      <c r="DK90" t="s">
        <v>3</v>
      </c>
      <c r="DL90" t="s">
        <v>3</v>
      </c>
      <c r="DM90" t="s">
        <v>3</v>
      </c>
      <c r="DN90">
        <v>0</v>
      </c>
      <c r="DO90">
        <v>0</v>
      </c>
      <c r="DP90">
        <v>1</v>
      </c>
      <c r="DQ90">
        <v>1</v>
      </c>
      <c r="DU90">
        <v>1010</v>
      </c>
      <c r="DV90" t="s">
        <v>149</v>
      </c>
      <c r="DW90" t="s">
        <v>149</v>
      </c>
      <c r="DX90">
        <v>1</v>
      </c>
      <c r="DZ90" t="s">
        <v>3</v>
      </c>
      <c r="EA90" t="s">
        <v>3</v>
      </c>
      <c r="EB90" t="s">
        <v>3</v>
      </c>
      <c r="EC90" t="s">
        <v>3</v>
      </c>
      <c r="EE90">
        <v>41318551</v>
      </c>
      <c r="EF90">
        <v>12</v>
      </c>
      <c r="EG90" t="s">
        <v>59</v>
      </c>
      <c r="EH90">
        <v>0</v>
      </c>
      <c r="EI90" t="s">
        <v>3</v>
      </c>
      <c r="EJ90">
        <v>2</v>
      </c>
      <c r="EK90">
        <v>500002</v>
      </c>
      <c r="EL90" t="s">
        <v>60</v>
      </c>
      <c r="EM90" t="s">
        <v>61</v>
      </c>
      <c r="EO90" t="s">
        <v>3</v>
      </c>
      <c r="EQ90">
        <v>131072</v>
      </c>
      <c r="ER90">
        <v>1362.17</v>
      </c>
      <c r="ES90">
        <v>1362.17</v>
      </c>
      <c r="ET90">
        <v>0</v>
      </c>
      <c r="EU90">
        <v>0</v>
      </c>
      <c r="EV90">
        <v>0</v>
      </c>
      <c r="EW90">
        <v>0</v>
      </c>
      <c r="EX90">
        <v>0</v>
      </c>
      <c r="EY90">
        <v>0</v>
      </c>
      <c r="FQ90">
        <v>0</v>
      </c>
      <c r="FR90">
        <f t="shared" si="126"/>
        <v>0</v>
      </c>
      <c r="FS90">
        <v>0</v>
      </c>
      <c r="FX90">
        <v>0</v>
      </c>
      <c r="FY90">
        <v>0</v>
      </c>
      <c r="GA90" t="s">
        <v>3</v>
      </c>
      <c r="GD90">
        <v>1</v>
      </c>
      <c r="GF90">
        <v>-819090670</v>
      </c>
      <c r="GG90">
        <v>1</v>
      </c>
      <c r="GH90">
        <v>1</v>
      </c>
      <c r="GI90">
        <v>3</v>
      </c>
      <c r="GJ90">
        <v>0</v>
      </c>
      <c r="GK90">
        <v>0</v>
      </c>
      <c r="GL90">
        <f t="shared" si="127"/>
        <v>0</v>
      </c>
      <c r="GM90">
        <f t="shared" si="128"/>
        <v>9385</v>
      </c>
      <c r="GN90">
        <f t="shared" si="129"/>
        <v>0</v>
      </c>
      <c r="GO90">
        <f t="shared" si="130"/>
        <v>9385</v>
      </c>
      <c r="GP90">
        <f t="shared" si="131"/>
        <v>0</v>
      </c>
      <c r="GR90">
        <v>0</v>
      </c>
      <c r="GS90">
        <v>3</v>
      </c>
      <c r="GT90">
        <v>0</v>
      </c>
      <c r="GU90" t="s">
        <v>3</v>
      </c>
      <c r="GV90">
        <f t="shared" si="132"/>
        <v>0</v>
      </c>
      <c r="GW90">
        <v>1</v>
      </c>
      <c r="GX90">
        <f t="shared" si="133"/>
        <v>0</v>
      </c>
      <c r="HA90">
        <v>0</v>
      </c>
      <c r="HB90">
        <v>0</v>
      </c>
      <c r="HC90">
        <f t="shared" si="134"/>
        <v>0</v>
      </c>
      <c r="HE90" t="s">
        <v>3</v>
      </c>
      <c r="HF90" t="s">
        <v>3</v>
      </c>
      <c r="HM90" t="s">
        <v>3</v>
      </c>
      <c r="HN90" t="s">
        <v>3</v>
      </c>
      <c r="HO90" t="s">
        <v>3</v>
      </c>
      <c r="HP90" t="s">
        <v>3</v>
      </c>
      <c r="HQ90" t="s">
        <v>3</v>
      </c>
      <c r="IK90">
        <v>0</v>
      </c>
    </row>
    <row r="91" spans="1:255" x14ac:dyDescent="0.2">
      <c r="A91" s="2">
        <v>17</v>
      </c>
      <c r="B91" s="2">
        <v>1</v>
      </c>
      <c r="C91" s="2"/>
      <c r="D91" s="2"/>
      <c r="E91" s="2" t="s">
        <v>155</v>
      </c>
      <c r="F91" s="2" t="s">
        <v>152</v>
      </c>
      <c r="G91" s="2" t="s">
        <v>156</v>
      </c>
      <c r="H91" s="2" t="s">
        <v>149</v>
      </c>
      <c r="I91" s="2">
        <v>1</v>
      </c>
      <c r="J91" s="2">
        <v>0</v>
      </c>
      <c r="K91" s="2">
        <v>1</v>
      </c>
      <c r="L91" s="2"/>
      <c r="M91" s="2"/>
      <c r="N91" s="2"/>
      <c r="O91" s="2">
        <f t="shared" si="100"/>
        <v>1362</v>
      </c>
      <c r="P91" s="2">
        <f t="shared" si="101"/>
        <v>1362</v>
      </c>
      <c r="Q91" s="2">
        <f t="shared" si="102"/>
        <v>0</v>
      </c>
      <c r="R91" s="2">
        <f t="shared" si="103"/>
        <v>0</v>
      </c>
      <c r="S91" s="2">
        <f t="shared" si="104"/>
        <v>0</v>
      </c>
      <c r="T91" s="2">
        <f t="shared" si="105"/>
        <v>0</v>
      </c>
      <c r="U91" s="2">
        <f t="shared" si="106"/>
        <v>0</v>
      </c>
      <c r="V91" s="2">
        <f t="shared" si="107"/>
        <v>0</v>
      </c>
      <c r="W91" s="2">
        <f t="shared" si="108"/>
        <v>8</v>
      </c>
      <c r="X91" s="2">
        <f t="shared" si="109"/>
        <v>0</v>
      </c>
      <c r="Y91" s="2">
        <f t="shared" si="110"/>
        <v>0</v>
      </c>
      <c r="Z91" s="2"/>
      <c r="AA91" s="2">
        <v>76147896</v>
      </c>
      <c r="AB91" s="2">
        <f t="shared" si="111"/>
        <v>1362.17</v>
      </c>
      <c r="AC91" s="2">
        <f t="shared" si="112"/>
        <v>1362.17</v>
      </c>
      <c r="AD91" s="2">
        <f t="shared" si="135"/>
        <v>0</v>
      </c>
      <c r="AE91" s="2">
        <f t="shared" si="136"/>
        <v>0</v>
      </c>
      <c r="AF91" s="2">
        <f t="shared" si="136"/>
        <v>0</v>
      </c>
      <c r="AG91" s="2">
        <f t="shared" si="113"/>
        <v>0</v>
      </c>
      <c r="AH91" s="2">
        <f t="shared" si="137"/>
        <v>0</v>
      </c>
      <c r="AI91" s="2">
        <f t="shared" si="137"/>
        <v>0</v>
      </c>
      <c r="AJ91" s="2">
        <f t="shared" si="114"/>
        <v>7.66</v>
      </c>
      <c r="AK91" s="2">
        <v>1362.17</v>
      </c>
      <c r="AL91" s="2">
        <v>1362.17</v>
      </c>
      <c r="AM91" s="2">
        <v>0</v>
      </c>
      <c r="AN91" s="2">
        <v>0</v>
      </c>
      <c r="AO91" s="2">
        <v>0</v>
      </c>
      <c r="AP91" s="2">
        <v>0</v>
      </c>
      <c r="AQ91" s="2">
        <v>0</v>
      </c>
      <c r="AR91" s="2">
        <v>0</v>
      </c>
      <c r="AS91" s="2">
        <v>7.66</v>
      </c>
      <c r="AT91" s="2">
        <v>0</v>
      </c>
      <c r="AU91" s="2">
        <v>0</v>
      </c>
      <c r="AV91" s="2">
        <v>1</v>
      </c>
      <c r="AW91" s="2">
        <v>1</v>
      </c>
      <c r="AX91" s="2"/>
      <c r="AY91" s="2"/>
      <c r="AZ91" s="2">
        <v>1</v>
      </c>
      <c r="BA91" s="2">
        <v>1</v>
      </c>
      <c r="BB91" s="2">
        <v>1</v>
      </c>
      <c r="BC91" s="2">
        <v>1</v>
      </c>
      <c r="BD91" s="2" t="s">
        <v>3</v>
      </c>
      <c r="BE91" s="2" t="s">
        <v>3</v>
      </c>
      <c r="BF91" s="2" t="s">
        <v>3</v>
      </c>
      <c r="BG91" s="2" t="s">
        <v>3</v>
      </c>
      <c r="BH91" s="2">
        <v>3</v>
      </c>
      <c r="BI91" s="2">
        <v>2</v>
      </c>
      <c r="BJ91" s="2" t="s">
        <v>154</v>
      </c>
      <c r="BK91" s="2"/>
      <c r="BL91" s="2"/>
      <c r="BM91" s="2">
        <v>500002</v>
      </c>
      <c r="BN91" s="2">
        <v>0</v>
      </c>
      <c r="BO91" s="2" t="s">
        <v>3</v>
      </c>
      <c r="BP91" s="2">
        <v>0</v>
      </c>
      <c r="BQ91" s="2">
        <v>12</v>
      </c>
      <c r="BR91" s="2">
        <v>0</v>
      </c>
      <c r="BS91" s="2">
        <v>1</v>
      </c>
      <c r="BT91" s="2">
        <v>1</v>
      </c>
      <c r="BU91" s="2">
        <v>1</v>
      </c>
      <c r="BV91" s="2">
        <v>1</v>
      </c>
      <c r="BW91" s="2">
        <v>1</v>
      </c>
      <c r="BX91" s="2">
        <v>1</v>
      </c>
      <c r="BY91" s="2" t="s">
        <v>3</v>
      </c>
      <c r="BZ91" s="2">
        <v>0</v>
      </c>
      <c r="CA91" s="2">
        <v>0</v>
      </c>
      <c r="CB91" s="2" t="s">
        <v>3</v>
      </c>
      <c r="CC91" s="2"/>
      <c r="CD91" s="2"/>
      <c r="CE91" s="2">
        <v>0</v>
      </c>
      <c r="CF91" s="2">
        <v>0</v>
      </c>
      <c r="CG91" s="2">
        <v>0</v>
      </c>
      <c r="CH91" s="2"/>
      <c r="CI91" s="2"/>
      <c r="CJ91" s="2"/>
      <c r="CK91" s="2"/>
      <c r="CL91" s="2"/>
      <c r="CM91" s="2">
        <v>0</v>
      </c>
      <c r="CN91" s="2" t="s">
        <v>3</v>
      </c>
      <c r="CO91" s="2">
        <v>0</v>
      </c>
      <c r="CP91" s="2">
        <f t="shared" si="115"/>
        <v>1362</v>
      </c>
      <c r="CQ91" s="2">
        <f t="shared" si="116"/>
        <v>1362.17</v>
      </c>
      <c r="CR91" s="2">
        <f t="shared" si="117"/>
        <v>0</v>
      </c>
      <c r="CS91" s="2">
        <f t="shared" si="118"/>
        <v>0</v>
      </c>
      <c r="CT91" s="2">
        <f t="shared" si="119"/>
        <v>0</v>
      </c>
      <c r="CU91" s="2">
        <f t="shared" si="120"/>
        <v>0</v>
      </c>
      <c r="CV91" s="2">
        <f t="shared" si="121"/>
        <v>0</v>
      </c>
      <c r="CW91" s="2">
        <f t="shared" si="122"/>
        <v>0</v>
      </c>
      <c r="CX91" s="2">
        <f t="shared" si="123"/>
        <v>7.66</v>
      </c>
      <c r="CY91" s="2">
        <f t="shared" si="124"/>
        <v>0</v>
      </c>
      <c r="CZ91" s="2">
        <f t="shared" si="125"/>
        <v>0</v>
      </c>
      <c r="DA91" s="2"/>
      <c r="DB91" s="2"/>
      <c r="DC91" s="2" t="s">
        <v>3</v>
      </c>
      <c r="DD91" s="2" t="s">
        <v>3</v>
      </c>
      <c r="DE91" s="2" t="s">
        <v>3</v>
      </c>
      <c r="DF91" s="2" t="s">
        <v>3</v>
      </c>
      <c r="DG91" s="2" t="s">
        <v>3</v>
      </c>
      <c r="DH91" s="2" t="s">
        <v>3</v>
      </c>
      <c r="DI91" s="2" t="s">
        <v>3</v>
      </c>
      <c r="DJ91" s="2" t="s">
        <v>3</v>
      </c>
      <c r="DK91" s="2" t="s">
        <v>3</v>
      </c>
      <c r="DL91" s="2" t="s">
        <v>3</v>
      </c>
      <c r="DM91" s="2" t="s">
        <v>3</v>
      </c>
      <c r="DN91" s="2">
        <v>0</v>
      </c>
      <c r="DO91" s="2">
        <v>0</v>
      </c>
      <c r="DP91" s="2">
        <v>1</v>
      </c>
      <c r="DQ91" s="2">
        <v>1</v>
      </c>
      <c r="DR91" s="2"/>
      <c r="DS91" s="2"/>
      <c r="DT91" s="2"/>
      <c r="DU91" s="2">
        <v>1010</v>
      </c>
      <c r="DV91" s="2" t="s">
        <v>149</v>
      </c>
      <c r="DW91" s="2" t="s">
        <v>149</v>
      </c>
      <c r="DX91" s="2">
        <v>1</v>
      </c>
      <c r="DY91" s="2"/>
      <c r="DZ91" s="2" t="s">
        <v>3</v>
      </c>
      <c r="EA91" s="2" t="s">
        <v>3</v>
      </c>
      <c r="EB91" s="2" t="s">
        <v>3</v>
      </c>
      <c r="EC91" s="2" t="s">
        <v>3</v>
      </c>
      <c r="ED91" s="2"/>
      <c r="EE91" s="2">
        <v>41318551</v>
      </c>
      <c r="EF91" s="2">
        <v>12</v>
      </c>
      <c r="EG91" s="2" t="s">
        <v>59</v>
      </c>
      <c r="EH91" s="2">
        <v>0</v>
      </c>
      <c r="EI91" s="2" t="s">
        <v>3</v>
      </c>
      <c r="EJ91" s="2">
        <v>2</v>
      </c>
      <c r="EK91" s="2">
        <v>500002</v>
      </c>
      <c r="EL91" s="2" t="s">
        <v>60</v>
      </c>
      <c r="EM91" s="2" t="s">
        <v>61</v>
      </c>
      <c r="EN91" s="2"/>
      <c r="EO91" s="2" t="s">
        <v>3</v>
      </c>
      <c r="EP91" s="2"/>
      <c r="EQ91" s="2">
        <v>131072</v>
      </c>
      <c r="ER91" s="2">
        <v>1362.17</v>
      </c>
      <c r="ES91" s="2">
        <v>1362.17</v>
      </c>
      <c r="ET91" s="2">
        <v>0</v>
      </c>
      <c r="EU91" s="2">
        <v>0</v>
      </c>
      <c r="EV91" s="2">
        <v>0</v>
      </c>
      <c r="EW91" s="2">
        <v>0</v>
      </c>
      <c r="EX91" s="2">
        <v>0</v>
      </c>
      <c r="EY91" s="2">
        <v>0</v>
      </c>
      <c r="EZ91" s="2"/>
      <c r="FA91" s="2"/>
      <c r="FB91" s="2"/>
      <c r="FC91" s="2"/>
      <c r="FD91" s="2"/>
      <c r="FE91" s="2"/>
      <c r="FF91" s="2"/>
      <c r="FG91" s="2"/>
      <c r="FH91" s="2"/>
      <c r="FI91" s="2"/>
      <c r="FJ91" s="2"/>
      <c r="FK91" s="2"/>
      <c r="FL91" s="2"/>
      <c r="FM91" s="2"/>
      <c r="FN91" s="2"/>
      <c r="FO91" s="2"/>
      <c r="FP91" s="2"/>
      <c r="FQ91" s="2">
        <v>0</v>
      </c>
      <c r="FR91" s="2">
        <f t="shared" si="126"/>
        <v>0</v>
      </c>
      <c r="FS91" s="2">
        <v>0</v>
      </c>
      <c r="FT91" s="2"/>
      <c r="FU91" s="2"/>
      <c r="FV91" s="2"/>
      <c r="FW91" s="2"/>
      <c r="FX91" s="2">
        <v>0</v>
      </c>
      <c r="FY91" s="2">
        <v>0</v>
      </c>
      <c r="FZ91" s="2"/>
      <c r="GA91" s="2" t="s">
        <v>3</v>
      </c>
      <c r="GB91" s="2"/>
      <c r="GC91" s="2"/>
      <c r="GD91" s="2">
        <v>1</v>
      </c>
      <c r="GE91" s="2"/>
      <c r="GF91" s="2">
        <v>306594643</v>
      </c>
      <c r="GG91" s="2">
        <v>2</v>
      </c>
      <c r="GH91" s="2">
        <v>1</v>
      </c>
      <c r="GI91" s="2">
        <v>-2</v>
      </c>
      <c r="GJ91" s="2">
        <v>0</v>
      </c>
      <c r="GK91" s="2">
        <v>0</v>
      </c>
      <c r="GL91" s="2">
        <f t="shared" si="127"/>
        <v>0</v>
      </c>
      <c r="GM91" s="2">
        <f t="shared" si="128"/>
        <v>1362</v>
      </c>
      <c r="GN91" s="2">
        <f t="shared" si="129"/>
        <v>0</v>
      </c>
      <c r="GO91" s="2">
        <f t="shared" si="130"/>
        <v>1362</v>
      </c>
      <c r="GP91" s="2">
        <f t="shared" si="131"/>
        <v>0</v>
      </c>
      <c r="GQ91" s="2"/>
      <c r="GR91" s="2">
        <v>0</v>
      </c>
      <c r="GS91" s="2">
        <v>3</v>
      </c>
      <c r="GT91" s="2">
        <v>0</v>
      </c>
      <c r="GU91" s="2" t="s">
        <v>3</v>
      </c>
      <c r="GV91" s="2">
        <f t="shared" si="132"/>
        <v>0</v>
      </c>
      <c r="GW91" s="2">
        <v>1</v>
      </c>
      <c r="GX91" s="2">
        <f t="shared" si="133"/>
        <v>0</v>
      </c>
      <c r="GY91" s="2"/>
      <c r="GZ91" s="2"/>
      <c r="HA91" s="2">
        <v>0</v>
      </c>
      <c r="HB91" s="2">
        <v>0</v>
      </c>
      <c r="HC91" s="2">
        <f t="shared" si="134"/>
        <v>0</v>
      </c>
      <c r="HD91" s="2"/>
      <c r="HE91" s="2" t="s">
        <v>3</v>
      </c>
      <c r="HF91" s="2" t="s">
        <v>3</v>
      </c>
      <c r="HG91" s="2"/>
      <c r="HH91" s="2"/>
      <c r="HI91" s="2"/>
      <c r="HJ91" s="2"/>
      <c r="HK91" s="2"/>
      <c r="HL91" s="2"/>
      <c r="HM91" s="2" t="s">
        <v>3</v>
      </c>
      <c r="HN91" s="2" t="s">
        <v>3</v>
      </c>
      <c r="HO91" s="2" t="s">
        <v>3</v>
      </c>
      <c r="HP91" s="2" t="s">
        <v>3</v>
      </c>
      <c r="HQ91" s="2" t="s">
        <v>3</v>
      </c>
      <c r="HR91" s="2"/>
      <c r="HS91" s="2"/>
      <c r="HT91" s="2"/>
      <c r="HU91" s="2"/>
      <c r="HV91" s="2"/>
      <c r="HW91" s="2"/>
      <c r="HX91" s="2"/>
      <c r="HY91" s="2"/>
      <c r="HZ91" s="2"/>
      <c r="IA91" s="2"/>
      <c r="IB91" s="2"/>
      <c r="IC91" s="2"/>
      <c r="ID91" s="2"/>
      <c r="IE91" s="2"/>
      <c r="IF91" s="2"/>
      <c r="IG91" s="2"/>
      <c r="IH91" s="2"/>
      <c r="II91" s="2"/>
      <c r="IJ91" s="2"/>
      <c r="IK91" s="2">
        <v>0</v>
      </c>
      <c r="IL91" s="2"/>
      <c r="IM91" s="2"/>
      <c r="IN91" s="2"/>
      <c r="IO91" s="2"/>
      <c r="IP91" s="2"/>
      <c r="IQ91" s="2"/>
      <c r="IR91" s="2"/>
      <c r="IS91" s="2"/>
      <c r="IT91" s="2"/>
      <c r="IU91" s="2"/>
    </row>
    <row r="92" spans="1:255" x14ac:dyDescent="0.2">
      <c r="A92">
        <v>17</v>
      </c>
      <c r="B92">
        <v>1</v>
      </c>
      <c r="E92" t="s">
        <v>155</v>
      </c>
      <c r="F92" t="s">
        <v>152</v>
      </c>
      <c r="G92" t="s">
        <v>156</v>
      </c>
      <c r="H92" t="s">
        <v>149</v>
      </c>
      <c r="I92">
        <v>1</v>
      </c>
      <c r="J92">
        <v>0</v>
      </c>
      <c r="K92">
        <v>1</v>
      </c>
      <c r="O92">
        <f t="shared" si="100"/>
        <v>9385</v>
      </c>
      <c r="P92">
        <f t="shared" si="101"/>
        <v>9385</v>
      </c>
      <c r="Q92">
        <f t="shared" si="102"/>
        <v>0</v>
      </c>
      <c r="R92">
        <f t="shared" si="103"/>
        <v>0</v>
      </c>
      <c r="S92">
        <f t="shared" si="104"/>
        <v>0</v>
      </c>
      <c r="T92">
        <f t="shared" si="105"/>
        <v>0</v>
      </c>
      <c r="U92">
        <f t="shared" si="106"/>
        <v>0</v>
      </c>
      <c r="V92">
        <f t="shared" si="107"/>
        <v>0</v>
      </c>
      <c r="W92">
        <f t="shared" si="108"/>
        <v>8</v>
      </c>
      <c r="X92">
        <f t="shared" si="109"/>
        <v>0</v>
      </c>
      <c r="Y92">
        <f t="shared" si="110"/>
        <v>0</v>
      </c>
      <c r="AA92">
        <v>76147894</v>
      </c>
      <c r="AB92">
        <f t="shared" si="111"/>
        <v>1362.17</v>
      </c>
      <c r="AC92">
        <f t="shared" si="112"/>
        <v>1362.17</v>
      </c>
      <c r="AD92">
        <f t="shared" si="135"/>
        <v>0</v>
      </c>
      <c r="AE92">
        <f t="shared" si="136"/>
        <v>0</v>
      </c>
      <c r="AF92">
        <f t="shared" si="136"/>
        <v>0</v>
      </c>
      <c r="AG92">
        <f t="shared" si="113"/>
        <v>0</v>
      </c>
      <c r="AH92">
        <f t="shared" si="137"/>
        <v>0</v>
      </c>
      <c r="AI92">
        <f t="shared" si="137"/>
        <v>0</v>
      </c>
      <c r="AJ92">
        <f t="shared" si="114"/>
        <v>7.66</v>
      </c>
      <c r="AK92">
        <v>1362.17</v>
      </c>
      <c r="AL92">
        <v>1362.17</v>
      </c>
      <c r="AM92">
        <v>0</v>
      </c>
      <c r="AN92">
        <v>0</v>
      </c>
      <c r="AO92">
        <v>0</v>
      </c>
      <c r="AP92">
        <v>0</v>
      </c>
      <c r="AQ92">
        <v>0</v>
      </c>
      <c r="AR92">
        <v>0</v>
      </c>
      <c r="AS92">
        <v>7.66</v>
      </c>
      <c r="AT92">
        <v>0</v>
      </c>
      <c r="AU92">
        <v>0</v>
      </c>
      <c r="AV92">
        <v>1</v>
      </c>
      <c r="AW92">
        <v>1</v>
      </c>
      <c r="AZ92">
        <v>6.89</v>
      </c>
      <c r="BA92">
        <v>1</v>
      </c>
      <c r="BB92">
        <v>1</v>
      </c>
      <c r="BC92">
        <v>6.89</v>
      </c>
      <c r="BD92" t="s">
        <v>3</v>
      </c>
      <c r="BE92" t="s">
        <v>3</v>
      </c>
      <c r="BF92" t="s">
        <v>3</v>
      </c>
      <c r="BG92" t="s">
        <v>3</v>
      </c>
      <c r="BH92">
        <v>3</v>
      </c>
      <c r="BI92">
        <v>2</v>
      </c>
      <c r="BJ92" t="s">
        <v>154</v>
      </c>
      <c r="BM92">
        <v>500002</v>
      </c>
      <c r="BN92">
        <v>0</v>
      </c>
      <c r="BO92" t="s">
        <v>29</v>
      </c>
      <c r="BP92">
        <v>1</v>
      </c>
      <c r="BQ92">
        <v>12</v>
      </c>
      <c r="BR92">
        <v>0</v>
      </c>
      <c r="BS92">
        <v>1</v>
      </c>
      <c r="BT92">
        <v>1</v>
      </c>
      <c r="BU92">
        <v>1</v>
      </c>
      <c r="BV92">
        <v>1</v>
      </c>
      <c r="BW92">
        <v>1</v>
      </c>
      <c r="BX92">
        <v>1</v>
      </c>
      <c r="BY92" t="s">
        <v>3</v>
      </c>
      <c r="BZ92">
        <v>0</v>
      </c>
      <c r="CA92">
        <v>0</v>
      </c>
      <c r="CB92" t="s">
        <v>3</v>
      </c>
      <c r="CE92">
        <v>0</v>
      </c>
      <c r="CF92">
        <v>0</v>
      </c>
      <c r="CG92">
        <v>0</v>
      </c>
      <c r="CM92">
        <v>0</v>
      </c>
      <c r="CN92" t="s">
        <v>3</v>
      </c>
      <c r="CO92">
        <v>0</v>
      </c>
      <c r="CP92">
        <f t="shared" si="115"/>
        <v>9385</v>
      </c>
      <c r="CQ92">
        <f t="shared" si="116"/>
        <v>9385.3513000000003</v>
      </c>
      <c r="CR92">
        <f t="shared" si="117"/>
        <v>0</v>
      </c>
      <c r="CS92">
        <f t="shared" si="118"/>
        <v>0</v>
      </c>
      <c r="CT92">
        <f t="shared" si="119"/>
        <v>0</v>
      </c>
      <c r="CU92">
        <f t="shared" si="120"/>
        <v>0</v>
      </c>
      <c r="CV92">
        <f t="shared" si="121"/>
        <v>0</v>
      </c>
      <c r="CW92">
        <f t="shared" si="122"/>
        <v>0</v>
      </c>
      <c r="CX92">
        <f t="shared" si="123"/>
        <v>7.66</v>
      </c>
      <c r="CY92">
        <f t="shared" si="124"/>
        <v>0</v>
      </c>
      <c r="CZ92">
        <f t="shared" si="125"/>
        <v>0</v>
      </c>
      <c r="DC92" t="s">
        <v>3</v>
      </c>
      <c r="DD92" t="s">
        <v>3</v>
      </c>
      <c r="DE92" t="s">
        <v>3</v>
      </c>
      <c r="DF92" t="s">
        <v>3</v>
      </c>
      <c r="DG92" t="s">
        <v>3</v>
      </c>
      <c r="DH92" t="s">
        <v>3</v>
      </c>
      <c r="DI92" t="s">
        <v>3</v>
      </c>
      <c r="DJ92" t="s">
        <v>3</v>
      </c>
      <c r="DK92" t="s">
        <v>3</v>
      </c>
      <c r="DL92" t="s">
        <v>3</v>
      </c>
      <c r="DM92" t="s">
        <v>3</v>
      </c>
      <c r="DN92">
        <v>0</v>
      </c>
      <c r="DO92">
        <v>0</v>
      </c>
      <c r="DP92">
        <v>1</v>
      </c>
      <c r="DQ92">
        <v>1</v>
      </c>
      <c r="DU92">
        <v>1010</v>
      </c>
      <c r="DV92" t="s">
        <v>149</v>
      </c>
      <c r="DW92" t="s">
        <v>149</v>
      </c>
      <c r="DX92">
        <v>1</v>
      </c>
      <c r="DZ92" t="s">
        <v>3</v>
      </c>
      <c r="EA92" t="s">
        <v>3</v>
      </c>
      <c r="EB92" t="s">
        <v>3</v>
      </c>
      <c r="EC92" t="s">
        <v>3</v>
      </c>
      <c r="EE92">
        <v>41318551</v>
      </c>
      <c r="EF92">
        <v>12</v>
      </c>
      <c r="EG92" t="s">
        <v>59</v>
      </c>
      <c r="EH92">
        <v>0</v>
      </c>
      <c r="EI92" t="s">
        <v>3</v>
      </c>
      <c r="EJ92">
        <v>2</v>
      </c>
      <c r="EK92">
        <v>500002</v>
      </c>
      <c r="EL92" t="s">
        <v>60</v>
      </c>
      <c r="EM92" t="s">
        <v>61</v>
      </c>
      <c r="EO92" t="s">
        <v>3</v>
      </c>
      <c r="EQ92">
        <v>131072</v>
      </c>
      <c r="ER92">
        <v>1362.17</v>
      </c>
      <c r="ES92">
        <v>1362.17</v>
      </c>
      <c r="ET92">
        <v>0</v>
      </c>
      <c r="EU92">
        <v>0</v>
      </c>
      <c r="EV92">
        <v>0</v>
      </c>
      <c r="EW92">
        <v>0</v>
      </c>
      <c r="EX92">
        <v>0</v>
      </c>
      <c r="EY92">
        <v>0</v>
      </c>
      <c r="FQ92">
        <v>0</v>
      </c>
      <c r="FR92">
        <f t="shared" si="126"/>
        <v>0</v>
      </c>
      <c r="FS92">
        <v>0</v>
      </c>
      <c r="FX92">
        <v>0</v>
      </c>
      <c r="FY92">
        <v>0</v>
      </c>
      <c r="GA92" t="s">
        <v>3</v>
      </c>
      <c r="GD92">
        <v>1</v>
      </c>
      <c r="GF92">
        <v>306594643</v>
      </c>
      <c r="GG92">
        <v>1</v>
      </c>
      <c r="GH92">
        <v>1</v>
      </c>
      <c r="GI92">
        <v>3</v>
      </c>
      <c r="GJ92">
        <v>0</v>
      </c>
      <c r="GK92">
        <v>0</v>
      </c>
      <c r="GL92">
        <f t="shared" si="127"/>
        <v>0</v>
      </c>
      <c r="GM92">
        <f t="shared" si="128"/>
        <v>9385</v>
      </c>
      <c r="GN92">
        <f t="shared" si="129"/>
        <v>0</v>
      </c>
      <c r="GO92">
        <f t="shared" si="130"/>
        <v>9385</v>
      </c>
      <c r="GP92">
        <f t="shared" si="131"/>
        <v>0</v>
      </c>
      <c r="GR92">
        <v>0</v>
      </c>
      <c r="GS92">
        <v>3</v>
      </c>
      <c r="GT92">
        <v>0</v>
      </c>
      <c r="GU92" t="s">
        <v>3</v>
      </c>
      <c r="GV92">
        <f t="shared" si="132"/>
        <v>0</v>
      </c>
      <c r="GW92">
        <v>1</v>
      </c>
      <c r="GX92">
        <f t="shared" si="133"/>
        <v>0</v>
      </c>
      <c r="HA92">
        <v>0</v>
      </c>
      <c r="HB92">
        <v>0</v>
      </c>
      <c r="HC92">
        <f t="shared" si="134"/>
        <v>0</v>
      </c>
      <c r="HE92" t="s">
        <v>3</v>
      </c>
      <c r="HF92" t="s">
        <v>3</v>
      </c>
      <c r="HM92" t="s">
        <v>3</v>
      </c>
      <c r="HN92" t="s">
        <v>3</v>
      </c>
      <c r="HO92" t="s">
        <v>3</v>
      </c>
      <c r="HP92" t="s">
        <v>3</v>
      </c>
      <c r="HQ92" t="s">
        <v>3</v>
      </c>
      <c r="IK92">
        <v>0</v>
      </c>
    </row>
    <row r="93" spans="1:255" x14ac:dyDescent="0.2">
      <c r="A93" s="2">
        <v>17</v>
      </c>
      <c r="B93" s="2">
        <v>1</v>
      </c>
      <c r="C93" s="2">
        <f>ROW(SmtRes!A113)</f>
        <v>113</v>
      </c>
      <c r="D93" s="2">
        <f>ROW(EtalonRes!A113)</f>
        <v>113</v>
      </c>
      <c r="E93" s="2" t="s">
        <v>3</v>
      </c>
      <c r="F93" s="2" t="s">
        <v>157</v>
      </c>
      <c r="G93" s="2" t="s">
        <v>158</v>
      </c>
      <c r="H93" s="2" t="s">
        <v>135</v>
      </c>
      <c r="I93" s="2">
        <v>6</v>
      </c>
      <c r="J93" s="2">
        <v>0</v>
      </c>
      <c r="K93" s="2">
        <v>6</v>
      </c>
      <c r="L93" s="2"/>
      <c r="M93" s="2"/>
      <c r="N93" s="2"/>
      <c r="O93" s="2">
        <f t="shared" si="100"/>
        <v>243</v>
      </c>
      <c r="P93" s="2">
        <f t="shared" si="101"/>
        <v>31</v>
      </c>
      <c r="Q93" s="2">
        <f t="shared" si="102"/>
        <v>26</v>
      </c>
      <c r="R93" s="2">
        <f t="shared" si="103"/>
        <v>2</v>
      </c>
      <c r="S93" s="2">
        <f t="shared" si="104"/>
        <v>186</v>
      </c>
      <c r="T93" s="2">
        <f t="shared" si="105"/>
        <v>0</v>
      </c>
      <c r="U93" s="2">
        <f t="shared" si="106"/>
        <v>19.3536</v>
      </c>
      <c r="V93" s="2">
        <f t="shared" si="107"/>
        <v>0.11520000000000001</v>
      </c>
      <c r="W93" s="2">
        <f t="shared" si="108"/>
        <v>0</v>
      </c>
      <c r="X93" s="2">
        <f t="shared" si="109"/>
        <v>179</v>
      </c>
      <c r="Y93" s="2">
        <f t="shared" si="110"/>
        <v>122</v>
      </c>
      <c r="Z93" s="2"/>
      <c r="AA93" s="2">
        <v>-1</v>
      </c>
      <c r="AB93" s="2">
        <f t="shared" si="111"/>
        <v>40.479599999999998</v>
      </c>
      <c r="AC93" s="2">
        <f t="shared" si="112"/>
        <v>5.19</v>
      </c>
      <c r="AD93" s="2">
        <f>ROUND(((((ET93*1.2*1.6))-((EU93*1.2*1.6)))+AE93),6)</f>
        <v>4.2624000000000004</v>
      </c>
      <c r="AE93" s="2">
        <f>ROUND(((EU93*1.2*1.6)),6)</f>
        <v>0.26879999999999998</v>
      </c>
      <c r="AF93" s="2">
        <f>ROUND(((EV93*1.2*1.6)),6)</f>
        <v>31.027200000000001</v>
      </c>
      <c r="AG93" s="2">
        <f t="shared" si="113"/>
        <v>0</v>
      </c>
      <c r="AH93" s="2">
        <f>((EW93*1.2*1.6))</f>
        <v>3.2256</v>
      </c>
      <c r="AI93" s="2">
        <f>((EX93*1.2*1.6))</f>
        <v>1.9200000000000002E-2</v>
      </c>
      <c r="AJ93" s="2">
        <f t="shared" si="114"/>
        <v>0</v>
      </c>
      <c r="AK93" s="2">
        <v>23.57</v>
      </c>
      <c r="AL93" s="2">
        <v>5.19</v>
      </c>
      <c r="AM93" s="2">
        <v>2.2200000000000002</v>
      </c>
      <c r="AN93" s="2">
        <v>0.14000000000000001</v>
      </c>
      <c r="AO93" s="2">
        <v>16.16</v>
      </c>
      <c r="AP93" s="2">
        <v>0</v>
      </c>
      <c r="AQ93" s="2">
        <v>1.68</v>
      </c>
      <c r="AR93" s="2">
        <v>0.01</v>
      </c>
      <c r="AS93" s="2">
        <v>0</v>
      </c>
      <c r="AT93" s="2">
        <v>95</v>
      </c>
      <c r="AU93" s="2">
        <v>65</v>
      </c>
      <c r="AV93" s="2">
        <v>1</v>
      </c>
      <c r="AW93" s="2">
        <v>1</v>
      </c>
      <c r="AX93" s="2"/>
      <c r="AY93" s="2"/>
      <c r="AZ93" s="2">
        <v>1</v>
      </c>
      <c r="BA93" s="2">
        <v>1</v>
      </c>
      <c r="BB93" s="2">
        <v>1</v>
      </c>
      <c r="BC93" s="2">
        <v>1</v>
      </c>
      <c r="BD93" s="2" t="s">
        <v>3</v>
      </c>
      <c r="BE93" s="2" t="s">
        <v>3</v>
      </c>
      <c r="BF93" s="2" t="s">
        <v>3</v>
      </c>
      <c r="BG93" s="2" t="s">
        <v>3</v>
      </c>
      <c r="BH93" s="2">
        <v>0</v>
      </c>
      <c r="BI93" s="2">
        <v>2</v>
      </c>
      <c r="BJ93" s="2" t="s">
        <v>159</v>
      </c>
      <c r="BK93" s="2"/>
      <c r="BL93" s="2"/>
      <c r="BM93" s="2">
        <v>108001</v>
      </c>
      <c r="BN93" s="2">
        <v>0</v>
      </c>
      <c r="BO93" s="2" t="s">
        <v>3</v>
      </c>
      <c r="BP93" s="2">
        <v>0</v>
      </c>
      <c r="BQ93" s="2">
        <v>3</v>
      </c>
      <c r="BR93" s="2">
        <v>0</v>
      </c>
      <c r="BS93" s="2">
        <v>1</v>
      </c>
      <c r="BT93" s="2">
        <v>1</v>
      </c>
      <c r="BU93" s="2">
        <v>1</v>
      </c>
      <c r="BV93" s="2">
        <v>1</v>
      </c>
      <c r="BW93" s="2">
        <v>1</v>
      </c>
      <c r="BX93" s="2">
        <v>1</v>
      </c>
      <c r="BY93" s="2" t="s">
        <v>3</v>
      </c>
      <c r="BZ93" s="2">
        <v>95</v>
      </c>
      <c r="CA93" s="2">
        <v>65</v>
      </c>
      <c r="CB93" s="2" t="s">
        <v>3</v>
      </c>
      <c r="CC93" s="2"/>
      <c r="CD93" s="2"/>
      <c r="CE93" s="2">
        <v>0</v>
      </c>
      <c r="CF93" s="2">
        <v>0</v>
      </c>
      <c r="CG93" s="2">
        <v>0</v>
      </c>
      <c r="CH93" s="2"/>
      <c r="CI93" s="2"/>
      <c r="CJ93" s="2"/>
      <c r="CK93" s="2"/>
      <c r="CL93" s="2"/>
      <c r="CM93" s="2">
        <v>0</v>
      </c>
      <c r="CN93" s="2" t="s">
        <v>1029</v>
      </c>
      <c r="CO93" s="2">
        <v>0</v>
      </c>
      <c r="CP93" s="2">
        <f t="shared" si="115"/>
        <v>243</v>
      </c>
      <c r="CQ93" s="2">
        <f t="shared" si="116"/>
        <v>5.19</v>
      </c>
      <c r="CR93" s="2">
        <f t="shared" si="117"/>
        <v>4.2624000000000004</v>
      </c>
      <c r="CS93" s="2">
        <f t="shared" si="118"/>
        <v>0.26879999999999998</v>
      </c>
      <c r="CT93" s="2">
        <f t="shared" si="119"/>
        <v>31.027200000000001</v>
      </c>
      <c r="CU93" s="2">
        <f t="shared" si="120"/>
        <v>0</v>
      </c>
      <c r="CV93" s="2">
        <f t="shared" si="121"/>
        <v>3.2256</v>
      </c>
      <c r="CW93" s="2">
        <f t="shared" si="122"/>
        <v>1.9200000000000002E-2</v>
      </c>
      <c r="CX93" s="2">
        <f t="shared" si="123"/>
        <v>0</v>
      </c>
      <c r="CY93" s="2">
        <f t="shared" si="124"/>
        <v>178.6</v>
      </c>
      <c r="CZ93" s="2">
        <f t="shared" si="125"/>
        <v>122.2</v>
      </c>
      <c r="DA93" s="2"/>
      <c r="DB93" s="2"/>
      <c r="DC93" s="2" t="s">
        <v>3</v>
      </c>
      <c r="DD93" s="2" t="s">
        <v>3</v>
      </c>
      <c r="DE93" s="2" t="s">
        <v>75</v>
      </c>
      <c r="DF93" s="2" t="s">
        <v>75</v>
      </c>
      <c r="DG93" s="2" t="s">
        <v>75</v>
      </c>
      <c r="DH93" s="2" t="s">
        <v>3</v>
      </c>
      <c r="DI93" s="2" t="s">
        <v>75</v>
      </c>
      <c r="DJ93" s="2" t="s">
        <v>75</v>
      </c>
      <c r="DK93" s="2" t="s">
        <v>3</v>
      </c>
      <c r="DL93" s="2" t="s">
        <v>3</v>
      </c>
      <c r="DM93" s="2" t="s">
        <v>3</v>
      </c>
      <c r="DN93" s="2">
        <v>0</v>
      </c>
      <c r="DO93" s="2">
        <v>0</v>
      </c>
      <c r="DP93" s="2">
        <v>1</v>
      </c>
      <c r="DQ93" s="2">
        <v>1</v>
      </c>
      <c r="DR93" s="2"/>
      <c r="DS93" s="2"/>
      <c r="DT93" s="2"/>
      <c r="DU93" s="2">
        <v>1013</v>
      </c>
      <c r="DV93" s="2" t="s">
        <v>135</v>
      </c>
      <c r="DW93" s="2" t="s">
        <v>135</v>
      </c>
      <c r="DX93" s="2">
        <v>1</v>
      </c>
      <c r="DY93" s="2"/>
      <c r="DZ93" s="2" t="s">
        <v>3</v>
      </c>
      <c r="EA93" s="2" t="s">
        <v>3</v>
      </c>
      <c r="EB93" s="2" t="s">
        <v>3</v>
      </c>
      <c r="EC93" s="2" t="s">
        <v>3</v>
      </c>
      <c r="ED93" s="2"/>
      <c r="EE93" s="2">
        <v>41318495</v>
      </c>
      <c r="EF93" s="2">
        <v>3</v>
      </c>
      <c r="EG93" s="2" t="s">
        <v>50</v>
      </c>
      <c r="EH93" s="2">
        <v>0</v>
      </c>
      <c r="EI93" s="2" t="s">
        <v>3</v>
      </c>
      <c r="EJ93" s="2">
        <v>2</v>
      </c>
      <c r="EK93" s="2">
        <v>108001</v>
      </c>
      <c r="EL93" s="2" t="s">
        <v>71</v>
      </c>
      <c r="EM93" s="2" t="s">
        <v>72</v>
      </c>
      <c r="EN93" s="2"/>
      <c r="EO93" s="2" t="s">
        <v>76</v>
      </c>
      <c r="EP93" s="2"/>
      <c r="EQ93" s="2">
        <v>132864</v>
      </c>
      <c r="ER93" s="2">
        <v>23.57</v>
      </c>
      <c r="ES93" s="2">
        <v>5.19</v>
      </c>
      <c r="ET93" s="2">
        <v>2.2200000000000002</v>
      </c>
      <c r="EU93" s="2">
        <v>0.14000000000000001</v>
      </c>
      <c r="EV93" s="2">
        <v>16.16</v>
      </c>
      <c r="EW93" s="2">
        <v>1.68</v>
      </c>
      <c r="EX93" s="2">
        <v>0.01</v>
      </c>
      <c r="EY93" s="2">
        <v>0</v>
      </c>
      <c r="EZ93" s="2"/>
      <c r="FA93" s="2"/>
      <c r="FB93" s="2"/>
      <c r="FC93" s="2"/>
      <c r="FD93" s="2"/>
      <c r="FE93" s="2"/>
      <c r="FF93" s="2"/>
      <c r="FG93" s="2"/>
      <c r="FH93" s="2"/>
      <c r="FI93" s="2"/>
      <c r="FJ93" s="2"/>
      <c r="FK93" s="2"/>
      <c r="FL93" s="2"/>
      <c r="FM93" s="2"/>
      <c r="FN93" s="2"/>
      <c r="FO93" s="2"/>
      <c r="FP93" s="2"/>
      <c r="FQ93" s="2">
        <v>0</v>
      </c>
      <c r="FR93" s="2">
        <f t="shared" si="126"/>
        <v>0</v>
      </c>
      <c r="FS93" s="2">
        <v>0</v>
      </c>
      <c r="FT93" s="2"/>
      <c r="FU93" s="2"/>
      <c r="FV93" s="2"/>
      <c r="FW93" s="2"/>
      <c r="FX93" s="2">
        <v>95</v>
      </c>
      <c r="FY93" s="2">
        <v>65</v>
      </c>
      <c r="FZ93" s="2"/>
      <c r="GA93" s="2" t="s">
        <v>3</v>
      </c>
      <c r="GB93" s="2"/>
      <c r="GC93" s="2"/>
      <c r="GD93" s="2">
        <v>1</v>
      </c>
      <c r="GE93" s="2"/>
      <c r="GF93" s="2">
        <v>1040318683</v>
      </c>
      <c r="GG93" s="2">
        <v>2</v>
      </c>
      <c r="GH93" s="2">
        <v>1</v>
      </c>
      <c r="GI93" s="2">
        <v>-2</v>
      </c>
      <c r="GJ93" s="2">
        <v>0</v>
      </c>
      <c r="GK93" s="2">
        <v>0</v>
      </c>
      <c r="GL93" s="2">
        <f t="shared" si="127"/>
        <v>0</v>
      </c>
      <c r="GM93" s="2">
        <f t="shared" si="128"/>
        <v>544</v>
      </c>
      <c r="GN93" s="2">
        <f t="shared" si="129"/>
        <v>0</v>
      </c>
      <c r="GO93" s="2">
        <f t="shared" si="130"/>
        <v>544</v>
      </c>
      <c r="GP93" s="2">
        <f t="shared" si="131"/>
        <v>0</v>
      </c>
      <c r="GQ93" s="2"/>
      <c r="GR93" s="2">
        <v>0</v>
      </c>
      <c r="GS93" s="2">
        <v>3</v>
      </c>
      <c r="GT93" s="2">
        <v>0</v>
      </c>
      <c r="GU93" s="2" t="s">
        <v>3</v>
      </c>
      <c r="GV93" s="2">
        <f t="shared" si="132"/>
        <v>0</v>
      </c>
      <c r="GW93" s="2">
        <v>1</v>
      </c>
      <c r="GX93" s="2">
        <f t="shared" si="133"/>
        <v>0</v>
      </c>
      <c r="GY93" s="2"/>
      <c r="GZ93" s="2"/>
      <c r="HA93" s="2">
        <v>0</v>
      </c>
      <c r="HB93" s="2">
        <v>0</v>
      </c>
      <c r="HC93" s="2">
        <f t="shared" si="134"/>
        <v>0</v>
      </c>
      <c r="HD93" s="2"/>
      <c r="HE93" s="2" t="s">
        <v>3</v>
      </c>
      <c r="HF93" s="2" t="s">
        <v>3</v>
      </c>
      <c r="HG93" s="2"/>
      <c r="HH93" s="2"/>
      <c r="HI93" s="2"/>
      <c r="HJ93" s="2"/>
      <c r="HK93" s="2"/>
      <c r="HL93" s="2"/>
      <c r="HM93" s="2" t="s">
        <v>3</v>
      </c>
      <c r="HN93" s="2" t="s">
        <v>3</v>
      </c>
      <c r="HO93" s="2" t="s">
        <v>3</v>
      </c>
      <c r="HP93" s="2" t="s">
        <v>3</v>
      </c>
      <c r="HQ93" s="2" t="s">
        <v>3</v>
      </c>
      <c r="HR93" s="2"/>
      <c r="HS93" s="2"/>
      <c r="HT93" s="2"/>
      <c r="HU93" s="2"/>
      <c r="HV93" s="2"/>
      <c r="HW93" s="2"/>
      <c r="HX93" s="2"/>
      <c r="HY93" s="2"/>
      <c r="HZ93" s="2"/>
      <c r="IA93" s="2"/>
      <c r="IB93" s="2"/>
      <c r="IC93" s="2"/>
      <c r="ID93" s="2"/>
      <c r="IE93" s="2"/>
      <c r="IF93" s="2"/>
      <c r="IG93" s="2"/>
      <c r="IH93" s="2"/>
      <c r="II93" s="2"/>
      <c r="IJ93" s="2"/>
      <c r="IK93" s="2">
        <v>0</v>
      </c>
      <c r="IL93" s="2"/>
      <c r="IM93" s="2"/>
      <c r="IN93" s="2"/>
      <c r="IO93" s="2"/>
      <c r="IP93" s="2"/>
      <c r="IQ93" s="2"/>
      <c r="IR93" s="2"/>
      <c r="IS93" s="2"/>
      <c r="IT93" s="2"/>
      <c r="IU93" s="2"/>
    </row>
    <row r="94" spans="1:255" x14ac:dyDescent="0.2">
      <c r="A94">
        <v>17</v>
      </c>
      <c r="B94">
        <v>1</v>
      </c>
      <c r="C94">
        <f>ROW(SmtRes!A122)</f>
        <v>122</v>
      </c>
      <c r="D94">
        <f>ROW(EtalonRes!A122)</f>
        <v>122</v>
      </c>
      <c r="E94" t="s">
        <v>3</v>
      </c>
      <c r="F94" t="s">
        <v>157</v>
      </c>
      <c r="G94" t="s">
        <v>158</v>
      </c>
      <c r="H94" t="s">
        <v>135</v>
      </c>
      <c r="I94">
        <v>6</v>
      </c>
      <c r="J94">
        <v>0</v>
      </c>
      <c r="K94">
        <v>6</v>
      </c>
      <c r="O94">
        <f t="shared" si="100"/>
        <v>243</v>
      </c>
      <c r="P94">
        <f t="shared" si="101"/>
        <v>31</v>
      </c>
      <c r="Q94">
        <f t="shared" si="102"/>
        <v>26</v>
      </c>
      <c r="R94">
        <f t="shared" si="103"/>
        <v>2</v>
      </c>
      <c r="S94">
        <f t="shared" si="104"/>
        <v>186</v>
      </c>
      <c r="T94">
        <f t="shared" si="105"/>
        <v>0</v>
      </c>
      <c r="U94">
        <f t="shared" si="106"/>
        <v>19.3536</v>
      </c>
      <c r="V94">
        <f t="shared" si="107"/>
        <v>0.11520000000000001</v>
      </c>
      <c r="W94">
        <f t="shared" si="108"/>
        <v>0</v>
      </c>
      <c r="X94">
        <f t="shared" si="109"/>
        <v>179</v>
      </c>
      <c r="Y94">
        <f t="shared" si="110"/>
        <v>122</v>
      </c>
      <c r="AA94">
        <v>-1</v>
      </c>
      <c r="AB94">
        <f t="shared" si="111"/>
        <v>40.479599999999998</v>
      </c>
      <c r="AC94">
        <f t="shared" si="112"/>
        <v>5.19</v>
      </c>
      <c r="AD94">
        <f>ROUND(((((ET94*1.2*1.6))-((EU94*1.2*1.6)))+AE94),6)</f>
        <v>4.2624000000000004</v>
      </c>
      <c r="AE94">
        <f>ROUND(((EU94*1.2*1.6)),6)</f>
        <v>0.26879999999999998</v>
      </c>
      <c r="AF94">
        <f>ROUND(((EV94*1.2*1.6)),6)</f>
        <v>31.027200000000001</v>
      </c>
      <c r="AG94">
        <f t="shared" si="113"/>
        <v>0</v>
      </c>
      <c r="AH94">
        <f>((EW94*1.2*1.6))</f>
        <v>3.2256</v>
      </c>
      <c r="AI94">
        <f>((EX94*1.2*1.6))</f>
        <v>1.9200000000000002E-2</v>
      </c>
      <c r="AJ94">
        <f t="shared" si="114"/>
        <v>0</v>
      </c>
      <c r="AK94">
        <v>23.57</v>
      </c>
      <c r="AL94">
        <v>5.19</v>
      </c>
      <c r="AM94">
        <v>2.2200000000000002</v>
      </c>
      <c r="AN94">
        <v>0.14000000000000001</v>
      </c>
      <c r="AO94">
        <v>16.16</v>
      </c>
      <c r="AP94">
        <v>0</v>
      </c>
      <c r="AQ94">
        <v>1.68</v>
      </c>
      <c r="AR94">
        <v>0.01</v>
      </c>
      <c r="AS94">
        <v>0</v>
      </c>
      <c r="AT94">
        <v>95</v>
      </c>
      <c r="AU94">
        <v>65</v>
      </c>
      <c r="AV94">
        <v>1</v>
      </c>
      <c r="AW94">
        <v>1</v>
      </c>
      <c r="AZ94">
        <v>1</v>
      </c>
      <c r="BA94">
        <v>1</v>
      </c>
      <c r="BB94">
        <v>1</v>
      </c>
      <c r="BC94">
        <v>1</v>
      </c>
      <c r="BD94" t="s">
        <v>3</v>
      </c>
      <c r="BE94" t="s">
        <v>3</v>
      </c>
      <c r="BF94" t="s">
        <v>3</v>
      </c>
      <c r="BG94" t="s">
        <v>3</v>
      </c>
      <c r="BH94">
        <v>0</v>
      </c>
      <c r="BI94">
        <v>2</v>
      </c>
      <c r="BJ94" t="s">
        <v>159</v>
      </c>
      <c r="BM94">
        <v>108001</v>
      </c>
      <c r="BN94">
        <v>0</v>
      </c>
      <c r="BO94" t="s">
        <v>3</v>
      </c>
      <c r="BP94">
        <v>0</v>
      </c>
      <c r="BQ94">
        <v>3</v>
      </c>
      <c r="BR94">
        <v>0</v>
      </c>
      <c r="BS94">
        <v>1</v>
      </c>
      <c r="BT94">
        <v>1</v>
      </c>
      <c r="BU94">
        <v>1</v>
      </c>
      <c r="BV94">
        <v>1</v>
      </c>
      <c r="BW94">
        <v>1</v>
      </c>
      <c r="BX94">
        <v>1</v>
      </c>
      <c r="BY94" t="s">
        <v>3</v>
      </c>
      <c r="BZ94">
        <v>95</v>
      </c>
      <c r="CA94">
        <v>65</v>
      </c>
      <c r="CB94" t="s">
        <v>3</v>
      </c>
      <c r="CE94">
        <v>0</v>
      </c>
      <c r="CF94">
        <v>0</v>
      </c>
      <c r="CG94">
        <v>0</v>
      </c>
      <c r="CM94">
        <v>0</v>
      </c>
      <c r="CN94" t="s">
        <v>1029</v>
      </c>
      <c r="CO94">
        <v>0</v>
      </c>
      <c r="CP94">
        <f t="shared" si="115"/>
        <v>243</v>
      </c>
      <c r="CQ94">
        <f t="shared" si="116"/>
        <v>5.19</v>
      </c>
      <c r="CR94">
        <f t="shared" si="117"/>
        <v>4.2624000000000004</v>
      </c>
      <c r="CS94">
        <f t="shared" si="118"/>
        <v>0.26879999999999998</v>
      </c>
      <c r="CT94">
        <f t="shared" si="119"/>
        <v>31.027200000000001</v>
      </c>
      <c r="CU94">
        <f t="shared" si="120"/>
        <v>0</v>
      </c>
      <c r="CV94">
        <f t="shared" si="121"/>
        <v>3.2256</v>
      </c>
      <c r="CW94">
        <f t="shared" si="122"/>
        <v>1.9200000000000002E-2</v>
      </c>
      <c r="CX94">
        <f t="shared" si="123"/>
        <v>0</v>
      </c>
      <c r="CY94">
        <f t="shared" si="124"/>
        <v>178.6</v>
      </c>
      <c r="CZ94">
        <f t="shared" si="125"/>
        <v>122.2</v>
      </c>
      <c r="DC94" t="s">
        <v>3</v>
      </c>
      <c r="DD94" t="s">
        <v>3</v>
      </c>
      <c r="DE94" t="s">
        <v>75</v>
      </c>
      <c r="DF94" t="s">
        <v>75</v>
      </c>
      <c r="DG94" t="s">
        <v>75</v>
      </c>
      <c r="DH94" t="s">
        <v>3</v>
      </c>
      <c r="DI94" t="s">
        <v>75</v>
      </c>
      <c r="DJ94" t="s">
        <v>75</v>
      </c>
      <c r="DK94" t="s">
        <v>3</v>
      </c>
      <c r="DL94" t="s">
        <v>3</v>
      </c>
      <c r="DM94" t="s">
        <v>3</v>
      </c>
      <c r="DN94">
        <v>0</v>
      </c>
      <c r="DO94">
        <v>0</v>
      </c>
      <c r="DP94">
        <v>1</v>
      </c>
      <c r="DQ94">
        <v>1</v>
      </c>
      <c r="DU94">
        <v>1013</v>
      </c>
      <c r="DV94" t="s">
        <v>135</v>
      </c>
      <c r="DW94" t="s">
        <v>135</v>
      </c>
      <c r="DX94">
        <v>1</v>
      </c>
      <c r="DZ94" t="s">
        <v>3</v>
      </c>
      <c r="EA94" t="s">
        <v>3</v>
      </c>
      <c r="EB94" t="s">
        <v>3</v>
      </c>
      <c r="EC94" t="s">
        <v>3</v>
      </c>
      <c r="EE94">
        <v>41318495</v>
      </c>
      <c r="EF94">
        <v>3</v>
      </c>
      <c r="EG94" t="s">
        <v>50</v>
      </c>
      <c r="EH94">
        <v>0</v>
      </c>
      <c r="EI94" t="s">
        <v>3</v>
      </c>
      <c r="EJ94">
        <v>2</v>
      </c>
      <c r="EK94">
        <v>108001</v>
      </c>
      <c r="EL94" t="s">
        <v>71</v>
      </c>
      <c r="EM94" t="s">
        <v>72</v>
      </c>
      <c r="EO94" t="s">
        <v>76</v>
      </c>
      <c r="EQ94">
        <v>132864</v>
      </c>
      <c r="ER94">
        <v>23.57</v>
      </c>
      <c r="ES94">
        <v>5.19</v>
      </c>
      <c r="ET94">
        <v>2.2200000000000002</v>
      </c>
      <c r="EU94">
        <v>0.14000000000000001</v>
      </c>
      <c r="EV94">
        <v>16.16</v>
      </c>
      <c r="EW94">
        <v>1.68</v>
      </c>
      <c r="EX94">
        <v>0.01</v>
      </c>
      <c r="EY94">
        <v>0</v>
      </c>
      <c r="FQ94">
        <v>0</v>
      </c>
      <c r="FR94">
        <f t="shared" si="126"/>
        <v>0</v>
      </c>
      <c r="FS94">
        <v>0</v>
      </c>
      <c r="FX94">
        <v>95</v>
      </c>
      <c r="FY94">
        <v>65</v>
      </c>
      <c r="GA94" t="s">
        <v>3</v>
      </c>
      <c r="GD94">
        <v>1</v>
      </c>
      <c r="GF94">
        <v>1040318683</v>
      </c>
      <c r="GG94">
        <v>2</v>
      </c>
      <c r="GH94">
        <v>1</v>
      </c>
      <c r="GI94">
        <v>-2</v>
      </c>
      <c r="GJ94">
        <v>0</v>
      </c>
      <c r="GK94">
        <v>0</v>
      </c>
      <c r="GL94">
        <f t="shared" si="127"/>
        <v>0</v>
      </c>
      <c r="GM94">
        <f t="shared" si="128"/>
        <v>544</v>
      </c>
      <c r="GN94">
        <f t="shared" si="129"/>
        <v>0</v>
      </c>
      <c r="GO94">
        <f t="shared" si="130"/>
        <v>544</v>
      </c>
      <c r="GP94">
        <f t="shared" si="131"/>
        <v>0</v>
      </c>
      <c r="GR94">
        <v>0</v>
      </c>
      <c r="GS94">
        <v>3</v>
      </c>
      <c r="GT94">
        <v>0</v>
      </c>
      <c r="GU94" t="s">
        <v>3</v>
      </c>
      <c r="GV94">
        <f t="shared" si="132"/>
        <v>0</v>
      </c>
      <c r="GW94">
        <v>1</v>
      </c>
      <c r="GX94">
        <f t="shared" si="133"/>
        <v>0</v>
      </c>
      <c r="HA94">
        <v>0</v>
      </c>
      <c r="HB94">
        <v>0</v>
      </c>
      <c r="HC94">
        <f t="shared" si="134"/>
        <v>0</v>
      </c>
      <c r="HE94" t="s">
        <v>3</v>
      </c>
      <c r="HF94" t="s">
        <v>3</v>
      </c>
      <c r="HM94" t="s">
        <v>3</v>
      </c>
      <c r="HN94" t="s">
        <v>3</v>
      </c>
      <c r="HO94" t="s">
        <v>3</v>
      </c>
      <c r="HP94" t="s">
        <v>3</v>
      </c>
      <c r="HQ94" t="s">
        <v>3</v>
      </c>
      <c r="IK94">
        <v>0</v>
      </c>
    </row>
    <row r="95" spans="1:255" x14ac:dyDescent="0.2">
      <c r="A95" s="2">
        <v>17</v>
      </c>
      <c r="B95" s="2">
        <v>1</v>
      </c>
      <c r="C95" s="2"/>
      <c r="D95" s="2"/>
      <c r="E95" s="2" t="s">
        <v>160</v>
      </c>
      <c r="F95" s="2" t="s">
        <v>161</v>
      </c>
      <c r="G95" s="2" t="s">
        <v>162</v>
      </c>
      <c r="H95" s="2" t="s">
        <v>149</v>
      </c>
      <c r="I95" s="2">
        <v>6</v>
      </c>
      <c r="J95" s="2">
        <v>0</v>
      </c>
      <c r="K95" s="2">
        <v>6</v>
      </c>
      <c r="L95" s="2"/>
      <c r="M95" s="2"/>
      <c r="N95" s="2"/>
      <c r="O95" s="2">
        <f t="shared" si="100"/>
        <v>535</v>
      </c>
      <c r="P95" s="2">
        <f t="shared" si="101"/>
        <v>535</v>
      </c>
      <c r="Q95" s="2">
        <f t="shared" si="102"/>
        <v>0</v>
      </c>
      <c r="R95" s="2">
        <f t="shared" si="103"/>
        <v>0</v>
      </c>
      <c r="S95" s="2">
        <f t="shared" si="104"/>
        <v>0</v>
      </c>
      <c r="T95" s="2">
        <f t="shared" si="105"/>
        <v>0</v>
      </c>
      <c r="U95" s="2">
        <f t="shared" si="106"/>
        <v>0</v>
      </c>
      <c r="V95" s="2">
        <f t="shared" si="107"/>
        <v>0</v>
      </c>
      <c r="W95" s="2">
        <f t="shared" si="108"/>
        <v>0</v>
      </c>
      <c r="X95" s="2">
        <f t="shared" si="109"/>
        <v>0</v>
      </c>
      <c r="Y95" s="2">
        <f t="shared" si="110"/>
        <v>0</v>
      </c>
      <c r="Z95" s="2"/>
      <c r="AA95" s="2">
        <v>76147896</v>
      </c>
      <c r="AB95" s="2">
        <f t="shared" si="111"/>
        <v>89.21</v>
      </c>
      <c r="AC95" s="2">
        <f t="shared" si="112"/>
        <v>89.21</v>
      </c>
      <c r="AD95" s="2">
        <f>ROUND((((ET95)-(EU95))+AE95),6)</f>
        <v>0</v>
      </c>
      <c r="AE95" s="2">
        <f>ROUND((EU95),6)</f>
        <v>0</v>
      </c>
      <c r="AF95" s="2">
        <f>ROUND((EV95),6)</f>
        <v>0</v>
      </c>
      <c r="AG95" s="2">
        <f t="shared" si="113"/>
        <v>0</v>
      </c>
      <c r="AH95" s="2">
        <f>(EW95)</f>
        <v>0</v>
      </c>
      <c r="AI95" s="2">
        <f>(EX95)</f>
        <v>0</v>
      </c>
      <c r="AJ95" s="2">
        <f t="shared" si="114"/>
        <v>0</v>
      </c>
      <c r="AK95" s="2">
        <v>89.21</v>
      </c>
      <c r="AL95" s="2">
        <v>89.21</v>
      </c>
      <c r="AM95" s="2">
        <v>0</v>
      </c>
      <c r="AN95" s="2">
        <v>0</v>
      </c>
      <c r="AO95" s="2">
        <v>0</v>
      </c>
      <c r="AP95" s="2">
        <v>0</v>
      </c>
      <c r="AQ95" s="2">
        <v>0</v>
      </c>
      <c r="AR95" s="2">
        <v>0</v>
      </c>
      <c r="AS95" s="2">
        <v>0</v>
      </c>
      <c r="AT95" s="2">
        <v>0</v>
      </c>
      <c r="AU95" s="2">
        <v>0</v>
      </c>
      <c r="AV95" s="2">
        <v>1</v>
      </c>
      <c r="AW95" s="2">
        <v>1</v>
      </c>
      <c r="AX95" s="2"/>
      <c r="AY95" s="2"/>
      <c r="AZ95" s="2">
        <v>1</v>
      </c>
      <c r="BA95" s="2">
        <v>1</v>
      </c>
      <c r="BB95" s="2">
        <v>1</v>
      </c>
      <c r="BC95" s="2">
        <v>1</v>
      </c>
      <c r="BD95" s="2" t="s">
        <v>3</v>
      </c>
      <c r="BE95" s="2" t="s">
        <v>3</v>
      </c>
      <c r="BF95" s="2" t="s">
        <v>3</v>
      </c>
      <c r="BG95" s="2" t="s">
        <v>3</v>
      </c>
      <c r="BH95" s="2">
        <v>3</v>
      </c>
      <c r="BI95" s="2">
        <v>2</v>
      </c>
      <c r="BJ95" s="2" t="s">
        <v>163</v>
      </c>
      <c r="BK95" s="2"/>
      <c r="BL95" s="2"/>
      <c r="BM95" s="2">
        <v>500002</v>
      </c>
      <c r="BN95" s="2">
        <v>0</v>
      </c>
      <c r="BO95" s="2" t="s">
        <v>3</v>
      </c>
      <c r="BP95" s="2">
        <v>0</v>
      </c>
      <c r="BQ95" s="2">
        <v>12</v>
      </c>
      <c r="BR95" s="2">
        <v>0</v>
      </c>
      <c r="BS95" s="2">
        <v>1</v>
      </c>
      <c r="BT95" s="2">
        <v>1</v>
      </c>
      <c r="BU95" s="2">
        <v>1</v>
      </c>
      <c r="BV95" s="2">
        <v>1</v>
      </c>
      <c r="BW95" s="2">
        <v>1</v>
      </c>
      <c r="BX95" s="2">
        <v>1</v>
      </c>
      <c r="BY95" s="2" t="s">
        <v>3</v>
      </c>
      <c r="BZ95" s="2">
        <v>0</v>
      </c>
      <c r="CA95" s="2">
        <v>0</v>
      </c>
      <c r="CB95" s="2" t="s">
        <v>3</v>
      </c>
      <c r="CC95" s="2"/>
      <c r="CD95" s="2"/>
      <c r="CE95" s="2">
        <v>0</v>
      </c>
      <c r="CF95" s="2">
        <v>0</v>
      </c>
      <c r="CG95" s="2">
        <v>0</v>
      </c>
      <c r="CH95" s="2"/>
      <c r="CI95" s="2"/>
      <c r="CJ95" s="2"/>
      <c r="CK95" s="2"/>
      <c r="CL95" s="2"/>
      <c r="CM95" s="2">
        <v>0</v>
      </c>
      <c r="CN95" s="2" t="s">
        <v>3</v>
      </c>
      <c r="CO95" s="2">
        <v>0</v>
      </c>
      <c r="CP95" s="2">
        <f t="shared" si="115"/>
        <v>535</v>
      </c>
      <c r="CQ95" s="2">
        <f t="shared" si="116"/>
        <v>89.21</v>
      </c>
      <c r="CR95" s="2">
        <f t="shared" si="117"/>
        <v>0</v>
      </c>
      <c r="CS95" s="2">
        <f t="shared" si="118"/>
        <v>0</v>
      </c>
      <c r="CT95" s="2">
        <f t="shared" si="119"/>
        <v>0</v>
      </c>
      <c r="CU95" s="2">
        <f t="shared" si="120"/>
        <v>0</v>
      </c>
      <c r="CV95" s="2">
        <f t="shared" si="121"/>
        <v>0</v>
      </c>
      <c r="CW95" s="2">
        <f t="shared" si="122"/>
        <v>0</v>
      </c>
      <c r="CX95" s="2">
        <f t="shared" si="123"/>
        <v>0</v>
      </c>
      <c r="CY95" s="2">
        <f t="shared" si="124"/>
        <v>0</v>
      </c>
      <c r="CZ95" s="2">
        <f t="shared" si="125"/>
        <v>0</v>
      </c>
      <c r="DA95" s="2"/>
      <c r="DB95" s="2"/>
      <c r="DC95" s="2" t="s">
        <v>3</v>
      </c>
      <c r="DD95" s="2" t="s">
        <v>3</v>
      </c>
      <c r="DE95" s="2" t="s">
        <v>3</v>
      </c>
      <c r="DF95" s="2" t="s">
        <v>3</v>
      </c>
      <c r="DG95" s="2" t="s">
        <v>3</v>
      </c>
      <c r="DH95" s="2" t="s">
        <v>3</v>
      </c>
      <c r="DI95" s="2" t="s">
        <v>3</v>
      </c>
      <c r="DJ95" s="2" t="s">
        <v>3</v>
      </c>
      <c r="DK95" s="2" t="s">
        <v>3</v>
      </c>
      <c r="DL95" s="2" t="s">
        <v>3</v>
      </c>
      <c r="DM95" s="2" t="s">
        <v>3</v>
      </c>
      <c r="DN95" s="2">
        <v>0</v>
      </c>
      <c r="DO95" s="2">
        <v>0</v>
      </c>
      <c r="DP95" s="2">
        <v>1</v>
      </c>
      <c r="DQ95" s="2">
        <v>1</v>
      </c>
      <c r="DR95" s="2"/>
      <c r="DS95" s="2"/>
      <c r="DT95" s="2"/>
      <c r="DU95" s="2">
        <v>1010</v>
      </c>
      <c r="DV95" s="2" t="s">
        <v>149</v>
      </c>
      <c r="DW95" s="2" t="s">
        <v>149</v>
      </c>
      <c r="DX95" s="2">
        <v>1</v>
      </c>
      <c r="DY95" s="2"/>
      <c r="DZ95" s="2" t="s">
        <v>3</v>
      </c>
      <c r="EA95" s="2" t="s">
        <v>3</v>
      </c>
      <c r="EB95" s="2" t="s">
        <v>3</v>
      </c>
      <c r="EC95" s="2" t="s">
        <v>3</v>
      </c>
      <c r="ED95" s="2"/>
      <c r="EE95" s="2">
        <v>41318551</v>
      </c>
      <c r="EF95" s="2">
        <v>12</v>
      </c>
      <c r="EG95" s="2" t="s">
        <v>59</v>
      </c>
      <c r="EH95" s="2">
        <v>0</v>
      </c>
      <c r="EI95" s="2" t="s">
        <v>3</v>
      </c>
      <c r="EJ95" s="2">
        <v>2</v>
      </c>
      <c r="EK95" s="2">
        <v>500002</v>
      </c>
      <c r="EL95" s="2" t="s">
        <v>60</v>
      </c>
      <c r="EM95" s="2" t="s">
        <v>61</v>
      </c>
      <c r="EN95" s="2"/>
      <c r="EO95" s="2" t="s">
        <v>3</v>
      </c>
      <c r="EP95" s="2"/>
      <c r="EQ95" s="2">
        <v>131072</v>
      </c>
      <c r="ER95" s="2">
        <v>89.21</v>
      </c>
      <c r="ES95" s="2">
        <v>89.21</v>
      </c>
      <c r="ET95" s="2">
        <v>0</v>
      </c>
      <c r="EU95" s="2">
        <v>0</v>
      </c>
      <c r="EV95" s="2">
        <v>0</v>
      </c>
      <c r="EW95" s="2">
        <v>0</v>
      </c>
      <c r="EX95" s="2">
        <v>0</v>
      </c>
      <c r="EY95" s="2">
        <v>0</v>
      </c>
      <c r="EZ95" s="2"/>
      <c r="FA95" s="2"/>
      <c r="FB95" s="2"/>
      <c r="FC95" s="2"/>
      <c r="FD95" s="2"/>
      <c r="FE95" s="2"/>
      <c r="FF95" s="2"/>
      <c r="FG95" s="2"/>
      <c r="FH95" s="2"/>
      <c r="FI95" s="2"/>
      <c r="FJ95" s="2"/>
      <c r="FK95" s="2"/>
      <c r="FL95" s="2"/>
      <c r="FM95" s="2"/>
      <c r="FN95" s="2"/>
      <c r="FO95" s="2"/>
      <c r="FP95" s="2"/>
      <c r="FQ95" s="2">
        <v>0</v>
      </c>
      <c r="FR95" s="2">
        <f t="shared" si="126"/>
        <v>0</v>
      </c>
      <c r="FS95" s="2">
        <v>0</v>
      </c>
      <c r="FT95" s="2"/>
      <c r="FU95" s="2"/>
      <c r="FV95" s="2"/>
      <c r="FW95" s="2"/>
      <c r="FX95" s="2">
        <v>0</v>
      </c>
      <c r="FY95" s="2">
        <v>0</v>
      </c>
      <c r="FZ95" s="2"/>
      <c r="GA95" s="2" t="s">
        <v>3</v>
      </c>
      <c r="GB95" s="2"/>
      <c r="GC95" s="2"/>
      <c r="GD95" s="2">
        <v>1</v>
      </c>
      <c r="GE95" s="2"/>
      <c r="GF95" s="2">
        <v>-1519870028</v>
      </c>
      <c r="GG95" s="2">
        <v>2</v>
      </c>
      <c r="GH95" s="2">
        <v>1</v>
      </c>
      <c r="GI95" s="2">
        <v>-2</v>
      </c>
      <c r="GJ95" s="2">
        <v>0</v>
      </c>
      <c r="GK95" s="2">
        <v>0</v>
      </c>
      <c r="GL95" s="2">
        <f t="shared" si="127"/>
        <v>0</v>
      </c>
      <c r="GM95" s="2">
        <f t="shared" si="128"/>
        <v>535</v>
      </c>
      <c r="GN95" s="2">
        <f t="shared" si="129"/>
        <v>0</v>
      </c>
      <c r="GO95" s="2">
        <f t="shared" si="130"/>
        <v>535</v>
      </c>
      <c r="GP95" s="2">
        <f t="shared" si="131"/>
        <v>0</v>
      </c>
      <c r="GQ95" s="2"/>
      <c r="GR95" s="2">
        <v>0</v>
      </c>
      <c r="GS95" s="2">
        <v>3</v>
      </c>
      <c r="GT95" s="2">
        <v>0</v>
      </c>
      <c r="GU95" s="2" t="s">
        <v>3</v>
      </c>
      <c r="GV95" s="2">
        <f t="shared" si="132"/>
        <v>0</v>
      </c>
      <c r="GW95" s="2">
        <v>1</v>
      </c>
      <c r="GX95" s="2">
        <f t="shared" si="133"/>
        <v>0</v>
      </c>
      <c r="GY95" s="2"/>
      <c r="GZ95" s="2"/>
      <c r="HA95" s="2">
        <v>0</v>
      </c>
      <c r="HB95" s="2">
        <v>0</v>
      </c>
      <c r="HC95" s="2">
        <f t="shared" si="134"/>
        <v>0</v>
      </c>
      <c r="HD95" s="2"/>
      <c r="HE95" s="2" t="s">
        <v>3</v>
      </c>
      <c r="HF95" s="2" t="s">
        <v>3</v>
      </c>
      <c r="HG95" s="2"/>
      <c r="HH95" s="2"/>
      <c r="HI95" s="2"/>
      <c r="HJ95" s="2"/>
      <c r="HK95" s="2"/>
      <c r="HL95" s="2"/>
      <c r="HM95" s="2" t="s">
        <v>3</v>
      </c>
      <c r="HN95" s="2" t="s">
        <v>3</v>
      </c>
      <c r="HO95" s="2" t="s">
        <v>3</v>
      </c>
      <c r="HP95" s="2" t="s">
        <v>3</v>
      </c>
      <c r="HQ95" s="2" t="s">
        <v>3</v>
      </c>
      <c r="HR95" s="2"/>
      <c r="HS95" s="2"/>
      <c r="HT95" s="2"/>
      <c r="HU95" s="2"/>
      <c r="HV95" s="2"/>
      <c r="HW95" s="2"/>
      <c r="HX95" s="2"/>
      <c r="HY95" s="2"/>
      <c r="HZ95" s="2"/>
      <c r="IA95" s="2"/>
      <c r="IB95" s="2"/>
      <c r="IC95" s="2"/>
      <c r="ID95" s="2"/>
      <c r="IE95" s="2"/>
      <c r="IF95" s="2"/>
      <c r="IG95" s="2"/>
      <c r="IH95" s="2"/>
      <c r="II95" s="2"/>
      <c r="IJ95" s="2"/>
      <c r="IK95" s="2">
        <v>0</v>
      </c>
      <c r="IL95" s="2"/>
      <c r="IM95" s="2"/>
      <c r="IN95" s="2"/>
      <c r="IO95" s="2"/>
      <c r="IP95" s="2"/>
      <c r="IQ95" s="2"/>
      <c r="IR95" s="2"/>
      <c r="IS95" s="2"/>
      <c r="IT95" s="2"/>
      <c r="IU95" s="2"/>
    </row>
    <row r="96" spans="1:255" x14ac:dyDescent="0.2">
      <c r="A96">
        <v>17</v>
      </c>
      <c r="B96">
        <v>1</v>
      </c>
      <c r="E96" t="s">
        <v>160</v>
      </c>
      <c r="F96" t="s">
        <v>161</v>
      </c>
      <c r="G96" t="s">
        <v>162</v>
      </c>
      <c r="H96" t="s">
        <v>149</v>
      </c>
      <c r="I96">
        <v>6</v>
      </c>
      <c r="J96">
        <v>0</v>
      </c>
      <c r="K96">
        <v>6</v>
      </c>
      <c r="O96">
        <f t="shared" si="100"/>
        <v>3688</v>
      </c>
      <c r="P96">
        <f t="shared" si="101"/>
        <v>3688</v>
      </c>
      <c r="Q96">
        <f t="shared" si="102"/>
        <v>0</v>
      </c>
      <c r="R96">
        <f t="shared" si="103"/>
        <v>0</v>
      </c>
      <c r="S96">
        <f t="shared" si="104"/>
        <v>0</v>
      </c>
      <c r="T96">
        <f t="shared" si="105"/>
        <v>0</v>
      </c>
      <c r="U96">
        <f t="shared" si="106"/>
        <v>0</v>
      </c>
      <c r="V96">
        <f t="shared" si="107"/>
        <v>0</v>
      </c>
      <c r="W96">
        <f t="shared" si="108"/>
        <v>0</v>
      </c>
      <c r="X96">
        <f t="shared" si="109"/>
        <v>0</v>
      </c>
      <c r="Y96">
        <f t="shared" si="110"/>
        <v>0</v>
      </c>
      <c r="AA96">
        <v>76147894</v>
      </c>
      <c r="AB96">
        <f t="shared" si="111"/>
        <v>89.21</v>
      </c>
      <c r="AC96">
        <f t="shared" si="112"/>
        <v>89.21</v>
      </c>
      <c r="AD96">
        <f>ROUND((((ET96)-(EU96))+AE96),6)</f>
        <v>0</v>
      </c>
      <c r="AE96">
        <f>ROUND((EU96),6)</f>
        <v>0</v>
      </c>
      <c r="AF96">
        <f>ROUND((EV96),6)</f>
        <v>0</v>
      </c>
      <c r="AG96">
        <f t="shared" si="113"/>
        <v>0</v>
      </c>
      <c r="AH96">
        <f>(EW96)</f>
        <v>0</v>
      </c>
      <c r="AI96">
        <f>(EX96)</f>
        <v>0</v>
      </c>
      <c r="AJ96">
        <f t="shared" si="114"/>
        <v>0</v>
      </c>
      <c r="AK96">
        <v>89.21</v>
      </c>
      <c r="AL96">
        <v>89.21</v>
      </c>
      <c r="AM96">
        <v>0</v>
      </c>
      <c r="AN96">
        <v>0</v>
      </c>
      <c r="AO96">
        <v>0</v>
      </c>
      <c r="AP96">
        <v>0</v>
      </c>
      <c r="AQ96">
        <v>0</v>
      </c>
      <c r="AR96">
        <v>0</v>
      </c>
      <c r="AS96">
        <v>0</v>
      </c>
      <c r="AT96">
        <v>0</v>
      </c>
      <c r="AU96">
        <v>0</v>
      </c>
      <c r="AV96">
        <v>1</v>
      </c>
      <c r="AW96">
        <v>1</v>
      </c>
      <c r="AZ96">
        <v>6.89</v>
      </c>
      <c r="BA96">
        <v>1</v>
      </c>
      <c r="BB96">
        <v>1</v>
      </c>
      <c r="BC96">
        <v>6.89</v>
      </c>
      <c r="BD96" t="s">
        <v>3</v>
      </c>
      <c r="BE96" t="s">
        <v>3</v>
      </c>
      <c r="BF96" t="s">
        <v>3</v>
      </c>
      <c r="BG96" t="s">
        <v>3</v>
      </c>
      <c r="BH96">
        <v>3</v>
      </c>
      <c r="BI96">
        <v>2</v>
      </c>
      <c r="BJ96" t="s">
        <v>163</v>
      </c>
      <c r="BM96">
        <v>500002</v>
      </c>
      <c r="BN96">
        <v>0</v>
      </c>
      <c r="BO96" t="s">
        <v>29</v>
      </c>
      <c r="BP96">
        <v>1</v>
      </c>
      <c r="BQ96">
        <v>12</v>
      </c>
      <c r="BR96">
        <v>0</v>
      </c>
      <c r="BS96">
        <v>1</v>
      </c>
      <c r="BT96">
        <v>1</v>
      </c>
      <c r="BU96">
        <v>1</v>
      </c>
      <c r="BV96">
        <v>1</v>
      </c>
      <c r="BW96">
        <v>1</v>
      </c>
      <c r="BX96">
        <v>1</v>
      </c>
      <c r="BY96" t="s">
        <v>3</v>
      </c>
      <c r="BZ96">
        <v>0</v>
      </c>
      <c r="CA96">
        <v>0</v>
      </c>
      <c r="CB96" t="s">
        <v>3</v>
      </c>
      <c r="CE96">
        <v>0</v>
      </c>
      <c r="CF96">
        <v>0</v>
      </c>
      <c r="CG96">
        <v>0</v>
      </c>
      <c r="CM96">
        <v>0</v>
      </c>
      <c r="CN96" t="s">
        <v>3</v>
      </c>
      <c r="CO96">
        <v>0</v>
      </c>
      <c r="CP96">
        <f t="shared" si="115"/>
        <v>3688</v>
      </c>
      <c r="CQ96">
        <f t="shared" si="116"/>
        <v>614.65689999999995</v>
      </c>
      <c r="CR96">
        <f t="shared" si="117"/>
        <v>0</v>
      </c>
      <c r="CS96">
        <f t="shared" si="118"/>
        <v>0</v>
      </c>
      <c r="CT96">
        <f t="shared" si="119"/>
        <v>0</v>
      </c>
      <c r="CU96">
        <f t="shared" si="120"/>
        <v>0</v>
      </c>
      <c r="CV96">
        <f t="shared" si="121"/>
        <v>0</v>
      </c>
      <c r="CW96">
        <f t="shared" si="122"/>
        <v>0</v>
      </c>
      <c r="CX96">
        <f t="shared" si="123"/>
        <v>0</v>
      </c>
      <c r="CY96">
        <f t="shared" si="124"/>
        <v>0</v>
      </c>
      <c r="CZ96">
        <f t="shared" si="125"/>
        <v>0</v>
      </c>
      <c r="DC96" t="s">
        <v>3</v>
      </c>
      <c r="DD96" t="s">
        <v>3</v>
      </c>
      <c r="DE96" t="s">
        <v>3</v>
      </c>
      <c r="DF96" t="s">
        <v>3</v>
      </c>
      <c r="DG96" t="s">
        <v>3</v>
      </c>
      <c r="DH96" t="s">
        <v>3</v>
      </c>
      <c r="DI96" t="s">
        <v>3</v>
      </c>
      <c r="DJ96" t="s">
        <v>3</v>
      </c>
      <c r="DK96" t="s">
        <v>3</v>
      </c>
      <c r="DL96" t="s">
        <v>3</v>
      </c>
      <c r="DM96" t="s">
        <v>3</v>
      </c>
      <c r="DN96">
        <v>0</v>
      </c>
      <c r="DO96">
        <v>0</v>
      </c>
      <c r="DP96">
        <v>1</v>
      </c>
      <c r="DQ96">
        <v>1</v>
      </c>
      <c r="DU96">
        <v>1010</v>
      </c>
      <c r="DV96" t="s">
        <v>149</v>
      </c>
      <c r="DW96" t="s">
        <v>149</v>
      </c>
      <c r="DX96">
        <v>1</v>
      </c>
      <c r="DZ96" t="s">
        <v>3</v>
      </c>
      <c r="EA96" t="s">
        <v>3</v>
      </c>
      <c r="EB96" t="s">
        <v>3</v>
      </c>
      <c r="EC96" t="s">
        <v>3</v>
      </c>
      <c r="EE96">
        <v>41318551</v>
      </c>
      <c r="EF96">
        <v>12</v>
      </c>
      <c r="EG96" t="s">
        <v>59</v>
      </c>
      <c r="EH96">
        <v>0</v>
      </c>
      <c r="EI96" t="s">
        <v>3</v>
      </c>
      <c r="EJ96">
        <v>2</v>
      </c>
      <c r="EK96">
        <v>500002</v>
      </c>
      <c r="EL96" t="s">
        <v>60</v>
      </c>
      <c r="EM96" t="s">
        <v>61</v>
      </c>
      <c r="EO96" t="s">
        <v>3</v>
      </c>
      <c r="EQ96">
        <v>131072</v>
      </c>
      <c r="ER96">
        <v>89.21</v>
      </c>
      <c r="ES96">
        <v>89.21</v>
      </c>
      <c r="ET96">
        <v>0</v>
      </c>
      <c r="EU96">
        <v>0</v>
      </c>
      <c r="EV96">
        <v>0</v>
      </c>
      <c r="EW96">
        <v>0</v>
      </c>
      <c r="EX96">
        <v>0</v>
      </c>
      <c r="EY96">
        <v>0</v>
      </c>
      <c r="FQ96">
        <v>0</v>
      </c>
      <c r="FR96">
        <f t="shared" si="126"/>
        <v>0</v>
      </c>
      <c r="FS96">
        <v>0</v>
      </c>
      <c r="FX96">
        <v>0</v>
      </c>
      <c r="FY96">
        <v>0</v>
      </c>
      <c r="GA96" t="s">
        <v>3</v>
      </c>
      <c r="GD96">
        <v>1</v>
      </c>
      <c r="GF96">
        <v>-1519870028</v>
      </c>
      <c r="GG96">
        <v>1</v>
      </c>
      <c r="GH96">
        <v>1</v>
      </c>
      <c r="GI96">
        <v>3</v>
      </c>
      <c r="GJ96">
        <v>0</v>
      </c>
      <c r="GK96">
        <v>0</v>
      </c>
      <c r="GL96">
        <f t="shared" si="127"/>
        <v>0</v>
      </c>
      <c r="GM96">
        <f t="shared" si="128"/>
        <v>3688</v>
      </c>
      <c r="GN96">
        <f t="shared" si="129"/>
        <v>0</v>
      </c>
      <c r="GO96">
        <f t="shared" si="130"/>
        <v>3688</v>
      </c>
      <c r="GP96">
        <f t="shared" si="131"/>
        <v>0</v>
      </c>
      <c r="GR96">
        <v>0</v>
      </c>
      <c r="GS96">
        <v>3</v>
      </c>
      <c r="GT96">
        <v>0</v>
      </c>
      <c r="GU96" t="s">
        <v>3</v>
      </c>
      <c r="GV96">
        <f t="shared" si="132"/>
        <v>0</v>
      </c>
      <c r="GW96">
        <v>1</v>
      </c>
      <c r="GX96">
        <f t="shared" si="133"/>
        <v>0</v>
      </c>
      <c r="HA96">
        <v>0</v>
      </c>
      <c r="HB96">
        <v>0</v>
      </c>
      <c r="HC96">
        <f t="shared" si="134"/>
        <v>0</v>
      </c>
      <c r="HE96" t="s">
        <v>3</v>
      </c>
      <c r="HF96" t="s">
        <v>3</v>
      </c>
      <c r="HM96" t="s">
        <v>3</v>
      </c>
      <c r="HN96" t="s">
        <v>3</v>
      </c>
      <c r="HO96" t="s">
        <v>3</v>
      </c>
      <c r="HP96" t="s">
        <v>3</v>
      </c>
      <c r="HQ96" t="s">
        <v>3</v>
      </c>
      <c r="IK96">
        <v>0</v>
      </c>
    </row>
    <row r="97" spans="1:255" x14ac:dyDescent="0.2">
      <c r="A97" s="2">
        <v>17</v>
      </c>
      <c r="B97" s="2">
        <v>1</v>
      </c>
      <c r="C97" s="2">
        <f>ROW(SmtRes!A137)</f>
        <v>137</v>
      </c>
      <c r="D97" s="2">
        <f>ROW(EtalonRes!A137)</f>
        <v>137</v>
      </c>
      <c r="E97" s="2" t="s">
        <v>3</v>
      </c>
      <c r="F97" s="2" t="s">
        <v>164</v>
      </c>
      <c r="G97" s="2" t="s">
        <v>165</v>
      </c>
      <c r="H97" s="2" t="s">
        <v>166</v>
      </c>
      <c r="I97" s="2">
        <v>0.124</v>
      </c>
      <c r="J97" s="2">
        <v>0</v>
      </c>
      <c r="K97" s="2">
        <v>0.124</v>
      </c>
      <c r="L97" s="2"/>
      <c r="M97" s="2"/>
      <c r="N97" s="2"/>
      <c r="O97" s="2">
        <f t="shared" si="100"/>
        <v>5090</v>
      </c>
      <c r="P97" s="2">
        <f t="shared" si="101"/>
        <v>486</v>
      </c>
      <c r="Q97" s="2">
        <f t="shared" si="102"/>
        <v>4095</v>
      </c>
      <c r="R97" s="2">
        <f t="shared" si="103"/>
        <v>242</v>
      </c>
      <c r="S97" s="2">
        <f t="shared" si="104"/>
        <v>509</v>
      </c>
      <c r="T97" s="2">
        <f t="shared" si="105"/>
        <v>0</v>
      </c>
      <c r="U97" s="2">
        <f t="shared" si="106"/>
        <v>45.378048</v>
      </c>
      <c r="V97" s="2">
        <f t="shared" si="107"/>
        <v>19.246387200000001</v>
      </c>
      <c r="W97" s="2">
        <f t="shared" si="108"/>
        <v>0</v>
      </c>
      <c r="X97" s="2">
        <f t="shared" si="109"/>
        <v>713</v>
      </c>
      <c r="Y97" s="2">
        <f t="shared" si="110"/>
        <v>376</v>
      </c>
      <c r="Z97" s="2"/>
      <c r="AA97" s="2">
        <v>-1</v>
      </c>
      <c r="AB97" s="2">
        <f t="shared" si="111"/>
        <v>41055.894399999997</v>
      </c>
      <c r="AC97" s="2">
        <f t="shared" si="112"/>
        <v>3922.96</v>
      </c>
      <c r="AD97" s="2">
        <f>ROUND(((((ET97*1.2*1.6))-((EU97*1.2*1.6)))+AE97),6)</f>
        <v>33026.9568</v>
      </c>
      <c r="AE97" s="2">
        <f>ROUND(((EU97*1.2*1.6)),6)</f>
        <v>1947.9168</v>
      </c>
      <c r="AF97" s="2">
        <f>ROUND(((EV97*1.2*1.6)),6)</f>
        <v>4105.9776000000002</v>
      </c>
      <c r="AG97" s="2">
        <f t="shared" si="113"/>
        <v>0</v>
      </c>
      <c r="AH97" s="2">
        <f>((EW97*1.2*1.6))</f>
        <v>365.952</v>
      </c>
      <c r="AI97" s="2">
        <f>((EX97*1.2*1.6))</f>
        <v>155.21280000000002</v>
      </c>
      <c r="AJ97" s="2">
        <f t="shared" si="114"/>
        <v>0</v>
      </c>
      <c r="AK97" s="2">
        <v>23263.03</v>
      </c>
      <c r="AL97" s="2">
        <v>3922.96</v>
      </c>
      <c r="AM97" s="2">
        <v>17201.54</v>
      </c>
      <c r="AN97" s="2">
        <v>1014.54</v>
      </c>
      <c r="AO97" s="2">
        <v>2138.5300000000002</v>
      </c>
      <c r="AP97" s="2">
        <v>0</v>
      </c>
      <c r="AQ97" s="2">
        <v>190.6</v>
      </c>
      <c r="AR97" s="2">
        <v>80.84</v>
      </c>
      <c r="AS97" s="2">
        <v>0</v>
      </c>
      <c r="AT97" s="2">
        <v>95</v>
      </c>
      <c r="AU97" s="2">
        <v>50</v>
      </c>
      <c r="AV97" s="2">
        <v>1</v>
      </c>
      <c r="AW97" s="2">
        <v>1</v>
      </c>
      <c r="AX97" s="2"/>
      <c r="AY97" s="2"/>
      <c r="AZ97" s="2">
        <v>1</v>
      </c>
      <c r="BA97" s="2">
        <v>1</v>
      </c>
      <c r="BB97" s="2">
        <v>1</v>
      </c>
      <c r="BC97" s="2">
        <v>1</v>
      </c>
      <c r="BD97" s="2" t="s">
        <v>3</v>
      </c>
      <c r="BE97" s="2" t="s">
        <v>3</v>
      </c>
      <c r="BF97" s="2" t="s">
        <v>3</v>
      </c>
      <c r="BG97" s="2" t="s">
        <v>3</v>
      </c>
      <c r="BH97" s="2">
        <v>0</v>
      </c>
      <c r="BI97" s="2">
        <v>2</v>
      </c>
      <c r="BJ97" s="2" t="s">
        <v>167</v>
      </c>
      <c r="BK97" s="2"/>
      <c r="BL97" s="2"/>
      <c r="BM97" s="2">
        <v>120002</v>
      </c>
      <c r="BN97" s="2">
        <v>0</v>
      </c>
      <c r="BO97" s="2" t="s">
        <v>3</v>
      </c>
      <c r="BP97" s="2">
        <v>0</v>
      </c>
      <c r="BQ97" s="2">
        <v>3</v>
      </c>
      <c r="BR97" s="2">
        <v>0</v>
      </c>
      <c r="BS97" s="2">
        <v>1</v>
      </c>
      <c r="BT97" s="2">
        <v>1</v>
      </c>
      <c r="BU97" s="2">
        <v>1</v>
      </c>
      <c r="BV97" s="2">
        <v>1</v>
      </c>
      <c r="BW97" s="2">
        <v>1</v>
      </c>
      <c r="BX97" s="2">
        <v>1</v>
      </c>
      <c r="BY97" s="2" t="s">
        <v>3</v>
      </c>
      <c r="BZ97" s="2">
        <v>95</v>
      </c>
      <c r="CA97" s="2">
        <v>50</v>
      </c>
      <c r="CB97" s="2" t="s">
        <v>3</v>
      </c>
      <c r="CC97" s="2"/>
      <c r="CD97" s="2"/>
      <c r="CE97" s="2">
        <v>0</v>
      </c>
      <c r="CF97" s="2">
        <v>0</v>
      </c>
      <c r="CG97" s="2">
        <v>0</v>
      </c>
      <c r="CH97" s="2"/>
      <c r="CI97" s="2"/>
      <c r="CJ97" s="2"/>
      <c r="CK97" s="2"/>
      <c r="CL97" s="2"/>
      <c r="CM97" s="2">
        <v>0</v>
      </c>
      <c r="CN97" s="2" t="s">
        <v>1031</v>
      </c>
      <c r="CO97" s="2">
        <v>0</v>
      </c>
      <c r="CP97" s="2">
        <f t="shared" si="115"/>
        <v>5090</v>
      </c>
      <c r="CQ97" s="2">
        <f t="shared" si="116"/>
        <v>3922.96</v>
      </c>
      <c r="CR97" s="2">
        <f t="shared" si="117"/>
        <v>33026.9568</v>
      </c>
      <c r="CS97" s="2">
        <f t="shared" si="118"/>
        <v>1947.9168</v>
      </c>
      <c r="CT97" s="2">
        <f t="shared" si="119"/>
        <v>4105.9776000000002</v>
      </c>
      <c r="CU97" s="2">
        <f t="shared" si="120"/>
        <v>0</v>
      </c>
      <c r="CV97" s="2">
        <f t="shared" si="121"/>
        <v>365.952</v>
      </c>
      <c r="CW97" s="2">
        <f t="shared" si="122"/>
        <v>155.21280000000002</v>
      </c>
      <c r="CX97" s="2">
        <f t="shared" si="123"/>
        <v>0</v>
      </c>
      <c r="CY97" s="2">
        <f t="shared" si="124"/>
        <v>713.45</v>
      </c>
      <c r="CZ97" s="2">
        <f t="shared" si="125"/>
        <v>375.5</v>
      </c>
      <c r="DA97" s="2"/>
      <c r="DB97" s="2"/>
      <c r="DC97" s="2" t="s">
        <v>3</v>
      </c>
      <c r="DD97" s="2" t="s">
        <v>3</v>
      </c>
      <c r="DE97" s="2" t="s">
        <v>75</v>
      </c>
      <c r="DF97" s="2" t="s">
        <v>75</v>
      </c>
      <c r="DG97" s="2" t="s">
        <v>75</v>
      </c>
      <c r="DH97" s="2" t="s">
        <v>3</v>
      </c>
      <c r="DI97" s="2" t="s">
        <v>75</v>
      </c>
      <c r="DJ97" s="2" t="s">
        <v>75</v>
      </c>
      <c r="DK97" s="2" t="s">
        <v>3</v>
      </c>
      <c r="DL97" s="2" t="s">
        <v>3</v>
      </c>
      <c r="DM97" s="2" t="s">
        <v>3</v>
      </c>
      <c r="DN97" s="2">
        <v>0</v>
      </c>
      <c r="DO97" s="2">
        <v>0</v>
      </c>
      <c r="DP97" s="2">
        <v>1</v>
      </c>
      <c r="DQ97" s="2">
        <v>1</v>
      </c>
      <c r="DR97" s="2"/>
      <c r="DS97" s="2"/>
      <c r="DT97" s="2"/>
      <c r="DU97" s="2">
        <v>1013</v>
      </c>
      <c r="DV97" s="2" t="s">
        <v>166</v>
      </c>
      <c r="DW97" s="2" t="s">
        <v>166</v>
      </c>
      <c r="DX97" s="2">
        <v>1</v>
      </c>
      <c r="DY97" s="2"/>
      <c r="DZ97" s="2" t="s">
        <v>3</v>
      </c>
      <c r="EA97" s="2" t="s">
        <v>3</v>
      </c>
      <c r="EB97" s="2" t="s">
        <v>3</v>
      </c>
      <c r="EC97" s="2" t="s">
        <v>3</v>
      </c>
      <c r="ED97" s="2"/>
      <c r="EE97" s="2">
        <v>41318523</v>
      </c>
      <c r="EF97" s="2">
        <v>3</v>
      </c>
      <c r="EG97" s="2" t="s">
        <v>50</v>
      </c>
      <c r="EH97" s="2">
        <v>0</v>
      </c>
      <c r="EI97" s="2" t="s">
        <v>3</v>
      </c>
      <c r="EJ97" s="2">
        <v>2</v>
      </c>
      <c r="EK97" s="2">
        <v>120002</v>
      </c>
      <c r="EL97" s="2" t="s">
        <v>137</v>
      </c>
      <c r="EM97" s="2" t="s">
        <v>138</v>
      </c>
      <c r="EN97" s="2"/>
      <c r="EO97" s="2" t="s">
        <v>168</v>
      </c>
      <c r="EP97" s="2"/>
      <c r="EQ97" s="2">
        <v>132864</v>
      </c>
      <c r="ER97" s="2">
        <v>23263.03</v>
      </c>
      <c r="ES97" s="2">
        <v>3922.96</v>
      </c>
      <c r="ET97" s="2">
        <v>17201.54</v>
      </c>
      <c r="EU97" s="2">
        <v>1014.54</v>
      </c>
      <c r="EV97" s="2">
        <v>2138.5300000000002</v>
      </c>
      <c r="EW97" s="2">
        <v>190.6</v>
      </c>
      <c r="EX97" s="2">
        <v>80.84</v>
      </c>
      <c r="EY97" s="2">
        <v>0</v>
      </c>
      <c r="EZ97" s="2"/>
      <c r="FA97" s="2"/>
      <c r="FB97" s="2"/>
      <c r="FC97" s="2"/>
      <c r="FD97" s="2"/>
      <c r="FE97" s="2"/>
      <c r="FF97" s="2"/>
      <c r="FG97" s="2"/>
      <c r="FH97" s="2"/>
      <c r="FI97" s="2"/>
      <c r="FJ97" s="2"/>
      <c r="FK97" s="2"/>
      <c r="FL97" s="2"/>
      <c r="FM97" s="2"/>
      <c r="FN97" s="2"/>
      <c r="FO97" s="2"/>
      <c r="FP97" s="2"/>
      <c r="FQ97" s="2">
        <v>0</v>
      </c>
      <c r="FR97" s="2">
        <f t="shared" si="126"/>
        <v>0</v>
      </c>
      <c r="FS97" s="2">
        <v>0</v>
      </c>
      <c r="FT97" s="2"/>
      <c r="FU97" s="2"/>
      <c r="FV97" s="2"/>
      <c r="FW97" s="2"/>
      <c r="FX97" s="2">
        <v>95</v>
      </c>
      <c r="FY97" s="2">
        <v>50</v>
      </c>
      <c r="FZ97" s="2"/>
      <c r="GA97" s="2" t="s">
        <v>3</v>
      </c>
      <c r="GB97" s="2"/>
      <c r="GC97" s="2"/>
      <c r="GD97" s="2">
        <v>1</v>
      </c>
      <c r="GE97" s="2"/>
      <c r="GF97" s="2">
        <v>347154707</v>
      </c>
      <c r="GG97" s="2">
        <v>2</v>
      </c>
      <c r="GH97" s="2">
        <v>1</v>
      </c>
      <c r="GI97" s="2">
        <v>-2</v>
      </c>
      <c r="GJ97" s="2">
        <v>0</v>
      </c>
      <c r="GK97" s="2">
        <v>0</v>
      </c>
      <c r="GL97" s="2">
        <f t="shared" si="127"/>
        <v>0</v>
      </c>
      <c r="GM97" s="2">
        <f t="shared" si="128"/>
        <v>6179</v>
      </c>
      <c r="GN97" s="2">
        <f t="shared" si="129"/>
        <v>0</v>
      </c>
      <c r="GO97" s="2">
        <f t="shared" si="130"/>
        <v>6179</v>
      </c>
      <c r="GP97" s="2">
        <f t="shared" si="131"/>
        <v>0</v>
      </c>
      <c r="GQ97" s="2"/>
      <c r="GR97" s="2">
        <v>0</v>
      </c>
      <c r="GS97" s="2">
        <v>3</v>
      </c>
      <c r="GT97" s="2">
        <v>0</v>
      </c>
      <c r="GU97" s="2" t="s">
        <v>3</v>
      </c>
      <c r="GV97" s="2">
        <f t="shared" si="132"/>
        <v>0</v>
      </c>
      <c r="GW97" s="2">
        <v>1</v>
      </c>
      <c r="GX97" s="2">
        <f t="shared" si="133"/>
        <v>0</v>
      </c>
      <c r="GY97" s="2"/>
      <c r="GZ97" s="2"/>
      <c r="HA97" s="2">
        <v>0</v>
      </c>
      <c r="HB97" s="2">
        <v>0</v>
      </c>
      <c r="HC97" s="2">
        <f t="shared" si="134"/>
        <v>0</v>
      </c>
      <c r="HD97" s="2"/>
      <c r="HE97" s="2" t="s">
        <v>3</v>
      </c>
      <c r="HF97" s="2" t="s">
        <v>3</v>
      </c>
      <c r="HG97" s="2"/>
      <c r="HH97" s="2"/>
      <c r="HI97" s="2"/>
      <c r="HJ97" s="2"/>
      <c r="HK97" s="2"/>
      <c r="HL97" s="2"/>
      <c r="HM97" s="2" t="s">
        <v>3</v>
      </c>
      <c r="HN97" s="2" t="s">
        <v>3</v>
      </c>
      <c r="HO97" s="2" t="s">
        <v>3</v>
      </c>
      <c r="HP97" s="2" t="s">
        <v>3</v>
      </c>
      <c r="HQ97" s="2" t="s">
        <v>3</v>
      </c>
      <c r="HR97" s="2"/>
      <c r="HS97" s="2"/>
      <c r="HT97" s="2"/>
      <c r="HU97" s="2"/>
      <c r="HV97" s="2"/>
      <c r="HW97" s="2"/>
      <c r="HX97" s="2"/>
      <c r="HY97" s="2"/>
      <c r="HZ97" s="2"/>
      <c r="IA97" s="2"/>
      <c r="IB97" s="2"/>
      <c r="IC97" s="2"/>
      <c r="ID97" s="2"/>
      <c r="IE97" s="2"/>
      <c r="IF97" s="2"/>
      <c r="IG97" s="2"/>
      <c r="IH97" s="2"/>
      <c r="II97" s="2"/>
      <c r="IJ97" s="2"/>
      <c r="IK97" s="2">
        <v>0</v>
      </c>
      <c r="IL97" s="2"/>
      <c r="IM97" s="2"/>
      <c r="IN97" s="2"/>
      <c r="IO97" s="2"/>
      <c r="IP97" s="2"/>
      <c r="IQ97" s="2"/>
      <c r="IR97" s="2"/>
      <c r="IS97" s="2"/>
      <c r="IT97" s="2"/>
      <c r="IU97" s="2"/>
    </row>
    <row r="98" spans="1:255" x14ac:dyDescent="0.2">
      <c r="A98">
        <v>17</v>
      </c>
      <c r="B98">
        <v>1</v>
      </c>
      <c r="C98">
        <f>ROW(SmtRes!A152)</f>
        <v>152</v>
      </c>
      <c r="D98">
        <f>ROW(EtalonRes!A152)</f>
        <v>152</v>
      </c>
      <c r="E98" t="s">
        <v>3</v>
      </c>
      <c r="F98" t="s">
        <v>164</v>
      </c>
      <c r="G98" t="s">
        <v>165</v>
      </c>
      <c r="H98" t="s">
        <v>166</v>
      </c>
      <c r="I98">
        <v>0.124</v>
      </c>
      <c r="J98">
        <v>0</v>
      </c>
      <c r="K98">
        <v>0.124</v>
      </c>
      <c r="O98">
        <f t="shared" si="100"/>
        <v>5090</v>
      </c>
      <c r="P98">
        <f t="shared" si="101"/>
        <v>486</v>
      </c>
      <c r="Q98">
        <f t="shared" si="102"/>
        <v>4095</v>
      </c>
      <c r="R98">
        <f t="shared" si="103"/>
        <v>242</v>
      </c>
      <c r="S98">
        <f t="shared" si="104"/>
        <v>509</v>
      </c>
      <c r="T98">
        <f t="shared" si="105"/>
        <v>0</v>
      </c>
      <c r="U98">
        <f t="shared" si="106"/>
        <v>45.378048</v>
      </c>
      <c r="V98">
        <f t="shared" si="107"/>
        <v>19.246387200000001</v>
      </c>
      <c r="W98">
        <f t="shared" si="108"/>
        <v>0</v>
      </c>
      <c r="X98">
        <f t="shared" si="109"/>
        <v>713</v>
      </c>
      <c r="Y98">
        <f t="shared" si="110"/>
        <v>376</v>
      </c>
      <c r="AA98">
        <v>-1</v>
      </c>
      <c r="AB98">
        <f t="shared" si="111"/>
        <v>41055.894399999997</v>
      </c>
      <c r="AC98">
        <f t="shared" si="112"/>
        <v>3922.96</v>
      </c>
      <c r="AD98">
        <f>ROUND(((((ET98*1.2*1.6))-((EU98*1.2*1.6)))+AE98),6)</f>
        <v>33026.9568</v>
      </c>
      <c r="AE98">
        <f>ROUND(((EU98*1.2*1.6)),6)</f>
        <v>1947.9168</v>
      </c>
      <c r="AF98">
        <f>ROUND(((EV98*1.2*1.6)),6)</f>
        <v>4105.9776000000002</v>
      </c>
      <c r="AG98">
        <f t="shared" si="113"/>
        <v>0</v>
      </c>
      <c r="AH98">
        <f>((EW98*1.2*1.6))</f>
        <v>365.952</v>
      </c>
      <c r="AI98">
        <f>((EX98*1.2*1.6))</f>
        <v>155.21280000000002</v>
      </c>
      <c r="AJ98">
        <f t="shared" si="114"/>
        <v>0</v>
      </c>
      <c r="AK98">
        <v>23263.03</v>
      </c>
      <c r="AL98">
        <v>3922.96</v>
      </c>
      <c r="AM98">
        <v>17201.54</v>
      </c>
      <c r="AN98">
        <v>1014.54</v>
      </c>
      <c r="AO98">
        <v>2138.5300000000002</v>
      </c>
      <c r="AP98">
        <v>0</v>
      </c>
      <c r="AQ98">
        <v>190.6</v>
      </c>
      <c r="AR98">
        <v>80.84</v>
      </c>
      <c r="AS98">
        <v>0</v>
      </c>
      <c r="AT98">
        <v>95</v>
      </c>
      <c r="AU98">
        <v>50</v>
      </c>
      <c r="AV98">
        <v>1</v>
      </c>
      <c r="AW98">
        <v>1</v>
      </c>
      <c r="AZ98">
        <v>1</v>
      </c>
      <c r="BA98">
        <v>1</v>
      </c>
      <c r="BB98">
        <v>1</v>
      </c>
      <c r="BC98">
        <v>1</v>
      </c>
      <c r="BD98" t="s">
        <v>3</v>
      </c>
      <c r="BE98" t="s">
        <v>3</v>
      </c>
      <c r="BF98" t="s">
        <v>3</v>
      </c>
      <c r="BG98" t="s">
        <v>3</v>
      </c>
      <c r="BH98">
        <v>0</v>
      </c>
      <c r="BI98">
        <v>2</v>
      </c>
      <c r="BJ98" t="s">
        <v>167</v>
      </c>
      <c r="BM98">
        <v>120002</v>
      </c>
      <c r="BN98">
        <v>0</v>
      </c>
      <c r="BO98" t="s">
        <v>3</v>
      </c>
      <c r="BP98">
        <v>0</v>
      </c>
      <c r="BQ98">
        <v>3</v>
      </c>
      <c r="BR98">
        <v>0</v>
      </c>
      <c r="BS98">
        <v>1</v>
      </c>
      <c r="BT98">
        <v>1</v>
      </c>
      <c r="BU98">
        <v>1</v>
      </c>
      <c r="BV98">
        <v>1</v>
      </c>
      <c r="BW98">
        <v>1</v>
      </c>
      <c r="BX98">
        <v>1</v>
      </c>
      <c r="BY98" t="s">
        <v>3</v>
      </c>
      <c r="BZ98">
        <v>95</v>
      </c>
      <c r="CA98">
        <v>50</v>
      </c>
      <c r="CB98" t="s">
        <v>3</v>
      </c>
      <c r="CE98">
        <v>0</v>
      </c>
      <c r="CF98">
        <v>0</v>
      </c>
      <c r="CG98">
        <v>0</v>
      </c>
      <c r="CM98">
        <v>0</v>
      </c>
      <c r="CN98" t="s">
        <v>1031</v>
      </c>
      <c r="CO98">
        <v>0</v>
      </c>
      <c r="CP98">
        <f t="shared" si="115"/>
        <v>5090</v>
      </c>
      <c r="CQ98">
        <f t="shared" si="116"/>
        <v>3922.96</v>
      </c>
      <c r="CR98">
        <f t="shared" si="117"/>
        <v>33026.9568</v>
      </c>
      <c r="CS98">
        <f t="shared" si="118"/>
        <v>1947.9168</v>
      </c>
      <c r="CT98">
        <f t="shared" si="119"/>
        <v>4105.9776000000002</v>
      </c>
      <c r="CU98">
        <f t="shared" si="120"/>
        <v>0</v>
      </c>
      <c r="CV98">
        <f t="shared" si="121"/>
        <v>365.952</v>
      </c>
      <c r="CW98">
        <f t="shared" si="122"/>
        <v>155.21280000000002</v>
      </c>
      <c r="CX98">
        <f t="shared" si="123"/>
        <v>0</v>
      </c>
      <c r="CY98">
        <f t="shared" si="124"/>
        <v>713.45</v>
      </c>
      <c r="CZ98">
        <f t="shared" si="125"/>
        <v>375.5</v>
      </c>
      <c r="DC98" t="s">
        <v>3</v>
      </c>
      <c r="DD98" t="s">
        <v>3</v>
      </c>
      <c r="DE98" t="s">
        <v>75</v>
      </c>
      <c r="DF98" t="s">
        <v>75</v>
      </c>
      <c r="DG98" t="s">
        <v>75</v>
      </c>
      <c r="DH98" t="s">
        <v>3</v>
      </c>
      <c r="DI98" t="s">
        <v>75</v>
      </c>
      <c r="DJ98" t="s">
        <v>75</v>
      </c>
      <c r="DK98" t="s">
        <v>3</v>
      </c>
      <c r="DL98" t="s">
        <v>3</v>
      </c>
      <c r="DM98" t="s">
        <v>3</v>
      </c>
      <c r="DN98">
        <v>0</v>
      </c>
      <c r="DO98">
        <v>0</v>
      </c>
      <c r="DP98">
        <v>1</v>
      </c>
      <c r="DQ98">
        <v>1</v>
      </c>
      <c r="DU98">
        <v>1013</v>
      </c>
      <c r="DV98" t="s">
        <v>166</v>
      </c>
      <c r="DW98" t="s">
        <v>166</v>
      </c>
      <c r="DX98">
        <v>1</v>
      </c>
      <c r="DZ98" t="s">
        <v>3</v>
      </c>
      <c r="EA98" t="s">
        <v>3</v>
      </c>
      <c r="EB98" t="s">
        <v>3</v>
      </c>
      <c r="EC98" t="s">
        <v>3</v>
      </c>
      <c r="EE98">
        <v>41318523</v>
      </c>
      <c r="EF98">
        <v>3</v>
      </c>
      <c r="EG98" t="s">
        <v>50</v>
      </c>
      <c r="EH98">
        <v>0</v>
      </c>
      <c r="EI98" t="s">
        <v>3</v>
      </c>
      <c r="EJ98">
        <v>2</v>
      </c>
      <c r="EK98">
        <v>120002</v>
      </c>
      <c r="EL98" t="s">
        <v>137</v>
      </c>
      <c r="EM98" t="s">
        <v>138</v>
      </c>
      <c r="EO98" t="s">
        <v>168</v>
      </c>
      <c r="EQ98">
        <v>132864</v>
      </c>
      <c r="ER98">
        <v>23263.03</v>
      </c>
      <c r="ES98">
        <v>3922.96</v>
      </c>
      <c r="ET98">
        <v>17201.54</v>
      </c>
      <c r="EU98">
        <v>1014.54</v>
      </c>
      <c r="EV98">
        <v>2138.5300000000002</v>
      </c>
      <c r="EW98">
        <v>190.6</v>
      </c>
      <c r="EX98">
        <v>80.84</v>
      </c>
      <c r="EY98">
        <v>0</v>
      </c>
      <c r="FQ98">
        <v>0</v>
      </c>
      <c r="FR98">
        <f t="shared" si="126"/>
        <v>0</v>
      </c>
      <c r="FS98">
        <v>0</v>
      </c>
      <c r="FX98">
        <v>95</v>
      </c>
      <c r="FY98">
        <v>50</v>
      </c>
      <c r="GA98" t="s">
        <v>3</v>
      </c>
      <c r="GD98">
        <v>1</v>
      </c>
      <c r="GF98">
        <v>347154707</v>
      </c>
      <c r="GG98">
        <v>1</v>
      </c>
      <c r="GH98">
        <v>1</v>
      </c>
      <c r="GI98">
        <v>-2</v>
      </c>
      <c r="GJ98">
        <v>0</v>
      </c>
      <c r="GK98">
        <v>0</v>
      </c>
      <c r="GL98">
        <f t="shared" si="127"/>
        <v>0</v>
      </c>
      <c r="GM98">
        <f t="shared" si="128"/>
        <v>6179</v>
      </c>
      <c r="GN98">
        <f t="shared" si="129"/>
        <v>0</v>
      </c>
      <c r="GO98">
        <f t="shared" si="130"/>
        <v>6179</v>
      </c>
      <c r="GP98">
        <f t="shared" si="131"/>
        <v>0</v>
      </c>
      <c r="GR98">
        <v>0</v>
      </c>
      <c r="GS98">
        <v>3</v>
      </c>
      <c r="GT98">
        <v>0</v>
      </c>
      <c r="GU98" t="s">
        <v>3</v>
      </c>
      <c r="GV98">
        <f t="shared" si="132"/>
        <v>0</v>
      </c>
      <c r="GW98">
        <v>1</v>
      </c>
      <c r="GX98">
        <f t="shared" si="133"/>
        <v>0</v>
      </c>
      <c r="HA98">
        <v>0</v>
      </c>
      <c r="HB98">
        <v>0</v>
      </c>
      <c r="HC98">
        <f t="shared" si="134"/>
        <v>0</v>
      </c>
      <c r="HE98" t="s">
        <v>3</v>
      </c>
      <c r="HF98" t="s">
        <v>3</v>
      </c>
      <c r="HM98" t="s">
        <v>3</v>
      </c>
      <c r="HN98" t="s">
        <v>3</v>
      </c>
      <c r="HO98" t="s">
        <v>3</v>
      </c>
      <c r="HP98" t="s">
        <v>3</v>
      </c>
      <c r="HQ98" t="s">
        <v>3</v>
      </c>
      <c r="IK98">
        <v>0</v>
      </c>
    </row>
    <row r="99" spans="1:255" x14ac:dyDescent="0.2">
      <c r="A99" s="2">
        <v>17</v>
      </c>
      <c r="B99" s="2">
        <v>1</v>
      </c>
      <c r="C99" s="2">
        <f>ROW(SmtRes!A167)</f>
        <v>167</v>
      </c>
      <c r="D99" s="2">
        <f>ROW(EtalonRes!A167)</f>
        <v>167</v>
      </c>
      <c r="E99" s="2" t="s">
        <v>3</v>
      </c>
      <c r="F99" s="2" t="s">
        <v>169</v>
      </c>
      <c r="G99" s="2" t="s">
        <v>170</v>
      </c>
      <c r="H99" s="2" t="s">
        <v>166</v>
      </c>
      <c r="I99" s="2">
        <v>0.124</v>
      </c>
      <c r="J99" s="2">
        <v>0</v>
      </c>
      <c r="K99" s="2">
        <v>0.124</v>
      </c>
      <c r="L99" s="2"/>
      <c r="M99" s="2"/>
      <c r="N99" s="2"/>
      <c r="O99" s="2">
        <f t="shared" si="100"/>
        <v>5320</v>
      </c>
      <c r="P99" s="2">
        <f t="shared" si="101"/>
        <v>968</v>
      </c>
      <c r="Q99" s="2">
        <f t="shared" si="102"/>
        <v>3895</v>
      </c>
      <c r="R99" s="2">
        <f t="shared" si="103"/>
        <v>230</v>
      </c>
      <c r="S99" s="2">
        <f t="shared" si="104"/>
        <v>457</v>
      </c>
      <c r="T99" s="2">
        <f t="shared" si="105"/>
        <v>0</v>
      </c>
      <c r="U99" s="2">
        <f t="shared" si="106"/>
        <v>40.759295999999992</v>
      </c>
      <c r="V99" s="2">
        <f t="shared" si="107"/>
        <v>18.303590399999997</v>
      </c>
      <c r="W99" s="2">
        <f t="shared" si="108"/>
        <v>0</v>
      </c>
      <c r="X99" s="2">
        <f t="shared" si="109"/>
        <v>653</v>
      </c>
      <c r="Y99" s="2">
        <f t="shared" si="110"/>
        <v>344</v>
      </c>
      <c r="Z99" s="2"/>
      <c r="AA99" s="2">
        <v>-1</v>
      </c>
      <c r="AB99" s="2">
        <f t="shared" si="111"/>
        <v>42902.097600000001</v>
      </c>
      <c r="AC99" s="2">
        <f>ROUND(((ES99*2)),6)</f>
        <v>7804.92</v>
      </c>
      <c r="AD99" s="2">
        <f>ROUND(((((ET99*1.2*1.6*2))-((EU99*1.2*1.6*2)))+AE99),6)</f>
        <v>31409.126400000001</v>
      </c>
      <c r="AE99" s="2">
        <f>ROUND(((EU99*1.2*1.6*2)),6)</f>
        <v>1852.4928</v>
      </c>
      <c r="AF99" s="2">
        <f>ROUND(((EV99*1.2*1.6*2)),6)</f>
        <v>3688.0511999999999</v>
      </c>
      <c r="AG99" s="2">
        <f t="shared" si="113"/>
        <v>0</v>
      </c>
      <c r="AH99" s="2">
        <f>((EW99*1.2*1.6*2))</f>
        <v>328.70399999999995</v>
      </c>
      <c r="AI99" s="2">
        <f>((EX99*1.2*1.6*2))</f>
        <v>147.60959999999997</v>
      </c>
      <c r="AJ99" s="2">
        <f t="shared" si="114"/>
        <v>0</v>
      </c>
      <c r="AK99" s="2">
        <v>13042.35</v>
      </c>
      <c r="AL99" s="2">
        <v>3902.46</v>
      </c>
      <c r="AM99" s="2">
        <v>8179.46</v>
      </c>
      <c r="AN99" s="2">
        <v>482.42</v>
      </c>
      <c r="AO99" s="2">
        <v>960.43</v>
      </c>
      <c r="AP99" s="2">
        <v>0</v>
      </c>
      <c r="AQ99" s="2">
        <v>85.6</v>
      </c>
      <c r="AR99" s="2">
        <v>38.44</v>
      </c>
      <c r="AS99" s="2">
        <v>0</v>
      </c>
      <c r="AT99" s="2">
        <v>95</v>
      </c>
      <c r="AU99" s="2">
        <v>50</v>
      </c>
      <c r="AV99" s="2">
        <v>1</v>
      </c>
      <c r="AW99" s="2">
        <v>1</v>
      </c>
      <c r="AX99" s="2"/>
      <c r="AY99" s="2"/>
      <c r="AZ99" s="2">
        <v>1</v>
      </c>
      <c r="BA99" s="2">
        <v>1</v>
      </c>
      <c r="BB99" s="2">
        <v>1</v>
      </c>
      <c r="BC99" s="2">
        <v>1</v>
      </c>
      <c r="BD99" s="2" t="s">
        <v>3</v>
      </c>
      <c r="BE99" s="2" t="s">
        <v>3</v>
      </c>
      <c r="BF99" s="2" t="s">
        <v>3</v>
      </c>
      <c r="BG99" s="2" t="s">
        <v>3</v>
      </c>
      <c r="BH99" s="2">
        <v>0</v>
      </c>
      <c r="BI99" s="2">
        <v>2</v>
      </c>
      <c r="BJ99" s="2" t="s">
        <v>171</v>
      </c>
      <c r="BK99" s="2"/>
      <c r="BL99" s="2"/>
      <c r="BM99" s="2">
        <v>120002</v>
      </c>
      <c r="BN99" s="2">
        <v>0</v>
      </c>
      <c r="BO99" s="2" t="s">
        <v>3</v>
      </c>
      <c r="BP99" s="2">
        <v>0</v>
      </c>
      <c r="BQ99" s="2">
        <v>3</v>
      </c>
      <c r="BR99" s="2">
        <v>0</v>
      </c>
      <c r="BS99" s="2">
        <v>1</v>
      </c>
      <c r="BT99" s="2">
        <v>1</v>
      </c>
      <c r="BU99" s="2">
        <v>1</v>
      </c>
      <c r="BV99" s="2">
        <v>1</v>
      </c>
      <c r="BW99" s="2">
        <v>1</v>
      </c>
      <c r="BX99" s="2">
        <v>1</v>
      </c>
      <c r="BY99" s="2" t="s">
        <v>3</v>
      </c>
      <c r="BZ99" s="2">
        <v>95</v>
      </c>
      <c r="CA99" s="2">
        <v>50</v>
      </c>
      <c r="CB99" s="2" t="s">
        <v>3</v>
      </c>
      <c r="CC99" s="2"/>
      <c r="CD99" s="2"/>
      <c r="CE99" s="2">
        <v>0</v>
      </c>
      <c r="CF99" s="2">
        <v>0</v>
      </c>
      <c r="CG99" s="2">
        <v>0</v>
      </c>
      <c r="CH99" s="2"/>
      <c r="CI99" s="2"/>
      <c r="CJ99" s="2"/>
      <c r="CK99" s="2"/>
      <c r="CL99" s="2"/>
      <c r="CM99" s="2">
        <v>0</v>
      </c>
      <c r="CN99" s="2" t="s">
        <v>1031</v>
      </c>
      <c r="CO99" s="2">
        <v>0</v>
      </c>
      <c r="CP99" s="2">
        <f t="shared" si="115"/>
        <v>5320</v>
      </c>
      <c r="CQ99" s="2">
        <f t="shared" si="116"/>
        <v>7804.92</v>
      </c>
      <c r="CR99" s="2">
        <f t="shared" si="117"/>
        <v>31409.126400000001</v>
      </c>
      <c r="CS99" s="2">
        <f t="shared" si="118"/>
        <v>1852.4928</v>
      </c>
      <c r="CT99" s="2">
        <f t="shared" si="119"/>
        <v>3688.0511999999999</v>
      </c>
      <c r="CU99" s="2">
        <f t="shared" si="120"/>
        <v>0</v>
      </c>
      <c r="CV99" s="2">
        <f t="shared" si="121"/>
        <v>328.70399999999995</v>
      </c>
      <c r="CW99" s="2">
        <f t="shared" si="122"/>
        <v>147.60959999999997</v>
      </c>
      <c r="CX99" s="2">
        <f t="shared" si="123"/>
        <v>0</v>
      </c>
      <c r="CY99" s="2">
        <f t="shared" si="124"/>
        <v>652.65</v>
      </c>
      <c r="CZ99" s="2">
        <f t="shared" si="125"/>
        <v>343.5</v>
      </c>
      <c r="DA99" s="2"/>
      <c r="DB99" s="2"/>
      <c r="DC99" s="2" t="s">
        <v>3</v>
      </c>
      <c r="DD99" s="2" t="s">
        <v>172</v>
      </c>
      <c r="DE99" s="2" t="s">
        <v>173</v>
      </c>
      <c r="DF99" s="2" t="s">
        <v>173</v>
      </c>
      <c r="DG99" s="2" t="s">
        <v>173</v>
      </c>
      <c r="DH99" s="2" t="s">
        <v>3</v>
      </c>
      <c r="DI99" s="2" t="s">
        <v>173</v>
      </c>
      <c r="DJ99" s="2" t="s">
        <v>173</v>
      </c>
      <c r="DK99" s="2" t="s">
        <v>3</v>
      </c>
      <c r="DL99" s="2" t="s">
        <v>3</v>
      </c>
      <c r="DM99" s="2" t="s">
        <v>3</v>
      </c>
      <c r="DN99" s="2">
        <v>0</v>
      </c>
      <c r="DO99" s="2">
        <v>0</v>
      </c>
      <c r="DP99" s="2">
        <v>1</v>
      </c>
      <c r="DQ99" s="2">
        <v>1</v>
      </c>
      <c r="DR99" s="2"/>
      <c r="DS99" s="2"/>
      <c r="DT99" s="2"/>
      <c r="DU99" s="2">
        <v>1013</v>
      </c>
      <c r="DV99" s="2" t="s">
        <v>166</v>
      </c>
      <c r="DW99" s="2" t="s">
        <v>166</v>
      </c>
      <c r="DX99" s="2">
        <v>1</v>
      </c>
      <c r="DY99" s="2"/>
      <c r="DZ99" s="2" t="s">
        <v>3</v>
      </c>
      <c r="EA99" s="2" t="s">
        <v>3</v>
      </c>
      <c r="EB99" s="2" t="s">
        <v>3</v>
      </c>
      <c r="EC99" s="2" t="s">
        <v>3</v>
      </c>
      <c r="ED99" s="2"/>
      <c r="EE99" s="2">
        <v>41318523</v>
      </c>
      <c r="EF99" s="2">
        <v>3</v>
      </c>
      <c r="EG99" s="2" t="s">
        <v>50</v>
      </c>
      <c r="EH99" s="2">
        <v>0</v>
      </c>
      <c r="EI99" s="2" t="s">
        <v>3</v>
      </c>
      <c r="EJ99" s="2">
        <v>2</v>
      </c>
      <c r="EK99" s="2">
        <v>120002</v>
      </c>
      <c r="EL99" s="2" t="s">
        <v>137</v>
      </c>
      <c r="EM99" s="2" t="s">
        <v>138</v>
      </c>
      <c r="EN99" s="2"/>
      <c r="EO99" s="2" t="s">
        <v>168</v>
      </c>
      <c r="EP99" s="2"/>
      <c r="EQ99" s="2">
        <v>132864</v>
      </c>
      <c r="ER99" s="2">
        <v>13042.35</v>
      </c>
      <c r="ES99" s="2">
        <v>3902.46</v>
      </c>
      <c r="ET99" s="2">
        <v>8179.46</v>
      </c>
      <c r="EU99" s="2">
        <v>482.42</v>
      </c>
      <c r="EV99" s="2">
        <v>960.43</v>
      </c>
      <c r="EW99" s="2">
        <v>85.6</v>
      </c>
      <c r="EX99" s="2">
        <v>38.44</v>
      </c>
      <c r="EY99" s="2">
        <v>0</v>
      </c>
      <c r="EZ99" s="2"/>
      <c r="FA99" s="2"/>
      <c r="FB99" s="2"/>
      <c r="FC99" s="2"/>
      <c r="FD99" s="2"/>
      <c r="FE99" s="2"/>
      <c r="FF99" s="2"/>
      <c r="FG99" s="2"/>
      <c r="FH99" s="2"/>
      <c r="FI99" s="2"/>
      <c r="FJ99" s="2"/>
      <c r="FK99" s="2"/>
      <c r="FL99" s="2"/>
      <c r="FM99" s="2"/>
      <c r="FN99" s="2"/>
      <c r="FO99" s="2"/>
      <c r="FP99" s="2"/>
      <c r="FQ99" s="2">
        <v>0</v>
      </c>
      <c r="FR99" s="2">
        <f t="shared" si="126"/>
        <v>0</v>
      </c>
      <c r="FS99" s="2">
        <v>0</v>
      </c>
      <c r="FT99" s="2"/>
      <c r="FU99" s="2"/>
      <c r="FV99" s="2"/>
      <c r="FW99" s="2"/>
      <c r="FX99" s="2">
        <v>95</v>
      </c>
      <c r="FY99" s="2">
        <v>50</v>
      </c>
      <c r="FZ99" s="2"/>
      <c r="GA99" s="2" t="s">
        <v>3</v>
      </c>
      <c r="GB99" s="2"/>
      <c r="GC99" s="2"/>
      <c r="GD99" s="2">
        <v>1</v>
      </c>
      <c r="GE99" s="2"/>
      <c r="GF99" s="2">
        <v>-782977660</v>
      </c>
      <c r="GG99" s="2">
        <v>2</v>
      </c>
      <c r="GH99" s="2">
        <v>1</v>
      </c>
      <c r="GI99" s="2">
        <v>-2</v>
      </c>
      <c r="GJ99" s="2">
        <v>0</v>
      </c>
      <c r="GK99" s="2">
        <v>0</v>
      </c>
      <c r="GL99" s="2">
        <f t="shared" si="127"/>
        <v>0</v>
      </c>
      <c r="GM99" s="2">
        <f t="shared" si="128"/>
        <v>6317</v>
      </c>
      <c r="GN99" s="2">
        <f t="shared" si="129"/>
        <v>0</v>
      </c>
      <c r="GO99" s="2">
        <f t="shared" si="130"/>
        <v>6317</v>
      </c>
      <c r="GP99" s="2">
        <f t="shared" si="131"/>
        <v>0</v>
      </c>
      <c r="GQ99" s="2"/>
      <c r="GR99" s="2">
        <v>0</v>
      </c>
      <c r="GS99" s="2">
        <v>3</v>
      </c>
      <c r="GT99" s="2">
        <v>0</v>
      </c>
      <c r="GU99" s="2" t="s">
        <v>3</v>
      </c>
      <c r="GV99" s="2">
        <f t="shared" si="132"/>
        <v>0</v>
      </c>
      <c r="GW99" s="2">
        <v>1</v>
      </c>
      <c r="GX99" s="2">
        <f t="shared" si="133"/>
        <v>0</v>
      </c>
      <c r="GY99" s="2"/>
      <c r="GZ99" s="2"/>
      <c r="HA99" s="2">
        <v>0</v>
      </c>
      <c r="HB99" s="2">
        <v>0</v>
      </c>
      <c r="HC99" s="2">
        <f t="shared" si="134"/>
        <v>0</v>
      </c>
      <c r="HD99" s="2"/>
      <c r="HE99" s="2" t="s">
        <v>3</v>
      </c>
      <c r="HF99" s="2" t="s">
        <v>3</v>
      </c>
      <c r="HG99" s="2"/>
      <c r="HH99" s="2"/>
      <c r="HI99" s="2"/>
      <c r="HJ99" s="2"/>
      <c r="HK99" s="2"/>
      <c r="HL99" s="2"/>
      <c r="HM99" s="2" t="s">
        <v>3</v>
      </c>
      <c r="HN99" s="2" t="s">
        <v>3</v>
      </c>
      <c r="HO99" s="2" t="s">
        <v>3</v>
      </c>
      <c r="HP99" s="2" t="s">
        <v>3</v>
      </c>
      <c r="HQ99" s="2" t="s">
        <v>3</v>
      </c>
      <c r="HR99" s="2"/>
      <c r="HS99" s="2"/>
      <c r="HT99" s="2"/>
      <c r="HU99" s="2"/>
      <c r="HV99" s="2"/>
      <c r="HW99" s="2"/>
      <c r="HX99" s="2"/>
      <c r="HY99" s="2"/>
      <c r="HZ99" s="2"/>
      <c r="IA99" s="2"/>
      <c r="IB99" s="2"/>
      <c r="IC99" s="2"/>
      <c r="ID99" s="2"/>
      <c r="IE99" s="2"/>
      <c r="IF99" s="2"/>
      <c r="IG99" s="2"/>
      <c r="IH99" s="2"/>
      <c r="II99" s="2"/>
      <c r="IJ99" s="2"/>
      <c r="IK99" s="2">
        <v>0</v>
      </c>
      <c r="IL99" s="2"/>
      <c r="IM99" s="2"/>
      <c r="IN99" s="2"/>
      <c r="IO99" s="2"/>
      <c r="IP99" s="2"/>
      <c r="IQ99" s="2"/>
      <c r="IR99" s="2"/>
      <c r="IS99" s="2"/>
      <c r="IT99" s="2"/>
      <c r="IU99" s="2"/>
    </row>
    <row r="100" spans="1:255" x14ac:dyDescent="0.2">
      <c r="A100">
        <v>17</v>
      </c>
      <c r="B100">
        <v>1</v>
      </c>
      <c r="C100">
        <f>ROW(SmtRes!A182)</f>
        <v>182</v>
      </c>
      <c r="D100">
        <f>ROW(EtalonRes!A182)</f>
        <v>182</v>
      </c>
      <c r="E100" t="s">
        <v>3</v>
      </c>
      <c r="F100" t="s">
        <v>169</v>
      </c>
      <c r="G100" t="s">
        <v>170</v>
      </c>
      <c r="H100" t="s">
        <v>166</v>
      </c>
      <c r="I100">
        <v>0.124</v>
      </c>
      <c r="J100">
        <v>0</v>
      </c>
      <c r="K100">
        <v>0.124</v>
      </c>
      <c r="O100">
        <f t="shared" si="100"/>
        <v>5320</v>
      </c>
      <c r="P100">
        <f t="shared" si="101"/>
        <v>968</v>
      </c>
      <c r="Q100">
        <f t="shared" si="102"/>
        <v>3895</v>
      </c>
      <c r="R100">
        <f t="shared" si="103"/>
        <v>230</v>
      </c>
      <c r="S100">
        <f t="shared" si="104"/>
        <v>457</v>
      </c>
      <c r="T100">
        <f t="shared" si="105"/>
        <v>0</v>
      </c>
      <c r="U100">
        <f t="shared" si="106"/>
        <v>40.759295999999992</v>
      </c>
      <c r="V100">
        <f t="shared" si="107"/>
        <v>18.303590399999997</v>
      </c>
      <c r="W100">
        <f t="shared" si="108"/>
        <v>0</v>
      </c>
      <c r="X100">
        <f t="shared" si="109"/>
        <v>653</v>
      </c>
      <c r="Y100">
        <f t="shared" si="110"/>
        <v>344</v>
      </c>
      <c r="AA100">
        <v>-1</v>
      </c>
      <c r="AB100">
        <f t="shared" si="111"/>
        <v>42902.097600000001</v>
      </c>
      <c r="AC100">
        <f>ROUND(((ES100*2)),6)</f>
        <v>7804.92</v>
      </c>
      <c r="AD100">
        <f>ROUND(((((ET100*1.2*1.6*2))-((EU100*1.2*1.6*2)))+AE100),6)</f>
        <v>31409.126400000001</v>
      </c>
      <c r="AE100">
        <f>ROUND(((EU100*1.2*1.6*2)),6)</f>
        <v>1852.4928</v>
      </c>
      <c r="AF100">
        <f>ROUND(((EV100*1.2*1.6*2)),6)</f>
        <v>3688.0511999999999</v>
      </c>
      <c r="AG100">
        <f t="shared" si="113"/>
        <v>0</v>
      </c>
      <c r="AH100">
        <f>((EW100*1.2*1.6*2))</f>
        <v>328.70399999999995</v>
      </c>
      <c r="AI100">
        <f>((EX100*1.2*1.6*2))</f>
        <v>147.60959999999997</v>
      </c>
      <c r="AJ100">
        <f t="shared" si="114"/>
        <v>0</v>
      </c>
      <c r="AK100">
        <v>13042.35</v>
      </c>
      <c r="AL100">
        <v>3902.46</v>
      </c>
      <c r="AM100">
        <v>8179.46</v>
      </c>
      <c r="AN100">
        <v>482.42</v>
      </c>
      <c r="AO100">
        <v>960.43</v>
      </c>
      <c r="AP100">
        <v>0</v>
      </c>
      <c r="AQ100">
        <v>85.6</v>
      </c>
      <c r="AR100">
        <v>38.44</v>
      </c>
      <c r="AS100">
        <v>0</v>
      </c>
      <c r="AT100">
        <v>95</v>
      </c>
      <c r="AU100">
        <v>50</v>
      </c>
      <c r="AV100">
        <v>1</v>
      </c>
      <c r="AW100">
        <v>1</v>
      </c>
      <c r="AZ100">
        <v>1</v>
      </c>
      <c r="BA100">
        <v>1</v>
      </c>
      <c r="BB100">
        <v>1</v>
      </c>
      <c r="BC100">
        <v>1</v>
      </c>
      <c r="BD100" t="s">
        <v>3</v>
      </c>
      <c r="BE100" t="s">
        <v>3</v>
      </c>
      <c r="BF100" t="s">
        <v>3</v>
      </c>
      <c r="BG100" t="s">
        <v>3</v>
      </c>
      <c r="BH100">
        <v>0</v>
      </c>
      <c r="BI100">
        <v>2</v>
      </c>
      <c r="BJ100" t="s">
        <v>171</v>
      </c>
      <c r="BM100">
        <v>120002</v>
      </c>
      <c r="BN100">
        <v>0</v>
      </c>
      <c r="BO100" t="s">
        <v>3</v>
      </c>
      <c r="BP100">
        <v>0</v>
      </c>
      <c r="BQ100">
        <v>3</v>
      </c>
      <c r="BR100">
        <v>0</v>
      </c>
      <c r="BS100">
        <v>1</v>
      </c>
      <c r="BT100">
        <v>1</v>
      </c>
      <c r="BU100">
        <v>1</v>
      </c>
      <c r="BV100">
        <v>1</v>
      </c>
      <c r="BW100">
        <v>1</v>
      </c>
      <c r="BX100">
        <v>1</v>
      </c>
      <c r="BY100" t="s">
        <v>3</v>
      </c>
      <c r="BZ100">
        <v>95</v>
      </c>
      <c r="CA100">
        <v>50</v>
      </c>
      <c r="CB100" t="s">
        <v>3</v>
      </c>
      <c r="CE100">
        <v>0</v>
      </c>
      <c r="CF100">
        <v>0</v>
      </c>
      <c r="CG100">
        <v>0</v>
      </c>
      <c r="CM100">
        <v>0</v>
      </c>
      <c r="CN100" t="s">
        <v>1031</v>
      </c>
      <c r="CO100">
        <v>0</v>
      </c>
      <c r="CP100">
        <f t="shared" si="115"/>
        <v>5320</v>
      </c>
      <c r="CQ100">
        <f t="shared" si="116"/>
        <v>7804.92</v>
      </c>
      <c r="CR100">
        <f t="shared" si="117"/>
        <v>31409.126400000001</v>
      </c>
      <c r="CS100">
        <f t="shared" si="118"/>
        <v>1852.4928</v>
      </c>
      <c r="CT100">
        <f t="shared" si="119"/>
        <v>3688.0511999999999</v>
      </c>
      <c r="CU100">
        <f t="shared" si="120"/>
        <v>0</v>
      </c>
      <c r="CV100">
        <f t="shared" si="121"/>
        <v>328.70399999999995</v>
      </c>
      <c r="CW100">
        <f t="shared" si="122"/>
        <v>147.60959999999997</v>
      </c>
      <c r="CX100">
        <f t="shared" si="123"/>
        <v>0</v>
      </c>
      <c r="CY100">
        <f t="shared" si="124"/>
        <v>652.65</v>
      </c>
      <c r="CZ100">
        <f t="shared" si="125"/>
        <v>343.5</v>
      </c>
      <c r="DC100" t="s">
        <v>3</v>
      </c>
      <c r="DD100" t="s">
        <v>172</v>
      </c>
      <c r="DE100" t="s">
        <v>173</v>
      </c>
      <c r="DF100" t="s">
        <v>173</v>
      </c>
      <c r="DG100" t="s">
        <v>173</v>
      </c>
      <c r="DH100" t="s">
        <v>3</v>
      </c>
      <c r="DI100" t="s">
        <v>173</v>
      </c>
      <c r="DJ100" t="s">
        <v>173</v>
      </c>
      <c r="DK100" t="s">
        <v>3</v>
      </c>
      <c r="DL100" t="s">
        <v>3</v>
      </c>
      <c r="DM100" t="s">
        <v>3</v>
      </c>
      <c r="DN100">
        <v>0</v>
      </c>
      <c r="DO100">
        <v>0</v>
      </c>
      <c r="DP100">
        <v>1</v>
      </c>
      <c r="DQ100">
        <v>1</v>
      </c>
      <c r="DU100">
        <v>1013</v>
      </c>
      <c r="DV100" t="s">
        <v>166</v>
      </c>
      <c r="DW100" t="s">
        <v>166</v>
      </c>
      <c r="DX100">
        <v>1</v>
      </c>
      <c r="DZ100" t="s">
        <v>3</v>
      </c>
      <c r="EA100" t="s">
        <v>3</v>
      </c>
      <c r="EB100" t="s">
        <v>3</v>
      </c>
      <c r="EC100" t="s">
        <v>3</v>
      </c>
      <c r="EE100">
        <v>41318523</v>
      </c>
      <c r="EF100">
        <v>3</v>
      </c>
      <c r="EG100" t="s">
        <v>50</v>
      </c>
      <c r="EH100">
        <v>0</v>
      </c>
      <c r="EI100" t="s">
        <v>3</v>
      </c>
      <c r="EJ100">
        <v>2</v>
      </c>
      <c r="EK100">
        <v>120002</v>
      </c>
      <c r="EL100" t="s">
        <v>137</v>
      </c>
      <c r="EM100" t="s">
        <v>138</v>
      </c>
      <c r="EO100" t="s">
        <v>168</v>
      </c>
      <c r="EQ100">
        <v>132864</v>
      </c>
      <c r="ER100">
        <v>13042.35</v>
      </c>
      <c r="ES100">
        <v>3902.46</v>
      </c>
      <c r="ET100">
        <v>8179.46</v>
      </c>
      <c r="EU100">
        <v>482.42</v>
      </c>
      <c r="EV100">
        <v>960.43</v>
      </c>
      <c r="EW100">
        <v>85.6</v>
      </c>
      <c r="EX100">
        <v>38.44</v>
      </c>
      <c r="EY100">
        <v>0</v>
      </c>
      <c r="FQ100">
        <v>0</v>
      </c>
      <c r="FR100">
        <f t="shared" si="126"/>
        <v>0</v>
      </c>
      <c r="FS100">
        <v>0</v>
      </c>
      <c r="FX100">
        <v>95</v>
      </c>
      <c r="FY100">
        <v>50</v>
      </c>
      <c r="GA100" t="s">
        <v>3</v>
      </c>
      <c r="GD100">
        <v>1</v>
      </c>
      <c r="GF100">
        <v>-782977660</v>
      </c>
      <c r="GG100">
        <v>1</v>
      </c>
      <c r="GH100">
        <v>1</v>
      </c>
      <c r="GI100">
        <v>-2</v>
      </c>
      <c r="GJ100">
        <v>0</v>
      </c>
      <c r="GK100">
        <v>0</v>
      </c>
      <c r="GL100">
        <f t="shared" si="127"/>
        <v>0</v>
      </c>
      <c r="GM100">
        <f t="shared" si="128"/>
        <v>6317</v>
      </c>
      <c r="GN100">
        <f t="shared" si="129"/>
        <v>0</v>
      </c>
      <c r="GO100">
        <f t="shared" si="130"/>
        <v>6317</v>
      </c>
      <c r="GP100">
        <f t="shared" si="131"/>
        <v>0</v>
      </c>
      <c r="GR100">
        <v>0</v>
      </c>
      <c r="GS100">
        <v>3</v>
      </c>
      <c r="GT100">
        <v>0</v>
      </c>
      <c r="GU100" t="s">
        <v>3</v>
      </c>
      <c r="GV100">
        <f t="shared" si="132"/>
        <v>0</v>
      </c>
      <c r="GW100">
        <v>1</v>
      </c>
      <c r="GX100">
        <f t="shared" si="133"/>
        <v>0</v>
      </c>
      <c r="HA100">
        <v>0</v>
      </c>
      <c r="HB100">
        <v>0</v>
      </c>
      <c r="HC100">
        <f t="shared" si="134"/>
        <v>0</v>
      </c>
      <c r="HE100" t="s">
        <v>3</v>
      </c>
      <c r="HF100" t="s">
        <v>3</v>
      </c>
      <c r="HM100" t="s">
        <v>3</v>
      </c>
      <c r="HN100" t="s">
        <v>3</v>
      </c>
      <c r="HO100" t="s">
        <v>3</v>
      </c>
      <c r="HP100" t="s">
        <v>3</v>
      </c>
      <c r="HQ100" t="s">
        <v>3</v>
      </c>
      <c r="IK100">
        <v>0</v>
      </c>
    </row>
    <row r="101" spans="1:255" x14ac:dyDescent="0.2">
      <c r="A101" s="2">
        <v>17</v>
      </c>
      <c r="B101" s="2">
        <v>1</v>
      </c>
      <c r="C101" s="2">
        <f>ROW(SmtRes!A189)</f>
        <v>189</v>
      </c>
      <c r="D101" s="2">
        <f>ROW(EtalonRes!A189)</f>
        <v>189</v>
      </c>
      <c r="E101" s="2" t="s">
        <v>174</v>
      </c>
      <c r="F101" s="2" t="s">
        <v>175</v>
      </c>
      <c r="G101" s="2" t="s">
        <v>176</v>
      </c>
      <c r="H101" s="2" t="s">
        <v>166</v>
      </c>
      <c r="I101" s="2">
        <v>0.124</v>
      </c>
      <c r="J101" s="2">
        <v>0</v>
      </c>
      <c r="K101" s="2">
        <v>0.124</v>
      </c>
      <c r="L101" s="2"/>
      <c r="M101" s="2"/>
      <c r="N101" s="2"/>
      <c r="O101" s="2">
        <f t="shared" si="100"/>
        <v>35195</v>
      </c>
      <c r="P101" s="2">
        <f t="shared" si="101"/>
        <v>0</v>
      </c>
      <c r="Q101" s="2">
        <f t="shared" si="102"/>
        <v>31189</v>
      </c>
      <c r="R101" s="2">
        <f t="shared" si="103"/>
        <v>1835</v>
      </c>
      <c r="S101" s="2">
        <f t="shared" si="104"/>
        <v>4006</v>
      </c>
      <c r="T101" s="2">
        <f t="shared" si="105"/>
        <v>0</v>
      </c>
      <c r="U101" s="2">
        <f t="shared" si="106"/>
        <v>362.22681599999993</v>
      </c>
      <c r="V101" s="2">
        <f t="shared" si="107"/>
        <v>146.22751583999997</v>
      </c>
      <c r="W101" s="2">
        <f t="shared" si="108"/>
        <v>0</v>
      </c>
      <c r="X101" s="2">
        <f t="shared" si="109"/>
        <v>5549</v>
      </c>
      <c r="Y101" s="2">
        <f t="shared" si="110"/>
        <v>3213</v>
      </c>
      <c r="Z101" s="2"/>
      <c r="AA101" s="2">
        <v>76147896</v>
      </c>
      <c r="AB101" s="2">
        <f t="shared" si="111"/>
        <v>283834.84373999998</v>
      </c>
      <c r="AC101" s="2">
        <f>ROUND((((ES101*3)*0)),6)</f>
        <v>0</v>
      </c>
      <c r="AD101" s="2">
        <f>ROUND(((((((((ET101*3)*0.7)*1.2)*1.15)*3))-((((((EU101*3)*0.7)*1.2)*1.15)*3)))+AE101),6)</f>
        <v>251526.54870000001</v>
      </c>
      <c r="AE101" s="2">
        <f>ROUND(((((((EU101*3)*0.7)*1.2)*1.15)*3)),6)</f>
        <v>14799.62232</v>
      </c>
      <c r="AF101" s="2">
        <f>ROUND(((((((EV101*3)*0.7)*1.2)*1.15)*3)),6)</f>
        <v>32308.295040000001</v>
      </c>
      <c r="AG101" s="2">
        <f t="shared" si="113"/>
        <v>0</v>
      </c>
      <c r="AH101" s="2">
        <f>((((((EW101*3)*0.7)*1.2)*1.15)*3))</f>
        <v>2921.1839999999993</v>
      </c>
      <c r="AI101" s="2">
        <f>((((((EX101*3)*0.7)*1.2)*1.15)*3))</f>
        <v>1179.2541599999997</v>
      </c>
      <c r="AJ101" s="2">
        <f t="shared" si="114"/>
        <v>0</v>
      </c>
      <c r="AK101" s="2">
        <v>36102.83</v>
      </c>
      <c r="AL101" s="2">
        <v>3455.62</v>
      </c>
      <c r="AM101" s="2">
        <v>28931.05</v>
      </c>
      <c r="AN101" s="2">
        <v>1702.28</v>
      </c>
      <c r="AO101" s="2">
        <v>3716.16</v>
      </c>
      <c r="AP101" s="2">
        <v>0</v>
      </c>
      <c r="AQ101" s="2">
        <v>336</v>
      </c>
      <c r="AR101" s="2">
        <v>135.63999999999999</v>
      </c>
      <c r="AS101" s="2">
        <v>0</v>
      </c>
      <c r="AT101" s="2">
        <v>95</v>
      </c>
      <c r="AU101" s="2">
        <v>55</v>
      </c>
      <c r="AV101" s="2">
        <v>1</v>
      </c>
      <c r="AW101" s="2">
        <v>1</v>
      </c>
      <c r="AX101" s="2"/>
      <c r="AY101" s="2"/>
      <c r="AZ101" s="2">
        <v>1</v>
      </c>
      <c r="BA101" s="2">
        <v>1</v>
      </c>
      <c r="BB101" s="2">
        <v>1</v>
      </c>
      <c r="BC101" s="2">
        <v>1</v>
      </c>
      <c r="BD101" s="2" t="s">
        <v>3</v>
      </c>
      <c r="BE101" s="2" t="s">
        <v>3</v>
      </c>
      <c r="BF101" s="2" t="s">
        <v>3</v>
      </c>
      <c r="BG101" s="2" t="s">
        <v>3</v>
      </c>
      <c r="BH101" s="2">
        <v>0</v>
      </c>
      <c r="BI101" s="2">
        <v>2</v>
      </c>
      <c r="BJ101" s="2" t="s">
        <v>177</v>
      </c>
      <c r="BK101" s="2"/>
      <c r="BL101" s="2"/>
      <c r="BM101" s="2">
        <v>120002</v>
      </c>
      <c r="BN101" s="2">
        <v>0</v>
      </c>
      <c r="BO101" s="2" t="s">
        <v>3</v>
      </c>
      <c r="BP101" s="2">
        <v>0</v>
      </c>
      <c r="BQ101" s="2">
        <v>3</v>
      </c>
      <c r="BR101" s="2">
        <v>0</v>
      </c>
      <c r="BS101" s="2">
        <v>1</v>
      </c>
      <c r="BT101" s="2">
        <v>1</v>
      </c>
      <c r="BU101" s="2">
        <v>1</v>
      </c>
      <c r="BV101" s="2">
        <v>1</v>
      </c>
      <c r="BW101" s="2">
        <v>1</v>
      </c>
      <c r="BX101" s="2">
        <v>1</v>
      </c>
      <c r="BY101" s="2" t="s">
        <v>3</v>
      </c>
      <c r="BZ101" s="2">
        <v>95</v>
      </c>
      <c r="CA101" s="2">
        <v>50</v>
      </c>
      <c r="CB101" s="2" t="s">
        <v>3</v>
      </c>
      <c r="CC101" s="2"/>
      <c r="CD101" s="2"/>
      <c r="CE101" s="2">
        <v>0</v>
      </c>
      <c r="CF101" s="2">
        <v>0</v>
      </c>
      <c r="CG101" s="2">
        <v>0</v>
      </c>
      <c r="CH101" s="2"/>
      <c r="CI101" s="2"/>
      <c r="CJ101" s="2"/>
      <c r="CK101" s="2"/>
      <c r="CL101" s="2"/>
      <c r="CM101" s="2">
        <v>0</v>
      </c>
      <c r="CN101" s="2" t="s">
        <v>1032</v>
      </c>
      <c r="CO101" s="2">
        <v>0</v>
      </c>
      <c r="CP101" s="2">
        <f t="shared" si="115"/>
        <v>35195</v>
      </c>
      <c r="CQ101" s="2">
        <f t="shared" si="116"/>
        <v>0</v>
      </c>
      <c r="CR101" s="2">
        <f t="shared" si="117"/>
        <v>251526.54870000001</v>
      </c>
      <c r="CS101" s="2">
        <f t="shared" si="118"/>
        <v>14799.62232</v>
      </c>
      <c r="CT101" s="2">
        <f t="shared" si="119"/>
        <v>32308.295040000001</v>
      </c>
      <c r="CU101" s="2">
        <f t="shared" si="120"/>
        <v>0</v>
      </c>
      <c r="CV101" s="2">
        <f t="shared" si="121"/>
        <v>2921.1839999999993</v>
      </c>
      <c r="CW101" s="2">
        <f t="shared" si="122"/>
        <v>1179.2541599999997</v>
      </c>
      <c r="CX101" s="2">
        <f t="shared" si="123"/>
        <v>0</v>
      </c>
      <c r="CY101" s="2">
        <f t="shared" si="124"/>
        <v>5548.95</v>
      </c>
      <c r="CZ101" s="2">
        <f t="shared" si="125"/>
        <v>3212.55</v>
      </c>
      <c r="DA101" s="2"/>
      <c r="DB101" s="2"/>
      <c r="DC101" s="2" t="s">
        <v>3</v>
      </c>
      <c r="DD101" s="2" t="s">
        <v>178</v>
      </c>
      <c r="DE101" s="2" t="s">
        <v>179</v>
      </c>
      <c r="DF101" s="2" t="s">
        <v>179</v>
      </c>
      <c r="DG101" s="2" t="s">
        <v>179</v>
      </c>
      <c r="DH101" s="2" t="s">
        <v>3</v>
      </c>
      <c r="DI101" s="2" t="s">
        <v>179</v>
      </c>
      <c r="DJ101" s="2" t="s">
        <v>179</v>
      </c>
      <c r="DK101" s="2" t="s">
        <v>3</v>
      </c>
      <c r="DL101" s="2" t="s">
        <v>3</v>
      </c>
      <c r="DM101" s="2" t="s">
        <v>49</v>
      </c>
      <c r="DN101" s="2">
        <v>0</v>
      </c>
      <c r="DO101" s="2">
        <v>0</v>
      </c>
      <c r="DP101" s="2">
        <v>1</v>
      </c>
      <c r="DQ101" s="2">
        <v>1</v>
      </c>
      <c r="DR101" s="2"/>
      <c r="DS101" s="2"/>
      <c r="DT101" s="2"/>
      <c r="DU101" s="2">
        <v>1013</v>
      </c>
      <c r="DV101" s="2" t="s">
        <v>166</v>
      </c>
      <c r="DW101" s="2" t="s">
        <v>166</v>
      </c>
      <c r="DX101" s="2">
        <v>1</v>
      </c>
      <c r="DY101" s="2"/>
      <c r="DZ101" s="2" t="s">
        <v>3</v>
      </c>
      <c r="EA101" s="2" t="s">
        <v>3</v>
      </c>
      <c r="EB101" s="2" t="s">
        <v>3</v>
      </c>
      <c r="EC101" s="2" t="s">
        <v>3</v>
      </c>
      <c r="ED101" s="2"/>
      <c r="EE101" s="2">
        <v>41318523</v>
      </c>
      <c r="EF101" s="2">
        <v>3</v>
      </c>
      <c r="EG101" s="2" t="s">
        <v>50</v>
      </c>
      <c r="EH101" s="2">
        <v>0</v>
      </c>
      <c r="EI101" s="2" t="s">
        <v>3</v>
      </c>
      <c r="EJ101" s="2">
        <v>2</v>
      </c>
      <c r="EK101" s="2">
        <v>120002</v>
      </c>
      <c r="EL101" s="2" t="s">
        <v>137</v>
      </c>
      <c r="EM101" s="2" t="s">
        <v>138</v>
      </c>
      <c r="EN101" s="2"/>
      <c r="EO101" s="2" t="s">
        <v>180</v>
      </c>
      <c r="EP101" s="2"/>
      <c r="EQ101" s="2">
        <v>131840</v>
      </c>
      <c r="ER101" s="2">
        <v>36102.83</v>
      </c>
      <c r="ES101" s="2">
        <v>3455.62</v>
      </c>
      <c r="ET101" s="2">
        <v>28931.05</v>
      </c>
      <c r="EU101" s="2">
        <v>1702.28</v>
      </c>
      <c r="EV101" s="2">
        <v>3716.16</v>
      </c>
      <c r="EW101" s="2">
        <v>336</v>
      </c>
      <c r="EX101" s="2">
        <v>135.63999999999999</v>
      </c>
      <c r="EY101" s="2">
        <v>0</v>
      </c>
      <c r="EZ101" s="2"/>
      <c r="FA101" s="2"/>
      <c r="FB101" s="2"/>
      <c r="FC101" s="2"/>
      <c r="FD101" s="2"/>
      <c r="FE101" s="2"/>
      <c r="FF101" s="2"/>
      <c r="FG101" s="2"/>
      <c r="FH101" s="2"/>
      <c r="FI101" s="2"/>
      <c r="FJ101" s="2"/>
      <c r="FK101" s="2"/>
      <c r="FL101" s="2"/>
      <c r="FM101" s="2"/>
      <c r="FN101" s="2"/>
      <c r="FO101" s="2"/>
      <c r="FP101" s="2"/>
      <c r="FQ101" s="2">
        <v>0</v>
      </c>
      <c r="FR101" s="2">
        <f t="shared" si="126"/>
        <v>0</v>
      </c>
      <c r="FS101" s="2">
        <v>0</v>
      </c>
      <c r="FT101" s="2"/>
      <c r="FU101" s="2"/>
      <c r="FV101" s="2"/>
      <c r="FW101" s="2"/>
      <c r="FX101" s="2">
        <v>95</v>
      </c>
      <c r="FY101" s="2">
        <v>55</v>
      </c>
      <c r="FZ101" s="2"/>
      <c r="GA101" s="2" t="s">
        <v>3</v>
      </c>
      <c r="GB101" s="2"/>
      <c r="GC101" s="2"/>
      <c r="GD101" s="2">
        <v>1</v>
      </c>
      <c r="GE101" s="2"/>
      <c r="GF101" s="2">
        <v>272111632</v>
      </c>
      <c r="GG101" s="2">
        <v>2</v>
      </c>
      <c r="GH101" s="2">
        <v>1</v>
      </c>
      <c r="GI101" s="2">
        <v>-2</v>
      </c>
      <c r="GJ101" s="2">
        <v>0</v>
      </c>
      <c r="GK101" s="2">
        <v>0</v>
      </c>
      <c r="GL101" s="2">
        <f t="shared" si="127"/>
        <v>0</v>
      </c>
      <c r="GM101" s="2">
        <f t="shared" si="128"/>
        <v>43957</v>
      </c>
      <c r="GN101" s="2">
        <f t="shared" si="129"/>
        <v>0</v>
      </c>
      <c r="GO101" s="2">
        <f t="shared" si="130"/>
        <v>43957</v>
      </c>
      <c r="GP101" s="2">
        <f t="shared" si="131"/>
        <v>0</v>
      </c>
      <c r="GQ101" s="2"/>
      <c r="GR101" s="2">
        <v>0</v>
      </c>
      <c r="GS101" s="2">
        <v>3</v>
      </c>
      <c r="GT101" s="2">
        <v>0</v>
      </c>
      <c r="GU101" s="2" t="s">
        <v>3</v>
      </c>
      <c r="GV101" s="2">
        <f t="shared" si="132"/>
        <v>0</v>
      </c>
      <c r="GW101" s="2">
        <v>1</v>
      </c>
      <c r="GX101" s="2">
        <f t="shared" si="133"/>
        <v>0</v>
      </c>
      <c r="GY101" s="2"/>
      <c r="GZ101" s="2"/>
      <c r="HA101" s="2">
        <v>0</v>
      </c>
      <c r="HB101" s="2">
        <v>0</v>
      </c>
      <c r="HC101" s="2">
        <f t="shared" si="134"/>
        <v>0</v>
      </c>
      <c r="HD101" s="2"/>
      <c r="HE101" s="2" t="s">
        <v>3</v>
      </c>
      <c r="HF101" s="2" t="s">
        <v>3</v>
      </c>
      <c r="HG101" s="2"/>
      <c r="HH101" s="2"/>
      <c r="HI101" s="2"/>
      <c r="HJ101" s="2"/>
      <c r="HK101" s="2"/>
      <c r="HL101" s="2"/>
      <c r="HM101" s="2" t="s">
        <v>3</v>
      </c>
      <c r="HN101" s="2" t="s">
        <v>3</v>
      </c>
      <c r="HO101" s="2" t="s">
        <v>3</v>
      </c>
      <c r="HP101" s="2" t="s">
        <v>3</v>
      </c>
      <c r="HQ101" s="2" t="s">
        <v>3</v>
      </c>
      <c r="HR101" s="2"/>
      <c r="HS101" s="2"/>
      <c r="HT101" s="2"/>
      <c r="HU101" s="2"/>
      <c r="HV101" s="2"/>
      <c r="HW101" s="2"/>
      <c r="HX101" s="2"/>
      <c r="HY101" s="2"/>
      <c r="HZ101" s="2"/>
      <c r="IA101" s="2"/>
      <c r="IB101" s="2"/>
      <c r="IC101" s="2"/>
      <c r="ID101" s="2"/>
      <c r="IE101" s="2"/>
      <c r="IF101" s="2"/>
      <c r="IG101" s="2"/>
      <c r="IH101" s="2"/>
      <c r="II101" s="2"/>
      <c r="IJ101" s="2"/>
      <c r="IK101" s="2">
        <v>0</v>
      </c>
      <c r="IL101" s="2"/>
      <c r="IM101" s="2"/>
      <c r="IN101" s="2"/>
      <c r="IO101" s="2"/>
      <c r="IP101" s="2"/>
      <c r="IQ101" s="2"/>
      <c r="IR101" s="2"/>
      <c r="IS101" s="2"/>
      <c r="IT101" s="2"/>
      <c r="IU101" s="2"/>
    </row>
    <row r="102" spans="1:255" x14ac:dyDescent="0.2">
      <c r="A102">
        <v>17</v>
      </c>
      <c r="B102">
        <v>1</v>
      </c>
      <c r="C102">
        <f>ROW(SmtRes!A196)</f>
        <v>196</v>
      </c>
      <c r="D102">
        <f>ROW(EtalonRes!A196)</f>
        <v>196</v>
      </c>
      <c r="E102" t="s">
        <v>174</v>
      </c>
      <c r="F102" t="s">
        <v>175</v>
      </c>
      <c r="G102" t="s">
        <v>176</v>
      </c>
      <c r="H102" t="s">
        <v>166</v>
      </c>
      <c r="I102">
        <v>0.124</v>
      </c>
      <c r="J102">
        <v>0</v>
      </c>
      <c r="K102">
        <v>0.124</v>
      </c>
      <c r="O102">
        <f t="shared" si="100"/>
        <v>242497</v>
      </c>
      <c r="P102">
        <f t="shared" si="101"/>
        <v>0</v>
      </c>
      <c r="Q102">
        <f t="shared" si="102"/>
        <v>214894</v>
      </c>
      <c r="R102">
        <f t="shared" si="103"/>
        <v>12644</v>
      </c>
      <c r="S102">
        <f t="shared" si="104"/>
        <v>27603</v>
      </c>
      <c r="T102">
        <f t="shared" si="105"/>
        <v>0</v>
      </c>
      <c r="U102">
        <f t="shared" si="106"/>
        <v>362.22681599999993</v>
      </c>
      <c r="V102">
        <f t="shared" si="107"/>
        <v>146.22751583999997</v>
      </c>
      <c r="W102">
        <f t="shared" si="108"/>
        <v>0</v>
      </c>
      <c r="X102">
        <f t="shared" si="109"/>
        <v>38235</v>
      </c>
      <c r="Y102">
        <f t="shared" si="110"/>
        <v>22136</v>
      </c>
      <c r="AA102">
        <v>76147894</v>
      </c>
      <c r="AB102">
        <f t="shared" si="111"/>
        <v>283834.84373999998</v>
      </c>
      <c r="AC102">
        <f>ROUND((((ES102*3)*0)),6)</f>
        <v>0</v>
      </c>
      <c r="AD102">
        <f>ROUND(((((((((ET102*3)*0.7)*1.2)*1.15)*3))-((((((EU102*3)*0.7)*1.2)*1.15)*3)))+AE102),6)</f>
        <v>251526.54870000001</v>
      </c>
      <c r="AE102">
        <f>ROUND(((((((EU102*3)*0.7)*1.2)*1.15)*3)),6)</f>
        <v>14799.62232</v>
      </c>
      <c r="AF102">
        <f>ROUND(((((((EV102*3)*0.7)*1.2)*1.15)*3)),6)</f>
        <v>32308.295040000001</v>
      </c>
      <c r="AG102">
        <f t="shared" si="113"/>
        <v>0</v>
      </c>
      <c r="AH102">
        <f>((((((EW102*3)*0.7)*1.2)*1.15)*3))</f>
        <v>2921.1839999999993</v>
      </c>
      <c r="AI102">
        <f>((((((EX102*3)*0.7)*1.2)*1.15)*3))</f>
        <v>1179.2541599999997</v>
      </c>
      <c r="AJ102">
        <f t="shared" si="114"/>
        <v>0</v>
      </c>
      <c r="AK102">
        <v>36102.83</v>
      </c>
      <c r="AL102">
        <v>3455.62</v>
      </c>
      <c r="AM102">
        <v>28931.05</v>
      </c>
      <c r="AN102">
        <v>1702.28</v>
      </c>
      <c r="AO102">
        <v>3716.16</v>
      </c>
      <c r="AP102">
        <v>0</v>
      </c>
      <c r="AQ102">
        <v>336</v>
      </c>
      <c r="AR102">
        <v>135.63999999999999</v>
      </c>
      <c r="AS102">
        <v>0</v>
      </c>
      <c r="AT102">
        <v>95</v>
      </c>
      <c r="AU102">
        <v>55</v>
      </c>
      <c r="AV102">
        <v>1</v>
      </c>
      <c r="AW102">
        <v>1</v>
      </c>
      <c r="AZ102">
        <v>6.89</v>
      </c>
      <c r="BA102">
        <v>6.89</v>
      </c>
      <c r="BB102">
        <v>6.89</v>
      </c>
      <c r="BC102">
        <v>6.89</v>
      </c>
      <c r="BD102" t="s">
        <v>3</v>
      </c>
      <c r="BE102" t="s">
        <v>3</v>
      </c>
      <c r="BF102" t="s">
        <v>3</v>
      </c>
      <c r="BG102" t="s">
        <v>3</v>
      </c>
      <c r="BH102">
        <v>0</v>
      </c>
      <c r="BI102">
        <v>2</v>
      </c>
      <c r="BJ102" t="s">
        <v>177</v>
      </c>
      <c r="BM102">
        <v>120002</v>
      </c>
      <c r="BN102">
        <v>0</v>
      </c>
      <c r="BO102" t="s">
        <v>29</v>
      </c>
      <c r="BP102">
        <v>1</v>
      </c>
      <c r="BQ102">
        <v>3</v>
      </c>
      <c r="BR102">
        <v>0</v>
      </c>
      <c r="BS102">
        <v>6.89</v>
      </c>
      <c r="BT102">
        <v>1</v>
      </c>
      <c r="BU102">
        <v>1</v>
      </c>
      <c r="BV102">
        <v>1</v>
      </c>
      <c r="BW102">
        <v>1</v>
      </c>
      <c r="BX102">
        <v>1</v>
      </c>
      <c r="BY102" t="s">
        <v>3</v>
      </c>
      <c r="BZ102">
        <v>95</v>
      </c>
      <c r="CA102">
        <v>50</v>
      </c>
      <c r="CB102" t="s">
        <v>3</v>
      </c>
      <c r="CE102">
        <v>0</v>
      </c>
      <c r="CF102">
        <v>0</v>
      </c>
      <c r="CG102">
        <v>0</v>
      </c>
      <c r="CM102">
        <v>0</v>
      </c>
      <c r="CN102" t="s">
        <v>1032</v>
      </c>
      <c r="CO102">
        <v>0</v>
      </c>
      <c r="CP102">
        <f t="shared" si="115"/>
        <v>242497</v>
      </c>
      <c r="CQ102">
        <f t="shared" si="116"/>
        <v>0</v>
      </c>
      <c r="CR102">
        <f t="shared" si="117"/>
        <v>1733017.9205430001</v>
      </c>
      <c r="CS102">
        <f t="shared" si="118"/>
        <v>101969.39778479999</v>
      </c>
      <c r="CT102">
        <f t="shared" si="119"/>
        <v>222604.1528256</v>
      </c>
      <c r="CU102">
        <f t="shared" si="120"/>
        <v>0</v>
      </c>
      <c r="CV102">
        <f t="shared" si="121"/>
        <v>2921.1839999999993</v>
      </c>
      <c r="CW102">
        <f t="shared" si="122"/>
        <v>1179.2541599999997</v>
      </c>
      <c r="CX102">
        <f t="shared" si="123"/>
        <v>0</v>
      </c>
      <c r="CY102">
        <f t="shared" si="124"/>
        <v>38234.65</v>
      </c>
      <c r="CZ102">
        <f t="shared" si="125"/>
        <v>22135.85</v>
      </c>
      <c r="DC102" t="s">
        <v>3</v>
      </c>
      <c r="DD102" t="s">
        <v>178</v>
      </c>
      <c r="DE102" t="s">
        <v>179</v>
      </c>
      <c r="DF102" t="s">
        <v>179</v>
      </c>
      <c r="DG102" t="s">
        <v>179</v>
      </c>
      <c r="DH102" t="s">
        <v>3</v>
      </c>
      <c r="DI102" t="s">
        <v>179</v>
      </c>
      <c r="DJ102" t="s">
        <v>179</v>
      </c>
      <c r="DK102" t="s">
        <v>3</v>
      </c>
      <c r="DL102" t="s">
        <v>3</v>
      </c>
      <c r="DM102" t="s">
        <v>49</v>
      </c>
      <c r="DN102">
        <v>0</v>
      </c>
      <c r="DO102">
        <v>0</v>
      </c>
      <c r="DP102">
        <v>1</v>
      </c>
      <c r="DQ102">
        <v>1</v>
      </c>
      <c r="DU102">
        <v>1013</v>
      </c>
      <c r="DV102" t="s">
        <v>166</v>
      </c>
      <c r="DW102" t="s">
        <v>166</v>
      </c>
      <c r="DX102">
        <v>1</v>
      </c>
      <c r="DZ102" t="s">
        <v>3</v>
      </c>
      <c r="EA102" t="s">
        <v>3</v>
      </c>
      <c r="EB102" t="s">
        <v>3</v>
      </c>
      <c r="EC102" t="s">
        <v>3</v>
      </c>
      <c r="EE102">
        <v>41318523</v>
      </c>
      <c r="EF102">
        <v>3</v>
      </c>
      <c r="EG102" t="s">
        <v>50</v>
      </c>
      <c r="EH102">
        <v>0</v>
      </c>
      <c r="EI102" t="s">
        <v>3</v>
      </c>
      <c r="EJ102">
        <v>2</v>
      </c>
      <c r="EK102">
        <v>120002</v>
      </c>
      <c r="EL102" t="s">
        <v>137</v>
      </c>
      <c r="EM102" t="s">
        <v>138</v>
      </c>
      <c r="EO102" t="s">
        <v>180</v>
      </c>
      <c r="EQ102">
        <v>131840</v>
      </c>
      <c r="ER102">
        <v>36102.83</v>
      </c>
      <c r="ES102">
        <v>3455.62</v>
      </c>
      <c r="ET102">
        <v>28931.05</v>
      </c>
      <c r="EU102">
        <v>1702.28</v>
      </c>
      <c r="EV102">
        <v>3716.16</v>
      </c>
      <c r="EW102">
        <v>336</v>
      </c>
      <c r="EX102">
        <v>135.63999999999999</v>
      </c>
      <c r="EY102">
        <v>0</v>
      </c>
      <c r="FQ102">
        <v>0</v>
      </c>
      <c r="FR102">
        <f t="shared" si="126"/>
        <v>0</v>
      </c>
      <c r="FS102">
        <v>0</v>
      </c>
      <c r="FX102">
        <v>95</v>
      </c>
      <c r="FY102">
        <v>55</v>
      </c>
      <c r="GA102" t="s">
        <v>3</v>
      </c>
      <c r="GD102">
        <v>1</v>
      </c>
      <c r="GF102">
        <v>272111632</v>
      </c>
      <c r="GG102">
        <v>1</v>
      </c>
      <c r="GH102">
        <v>1</v>
      </c>
      <c r="GI102">
        <v>3</v>
      </c>
      <c r="GJ102">
        <v>0</v>
      </c>
      <c r="GK102">
        <v>0</v>
      </c>
      <c r="GL102">
        <f t="shared" si="127"/>
        <v>0</v>
      </c>
      <c r="GM102">
        <f t="shared" si="128"/>
        <v>302868</v>
      </c>
      <c r="GN102">
        <f t="shared" si="129"/>
        <v>0</v>
      </c>
      <c r="GO102">
        <f t="shared" si="130"/>
        <v>302868</v>
      </c>
      <c r="GP102">
        <f t="shared" si="131"/>
        <v>0</v>
      </c>
      <c r="GR102">
        <v>0</v>
      </c>
      <c r="GS102">
        <v>3</v>
      </c>
      <c r="GT102">
        <v>0</v>
      </c>
      <c r="GU102" t="s">
        <v>3</v>
      </c>
      <c r="GV102">
        <f t="shared" si="132"/>
        <v>0</v>
      </c>
      <c r="GW102">
        <v>1</v>
      </c>
      <c r="GX102">
        <f t="shared" si="133"/>
        <v>0</v>
      </c>
      <c r="HA102">
        <v>0</v>
      </c>
      <c r="HB102">
        <v>0</v>
      </c>
      <c r="HC102">
        <f t="shared" si="134"/>
        <v>0</v>
      </c>
      <c r="HE102" t="s">
        <v>3</v>
      </c>
      <c r="HF102" t="s">
        <v>3</v>
      </c>
      <c r="HM102" t="s">
        <v>3</v>
      </c>
      <c r="HN102" t="s">
        <v>3</v>
      </c>
      <c r="HO102" t="s">
        <v>3</v>
      </c>
      <c r="HP102" t="s">
        <v>3</v>
      </c>
      <c r="HQ102" t="s">
        <v>3</v>
      </c>
      <c r="IK102">
        <v>0</v>
      </c>
    </row>
    <row r="103" spans="1:255" x14ac:dyDescent="0.2">
      <c r="A103" s="2">
        <v>17</v>
      </c>
      <c r="B103" s="2">
        <v>1</v>
      </c>
      <c r="C103" s="2">
        <f>ROW(SmtRes!A203)</f>
        <v>203</v>
      </c>
      <c r="D103" s="2">
        <f>ROW(EtalonRes!A203)</f>
        <v>203</v>
      </c>
      <c r="E103" s="2" t="s">
        <v>181</v>
      </c>
      <c r="F103" s="2" t="s">
        <v>175</v>
      </c>
      <c r="G103" s="2" t="s">
        <v>182</v>
      </c>
      <c r="H103" s="2" t="s">
        <v>166</v>
      </c>
      <c r="I103" s="2">
        <v>0.124</v>
      </c>
      <c r="J103" s="2">
        <v>0</v>
      </c>
      <c r="K103" s="2">
        <v>0.124</v>
      </c>
      <c r="L103" s="2"/>
      <c r="M103" s="2"/>
      <c r="N103" s="2"/>
      <c r="O103" s="2">
        <f t="shared" si="100"/>
        <v>51564</v>
      </c>
      <c r="P103" s="2">
        <f t="shared" si="101"/>
        <v>1285</v>
      </c>
      <c r="Q103" s="2">
        <f t="shared" si="102"/>
        <v>44556</v>
      </c>
      <c r="R103" s="2">
        <f t="shared" si="103"/>
        <v>2622</v>
      </c>
      <c r="S103" s="2">
        <f t="shared" si="104"/>
        <v>5723</v>
      </c>
      <c r="T103" s="2">
        <f t="shared" si="105"/>
        <v>0</v>
      </c>
      <c r="U103" s="2">
        <f t="shared" si="106"/>
        <v>517.46687999999983</v>
      </c>
      <c r="V103" s="2">
        <f t="shared" si="107"/>
        <v>208.89645119999994</v>
      </c>
      <c r="W103" s="2">
        <f t="shared" si="108"/>
        <v>0</v>
      </c>
      <c r="X103" s="2">
        <f t="shared" si="109"/>
        <v>7928</v>
      </c>
      <c r="Y103" s="2">
        <f t="shared" si="110"/>
        <v>4590</v>
      </c>
      <c r="Z103" s="2"/>
      <c r="AA103" s="2">
        <v>76147896</v>
      </c>
      <c r="AB103" s="2">
        <f t="shared" si="111"/>
        <v>415845.20819999999</v>
      </c>
      <c r="AC103" s="2">
        <f t="shared" ref="AC103:AC112" si="138">ROUND(((ES103*3)),6)</f>
        <v>10366.86</v>
      </c>
      <c r="AD103" s="2">
        <f>ROUND((((((((ET103*3)*1.2)*1.15)*3))-(((((EU103*3)*1.2)*1.15)*3)))+AE103),6)</f>
        <v>359323.641</v>
      </c>
      <c r="AE103" s="2">
        <f>ROUND((((((EU103*3)*1.2)*1.15)*3)),6)</f>
        <v>21142.317599999998</v>
      </c>
      <c r="AF103" s="2">
        <f>ROUND((((((EV103*3)*1.2)*1.15)*3)),6)</f>
        <v>46154.707199999997</v>
      </c>
      <c r="AG103" s="2">
        <f t="shared" si="113"/>
        <v>0</v>
      </c>
      <c r="AH103" s="2">
        <f>(((((EW103*3)*1.2)*1.15)*3))</f>
        <v>4173.119999999999</v>
      </c>
      <c r="AI103" s="2">
        <f>(((((EX103*3)*1.2)*1.15)*3))</f>
        <v>1684.6487999999995</v>
      </c>
      <c r="AJ103" s="2">
        <f t="shared" si="114"/>
        <v>0</v>
      </c>
      <c r="AK103" s="2">
        <v>36102.83</v>
      </c>
      <c r="AL103" s="2">
        <v>3455.62</v>
      </c>
      <c r="AM103" s="2">
        <v>28931.05</v>
      </c>
      <c r="AN103" s="2">
        <v>1702.28</v>
      </c>
      <c r="AO103" s="2">
        <v>3716.16</v>
      </c>
      <c r="AP103" s="2">
        <v>0</v>
      </c>
      <c r="AQ103" s="2">
        <v>336</v>
      </c>
      <c r="AR103" s="2">
        <v>135.63999999999999</v>
      </c>
      <c r="AS103" s="2">
        <v>0</v>
      </c>
      <c r="AT103" s="2">
        <v>95</v>
      </c>
      <c r="AU103" s="2">
        <v>55</v>
      </c>
      <c r="AV103" s="2">
        <v>1</v>
      </c>
      <c r="AW103" s="2">
        <v>1</v>
      </c>
      <c r="AX103" s="2"/>
      <c r="AY103" s="2"/>
      <c r="AZ103" s="2">
        <v>1</v>
      </c>
      <c r="BA103" s="2">
        <v>1</v>
      </c>
      <c r="BB103" s="2">
        <v>1</v>
      </c>
      <c r="BC103" s="2">
        <v>1</v>
      </c>
      <c r="BD103" s="2" t="s">
        <v>3</v>
      </c>
      <c r="BE103" s="2" t="s">
        <v>3</v>
      </c>
      <c r="BF103" s="2" t="s">
        <v>3</v>
      </c>
      <c r="BG103" s="2" t="s">
        <v>3</v>
      </c>
      <c r="BH103" s="2">
        <v>0</v>
      </c>
      <c r="BI103" s="2">
        <v>2</v>
      </c>
      <c r="BJ103" s="2" t="s">
        <v>177</v>
      </c>
      <c r="BK103" s="2"/>
      <c r="BL103" s="2"/>
      <c r="BM103" s="2">
        <v>120002</v>
      </c>
      <c r="BN103" s="2">
        <v>0</v>
      </c>
      <c r="BO103" s="2" t="s">
        <v>3</v>
      </c>
      <c r="BP103" s="2">
        <v>0</v>
      </c>
      <c r="BQ103" s="2">
        <v>3</v>
      </c>
      <c r="BR103" s="2">
        <v>0</v>
      </c>
      <c r="BS103" s="2">
        <v>1</v>
      </c>
      <c r="BT103" s="2">
        <v>1</v>
      </c>
      <c r="BU103" s="2">
        <v>1</v>
      </c>
      <c r="BV103" s="2">
        <v>1</v>
      </c>
      <c r="BW103" s="2">
        <v>1</v>
      </c>
      <c r="BX103" s="2">
        <v>1</v>
      </c>
      <c r="BY103" s="2" t="s">
        <v>3</v>
      </c>
      <c r="BZ103" s="2">
        <v>95</v>
      </c>
      <c r="CA103" s="2">
        <v>50</v>
      </c>
      <c r="CB103" s="2" t="s">
        <v>3</v>
      </c>
      <c r="CC103" s="2"/>
      <c r="CD103" s="2"/>
      <c r="CE103" s="2">
        <v>0</v>
      </c>
      <c r="CF103" s="2">
        <v>0</v>
      </c>
      <c r="CG103" s="2">
        <v>0</v>
      </c>
      <c r="CH103" s="2"/>
      <c r="CI103" s="2"/>
      <c r="CJ103" s="2"/>
      <c r="CK103" s="2"/>
      <c r="CL103" s="2"/>
      <c r="CM103" s="2">
        <v>0</v>
      </c>
      <c r="CN103" s="2" t="s">
        <v>1033</v>
      </c>
      <c r="CO103" s="2">
        <v>0</v>
      </c>
      <c r="CP103" s="2">
        <f t="shared" si="115"/>
        <v>51564</v>
      </c>
      <c r="CQ103" s="2">
        <f t="shared" si="116"/>
        <v>10366.86</v>
      </c>
      <c r="CR103" s="2">
        <f t="shared" si="117"/>
        <v>359323.641</v>
      </c>
      <c r="CS103" s="2">
        <f t="shared" si="118"/>
        <v>21142.317599999998</v>
      </c>
      <c r="CT103" s="2">
        <f t="shared" si="119"/>
        <v>46154.707199999997</v>
      </c>
      <c r="CU103" s="2">
        <f t="shared" si="120"/>
        <v>0</v>
      </c>
      <c r="CV103" s="2">
        <f t="shared" si="121"/>
        <v>4173.119999999999</v>
      </c>
      <c r="CW103" s="2">
        <f t="shared" si="122"/>
        <v>1684.6487999999995</v>
      </c>
      <c r="CX103" s="2">
        <f t="shared" si="123"/>
        <v>0</v>
      </c>
      <c r="CY103" s="2">
        <f t="shared" si="124"/>
        <v>7927.75</v>
      </c>
      <c r="CZ103" s="2">
        <f t="shared" si="125"/>
        <v>4589.75</v>
      </c>
      <c r="DA103" s="2"/>
      <c r="DB103" s="2"/>
      <c r="DC103" s="2" t="s">
        <v>3</v>
      </c>
      <c r="DD103" s="2" t="s">
        <v>183</v>
      </c>
      <c r="DE103" s="2" t="s">
        <v>184</v>
      </c>
      <c r="DF103" s="2" t="s">
        <v>184</v>
      </c>
      <c r="DG103" s="2" t="s">
        <v>184</v>
      </c>
      <c r="DH103" s="2" t="s">
        <v>3</v>
      </c>
      <c r="DI103" s="2" t="s">
        <v>184</v>
      </c>
      <c r="DJ103" s="2" t="s">
        <v>184</v>
      </c>
      <c r="DK103" s="2" t="s">
        <v>3</v>
      </c>
      <c r="DL103" s="2" t="s">
        <v>3</v>
      </c>
      <c r="DM103" s="2" t="s">
        <v>49</v>
      </c>
      <c r="DN103" s="2">
        <v>0</v>
      </c>
      <c r="DO103" s="2">
        <v>0</v>
      </c>
      <c r="DP103" s="2">
        <v>1</v>
      </c>
      <c r="DQ103" s="2">
        <v>1</v>
      </c>
      <c r="DR103" s="2"/>
      <c r="DS103" s="2"/>
      <c r="DT103" s="2"/>
      <c r="DU103" s="2">
        <v>1013</v>
      </c>
      <c r="DV103" s="2" t="s">
        <v>166</v>
      </c>
      <c r="DW103" s="2" t="s">
        <v>166</v>
      </c>
      <c r="DX103" s="2">
        <v>1</v>
      </c>
      <c r="DY103" s="2"/>
      <c r="DZ103" s="2" t="s">
        <v>3</v>
      </c>
      <c r="EA103" s="2" t="s">
        <v>3</v>
      </c>
      <c r="EB103" s="2" t="s">
        <v>3</v>
      </c>
      <c r="EC103" s="2" t="s">
        <v>3</v>
      </c>
      <c r="ED103" s="2"/>
      <c r="EE103" s="2">
        <v>41318523</v>
      </c>
      <c r="EF103" s="2">
        <v>3</v>
      </c>
      <c r="EG103" s="2" t="s">
        <v>50</v>
      </c>
      <c r="EH103" s="2">
        <v>0</v>
      </c>
      <c r="EI103" s="2" t="s">
        <v>3</v>
      </c>
      <c r="EJ103" s="2">
        <v>2</v>
      </c>
      <c r="EK103" s="2">
        <v>120002</v>
      </c>
      <c r="EL103" s="2" t="s">
        <v>137</v>
      </c>
      <c r="EM103" s="2" t="s">
        <v>138</v>
      </c>
      <c r="EN103" s="2"/>
      <c r="EO103" s="2" t="s">
        <v>185</v>
      </c>
      <c r="EP103" s="2"/>
      <c r="EQ103" s="2">
        <v>131840</v>
      </c>
      <c r="ER103" s="2">
        <v>36102.83</v>
      </c>
      <c r="ES103" s="2">
        <v>3455.62</v>
      </c>
      <c r="ET103" s="2">
        <v>28931.05</v>
      </c>
      <c r="EU103" s="2">
        <v>1702.28</v>
      </c>
      <c r="EV103" s="2">
        <v>3716.16</v>
      </c>
      <c r="EW103" s="2">
        <v>336</v>
      </c>
      <c r="EX103" s="2">
        <v>135.63999999999999</v>
      </c>
      <c r="EY103" s="2">
        <v>0</v>
      </c>
      <c r="EZ103" s="2"/>
      <c r="FA103" s="2"/>
      <c r="FB103" s="2"/>
      <c r="FC103" s="2"/>
      <c r="FD103" s="2"/>
      <c r="FE103" s="2"/>
      <c r="FF103" s="2"/>
      <c r="FG103" s="2"/>
      <c r="FH103" s="2"/>
      <c r="FI103" s="2"/>
      <c r="FJ103" s="2"/>
      <c r="FK103" s="2"/>
      <c r="FL103" s="2"/>
      <c r="FM103" s="2"/>
      <c r="FN103" s="2"/>
      <c r="FO103" s="2"/>
      <c r="FP103" s="2"/>
      <c r="FQ103" s="2">
        <v>0</v>
      </c>
      <c r="FR103" s="2">
        <f t="shared" si="126"/>
        <v>0</v>
      </c>
      <c r="FS103" s="2">
        <v>0</v>
      </c>
      <c r="FT103" s="2"/>
      <c r="FU103" s="2"/>
      <c r="FV103" s="2"/>
      <c r="FW103" s="2"/>
      <c r="FX103" s="2">
        <v>95</v>
      </c>
      <c r="FY103" s="2">
        <v>55</v>
      </c>
      <c r="FZ103" s="2"/>
      <c r="GA103" s="2" t="s">
        <v>3</v>
      </c>
      <c r="GB103" s="2"/>
      <c r="GC103" s="2"/>
      <c r="GD103" s="2">
        <v>1</v>
      </c>
      <c r="GE103" s="2"/>
      <c r="GF103" s="2">
        <v>-210075804</v>
      </c>
      <c r="GG103" s="2">
        <v>2</v>
      </c>
      <c r="GH103" s="2">
        <v>1</v>
      </c>
      <c r="GI103" s="2">
        <v>-2</v>
      </c>
      <c r="GJ103" s="2">
        <v>0</v>
      </c>
      <c r="GK103" s="2">
        <v>0</v>
      </c>
      <c r="GL103" s="2">
        <f t="shared" si="127"/>
        <v>0</v>
      </c>
      <c r="GM103" s="2">
        <f t="shared" si="128"/>
        <v>64082</v>
      </c>
      <c r="GN103" s="2">
        <f t="shared" si="129"/>
        <v>0</v>
      </c>
      <c r="GO103" s="2">
        <f t="shared" si="130"/>
        <v>64082</v>
      </c>
      <c r="GP103" s="2">
        <f t="shared" si="131"/>
        <v>0</v>
      </c>
      <c r="GQ103" s="2"/>
      <c r="GR103" s="2">
        <v>0</v>
      </c>
      <c r="GS103" s="2">
        <v>3</v>
      </c>
      <c r="GT103" s="2">
        <v>0</v>
      </c>
      <c r="GU103" s="2" t="s">
        <v>3</v>
      </c>
      <c r="GV103" s="2">
        <f t="shared" si="132"/>
        <v>0</v>
      </c>
      <c r="GW103" s="2">
        <v>1</v>
      </c>
      <c r="GX103" s="2">
        <f t="shared" si="133"/>
        <v>0</v>
      </c>
      <c r="GY103" s="2"/>
      <c r="GZ103" s="2"/>
      <c r="HA103" s="2">
        <v>0</v>
      </c>
      <c r="HB103" s="2">
        <v>0</v>
      </c>
      <c r="HC103" s="2">
        <f t="shared" si="134"/>
        <v>0</v>
      </c>
      <c r="HD103" s="2"/>
      <c r="HE103" s="2" t="s">
        <v>3</v>
      </c>
      <c r="HF103" s="2" t="s">
        <v>3</v>
      </c>
      <c r="HG103" s="2"/>
      <c r="HH103" s="2"/>
      <c r="HI103" s="2"/>
      <c r="HJ103" s="2"/>
      <c r="HK103" s="2"/>
      <c r="HL103" s="2"/>
      <c r="HM103" s="2" t="s">
        <v>3</v>
      </c>
      <c r="HN103" s="2" t="s">
        <v>3</v>
      </c>
      <c r="HO103" s="2" t="s">
        <v>3</v>
      </c>
      <c r="HP103" s="2" t="s">
        <v>3</v>
      </c>
      <c r="HQ103" s="2" t="s">
        <v>3</v>
      </c>
      <c r="HR103" s="2"/>
      <c r="HS103" s="2"/>
      <c r="HT103" s="2"/>
      <c r="HU103" s="2"/>
      <c r="HV103" s="2"/>
      <c r="HW103" s="2"/>
      <c r="HX103" s="2"/>
      <c r="HY103" s="2"/>
      <c r="HZ103" s="2"/>
      <c r="IA103" s="2"/>
      <c r="IB103" s="2"/>
      <c r="IC103" s="2"/>
      <c r="ID103" s="2"/>
      <c r="IE103" s="2"/>
      <c r="IF103" s="2"/>
      <c r="IG103" s="2"/>
      <c r="IH103" s="2"/>
      <c r="II103" s="2"/>
      <c r="IJ103" s="2"/>
      <c r="IK103" s="2">
        <v>0</v>
      </c>
      <c r="IL103" s="2"/>
      <c r="IM103" s="2"/>
      <c r="IN103" s="2"/>
      <c r="IO103" s="2"/>
      <c r="IP103" s="2"/>
      <c r="IQ103" s="2"/>
      <c r="IR103" s="2"/>
      <c r="IS103" s="2"/>
      <c r="IT103" s="2"/>
      <c r="IU103" s="2"/>
    </row>
    <row r="104" spans="1:255" x14ac:dyDescent="0.2">
      <c r="A104">
        <v>17</v>
      </c>
      <c r="B104">
        <v>1</v>
      </c>
      <c r="C104">
        <f>ROW(SmtRes!A210)</f>
        <v>210</v>
      </c>
      <c r="D104">
        <f>ROW(EtalonRes!A210)</f>
        <v>210</v>
      </c>
      <c r="E104" t="s">
        <v>181</v>
      </c>
      <c r="F104" t="s">
        <v>175</v>
      </c>
      <c r="G104" t="s">
        <v>182</v>
      </c>
      <c r="H104" t="s">
        <v>166</v>
      </c>
      <c r="I104">
        <v>0.124</v>
      </c>
      <c r="J104">
        <v>0</v>
      </c>
      <c r="K104">
        <v>0.124</v>
      </c>
      <c r="O104">
        <f t="shared" si="100"/>
        <v>355282</v>
      </c>
      <c r="P104">
        <f t="shared" si="101"/>
        <v>8857</v>
      </c>
      <c r="Q104">
        <f t="shared" si="102"/>
        <v>306992</v>
      </c>
      <c r="R104">
        <f t="shared" si="103"/>
        <v>18063</v>
      </c>
      <c r="S104">
        <f t="shared" si="104"/>
        <v>39433</v>
      </c>
      <c r="T104">
        <f t="shared" si="105"/>
        <v>0</v>
      </c>
      <c r="U104">
        <f t="shared" si="106"/>
        <v>517.46687999999983</v>
      </c>
      <c r="V104">
        <f t="shared" si="107"/>
        <v>208.89645119999994</v>
      </c>
      <c r="W104">
        <f t="shared" si="108"/>
        <v>0</v>
      </c>
      <c r="X104">
        <f t="shared" si="109"/>
        <v>54621</v>
      </c>
      <c r="Y104">
        <f t="shared" si="110"/>
        <v>31623</v>
      </c>
      <c r="AA104">
        <v>76147894</v>
      </c>
      <c r="AB104">
        <f t="shared" si="111"/>
        <v>415845.20819999999</v>
      </c>
      <c r="AC104">
        <f t="shared" si="138"/>
        <v>10366.86</v>
      </c>
      <c r="AD104">
        <f>ROUND((((((((ET104*3)*1.2)*1.15)*3))-(((((EU104*3)*1.2)*1.15)*3)))+AE104),6)</f>
        <v>359323.641</v>
      </c>
      <c r="AE104">
        <f>ROUND((((((EU104*3)*1.2)*1.15)*3)),6)</f>
        <v>21142.317599999998</v>
      </c>
      <c r="AF104">
        <f>ROUND((((((EV104*3)*1.2)*1.15)*3)),6)</f>
        <v>46154.707199999997</v>
      </c>
      <c r="AG104">
        <f t="shared" si="113"/>
        <v>0</v>
      </c>
      <c r="AH104">
        <f>(((((EW104*3)*1.2)*1.15)*3))</f>
        <v>4173.119999999999</v>
      </c>
      <c r="AI104">
        <f>(((((EX104*3)*1.2)*1.15)*3))</f>
        <v>1684.6487999999995</v>
      </c>
      <c r="AJ104">
        <f t="shared" si="114"/>
        <v>0</v>
      </c>
      <c r="AK104">
        <v>36102.83</v>
      </c>
      <c r="AL104">
        <v>3455.62</v>
      </c>
      <c r="AM104">
        <v>28931.05</v>
      </c>
      <c r="AN104">
        <v>1702.28</v>
      </c>
      <c r="AO104">
        <v>3716.16</v>
      </c>
      <c r="AP104">
        <v>0</v>
      </c>
      <c r="AQ104">
        <v>336</v>
      </c>
      <c r="AR104">
        <v>135.63999999999999</v>
      </c>
      <c r="AS104">
        <v>0</v>
      </c>
      <c r="AT104">
        <v>95</v>
      </c>
      <c r="AU104">
        <v>55</v>
      </c>
      <c r="AV104">
        <v>1</v>
      </c>
      <c r="AW104">
        <v>1</v>
      </c>
      <c r="AZ104">
        <v>6.89</v>
      </c>
      <c r="BA104">
        <v>6.89</v>
      </c>
      <c r="BB104">
        <v>6.89</v>
      </c>
      <c r="BC104">
        <v>6.89</v>
      </c>
      <c r="BD104" t="s">
        <v>3</v>
      </c>
      <c r="BE104" t="s">
        <v>3</v>
      </c>
      <c r="BF104" t="s">
        <v>3</v>
      </c>
      <c r="BG104" t="s">
        <v>3</v>
      </c>
      <c r="BH104">
        <v>0</v>
      </c>
      <c r="BI104">
        <v>2</v>
      </c>
      <c r="BJ104" t="s">
        <v>177</v>
      </c>
      <c r="BM104">
        <v>120002</v>
      </c>
      <c r="BN104">
        <v>0</v>
      </c>
      <c r="BO104" t="s">
        <v>3</v>
      </c>
      <c r="BP104">
        <v>0</v>
      </c>
      <c r="BQ104">
        <v>3</v>
      </c>
      <c r="BR104">
        <v>0</v>
      </c>
      <c r="BS104">
        <v>6.89</v>
      </c>
      <c r="BT104">
        <v>1</v>
      </c>
      <c r="BU104">
        <v>1</v>
      </c>
      <c r="BV104">
        <v>1</v>
      </c>
      <c r="BW104">
        <v>1</v>
      </c>
      <c r="BX104">
        <v>1</v>
      </c>
      <c r="BY104" t="s">
        <v>3</v>
      </c>
      <c r="BZ104">
        <v>95</v>
      </c>
      <c r="CA104">
        <v>50</v>
      </c>
      <c r="CB104" t="s">
        <v>3</v>
      </c>
      <c r="CE104">
        <v>0</v>
      </c>
      <c r="CF104">
        <v>0</v>
      </c>
      <c r="CG104">
        <v>0</v>
      </c>
      <c r="CM104">
        <v>0</v>
      </c>
      <c r="CN104" t="s">
        <v>1033</v>
      </c>
      <c r="CO104">
        <v>0</v>
      </c>
      <c r="CP104">
        <f t="shared" si="115"/>
        <v>355282</v>
      </c>
      <c r="CQ104">
        <f t="shared" si="116"/>
        <v>71427.665399999998</v>
      </c>
      <c r="CR104">
        <f t="shared" si="117"/>
        <v>2475739.8864899999</v>
      </c>
      <c r="CS104">
        <f t="shared" si="118"/>
        <v>145670.56826399997</v>
      </c>
      <c r="CT104">
        <f t="shared" si="119"/>
        <v>318005.93260799994</v>
      </c>
      <c r="CU104">
        <f t="shared" si="120"/>
        <v>0</v>
      </c>
      <c r="CV104">
        <f t="shared" si="121"/>
        <v>4173.119999999999</v>
      </c>
      <c r="CW104">
        <f t="shared" si="122"/>
        <v>1684.6487999999995</v>
      </c>
      <c r="CX104">
        <f t="shared" si="123"/>
        <v>0</v>
      </c>
      <c r="CY104">
        <f t="shared" si="124"/>
        <v>54621.2</v>
      </c>
      <c r="CZ104">
        <f t="shared" si="125"/>
        <v>31622.799999999999</v>
      </c>
      <c r="DC104" t="s">
        <v>3</v>
      </c>
      <c r="DD104" t="s">
        <v>183</v>
      </c>
      <c r="DE104" t="s">
        <v>184</v>
      </c>
      <c r="DF104" t="s">
        <v>184</v>
      </c>
      <c r="DG104" t="s">
        <v>184</v>
      </c>
      <c r="DH104" t="s">
        <v>3</v>
      </c>
      <c r="DI104" t="s">
        <v>184</v>
      </c>
      <c r="DJ104" t="s">
        <v>184</v>
      </c>
      <c r="DK104" t="s">
        <v>3</v>
      </c>
      <c r="DL104" t="s">
        <v>3</v>
      </c>
      <c r="DM104" t="s">
        <v>49</v>
      </c>
      <c r="DN104">
        <v>0</v>
      </c>
      <c r="DO104">
        <v>0</v>
      </c>
      <c r="DP104">
        <v>1</v>
      </c>
      <c r="DQ104">
        <v>1</v>
      </c>
      <c r="DU104">
        <v>1013</v>
      </c>
      <c r="DV104" t="s">
        <v>166</v>
      </c>
      <c r="DW104" t="s">
        <v>166</v>
      </c>
      <c r="DX104">
        <v>1</v>
      </c>
      <c r="DZ104" t="s">
        <v>3</v>
      </c>
      <c r="EA104" t="s">
        <v>3</v>
      </c>
      <c r="EB104" t="s">
        <v>3</v>
      </c>
      <c r="EC104" t="s">
        <v>3</v>
      </c>
      <c r="EE104">
        <v>41318523</v>
      </c>
      <c r="EF104">
        <v>3</v>
      </c>
      <c r="EG104" t="s">
        <v>50</v>
      </c>
      <c r="EH104">
        <v>0</v>
      </c>
      <c r="EI104" t="s">
        <v>3</v>
      </c>
      <c r="EJ104">
        <v>2</v>
      </c>
      <c r="EK104">
        <v>120002</v>
      </c>
      <c r="EL104" t="s">
        <v>137</v>
      </c>
      <c r="EM104" t="s">
        <v>138</v>
      </c>
      <c r="EO104" t="s">
        <v>185</v>
      </c>
      <c r="EQ104">
        <v>131840</v>
      </c>
      <c r="ER104">
        <v>36102.83</v>
      </c>
      <c r="ES104">
        <v>3455.62</v>
      </c>
      <c r="ET104">
        <v>28931.05</v>
      </c>
      <c r="EU104">
        <v>1702.28</v>
      </c>
      <c r="EV104">
        <v>3716.16</v>
      </c>
      <c r="EW104">
        <v>336</v>
      </c>
      <c r="EX104">
        <v>135.63999999999999</v>
      </c>
      <c r="EY104">
        <v>0</v>
      </c>
      <c r="FQ104">
        <v>0</v>
      </c>
      <c r="FR104">
        <f t="shared" si="126"/>
        <v>0</v>
      </c>
      <c r="FS104">
        <v>0</v>
      </c>
      <c r="FX104">
        <v>95</v>
      </c>
      <c r="FY104">
        <v>55</v>
      </c>
      <c r="GA104" t="s">
        <v>3</v>
      </c>
      <c r="GD104">
        <v>1</v>
      </c>
      <c r="GF104">
        <v>-210075804</v>
      </c>
      <c r="GG104">
        <v>1</v>
      </c>
      <c r="GH104">
        <v>1</v>
      </c>
      <c r="GI104">
        <v>3</v>
      </c>
      <c r="GJ104">
        <v>0</v>
      </c>
      <c r="GK104">
        <v>0</v>
      </c>
      <c r="GL104">
        <f t="shared" si="127"/>
        <v>0</v>
      </c>
      <c r="GM104">
        <f t="shared" si="128"/>
        <v>441526</v>
      </c>
      <c r="GN104">
        <f t="shared" si="129"/>
        <v>0</v>
      </c>
      <c r="GO104">
        <f t="shared" si="130"/>
        <v>441526</v>
      </c>
      <c r="GP104">
        <f t="shared" si="131"/>
        <v>0</v>
      </c>
      <c r="GR104">
        <v>0</v>
      </c>
      <c r="GS104">
        <v>3</v>
      </c>
      <c r="GT104">
        <v>0</v>
      </c>
      <c r="GU104" t="s">
        <v>3</v>
      </c>
      <c r="GV104">
        <f t="shared" si="132"/>
        <v>0</v>
      </c>
      <c r="GW104">
        <v>1</v>
      </c>
      <c r="GX104">
        <f t="shared" si="133"/>
        <v>0</v>
      </c>
      <c r="HA104">
        <v>0</v>
      </c>
      <c r="HB104">
        <v>0</v>
      </c>
      <c r="HC104">
        <f t="shared" si="134"/>
        <v>0</v>
      </c>
      <c r="HE104" t="s">
        <v>3</v>
      </c>
      <c r="HF104" t="s">
        <v>3</v>
      </c>
      <c r="HM104" t="s">
        <v>3</v>
      </c>
      <c r="HN104" t="s">
        <v>3</v>
      </c>
      <c r="HO104" t="s">
        <v>3</v>
      </c>
      <c r="HP104" t="s">
        <v>3</v>
      </c>
      <c r="HQ104" t="s">
        <v>3</v>
      </c>
      <c r="IK104">
        <v>0</v>
      </c>
    </row>
    <row r="105" spans="1:255" x14ac:dyDescent="0.2">
      <c r="A105" s="2">
        <v>17</v>
      </c>
      <c r="B105" s="2">
        <v>1</v>
      </c>
      <c r="C105" s="2">
        <f>ROW(SmtRes!A217)</f>
        <v>217</v>
      </c>
      <c r="D105" s="2">
        <f>ROW(EtalonRes!A217)</f>
        <v>217</v>
      </c>
      <c r="E105" s="2" t="s">
        <v>186</v>
      </c>
      <c r="F105" s="2" t="s">
        <v>175</v>
      </c>
      <c r="G105" s="2" t="s">
        <v>187</v>
      </c>
      <c r="H105" s="2" t="s">
        <v>166</v>
      </c>
      <c r="I105" s="2">
        <v>0.06</v>
      </c>
      <c r="J105" s="2">
        <v>0</v>
      </c>
      <c r="K105" s="2">
        <v>0.06</v>
      </c>
      <c r="L105" s="2"/>
      <c r="M105" s="2"/>
      <c r="N105" s="2"/>
      <c r="O105" s="2">
        <f t="shared" si="100"/>
        <v>8731</v>
      </c>
      <c r="P105" s="2">
        <f t="shared" si="101"/>
        <v>622</v>
      </c>
      <c r="Q105" s="2">
        <f t="shared" si="102"/>
        <v>7186</v>
      </c>
      <c r="R105" s="2">
        <f t="shared" si="103"/>
        <v>423</v>
      </c>
      <c r="S105" s="2">
        <f t="shared" si="104"/>
        <v>923</v>
      </c>
      <c r="T105" s="2">
        <f t="shared" si="105"/>
        <v>0</v>
      </c>
      <c r="U105" s="2">
        <f t="shared" si="106"/>
        <v>83.462399999999988</v>
      </c>
      <c r="V105" s="2">
        <f t="shared" si="107"/>
        <v>33.692975999999987</v>
      </c>
      <c r="W105" s="2">
        <f t="shared" si="108"/>
        <v>0</v>
      </c>
      <c r="X105" s="2">
        <f t="shared" si="109"/>
        <v>1279</v>
      </c>
      <c r="Y105" s="2">
        <f t="shared" si="110"/>
        <v>740</v>
      </c>
      <c r="Z105" s="2"/>
      <c r="AA105" s="2">
        <v>76147896</v>
      </c>
      <c r="AB105" s="2">
        <f t="shared" si="111"/>
        <v>145526.3094</v>
      </c>
      <c r="AC105" s="2">
        <f t="shared" si="138"/>
        <v>10366.86</v>
      </c>
      <c r="AD105" s="2">
        <f>ROUND(((((((ET105*3)*1.2)*1.15))-((((EU105*3)*1.2)*1.15)))+AE105),6)</f>
        <v>119774.54700000001</v>
      </c>
      <c r="AE105" s="2">
        <f>ROUND(((((EU105*3)*1.2)*1.15)),6)</f>
        <v>7047.4391999999998</v>
      </c>
      <c r="AF105" s="2">
        <f>ROUND(((((EV105*3)*1.2)*1.15)),6)</f>
        <v>15384.902400000001</v>
      </c>
      <c r="AG105" s="2">
        <f t="shared" si="113"/>
        <v>0</v>
      </c>
      <c r="AH105" s="2">
        <f>((((EW105*3)*1.2)*1.15))</f>
        <v>1391.0399999999997</v>
      </c>
      <c r="AI105" s="2">
        <f>((((EX105*3)*1.2)*1.15))</f>
        <v>561.54959999999983</v>
      </c>
      <c r="AJ105" s="2">
        <f t="shared" si="114"/>
        <v>0</v>
      </c>
      <c r="AK105" s="2">
        <v>36102.83</v>
      </c>
      <c r="AL105" s="2">
        <v>3455.62</v>
      </c>
      <c r="AM105" s="2">
        <v>28931.05</v>
      </c>
      <c r="AN105" s="2">
        <v>1702.28</v>
      </c>
      <c r="AO105" s="2">
        <v>3716.16</v>
      </c>
      <c r="AP105" s="2">
        <v>0</v>
      </c>
      <c r="AQ105" s="2">
        <v>336</v>
      </c>
      <c r="AR105" s="2">
        <v>135.63999999999999</v>
      </c>
      <c r="AS105" s="2">
        <v>0</v>
      </c>
      <c r="AT105" s="2">
        <v>95</v>
      </c>
      <c r="AU105" s="2">
        <v>55</v>
      </c>
      <c r="AV105" s="2">
        <v>1</v>
      </c>
      <c r="AW105" s="2">
        <v>1</v>
      </c>
      <c r="AX105" s="2"/>
      <c r="AY105" s="2"/>
      <c r="AZ105" s="2">
        <v>1</v>
      </c>
      <c r="BA105" s="2">
        <v>1</v>
      </c>
      <c r="BB105" s="2">
        <v>1</v>
      </c>
      <c r="BC105" s="2">
        <v>1</v>
      </c>
      <c r="BD105" s="2" t="s">
        <v>3</v>
      </c>
      <c r="BE105" s="2" t="s">
        <v>3</v>
      </c>
      <c r="BF105" s="2" t="s">
        <v>3</v>
      </c>
      <c r="BG105" s="2" t="s">
        <v>3</v>
      </c>
      <c r="BH105" s="2">
        <v>0</v>
      </c>
      <c r="BI105" s="2">
        <v>2</v>
      </c>
      <c r="BJ105" s="2" t="s">
        <v>177</v>
      </c>
      <c r="BK105" s="2"/>
      <c r="BL105" s="2"/>
      <c r="BM105" s="2">
        <v>120002</v>
      </c>
      <c r="BN105" s="2">
        <v>0</v>
      </c>
      <c r="BO105" s="2" t="s">
        <v>3</v>
      </c>
      <c r="BP105" s="2">
        <v>0</v>
      </c>
      <c r="BQ105" s="2">
        <v>3</v>
      </c>
      <c r="BR105" s="2">
        <v>0</v>
      </c>
      <c r="BS105" s="2">
        <v>1</v>
      </c>
      <c r="BT105" s="2">
        <v>1</v>
      </c>
      <c r="BU105" s="2">
        <v>1</v>
      </c>
      <c r="BV105" s="2">
        <v>1</v>
      </c>
      <c r="BW105" s="2">
        <v>1</v>
      </c>
      <c r="BX105" s="2">
        <v>1</v>
      </c>
      <c r="BY105" s="2" t="s">
        <v>3</v>
      </c>
      <c r="BZ105" s="2">
        <v>95</v>
      </c>
      <c r="CA105" s="2">
        <v>50</v>
      </c>
      <c r="CB105" s="2" t="s">
        <v>3</v>
      </c>
      <c r="CC105" s="2"/>
      <c r="CD105" s="2"/>
      <c r="CE105" s="2">
        <v>0</v>
      </c>
      <c r="CF105" s="2">
        <v>0</v>
      </c>
      <c r="CG105" s="2">
        <v>0</v>
      </c>
      <c r="CH105" s="2"/>
      <c r="CI105" s="2"/>
      <c r="CJ105" s="2"/>
      <c r="CK105" s="2"/>
      <c r="CL105" s="2"/>
      <c r="CM105" s="2">
        <v>0</v>
      </c>
      <c r="CN105" s="2" t="s">
        <v>1030</v>
      </c>
      <c r="CO105" s="2">
        <v>0</v>
      </c>
      <c r="CP105" s="2">
        <f t="shared" si="115"/>
        <v>8731</v>
      </c>
      <c r="CQ105" s="2">
        <f t="shared" si="116"/>
        <v>10366.86</v>
      </c>
      <c r="CR105" s="2">
        <f t="shared" si="117"/>
        <v>119774.54700000001</v>
      </c>
      <c r="CS105" s="2">
        <f t="shared" si="118"/>
        <v>7047.4391999999998</v>
      </c>
      <c r="CT105" s="2">
        <f t="shared" si="119"/>
        <v>15384.902400000001</v>
      </c>
      <c r="CU105" s="2">
        <f t="shared" si="120"/>
        <v>0</v>
      </c>
      <c r="CV105" s="2">
        <f t="shared" si="121"/>
        <v>1391.0399999999997</v>
      </c>
      <c r="CW105" s="2">
        <f t="shared" si="122"/>
        <v>561.54959999999983</v>
      </c>
      <c r="CX105" s="2">
        <f t="shared" si="123"/>
        <v>0</v>
      </c>
      <c r="CY105" s="2">
        <f t="shared" si="124"/>
        <v>1278.7</v>
      </c>
      <c r="CZ105" s="2">
        <f t="shared" si="125"/>
        <v>740.3</v>
      </c>
      <c r="DA105" s="2"/>
      <c r="DB105" s="2"/>
      <c r="DC105" s="2" t="s">
        <v>3</v>
      </c>
      <c r="DD105" s="2" t="s">
        <v>183</v>
      </c>
      <c r="DE105" s="2" t="s">
        <v>188</v>
      </c>
      <c r="DF105" s="2" t="s">
        <v>188</v>
      </c>
      <c r="DG105" s="2" t="s">
        <v>188</v>
      </c>
      <c r="DH105" s="2" t="s">
        <v>3</v>
      </c>
      <c r="DI105" s="2" t="s">
        <v>188</v>
      </c>
      <c r="DJ105" s="2" t="s">
        <v>188</v>
      </c>
      <c r="DK105" s="2" t="s">
        <v>3</v>
      </c>
      <c r="DL105" s="2" t="s">
        <v>3</v>
      </c>
      <c r="DM105" s="2" t="s">
        <v>49</v>
      </c>
      <c r="DN105" s="2">
        <v>0</v>
      </c>
      <c r="DO105" s="2">
        <v>0</v>
      </c>
      <c r="DP105" s="2">
        <v>1</v>
      </c>
      <c r="DQ105" s="2">
        <v>1</v>
      </c>
      <c r="DR105" s="2"/>
      <c r="DS105" s="2"/>
      <c r="DT105" s="2"/>
      <c r="DU105" s="2">
        <v>1013</v>
      </c>
      <c r="DV105" s="2" t="s">
        <v>166</v>
      </c>
      <c r="DW105" s="2" t="s">
        <v>166</v>
      </c>
      <c r="DX105" s="2">
        <v>1</v>
      </c>
      <c r="DY105" s="2"/>
      <c r="DZ105" s="2" t="s">
        <v>3</v>
      </c>
      <c r="EA105" s="2" t="s">
        <v>3</v>
      </c>
      <c r="EB105" s="2" t="s">
        <v>3</v>
      </c>
      <c r="EC105" s="2" t="s">
        <v>3</v>
      </c>
      <c r="ED105" s="2"/>
      <c r="EE105" s="2">
        <v>41318523</v>
      </c>
      <c r="EF105" s="2">
        <v>3</v>
      </c>
      <c r="EG105" s="2" t="s">
        <v>50</v>
      </c>
      <c r="EH105" s="2">
        <v>0</v>
      </c>
      <c r="EI105" s="2" t="s">
        <v>3</v>
      </c>
      <c r="EJ105" s="2">
        <v>2</v>
      </c>
      <c r="EK105" s="2">
        <v>120002</v>
      </c>
      <c r="EL105" s="2" t="s">
        <v>137</v>
      </c>
      <c r="EM105" s="2" t="s">
        <v>138</v>
      </c>
      <c r="EN105" s="2"/>
      <c r="EO105" s="2" t="s">
        <v>189</v>
      </c>
      <c r="EP105" s="2"/>
      <c r="EQ105" s="2">
        <v>131840</v>
      </c>
      <c r="ER105" s="2">
        <v>36102.83</v>
      </c>
      <c r="ES105" s="2">
        <v>3455.62</v>
      </c>
      <c r="ET105" s="2">
        <v>28931.05</v>
      </c>
      <c r="EU105" s="2">
        <v>1702.28</v>
      </c>
      <c r="EV105" s="2">
        <v>3716.16</v>
      </c>
      <c r="EW105" s="2">
        <v>336</v>
      </c>
      <c r="EX105" s="2">
        <v>135.63999999999999</v>
      </c>
      <c r="EY105" s="2">
        <v>0</v>
      </c>
      <c r="EZ105" s="2"/>
      <c r="FA105" s="2"/>
      <c r="FB105" s="2"/>
      <c r="FC105" s="2"/>
      <c r="FD105" s="2"/>
      <c r="FE105" s="2"/>
      <c r="FF105" s="2"/>
      <c r="FG105" s="2"/>
      <c r="FH105" s="2"/>
      <c r="FI105" s="2"/>
      <c r="FJ105" s="2"/>
      <c r="FK105" s="2"/>
      <c r="FL105" s="2"/>
      <c r="FM105" s="2"/>
      <c r="FN105" s="2"/>
      <c r="FO105" s="2"/>
      <c r="FP105" s="2"/>
      <c r="FQ105" s="2">
        <v>0</v>
      </c>
      <c r="FR105" s="2">
        <f t="shared" si="126"/>
        <v>0</v>
      </c>
      <c r="FS105" s="2">
        <v>0</v>
      </c>
      <c r="FT105" s="2"/>
      <c r="FU105" s="2"/>
      <c r="FV105" s="2"/>
      <c r="FW105" s="2"/>
      <c r="FX105" s="2">
        <v>95</v>
      </c>
      <c r="FY105" s="2">
        <v>55</v>
      </c>
      <c r="FZ105" s="2"/>
      <c r="GA105" s="2" t="s">
        <v>3</v>
      </c>
      <c r="GB105" s="2"/>
      <c r="GC105" s="2"/>
      <c r="GD105" s="2">
        <v>1</v>
      </c>
      <c r="GE105" s="2"/>
      <c r="GF105" s="2">
        <v>-1660625142</v>
      </c>
      <c r="GG105" s="2">
        <v>2</v>
      </c>
      <c r="GH105" s="2">
        <v>1</v>
      </c>
      <c r="GI105" s="2">
        <v>-2</v>
      </c>
      <c r="GJ105" s="2">
        <v>0</v>
      </c>
      <c r="GK105" s="2">
        <v>0</v>
      </c>
      <c r="GL105" s="2">
        <f t="shared" si="127"/>
        <v>0</v>
      </c>
      <c r="GM105" s="2">
        <f t="shared" si="128"/>
        <v>10750</v>
      </c>
      <c r="GN105" s="2">
        <f t="shared" si="129"/>
        <v>0</v>
      </c>
      <c r="GO105" s="2">
        <f t="shared" si="130"/>
        <v>10750</v>
      </c>
      <c r="GP105" s="2">
        <f t="shared" si="131"/>
        <v>0</v>
      </c>
      <c r="GQ105" s="2"/>
      <c r="GR105" s="2">
        <v>0</v>
      </c>
      <c r="GS105" s="2">
        <v>3</v>
      </c>
      <c r="GT105" s="2">
        <v>0</v>
      </c>
      <c r="GU105" s="2" t="s">
        <v>3</v>
      </c>
      <c r="GV105" s="2">
        <f t="shared" si="132"/>
        <v>0</v>
      </c>
      <c r="GW105" s="2">
        <v>1</v>
      </c>
      <c r="GX105" s="2">
        <f t="shared" si="133"/>
        <v>0</v>
      </c>
      <c r="GY105" s="2"/>
      <c r="GZ105" s="2"/>
      <c r="HA105" s="2">
        <v>0</v>
      </c>
      <c r="HB105" s="2">
        <v>0</v>
      </c>
      <c r="HC105" s="2">
        <f t="shared" si="134"/>
        <v>0</v>
      </c>
      <c r="HD105" s="2"/>
      <c r="HE105" s="2" t="s">
        <v>3</v>
      </c>
      <c r="HF105" s="2" t="s">
        <v>3</v>
      </c>
      <c r="HG105" s="2"/>
      <c r="HH105" s="2"/>
      <c r="HI105" s="2"/>
      <c r="HJ105" s="2"/>
      <c r="HK105" s="2"/>
      <c r="HL105" s="2"/>
      <c r="HM105" s="2" t="s">
        <v>3</v>
      </c>
      <c r="HN105" s="2" t="s">
        <v>3</v>
      </c>
      <c r="HO105" s="2" t="s">
        <v>3</v>
      </c>
      <c r="HP105" s="2" t="s">
        <v>3</v>
      </c>
      <c r="HQ105" s="2" t="s">
        <v>3</v>
      </c>
      <c r="HR105" s="2"/>
      <c r="HS105" s="2"/>
      <c r="HT105" s="2"/>
      <c r="HU105" s="2"/>
      <c r="HV105" s="2"/>
      <c r="HW105" s="2"/>
      <c r="HX105" s="2"/>
      <c r="HY105" s="2"/>
      <c r="HZ105" s="2"/>
      <c r="IA105" s="2"/>
      <c r="IB105" s="2"/>
      <c r="IC105" s="2"/>
      <c r="ID105" s="2"/>
      <c r="IE105" s="2"/>
      <c r="IF105" s="2"/>
      <c r="IG105" s="2"/>
      <c r="IH105" s="2"/>
      <c r="II105" s="2"/>
      <c r="IJ105" s="2"/>
      <c r="IK105" s="2">
        <v>0</v>
      </c>
      <c r="IL105" s="2"/>
      <c r="IM105" s="2"/>
      <c r="IN105" s="2"/>
      <c r="IO105" s="2"/>
      <c r="IP105" s="2"/>
      <c r="IQ105" s="2"/>
      <c r="IR105" s="2"/>
      <c r="IS105" s="2"/>
      <c r="IT105" s="2"/>
      <c r="IU105" s="2"/>
    </row>
    <row r="106" spans="1:255" x14ac:dyDescent="0.2">
      <c r="A106">
        <v>17</v>
      </c>
      <c r="B106">
        <v>1</v>
      </c>
      <c r="C106">
        <f>ROW(SmtRes!A224)</f>
        <v>224</v>
      </c>
      <c r="D106">
        <f>ROW(EtalonRes!A224)</f>
        <v>224</v>
      </c>
      <c r="E106" t="s">
        <v>186</v>
      </c>
      <c r="F106" t="s">
        <v>175</v>
      </c>
      <c r="G106" t="s">
        <v>187</v>
      </c>
      <c r="H106" t="s">
        <v>166</v>
      </c>
      <c r="I106">
        <v>0.06</v>
      </c>
      <c r="J106">
        <v>0</v>
      </c>
      <c r="K106">
        <v>0.06</v>
      </c>
      <c r="O106">
        <f t="shared" si="100"/>
        <v>60161</v>
      </c>
      <c r="P106">
        <f t="shared" si="101"/>
        <v>4286</v>
      </c>
      <c r="Q106">
        <f t="shared" si="102"/>
        <v>49515</v>
      </c>
      <c r="R106">
        <f t="shared" si="103"/>
        <v>2913</v>
      </c>
      <c r="S106">
        <f t="shared" si="104"/>
        <v>6360</v>
      </c>
      <c r="T106">
        <f t="shared" si="105"/>
        <v>0</v>
      </c>
      <c r="U106">
        <f t="shared" si="106"/>
        <v>83.462399999999988</v>
      </c>
      <c r="V106">
        <f t="shared" si="107"/>
        <v>33.692975999999987</v>
      </c>
      <c r="W106">
        <f t="shared" si="108"/>
        <v>0</v>
      </c>
      <c r="X106">
        <f t="shared" si="109"/>
        <v>8809</v>
      </c>
      <c r="Y106">
        <f t="shared" si="110"/>
        <v>5100</v>
      </c>
      <c r="AA106">
        <v>76147894</v>
      </c>
      <c r="AB106">
        <f t="shared" si="111"/>
        <v>145526.3094</v>
      </c>
      <c r="AC106">
        <f t="shared" si="138"/>
        <v>10366.86</v>
      </c>
      <c r="AD106">
        <f>ROUND(((((((ET106*3)*1.2)*1.15))-((((EU106*3)*1.2)*1.15)))+AE106),6)</f>
        <v>119774.54700000001</v>
      </c>
      <c r="AE106">
        <f>ROUND(((((EU106*3)*1.2)*1.15)),6)</f>
        <v>7047.4391999999998</v>
      </c>
      <c r="AF106">
        <f>ROUND(((((EV106*3)*1.2)*1.15)),6)</f>
        <v>15384.902400000001</v>
      </c>
      <c r="AG106">
        <f t="shared" si="113"/>
        <v>0</v>
      </c>
      <c r="AH106">
        <f>((((EW106*3)*1.2)*1.15))</f>
        <v>1391.0399999999997</v>
      </c>
      <c r="AI106">
        <f>((((EX106*3)*1.2)*1.15))</f>
        <v>561.54959999999983</v>
      </c>
      <c r="AJ106">
        <f t="shared" si="114"/>
        <v>0</v>
      </c>
      <c r="AK106">
        <v>36102.83</v>
      </c>
      <c r="AL106">
        <v>3455.62</v>
      </c>
      <c r="AM106">
        <v>28931.05</v>
      </c>
      <c r="AN106">
        <v>1702.28</v>
      </c>
      <c r="AO106">
        <v>3716.16</v>
      </c>
      <c r="AP106">
        <v>0</v>
      </c>
      <c r="AQ106">
        <v>336</v>
      </c>
      <c r="AR106">
        <v>135.63999999999999</v>
      </c>
      <c r="AS106">
        <v>0</v>
      </c>
      <c r="AT106">
        <v>95</v>
      </c>
      <c r="AU106">
        <v>55</v>
      </c>
      <c r="AV106">
        <v>1</v>
      </c>
      <c r="AW106">
        <v>1</v>
      </c>
      <c r="AZ106">
        <v>6.89</v>
      </c>
      <c r="BA106">
        <v>6.89</v>
      </c>
      <c r="BB106">
        <v>6.89</v>
      </c>
      <c r="BC106">
        <v>6.89</v>
      </c>
      <c r="BD106" t="s">
        <v>3</v>
      </c>
      <c r="BE106" t="s">
        <v>3</v>
      </c>
      <c r="BF106" t="s">
        <v>3</v>
      </c>
      <c r="BG106" t="s">
        <v>3</v>
      </c>
      <c r="BH106">
        <v>0</v>
      </c>
      <c r="BI106">
        <v>2</v>
      </c>
      <c r="BJ106" t="s">
        <v>177</v>
      </c>
      <c r="BM106">
        <v>120002</v>
      </c>
      <c r="BN106">
        <v>0</v>
      </c>
      <c r="BO106" t="s">
        <v>3</v>
      </c>
      <c r="BP106">
        <v>0</v>
      </c>
      <c r="BQ106">
        <v>3</v>
      </c>
      <c r="BR106">
        <v>0</v>
      </c>
      <c r="BS106">
        <v>6.89</v>
      </c>
      <c r="BT106">
        <v>1</v>
      </c>
      <c r="BU106">
        <v>1</v>
      </c>
      <c r="BV106">
        <v>1</v>
      </c>
      <c r="BW106">
        <v>1</v>
      </c>
      <c r="BX106">
        <v>1</v>
      </c>
      <c r="BY106" t="s">
        <v>3</v>
      </c>
      <c r="BZ106">
        <v>95</v>
      </c>
      <c r="CA106">
        <v>50</v>
      </c>
      <c r="CB106" t="s">
        <v>3</v>
      </c>
      <c r="CE106">
        <v>0</v>
      </c>
      <c r="CF106">
        <v>0</v>
      </c>
      <c r="CG106">
        <v>0</v>
      </c>
      <c r="CM106">
        <v>0</v>
      </c>
      <c r="CN106" t="s">
        <v>1030</v>
      </c>
      <c r="CO106">
        <v>0</v>
      </c>
      <c r="CP106">
        <f t="shared" si="115"/>
        <v>60161</v>
      </c>
      <c r="CQ106">
        <f t="shared" si="116"/>
        <v>71427.665399999998</v>
      </c>
      <c r="CR106">
        <f t="shared" si="117"/>
        <v>825246.62883000006</v>
      </c>
      <c r="CS106">
        <f t="shared" si="118"/>
        <v>48556.856087999993</v>
      </c>
      <c r="CT106">
        <f t="shared" si="119"/>
        <v>106001.97753600001</v>
      </c>
      <c r="CU106">
        <f t="shared" si="120"/>
        <v>0</v>
      </c>
      <c r="CV106">
        <f t="shared" si="121"/>
        <v>1391.0399999999997</v>
      </c>
      <c r="CW106">
        <f t="shared" si="122"/>
        <v>561.54959999999983</v>
      </c>
      <c r="CX106">
        <f t="shared" si="123"/>
        <v>0</v>
      </c>
      <c r="CY106">
        <f t="shared" si="124"/>
        <v>8809.35</v>
      </c>
      <c r="CZ106">
        <f t="shared" si="125"/>
        <v>5100.1499999999996</v>
      </c>
      <c r="DC106" t="s">
        <v>3</v>
      </c>
      <c r="DD106" t="s">
        <v>183</v>
      </c>
      <c r="DE106" t="s">
        <v>188</v>
      </c>
      <c r="DF106" t="s">
        <v>188</v>
      </c>
      <c r="DG106" t="s">
        <v>188</v>
      </c>
      <c r="DH106" t="s">
        <v>3</v>
      </c>
      <c r="DI106" t="s">
        <v>188</v>
      </c>
      <c r="DJ106" t="s">
        <v>188</v>
      </c>
      <c r="DK106" t="s">
        <v>3</v>
      </c>
      <c r="DL106" t="s">
        <v>3</v>
      </c>
      <c r="DM106" t="s">
        <v>49</v>
      </c>
      <c r="DN106">
        <v>0</v>
      </c>
      <c r="DO106">
        <v>0</v>
      </c>
      <c r="DP106">
        <v>1</v>
      </c>
      <c r="DQ106">
        <v>1</v>
      </c>
      <c r="DU106">
        <v>1013</v>
      </c>
      <c r="DV106" t="s">
        <v>166</v>
      </c>
      <c r="DW106" t="s">
        <v>166</v>
      </c>
      <c r="DX106">
        <v>1</v>
      </c>
      <c r="DZ106" t="s">
        <v>3</v>
      </c>
      <c r="EA106" t="s">
        <v>3</v>
      </c>
      <c r="EB106" t="s">
        <v>3</v>
      </c>
      <c r="EC106" t="s">
        <v>3</v>
      </c>
      <c r="EE106">
        <v>41318523</v>
      </c>
      <c r="EF106">
        <v>3</v>
      </c>
      <c r="EG106" t="s">
        <v>50</v>
      </c>
      <c r="EH106">
        <v>0</v>
      </c>
      <c r="EI106" t="s">
        <v>3</v>
      </c>
      <c r="EJ106">
        <v>2</v>
      </c>
      <c r="EK106">
        <v>120002</v>
      </c>
      <c r="EL106" t="s">
        <v>137</v>
      </c>
      <c r="EM106" t="s">
        <v>138</v>
      </c>
      <c r="EO106" t="s">
        <v>189</v>
      </c>
      <c r="EQ106">
        <v>131840</v>
      </c>
      <c r="ER106">
        <v>36102.83</v>
      </c>
      <c r="ES106">
        <v>3455.62</v>
      </c>
      <c r="ET106">
        <v>28931.05</v>
      </c>
      <c r="EU106">
        <v>1702.28</v>
      </c>
      <c r="EV106">
        <v>3716.16</v>
      </c>
      <c r="EW106">
        <v>336</v>
      </c>
      <c r="EX106">
        <v>135.63999999999999</v>
      </c>
      <c r="EY106">
        <v>0</v>
      </c>
      <c r="FQ106">
        <v>0</v>
      </c>
      <c r="FR106">
        <f t="shared" si="126"/>
        <v>0</v>
      </c>
      <c r="FS106">
        <v>0</v>
      </c>
      <c r="FX106">
        <v>95</v>
      </c>
      <c r="FY106">
        <v>55</v>
      </c>
      <c r="GA106" t="s">
        <v>3</v>
      </c>
      <c r="GD106">
        <v>1</v>
      </c>
      <c r="GF106">
        <v>-1660625142</v>
      </c>
      <c r="GG106">
        <v>1</v>
      </c>
      <c r="GH106">
        <v>1</v>
      </c>
      <c r="GI106">
        <v>3</v>
      </c>
      <c r="GJ106">
        <v>0</v>
      </c>
      <c r="GK106">
        <v>0</v>
      </c>
      <c r="GL106">
        <f t="shared" si="127"/>
        <v>0</v>
      </c>
      <c r="GM106">
        <f t="shared" si="128"/>
        <v>74070</v>
      </c>
      <c r="GN106">
        <f t="shared" si="129"/>
        <v>0</v>
      </c>
      <c r="GO106">
        <f t="shared" si="130"/>
        <v>74070</v>
      </c>
      <c r="GP106">
        <f t="shared" si="131"/>
        <v>0</v>
      </c>
      <c r="GR106">
        <v>0</v>
      </c>
      <c r="GS106">
        <v>3</v>
      </c>
      <c r="GT106">
        <v>0</v>
      </c>
      <c r="GU106" t="s">
        <v>3</v>
      </c>
      <c r="GV106">
        <f t="shared" si="132"/>
        <v>0</v>
      </c>
      <c r="GW106">
        <v>1</v>
      </c>
      <c r="GX106">
        <f t="shared" si="133"/>
        <v>0</v>
      </c>
      <c r="HA106">
        <v>0</v>
      </c>
      <c r="HB106">
        <v>0</v>
      </c>
      <c r="HC106">
        <f t="shared" si="134"/>
        <v>0</v>
      </c>
      <c r="HE106" t="s">
        <v>3</v>
      </c>
      <c r="HF106" t="s">
        <v>3</v>
      </c>
      <c r="HM106" t="s">
        <v>3</v>
      </c>
      <c r="HN106" t="s">
        <v>3</v>
      </c>
      <c r="HO106" t="s">
        <v>3</v>
      </c>
      <c r="HP106" t="s">
        <v>3</v>
      </c>
      <c r="HQ106" t="s">
        <v>3</v>
      </c>
      <c r="IK106">
        <v>0</v>
      </c>
    </row>
    <row r="107" spans="1:255" x14ac:dyDescent="0.2">
      <c r="A107" s="2">
        <v>17</v>
      </c>
      <c r="B107" s="2">
        <v>1</v>
      </c>
      <c r="C107" s="2">
        <f>ROW(SmtRes!A231)</f>
        <v>231</v>
      </c>
      <c r="D107" s="2">
        <f>ROW(EtalonRes!A231)</f>
        <v>231</v>
      </c>
      <c r="E107" s="2" t="s">
        <v>3</v>
      </c>
      <c r="F107" s="2" t="s">
        <v>175</v>
      </c>
      <c r="G107" s="2" t="s">
        <v>187</v>
      </c>
      <c r="H107" s="2" t="s">
        <v>166</v>
      </c>
      <c r="I107" s="2">
        <v>0.124</v>
      </c>
      <c r="J107" s="2">
        <v>0</v>
      </c>
      <c r="K107" s="2">
        <v>0.124</v>
      </c>
      <c r="L107" s="2"/>
      <c r="M107" s="2"/>
      <c r="N107" s="2"/>
      <c r="O107" s="2">
        <f t="shared" si="100"/>
        <v>15859</v>
      </c>
      <c r="P107" s="2">
        <f t="shared" si="101"/>
        <v>1285</v>
      </c>
      <c r="Q107" s="2">
        <f t="shared" si="102"/>
        <v>12915</v>
      </c>
      <c r="R107" s="2">
        <f t="shared" si="103"/>
        <v>760</v>
      </c>
      <c r="S107" s="2">
        <f t="shared" si="104"/>
        <v>1659</v>
      </c>
      <c r="T107" s="2">
        <f t="shared" si="105"/>
        <v>0</v>
      </c>
      <c r="U107" s="2">
        <f t="shared" si="106"/>
        <v>149.99039999999999</v>
      </c>
      <c r="V107" s="2">
        <f t="shared" si="107"/>
        <v>60.54969599999999</v>
      </c>
      <c r="W107" s="2">
        <f t="shared" si="108"/>
        <v>0</v>
      </c>
      <c r="X107" s="2">
        <f t="shared" si="109"/>
        <v>2298</v>
      </c>
      <c r="Y107" s="2">
        <f t="shared" si="110"/>
        <v>1330</v>
      </c>
      <c r="Z107" s="2"/>
      <c r="AA107" s="2">
        <v>-1</v>
      </c>
      <c r="AB107" s="2">
        <f t="shared" si="111"/>
        <v>127896.81600000001</v>
      </c>
      <c r="AC107" s="2">
        <f t="shared" si="138"/>
        <v>10366.86</v>
      </c>
      <c r="AD107" s="2">
        <f>ROUND((((((ET107*3)*1.2))-(((EU107*3)*1.2)))+AE107),6)</f>
        <v>104151.78</v>
      </c>
      <c r="AE107" s="2">
        <f t="shared" ref="AE107:AF110" si="139">ROUND((((EU107*3)*1.2)),6)</f>
        <v>6128.2079999999996</v>
      </c>
      <c r="AF107" s="2">
        <f t="shared" si="139"/>
        <v>13378.175999999999</v>
      </c>
      <c r="AG107" s="2">
        <f t="shared" si="113"/>
        <v>0</v>
      </c>
      <c r="AH107" s="2">
        <f t="shared" ref="AH107:AI110" si="140">(((EW107*3)*1.2))</f>
        <v>1209.5999999999999</v>
      </c>
      <c r="AI107" s="2">
        <f t="shared" si="140"/>
        <v>488.30399999999992</v>
      </c>
      <c r="AJ107" s="2">
        <f t="shared" si="114"/>
        <v>0</v>
      </c>
      <c r="AK107" s="2">
        <v>36102.83</v>
      </c>
      <c r="AL107" s="2">
        <v>3455.62</v>
      </c>
      <c r="AM107" s="2">
        <v>28931.05</v>
      </c>
      <c r="AN107" s="2">
        <v>1702.28</v>
      </c>
      <c r="AO107" s="2">
        <v>3716.16</v>
      </c>
      <c r="AP107" s="2">
        <v>0</v>
      </c>
      <c r="AQ107" s="2">
        <v>336</v>
      </c>
      <c r="AR107" s="2">
        <v>135.63999999999999</v>
      </c>
      <c r="AS107" s="2">
        <v>0</v>
      </c>
      <c r="AT107" s="2">
        <v>95</v>
      </c>
      <c r="AU107" s="2">
        <v>55</v>
      </c>
      <c r="AV107" s="2">
        <v>1</v>
      </c>
      <c r="AW107" s="2">
        <v>1</v>
      </c>
      <c r="AX107" s="2"/>
      <c r="AY107" s="2"/>
      <c r="AZ107" s="2">
        <v>1</v>
      </c>
      <c r="BA107" s="2">
        <v>1</v>
      </c>
      <c r="BB107" s="2">
        <v>1</v>
      </c>
      <c r="BC107" s="2">
        <v>1</v>
      </c>
      <c r="BD107" s="2" t="s">
        <v>3</v>
      </c>
      <c r="BE107" s="2" t="s">
        <v>3</v>
      </c>
      <c r="BF107" s="2" t="s">
        <v>3</v>
      </c>
      <c r="BG107" s="2" t="s">
        <v>3</v>
      </c>
      <c r="BH107" s="2">
        <v>0</v>
      </c>
      <c r="BI107" s="2">
        <v>2</v>
      </c>
      <c r="BJ107" s="2" t="s">
        <v>177</v>
      </c>
      <c r="BK107" s="2"/>
      <c r="BL107" s="2"/>
      <c r="BM107" s="2">
        <v>120002</v>
      </c>
      <c r="BN107" s="2">
        <v>0</v>
      </c>
      <c r="BO107" s="2" t="s">
        <v>3</v>
      </c>
      <c r="BP107" s="2">
        <v>0</v>
      </c>
      <c r="BQ107" s="2">
        <v>3</v>
      </c>
      <c r="BR107" s="2">
        <v>0</v>
      </c>
      <c r="BS107" s="2">
        <v>1</v>
      </c>
      <c r="BT107" s="2">
        <v>1</v>
      </c>
      <c r="BU107" s="2">
        <v>1</v>
      </c>
      <c r="BV107" s="2">
        <v>1</v>
      </c>
      <c r="BW107" s="2">
        <v>1</v>
      </c>
      <c r="BX107" s="2">
        <v>1</v>
      </c>
      <c r="BY107" s="2" t="s">
        <v>3</v>
      </c>
      <c r="BZ107" s="2">
        <v>95</v>
      </c>
      <c r="CA107" s="2">
        <v>50</v>
      </c>
      <c r="CB107" s="2" t="s">
        <v>3</v>
      </c>
      <c r="CC107" s="2"/>
      <c r="CD107" s="2"/>
      <c r="CE107" s="2">
        <v>0</v>
      </c>
      <c r="CF107" s="2">
        <v>0</v>
      </c>
      <c r="CG107" s="2">
        <v>0</v>
      </c>
      <c r="CH107" s="2"/>
      <c r="CI107" s="2"/>
      <c r="CJ107" s="2"/>
      <c r="CK107" s="2"/>
      <c r="CL107" s="2"/>
      <c r="CM107" s="2">
        <v>0</v>
      </c>
      <c r="CN107" s="2" t="s">
        <v>190</v>
      </c>
      <c r="CO107" s="2">
        <v>0</v>
      </c>
      <c r="CP107" s="2">
        <f t="shared" si="115"/>
        <v>15859</v>
      </c>
      <c r="CQ107" s="2">
        <f t="shared" si="116"/>
        <v>10366.86</v>
      </c>
      <c r="CR107" s="2">
        <f t="shared" si="117"/>
        <v>104151.78</v>
      </c>
      <c r="CS107" s="2">
        <f t="shared" si="118"/>
        <v>6128.2079999999996</v>
      </c>
      <c r="CT107" s="2">
        <f t="shared" si="119"/>
        <v>13378.175999999999</v>
      </c>
      <c r="CU107" s="2">
        <f t="shared" si="120"/>
        <v>0</v>
      </c>
      <c r="CV107" s="2">
        <f t="shared" si="121"/>
        <v>1209.5999999999999</v>
      </c>
      <c r="CW107" s="2">
        <f t="shared" si="122"/>
        <v>488.30399999999992</v>
      </c>
      <c r="CX107" s="2">
        <f t="shared" si="123"/>
        <v>0</v>
      </c>
      <c r="CY107" s="2">
        <f t="shared" si="124"/>
        <v>2298.0500000000002</v>
      </c>
      <c r="CZ107" s="2">
        <f t="shared" si="125"/>
        <v>1330.45</v>
      </c>
      <c r="DA107" s="2"/>
      <c r="DB107" s="2"/>
      <c r="DC107" s="2" t="s">
        <v>3</v>
      </c>
      <c r="DD107" s="2" t="s">
        <v>183</v>
      </c>
      <c r="DE107" s="2" t="s">
        <v>191</v>
      </c>
      <c r="DF107" s="2" t="s">
        <v>191</v>
      </c>
      <c r="DG107" s="2" t="s">
        <v>191</v>
      </c>
      <c r="DH107" s="2" t="s">
        <v>3</v>
      </c>
      <c r="DI107" s="2" t="s">
        <v>191</v>
      </c>
      <c r="DJ107" s="2" t="s">
        <v>191</v>
      </c>
      <c r="DK107" s="2" t="s">
        <v>3</v>
      </c>
      <c r="DL107" s="2" t="s">
        <v>3</v>
      </c>
      <c r="DM107" s="2" t="s">
        <v>49</v>
      </c>
      <c r="DN107" s="2">
        <v>0</v>
      </c>
      <c r="DO107" s="2">
        <v>0</v>
      </c>
      <c r="DP107" s="2">
        <v>1</v>
      </c>
      <c r="DQ107" s="2">
        <v>1</v>
      </c>
      <c r="DR107" s="2"/>
      <c r="DS107" s="2"/>
      <c r="DT107" s="2"/>
      <c r="DU107" s="2">
        <v>1013</v>
      </c>
      <c r="DV107" s="2" t="s">
        <v>166</v>
      </c>
      <c r="DW107" s="2" t="s">
        <v>166</v>
      </c>
      <c r="DX107" s="2">
        <v>1</v>
      </c>
      <c r="DY107" s="2"/>
      <c r="DZ107" s="2" t="s">
        <v>3</v>
      </c>
      <c r="EA107" s="2" t="s">
        <v>3</v>
      </c>
      <c r="EB107" s="2" t="s">
        <v>3</v>
      </c>
      <c r="EC107" s="2" t="s">
        <v>3</v>
      </c>
      <c r="ED107" s="2"/>
      <c r="EE107" s="2">
        <v>41318523</v>
      </c>
      <c r="EF107" s="2">
        <v>3</v>
      </c>
      <c r="EG107" s="2" t="s">
        <v>50</v>
      </c>
      <c r="EH107" s="2">
        <v>0</v>
      </c>
      <c r="EI107" s="2" t="s">
        <v>3</v>
      </c>
      <c r="EJ107" s="2">
        <v>2</v>
      </c>
      <c r="EK107" s="2">
        <v>120002</v>
      </c>
      <c r="EL107" s="2" t="s">
        <v>137</v>
      </c>
      <c r="EM107" s="2" t="s">
        <v>138</v>
      </c>
      <c r="EN107" s="2"/>
      <c r="EO107" s="2" t="s">
        <v>192</v>
      </c>
      <c r="EP107" s="2"/>
      <c r="EQ107" s="2">
        <v>132096</v>
      </c>
      <c r="ER107" s="2">
        <v>36102.83</v>
      </c>
      <c r="ES107" s="2">
        <v>3455.62</v>
      </c>
      <c r="ET107" s="2">
        <v>28931.05</v>
      </c>
      <c r="EU107" s="2">
        <v>1702.28</v>
      </c>
      <c r="EV107" s="2">
        <v>3716.16</v>
      </c>
      <c r="EW107" s="2">
        <v>336</v>
      </c>
      <c r="EX107" s="2">
        <v>135.63999999999999</v>
      </c>
      <c r="EY107" s="2">
        <v>0</v>
      </c>
      <c r="EZ107" s="2"/>
      <c r="FA107" s="2"/>
      <c r="FB107" s="2"/>
      <c r="FC107" s="2"/>
      <c r="FD107" s="2"/>
      <c r="FE107" s="2"/>
      <c r="FF107" s="2"/>
      <c r="FG107" s="2"/>
      <c r="FH107" s="2"/>
      <c r="FI107" s="2"/>
      <c r="FJ107" s="2"/>
      <c r="FK107" s="2"/>
      <c r="FL107" s="2"/>
      <c r="FM107" s="2"/>
      <c r="FN107" s="2"/>
      <c r="FO107" s="2"/>
      <c r="FP107" s="2"/>
      <c r="FQ107" s="2">
        <v>0</v>
      </c>
      <c r="FR107" s="2">
        <f t="shared" si="126"/>
        <v>0</v>
      </c>
      <c r="FS107" s="2">
        <v>0</v>
      </c>
      <c r="FT107" s="2"/>
      <c r="FU107" s="2"/>
      <c r="FV107" s="2"/>
      <c r="FW107" s="2"/>
      <c r="FX107" s="2">
        <v>95</v>
      </c>
      <c r="FY107" s="2">
        <v>55</v>
      </c>
      <c r="FZ107" s="2"/>
      <c r="GA107" s="2" t="s">
        <v>3</v>
      </c>
      <c r="GB107" s="2"/>
      <c r="GC107" s="2"/>
      <c r="GD107" s="2">
        <v>1</v>
      </c>
      <c r="GE107" s="2"/>
      <c r="GF107" s="2">
        <v>-1660625142</v>
      </c>
      <c r="GG107" s="2">
        <v>2</v>
      </c>
      <c r="GH107" s="2">
        <v>1</v>
      </c>
      <c r="GI107" s="2">
        <v>-2</v>
      </c>
      <c r="GJ107" s="2">
        <v>0</v>
      </c>
      <c r="GK107" s="2">
        <v>0</v>
      </c>
      <c r="GL107" s="2">
        <f t="shared" si="127"/>
        <v>0</v>
      </c>
      <c r="GM107" s="2">
        <f t="shared" si="128"/>
        <v>19487</v>
      </c>
      <c r="GN107" s="2">
        <f t="shared" si="129"/>
        <v>0</v>
      </c>
      <c r="GO107" s="2">
        <f t="shared" si="130"/>
        <v>19487</v>
      </c>
      <c r="GP107" s="2">
        <f t="shared" si="131"/>
        <v>0</v>
      </c>
      <c r="GQ107" s="2"/>
      <c r="GR107" s="2">
        <v>0</v>
      </c>
      <c r="GS107" s="2">
        <v>3</v>
      </c>
      <c r="GT107" s="2">
        <v>0</v>
      </c>
      <c r="GU107" s="2" t="s">
        <v>3</v>
      </c>
      <c r="GV107" s="2">
        <f t="shared" si="132"/>
        <v>0</v>
      </c>
      <c r="GW107" s="2">
        <v>1</v>
      </c>
      <c r="GX107" s="2">
        <f t="shared" si="133"/>
        <v>0</v>
      </c>
      <c r="GY107" s="2"/>
      <c r="GZ107" s="2"/>
      <c r="HA107" s="2">
        <v>0</v>
      </c>
      <c r="HB107" s="2">
        <v>0</v>
      </c>
      <c r="HC107" s="2">
        <f t="shared" si="134"/>
        <v>0</v>
      </c>
      <c r="HD107" s="2"/>
      <c r="HE107" s="2" t="s">
        <v>3</v>
      </c>
      <c r="HF107" s="2" t="s">
        <v>3</v>
      </c>
      <c r="HG107" s="2"/>
      <c r="HH107" s="2"/>
      <c r="HI107" s="2"/>
      <c r="HJ107" s="2"/>
      <c r="HK107" s="2"/>
      <c r="HL107" s="2"/>
      <c r="HM107" s="2" t="s">
        <v>3</v>
      </c>
      <c r="HN107" s="2" t="s">
        <v>3</v>
      </c>
      <c r="HO107" s="2" t="s">
        <v>3</v>
      </c>
      <c r="HP107" s="2" t="s">
        <v>3</v>
      </c>
      <c r="HQ107" s="2" t="s">
        <v>3</v>
      </c>
      <c r="HR107" s="2"/>
      <c r="HS107" s="2"/>
      <c r="HT107" s="2"/>
      <c r="HU107" s="2"/>
      <c r="HV107" s="2"/>
      <c r="HW107" s="2"/>
      <c r="HX107" s="2"/>
      <c r="HY107" s="2"/>
      <c r="HZ107" s="2"/>
      <c r="IA107" s="2"/>
      <c r="IB107" s="2"/>
      <c r="IC107" s="2"/>
      <c r="ID107" s="2"/>
      <c r="IE107" s="2"/>
      <c r="IF107" s="2"/>
      <c r="IG107" s="2"/>
      <c r="IH107" s="2"/>
      <c r="II107" s="2"/>
      <c r="IJ107" s="2"/>
      <c r="IK107" s="2">
        <v>0</v>
      </c>
      <c r="IL107" s="2"/>
      <c r="IM107" s="2"/>
      <c r="IN107" s="2"/>
      <c r="IO107" s="2"/>
      <c r="IP107" s="2"/>
      <c r="IQ107" s="2"/>
      <c r="IR107" s="2"/>
      <c r="IS107" s="2"/>
      <c r="IT107" s="2"/>
      <c r="IU107" s="2"/>
    </row>
    <row r="108" spans="1:255" x14ac:dyDescent="0.2">
      <c r="A108">
        <v>17</v>
      </c>
      <c r="B108">
        <v>1</v>
      </c>
      <c r="C108">
        <f>ROW(SmtRes!A238)</f>
        <v>238</v>
      </c>
      <c r="D108">
        <f>ROW(EtalonRes!A238)</f>
        <v>238</v>
      </c>
      <c r="E108" t="s">
        <v>3</v>
      </c>
      <c r="F108" t="s">
        <v>175</v>
      </c>
      <c r="G108" t="s">
        <v>187</v>
      </c>
      <c r="H108" t="s">
        <v>166</v>
      </c>
      <c r="I108">
        <v>0.124</v>
      </c>
      <c r="J108">
        <v>0</v>
      </c>
      <c r="K108">
        <v>0.124</v>
      </c>
      <c r="O108">
        <f t="shared" si="100"/>
        <v>15859</v>
      </c>
      <c r="P108">
        <f t="shared" si="101"/>
        <v>1285</v>
      </c>
      <c r="Q108">
        <f t="shared" si="102"/>
        <v>12915</v>
      </c>
      <c r="R108">
        <f t="shared" si="103"/>
        <v>760</v>
      </c>
      <c r="S108">
        <f t="shared" si="104"/>
        <v>1659</v>
      </c>
      <c r="T108">
        <f t="shared" si="105"/>
        <v>0</v>
      </c>
      <c r="U108">
        <f t="shared" si="106"/>
        <v>149.99039999999999</v>
      </c>
      <c r="V108">
        <f t="shared" si="107"/>
        <v>60.54969599999999</v>
      </c>
      <c r="W108">
        <f t="shared" si="108"/>
        <v>0</v>
      </c>
      <c r="X108">
        <f t="shared" si="109"/>
        <v>2298</v>
      </c>
      <c r="Y108">
        <f t="shared" si="110"/>
        <v>1330</v>
      </c>
      <c r="AA108">
        <v>-1</v>
      </c>
      <c r="AB108">
        <f t="shared" si="111"/>
        <v>127896.81600000001</v>
      </c>
      <c r="AC108">
        <f t="shared" si="138"/>
        <v>10366.86</v>
      </c>
      <c r="AD108">
        <f>ROUND((((((ET108*3)*1.2))-(((EU108*3)*1.2)))+AE108),6)</f>
        <v>104151.78</v>
      </c>
      <c r="AE108">
        <f t="shared" si="139"/>
        <v>6128.2079999999996</v>
      </c>
      <c r="AF108">
        <f t="shared" si="139"/>
        <v>13378.175999999999</v>
      </c>
      <c r="AG108">
        <f t="shared" si="113"/>
        <v>0</v>
      </c>
      <c r="AH108">
        <f t="shared" si="140"/>
        <v>1209.5999999999999</v>
      </c>
      <c r="AI108">
        <f t="shared" si="140"/>
        <v>488.30399999999992</v>
      </c>
      <c r="AJ108">
        <f t="shared" si="114"/>
        <v>0</v>
      </c>
      <c r="AK108">
        <v>36102.83</v>
      </c>
      <c r="AL108">
        <v>3455.62</v>
      </c>
      <c r="AM108">
        <v>28931.05</v>
      </c>
      <c r="AN108">
        <v>1702.28</v>
      </c>
      <c r="AO108">
        <v>3716.16</v>
      </c>
      <c r="AP108">
        <v>0</v>
      </c>
      <c r="AQ108">
        <v>336</v>
      </c>
      <c r="AR108">
        <v>135.63999999999999</v>
      </c>
      <c r="AS108">
        <v>0</v>
      </c>
      <c r="AT108">
        <v>95</v>
      </c>
      <c r="AU108">
        <v>55</v>
      </c>
      <c r="AV108">
        <v>1</v>
      </c>
      <c r="AW108">
        <v>1</v>
      </c>
      <c r="AZ108">
        <v>1</v>
      </c>
      <c r="BA108">
        <v>1</v>
      </c>
      <c r="BB108">
        <v>1</v>
      </c>
      <c r="BC108">
        <v>1</v>
      </c>
      <c r="BD108" t="s">
        <v>3</v>
      </c>
      <c r="BE108" t="s">
        <v>3</v>
      </c>
      <c r="BF108" t="s">
        <v>3</v>
      </c>
      <c r="BG108" t="s">
        <v>3</v>
      </c>
      <c r="BH108">
        <v>0</v>
      </c>
      <c r="BI108">
        <v>2</v>
      </c>
      <c r="BJ108" t="s">
        <v>177</v>
      </c>
      <c r="BM108">
        <v>120002</v>
      </c>
      <c r="BN108">
        <v>0</v>
      </c>
      <c r="BO108" t="s">
        <v>29</v>
      </c>
      <c r="BP108">
        <v>1</v>
      </c>
      <c r="BQ108">
        <v>3</v>
      </c>
      <c r="BR108">
        <v>0</v>
      </c>
      <c r="BS108">
        <v>1</v>
      </c>
      <c r="BT108">
        <v>1</v>
      </c>
      <c r="BU108">
        <v>1</v>
      </c>
      <c r="BV108">
        <v>1</v>
      </c>
      <c r="BW108">
        <v>1</v>
      </c>
      <c r="BX108">
        <v>1</v>
      </c>
      <c r="BY108" t="s">
        <v>3</v>
      </c>
      <c r="BZ108">
        <v>95</v>
      </c>
      <c r="CA108">
        <v>50</v>
      </c>
      <c r="CB108" t="s">
        <v>3</v>
      </c>
      <c r="CE108">
        <v>0</v>
      </c>
      <c r="CF108">
        <v>0</v>
      </c>
      <c r="CG108">
        <v>0</v>
      </c>
      <c r="CM108">
        <v>0</v>
      </c>
      <c r="CN108" t="s">
        <v>190</v>
      </c>
      <c r="CO108">
        <v>0</v>
      </c>
      <c r="CP108">
        <f t="shared" si="115"/>
        <v>15859</v>
      </c>
      <c r="CQ108">
        <f t="shared" si="116"/>
        <v>10366.86</v>
      </c>
      <c r="CR108">
        <f t="shared" si="117"/>
        <v>104151.78</v>
      </c>
      <c r="CS108">
        <f t="shared" si="118"/>
        <v>6128.2079999999996</v>
      </c>
      <c r="CT108">
        <f t="shared" si="119"/>
        <v>13378.175999999999</v>
      </c>
      <c r="CU108">
        <f t="shared" si="120"/>
        <v>0</v>
      </c>
      <c r="CV108">
        <f t="shared" si="121"/>
        <v>1209.5999999999999</v>
      </c>
      <c r="CW108">
        <f t="shared" si="122"/>
        <v>488.30399999999992</v>
      </c>
      <c r="CX108">
        <f t="shared" si="123"/>
        <v>0</v>
      </c>
      <c r="CY108">
        <f t="shared" si="124"/>
        <v>2298.0500000000002</v>
      </c>
      <c r="CZ108">
        <f t="shared" si="125"/>
        <v>1330.45</v>
      </c>
      <c r="DC108" t="s">
        <v>3</v>
      </c>
      <c r="DD108" t="s">
        <v>183</v>
      </c>
      <c r="DE108" t="s">
        <v>191</v>
      </c>
      <c r="DF108" t="s">
        <v>191</v>
      </c>
      <c r="DG108" t="s">
        <v>191</v>
      </c>
      <c r="DH108" t="s">
        <v>3</v>
      </c>
      <c r="DI108" t="s">
        <v>191</v>
      </c>
      <c r="DJ108" t="s">
        <v>191</v>
      </c>
      <c r="DK108" t="s">
        <v>3</v>
      </c>
      <c r="DL108" t="s">
        <v>3</v>
      </c>
      <c r="DM108" t="s">
        <v>49</v>
      </c>
      <c r="DN108">
        <v>0</v>
      </c>
      <c r="DO108">
        <v>0</v>
      </c>
      <c r="DP108">
        <v>1</v>
      </c>
      <c r="DQ108">
        <v>1</v>
      </c>
      <c r="DU108">
        <v>1013</v>
      </c>
      <c r="DV108" t="s">
        <v>166</v>
      </c>
      <c r="DW108" t="s">
        <v>166</v>
      </c>
      <c r="DX108">
        <v>1</v>
      </c>
      <c r="DZ108" t="s">
        <v>3</v>
      </c>
      <c r="EA108" t="s">
        <v>3</v>
      </c>
      <c r="EB108" t="s">
        <v>3</v>
      </c>
      <c r="EC108" t="s">
        <v>3</v>
      </c>
      <c r="EE108">
        <v>41318523</v>
      </c>
      <c r="EF108">
        <v>3</v>
      </c>
      <c r="EG108" t="s">
        <v>50</v>
      </c>
      <c r="EH108">
        <v>0</v>
      </c>
      <c r="EI108" t="s">
        <v>3</v>
      </c>
      <c r="EJ108">
        <v>2</v>
      </c>
      <c r="EK108">
        <v>120002</v>
      </c>
      <c r="EL108" t="s">
        <v>137</v>
      </c>
      <c r="EM108" t="s">
        <v>138</v>
      </c>
      <c r="EO108" t="s">
        <v>192</v>
      </c>
      <c r="EQ108">
        <v>132096</v>
      </c>
      <c r="ER108">
        <v>36102.83</v>
      </c>
      <c r="ES108">
        <v>3455.62</v>
      </c>
      <c r="ET108">
        <v>28931.05</v>
      </c>
      <c r="EU108">
        <v>1702.28</v>
      </c>
      <c r="EV108">
        <v>3716.16</v>
      </c>
      <c r="EW108">
        <v>336</v>
      </c>
      <c r="EX108">
        <v>135.63999999999999</v>
      </c>
      <c r="EY108">
        <v>0</v>
      </c>
      <c r="FQ108">
        <v>0</v>
      </c>
      <c r="FR108">
        <f t="shared" si="126"/>
        <v>0</v>
      </c>
      <c r="FS108">
        <v>0</v>
      </c>
      <c r="FX108">
        <v>95</v>
      </c>
      <c r="FY108">
        <v>55</v>
      </c>
      <c r="GA108" t="s">
        <v>3</v>
      </c>
      <c r="GD108">
        <v>1</v>
      </c>
      <c r="GF108">
        <v>-1660625142</v>
      </c>
      <c r="GG108">
        <v>1</v>
      </c>
      <c r="GH108">
        <v>1</v>
      </c>
      <c r="GI108">
        <v>-2</v>
      </c>
      <c r="GJ108">
        <v>0</v>
      </c>
      <c r="GK108">
        <v>0</v>
      </c>
      <c r="GL108">
        <f t="shared" si="127"/>
        <v>0</v>
      </c>
      <c r="GM108">
        <f t="shared" si="128"/>
        <v>19487</v>
      </c>
      <c r="GN108">
        <f t="shared" si="129"/>
        <v>0</v>
      </c>
      <c r="GO108">
        <f t="shared" si="130"/>
        <v>19487</v>
      </c>
      <c r="GP108">
        <f t="shared" si="131"/>
        <v>0</v>
      </c>
      <c r="GR108">
        <v>0</v>
      </c>
      <c r="GS108">
        <v>3</v>
      </c>
      <c r="GT108">
        <v>0</v>
      </c>
      <c r="GU108" t="s">
        <v>3</v>
      </c>
      <c r="GV108">
        <f t="shared" si="132"/>
        <v>0</v>
      </c>
      <c r="GW108">
        <v>1</v>
      </c>
      <c r="GX108">
        <f t="shared" si="133"/>
        <v>0</v>
      </c>
      <c r="HA108">
        <v>0</v>
      </c>
      <c r="HB108">
        <v>0</v>
      </c>
      <c r="HC108">
        <f t="shared" si="134"/>
        <v>0</v>
      </c>
      <c r="HE108" t="s">
        <v>3</v>
      </c>
      <c r="HF108" t="s">
        <v>3</v>
      </c>
      <c r="HM108" t="s">
        <v>3</v>
      </c>
      <c r="HN108" t="s">
        <v>3</v>
      </c>
      <c r="HO108" t="s">
        <v>3</v>
      </c>
      <c r="HP108" t="s">
        <v>3</v>
      </c>
      <c r="HQ108" t="s">
        <v>3</v>
      </c>
      <c r="IK108">
        <v>0</v>
      </c>
    </row>
    <row r="109" spans="1:255" x14ac:dyDescent="0.2">
      <c r="A109" s="2">
        <v>17</v>
      </c>
      <c r="B109" s="2">
        <v>1</v>
      </c>
      <c r="C109" s="2">
        <f>ROW(SmtRes!A245)</f>
        <v>245</v>
      </c>
      <c r="D109" s="2">
        <f>ROW(EtalonRes!A245)</f>
        <v>245</v>
      </c>
      <c r="E109" s="2" t="s">
        <v>3</v>
      </c>
      <c r="F109" s="2" t="s">
        <v>175</v>
      </c>
      <c r="G109" s="2" t="s">
        <v>187</v>
      </c>
      <c r="H109" s="2" t="s">
        <v>166</v>
      </c>
      <c r="I109" s="2">
        <v>0.06</v>
      </c>
      <c r="J109" s="2">
        <v>0</v>
      </c>
      <c r="K109" s="2">
        <v>0.06</v>
      </c>
      <c r="L109" s="2"/>
      <c r="M109" s="2"/>
      <c r="N109" s="2"/>
      <c r="O109" s="2">
        <f t="shared" si="100"/>
        <v>7674</v>
      </c>
      <c r="P109" s="2">
        <f t="shared" si="101"/>
        <v>622</v>
      </c>
      <c r="Q109" s="2">
        <f t="shared" si="102"/>
        <v>6249</v>
      </c>
      <c r="R109" s="2">
        <f t="shared" si="103"/>
        <v>368</v>
      </c>
      <c r="S109" s="2">
        <f t="shared" si="104"/>
        <v>803</v>
      </c>
      <c r="T109" s="2">
        <f t="shared" si="105"/>
        <v>0</v>
      </c>
      <c r="U109" s="2">
        <f t="shared" si="106"/>
        <v>72.575999999999993</v>
      </c>
      <c r="V109" s="2">
        <f t="shared" si="107"/>
        <v>29.298239999999993</v>
      </c>
      <c r="W109" s="2">
        <f t="shared" si="108"/>
        <v>0</v>
      </c>
      <c r="X109" s="2">
        <f t="shared" si="109"/>
        <v>1112</v>
      </c>
      <c r="Y109" s="2">
        <f t="shared" si="110"/>
        <v>644</v>
      </c>
      <c r="Z109" s="2"/>
      <c r="AA109" s="2">
        <v>-1</v>
      </c>
      <c r="AB109" s="2">
        <f t="shared" si="111"/>
        <v>127896.81600000001</v>
      </c>
      <c r="AC109" s="2">
        <f t="shared" si="138"/>
        <v>10366.86</v>
      </c>
      <c r="AD109" s="2">
        <f>ROUND((((((ET109*3)*1.2))-(((EU109*3)*1.2)))+AE109),6)</f>
        <v>104151.78</v>
      </c>
      <c r="AE109" s="2">
        <f t="shared" si="139"/>
        <v>6128.2079999999996</v>
      </c>
      <c r="AF109" s="2">
        <f t="shared" si="139"/>
        <v>13378.175999999999</v>
      </c>
      <c r="AG109" s="2">
        <f t="shared" si="113"/>
        <v>0</v>
      </c>
      <c r="AH109" s="2">
        <f t="shared" si="140"/>
        <v>1209.5999999999999</v>
      </c>
      <c r="AI109" s="2">
        <f t="shared" si="140"/>
        <v>488.30399999999992</v>
      </c>
      <c r="AJ109" s="2">
        <f t="shared" si="114"/>
        <v>0</v>
      </c>
      <c r="AK109" s="2">
        <v>36102.83</v>
      </c>
      <c r="AL109" s="2">
        <v>3455.62</v>
      </c>
      <c r="AM109" s="2">
        <v>28931.05</v>
      </c>
      <c r="AN109" s="2">
        <v>1702.28</v>
      </c>
      <c r="AO109" s="2">
        <v>3716.16</v>
      </c>
      <c r="AP109" s="2">
        <v>0</v>
      </c>
      <c r="AQ109" s="2">
        <v>336</v>
      </c>
      <c r="AR109" s="2">
        <v>135.63999999999999</v>
      </c>
      <c r="AS109" s="2">
        <v>0</v>
      </c>
      <c r="AT109" s="2">
        <v>95</v>
      </c>
      <c r="AU109" s="2">
        <v>55</v>
      </c>
      <c r="AV109" s="2">
        <v>1</v>
      </c>
      <c r="AW109" s="2">
        <v>1</v>
      </c>
      <c r="AX109" s="2"/>
      <c r="AY109" s="2"/>
      <c r="AZ109" s="2">
        <v>1</v>
      </c>
      <c r="BA109" s="2">
        <v>1</v>
      </c>
      <c r="BB109" s="2">
        <v>1</v>
      </c>
      <c r="BC109" s="2">
        <v>1</v>
      </c>
      <c r="BD109" s="2" t="s">
        <v>3</v>
      </c>
      <c r="BE109" s="2" t="s">
        <v>3</v>
      </c>
      <c r="BF109" s="2" t="s">
        <v>3</v>
      </c>
      <c r="BG109" s="2" t="s">
        <v>3</v>
      </c>
      <c r="BH109" s="2">
        <v>0</v>
      </c>
      <c r="BI109" s="2">
        <v>2</v>
      </c>
      <c r="BJ109" s="2" t="s">
        <v>177</v>
      </c>
      <c r="BK109" s="2"/>
      <c r="BL109" s="2"/>
      <c r="BM109" s="2">
        <v>120002</v>
      </c>
      <c r="BN109" s="2">
        <v>0</v>
      </c>
      <c r="BO109" s="2" t="s">
        <v>3</v>
      </c>
      <c r="BP109" s="2">
        <v>0</v>
      </c>
      <c r="BQ109" s="2">
        <v>3</v>
      </c>
      <c r="BR109" s="2">
        <v>0</v>
      </c>
      <c r="BS109" s="2">
        <v>1</v>
      </c>
      <c r="BT109" s="2">
        <v>1</v>
      </c>
      <c r="BU109" s="2">
        <v>1</v>
      </c>
      <c r="BV109" s="2">
        <v>1</v>
      </c>
      <c r="BW109" s="2">
        <v>1</v>
      </c>
      <c r="BX109" s="2">
        <v>1</v>
      </c>
      <c r="BY109" s="2" t="s">
        <v>3</v>
      </c>
      <c r="BZ109" s="2">
        <v>95</v>
      </c>
      <c r="CA109" s="2">
        <v>50</v>
      </c>
      <c r="CB109" s="2" t="s">
        <v>3</v>
      </c>
      <c r="CC109" s="2"/>
      <c r="CD109" s="2"/>
      <c r="CE109" s="2">
        <v>0</v>
      </c>
      <c r="CF109" s="2">
        <v>0</v>
      </c>
      <c r="CG109" s="2">
        <v>0</v>
      </c>
      <c r="CH109" s="2"/>
      <c r="CI109" s="2"/>
      <c r="CJ109" s="2"/>
      <c r="CK109" s="2"/>
      <c r="CL109" s="2"/>
      <c r="CM109" s="2">
        <v>0</v>
      </c>
      <c r="CN109" s="2" t="s">
        <v>190</v>
      </c>
      <c r="CO109" s="2">
        <v>0</v>
      </c>
      <c r="CP109" s="2">
        <f t="shared" si="115"/>
        <v>7674</v>
      </c>
      <c r="CQ109" s="2">
        <f t="shared" si="116"/>
        <v>10366.86</v>
      </c>
      <c r="CR109" s="2">
        <f t="shared" si="117"/>
        <v>104151.78</v>
      </c>
      <c r="CS109" s="2">
        <f t="shared" si="118"/>
        <v>6128.2079999999996</v>
      </c>
      <c r="CT109" s="2">
        <f t="shared" si="119"/>
        <v>13378.175999999999</v>
      </c>
      <c r="CU109" s="2">
        <f t="shared" si="120"/>
        <v>0</v>
      </c>
      <c r="CV109" s="2">
        <f t="shared" si="121"/>
        <v>1209.5999999999999</v>
      </c>
      <c r="CW109" s="2">
        <f t="shared" si="122"/>
        <v>488.30399999999992</v>
      </c>
      <c r="CX109" s="2">
        <f t="shared" si="123"/>
        <v>0</v>
      </c>
      <c r="CY109" s="2">
        <f t="shared" si="124"/>
        <v>1112.45</v>
      </c>
      <c r="CZ109" s="2">
        <f t="shared" si="125"/>
        <v>644.04999999999995</v>
      </c>
      <c r="DA109" s="2"/>
      <c r="DB109" s="2"/>
      <c r="DC109" s="2" t="s">
        <v>3</v>
      </c>
      <c r="DD109" s="2" t="s">
        <v>183</v>
      </c>
      <c r="DE109" s="2" t="s">
        <v>191</v>
      </c>
      <c r="DF109" s="2" t="s">
        <v>191</v>
      </c>
      <c r="DG109" s="2" t="s">
        <v>191</v>
      </c>
      <c r="DH109" s="2" t="s">
        <v>3</v>
      </c>
      <c r="DI109" s="2" t="s">
        <v>191</v>
      </c>
      <c r="DJ109" s="2" t="s">
        <v>191</v>
      </c>
      <c r="DK109" s="2" t="s">
        <v>3</v>
      </c>
      <c r="DL109" s="2" t="s">
        <v>3</v>
      </c>
      <c r="DM109" s="2" t="s">
        <v>49</v>
      </c>
      <c r="DN109" s="2">
        <v>0</v>
      </c>
      <c r="DO109" s="2">
        <v>0</v>
      </c>
      <c r="DP109" s="2">
        <v>1</v>
      </c>
      <c r="DQ109" s="2">
        <v>1</v>
      </c>
      <c r="DR109" s="2"/>
      <c r="DS109" s="2"/>
      <c r="DT109" s="2"/>
      <c r="DU109" s="2">
        <v>1013</v>
      </c>
      <c r="DV109" s="2" t="s">
        <v>166</v>
      </c>
      <c r="DW109" s="2" t="s">
        <v>166</v>
      </c>
      <c r="DX109" s="2">
        <v>1</v>
      </c>
      <c r="DY109" s="2"/>
      <c r="DZ109" s="2" t="s">
        <v>3</v>
      </c>
      <c r="EA109" s="2" t="s">
        <v>3</v>
      </c>
      <c r="EB109" s="2" t="s">
        <v>3</v>
      </c>
      <c r="EC109" s="2" t="s">
        <v>3</v>
      </c>
      <c r="ED109" s="2"/>
      <c r="EE109" s="2">
        <v>41318523</v>
      </c>
      <c r="EF109" s="2">
        <v>3</v>
      </c>
      <c r="EG109" s="2" t="s">
        <v>50</v>
      </c>
      <c r="EH109" s="2">
        <v>0</v>
      </c>
      <c r="EI109" s="2" t="s">
        <v>3</v>
      </c>
      <c r="EJ109" s="2">
        <v>2</v>
      </c>
      <c r="EK109" s="2">
        <v>120002</v>
      </c>
      <c r="EL109" s="2" t="s">
        <v>137</v>
      </c>
      <c r="EM109" s="2" t="s">
        <v>138</v>
      </c>
      <c r="EN109" s="2"/>
      <c r="EO109" s="2" t="s">
        <v>192</v>
      </c>
      <c r="EP109" s="2"/>
      <c r="EQ109" s="2">
        <v>132096</v>
      </c>
      <c r="ER109" s="2">
        <v>36102.83</v>
      </c>
      <c r="ES109" s="2">
        <v>3455.62</v>
      </c>
      <c r="ET109" s="2">
        <v>28931.05</v>
      </c>
      <c r="EU109" s="2">
        <v>1702.28</v>
      </c>
      <c r="EV109" s="2">
        <v>3716.16</v>
      </c>
      <c r="EW109" s="2">
        <v>336</v>
      </c>
      <c r="EX109" s="2">
        <v>135.63999999999999</v>
      </c>
      <c r="EY109" s="2">
        <v>0</v>
      </c>
      <c r="EZ109" s="2"/>
      <c r="FA109" s="2"/>
      <c r="FB109" s="2"/>
      <c r="FC109" s="2"/>
      <c r="FD109" s="2"/>
      <c r="FE109" s="2"/>
      <c r="FF109" s="2"/>
      <c r="FG109" s="2"/>
      <c r="FH109" s="2"/>
      <c r="FI109" s="2"/>
      <c r="FJ109" s="2"/>
      <c r="FK109" s="2"/>
      <c r="FL109" s="2"/>
      <c r="FM109" s="2"/>
      <c r="FN109" s="2"/>
      <c r="FO109" s="2"/>
      <c r="FP109" s="2"/>
      <c r="FQ109" s="2">
        <v>0</v>
      </c>
      <c r="FR109" s="2">
        <f t="shared" si="126"/>
        <v>0</v>
      </c>
      <c r="FS109" s="2">
        <v>0</v>
      </c>
      <c r="FT109" s="2"/>
      <c r="FU109" s="2"/>
      <c r="FV109" s="2"/>
      <c r="FW109" s="2"/>
      <c r="FX109" s="2">
        <v>95</v>
      </c>
      <c r="FY109" s="2">
        <v>55</v>
      </c>
      <c r="FZ109" s="2"/>
      <c r="GA109" s="2" t="s">
        <v>3</v>
      </c>
      <c r="GB109" s="2"/>
      <c r="GC109" s="2"/>
      <c r="GD109" s="2">
        <v>1</v>
      </c>
      <c r="GE109" s="2"/>
      <c r="GF109" s="2">
        <v>-1660625142</v>
      </c>
      <c r="GG109" s="2">
        <v>2</v>
      </c>
      <c r="GH109" s="2">
        <v>1</v>
      </c>
      <c r="GI109" s="2">
        <v>-2</v>
      </c>
      <c r="GJ109" s="2">
        <v>0</v>
      </c>
      <c r="GK109" s="2">
        <v>0</v>
      </c>
      <c r="GL109" s="2">
        <f t="shared" si="127"/>
        <v>0</v>
      </c>
      <c r="GM109" s="2">
        <f t="shared" si="128"/>
        <v>9430</v>
      </c>
      <c r="GN109" s="2">
        <f t="shared" si="129"/>
        <v>0</v>
      </c>
      <c r="GO109" s="2">
        <f t="shared" si="130"/>
        <v>9430</v>
      </c>
      <c r="GP109" s="2">
        <f t="shared" si="131"/>
        <v>0</v>
      </c>
      <c r="GQ109" s="2"/>
      <c r="GR109" s="2">
        <v>0</v>
      </c>
      <c r="GS109" s="2">
        <v>3</v>
      </c>
      <c r="GT109" s="2">
        <v>0</v>
      </c>
      <c r="GU109" s="2" t="s">
        <v>3</v>
      </c>
      <c r="GV109" s="2">
        <f t="shared" si="132"/>
        <v>0</v>
      </c>
      <c r="GW109" s="2">
        <v>1</v>
      </c>
      <c r="GX109" s="2">
        <f t="shared" si="133"/>
        <v>0</v>
      </c>
      <c r="GY109" s="2"/>
      <c r="GZ109" s="2"/>
      <c r="HA109" s="2">
        <v>0</v>
      </c>
      <c r="HB109" s="2">
        <v>0</v>
      </c>
      <c r="HC109" s="2">
        <f t="shared" si="134"/>
        <v>0</v>
      </c>
      <c r="HD109" s="2"/>
      <c r="HE109" s="2" t="s">
        <v>3</v>
      </c>
      <c r="HF109" s="2" t="s">
        <v>3</v>
      </c>
      <c r="HG109" s="2"/>
      <c r="HH109" s="2"/>
      <c r="HI109" s="2"/>
      <c r="HJ109" s="2"/>
      <c r="HK109" s="2"/>
      <c r="HL109" s="2"/>
      <c r="HM109" s="2" t="s">
        <v>3</v>
      </c>
      <c r="HN109" s="2" t="s">
        <v>3</v>
      </c>
      <c r="HO109" s="2" t="s">
        <v>3</v>
      </c>
      <c r="HP109" s="2" t="s">
        <v>3</v>
      </c>
      <c r="HQ109" s="2" t="s">
        <v>3</v>
      </c>
      <c r="HR109" s="2"/>
      <c r="HS109" s="2"/>
      <c r="HT109" s="2"/>
      <c r="HU109" s="2"/>
      <c r="HV109" s="2"/>
      <c r="HW109" s="2"/>
      <c r="HX109" s="2"/>
      <c r="HY109" s="2"/>
      <c r="HZ109" s="2"/>
      <c r="IA109" s="2"/>
      <c r="IB109" s="2"/>
      <c r="IC109" s="2"/>
      <c r="ID109" s="2"/>
      <c r="IE109" s="2"/>
      <c r="IF109" s="2"/>
      <c r="IG109" s="2"/>
      <c r="IH109" s="2"/>
      <c r="II109" s="2"/>
      <c r="IJ109" s="2"/>
      <c r="IK109" s="2">
        <v>0</v>
      </c>
      <c r="IL109" s="2"/>
      <c r="IM109" s="2"/>
      <c r="IN109" s="2"/>
      <c r="IO109" s="2"/>
      <c r="IP109" s="2"/>
      <c r="IQ109" s="2"/>
      <c r="IR109" s="2"/>
      <c r="IS109" s="2"/>
      <c r="IT109" s="2"/>
      <c r="IU109" s="2"/>
    </row>
    <row r="110" spans="1:255" x14ac:dyDescent="0.2">
      <c r="A110">
        <v>17</v>
      </c>
      <c r="B110">
        <v>1</v>
      </c>
      <c r="C110">
        <f>ROW(SmtRes!A252)</f>
        <v>252</v>
      </c>
      <c r="D110">
        <f>ROW(EtalonRes!A252)</f>
        <v>252</v>
      </c>
      <c r="E110" t="s">
        <v>3</v>
      </c>
      <c r="F110" t="s">
        <v>175</v>
      </c>
      <c r="G110" t="s">
        <v>187</v>
      </c>
      <c r="H110" t="s">
        <v>166</v>
      </c>
      <c r="I110">
        <v>0.06</v>
      </c>
      <c r="J110">
        <v>0</v>
      </c>
      <c r="K110">
        <v>0.06</v>
      </c>
      <c r="O110">
        <f t="shared" si="100"/>
        <v>7674</v>
      </c>
      <c r="P110">
        <f t="shared" si="101"/>
        <v>622</v>
      </c>
      <c r="Q110">
        <f t="shared" si="102"/>
        <v>6249</v>
      </c>
      <c r="R110">
        <f t="shared" si="103"/>
        <v>368</v>
      </c>
      <c r="S110">
        <f t="shared" si="104"/>
        <v>803</v>
      </c>
      <c r="T110">
        <f t="shared" si="105"/>
        <v>0</v>
      </c>
      <c r="U110">
        <f t="shared" si="106"/>
        <v>72.575999999999993</v>
      </c>
      <c r="V110">
        <f t="shared" si="107"/>
        <v>29.298239999999993</v>
      </c>
      <c r="W110">
        <f t="shared" si="108"/>
        <v>0</v>
      </c>
      <c r="X110">
        <f t="shared" si="109"/>
        <v>1112</v>
      </c>
      <c r="Y110">
        <f t="shared" si="110"/>
        <v>644</v>
      </c>
      <c r="AA110">
        <v>-1</v>
      </c>
      <c r="AB110">
        <f t="shared" si="111"/>
        <v>127896.81600000001</v>
      </c>
      <c r="AC110">
        <f t="shared" si="138"/>
        <v>10366.86</v>
      </c>
      <c r="AD110">
        <f>ROUND((((((ET110*3)*1.2))-(((EU110*3)*1.2)))+AE110),6)</f>
        <v>104151.78</v>
      </c>
      <c r="AE110">
        <f t="shared" si="139"/>
        <v>6128.2079999999996</v>
      </c>
      <c r="AF110">
        <f t="shared" si="139"/>
        <v>13378.175999999999</v>
      </c>
      <c r="AG110">
        <f t="shared" si="113"/>
        <v>0</v>
      </c>
      <c r="AH110">
        <f t="shared" si="140"/>
        <v>1209.5999999999999</v>
      </c>
      <c r="AI110">
        <f t="shared" si="140"/>
        <v>488.30399999999992</v>
      </c>
      <c r="AJ110">
        <f t="shared" si="114"/>
        <v>0</v>
      </c>
      <c r="AK110">
        <v>36102.83</v>
      </c>
      <c r="AL110">
        <v>3455.62</v>
      </c>
      <c r="AM110">
        <v>28931.05</v>
      </c>
      <c r="AN110">
        <v>1702.28</v>
      </c>
      <c r="AO110">
        <v>3716.16</v>
      </c>
      <c r="AP110">
        <v>0</v>
      </c>
      <c r="AQ110">
        <v>336</v>
      </c>
      <c r="AR110">
        <v>135.63999999999999</v>
      </c>
      <c r="AS110">
        <v>0</v>
      </c>
      <c r="AT110">
        <v>95</v>
      </c>
      <c r="AU110">
        <v>55</v>
      </c>
      <c r="AV110">
        <v>1</v>
      </c>
      <c r="AW110">
        <v>1</v>
      </c>
      <c r="AZ110">
        <v>1</v>
      </c>
      <c r="BA110">
        <v>1</v>
      </c>
      <c r="BB110">
        <v>1</v>
      </c>
      <c r="BC110">
        <v>1</v>
      </c>
      <c r="BD110" t="s">
        <v>3</v>
      </c>
      <c r="BE110" t="s">
        <v>3</v>
      </c>
      <c r="BF110" t="s">
        <v>3</v>
      </c>
      <c r="BG110" t="s">
        <v>3</v>
      </c>
      <c r="BH110">
        <v>0</v>
      </c>
      <c r="BI110">
        <v>2</v>
      </c>
      <c r="BJ110" t="s">
        <v>177</v>
      </c>
      <c r="BM110">
        <v>120002</v>
      </c>
      <c r="BN110">
        <v>0</v>
      </c>
      <c r="BO110" t="s">
        <v>29</v>
      </c>
      <c r="BP110">
        <v>1</v>
      </c>
      <c r="BQ110">
        <v>3</v>
      </c>
      <c r="BR110">
        <v>0</v>
      </c>
      <c r="BS110">
        <v>1</v>
      </c>
      <c r="BT110">
        <v>1</v>
      </c>
      <c r="BU110">
        <v>1</v>
      </c>
      <c r="BV110">
        <v>1</v>
      </c>
      <c r="BW110">
        <v>1</v>
      </c>
      <c r="BX110">
        <v>1</v>
      </c>
      <c r="BY110" t="s">
        <v>3</v>
      </c>
      <c r="BZ110">
        <v>95</v>
      </c>
      <c r="CA110">
        <v>50</v>
      </c>
      <c r="CB110" t="s">
        <v>3</v>
      </c>
      <c r="CE110">
        <v>0</v>
      </c>
      <c r="CF110">
        <v>0</v>
      </c>
      <c r="CG110">
        <v>0</v>
      </c>
      <c r="CM110">
        <v>0</v>
      </c>
      <c r="CN110" t="s">
        <v>190</v>
      </c>
      <c r="CO110">
        <v>0</v>
      </c>
      <c r="CP110">
        <f t="shared" si="115"/>
        <v>7674</v>
      </c>
      <c r="CQ110">
        <f t="shared" si="116"/>
        <v>10366.86</v>
      </c>
      <c r="CR110">
        <f t="shared" si="117"/>
        <v>104151.78</v>
      </c>
      <c r="CS110">
        <f t="shared" si="118"/>
        <v>6128.2079999999996</v>
      </c>
      <c r="CT110">
        <f t="shared" si="119"/>
        <v>13378.175999999999</v>
      </c>
      <c r="CU110">
        <f t="shared" si="120"/>
        <v>0</v>
      </c>
      <c r="CV110">
        <f t="shared" si="121"/>
        <v>1209.5999999999999</v>
      </c>
      <c r="CW110">
        <f t="shared" si="122"/>
        <v>488.30399999999992</v>
      </c>
      <c r="CX110">
        <f t="shared" si="123"/>
        <v>0</v>
      </c>
      <c r="CY110">
        <f t="shared" si="124"/>
        <v>1112.45</v>
      </c>
      <c r="CZ110">
        <f t="shared" si="125"/>
        <v>644.04999999999995</v>
      </c>
      <c r="DC110" t="s">
        <v>3</v>
      </c>
      <c r="DD110" t="s">
        <v>183</v>
      </c>
      <c r="DE110" t="s">
        <v>191</v>
      </c>
      <c r="DF110" t="s">
        <v>191</v>
      </c>
      <c r="DG110" t="s">
        <v>191</v>
      </c>
      <c r="DH110" t="s">
        <v>3</v>
      </c>
      <c r="DI110" t="s">
        <v>191</v>
      </c>
      <c r="DJ110" t="s">
        <v>191</v>
      </c>
      <c r="DK110" t="s">
        <v>3</v>
      </c>
      <c r="DL110" t="s">
        <v>3</v>
      </c>
      <c r="DM110" t="s">
        <v>49</v>
      </c>
      <c r="DN110">
        <v>0</v>
      </c>
      <c r="DO110">
        <v>0</v>
      </c>
      <c r="DP110">
        <v>1</v>
      </c>
      <c r="DQ110">
        <v>1</v>
      </c>
      <c r="DU110">
        <v>1013</v>
      </c>
      <c r="DV110" t="s">
        <v>166</v>
      </c>
      <c r="DW110" t="s">
        <v>166</v>
      </c>
      <c r="DX110">
        <v>1</v>
      </c>
      <c r="DZ110" t="s">
        <v>3</v>
      </c>
      <c r="EA110" t="s">
        <v>3</v>
      </c>
      <c r="EB110" t="s">
        <v>3</v>
      </c>
      <c r="EC110" t="s">
        <v>3</v>
      </c>
      <c r="EE110">
        <v>41318523</v>
      </c>
      <c r="EF110">
        <v>3</v>
      </c>
      <c r="EG110" t="s">
        <v>50</v>
      </c>
      <c r="EH110">
        <v>0</v>
      </c>
      <c r="EI110" t="s">
        <v>3</v>
      </c>
      <c r="EJ110">
        <v>2</v>
      </c>
      <c r="EK110">
        <v>120002</v>
      </c>
      <c r="EL110" t="s">
        <v>137</v>
      </c>
      <c r="EM110" t="s">
        <v>138</v>
      </c>
      <c r="EO110" t="s">
        <v>192</v>
      </c>
      <c r="EQ110">
        <v>132096</v>
      </c>
      <c r="ER110">
        <v>36102.83</v>
      </c>
      <c r="ES110">
        <v>3455.62</v>
      </c>
      <c r="ET110">
        <v>28931.05</v>
      </c>
      <c r="EU110">
        <v>1702.28</v>
      </c>
      <c r="EV110">
        <v>3716.16</v>
      </c>
      <c r="EW110">
        <v>336</v>
      </c>
      <c r="EX110">
        <v>135.63999999999999</v>
      </c>
      <c r="EY110">
        <v>0</v>
      </c>
      <c r="FQ110">
        <v>0</v>
      </c>
      <c r="FR110">
        <f t="shared" si="126"/>
        <v>0</v>
      </c>
      <c r="FS110">
        <v>0</v>
      </c>
      <c r="FX110">
        <v>95</v>
      </c>
      <c r="FY110">
        <v>55</v>
      </c>
      <c r="GA110" t="s">
        <v>3</v>
      </c>
      <c r="GD110">
        <v>1</v>
      </c>
      <c r="GF110">
        <v>-1660625142</v>
      </c>
      <c r="GG110">
        <v>1</v>
      </c>
      <c r="GH110">
        <v>1</v>
      </c>
      <c r="GI110">
        <v>-2</v>
      </c>
      <c r="GJ110">
        <v>0</v>
      </c>
      <c r="GK110">
        <v>0</v>
      </c>
      <c r="GL110">
        <f t="shared" si="127"/>
        <v>0</v>
      </c>
      <c r="GM110">
        <f t="shared" si="128"/>
        <v>9430</v>
      </c>
      <c r="GN110">
        <f t="shared" si="129"/>
        <v>0</v>
      </c>
      <c r="GO110">
        <f t="shared" si="130"/>
        <v>9430</v>
      </c>
      <c r="GP110">
        <f t="shared" si="131"/>
        <v>0</v>
      </c>
      <c r="GR110">
        <v>0</v>
      </c>
      <c r="GS110">
        <v>3</v>
      </c>
      <c r="GT110">
        <v>0</v>
      </c>
      <c r="GU110" t="s">
        <v>3</v>
      </c>
      <c r="GV110">
        <f t="shared" si="132"/>
        <v>0</v>
      </c>
      <c r="GW110">
        <v>1</v>
      </c>
      <c r="GX110">
        <f t="shared" si="133"/>
        <v>0</v>
      </c>
      <c r="HA110">
        <v>0</v>
      </c>
      <c r="HB110">
        <v>0</v>
      </c>
      <c r="HC110">
        <f t="shared" si="134"/>
        <v>0</v>
      </c>
      <c r="HE110" t="s">
        <v>3</v>
      </c>
      <c r="HF110" t="s">
        <v>3</v>
      </c>
      <c r="HM110" t="s">
        <v>3</v>
      </c>
      <c r="HN110" t="s">
        <v>3</v>
      </c>
      <c r="HO110" t="s">
        <v>3</v>
      </c>
      <c r="HP110" t="s">
        <v>3</v>
      </c>
      <c r="HQ110" t="s">
        <v>3</v>
      </c>
      <c r="IK110">
        <v>0</v>
      </c>
    </row>
    <row r="111" spans="1:255" x14ac:dyDescent="0.2">
      <c r="A111" s="2">
        <v>17</v>
      </c>
      <c r="B111" s="2">
        <v>1</v>
      </c>
      <c r="C111" s="2">
        <f>ROW(SmtRes!A259)</f>
        <v>259</v>
      </c>
      <c r="D111" s="2">
        <f>ROW(EtalonRes!A259)</f>
        <v>259</v>
      </c>
      <c r="E111" s="2" t="s">
        <v>3</v>
      </c>
      <c r="F111" s="2" t="s">
        <v>175</v>
      </c>
      <c r="G111" s="2" t="s">
        <v>187</v>
      </c>
      <c r="H111" s="2" t="s">
        <v>166</v>
      </c>
      <c r="I111" s="2">
        <v>0.06</v>
      </c>
      <c r="J111" s="2">
        <v>0</v>
      </c>
      <c r="K111" s="2">
        <v>0.06</v>
      </c>
      <c r="L111" s="2"/>
      <c r="M111" s="2"/>
      <c r="N111" s="2"/>
      <c r="O111" s="2">
        <f t="shared" si="100"/>
        <v>11905</v>
      </c>
      <c r="P111" s="2">
        <f t="shared" si="101"/>
        <v>622</v>
      </c>
      <c r="Q111" s="2">
        <f t="shared" si="102"/>
        <v>9999</v>
      </c>
      <c r="R111" s="2">
        <f t="shared" si="103"/>
        <v>588</v>
      </c>
      <c r="S111" s="2">
        <f t="shared" si="104"/>
        <v>1284</v>
      </c>
      <c r="T111" s="2">
        <f t="shared" si="105"/>
        <v>0</v>
      </c>
      <c r="U111" s="2">
        <f t="shared" si="106"/>
        <v>116.1216</v>
      </c>
      <c r="V111" s="2">
        <f t="shared" si="107"/>
        <v>46.877183999999993</v>
      </c>
      <c r="W111" s="2">
        <f t="shared" si="108"/>
        <v>0</v>
      </c>
      <c r="X111" s="2">
        <f t="shared" si="109"/>
        <v>1778</v>
      </c>
      <c r="Y111" s="2">
        <f t="shared" si="110"/>
        <v>936</v>
      </c>
      <c r="Z111" s="2"/>
      <c r="AA111" s="2">
        <v>-1</v>
      </c>
      <c r="AB111" s="2">
        <f t="shared" si="111"/>
        <v>198414.78959999999</v>
      </c>
      <c r="AC111" s="2">
        <f t="shared" si="138"/>
        <v>10366.86</v>
      </c>
      <c r="AD111" s="2">
        <f>ROUND(((((ET111*1.2*1.6*3))-((EU111*1.2*1.6*3)))+AE111),6)</f>
        <v>166642.848</v>
      </c>
      <c r="AE111" s="2">
        <f>ROUND(((EU111*1.2*1.6*3)),6)</f>
        <v>9805.1327999999994</v>
      </c>
      <c r="AF111" s="2">
        <f>ROUND(((EV111*1.2*1.6*3)),6)</f>
        <v>21405.081600000001</v>
      </c>
      <c r="AG111" s="2">
        <f t="shared" si="113"/>
        <v>0</v>
      </c>
      <c r="AH111" s="2">
        <f>((EW111*1.2*1.6*3))</f>
        <v>1935.3600000000001</v>
      </c>
      <c r="AI111" s="2">
        <f>((EX111*1.2*1.6*3))</f>
        <v>781.28639999999996</v>
      </c>
      <c r="AJ111" s="2">
        <f t="shared" si="114"/>
        <v>0</v>
      </c>
      <c r="AK111" s="2">
        <v>36102.83</v>
      </c>
      <c r="AL111" s="2">
        <v>3455.62</v>
      </c>
      <c r="AM111" s="2">
        <v>28931.05</v>
      </c>
      <c r="AN111" s="2">
        <v>1702.28</v>
      </c>
      <c r="AO111" s="2">
        <v>3716.16</v>
      </c>
      <c r="AP111" s="2">
        <v>0</v>
      </c>
      <c r="AQ111" s="2">
        <v>336</v>
      </c>
      <c r="AR111" s="2">
        <v>135.63999999999999</v>
      </c>
      <c r="AS111" s="2">
        <v>0</v>
      </c>
      <c r="AT111" s="2">
        <v>95</v>
      </c>
      <c r="AU111" s="2">
        <v>50</v>
      </c>
      <c r="AV111" s="2">
        <v>1</v>
      </c>
      <c r="AW111" s="2">
        <v>1</v>
      </c>
      <c r="AX111" s="2"/>
      <c r="AY111" s="2"/>
      <c r="AZ111" s="2">
        <v>1</v>
      </c>
      <c r="BA111" s="2">
        <v>1</v>
      </c>
      <c r="BB111" s="2">
        <v>1</v>
      </c>
      <c r="BC111" s="2">
        <v>1</v>
      </c>
      <c r="BD111" s="2" t="s">
        <v>3</v>
      </c>
      <c r="BE111" s="2" t="s">
        <v>3</v>
      </c>
      <c r="BF111" s="2" t="s">
        <v>3</v>
      </c>
      <c r="BG111" s="2" t="s">
        <v>3</v>
      </c>
      <c r="BH111" s="2">
        <v>0</v>
      </c>
      <c r="BI111" s="2">
        <v>2</v>
      </c>
      <c r="BJ111" s="2" t="s">
        <v>177</v>
      </c>
      <c r="BK111" s="2"/>
      <c r="BL111" s="2"/>
      <c r="BM111" s="2">
        <v>120002</v>
      </c>
      <c r="BN111" s="2">
        <v>0</v>
      </c>
      <c r="BO111" s="2" t="s">
        <v>3</v>
      </c>
      <c r="BP111" s="2">
        <v>0</v>
      </c>
      <c r="BQ111" s="2">
        <v>3</v>
      </c>
      <c r="BR111" s="2">
        <v>0</v>
      </c>
      <c r="BS111" s="2">
        <v>1</v>
      </c>
      <c r="BT111" s="2">
        <v>1</v>
      </c>
      <c r="BU111" s="2">
        <v>1</v>
      </c>
      <c r="BV111" s="2">
        <v>1</v>
      </c>
      <c r="BW111" s="2">
        <v>1</v>
      </c>
      <c r="BX111" s="2">
        <v>1</v>
      </c>
      <c r="BY111" s="2" t="s">
        <v>3</v>
      </c>
      <c r="BZ111" s="2">
        <v>95</v>
      </c>
      <c r="CA111" s="2">
        <v>50</v>
      </c>
      <c r="CB111" s="2" t="s">
        <v>3</v>
      </c>
      <c r="CC111" s="2"/>
      <c r="CD111" s="2"/>
      <c r="CE111" s="2">
        <v>0</v>
      </c>
      <c r="CF111" s="2">
        <v>0</v>
      </c>
      <c r="CG111" s="2">
        <v>0</v>
      </c>
      <c r="CH111" s="2"/>
      <c r="CI111" s="2"/>
      <c r="CJ111" s="2"/>
      <c r="CK111" s="2"/>
      <c r="CL111" s="2"/>
      <c r="CM111" s="2">
        <v>0</v>
      </c>
      <c r="CN111" s="2" t="s">
        <v>1029</v>
      </c>
      <c r="CO111" s="2">
        <v>0</v>
      </c>
      <c r="CP111" s="2">
        <f t="shared" si="115"/>
        <v>11905</v>
      </c>
      <c r="CQ111" s="2">
        <f t="shared" si="116"/>
        <v>10366.86</v>
      </c>
      <c r="CR111" s="2">
        <f t="shared" si="117"/>
        <v>166642.848</v>
      </c>
      <c r="CS111" s="2">
        <f t="shared" si="118"/>
        <v>9805.1327999999994</v>
      </c>
      <c r="CT111" s="2">
        <f t="shared" si="119"/>
        <v>21405.081600000001</v>
      </c>
      <c r="CU111" s="2">
        <f t="shared" si="120"/>
        <v>0</v>
      </c>
      <c r="CV111" s="2">
        <f t="shared" si="121"/>
        <v>1935.3600000000001</v>
      </c>
      <c r="CW111" s="2">
        <f t="shared" si="122"/>
        <v>781.28639999999996</v>
      </c>
      <c r="CX111" s="2">
        <f t="shared" si="123"/>
        <v>0</v>
      </c>
      <c r="CY111" s="2">
        <f t="shared" si="124"/>
        <v>1778.4</v>
      </c>
      <c r="CZ111" s="2">
        <f t="shared" si="125"/>
        <v>936</v>
      </c>
      <c r="DA111" s="2"/>
      <c r="DB111" s="2"/>
      <c r="DC111" s="2" t="s">
        <v>3</v>
      </c>
      <c r="DD111" s="2" t="s">
        <v>193</v>
      </c>
      <c r="DE111" s="2" t="s">
        <v>194</v>
      </c>
      <c r="DF111" s="2" t="s">
        <v>194</v>
      </c>
      <c r="DG111" s="2" t="s">
        <v>194</v>
      </c>
      <c r="DH111" s="2" t="s">
        <v>3</v>
      </c>
      <c r="DI111" s="2" t="s">
        <v>194</v>
      </c>
      <c r="DJ111" s="2" t="s">
        <v>194</v>
      </c>
      <c r="DK111" s="2" t="s">
        <v>3</v>
      </c>
      <c r="DL111" s="2" t="s">
        <v>3</v>
      </c>
      <c r="DM111" s="2" t="s">
        <v>3</v>
      </c>
      <c r="DN111" s="2">
        <v>0</v>
      </c>
      <c r="DO111" s="2">
        <v>0</v>
      </c>
      <c r="DP111" s="2">
        <v>1</v>
      </c>
      <c r="DQ111" s="2">
        <v>1</v>
      </c>
      <c r="DR111" s="2"/>
      <c r="DS111" s="2"/>
      <c r="DT111" s="2"/>
      <c r="DU111" s="2">
        <v>1013</v>
      </c>
      <c r="DV111" s="2" t="s">
        <v>166</v>
      </c>
      <c r="DW111" s="2" t="s">
        <v>166</v>
      </c>
      <c r="DX111" s="2">
        <v>1</v>
      </c>
      <c r="DY111" s="2"/>
      <c r="DZ111" s="2" t="s">
        <v>3</v>
      </c>
      <c r="EA111" s="2" t="s">
        <v>3</v>
      </c>
      <c r="EB111" s="2" t="s">
        <v>3</v>
      </c>
      <c r="EC111" s="2" t="s">
        <v>3</v>
      </c>
      <c r="ED111" s="2"/>
      <c r="EE111" s="2">
        <v>41318523</v>
      </c>
      <c r="EF111" s="2">
        <v>3</v>
      </c>
      <c r="EG111" s="2" t="s">
        <v>50</v>
      </c>
      <c r="EH111" s="2">
        <v>0</v>
      </c>
      <c r="EI111" s="2" t="s">
        <v>3</v>
      </c>
      <c r="EJ111" s="2">
        <v>2</v>
      </c>
      <c r="EK111" s="2">
        <v>120002</v>
      </c>
      <c r="EL111" s="2" t="s">
        <v>137</v>
      </c>
      <c r="EM111" s="2" t="s">
        <v>138</v>
      </c>
      <c r="EN111" s="2"/>
      <c r="EO111" s="2" t="s">
        <v>139</v>
      </c>
      <c r="EP111" s="2"/>
      <c r="EQ111" s="2">
        <v>132864</v>
      </c>
      <c r="ER111" s="2">
        <v>36102.83</v>
      </c>
      <c r="ES111" s="2">
        <v>3455.62</v>
      </c>
      <c r="ET111" s="2">
        <v>28931.05</v>
      </c>
      <c r="EU111" s="2">
        <v>1702.28</v>
      </c>
      <c r="EV111" s="2">
        <v>3716.16</v>
      </c>
      <c r="EW111" s="2">
        <v>336</v>
      </c>
      <c r="EX111" s="2">
        <v>135.63999999999999</v>
      </c>
      <c r="EY111" s="2">
        <v>0</v>
      </c>
      <c r="EZ111" s="2"/>
      <c r="FA111" s="2"/>
      <c r="FB111" s="2"/>
      <c r="FC111" s="2"/>
      <c r="FD111" s="2"/>
      <c r="FE111" s="2"/>
      <c r="FF111" s="2"/>
      <c r="FG111" s="2"/>
      <c r="FH111" s="2"/>
      <c r="FI111" s="2"/>
      <c r="FJ111" s="2"/>
      <c r="FK111" s="2"/>
      <c r="FL111" s="2"/>
      <c r="FM111" s="2"/>
      <c r="FN111" s="2"/>
      <c r="FO111" s="2"/>
      <c r="FP111" s="2"/>
      <c r="FQ111" s="2">
        <v>0</v>
      </c>
      <c r="FR111" s="2">
        <f t="shared" si="126"/>
        <v>0</v>
      </c>
      <c r="FS111" s="2">
        <v>0</v>
      </c>
      <c r="FT111" s="2"/>
      <c r="FU111" s="2"/>
      <c r="FV111" s="2"/>
      <c r="FW111" s="2"/>
      <c r="FX111" s="2">
        <v>95</v>
      </c>
      <c r="FY111" s="2">
        <v>50</v>
      </c>
      <c r="FZ111" s="2"/>
      <c r="GA111" s="2" t="s">
        <v>3</v>
      </c>
      <c r="GB111" s="2"/>
      <c r="GC111" s="2"/>
      <c r="GD111" s="2">
        <v>1</v>
      </c>
      <c r="GE111" s="2"/>
      <c r="GF111" s="2">
        <v>-1660625142</v>
      </c>
      <c r="GG111" s="2">
        <v>2</v>
      </c>
      <c r="GH111" s="2">
        <v>1</v>
      </c>
      <c r="GI111" s="2">
        <v>-2</v>
      </c>
      <c r="GJ111" s="2">
        <v>0</v>
      </c>
      <c r="GK111" s="2">
        <v>0</v>
      </c>
      <c r="GL111" s="2">
        <f t="shared" si="127"/>
        <v>0</v>
      </c>
      <c r="GM111" s="2">
        <f t="shared" si="128"/>
        <v>14619</v>
      </c>
      <c r="GN111" s="2">
        <f t="shared" si="129"/>
        <v>0</v>
      </c>
      <c r="GO111" s="2">
        <f t="shared" si="130"/>
        <v>14619</v>
      </c>
      <c r="GP111" s="2">
        <f t="shared" si="131"/>
        <v>0</v>
      </c>
      <c r="GQ111" s="2"/>
      <c r="GR111" s="2">
        <v>0</v>
      </c>
      <c r="GS111" s="2">
        <v>3</v>
      </c>
      <c r="GT111" s="2">
        <v>0</v>
      </c>
      <c r="GU111" s="2" t="s">
        <v>3</v>
      </c>
      <c r="GV111" s="2">
        <f t="shared" si="132"/>
        <v>0</v>
      </c>
      <c r="GW111" s="2">
        <v>1</v>
      </c>
      <c r="GX111" s="2">
        <f t="shared" si="133"/>
        <v>0</v>
      </c>
      <c r="GY111" s="2"/>
      <c r="GZ111" s="2"/>
      <c r="HA111" s="2">
        <v>0</v>
      </c>
      <c r="HB111" s="2">
        <v>0</v>
      </c>
      <c r="HC111" s="2">
        <f t="shared" si="134"/>
        <v>0</v>
      </c>
      <c r="HD111" s="2"/>
      <c r="HE111" s="2" t="s">
        <v>3</v>
      </c>
      <c r="HF111" s="2" t="s">
        <v>3</v>
      </c>
      <c r="HG111" s="2"/>
      <c r="HH111" s="2"/>
      <c r="HI111" s="2"/>
      <c r="HJ111" s="2"/>
      <c r="HK111" s="2"/>
      <c r="HL111" s="2"/>
      <c r="HM111" s="2" t="s">
        <v>3</v>
      </c>
      <c r="HN111" s="2" t="s">
        <v>3</v>
      </c>
      <c r="HO111" s="2" t="s">
        <v>3</v>
      </c>
      <c r="HP111" s="2" t="s">
        <v>3</v>
      </c>
      <c r="HQ111" s="2" t="s">
        <v>3</v>
      </c>
      <c r="HR111" s="2"/>
      <c r="HS111" s="2"/>
      <c r="HT111" s="2"/>
      <c r="HU111" s="2"/>
      <c r="HV111" s="2"/>
      <c r="HW111" s="2"/>
      <c r="HX111" s="2"/>
      <c r="HY111" s="2"/>
      <c r="HZ111" s="2"/>
      <c r="IA111" s="2"/>
      <c r="IB111" s="2"/>
      <c r="IC111" s="2"/>
      <c r="ID111" s="2"/>
      <c r="IE111" s="2"/>
      <c r="IF111" s="2"/>
      <c r="IG111" s="2"/>
      <c r="IH111" s="2"/>
      <c r="II111" s="2"/>
      <c r="IJ111" s="2"/>
      <c r="IK111" s="2">
        <v>0</v>
      </c>
      <c r="IL111" s="2"/>
      <c r="IM111" s="2"/>
      <c r="IN111" s="2"/>
      <c r="IO111" s="2"/>
      <c r="IP111" s="2"/>
      <c r="IQ111" s="2"/>
      <c r="IR111" s="2"/>
      <c r="IS111" s="2"/>
      <c r="IT111" s="2"/>
      <c r="IU111" s="2"/>
    </row>
    <row r="112" spans="1:255" x14ac:dyDescent="0.2">
      <c r="A112">
        <v>17</v>
      </c>
      <c r="B112">
        <v>1</v>
      </c>
      <c r="C112">
        <f>ROW(SmtRes!A266)</f>
        <v>266</v>
      </c>
      <c r="D112">
        <f>ROW(EtalonRes!A266)</f>
        <v>266</v>
      </c>
      <c r="E112" t="s">
        <v>3</v>
      </c>
      <c r="F112" t="s">
        <v>175</v>
      </c>
      <c r="G112" t="s">
        <v>187</v>
      </c>
      <c r="H112" t="s">
        <v>166</v>
      </c>
      <c r="I112">
        <v>0.06</v>
      </c>
      <c r="J112">
        <v>0</v>
      </c>
      <c r="K112">
        <v>0.06</v>
      </c>
      <c r="O112">
        <f t="shared" si="100"/>
        <v>11905</v>
      </c>
      <c r="P112">
        <f t="shared" si="101"/>
        <v>622</v>
      </c>
      <c r="Q112">
        <f t="shared" si="102"/>
        <v>9999</v>
      </c>
      <c r="R112">
        <f t="shared" si="103"/>
        <v>588</v>
      </c>
      <c r="S112">
        <f t="shared" si="104"/>
        <v>1284</v>
      </c>
      <c r="T112">
        <f t="shared" si="105"/>
        <v>0</v>
      </c>
      <c r="U112">
        <f t="shared" si="106"/>
        <v>116.1216</v>
      </c>
      <c r="V112">
        <f t="shared" si="107"/>
        <v>46.877183999999993</v>
      </c>
      <c r="W112">
        <f t="shared" si="108"/>
        <v>0</v>
      </c>
      <c r="X112">
        <f t="shared" si="109"/>
        <v>1778</v>
      </c>
      <c r="Y112">
        <f t="shared" si="110"/>
        <v>936</v>
      </c>
      <c r="AA112">
        <v>-1</v>
      </c>
      <c r="AB112">
        <f t="shared" si="111"/>
        <v>198414.78959999999</v>
      </c>
      <c r="AC112">
        <f t="shared" si="138"/>
        <v>10366.86</v>
      </c>
      <c r="AD112">
        <f>ROUND(((((ET112*1.2*1.6*3))-((EU112*1.2*1.6*3)))+AE112),6)</f>
        <v>166642.848</v>
      </c>
      <c r="AE112">
        <f>ROUND(((EU112*1.2*1.6*3)),6)</f>
        <v>9805.1327999999994</v>
      </c>
      <c r="AF112">
        <f>ROUND(((EV112*1.2*1.6*3)),6)</f>
        <v>21405.081600000001</v>
      </c>
      <c r="AG112">
        <f t="shared" si="113"/>
        <v>0</v>
      </c>
      <c r="AH112">
        <f>((EW112*1.2*1.6*3))</f>
        <v>1935.3600000000001</v>
      </c>
      <c r="AI112">
        <f>((EX112*1.2*1.6*3))</f>
        <v>781.28639999999996</v>
      </c>
      <c r="AJ112">
        <f t="shared" si="114"/>
        <v>0</v>
      </c>
      <c r="AK112">
        <v>36102.83</v>
      </c>
      <c r="AL112">
        <v>3455.62</v>
      </c>
      <c r="AM112">
        <v>28931.05</v>
      </c>
      <c r="AN112">
        <v>1702.28</v>
      </c>
      <c r="AO112">
        <v>3716.16</v>
      </c>
      <c r="AP112">
        <v>0</v>
      </c>
      <c r="AQ112">
        <v>336</v>
      </c>
      <c r="AR112">
        <v>135.63999999999999</v>
      </c>
      <c r="AS112">
        <v>0</v>
      </c>
      <c r="AT112">
        <v>95</v>
      </c>
      <c r="AU112">
        <v>50</v>
      </c>
      <c r="AV112">
        <v>1</v>
      </c>
      <c r="AW112">
        <v>1</v>
      </c>
      <c r="AZ112">
        <v>1</v>
      </c>
      <c r="BA112">
        <v>1</v>
      </c>
      <c r="BB112">
        <v>1</v>
      </c>
      <c r="BC112">
        <v>1</v>
      </c>
      <c r="BD112" t="s">
        <v>3</v>
      </c>
      <c r="BE112" t="s">
        <v>3</v>
      </c>
      <c r="BF112" t="s">
        <v>3</v>
      </c>
      <c r="BG112" t="s">
        <v>3</v>
      </c>
      <c r="BH112">
        <v>0</v>
      </c>
      <c r="BI112">
        <v>2</v>
      </c>
      <c r="BJ112" t="s">
        <v>177</v>
      </c>
      <c r="BM112">
        <v>120002</v>
      </c>
      <c r="BN112">
        <v>0</v>
      </c>
      <c r="BO112" t="s">
        <v>3</v>
      </c>
      <c r="BP112">
        <v>0</v>
      </c>
      <c r="BQ112">
        <v>3</v>
      </c>
      <c r="BR112">
        <v>0</v>
      </c>
      <c r="BS112">
        <v>1</v>
      </c>
      <c r="BT112">
        <v>1</v>
      </c>
      <c r="BU112">
        <v>1</v>
      </c>
      <c r="BV112">
        <v>1</v>
      </c>
      <c r="BW112">
        <v>1</v>
      </c>
      <c r="BX112">
        <v>1</v>
      </c>
      <c r="BY112" t="s">
        <v>3</v>
      </c>
      <c r="BZ112">
        <v>95</v>
      </c>
      <c r="CA112">
        <v>50</v>
      </c>
      <c r="CB112" t="s">
        <v>3</v>
      </c>
      <c r="CE112">
        <v>0</v>
      </c>
      <c r="CF112">
        <v>0</v>
      </c>
      <c r="CG112">
        <v>0</v>
      </c>
      <c r="CM112">
        <v>0</v>
      </c>
      <c r="CN112" t="s">
        <v>1029</v>
      </c>
      <c r="CO112">
        <v>0</v>
      </c>
      <c r="CP112">
        <f t="shared" si="115"/>
        <v>11905</v>
      </c>
      <c r="CQ112">
        <f t="shared" si="116"/>
        <v>10366.86</v>
      </c>
      <c r="CR112">
        <f t="shared" si="117"/>
        <v>166642.848</v>
      </c>
      <c r="CS112">
        <f t="shared" si="118"/>
        <v>9805.1327999999994</v>
      </c>
      <c r="CT112">
        <f t="shared" si="119"/>
        <v>21405.081600000001</v>
      </c>
      <c r="CU112">
        <f t="shared" si="120"/>
        <v>0</v>
      </c>
      <c r="CV112">
        <f t="shared" si="121"/>
        <v>1935.3600000000001</v>
      </c>
      <c r="CW112">
        <f t="shared" si="122"/>
        <v>781.28639999999996</v>
      </c>
      <c r="CX112">
        <f t="shared" si="123"/>
        <v>0</v>
      </c>
      <c r="CY112">
        <f t="shared" si="124"/>
        <v>1778.4</v>
      </c>
      <c r="CZ112">
        <f t="shared" si="125"/>
        <v>936</v>
      </c>
      <c r="DC112" t="s">
        <v>3</v>
      </c>
      <c r="DD112" t="s">
        <v>193</v>
      </c>
      <c r="DE112" t="s">
        <v>194</v>
      </c>
      <c r="DF112" t="s">
        <v>194</v>
      </c>
      <c r="DG112" t="s">
        <v>194</v>
      </c>
      <c r="DH112" t="s">
        <v>3</v>
      </c>
      <c r="DI112" t="s">
        <v>194</v>
      </c>
      <c r="DJ112" t="s">
        <v>194</v>
      </c>
      <c r="DK112" t="s">
        <v>3</v>
      </c>
      <c r="DL112" t="s">
        <v>3</v>
      </c>
      <c r="DM112" t="s">
        <v>3</v>
      </c>
      <c r="DN112">
        <v>0</v>
      </c>
      <c r="DO112">
        <v>0</v>
      </c>
      <c r="DP112">
        <v>1</v>
      </c>
      <c r="DQ112">
        <v>1</v>
      </c>
      <c r="DU112">
        <v>1013</v>
      </c>
      <c r="DV112" t="s">
        <v>166</v>
      </c>
      <c r="DW112" t="s">
        <v>166</v>
      </c>
      <c r="DX112">
        <v>1</v>
      </c>
      <c r="DZ112" t="s">
        <v>3</v>
      </c>
      <c r="EA112" t="s">
        <v>3</v>
      </c>
      <c r="EB112" t="s">
        <v>3</v>
      </c>
      <c r="EC112" t="s">
        <v>3</v>
      </c>
      <c r="EE112">
        <v>41318523</v>
      </c>
      <c r="EF112">
        <v>3</v>
      </c>
      <c r="EG112" t="s">
        <v>50</v>
      </c>
      <c r="EH112">
        <v>0</v>
      </c>
      <c r="EI112" t="s">
        <v>3</v>
      </c>
      <c r="EJ112">
        <v>2</v>
      </c>
      <c r="EK112">
        <v>120002</v>
      </c>
      <c r="EL112" t="s">
        <v>137</v>
      </c>
      <c r="EM112" t="s">
        <v>138</v>
      </c>
      <c r="EO112" t="s">
        <v>139</v>
      </c>
      <c r="EQ112">
        <v>132864</v>
      </c>
      <c r="ER112">
        <v>36102.83</v>
      </c>
      <c r="ES112">
        <v>3455.62</v>
      </c>
      <c r="ET112">
        <v>28931.05</v>
      </c>
      <c r="EU112">
        <v>1702.28</v>
      </c>
      <c r="EV112">
        <v>3716.16</v>
      </c>
      <c r="EW112">
        <v>336</v>
      </c>
      <c r="EX112">
        <v>135.63999999999999</v>
      </c>
      <c r="EY112">
        <v>0</v>
      </c>
      <c r="FQ112">
        <v>0</v>
      </c>
      <c r="FR112">
        <f t="shared" si="126"/>
        <v>0</v>
      </c>
      <c r="FS112">
        <v>0</v>
      </c>
      <c r="FX112">
        <v>95</v>
      </c>
      <c r="FY112">
        <v>50</v>
      </c>
      <c r="GA112" t="s">
        <v>3</v>
      </c>
      <c r="GD112">
        <v>1</v>
      </c>
      <c r="GF112">
        <v>-1660625142</v>
      </c>
      <c r="GG112">
        <v>1</v>
      </c>
      <c r="GH112">
        <v>1</v>
      </c>
      <c r="GI112">
        <v>-2</v>
      </c>
      <c r="GJ112">
        <v>0</v>
      </c>
      <c r="GK112">
        <v>0</v>
      </c>
      <c r="GL112">
        <f t="shared" si="127"/>
        <v>0</v>
      </c>
      <c r="GM112">
        <f t="shared" si="128"/>
        <v>14619</v>
      </c>
      <c r="GN112">
        <f t="shared" si="129"/>
        <v>0</v>
      </c>
      <c r="GO112">
        <f t="shared" si="130"/>
        <v>14619</v>
      </c>
      <c r="GP112">
        <f t="shared" si="131"/>
        <v>0</v>
      </c>
      <c r="GR112">
        <v>0</v>
      </c>
      <c r="GS112">
        <v>3</v>
      </c>
      <c r="GT112">
        <v>0</v>
      </c>
      <c r="GU112" t="s">
        <v>3</v>
      </c>
      <c r="GV112">
        <f t="shared" si="132"/>
        <v>0</v>
      </c>
      <c r="GW112">
        <v>1</v>
      </c>
      <c r="GX112">
        <f t="shared" si="133"/>
        <v>0</v>
      </c>
      <c r="HA112">
        <v>0</v>
      </c>
      <c r="HB112">
        <v>0</v>
      </c>
      <c r="HC112">
        <f t="shared" si="134"/>
        <v>0</v>
      </c>
      <c r="HE112" t="s">
        <v>3</v>
      </c>
      <c r="HF112" t="s">
        <v>3</v>
      </c>
      <c r="HM112" t="s">
        <v>3</v>
      </c>
      <c r="HN112" t="s">
        <v>3</v>
      </c>
      <c r="HO112" t="s">
        <v>3</v>
      </c>
      <c r="HP112" t="s">
        <v>3</v>
      </c>
      <c r="HQ112" t="s">
        <v>3</v>
      </c>
      <c r="IK112">
        <v>0</v>
      </c>
    </row>
    <row r="113" spans="1:255" x14ac:dyDescent="0.2">
      <c r="A113" s="2">
        <v>17</v>
      </c>
      <c r="B113" s="2">
        <v>1</v>
      </c>
      <c r="C113" s="2"/>
      <c r="D113" s="2"/>
      <c r="E113" s="2" t="s">
        <v>3</v>
      </c>
      <c r="F113" s="2" t="s">
        <v>195</v>
      </c>
      <c r="G113" s="2" t="s">
        <v>196</v>
      </c>
      <c r="H113" s="2" t="s">
        <v>197</v>
      </c>
      <c r="I113" s="2">
        <f>ROUND(180*1.03/1000,9)</f>
        <v>0.18540000000000001</v>
      </c>
      <c r="J113" s="2">
        <v>0</v>
      </c>
      <c r="K113" s="2">
        <f>ROUND(180*1.03/1000,9)</f>
        <v>0.18540000000000001</v>
      </c>
      <c r="L113" s="2"/>
      <c r="M113" s="2"/>
      <c r="N113" s="2"/>
      <c r="O113" s="2">
        <f t="shared" si="100"/>
        <v>7062</v>
      </c>
      <c r="P113" s="2">
        <f t="shared" si="101"/>
        <v>7062</v>
      </c>
      <c r="Q113" s="2">
        <f t="shared" si="102"/>
        <v>0</v>
      </c>
      <c r="R113" s="2">
        <f t="shared" si="103"/>
        <v>0</v>
      </c>
      <c r="S113" s="2">
        <f t="shared" si="104"/>
        <v>0</v>
      </c>
      <c r="T113" s="2">
        <f t="shared" si="105"/>
        <v>0</v>
      </c>
      <c r="U113" s="2">
        <f t="shared" si="106"/>
        <v>0</v>
      </c>
      <c r="V113" s="2">
        <f t="shared" si="107"/>
        <v>0</v>
      </c>
      <c r="W113" s="2">
        <f t="shared" si="108"/>
        <v>3</v>
      </c>
      <c r="X113" s="2">
        <f t="shared" si="109"/>
        <v>0</v>
      </c>
      <c r="Y113" s="2">
        <f t="shared" si="110"/>
        <v>0</v>
      </c>
      <c r="Z113" s="2"/>
      <c r="AA113" s="2">
        <v>-1</v>
      </c>
      <c r="AB113" s="2">
        <f t="shared" si="111"/>
        <v>38091.919999999998</v>
      </c>
      <c r="AC113" s="2">
        <f>ROUND((ES113),6)</f>
        <v>38091.919999999998</v>
      </c>
      <c r="AD113" s="2">
        <f>ROUND((((ET113)-(EU113))+AE113),6)</f>
        <v>0</v>
      </c>
      <c r="AE113" s="2">
        <f t="shared" ref="AE113:AF116" si="141">ROUND((EU113),6)</f>
        <v>0</v>
      </c>
      <c r="AF113" s="2">
        <f t="shared" si="141"/>
        <v>0</v>
      </c>
      <c r="AG113" s="2">
        <f t="shared" si="113"/>
        <v>0</v>
      </c>
      <c r="AH113" s="2">
        <f t="shared" ref="AH113:AI116" si="142">(EW113)</f>
        <v>0</v>
      </c>
      <c r="AI113" s="2">
        <f t="shared" si="142"/>
        <v>0</v>
      </c>
      <c r="AJ113" s="2">
        <f t="shared" si="114"/>
        <v>14.93</v>
      </c>
      <c r="AK113" s="2">
        <v>38091.919999999998</v>
      </c>
      <c r="AL113" s="2">
        <v>38091.919999999998</v>
      </c>
      <c r="AM113" s="2">
        <v>0</v>
      </c>
      <c r="AN113" s="2">
        <v>0</v>
      </c>
      <c r="AO113" s="2">
        <v>0</v>
      </c>
      <c r="AP113" s="2">
        <v>0</v>
      </c>
      <c r="AQ113" s="2">
        <v>0</v>
      </c>
      <c r="AR113" s="2">
        <v>0</v>
      </c>
      <c r="AS113" s="2">
        <v>14.93</v>
      </c>
      <c r="AT113" s="2">
        <v>0</v>
      </c>
      <c r="AU113" s="2">
        <v>0</v>
      </c>
      <c r="AV113" s="2">
        <v>1</v>
      </c>
      <c r="AW113" s="2">
        <v>1</v>
      </c>
      <c r="AX113" s="2"/>
      <c r="AY113" s="2"/>
      <c r="AZ113" s="2">
        <v>1</v>
      </c>
      <c r="BA113" s="2">
        <v>1</v>
      </c>
      <c r="BB113" s="2">
        <v>1</v>
      </c>
      <c r="BC113" s="2">
        <v>1</v>
      </c>
      <c r="BD113" s="2" t="s">
        <v>3</v>
      </c>
      <c r="BE113" s="2" t="s">
        <v>3</v>
      </c>
      <c r="BF113" s="2" t="s">
        <v>3</v>
      </c>
      <c r="BG113" s="2" t="s">
        <v>3</v>
      </c>
      <c r="BH113" s="2">
        <v>3</v>
      </c>
      <c r="BI113" s="2">
        <v>2</v>
      </c>
      <c r="BJ113" s="2" t="s">
        <v>198</v>
      </c>
      <c r="BK113" s="2"/>
      <c r="BL113" s="2"/>
      <c r="BM113" s="2">
        <v>500002</v>
      </c>
      <c r="BN113" s="2">
        <v>0</v>
      </c>
      <c r="BO113" s="2" t="s">
        <v>3</v>
      </c>
      <c r="BP113" s="2">
        <v>0</v>
      </c>
      <c r="BQ113" s="2">
        <v>12</v>
      </c>
      <c r="BR113" s="2">
        <v>0</v>
      </c>
      <c r="BS113" s="2">
        <v>1</v>
      </c>
      <c r="BT113" s="2">
        <v>1</v>
      </c>
      <c r="BU113" s="2">
        <v>1</v>
      </c>
      <c r="BV113" s="2">
        <v>1</v>
      </c>
      <c r="BW113" s="2">
        <v>1</v>
      </c>
      <c r="BX113" s="2">
        <v>1</v>
      </c>
      <c r="BY113" s="2" t="s">
        <v>3</v>
      </c>
      <c r="BZ113" s="2">
        <v>0</v>
      </c>
      <c r="CA113" s="2">
        <v>0</v>
      </c>
      <c r="CB113" s="2" t="s">
        <v>3</v>
      </c>
      <c r="CC113" s="2"/>
      <c r="CD113" s="2"/>
      <c r="CE113" s="2">
        <v>0</v>
      </c>
      <c r="CF113" s="2">
        <v>0</v>
      </c>
      <c r="CG113" s="2">
        <v>0</v>
      </c>
      <c r="CH113" s="2"/>
      <c r="CI113" s="2"/>
      <c r="CJ113" s="2"/>
      <c r="CK113" s="2"/>
      <c r="CL113" s="2"/>
      <c r="CM113" s="2">
        <v>0</v>
      </c>
      <c r="CN113" s="2" t="s">
        <v>3</v>
      </c>
      <c r="CO113" s="2">
        <v>0</v>
      </c>
      <c r="CP113" s="2">
        <f t="shared" si="115"/>
        <v>7062</v>
      </c>
      <c r="CQ113" s="2">
        <f t="shared" si="116"/>
        <v>38091.919999999998</v>
      </c>
      <c r="CR113" s="2">
        <f t="shared" si="117"/>
        <v>0</v>
      </c>
      <c r="CS113" s="2">
        <f t="shared" si="118"/>
        <v>0</v>
      </c>
      <c r="CT113" s="2">
        <f t="shared" si="119"/>
        <v>0</v>
      </c>
      <c r="CU113" s="2">
        <f t="shared" si="120"/>
        <v>0</v>
      </c>
      <c r="CV113" s="2">
        <f t="shared" si="121"/>
        <v>0</v>
      </c>
      <c r="CW113" s="2">
        <f t="shared" si="122"/>
        <v>0</v>
      </c>
      <c r="CX113" s="2">
        <f t="shared" si="123"/>
        <v>14.93</v>
      </c>
      <c r="CY113" s="2">
        <f t="shared" si="124"/>
        <v>0</v>
      </c>
      <c r="CZ113" s="2">
        <f t="shared" si="125"/>
        <v>0</v>
      </c>
      <c r="DA113" s="2"/>
      <c r="DB113" s="2"/>
      <c r="DC113" s="2" t="s">
        <v>3</v>
      </c>
      <c r="DD113" s="2" t="s">
        <v>3</v>
      </c>
      <c r="DE113" s="2" t="s">
        <v>3</v>
      </c>
      <c r="DF113" s="2" t="s">
        <v>3</v>
      </c>
      <c r="DG113" s="2" t="s">
        <v>3</v>
      </c>
      <c r="DH113" s="2" t="s">
        <v>3</v>
      </c>
      <c r="DI113" s="2" t="s">
        <v>3</v>
      </c>
      <c r="DJ113" s="2" t="s">
        <v>3</v>
      </c>
      <c r="DK113" s="2" t="s">
        <v>3</v>
      </c>
      <c r="DL113" s="2" t="s">
        <v>3</v>
      </c>
      <c r="DM113" s="2" t="s">
        <v>3</v>
      </c>
      <c r="DN113" s="2">
        <v>0</v>
      </c>
      <c r="DO113" s="2">
        <v>0</v>
      </c>
      <c r="DP113" s="2">
        <v>1</v>
      </c>
      <c r="DQ113" s="2">
        <v>1</v>
      </c>
      <c r="DR113" s="2"/>
      <c r="DS113" s="2"/>
      <c r="DT113" s="2"/>
      <c r="DU113" s="2">
        <v>1013</v>
      </c>
      <c r="DV113" s="2" t="s">
        <v>197</v>
      </c>
      <c r="DW113" s="2" t="s">
        <v>199</v>
      </c>
      <c r="DX113" s="2">
        <v>1</v>
      </c>
      <c r="DY113" s="2"/>
      <c r="DZ113" s="2" t="s">
        <v>3</v>
      </c>
      <c r="EA113" s="2" t="s">
        <v>3</v>
      </c>
      <c r="EB113" s="2" t="s">
        <v>3</v>
      </c>
      <c r="EC113" s="2" t="s">
        <v>3</v>
      </c>
      <c r="ED113" s="2"/>
      <c r="EE113" s="2">
        <v>41318551</v>
      </c>
      <c r="EF113" s="2">
        <v>12</v>
      </c>
      <c r="EG113" s="2" t="s">
        <v>59</v>
      </c>
      <c r="EH113" s="2">
        <v>0</v>
      </c>
      <c r="EI113" s="2" t="s">
        <v>3</v>
      </c>
      <c r="EJ113" s="2">
        <v>2</v>
      </c>
      <c r="EK113" s="2">
        <v>500002</v>
      </c>
      <c r="EL113" s="2" t="s">
        <v>60</v>
      </c>
      <c r="EM113" s="2" t="s">
        <v>61</v>
      </c>
      <c r="EN113" s="2"/>
      <c r="EO113" s="2" t="s">
        <v>3</v>
      </c>
      <c r="EP113" s="2"/>
      <c r="EQ113" s="2">
        <v>132096</v>
      </c>
      <c r="ER113" s="2">
        <v>38091.919999999998</v>
      </c>
      <c r="ES113" s="2">
        <v>38091.919999999998</v>
      </c>
      <c r="ET113" s="2">
        <v>0</v>
      </c>
      <c r="EU113" s="2">
        <v>0</v>
      </c>
      <c r="EV113" s="2">
        <v>0</v>
      </c>
      <c r="EW113" s="2">
        <v>0</v>
      </c>
      <c r="EX113" s="2">
        <v>0</v>
      </c>
      <c r="EY113" s="2">
        <v>0</v>
      </c>
      <c r="EZ113" s="2"/>
      <c r="FA113" s="2"/>
      <c r="FB113" s="2"/>
      <c r="FC113" s="2"/>
      <c r="FD113" s="2"/>
      <c r="FE113" s="2"/>
      <c r="FF113" s="2"/>
      <c r="FG113" s="2"/>
      <c r="FH113" s="2"/>
      <c r="FI113" s="2"/>
      <c r="FJ113" s="2"/>
      <c r="FK113" s="2"/>
      <c r="FL113" s="2"/>
      <c r="FM113" s="2"/>
      <c r="FN113" s="2"/>
      <c r="FO113" s="2"/>
      <c r="FP113" s="2"/>
      <c r="FQ113" s="2">
        <v>0</v>
      </c>
      <c r="FR113" s="2">
        <f t="shared" si="126"/>
        <v>0</v>
      </c>
      <c r="FS113" s="2">
        <v>0</v>
      </c>
      <c r="FT113" s="2"/>
      <c r="FU113" s="2"/>
      <c r="FV113" s="2"/>
      <c r="FW113" s="2"/>
      <c r="FX113" s="2">
        <v>0</v>
      </c>
      <c r="FY113" s="2">
        <v>0</v>
      </c>
      <c r="FZ113" s="2"/>
      <c r="GA113" s="2" t="s">
        <v>3</v>
      </c>
      <c r="GB113" s="2"/>
      <c r="GC113" s="2"/>
      <c r="GD113" s="2">
        <v>1</v>
      </c>
      <c r="GE113" s="2"/>
      <c r="GF113" s="2">
        <v>-2038945398</v>
      </c>
      <c r="GG113" s="2">
        <v>2</v>
      </c>
      <c r="GH113" s="2">
        <v>1</v>
      </c>
      <c r="GI113" s="2">
        <v>-2</v>
      </c>
      <c r="GJ113" s="2">
        <v>0</v>
      </c>
      <c r="GK113" s="2">
        <v>0</v>
      </c>
      <c r="GL113" s="2">
        <f t="shared" si="127"/>
        <v>0</v>
      </c>
      <c r="GM113" s="2">
        <f t="shared" si="128"/>
        <v>7062</v>
      </c>
      <c r="GN113" s="2">
        <f t="shared" si="129"/>
        <v>0</v>
      </c>
      <c r="GO113" s="2">
        <f t="shared" si="130"/>
        <v>7062</v>
      </c>
      <c r="GP113" s="2">
        <f t="shared" si="131"/>
        <v>0</v>
      </c>
      <c r="GQ113" s="2"/>
      <c r="GR113" s="2">
        <v>0</v>
      </c>
      <c r="GS113" s="2">
        <v>3</v>
      </c>
      <c r="GT113" s="2">
        <v>0</v>
      </c>
      <c r="GU113" s="2" t="s">
        <v>3</v>
      </c>
      <c r="GV113" s="2">
        <f t="shared" si="132"/>
        <v>0</v>
      </c>
      <c r="GW113" s="2">
        <v>1</v>
      </c>
      <c r="GX113" s="2">
        <f t="shared" si="133"/>
        <v>0</v>
      </c>
      <c r="GY113" s="2"/>
      <c r="GZ113" s="2"/>
      <c r="HA113" s="2">
        <v>0</v>
      </c>
      <c r="HB113" s="2">
        <v>0</v>
      </c>
      <c r="HC113" s="2">
        <f t="shared" si="134"/>
        <v>0</v>
      </c>
      <c r="HD113" s="2"/>
      <c r="HE113" s="2" t="s">
        <v>3</v>
      </c>
      <c r="HF113" s="2" t="s">
        <v>3</v>
      </c>
      <c r="HG113" s="2"/>
      <c r="HH113" s="2"/>
      <c r="HI113" s="2"/>
      <c r="HJ113" s="2"/>
      <c r="HK113" s="2"/>
      <c r="HL113" s="2"/>
      <c r="HM113" s="2" t="s">
        <v>3</v>
      </c>
      <c r="HN113" s="2" t="s">
        <v>3</v>
      </c>
      <c r="HO113" s="2" t="s">
        <v>3</v>
      </c>
      <c r="HP113" s="2" t="s">
        <v>3</v>
      </c>
      <c r="HQ113" s="2" t="s">
        <v>3</v>
      </c>
      <c r="HR113" s="2"/>
      <c r="HS113" s="2"/>
      <c r="HT113" s="2"/>
      <c r="HU113" s="2"/>
      <c r="HV113" s="2"/>
      <c r="HW113" s="2"/>
      <c r="HX113" s="2"/>
      <c r="HY113" s="2"/>
      <c r="HZ113" s="2"/>
      <c r="IA113" s="2"/>
      <c r="IB113" s="2"/>
      <c r="IC113" s="2"/>
      <c r="ID113" s="2"/>
      <c r="IE113" s="2"/>
      <c r="IF113" s="2"/>
      <c r="IG113" s="2"/>
      <c r="IH113" s="2"/>
      <c r="II113" s="2"/>
      <c r="IJ113" s="2"/>
      <c r="IK113" s="2">
        <v>0</v>
      </c>
      <c r="IL113" s="2"/>
      <c r="IM113" s="2"/>
      <c r="IN113" s="2"/>
      <c r="IO113" s="2"/>
      <c r="IP113" s="2"/>
      <c r="IQ113" s="2"/>
      <c r="IR113" s="2"/>
      <c r="IS113" s="2"/>
      <c r="IT113" s="2"/>
      <c r="IU113" s="2"/>
    </row>
    <row r="114" spans="1:255" x14ac:dyDescent="0.2">
      <c r="A114">
        <v>17</v>
      </c>
      <c r="B114">
        <v>1</v>
      </c>
      <c r="E114" t="s">
        <v>3</v>
      </c>
      <c r="F114" t="s">
        <v>195</v>
      </c>
      <c r="G114" t="s">
        <v>196</v>
      </c>
      <c r="H114" t="s">
        <v>197</v>
      </c>
      <c r="I114">
        <f>ROUND(180*1.03/1000,9)</f>
        <v>0.18540000000000001</v>
      </c>
      <c r="J114">
        <v>0</v>
      </c>
      <c r="K114">
        <f>ROUND(180*1.03/1000,9)</f>
        <v>0.18540000000000001</v>
      </c>
      <c r="O114">
        <f t="shared" si="100"/>
        <v>7062</v>
      </c>
      <c r="P114">
        <f t="shared" si="101"/>
        <v>7062</v>
      </c>
      <c r="Q114">
        <f t="shared" si="102"/>
        <v>0</v>
      </c>
      <c r="R114">
        <f t="shared" si="103"/>
        <v>0</v>
      </c>
      <c r="S114">
        <f t="shared" si="104"/>
        <v>0</v>
      </c>
      <c r="T114">
        <f t="shared" si="105"/>
        <v>0</v>
      </c>
      <c r="U114">
        <f t="shared" si="106"/>
        <v>0</v>
      </c>
      <c r="V114">
        <f t="shared" si="107"/>
        <v>0</v>
      </c>
      <c r="W114">
        <f t="shared" si="108"/>
        <v>3</v>
      </c>
      <c r="X114">
        <f t="shared" si="109"/>
        <v>0</v>
      </c>
      <c r="Y114">
        <f t="shared" si="110"/>
        <v>0</v>
      </c>
      <c r="AA114">
        <v>-1</v>
      </c>
      <c r="AB114">
        <f t="shared" si="111"/>
        <v>38091.919999999998</v>
      </c>
      <c r="AC114">
        <f>ROUND((ES114),6)</f>
        <v>38091.919999999998</v>
      </c>
      <c r="AD114">
        <f>ROUND((((ET114)-(EU114))+AE114),6)</f>
        <v>0</v>
      </c>
      <c r="AE114">
        <f t="shared" si="141"/>
        <v>0</v>
      </c>
      <c r="AF114">
        <f t="shared" si="141"/>
        <v>0</v>
      </c>
      <c r="AG114">
        <f t="shared" si="113"/>
        <v>0</v>
      </c>
      <c r="AH114">
        <f t="shared" si="142"/>
        <v>0</v>
      </c>
      <c r="AI114">
        <f t="shared" si="142"/>
        <v>0</v>
      </c>
      <c r="AJ114">
        <f t="shared" si="114"/>
        <v>14.93</v>
      </c>
      <c r="AK114">
        <v>38091.919999999998</v>
      </c>
      <c r="AL114">
        <v>38091.919999999998</v>
      </c>
      <c r="AM114">
        <v>0</v>
      </c>
      <c r="AN114">
        <v>0</v>
      </c>
      <c r="AO114">
        <v>0</v>
      </c>
      <c r="AP114">
        <v>0</v>
      </c>
      <c r="AQ114">
        <v>0</v>
      </c>
      <c r="AR114">
        <v>0</v>
      </c>
      <c r="AS114">
        <v>14.93</v>
      </c>
      <c r="AT114">
        <v>0</v>
      </c>
      <c r="AU114">
        <v>0</v>
      </c>
      <c r="AV114">
        <v>1</v>
      </c>
      <c r="AW114">
        <v>1</v>
      </c>
      <c r="AZ114">
        <v>1</v>
      </c>
      <c r="BA114">
        <v>1</v>
      </c>
      <c r="BB114">
        <v>1</v>
      </c>
      <c r="BC114">
        <v>1</v>
      </c>
      <c r="BD114" t="s">
        <v>3</v>
      </c>
      <c r="BE114" t="s">
        <v>3</v>
      </c>
      <c r="BF114" t="s">
        <v>3</v>
      </c>
      <c r="BG114" t="s">
        <v>3</v>
      </c>
      <c r="BH114">
        <v>3</v>
      </c>
      <c r="BI114">
        <v>2</v>
      </c>
      <c r="BJ114" t="s">
        <v>198</v>
      </c>
      <c r="BM114">
        <v>500002</v>
      </c>
      <c r="BN114">
        <v>0</v>
      </c>
      <c r="BO114" t="s">
        <v>3</v>
      </c>
      <c r="BP114">
        <v>0</v>
      </c>
      <c r="BQ114">
        <v>12</v>
      </c>
      <c r="BR114">
        <v>0</v>
      </c>
      <c r="BS114">
        <v>1</v>
      </c>
      <c r="BT114">
        <v>1</v>
      </c>
      <c r="BU114">
        <v>1</v>
      </c>
      <c r="BV114">
        <v>1</v>
      </c>
      <c r="BW114">
        <v>1</v>
      </c>
      <c r="BX114">
        <v>1</v>
      </c>
      <c r="BY114" t="s">
        <v>3</v>
      </c>
      <c r="BZ114">
        <v>0</v>
      </c>
      <c r="CA114">
        <v>0</v>
      </c>
      <c r="CB114" t="s">
        <v>3</v>
      </c>
      <c r="CE114">
        <v>0</v>
      </c>
      <c r="CF114">
        <v>0</v>
      </c>
      <c r="CG114">
        <v>0</v>
      </c>
      <c r="CM114">
        <v>0</v>
      </c>
      <c r="CN114" t="s">
        <v>3</v>
      </c>
      <c r="CO114">
        <v>0</v>
      </c>
      <c r="CP114">
        <f t="shared" si="115"/>
        <v>7062</v>
      </c>
      <c r="CQ114">
        <f t="shared" si="116"/>
        <v>38091.919999999998</v>
      </c>
      <c r="CR114">
        <f t="shared" si="117"/>
        <v>0</v>
      </c>
      <c r="CS114">
        <f t="shared" si="118"/>
        <v>0</v>
      </c>
      <c r="CT114">
        <f t="shared" si="119"/>
        <v>0</v>
      </c>
      <c r="CU114">
        <f t="shared" si="120"/>
        <v>0</v>
      </c>
      <c r="CV114">
        <f t="shared" si="121"/>
        <v>0</v>
      </c>
      <c r="CW114">
        <f t="shared" si="122"/>
        <v>0</v>
      </c>
      <c r="CX114">
        <f t="shared" si="123"/>
        <v>14.93</v>
      </c>
      <c r="CY114">
        <f t="shared" si="124"/>
        <v>0</v>
      </c>
      <c r="CZ114">
        <f t="shared" si="125"/>
        <v>0</v>
      </c>
      <c r="DC114" t="s">
        <v>3</v>
      </c>
      <c r="DD114" t="s">
        <v>3</v>
      </c>
      <c r="DE114" t="s">
        <v>3</v>
      </c>
      <c r="DF114" t="s">
        <v>3</v>
      </c>
      <c r="DG114" t="s">
        <v>3</v>
      </c>
      <c r="DH114" t="s">
        <v>3</v>
      </c>
      <c r="DI114" t="s">
        <v>3</v>
      </c>
      <c r="DJ114" t="s">
        <v>3</v>
      </c>
      <c r="DK114" t="s">
        <v>3</v>
      </c>
      <c r="DL114" t="s">
        <v>3</v>
      </c>
      <c r="DM114" t="s">
        <v>3</v>
      </c>
      <c r="DN114">
        <v>0</v>
      </c>
      <c r="DO114">
        <v>0</v>
      </c>
      <c r="DP114">
        <v>1</v>
      </c>
      <c r="DQ114">
        <v>1</v>
      </c>
      <c r="DU114">
        <v>1013</v>
      </c>
      <c r="DV114" t="s">
        <v>197</v>
      </c>
      <c r="DW114" t="s">
        <v>199</v>
      </c>
      <c r="DX114">
        <v>1</v>
      </c>
      <c r="DZ114" t="s">
        <v>3</v>
      </c>
      <c r="EA114" t="s">
        <v>3</v>
      </c>
      <c r="EB114" t="s">
        <v>3</v>
      </c>
      <c r="EC114" t="s">
        <v>3</v>
      </c>
      <c r="EE114">
        <v>41318551</v>
      </c>
      <c r="EF114">
        <v>12</v>
      </c>
      <c r="EG114" t="s">
        <v>59</v>
      </c>
      <c r="EH114">
        <v>0</v>
      </c>
      <c r="EI114" t="s">
        <v>3</v>
      </c>
      <c r="EJ114">
        <v>2</v>
      </c>
      <c r="EK114">
        <v>500002</v>
      </c>
      <c r="EL114" t="s">
        <v>60</v>
      </c>
      <c r="EM114" t="s">
        <v>61</v>
      </c>
      <c r="EO114" t="s">
        <v>3</v>
      </c>
      <c r="EQ114">
        <v>132096</v>
      </c>
      <c r="ER114">
        <v>38091.919999999998</v>
      </c>
      <c r="ES114">
        <v>38091.919999999998</v>
      </c>
      <c r="ET114">
        <v>0</v>
      </c>
      <c r="EU114">
        <v>0</v>
      </c>
      <c r="EV114">
        <v>0</v>
      </c>
      <c r="EW114">
        <v>0</v>
      </c>
      <c r="EX114">
        <v>0</v>
      </c>
      <c r="EY114">
        <v>0</v>
      </c>
      <c r="FQ114">
        <v>0</v>
      </c>
      <c r="FR114">
        <f t="shared" si="126"/>
        <v>0</v>
      </c>
      <c r="FS114">
        <v>0</v>
      </c>
      <c r="FX114">
        <v>0</v>
      </c>
      <c r="FY114">
        <v>0</v>
      </c>
      <c r="GA114" t="s">
        <v>3</v>
      </c>
      <c r="GD114">
        <v>1</v>
      </c>
      <c r="GF114">
        <v>-2038945398</v>
      </c>
      <c r="GG114">
        <v>2</v>
      </c>
      <c r="GH114">
        <v>1</v>
      </c>
      <c r="GI114">
        <v>-2</v>
      </c>
      <c r="GJ114">
        <v>0</v>
      </c>
      <c r="GK114">
        <v>0</v>
      </c>
      <c r="GL114">
        <f t="shared" si="127"/>
        <v>0</v>
      </c>
      <c r="GM114">
        <f t="shared" si="128"/>
        <v>7062</v>
      </c>
      <c r="GN114">
        <f t="shared" si="129"/>
        <v>0</v>
      </c>
      <c r="GO114">
        <f t="shared" si="130"/>
        <v>7062</v>
      </c>
      <c r="GP114">
        <f t="shared" si="131"/>
        <v>0</v>
      </c>
      <c r="GR114">
        <v>0</v>
      </c>
      <c r="GS114">
        <v>3</v>
      </c>
      <c r="GT114">
        <v>0</v>
      </c>
      <c r="GU114" t="s">
        <v>3</v>
      </c>
      <c r="GV114">
        <f t="shared" si="132"/>
        <v>0</v>
      </c>
      <c r="GW114">
        <v>1</v>
      </c>
      <c r="GX114">
        <f t="shared" si="133"/>
        <v>0</v>
      </c>
      <c r="HA114">
        <v>0</v>
      </c>
      <c r="HB114">
        <v>0</v>
      </c>
      <c r="HC114">
        <f t="shared" si="134"/>
        <v>0</v>
      </c>
      <c r="HE114" t="s">
        <v>3</v>
      </c>
      <c r="HF114" t="s">
        <v>3</v>
      </c>
      <c r="HM114" t="s">
        <v>3</v>
      </c>
      <c r="HN114" t="s">
        <v>3</v>
      </c>
      <c r="HO114" t="s">
        <v>3</v>
      </c>
      <c r="HP114" t="s">
        <v>3</v>
      </c>
      <c r="HQ114" t="s">
        <v>3</v>
      </c>
      <c r="IK114">
        <v>0</v>
      </c>
    </row>
    <row r="115" spans="1:255" x14ac:dyDescent="0.2">
      <c r="A115" s="2">
        <v>17</v>
      </c>
      <c r="B115" s="2">
        <v>1</v>
      </c>
      <c r="C115" s="2"/>
      <c r="D115" s="2"/>
      <c r="E115" s="2" t="s">
        <v>200</v>
      </c>
      <c r="F115" s="2" t="s">
        <v>201</v>
      </c>
      <c r="G115" s="2" t="s">
        <v>202</v>
      </c>
      <c r="H115" s="2" t="s">
        <v>197</v>
      </c>
      <c r="I115" s="2">
        <f>ROUND((180)/1000,9)</f>
        <v>0.18</v>
      </c>
      <c r="J115" s="2">
        <v>0</v>
      </c>
      <c r="K115" s="2">
        <f>ROUND((180)/1000,9)</f>
        <v>0.18</v>
      </c>
      <c r="L115" s="2"/>
      <c r="M115" s="2"/>
      <c r="N115" s="2"/>
      <c r="O115" s="2">
        <f t="shared" si="100"/>
        <v>3074</v>
      </c>
      <c r="P115" s="2">
        <f t="shared" si="101"/>
        <v>3074</v>
      </c>
      <c r="Q115" s="2">
        <f t="shared" si="102"/>
        <v>0</v>
      </c>
      <c r="R115" s="2">
        <f t="shared" si="103"/>
        <v>0</v>
      </c>
      <c r="S115" s="2">
        <f t="shared" si="104"/>
        <v>0</v>
      </c>
      <c r="T115" s="2">
        <f t="shared" si="105"/>
        <v>0</v>
      </c>
      <c r="U115" s="2">
        <f t="shared" si="106"/>
        <v>0</v>
      </c>
      <c r="V115" s="2">
        <f t="shared" si="107"/>
        <v>0</v>
      </c>
      <c r="W115" s="2">
        <f t="shared" si="108"/>
        <v>1</v>
      </c>
      <c r="X115" s="2">
        <f t="shared" si="109"/>
        <v>0</v>
      </c>
      <c r="Y115" s="2">
        <f t="shared" si="110"/>
        <v>0</v>
      </c>
      <c r="Z115" s="2"/>
      <c r="AA115" s="2">
        <v>76147896</v>
      </c>
      <c r="AB115" s="2">
        <f t="shared" si="111"/>
        <v>17077.16</v>
      </c>
      <c r="AC115" s="2">
        <f>ROUND((ES115),6)</f>
        <v>17077.16</v>
      </c>
      <c r="AD115" s="2">
        <f>ROUND((((ET115)-(EU115))+AE115),6)</f>
        <v>0</v>
      </c>
      <c r="AE115" s="2">
        <f t="shared" si="141"/>
        <v>0</v>
      </c>
      <c r="AF115" s="2">
        <f t="shared" si="141"/>
        <v>0</v>
      </c>
      <c r="AG115" s="2">
        <f t="shared" si="113"/>
        <v>0</v>
      </c>
      <c r="AH115" s="2">
        <f t="shared" si="142"/>
        <v>0</v>
      </c>
      <c r="AI115" s="2">
        <f t="shared" si="142"/>
        <v>0</v>
      </c>
      <c r="AJ115" s="2">
        <f t="shared" si="114"/>
        <v>6.69</v>
      </c>
      <c r="AK115" s="2">
        <v>17077.16</v>
      </c>
      <c r="AL115" s="2">
        <v>17077.16</v>
      </c>
      <c r="AM115" s="2">
        <v>0</v>
      </c>
      <c r="AN115" s="2">
        <v>0</v>
      </c>
      <c r="AO115" s="2">
        <v>0</v>
      </c>
      <c r="AP115" s="2">
        <v>0</v>
      </c>
      <c r="AQ115" s="2">
        <v>0</v>
      </c>
      <c r="AR115" s="2">
        <v>0</v>
      </c>
      <c r="AS115" s="2">
        <v>6.69</v>
      </c>
      <c r="AT115" s="2">
        <v>0</v>
      </c>
      <c r="AU115" s="2">
        <v>0</v>
      </c>
      <c r="AV115" s="2">
        <v>1</v>
      </c>
      <c r="AW115" s="2">
        <v>1</v>
      </c>
      <c r="AX115" s="2"/>
      <c r="AY115" s="2"/>
      <c r="AZ115" s="2">
        <v>1</v>
      </c>
      <c r="BA115" s="2">
        <v>1</v>
      </c>
      <c r="BB115" s="2">
        <v>1</v>
      </c>
      <c r="BC115" s="2">
        <v>1</v>
      </c>
      <c r="BD115" s="2" t="s">
        <v>3</v>
      </c>
      <c r="BE115" s="2" t="s">
        <v>3</v>
      </c>
      <c r="BF115" s="2" t="s">
        <v>3</v>
      </c>
      <c r="BG115" s="2" t="s">
        <v>3</v>
      </c>
      <c r="BH115" s="2">
        <v>3</v>
      </c>
      <c r="BI115" s="2">
        <v>2</v>
      </c>
      <c r="BJ115" s="2" t="s">
        <v>203</v>
      </c>
      <c r="BK115" s="2"/>
      <c r="BL115" s="2"/>
      <c r="BM115" s="2">
        <v>500002</v>
      </c>
      <c r="BN115" s="2">
        <v>0</v>
      </c>
      <c r="BO115" s="2" t="s">
        <v>3</v>
      </c>
      <c r="BP115" s="2">
        <v>0</v>
      </c>
      <c r="BQ115" s="2">
        <v>12</v>
      </c>
      <c r="BR115" s="2">
        <v>0</v>
      </c>
      <c r="BS115" s="2">
        <v>1</v>
      </c>
      <c r="BT115" s="2">
        <v>1</v>
      </c>
      <c r="BU115" s="2">
        <v>1</v>
      </c>
      <c r="BV115" s="2">
        <v>1</v>
      </c>
      <c r="BW115" s="2">
        <v>1</v>
      </c>
      <c r="BX115" s="2">
        <v>1</v>
      </c>
      <c r="BY115" s="2" t="s">
        <v>3</v>
      </c>
      <c r="BZ115" s="2">
        <v>0</v>
      </c>
      <c r="CA115" s="2">
        <v>0</v>
      </c>
      <c r="CB115" s="2" t="s">
        <v>3</v>
      </c>
      <c r="CC115" s="2"/>
      <c r="CD115" s="2"/>
      <c r="CE115" s="2">
        <v>0</v>
      </c>
      <c r="CF115" s="2">
        <v>0</v>
      </c>
      <c r="CG115" s="2">
        <v>0</v>
      </c>
      <c r="CH115" s="2"/>
      <c r="CI115" s="2"/>
      <c r="CJ115" s="2"/>
      <c r="CK115" s="2"/>
      <c r="CL115" s="2"/>
      <c r="CM115" s="2">
        <v>0</v>
      </c>
      <c r="CN115" s="2" t="s">
        <v>3</v>
      </c>
      <c r="CO115" s="2">
        <v>0</v>
      </c>
      <c r="CP115" s="2">
        <f t="shared" si="115"/>
        <v>3074</v>
      </c>
      <c r="CQ115" s="2">
        <f t="shared" si="116"/>
        <v>17077.16</v>
      </c>
      <c r="CR115" s="2">
        <f t="shared" si="117"/>
        <v>0</v>
      </c>
      <c r="CS115" s="2">
        <f t="shared" si="118"/>
        <v>0</v>
      </c>
      <c r="CT115" s="2">
        <f t="shared" si="119"/>
        <v>0</v>
      </c>
      <c r="CU115" s="2">
        <f t="shared" si="120"/>
        <v>0</v>
      </c>
      <c r="CV115" s="2">
        <f t="shared" si="121"/>
        <v>0</v>
      </c>
      <c r="CW115" s="2">
        <f t="shared" si="122"/>
        <v>0</v>
      </c>
      <c r="CX115" s="2">
        <f t="shared" si="123"/>
        <v>6.69</v>
      </c>
      <c r="CY115" s="2">
        <f t="shared" si="124"/>
        <v>0</v>
      </c>
      <c r="CZ115" s="2">
        <f t="shared" si="125"/>
        <v>0</v>
      </c>
      <c r="DA115" s="2"/>
      <c r="DB115" s="2"/>
      <c r="DC115" s="2" t="s">
        <v>3</v>
      </c>
      <c r="DD115" s="2" t="s">
        <v>3</v>
      </c>
      <c r="DE115" s="2" t="s">
        <v>3</v>
      </c>
      <c r="DF115" s="2" t="s">
        <v>3</v>
      </c>
      <c r="DG115" s="2" t="s">
        <v>3</v>
      </c>
      <c r="DH115" s="2" t="s">
        <v>3</v>
      </c>
      <c r="DI115" s="2" t="s">
        <v>3</v>
      </c>
      <c r="DJ115" s="2" t="s">
        <v>3</v>
      </c>
      <c r="DK115" s="2" t="s">
        <v>3</v>
      </c>
      <c r="DL115" s="2" t="s">
        <v>3</v>
      </c>
      <c r="DM115" s="2" t="s">
        <v>3</v>
      </c>
      <c r="DN115" s="2">
        <v>0</v>
      </c>
      <c r="DO115" s="2">
        <v>0</v>
      </c>
      <c r="DP115" s="2">
        <v>1</v>
      </c>
      <c r="DQ115" s="2">
        <v>1</v>
      </c>
      <c r="DR115" s="2"/>
      <c r="DS115" s="2"/>
      <c r="DT115" s="2"/>
      <c r="DU115" s="2">
        <v>1013</v>
      </c>
      <c r="DV115" s="2" t="s">
        <v>197</v>
      </c>
      <c r="DW115" s="2" t="s">
        <v>199</v>
      </c>
      <c r="DX115" s="2">
        <v>1</v>
      </c>
      <c r="DY115" s="2"/>
      <c r="DZ115" s="2" t="s">
        <v>3</v>
      </c>
      <c r="EA115" s="2" t="s">
        <v>3</v>
      </c>
      <c r="EB115" s="2" t="s">
        <v>3</v>
      </c>
      <c r="EC115" s="2" t="s">
        <v>3</v>
      </c>
      <c r="ED115" s="2"/>
      <c r="EE115" s="2">
        <v>41318551</v>
      </c>
      <c r="EF115" s="2">
        <v>12</v>
      </c>
      <c r="EG115" s="2" t="s">
        <v>59</v>
      </c>
      <c r="EH115" s="2">
        <v>0</v>
      </c>
      <c r="EI115" s="2" t="s">
        <v>3</v>
      </c>
      <c r="EJ115" s="2">
        <v>2</v>
      </c>
      <c r="EK115" s="2">
        <v>500002</v>
      </c>
      <c r="EL115" s="2" t="s">
        <v>60</v>
      </c>
      <c r="EM115" s="2" t="s">
        <v>61</v>
      </c>
      <c r="EN115" s="2"/>
      <c r="EO115" s="2" t="s">
        <v>3</v>
      </c>
      <c r="EP115" s="2"/>
      <c r="EQ115" s="2">
        <v>0</v>
      </c>
      <c r="ER115" s="2">
        <v>17077.16</v>
      </c>
      <c r="ES115" s="2">
        <v>17077.16</v>
      </c>
      <c r="ET115" s="2">
        <v>0</v>
      </c>
      <c r="EU115" s="2">
        <v>0</v>
      </c>
      <c r="EV115" s="2">
        <v>0</v>
      </c>
      <c r="EW115" s="2">
        <v>0</v>
      </c>
      <c r="EX115" s="2">
        <v>0</v>
      </c>
      <c r="EY115" s="2">
        <v>0</v>
      </c>
      <c r="EZ115" s="2"/>
      <c r="FA115" s="2"/>
      <c r="FB115" s="2"/>
      <c r="FC115" s="2"/>
      <c r="FD115" s="2"/>
      <c r="FE115" s="2"/>
      <c r="FF115" s="2"/>
      <c r="FG115" s="2"/>
      <c r="FH115" s="2"/>
      <c r="FI115" s="2"/>
      <c r="FJ115" s="2"/>
      <c r="FK115" s="2"/>
      <c r="FL115" s="2"/>
      <c r="FM115" s="2"/>
      <c r="FN115" s="2"/>
      <c r="FO115" s="2"/>
      <c r="FP115" s="2"/>
      <c r="FQ115" s="2">
        <v>0</v>
      </c>
      <c r="FR115" s="2">
        <f t="shared" si="126"/>
        <v>0</v>
      </c>
      <c r="FS115" s="2">
        <v>0</v>
      </c>
      <c r="FT115" s="2"/>
      <c r="FU115" s="2"/>
      <c r="FV115" s="2"/>
      <c r="FW115" s="2"/>
      <c r="FX115" s="2">
        <v>0</v>
      </c>
      <c r="FY115" s="2">
        <v>0</v>
      </c>
      <c r="FZ115" s="2"/>
      <c r="GA115" s="2" t="s">
        <v>3</v>
      </c>
      <c r="GB115" s="2"/>
      <c r="GC115" s="2"/>
      <c r="GD115" s="2">
        <v>1</v>
      </c>
      <c r="GE115" s="2"/>
      <c r="GF115" s="2">
        <v>1685239912</v>
      </c>
      <c r="GG115" s="2">
        <v>2</v>
      </c>
      <c r="GH115" s="2">
        <v>1</v>
      </c>
      <c r="GI115" s="2">
        <v>-2</v>
      </c>
      <c r="GJ115" s="2">
        <v>0</v>
      </c>
      <c r="GK115" s="2">
        <v>0</v>
      </c>
      <c r="GL115" s="2">
        <f t="shared" si="127"/>
        <v>0</v>
      </c>
      <c r="GM115" s="2">
        <f t="shared" si="128"/>
        <v>3074</v>
      </c>
      <c r="GN115" s="2">
        <f t="shared" si="129"/>
        <v>0</v>
      </c>
      <c r="GO115" s="2">
        <f t="shared" si="130"/>
        <v>3074</v>
      </c>
      <c r="GP115" s="2">
        <f t="shared" si="131"/>
        <v>0</v>
      </c>
      <c r="GQ115" s="2"/>
      <c r="GR115" s="2">
        <v>0</v>
      </c>
      <c r="GS115" s="2">
        <v>3</v>
      </c>
      <c r="GT115" s="2">
        <v>0</v>
      </c>
      <c r="GU115" s="2" t="s">
        <v>3</v>
      </c>
      <c r="GV115" s="2">
        <f t="shared" si="132"/>
        <v>0</v>
      </c>
      <c r="GW115" s="2">
        <v>1</v>
      </c>
      <c r="GX115" s="2">
        <f t="shared" si="133"/>
        <v>0</v>
      </c>
      <c r="GY115" s="2"/>
      <c r="GZ115" s="2"/>
      <c r="HA115" s="2">
        <v>0</v>
      </c>
      <c r="HB115" s="2">
        <v>0</v>
      </c>
      <c r="HC115" s="2">
        <f t="shared" si="134"/>
        <v>0</v>
      </c>
      <c r="HD115" s="2"/>
      <c r="HE115" s="2" t="s">
        <v>3</v>
      </c>
      <c r="HF115" s="2" t="s">
        <v>3</v>
      </c>
      <c r="HG115" s="2"/>
      <c r="HH115" s="2"/>
      <c r="HI115" s="2"/>
      <c r="HJ115" s="2"/>
      <c r="HK115" s="2"/>
      <c r="HL115" s="2"/>
      <c r="HM115" s="2" t="s">
        <v>3</v>
      </c>
      <c r="HN115" s="2" t="s">
        <v>3</v>
      </c>
      <c r="HO115" s="2" t="s">
        <v>3</v>
      </c>
      <c r="HP115" s="2" t="s">
        <v>3</v>
      </c>
      <c r="HQ115" s="2" t="s">
        <v>3</v>
      </c>
      <c r="HR115" s="2"/>
      <c r="HS115" s="2"/>
      <c r="HT115" s="2"/>
      <c r="HU115" s="2"/>
      <c r="HV115" s="2"/>
      <c r="HW115" s="2"/>
      <c r="HX115" s="2"/>
      <c r="HY115" s="2"/>
      <c r="HZ115" s="2"/>
      <c r="IA115" s="2"/>
      <c r="IB115" s="2"/>
      <c r="IC115" s="2"/>
      <c r="ID115" s="2"/>
      <c r="IE115" s="2"/>
      <c r="IF115" s="2"/>
      <c r="IG115" s="2"/>
      <c r="IH115" s="2"/>
      <c r="II115" s="2"/>
      <c r="IJ115" s="2"/>
      <c r="IK115" s="2">
        <v>0</v>
      </c>
      <c r="IL115" s="2"/>
      <c r="IM115" s="2"/>
      <c r="IN115" s="2"/>
      <c r="IO115" s="2"/>
      <c r="IP115" s="2"/>
      <c r="IQ115" s="2"/>
      <c r="IR115" s="2"/>
      <c r="IS115" s="2"/>
      <c r="IT115" s="2"/>
      <c r="IU115" s="2"/>
    </row>
    <row r="116" spans="1:255" x14ac:dyDescent="0.2">
      <c r="A116">
        <v>17</v>
      </c>
      <c r="B116">
        <v>1</v>
      </c>
      <c r="E116" t="s">
        <v>200</v>
      </c>
      <c r="F116" t="s">
        <v>201</v>
      </c>
      <c r="G116" t="s">
        <v>202</v>
      </c>
      <c r="H116" t="s">
        <v>197</v>
      </c>
      <c r="I116">
        <f>ROUND((180)/1000,9)</f>
        <v>0.18</v>
      </c>
      <c r="J116">
        <v>0</v>
      </c>
      <c r="K116">
        <f>ROUND((180)/1000,9)</f>
        <v>0.18</v>
      </c>
      <c r="O116">
        <f t="shared" si="100"/>
        <v>21179</v>
      </c>
      <c r="P116">
        <f t="shared" si="101"/>
        <v>21179</v>
      </c>
      <c r="Q116">
        <f t="shared" si="102"/>
        <v>0</v>
      </c>
      <c r="R116">
        <f t="shared" si="103"/>
        <v>0</v>
      </c>
      <c r="S116">
        <f t="shared" si="104"/>
        <v>0</v>
      </c>
      <c r="T116">
        <f t="shared" si="105"/>
        <v>0</v>
      </c>
      <c r="U116">
        <f t="shared" si="106"/>
        <v>0</v>
      </c>
      <c r="V116">
        <f t="shared" si="107"/>
        <v>0</v>
      </c>
      <c r="W116">
        <f t="shared" si="108"/>
        <v>1</v>
      </c>
      <c r="X116">
        <f t="shared" si="109"/>
        <v>0</v>
      </c>
      <c r="Y116">
        <f t="shared" si="110"/>
        <v>0</v>
      </c>
      <c r="AA116">
        <v>76147894</v>
      </c>
      <c r="AB116">
        <f t="shared" si="111"/>
        <v>17077.16</v>
      </c>
      <c r="AC116">
        <f>ROUND((ES116),6)</f>
        <v>17077.16</v>
      </c>
      <c r="AD116">
        <f>ROUND((((ET116)-(EU116))+AE116),6)</f>
        <v>0</v>
      </c>
      <c r="AE116">
        <f t="shared" si="141"/>
        <v>0</v>
      </c>
      <c r="AF116">
        <f t="shared" si="141"/>
        <v>0</v>
      </c>
      <c r="AG116">
        <f t="shared" si="113"/>
        <v>0</v>
      </c>
      <c r="AH116">
        <f t="shared" si="142"/>
        <v>0</v>
      </c>
      <c r="AI116">
        <f t="shared" si="142"/>
        <v>0</v>
      </c>
      <c r="AJ116">
        <f t="shared" si="114"/>
        <v>6.69</v>
      </c>
      <c r="AK116">
        <v>17077.16</v>
      </c>
      <c r="AL116">
        <v>17077.16</v>
      </c>
      <c r="AM116">
        <v>0</v>
      </c>
      <c r="AN116">
        <v>0</v>
      </c>
      <c r="AO116">
        <v>0</v>
      </c>
      <c r="AP116">
        <v>0</v>
      </c>
      <c r="AQ116">
        <v>0</v>
      </c>
      <c r="AR116">
        <v>0</v>
      </c>
      <c r="AS116">
        <v>6.69</v>
      </c>
      <c r="AT116">
        <v>0</v>
      </c>
      <c r="AU116">
        <v>0</v>
      </c>
      <c r="AV116">
        <v>1</v>
      </c>
      <c r="AW116">
        <v>1</v>
      </c>
      <c r="AZ116">
        <v>6.89</v>
      </c>
      <c r="BA116">
        <v>1</v>
      </c>
      <c r="BB116">
        <v>1</v>
      </c>
      <c r="BC116">
        <v>6.89</v>
      </c>
      <c r="BD116" t="s">
        <v>3</v>
      </c>
      <c r="BE116" t="s">
        <v>3</v>
      </c>
      <c r="BF116" t="s">
        <v>3</v>
      </c>
      <c r="BG116" t="s">
        <v>3</v>
      </c>
      <c r="BH116">
        <v>3</v>
      </c>
      <c r="BI116">
        <v>2</v>
      </c>
      <c r="BJ116" t="s">
        <v>203</v>
      </c>
      <c r="BM116">
        <v>500002</v>
      </c>
      <c r="BN116">
        <v>0</v>
      </c>
      <c r="BO116" t="s">
        <v>29</v>
      </c>
      <c r="BP116">
        <v>1</v>
      </c>
      <c r="BQ116">
        <v>12</v>
      </c>
      <c r="BR116">
        <v>0</v>
      </c>
      <c r="BS116">
        <v>1</v>
      </c>
      <c r="BT116">
        <v>1</v>
      </c>
      <c r="BU116">
        <v>1</v>
      </c>
      <c r="BV116">
        <v>1</v>
      </c>
      <c r="BW116">
        <v>1</v>
      </c>
      <c r="BX116">
        <v>1</v>
      </c>
      <c r="BY116" t="s">
        <v>3</v>
      </c>
      <c r="BZ116">
        <v>0</v>
      </c>
      <c r="CA116">
        <v>0</v>
      </c>
      <c r="CB116" t="s">
        <v>3</v>
      </c>
      <c r="CE116">
        <v>0</v>
      </c>
      <c r="CF116">
        <v>0</v>
      </c>
      <c r="CG116">
        <v>0</v>
      </c>
      <c r="CM116">
        <v>0</v>
      </c>
      <c r="CN116" t="s">
        <v>3</v>
      </c>
      <c r="CO116">
        <v>0</v>
      </c>
      <c r="CP116">
        <f t="shared" si="115"/>
        <v>21179</v>
      </c>
      <c r="CQ116">
        <f t="shared" si="116"/>
        <v>117661.63239999999</v>
      </c>
      <c r="CR116">
        <f t="shared" si="117"/>
        <v>0</v>
      </c>
      <c r="CS116">
        <f t="shared" si="118"/>
        <v>0</v>
      </c>
      <c r="CT116">
        <f t="shared" si="119"/>
        <v>0</v>
      </c>
      <c r="CU116">
        <f t="shared" si="120"/>
        <v>0</v>
      </c>
      <c r="CV116">
        <f t="shared" si="121"/>
        <v>0</v>
      </c>
      <c r="CW116">
        <f t="shared" si="122"/>
        <v>0</v>
      </c>
      <c r="CX116">
        <f t="shared" si="123"/>
        <v>6.69</v>
      </c>
      <c r="CY116">
        <f t="shared" si="124"/>
        <v>0</v>
      </c>
      <c r="CZ116">
        <f t="shared" si="125"/>
        <v>0</v>
      </c>
      <c r="DC116" t="s">
        <v>3</v>
      </c>
      <c r="DD116" t="s">
        <v>3</v>
      </c>
      <c r="DE116" t="s">
        <v>3</v>
      </c>
      <c r="DF116" t="s">
        <v>3</v>
      </c>
      <c r="DG116" t="s">
        <v>3</v>
      </c>
      <c r="DH116" t="s">
        <v>3</v>
      </c>
      <c r="DI116" t="s">
        <v>3</v>
      </c>
      <c r="DJ116" t="s">
        <v>3</v>
      </c>
      <c r="DK116" t="s">
        <v>3</v>
      </c>
      <c r="DL116" t="s">
        <v>3</v>
      </c>
      <c r="DM116" t="s">
        <v>3</v>
      </c>
      <c r="DN116">
        <v>0</v>
      </c>
      <c r="DO116">
        <v>0</v>
      </c>
      <c r="DP116">
        <v>1</v>
      </c>
      <c r="DQ116">
        <v>1</v>
      </c>
      <c r="DU116">
        <v>1013</v>
      </c>
      <c r="DV116" t="s">
        <v>197</v>
      </c>
      <c r="DW116" t="s">
        <v>199</v>
      </c>
      <c r="DX116">
        <v>1</v>
      </c>
      <c r="DZ116" t="s">
        <v>3</v>
      </c>
      <c r="EA116" t="s">
        <v>3</v>
      </c>
      <c r="EB116" t="s">
        <v>3</v>
      </c>
      <c r="EC116" t="s">
        <v>3</v>
      </c>
      <c r="EE116">
        <v>41318551</v>
      </c>
      <c r="EF116">
        <v>12</v>
      </c>
      <c r="EG116" t="s">
        <v>59</v>
      </c>
      <c r="EH116">
        <v>0</v>
      </c>
      <c r="EI116" t="s">
        <v>3</v>
      </c>
      <c r="EJ116">
        <v>2</v>
      </c>
      <c r="EK116">
        <v>500002</v>
      </c>
      <c r="EL116" t="s">
        <v>60</v>
      </c>
      <c r="EM116" t="s">
        <v>61</v>
      </c>
      <c r="EO116" t="s">
        <v>3</v>
      </c>
      <c r="EQ116">
        <v>0</v>
      </c>
      <c r="ER116">
        <v>17077.16</v>
      </c>
      <c r="ES116">
        <v>17077.16</v>
      </c>
      <c r="ET116">
        <v>0</v>
      </c>
      <c r="EU116">
        <v>0</v>
      </c>
      <c r="EV116">
        <v>0</v>
      </c>
      <c r="EW116">
        <v>0</v>
      </c>
      <c r="EX116">
        <v>0</v>
      </c>
      <c r="EY116">
        <v>0</v>
      </c>
      <c r="FQ116">
        <v>0</v>
      </c>
      <c r="FR116">
        <f t="shared" si="126"/>
        <v>0</v>
      </c>
      <c r="FS116">
        <v>0</v>
      </c>
      <c r="FX116">
        <v>0</v>
      </c>
      <c r="FY116">
        <v>0</v>
      </c>
      <c r="GA116" t="s">
        <v>3</v>
      </c>
      <c r="GD116">
        <v>1</v>
      </c>
      <c r="GF116">
        <v>1685239912</v>
      </c>
      <c r="GG116">
        <v>1</v>
      </c>
      <c r="GH116">
        <v>1</v>
      </c>
      <c r="GI116">
        <v>3</v>
      </c>
      <c r="GJ116">
        <v>0</v>
      </c>
      <c r="GK116">
        <v>0</v>
      </c>
      <c r="GL116">
        <f t="shared" si="127"/>
        <v>0</v>
      </c>
      <c r="GM116">
        <f t="shared" si="128"/>
        <v>21179</v>
      </c>
      <c r="GN116">
        <f t="shared" si="129"/>
        <v>0</v>
      </c>
      <c r="GO116">
        <f t="shared" si="130"/>
        <v>21179</v>
      </c>
      <c r="GP116">
        <f t="shared" si="131"/>
        <v>0</v>
      </c>
      <c r="GR116">
        <v>0</v>
      </c>
      <c r="GS116">
        <v>3</v>
      </c>
      <c r="GT116">
        <v>0</v>
      </c>
      <c r="GU116" t="s">
        <v>3</v>
      </c>
      <c r="GV116">
        <f t="shared" si="132"/>
        <v>0</v>
      </c>
      <c r="GW116">
        <v>1</v>
      </c>
      <c r="GX116">
        <f t="shared" si="133"/>
        <v>0</v>
      </c>
      <c r="HA116">
        <v>0</v>
      </c>
      <c r="HB116">
        <v>0</v>
      </c>
      <c r="HC116">
        <f t="shared" si="134"/>
        <v>0</v>
      </c>
      <c r="HE116" t="s">
        <v>3</v>
      </c>
      <c r="HF116" t="s">
        <v>3</v>
      </c>
      <c r="HM116" t="s">
        <v>3</v>
      </c>
      <c r="HN116" t="s">
        <v>3</v>
      </c>
      <c r="HO116" t="s">
        <v>3</v>
      </c>
      <c r="HP116" t="s">
        <v>3</v>
      </c>
      <c r="HQ116" t="s">
        <v>3</v>
      </c>
      <c r="IK116">
        <v>0</v>
      </c>
    </row>
    <row r="118" spans="1:255" x14ac:dyDescent="0.2">
      <c r="A118" s="3">
        <v>51</v>
      </c>
      <c r="B118" s="3">
        <f>B79</f>
        <v>1</v>
      </c>
      <c r="C118" s="3">
        <f>A79</f>
        <v>4</v>
      </c>
      <c r="D118" s="3">
        <f>ROW(A79)</f>
        <v>79</v>
      </c>
      <c r="E118" s="3"/>
      <c r="F118" s="3" t="str">
        <f>IF(F79&lt;&gt;"",F79,"")</f>
        <v>Раздел 2</v>
      </c>
      <c r="G118" s="3" t="str">
        <f>IF(G79&lt;&gt;"",G79,"")</f>
        <v>АБ-10кВ</v>
      </c>
      <c r="H118" s="3">
        <v>0</v>
      </c>
      <c r="I118" s="3"/>
      <c r="J118" s="3"/>
      <c r="K118" s="3"/>
      <c r="L118" s="3"/>
      <c r="M118" s="3"/>
      <c r="N118" s="3"/>
      <c r="O118" s="3">
        <f t="shared" ref="O118:T118" si="143">ROUND(AB118,0)</f>
        <v>103503</v>
      </c>
      <c r="P118" s="3">
        <f t="shared" si="143"/>
        <v>9867</v>
      </c>
      <c r="Q118" s="3">
        <f t="shared" si="143"/>
        <v>82949</v>
      </c>
      <c r="R118" s="3">
        <f t="shared" si="143"/>
        <v>4881</v>
      </c>
      <c r="S118" s="3">
        <f t="shared" si="143"/>
        <v>10687</v>
      </c>
      <c r="T118" s="3">
        <f t="shared" si="143"/>
        <v>0</v>
      </c>
      <c r="U118" s="3">
        <f>AH118</f>
        <v>966.71649599999978</v>
      </c>
      <c r="V118" s="3">
        <f>AI118</f>
        <v>388.89974303999992</v>
      </c>
      <c r="W118" s="3">
        <f>ROUND(AJ118,0)</f>
        <v>26</v>
      </c>
      <c r="X118" s="3">
        <f>ROUND(AK118,0)</f>
        <v>14790</v>
      </c>
      <c r="Y118" s="3">
        <f>ROUND(AL118,0)</f>
        <v>8563</v>
      </c>
      <c r="Z118" s="3"/>
      <c r="AA118" s="3"/>
      <c r="AB118" s="3">
        <f>ROUND(SUMIF(AA83:AA116,"=76147896",O83:O116),0)</f>
        <v>103503</v>
      </c>
      <c r="AC118" s="3">
        <f>ROUND(SUMIF(AA83:AA116,"=76147896",P83:P116),0)</f>
        <v>9867</v>
      </c>
      <c r="AD118" s="3">
        <f>ROUND(SUMIF(AA83:AA116,"=76147896",Q83:Q116),0)</f>
        <v>82949</v>
      </c>
      <c r="AE118" s="3">
        <f>ROUND(SUMIF(AA83:AA116,"=76147896",R83:R116),0)</f>
        <v>4881</v>
      </c>
      <c r="AF118" s="3">
        <f>ROUND(SUMIF(AA83:AA116,"=76147896",S83:S116),0)</f>
        <v>10687</v>
      </c>
      <c r="AG118" s="3">
        <f>ROUND(SUMIF(AA83:AA116,"=76147896",T83:T116),0)</f>
        <v>0</v>
      </c>
      <c r="AH118" s="3">
        <f>SUMIF(AA83:AA116,"=76147896",U83:U116)</f>
        <v>966.71649599999978</v>
      </c>
      <c r="AI118" s="3">
        <f>SUMIF(AA83:AA116,"=76147896",V83:V116)</f>
        <v>388.89974303999992</v>
      </c>
      <c r="AJ118" s="3">
        <f>ROUND(SUMIF(AA83:AA116,"=76147896",W83:W116),0)</f>
        <v>26</v>
      </c>
      <c r="AK118" s="3">
        <f>ROUND(SUMIF(AA83:AA116,"=76147896",X83:X116),0)</f>
        <v>14790</v>
      </c>
      <c r="AL118" s="3">
        <f>ROUND(SUMIF(AA83:AA116,"=76147896",Y83:Y116),0)</f>
        <v>8563</v>
      </c>
      <c r="AM118" s="3"/>
      <c r="AN118" s="3"/>
      <c r="AO118" s="3">
        <f t="shared" ref="AO118:BD118" si="144">ROUND(BX118,0)</f>
        <v>0</v>
      </c>
      <c r="AP118" s="3">
        <f t="shared" si="144"/>
        <v>0</v>
      </c>
      <c r="AQ118" s="3">
        <f t="shared" si="144"/>
        <v>0</v>
      </c>
      <c r="AR118" s="3">
        <f t="shared" si="144"/>
        <v>126856</v>
      </c>
      <c r="AS118" s="3">
        <f t="shared" si="144"/>
        <v>0</v>
      </c>
      <c r="AT118" s="3">
        <f t="shared" si="144"/>
        <v>126856</v>
      </c>
      <c r="AU118" s="3">
        <f t="shared" si="144"/>
        <v>0</v>
      </c>
      <c r="AV118" s="3">
        <f t="shared" si="144"/>
        <v>9867</v>
      </c>
      <c r="AW118" s="3">
        <f t="shared" si="144"/>
        <v>9867</v>
      </c>
      <c r="AX118" s="3">
        <f t="shared" si="144"/>
        <v>0</v>
      </c>
      <c r="AY118" s="3">
        <f t="shared" si="144"/>
        <v>9867</v>
      </c>
      <c r="AZ118" s="3">
        <f t="shared" si="144"/>
        <v>0</v>
      </c>
      <c r="BA118" s="3">
        <f t="shared" si="144"/>
        <v>0</v>
      </c>
      <c r="BB118" s="3">
        <f t="shared" si="144"/>
        <v>0</v>
      </c>
      <c r="BC118" s="3">
        <f t="shared" si="144"/>
        <v>0</v>
      </c>
      <c r="BD118" s="3">
        <f t="shared" si="144"/>
        <v>0</v>
      </c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>
        <f>ROUND(SUMIF(AA83:AA116,"=76147896",FQ83:FQ116),0)</f>
        <v>0</v>
      </c>
      <c r="BY118" s="3">
        <f>ROUND(SUMIF(AA83:AA116,"=76147896",FR83:FR116),0)</f>
        <v>0</v>
      </c>
      <c r="BZ118" s="3">
        <f>ROUND(SUMIF(AA83:AA116,"=76147896",GL83:GL116),0)</f>
        <v>0</v>
      </c>
      <c r="CA118" s="3">
        <f>ROUND(SUMIF(AA83:AA116,"=76147896",GM83:GM116),0)</f>
        <v>126856</v>
      </c>
      <c r="CB118" s="3">
        <f>ROUND(SUMIF(AA83:AA116,"=76147896",GN83:GN116),0)</f>
        <v>0</v>
      </c>
      <c r="CC118" s="3">
        <f>ROUND(SUMIF(AA83:AA116,"=76147896",GO83:GO116),0)</f>
        <v>126856</v>
      </c>
      <c r="CD118" s="3">
        <f>ROUND(SUMIF(AA83:AA116,"=76147896",GP83:GP116),0)</f>
        <v>0</v>
      </c>
      <c r="CE118" s="3">
        <f>AC118-BX118</f>
        <v>9867</v>
      </c>
      <c r="CF118" s="3">
        <f>AC118-BY118</f>
        <v>9867</v>
      </c>
      <c r="CG118" s="3">
        <f>BX118-BZ118</f>
        <v>0</v>
      </c>
      <c r="CH118" s="3">
        <f>AC118-BX118-BY118+BZ118</f>
        <v>9867</v>
      </c>
      <c r="CI118" s="3">
        <f>BY118-BZ118</f>
        <v>0</v>
      </c>
      <c r="CJ118" s="3">
        <f>ROUND(SUMIF(AA83:AA116,"=76147896",GX83:GX116),0)</f>
        <v>0</v>
      </c>
      <c r="CK118" s="3">
        <f>ROUND(SUMIF(AA83:AA116,"=76147896",GY83:GY116),0)</f>
        <v>0</v>
      </c>
      <c r="CL118" s="3">
        <f>ROUND(SUMIF(AA83:AA116,"=76147896",GZ83:GZ116),0)</f>
        <v>0</v>
      </c>
      <c r="CM118" s="3">
        <f>ROUND(SUMIF(AA83:AA116,"=76147896",HD83:HD116),0)</f>
        <v>0</v>
      </c>
      <c r="CN118" s="3"/>
      <c r="CO118" s="3"/>
      <c r="CP118" s="3"/>
      <c r="CQ118" s="3"/>
      <c r="CR118" s="3"/>
      <c r="CS118" s="3"/>
      <c r="CT118" s="3"/>
      <c r="CU118" s="3"/>
      <c r="CV118" s="3"/>
      <c r="CW118" s="3"/>
      <c r="CX118" s="3"/>
      <c r="CY118" s="3"/>
      <c r="CZ118" s="3"/>
      <c r="DA118" s="3"/>
      <c r="DB118" s="3"/>
      <c r="DC118" s="3"/>
      <c r="DD118" s="3"/>
      <c r="DE118" s="3"/>
      <c r="DF118" s="3"/>
      <c r="DG118" s="4">
        <f t="shared" ref="DG118:DL118" si="145">ROUND(DT118,0)</f>
        <v>713161</v>
      </c>
      <c r="DH118" s="4">
        <f t="shared" si="145"/>
        <v>67994</v>
      </c>
      <c r="DI118" s="4">
        <f t="shared" si="145"/>
        <v>571528</v>
      </c>
      <c r="DJ118" s="4">
        <f t="shared" si="145"/>
        <v>33628</v>
      </c>
      <c r="DK118" s="4">
        <f t="shared" si="145"/>
        <v>73639</v>
      </c>
      <c r="DL118" s="4">
        <f t="shared" si="145"/>
        <v>0</v>
      </c>
      <c r="DM118" s="4">
        <f>DZ118</f>
        <v>966.71649599999978</v>
      </c>
      <c r="DN118" s="4">
        <f>EA118</f>
        <v>388.89974303999992</v>
      </c>
      <c r="DO118" s="4">
        <f>ROUND(EB118,0)</f>
        <v>26</v>
      </c>
      <c r="DP118" s="4">
        <f>ROUND(EC118,0)</f>
        <v>101903</v>
      </c>
      <c r="DQ118" s="4">
        <f>ROUND(ED118,0)</f>
        <v>58997</v>
      </c>
      <c r="DR118" s="4"/>
      <c r="DS118" s="4"/>
      <c r="DT118" s="4">
        <f>ROUND(SUMIF(AA83:AA116,"=76147894",O83:O116),0)</f>
        <v>713161</v>
      </c>
      <c r="DU118" s="4">
        <f>ROUND(SUMIF(AA83:AA116,"=76147894",P83:P116),0)</f>
        <v>67994</v>
      </c>
      <c r="DV118" s="4">
        <f>ROUND(SUMIF(AA83:AA116,"=76147894",Q83:Q116),0)</f>
        <v>571528</v>
      </c>
      <c r="DW118" s="4">
        <f>ROUND(SUMIF(AA83:AA116,"=76147894",R83:R116),0)</f>
        <v>33628</v>
      </c>
      <c r="DX118" s="4">
        <f>ROUND(SUMIF(AA83:AA116,"=76147894",S83:S116),0)</f>
        <v>73639</v>
      </c>
      <c r="DY118" s="4">
        <f>ROUND(SUMIF(AA83:AA116,"=76147894",T83:T116),0)</f>
        <v>0</v>
      </c>
      <c r="DZ118" s="4">
        <f>SUMIF(AA83:AA116,"=76147894",U83:U116)</f>
        <v>966.71649599999978</v>
      </c>
      <c r="EA118" s="4">
        <f>SUMIF(AA83:AA116,"=76147894",V83:V116)</f>
        <v>388.89974303999992</v>
      </c>
      <c r="EB118" s="4">
        <f>ROUND(SUMIF(AA83:AA116,"=76147894",W83:W116),0)</f>
        <v>26</v>
      </c>
      <c r="EC118" s="4">
        <f>ROUND(SUMIF(AA83:AA116,"=76147894",X83:X116),0)</f>
        <v>101903</v>
      </c>
      <c r="ED118" s="4">
        <f>ROUND(SUMIF(AA83:AA116,"=76147894",Y83:Y116),0)</f>
        <v>58997</v>
      </c>
      <c r="EE118" s="4"/>
      <c r="EF118" s="4"/>
      <c r="EG118" s="4">
        <f t="shared" ref="EG118:EV118" si="146">ROUND(FP118,0)</f>
        <v>0</v>
      </c>
      <c r="EH118" s="4">
        <f t="shared" si="146"/>
        <v>0</v>
      </c>
      <c r="EI118" s="4">
        <f t="shared" si="146"/>
        <v>0</v>
      </c>
      <c r="EJ118" s="4">
        <f t="shared" si="146"/>
        <v>874061</v>
      </c>
      <c r="EK118" s="4">
        <f t="shared" si="146"/>
        <v>0</v>
      </c>
      <c r="EL118" s="4">
        <f t="shared" si="146"/>
        <v>874061</v>
      </c>
      <c r="EM118" s="4">
        <f t="shared" si="146"/>
        <v>0</v>
      </c>
      <c r="EN118" s="4">
        <f t="shared" si="146"/>
        <v>67994</v>
      </c>
      <c r="EO118" s="4">
        <f t="shared" si="146"/>
        <v>67994</v>
      </c>
      <c r="EP118" s="4">
        <f t="shared" si="146"/>
        <v>0</v>
      </c>
      <c r="EQ118" s="4">
        <f t="shared" si="146"/>
        <v>67994</v>
      </c>
      <c r="ER118" s="4">
        <f t="shared" si="146"/>
        <v>0</v>
      </c>
      <c r="ES118" s="4">
        <f t="shared" si="146"/>
        <v>0</v>
      </c>
      <c r="ET118" s="4">
        <f t="shared" si="146"/>
        <v>0</v>
      </c>
      <c r="EU118" s="4">
        <f t="shared" si="146"/>
        <v>0</v>
      </c>
      <c r="EV118" s="4">
        <f t="shared" si="146"/>
        <v>0</v>
      </c>
      <c r="EW118" s="4"/>
      <c r="EX118" s="4"/>
      <c r="EY118" s="4"/>
      <c r="EZ118" s="4"/>
      <c r="FA118" s="4"/>
      <c r="FB118" s="4"/>
      <c r="FC118" s="4"/>
      <c r="FD118" s="4"/>
      <c r="FE118" s="4"/>
      <c r="FF118" s="4"/>
      <c r="FG118" s="4"/>
      <c r="FH118" s="4"/>
      <c r="FI118" s="4"/>
      <c r="FJ118" s="4"/>
      <c r="FK118" s="4"/>
      <c r="FL118" s="4"/>
      <c r="FM118" s="4"/>
      <c r="FN118" s="4"/>
      <c r="FO118" s="4"/>
      <c r="FP118" s="4">
        <f>ROUND(SUMIF(AA83:AA116,"=76147894",FQ83:FQ116),0)</f>
        <v>0</v>
      </c>
      <c r="FQ118" s="4">
        <f>ROUND(SUMIF(AA83:AA116,"=76147894",FR83:FR116),0)</f>
        <v>0</v>
      </c>
      <c r="FR118" s="4">
        <f>ROUND(SUMIF(AA83:AA116,"=76147894",GL83:GL116),0)</f>
        <v>0</v>
      </c>
      <c r="FS118" s="4">
        <f>ROUND(SUMIF(AA83:AA116,"=76147894",GM83:GM116),0)</f>
        <v>874061</v>
      </c>
      <c r="FT118" s="4">
        <f>ROUND(SUMIF(AA83:AA116,"=76147894",GN83:GN116),0)</f>
        <v>0</v>
      </c>
      <c r="FU118" s="4">
        <f>ROUND(SUMIF(AA83:AA116,"=76147894",GO83:GO116),0)</f>
        <v>874061</v>
      </c>
      <c r="FV118" s="4">
        <f>ROUND(SUMIF(AA83:AA116,"=76147894",GP83:GP116),0)</f>
        <v>0</v>
      </c>
      <c r="FW118" s="4">
        <f>DU118-FP118</f>
        <v>67994</v>
      </c>
      <c r="FX118" s="4">
        <f>DU118-FQ118</f>
        <v>67994</v>
      </c>
      <c r="FY118" s="4">
        <f>FP118-FR118</f>
        <v>0</v>
      </c>
      <c r="FZ118" s="4">
        <f>DU118-FP118-FQ118+FR118</f>
        <v>67994</v>
      </c>
      <c r="GA118" s="4">
        <f>FQ118-FR118</f>
        <v>0</v>
      </c>
      <c r="GB118" s="4">
        <f>ROUND(SUMIF(AA83:AA116,"=76147894",GX83:GX116),0)</f>
        <v>0</v>
      </c>
      <c r="GC118" s="4">
        <f>ROUND(SUMIF(AA83:AA116,"=76147894",GY83:GY116),0)</f>
        <v>0</v>
      </c>
      <c r="GD118" s="4">
        <f>ROUND(SUMIF(AA83:AA116,"=76147894",GZ83:GZ116),0)</f>
        <v>0</v>
      </c>
      <c r="GE118" s="4">
        <f>ROUND(SUMIF(AA83:AA116,"=76147894",HD83:HD116),0)</f>
        <v>0</v>
      </c>
      <c r="GF118" s="4"/>
      <c r="GG118" s="4"/>
      <c r="GH118" s="4"/>
      <c r="GI118" s="4"/>
      <c r="GJ118" s="4"/>
      <c r="GK118" s="4"/>
      <c r="GL118" s="4"/>
      <c r="GM118" s="4"/>
      <c r="GN118" s="4"/>
      <c r="GO118" s="4"/>
      <c r="GP118" s="4"/>
      <c r="GQ118" s="4"/>
      <c r="GR118" s="4"/>
      <c r="GS118" s="4"/>
      <c r="GT118" s="4"/>
      <c r="GU118" s="4"/>
      <c r="GV118" s="4"/>
      <c r="GW118" s="4"/>
      <c r="GX118" s="4">
        <v>0</v>
      </c>
    </row>
    <row r="120" spans="1:255" x14ac:dyDescent="0.2">
      <c r="A120" s="5">
        <v>50</v>
      </c>
      <c r="B120" s="5">
        <v>0</v>
      </c>
      <c r="C120" s="5">
        <v>0</v>
      </c>
      <c r="D120" s="5">
        <v>1</v>
      </c>
      <c r="E120" s="5">
        <v>201</v>
      </c>
      <c r="F120" s="5">
        <f>ROUND(Source!O118,O120)</f>
        <v>103503</v>
      </c>
      <c r="G120" s="5" t="s">
        <v>77</v>
      </c>
      <c r="H120" s="5" t="s">
        <v>78</v>
      </c>
      <c r="I120" s="5"/>
      <c r="J120" s="5"/>
      <c r="K120" s="5">
        <v>201</v>
      </c>
      <c r="L120" s="5">
        <v>1</v>
      </c>
      <c r="M120" s="5">
        <v>3</v>
      </c>
      <c r="N120" s="5" t="s">
        <v>3</v>
      </c>
      <c r="O120" s="5">
        <v>0</v>
      </c>
      <c r="P120" s="5">
        <f>ROUND(Source!DG118,O120)</f>
        <v>713161</v>
      </c>
      <c r="Q120" s="5"/>
      <c r="R120" s="5"/>
      <c r="S120" s="5"/>
      <c r="T120" s="5"/>
      <c r="U120" s="5"/>
      <c r="V120" s="5"/>
      <c r="W120" s="5">
        <v>103503</v>
      </c>
      <c r="X120" s="5">
        <v>1</v>
      </c>
      <c r="Y120" s="5">
        <v>103503</v>
      </c>
      <c r="Z120" s="5">
        <v>713161</v>
      </c>
      <c r="AA120" s="5">
        <v>1</v>
      </c>
      <c r="AB120" s="5">
        <v>713161</v>
      </c>
    </row>
    <row r="121" spans="1:255" x14ac:dyDescent="0.2">
      <c r="A121" s="5">
        <v>50</v>
      </c>
      <c r="B121" s="5">
        <v>0</v>
      </c>
      <c r="C121" s="5">
        <v>0</v>
      </c>
      <c r="D121" s="5">
        <v>1</v>
      </c>
      <c r="E121" s="5">
        <v>202</v>
      </c>
      <c r="F121" s="5">
        <f>ROUND(Source!P118,O121)</f>
        <v>9867</v>
      </c>
      <c r="G121" s="5" t="s">
        <v>79</v>
      </c>
      <c r="H121" s="5" t="s">
        <v>80</v>
      </c>
      <c r="I121" s="5"/>
      <c r="J121" s="5"/>
      <c r="K121" s="5">
        <v>202</v>
      </c>
      <c r="L121" s="5">
        <v>2</v>
      </c>
      <c r="M121" s="5">
        <v>3</v>
      </c>
      <c r="N121" s="5" t="s">
        <v>3</v>
      </c>
      <c r="O121" s="5">
        <v>0</v>
      </c>
      <c r="P121" s="5">
        <f>ROUND(Source!DH118,O121)</f>
        <v>67994</v>
      </c>
      <c r="Q121" s="5"/>
      <c r="R121" s="5"/>
      <c r="S121" s="5"/>
      <c r="T121" s="5"/>
      <c r="U121" s="5"/>
      <c r="V121" s="5"/>
      <c r="W121" s="5">
        <v>9867</v>
      </c>
      <c r="X121" s="5">
        <v>1</v>
      </c>
      <c r="Y121" s="5">
        <v>9867</v>
      </c>
      <c r="Z121" s="5">
        <v>67994</v>
      </c>
      <c r="AA121" s="5">
        <v>1</v>
      </c>
      <c r="AB121" s="5">
        <v>67994</v>
      </c>
    </row>
    <row r="122" spans="1:255" x14ac:dyDescent="0.2">
      <c r="A122" s="5">
        <v>50</v>
      </c>
      <c r="B122" s="5">
        <v>0</v>
      </c>
      <c r="C122" s="5">
        <v>0</v>
      </c>
      <c r="D122" s="5">
        <v>1</v>
      </c>
      <c r="E122" s="5">
        <v>222</v>
      </c>
      <c r="F122" s="5">
        <f>ROUND(Source!AO118,O122)</f>
        <v>0</v>
      </c>
      <c r="G122" s="5" t="s">
        <v>81</v>
      </c>
      <c r="H122" s="5" t="s">
        <v>82</v>
      </c>
      <c r="I122" s="5"/>
      <c r="J122" s="5"/>
      <c r="K122" s="5">
        <v>222</v>
      </c>
      <c r="L122" s="5">
        <v>3</v>
      </c>
      <c r="M122" s="5">
        <v>3</v>
      </c>
      <c r="N122" s="5" t="s">
        <v>3</v>
      </c>
      <c r="O122" s="5">
        <v>0</v>
      </c>
      <c r="P122" s="5">
        <f>ROUND(Source!EG118,O122)</f>
        <v>0</v>
      </c>
      <c r="Q122" s="5"/>
      <c r="R122" s="5"/>
      <c r="S122" s="5"/>
      <c r="T122" s="5"/>
      <c r="U122" s="5"/>
      <c r="V122" s="5"/>
      <c r="W122" s="5">
        <v>0</v>
      </c>
      <c r="X122" s="5">
        <v>1</v>
      </c>
      <c r="Y122" s="5">
        <v>0</v>
      </c>
      <c r="Z122" s="5">
        <v>0</v>
      </c>
      <c r="AA122" s="5">
        <v>1</v>
      </c>
      <c r="AB122" s="5">
        <v>0</v>
      </c>
    </row>
    <row r="123" spans="1:255" x14ac:dyDescent="0.2">
      <c r="A123" s="5">
        <v>50</v>
      </c>
      <c r="B123" s="5">
        <v>0</v>
      </c>
      <c r="C123" s="5">
        <v>0</v>
      </c>
      <c r="D123" s="5">
        <v>1</v>
      </c>
      <c r="E123" s="5">
        <v>225</v>
      </c>
      <c r="F123" s="5">
        <f>ROUND(Source!AV118,O123)</f>
        <v>9867</v>
      </c>
      <c r="G123" s="5" t="s">
        <v>83</v>
      </c>
      <c r="H123" s="5" t="s">
        <v>84</v>
      </c>
      <c r="I123" s="5"/>
      <c r="J123" s="5"/>
      <c r="K123" s="5">
        <v>225</v>
      </c>
      <c r="L123" s="5">
        <v>4</v>
      </c>
      <c r="M123" s="5">
        <v>3</v>
      </c>
      <c r="N123" s="5" t="s">
        <v>3</v>
      </c>
      <c r="O123" s="5">
        <v>0</v>
      </c>
      <c r="P123" s="5">
        <f>ROUND(Source!EN118,O123)</f>
        <v>67994</v>
      </c>
      <c r="Q123" s="5"/>
      <c r="R123" s="5"/>
      <c r="S123" s="5"/>
      <c r="T123" s="5"/>
      <c r="U123" s="5"/>
      <c r="V123" s="5"/>
      <c r="W123" s="5">
        <v>9867</v>
      </c>
      <c r="X123" s="5">
        <v>1</v>
      </c>
      <c r="Y123" s="5">
        <v>9867</v>
      </c>
      <c r="Z123" s="5">
        <v>67994</v>
      </c>
      <c r="AA123" s="5">
        <v>1</v>
      </c>
      <c r="AB123" s="5">
        <v>67994</v>
      </c>
    </row>
    <row r="124" spans="1:255" x14ac:dyDescent="0.2">
      <c r="A124" s="5">
        <v>50</v>
      </c>
      <c r="B124" s="5">
        <v>0</v>
      </c>
      <c r="C124" s="5">
        <v>0</v>
      </c>
      <c r="D124" s="5">
        <v>1</v>
      </c>
      <c r="E124" s="5">
        <v>226</v>
      </c>
      <c r="F124" s="5">
        <f>ROUND(Source!AW118,O124)</f>
        <v>9867</v>
      </c>
      <c r="G124" s="5" t="s">
        <v>85</v>
      </c>
      <c r="H124" s="5" t="s">
        <v>86</v>
      </c>
      <c r="I124" s="5"/>
      <c r="J124" s="5"/>
      <c r="K124" s="5">
        <v>226</v>
      </c>
      <c r="L124" s="5">
        <v>5</v>
      </c>
      <c r="M124" s="5">
        <v>3</v>
      </c>
      <c r="N124" s="5" t="s">
        <v>3</v>
      </c>
      <c r="O124" s="5">
        <v>0</v>
      </c>
      <c r="P124" s="5">
        <f>ROUND(Source!EO118,O124)</f>
        <v>67994</v>
      </c>
      <c r="Q124" s="5"/>
      <c r="R124" s="5"/>
      <c r="S124" s="5"/>
      <c r="T124" s="5"/>
      <c r="U124" s="5"/>
      <c r="V124" s="5"/>
      <c r="W124" s="5">
        <v>9867</v>
      </c>
      <c r="X124" s="5">
        <v>1</v>
      </c>
      <c r="Y124" s="5">
        <v>9867</v>
      </c>
      <c r="Z124" s="5">
        <v>67994</v>
      </c>
      <c r="AA124" s="5">
        <v>1</v>
      </c>
      <c r="AB124" s="5">
        <v>67994</v>
      </c>
    </row>
    <row r="125" spans="1:255" x14ac:dyDescent="0.2">
      <c r="A125" s="5">
        <v>50</v>
      </c>
      <c r="B125" s="5">
        <v>0</v>
      </c>
      <c r="C125" s="5">
        <v>0</v>
      </c>
      <c r="D125" s="5">
        <v>1</v>
      </c>
      <c r="E125" s="5">
        <v>227</v>
      </c>
      <c r="F125" s="5">
        <f>ROUND(Source!AX118,O125)</f>
        <v>0</v>
      </c>
      <c r="G125" s="5" t="s">
        <v>87</v>
      </c>
      <c r="H125" s="5" t="s">
        <v>88</v>
      </c>
      <c r="I125" s="5"/>
      <c r="J125" s="5"/>
      <c r="K125" s="5">
        <v>227</v>
      </c>
      <c r="L125" s="5">
        <v>6</v>
      </c>
      <c r="M125" s="5">
        <v>3</v>
      </c>
      <c r="N125" s="5" t="s">
        <v>3</v>
      </c>
      <c r="O125" s="5">
        <v>0</v>
      </c>
      <c r="P125" s="5">
        <f>ROUND(Source!EP118,O125)</f>
        <v>0</v>
      </c>
      <c r="Q125" s="5"/>
      <c r="R125" s="5"/>
      <c r="S125" s="5"/>
      <c r="T125" s="5"/>
      <c r="U125" s="5"/>
      <c r="V125" s="5"/>
      <c r="W125" s="5">
        <v>0</v>
      </c>
      <c r="X125" s="5">
        <v>1</v>
      </c>
      <c r="Y125" s="5">
        <v>0</v>
      </c>
      <c r="Z125" s="5">
        <v>0</v>
      </c>
      <c r="AA125" s="5">
        <v>1</v>
      </c>
      <c r="AB125" s="5">
        <v>0</v>
      </c>
    </row>
    <row r="126" spans="1:255" x14ac:dyDescent="0.2">
      <c r="A126" s="5">
        <v>50</v>
      </c>
      <c r="B126" s="5">
        <v>0</v>
      </c>
      <c r="C126" s="5">
        <v>0</v>
      </c>
      <c r="D126" s="5">
        <v>1</v>
      </c>
      <c r="E126" s="5">
        <v>228</v>
      </c>
      <c r="F126" s="5">
        <f>ROUND(Source!AY118,O126)</f>
        <v>9867</v>
      </c>
      <c r="G126" s="5" t="s">
        <v>89</v>
      </c>
      <c r="H126" s="5" t="s">
        <v>90</v>
      </c>
      <c r="I126" s="5"/>
      <c r="J126" s="5"/>
      <c r="K126" s="5">
        <v>228</v>
      </c>
      <c r="L126" s="5">
        <v>7</v>
      </c>
      <c r="M126" s="5">
        <v>3</v>
      </c>
      <c r="N126" s="5" t="s">
        <v>3</v>
      </c>
      <c r="O126" s="5">
        <v>0</v>
      </c>
      <c r="P126" s="5">
        <f>ROUND(Source!EQ118,O126)</f>
        <v>67994</v>
      </c>
      <c r="Q126" s="5"/>
      <c r="R126" s="5"/>
      <c r="S126" s="5"/>
      <c r="T126" s="5"/>
      <c r="U126" s="5"/>
      <c r="V126" s="5"/>
      <c r="W126" s="5">
        <v>9867</v>
      </c>
      <c r="X126" s="5">
        <v>1</v>
      </c>
      <c r="Y126" s="5">
        <v>9867</v>
      </c>
      <c r="Z126" s="5">
        <v>67994</v>
      </c>
      <c r="AA126" s="5">
        <v>1</v>
      </c>
      <c r="AB126" s="5">
        <v>67994</v>
      </c>
    </row>
    <row r="127" spans="1:255" x14ac:dyDescent="0.2">
      <c r="A127" s="5">
        <v>50</v>
      </c>
      <c r="B127" s="5">
        <v>0</v>
      </c>
      <c r="C127" s="5">
        <v>0</v>
      </c>
      <c r="D127" s="5">
        <v>1</v>
      </c>
      <c r="E127" s="5">
        <v>216</v>
      </c>
      <c r="F127" s="5">
        <f>ROUND(Source!AP118,O127)</f>
        <v>0</v>
      </c>
      <c r="G127" s="5" t="s">
        <v>91</v>
      </c>
      <c r="H127" s="5" t="s">
        <v>92</v>
      </c>
      <c r="I127" s="5"/>
      <c r="J127" s="5"/>
      <c r="K127" s="5">
        <v>216</v>
      </c>
      <c r="L127" s="5">
        <v>8</v>
      </c>
      <c r="M127" s="5">
        <v>3</v>
      </c>
      <c r="N127" s="5" t="s">
        <v>3</v>
      </c>
      <c r="O127" s="5">
        <v>0</v>
      </c>
      <c r="P127" s="5">
        <f>ROUND(Source!EH118,O127)</f>
        <v>0</v>
      </c>
      <c r="Q127" s="5"/>
      <c r="R127" s="5"/>
      <c r="S127" s="5"/>
      <c r="T127" s="5"/>
      <c r="U127" s="5"/>
      <c r="V127" s="5"/>
      <c r="W127" s="5">
        <v>0</v>
      </c>
      <c r="X127" s="5">
        <v>1</v>
      </c>
      <c r="Y127" s="5">
        <v>0</v>
      </c>
      <c r="Z127" s="5">
        <v>0</v>
      </c>
      <c r="AA127" s="5">
        <v>1</v>
      </c>
      <c r="AB127" s="5">
        <v>0</v>
      </c>
    </row>
    <row r="128" spans="1:255" x14ac:dyDescent="0.2">
      <c r="A128" s="5">
        <v>50</v>
      </c>
      <c r="B128" s="5">
        <v>0</v>
      </c>
      <c r="C128" s="5">
        <v>0</v>
      </c>
      <c r="D128" s="5">
        <v>1</v>
      </c>
      <c r="E128" s="5">
        <v>223</v>
      </c>
      <c r="F128" s="5">
        <f>ROUND(Source!AQ118,O128)</f>
        <v>0</v>
      </c>
      <c r="G128" s="5" t="s">
        <v>93</v>
      </c>
      <c r="H128" s="5" t="s">
        <v>94</v>
      </c>
      <c r="I128" s="5"/>
      <c r="J128" s="5"/>
      <c r="K128" s="5">
        <v>223</v>
      </c>
      <c r="L128" s="5">
        <v>9</v>
      </c>
      <c r="M128" s="5">
        <v>3</v>
      </c>
      <c r="N128" s="5" t="s">
        <v>3</v>
      </c>
      <c r="O128" s="5">
        <v>0</v>
      </c>
      <c r="P128" s="5">
        <f>ROUND(Source!EI118,O128)</f>
        <v>0</v>
      </c>
      <c r="Q128" s="5"/>
      <c r="R128" s="5"/>
      <c r="S128" s="5"/>
      <c r="T128" s="5"/>
      <c r="U128" s="5"/>
      <c r="V128" s="5"/>
      <c r="W128" s="5">
        <v>0</v>
      </c>
      <c r="X128" s="5">
        <v>1</v>
      </c>
      <c r="Y128" s="5">
        <v>0</v>
      </c>
      <c r="Z128" s="5">
        <v>0</v>
      </c>
      <c r="AA128" s="5">
        <v>1</v>
      </c>
      <c r="AB128" s="5">
        <v>0</v>
      </c>
    </row>
    <row r="129" spans="1:28" x14ac:dyDescent="0.2">
      <c r="A129" s="5">
        <v>50</v>
      </c>
      <c r="B129" s="5">
        <v>0</v>
      </c>
      <c r="C129" s="5">
        <v>0</v>
      </c>
      <c r="D129" s="5">
        <v>1</v>
      </c>
      <c r="E129" s="5">
        <v>229</v>
      </c>
      <c r="F129" s="5">
        <f>ROUND(Source!AZ118,O129)</f>
        <v>0</v>
      </c>
      <c r="G129" s="5" t="s">
        <v>95</v>
      </c>
      <c r="H129" s="5" t="s">
        <v>96</v>
      </c>
      <c r="I129" s="5"/>
      <c r="J129" s="5"/>
      <c r="K129" s="5">
        <v>229</v>
      </c>
      <c r="L129" s="5">
        <v>10</v>
      </c>
      <c r="M129" s="5">
        <v>3</v>
      </c>
      <c r="N129" s="5" t="s">
        <v>3</v>
      </c>
      <c r="O129" s="5">
        <v>0</v>
      </c>
      <c r="P129" s="5">
        <f>ROUND(Source!ER118,O129)</f>
        <v>0</v>
      </c>
      <c r="Q129" s="5"/>
      <c r="R129" s="5"/>
      <c r="S129" s="5"/>
      <c r="T129" s="5"/>
      <c r="U129" s="5"/>
      <c r="V129" s="5"/>
      <c r="W129" s="5">
        <v>0</v>
      </c>
      <c r="X129" s="5">
        <v>1</v>
      </c>
      <c r="Y129" s="5">
        <v>0</v>
      </c>
      <c r="Z129" s="5">
        <v>0</v>
      </c>
      <c r="AA129" s="5">
        <v>1</v>
      </c>
      <c r="AB129" s="5">
        <v>0</v>
      </c>
    </row>
    <row r="130" spans="1:28" x14ac:dyDescent="0.2">
      <c r="A130" s="5">
        <v>50</v>
      </c>
      <c r="B130" s="5">
        <v>0</v>
      </c>
      <c r="C130" s="5">
        <v>0</v>
      </c>
      <c r="D130" s="5">
        <v>1</v>
      </c>
      <c r="E130" s="5">
        <v>203</v>
      </c>
      <c r="F130" s="5">
        <f>ROUND(Source!Q118,O130)</f>
        <v>82949</v>
      </c>
      <c r="G130" s="5" t="s">
        <v>97</v>
      </c>
      <c r="H130" s="5" t="s">
        <v>98</v>
      </c>
      <c r="I130" s="5"/>
      <c r="J130" s="5"/>
      <c r="K130" s="5">
        <v>203</v>
      </c>
      <c r="L130" s="5">
        <v>11</v>
      </c>
      <c r="M130" s="5">
        <v>3</v>
      </c>
      <c r="N130" s="5" t="s">
        <v>3</v>
      </c>
      <c r="O130" s="5">
        <v>0</v>
      </c>
      <c r="P130" s="5">
        <f>ROUND(Source!DI118,O130)</f>
        <v>571528</v>
      </c>
      <c r="Q130" s="5"/>
      <c r="R130" s="5"/>
      <c r="S130" s="5"/>
      <c r="T130" s="5"/>
      <c r="U130" s="5"/>
      <c r="V130" s="5"/>
      <c r="W130" s="5">
        <v>82949</v>
      </c>
      <c r="X130" s="5">
        <v>1</v>
      </c>
      <c r="Y130" s="5">
        <v>82949</v>
      </c>
      <c r="Z130" s="5">
        <v>571528</v>
      </c>
      <c r="AA130" s="5">
        <v>1</v>
      </c>
      <c r="AB130" s="5">
        <v>571528</v>
      </c>
    </row>
    <row r="131" spans="1:28" x14ac:dyDescent="0.2">
      <c r="A131" s="5">
        <v>50</v>
      </c>
      <c r="B131" s="5">
        <v>0</v>
      </c>
      <c r="C131" s="5">
        <v>0</v>
      </c>
      <c r="D131" s="5">
        <v>1</v>
      </c>
      <c r="E131" s="5">
        <v>231</v>
      </c>
      <c r="F131" s="5">
        <f>ROUND(Source!BB118,O131)</f>
        <v>0</v>
      </c>
      <c r="G131" s="5" t="s">
        <v>99</v>
      </c>
      <c r="H131" s="5" t="s">
        <v>100</v>
      </c>
      <c r="I131" s="5"/>
      <c r="J131" s="5"/>
      <c r="K131" s="5">
        <v>231</v>
      </c>
      <c r="L131" s="5">
        <v>12</v>
      </c>
      <c r="M131" s="5">
        <v>3</v>
      </c>
      <c r="N131" s="5" t="s">
        <v>3</v>
      </c>
      <c r="O131" s="5">
        <v>0</v>
      </c>
      <c r="P131" s="5">
        <f>ROUND(Source!ET118,O131)</f>
        <v>0</v>
      </c>
      <c r="Q131" s="5"/>
      <c r="R131" s="5"/>
      <c r="S131" s="5"/>
      <c r="T131" s="5"/>
      <c r="U131" s="5"/>
      <c r="V131" s="5"/>
      <c r="W131" s="5">
        <v>0</v>
      </c>
      <c r="X131" s="5">
        <v>1</v>
      </c>
      <c r="Y131" s="5">
        <v>0</v>
      </c>
      <c r="Z131" s="5">
        <v>0</v>
      </c>
      <c r="AA131" s="5">
        <v>1</v>
      </c>
      <c r="AB131" s="5">
        <v>0</v>
      </c>
    </row>
    <row r="132" spans="1:28" x14ac:dyDescent="0.2">
      <c r="A132" s="5">
        <v>50</v>
      </c>
      <c r="B132" s="5">
        <v>0</v>
      </c>
      <c r="C132" s="5">
        <v>0</v>
      </c>
      <c r="D132" s="5">
        <v>1</v>
      </c>
      <c r="E132" s="5">
        <v>204</v>
      </c>
      <c r="F132" s="5">
        <f>ROUND(Source!R118,O132)</f>
        <v>4881</v>
      </c>
      <c r="G132" s="5" t="s">
        <v>101</v>
      </c>
      <c r="H132" s="5" t="s">
        <v>102</v>
      </c>
      <c r="I132" s="5"/>
      <c r="J132" s="5"/>
      <c r="K132" s="5">
        <v>204</v>
      </c>
      <c r="L132" s="5">
        <v>13</v>
      </c>
      <c r="M132" s="5">
        <v>3</v>
      </c>
      <c r="N132" s="5" t="s">
        <v>3</v>
      </c>
      <c r="O132" s="5">
        <v>0</v>
      </c>
      <c r="P132" s="5">
        <f>ROUND(Source!DJ118,O132)</f>
        <v>33628</v>
      </c>
      <c r="Q132" s="5"/>
      <c r="R132" s="5"/>
      <c r="S132" s="5"/>
      <c r="T132" s="5"/>
      <c r="U132" s="5"/>
      <c r="V132" s="5"/>
      <c r="W132" s="5">
        <v>4881</v>
      </c>
      <c r="X132" s="5">
        <v>1</v>
      </c>
      <c r="Y132" s="5">
        <v>4881</v>
      </c>
      <c r="Z132" s="5">
        <v>33628</v>
      </c>
      <c r="AA132" s="5">
        <v>1</v>
      </c>
      <c r="AB132" s="5">
        <v>33628</v>
      </c>
    </row>
    <row r="133" spans="1:28" x14ac:dyDescent="0.2">
      <c r="A133" s="5">
        <v>50</v>
      </c>
      <c r="B133" s="5">
        <v>0</v>
      </c>
      <c r="C133" s="5">
        <v>0</v>
      </c>
      <c r="D133" s="5">
        <v>1</v>
      </c>
      <c r="E133" s="5">
        <v>205</v>
      </c>
      <c r="F133" s="5">
        <f>ROUND(Source!S118,O133)</f>
        <v>10687</v>
      </c>
      <c r="G133" s="5" t="s">
        <v>103</v>
      </c>
      <c r="H133" s="5" t="s">
        <v>104</v>
      </c>
      <c r="I133" s="5"/>
      <c r="J133" s="5"/>
      <c r="K133" s="5">
        <v>205</v>
      </c>
      <c r="L133" s="5">
        <v>14</v>
      </c>
      <c r="M133" s="5">
        <v>3</v>
      </c>
      <c r="N133" s="5" t="s">
        <v>3</v>
      </c>
      <c r="O133" s="5">
        <v>0</v>
      </c>
      <c r="P133" s="5">
        <f>ROUND(Source!DK118,O133)</f>
        <v>73639</v>
      </c>
      <c r="Q133" s="5"/>
      <c r="R133" s="5"/>
      <c r="S133" s="5"/>
      <c r="T133" s="5"/>
      <c r="U133" s="5"/>
      <c r="V133" s="5"/>
      <c r="W133" s="5">
        <v>10687</v>
      </c>
      <c r="X133" s="5">
        <v>1</v>
      </c>
      <c r="Y133" s="5">
        <v>10687</v>
      </c>
      <c r="Z133" s="5">
        <v>73639</v>
      </c>
      <c r="AA133" s="5">
        <v>1</v>
      </c>
      <c r="AB133" s="5">
        <v>73639</v>
      </c>
    </row>
    <row r="134" spans="1:28" x14ac:dyDescent="0.2">
      <c r="A134" s="5">
        <v>50</v>
      </c>
      <c r="B134" s="5">
        <v>0</v>
      </c>
      <c r="C134" s="5">
        <v>0</v>
      </c>
      <c r="D134" s="5">
        <v>1</v>
      </c>
      <c r="E134" s="5">
        <v>232</v>
      </c>
      <c r="F134" s="5">
        <f>ROUND(Source!BC118,O134)</f>
        <v>0</v>
      </c>
      <c r="G134" s="5" t="s">
        <v>105</v>
      </c>
      <c r="H134" s="5" t="s">
        <v>106</v>
      </c>
      <c r="I134" s="5"/>
      <c r="J134" s="5"/>
      <c r="K134" s="5">
        <v>232</v>
      </c>
      <c r="L134" s="5">
        <v>15</v>
      </c>
      <c r="M134" s="5">
        <v>3</v>
      </c>
      <c r="N134" s="5" t="s">
        <v>3</v>
      </c>
      <c r="O134" s="5">
        <v>0</v>
      </c>
      <c r="P134" s="5">
        <f>ROUND(Source!EU118,O134)</f>
        <v>0</v>
      </c>
      <c r="Q134" s="5"/>
      <c r="R134" s="5"/>
      <c r="S134" s="5"/>
      <c r="T134" s="5"/>
      <c r="U134" s="5"/>
      <c r="V134" s="5"/>
      <c r="W134" s="5">
        <v>0</v>
      </c>
      <c r="X134" s="5">
        <v>1</v>
      </c>
      <c r="Y134" s="5">
        <v>0</v>
      </c>
      <c r="Z134" s="5">
        <v>0</v>
      </c>
      <c r="AA134" s="5">
        <v>1</v>
      </c>
      <c r="AB134" s="5">
        <v>0</v>
      </c>
    </row>
    <row r="135" spans="1:28" x14ac:dyDescent="0.2">
      <c r="A135" s="5">
        <v>50</v>
      </c>
      <c r="B135" s="5">
        <v>0</v>
      </c>
      <c r="C135" s="5">
        <v>0</v>
      </c>
      <c r="D135" s="5">
        <v>1</v>
      </c>
      <c r="E135" s="5">
        <v>214</v>
      </c>
      <c r="F135" s="5">
        <f>ROUND(Source!AS118,O135)</f>
        <v>0</v>
      </c>
      <c r="G135" s="5" t="s">
        <v>107</v>
      </c>
      <c r="H135" s="5" t="s">
        <v>108</v>
      </c>
      <c r="I135" s="5"/>
      <c r="J135" s="5"/>
      <c r="K135" s="5">
        <v>214</v>
      </c>
      <c r="L135" s="5">
        <v>16</v>
      </c>
      <c r="M135" s="5">
        <v>3</v>
      </c>
      <c r="N135" s="5" t="s">
        <v>3</v>
      </c>
      <c r="O135" s="5">
        <v>0</v>
      </c>
      <c r="P135" s="5">
        <f>ROUND(Source!EK118,O135)</f>
        <v>0</v>
      </c>
      <c r="Q135" s="5"/>
      <c r="R135" s="5"/>
      <c r="S135" s="5"/>
      <c r="T135" s="5"/>
      <c r="U135" s="5"/>
      <c r="V135" s="5"/>
      <c r="W135" s="5">
        <v>0</v>
      </c>
      <c r="X135" s="5">
        <v>1</v>
      </c>
      <c r="Y135" s="5">
        <v>0</v>
      </c>
      <c r="Z135" s="5">
        <v>0</v>
      </c>
      <c r="AA135" s="5">
        <v>1</v>
      </c>
      <c r="AB135" s="5">
        <v>0</v>
      </c>
    </row>
    <row r="136" spans="1:28" x14ac:dyDescent="0.2">
      <c r="A136" s="5">
        <v>50</v>
      </c>
      <c r="B136" s="5">
        <v>0</v>
      </c>
      <c r="C136" s="5">
        <v>0</v>
      </c>
      <c r="D136" s="5">
        <v>1</v>
      </c>
      <c r="E136" s="5">
        <v>215</v>
      </c>
      <c r="F136" s="5">
        <f>ROUND(Source!AT118,O136)</f>
        <v>126856</v>
      </c>
      <c r="G136" s="5" t="s">
        <v>109</v>
      </c>
      <c r="H136" s="5" t="s">
        <v>110</v>
      </c>
      <c r="I136" s="5"/>
      <c r="J136" s="5"/>
      <c r="K136" s="5">
        <v>215</v>
      </c>
      <c r="L136" s="5">
        <v>17</v>
      </c>
      <c r="M136" s="5">
        <v>3</v>
      </c>
      <c r="N136" s="5" t="s">
        <v>3</v>
      </c>
      <c r="O136" s="5">
        <v>0</v>
      </c>
      <c r="P136" s="5">
        <f>ROUND(Source!EL118,O136)</f>
        <v>874061</v>
      </c>
      <c r="Q136" s="5"/>
      <c r="R136" s="5"/>
      <c r="S136" s="5"/>
      <c r="T136" s="5"/>
      <c r="U136" s="5"/>
      <c r="V136" s="5"/>
      <c r="W136" s="5">
        <v>126856</v>
      </c>
      <c r="X136" s="5">
        <v>1</v>
      </c>
      <c r="Y136" s="5">
        <v>126856</v>
      </c>
      <c r="Z136" s="5">
        <v>874061</v>
      </c>
      <c r="AA136" s="5">
        <v>1</v>
      </c>
      <c r="AB136" s="5">
        <v>874061</v>
      </c>
    </row>
    <row r="137" spans="1:28" x14ac:dyDescent="0.2">
      <c r="A137" s="5">
        <v>50</v>
      </c>
      <c r="B137" s="5">
        <v>0</v>
      </c>
      <c r="C137" s="5">
        <v>0</v>
      </c>
      <c r="D137" s="5">
        <v>1</v>
      </c>
      <c r="E137" s="5">
        <v>217</v>
      </c>
      <c r="F137" s="5">
        <f>ROUND(Source!AU118,O137)</f>
        <v>0</v>
      </c>
      <c r="G137" s="5" t="s">
        <v>111</v>
      </c>
      <c r="H137" s="5" t="s">
        <v>112</v>
      </c>
      <c r="I137" s="5"/>
      <c r="J137" s="5"/>
      <c r="K137" s="5">
        <v>217</v>
      </c>
      <c r="L137" s="5">
        <v>18</v>
      </c>
      <c r="M137" s="5">
        <v>3</v>
      </c>
      <c r="N137" s="5" t="s">
        <v>3</v>
      </c>
      <c r="O137" s="5">
        <v>0</v>
      </c>
      <c r="P137" s="5">
        <f>ROUND(Source!EM118,O137)</f>
        <v>0</v>
      </c>
      <c r="Q137" s="5"/>
      <c r="R137" s="5"/>
      <c r="S137" s="5"/>
      <c r="T137" s="5"/>
      <c r="U137" s="5"/>
      <c r="V137" s="5"/>
      <c r="W137" s="5">
        <v>0</v>
      </c>
      <c r="X137" s="5">
        <v>1</v>
      </c>
      <c r="Y137" s="5">
        <v>0</v>
      </c>
      <c r="Z137" s="5">
        <v>0</v>
      </c>
      <c r="AA137" s="5">
        <v>1</v>
      </c>
      <c r="AB137" s="5">
        <v>0</v>
      </c>
    </row>
    <row r="138" spans="1:28" x14ac:dyDescent="0.2">
      <c r="A138" s="5">
        <v>50</v>
      </c>
      <c r="B138" s="5">
        <v>0</v>
      </c>
      <c r="C138" s="5">
        <v>0</v>
      </c>
      <c r="D138" s="5">
        <v>1</v>
      </c>
      <c r="E138" s="5">
        <v>230</v>
      </c>
      <c r="F138" s="5">
        <f>ROUND(Source!BA118,O138)</f>
        <v>0</v>
      </c>
      <c r="G138" s="5" t="s">
        <v>113</v>
      </c>
      <c r="H138" s="5" t="s">
        <v>114</v>
      </c>
      <c r="I138" s="5"/>
      <c r="J138" s="5"/>
      <c r="K138" s="5">
        <v>230</v>
      </c>
      <c r="L138" s="5">
        <v>19</v>
      </c>
      <c r="M138" s="5">
        <v>3</v>
      </c>
      <c r="N138" s="5" t="s">
        <v>3</v>
      </c>
      <c r="O138" s="5">
        <v>0</v>
      </c>
      <c r="P138" s="5">
        <f>ROUND(Source!ES118,O138)</f>
        <v>0</v>
      </c>
      <c r="Q138" s="5"/>
      <c r="R138" s="5"/>
      <c r="S138" s="5"/>
      <c r="T138" s="5"/>
      <c r="U138" s="5"/>
      <c r="V138" s="5"/>
      <c r="W138" s="5">
        <v>0</v>
      </c>
      <c r="X138" s="5">
        <v>1</v>
      </c>
      <c r="Y138" s="5">
        <v>0</v>
      </c>
      <c r="Z138" s="5">
        <v>0</v>
      </c>
      <c r="AA138" s="5">
        <v>1</v>
      </c>
      <c r="AB138" s="5">
        <v>0</v>
      </c>
    </row>
    <row r="139" spans="1:28" x14ac:dyDescent="0.2">
      <c r="A139" s="5">
        <v>50</v>
      </c>
      <c r="B139" s="5">
        <v>0</v>
      </c>
      <c r="C139" s="5">
        <v>0</v>
      </c>
      <c r="D139" s="5">
        <v>1</v>
      </c>
      <c r="E139" s="5">
        <v>206</v>
      </c>
      <c r="F139" s="5">
        <f>ROUND(Source!T118,O139)</f>
        <v>0</v>
      </c>
      <c r="G139" s="5" t="s">
        <v>115</v>
      </c>
      <c r="H139" s="5" t="s">
        <v>116</v>
      </c>
      <c r="I139" s="5"/>
      <c r="J139" s="5"/>
      <c r="K139" s="5">
        <v>206</v>
      </c>
      <c r="L139" s="5">
        <v>20</v>
      </c>
      <c r="M139" s="5">
        <v>3</v>
      </c>
      <c r="N139" s="5" t="s">
        <v>3</v>
      </c>
      <c r="O139" s="5">
        <v>0</v>
      </c>
      <c r="P139" s="5">
        <f>ROUND(Source!DL118,O139)</f>
        <v>0</v>
      </c>
      <c r="Q139" s="5"/>
      <c r="R139" s="5"/>
      <c r="S139" s="5"/>
      <c r="T139" s="5"/>
      <c r="U139" s="5"/>
      <c r="V139" s="5"/>
      <c r="W139" s="5">
        <v>0</v>
      </c>
      <c r="X139" s="5">
        <v>1</v>
      </c>
      <c r="Y139" s="5">
        <v>0</v>
      </c>
      <c r="Z139" s="5">
        <v>0</v>
      </c>
      <c r="AA139" s="5">
        <v>1</v>
      </c>
      <c r="AB139" s="5">
        <v>0</v>
      </c>
    </row>
    <row r="140" spans="1:28" x14ac:dyDescent="0.2">
      <c r="A140" s="5">
        <v>50</v>
      </c>
      <c r="B140" s="5">
        <v>0</v>
      </c>
      <c r="C140" s="5">
        <v>0</v>
      </c>
      <c r="D140" s="5">
        <v>1</v>
      </c>
      <c r="E140" s="5">
        <v>207</v>
      </c>
      <c r="F140" s="5">
        <f>Source!U118</f>
        <v>966.71649599999978</v>
      </c>
      <c r="G140" s="5" t="s">
        <v>117</v>
      </c>
      <c r="H140" s="5" t="s">
        <v>118</v>
      </c>
      <c r="I140" s="5"/>
      <c r="J140" s="5"/>
      <c r="K140" s="5">
        <v>207</v>
      </c>
      <c r="L140" s="5">
        <v>21</v>
      </c>
      <c r="M140" s="5">
        <v>3</v>
      </c>
      <c r="N140" s="5" t="s">
        <v>3</v>
      </c>
      <c r="O140" s="5">
        <v>-1</v>
      </c>
      <c r="P140" s="5">
        <f>Source!DM118</f>
        <v>966.71649599999978</v>
      </c>
      <c r="Q140" s="5"/>
      <c r="R140" s="5"/>
      <c r="S140" s="5"/>
      <c r="T140" s="5"/>
      <c r="U140" s="5"/>
      <c r="V140" s="5"/>
      <c r="W140" s="5">
        <v>966.71649599999989</v>
      </c>
      <c r="X140" s="5">
        <v>1</v>
      </c>
      <c r="Y140" s="5">
        <v>966.71649599999989</v>
      </c>
      <c r="Z140" s="5">
        <v>966.71649599999989</v>
      </c>
      <c r="AA140" s="5">
        <v>1</v>
      </c>
      <c r="AB140" s="5">
        <v>966.71649599999989</v>
      </c>
    </row>
    <row r="141" spans="1:28" x14ac:dyDescent="0.2">
      <c r="A141" s="5">
        <v>50</v>
      </c>
      <c r="B141" s="5">
        <v>0</v>
      </c>
      <c r="C141" s="5">
        <v>0</v>
      </c>
      <c r="D141" s="5">
        <v>1</v>
      </c>
      <c r="E141" s="5">
        <v>208</v>
      </c>
      <c r="F141" s="5">
        <f>Source!V118</f>
        <v>388.89974303999992</v>
      </c>
      <c r="G141" s="5" t="s">
        <v>119</v>
      </c>
      <c r="H141" s="5" t="s">
        <v>120</v>
      </c>
      <c r="I141" s="5"/>
      <c r="J141" s="5"/>
      <c r="K141" s="5">
        <v>208</v>
      </c>
      <c r="L141" s="5">
        <v>22</v>
      </c>
      <c r="M141" s="5">
        <v>3</v>
      </c>
      <c r="N141" s="5" t="s">
        <v>3</v>
      </c>
      <c r="O141" s="5">
        <v>-1</v>
      </c>
      <c r="P141" s="5">
        <f>Source!DN118</f>
        <v>388.89974303999992</v>
      </c>
      <c r="Q141" s="5"/>
      <c r="R141" s="5"/>
      <c r="S141" s="5"/>
      <c r="T141" s="5"/>
      <c r="U141" s="5"/>
      <c r="V141" s="5"/>
      <c r="W141" s="5">
        <v>388.89974303999998</v>
      </c>
      <c r="X141" s="5">
        <v>1</v>
      </c>
      <c r="Y141" s="5">
        <v>388.89974303999998</v>
      </c>
      <c r="Z141" s="5">
        <v>388.89974303999998</v>
      </c>
      <c r="AA141" s="5">
        <v>1</v>
      </c>
      <c r="AB141" s="5">
        <v>388.89974303999998</v>
      </c>
    </row>
    <row r="142" spans="1:28" x14ac:dyDescent="0.2">
      <c r="A142" s="5">
        <v>50</v>
      </c>
      <c r="B142" s="5">
        <v>0</v>
      </c>
      <c r="C142" s="5">
        <v>0</v>
      </c>
      <c r="D142" s="5">
        <v>1</v>
      </c>
      <c r="E142" s="5">
        <v>209</v>
      </c>
      <c r="F142" s="5">
        <f>ROUND(Source!W118,O142)</f>
        <v>26</v>
      </c>
      <c r="G142" s="5" t="s">
        <v>121</v>
      </c>
      <c r="H142" s="5" t="s">
        <v>122</v>
      </c>
      <c r="I142" s="5"/>
      <c r="J142" s="5"/>
      <c r="K142" s="5">
        <v>209</v>
      </c>
      <c r="L142" s="5">
        <v>23</v>
      </c>
      <c r="M142" s="5">
        <v>3</v>
      </c>
      <c r="N142" s="5" t="s">
        <v>3</v>
      </c>
      <c r="O142" s="5">
        <v>0</v>
      </c>
      <c r="P142" s="5">
        <f>ROUND(Source!DO118,O142)</f>
        <v>26</v>
      </c>
      <c r="Q142" s="5"/>
      <c r="R142" s="5"/>
      <c r="S142" s="5"/>
      <c r="T142" s="5"/>
      <c r="U142" s="5"/>
      <c r="V142" s="5"/>
      <c r="W142" s="5">
        <v>26</v>
      </c>
      <c r="X142" s="5">
        <v>1</v>
      </c>
      <c r="Y142" s="5">
        <v>26</v>
      </c>
      <c r="Z142" s="5">
        <v>26</v>
      </c>
      <c r="AA142" s="5">
        <v>1</v>
      </c>
      <c r="AB142" s="5">
        <v>26</v>
      </c>
    </row>
    <row r="143" spans="1:28" x14ac:dyDescent="0.2">
      <c r="A143" s="5">
        <v>50</v>
      </c>
      <c r="B143" s="5">
        <v>0</v>
      </c>
      <c r="C143" s="5">
        <v>0</v>
      </c>
      <c r="D143" s="5">
        <v>1</v>
      </c>
      <c r="E143" s="5">
        <v>233</v>
      </c>
      <c r="F143" s="5">
        <f>ROUND(Source!BD118,O143)</f>
        <v>0</v>
      </c>
      <c r="G143" s="5" t="s">
        <v>123</v>
      </c>
      <c r="H143" s="5" t="s">
        <v>124</v>
      </c>
      <c r="I143" s="5"/>
      <c r="J143" s="5"/>
      <c r="K143" s="5">
        <v>233</v>
      </c>
      <c r="L143" s="5">
        <v>24</v>
      </c>
      <c r="M143" s="5">
        <v>3</v>
      </c>
      <c r="N143" s="5" t="s">
        <v>3</v>
      </c>
      <c r="O143" s="5">
        <v>0</v>
      </c>
      <c r="P143" s="5">
        <f>ROUND(Source!EV118,O143)</f>
        <v>0</v>
      </c>
      <c r="Q143" s="5"/>
      <c r="R143" s="5"/>
      <c r="S143" s="5"/>
      <c r="T143" s="5"/>
      <c r="U143" s="5"/>
      <c r="V143" s="5"/>
      <c r="W143" s="5">
        <v>0</v>
      </c>
      <c r="X143" s="5">
        <v>1</v>
      </c>
      <c r="Y143" s="5">
        <v>0</v>
      </c>
      <c r="Z143" s="5">
        <v>0</v>
      </c>
      <c r="AA143" s="5">
        <v>1</v>
      </c>
      <c r="AB143" s="5">
        <v>0</v>
      </c>
    </row>
    <row r="144" spans="1:28" x14ac:dyDescent="0.2">
      <c r="A144" s="5">
        <v>50</v>
      </c>
      <c r="B144" s="5">
        <v>0</v>
      </c>
      <c r="C144" s="5">
        <v>0</v>
      </c>
      <c r="D144" s="5">
        <v>1</v>
      </c>
      <c r="E144" s="5">
        <v>210</v>
      </c>
      <c r="F144" s="5">
        <f>ROUND(Source!X118,O144)</f>
        <v>14790</v>
      </c>
      <c r="G144" s="5" t="s">
        <v>125</v>
      </c>
      <c r="H144" s="5" t="s">
        <v>126</v>
      </c>
      <c r="I144" s="5"/>
      <c r="J144" s="5"/>
      <c r="K144" s="5">
        <v>210</v>
      </c>
      <c r="L144" s="5">
        <v>25</v>
      </c>
      <c r="M144" s="5">
        <v>3</v>
      </c>
      <c r="N144" s="5" t="s">
        <v>3</v>
      </c>
      <c r="O144" s="5">
        <v>0</v>
      </c>
      <c r="P144" s="5">
        <f>ROUND(Source!DP118,O144)</f>
        <v>101903</v>
      </c>
      <c r="Q144" s="5"/>
      <c r="R144" s="5"/>
      <c r="S144" s="5"/>
      <c r="T144" s="5"/>
      <c r="U144" s="5"/>
      <c r="V144" s="5"/>
      <c r="W144" s="5">
        <v>14790</v>
      </c>
      <c r="X144" s="5">
        <v>1</v>
      </c>
      <c r="Y144" s="5">
        <v>14790</v>
      </c>
      <c r="Z144" s="5">
        <v>101903</v>
      </c>
      <c r="AA144" s="5">
        <v>1</v>
      </c>
      <c r="AB144" s="5">
        <v>101903</v>
      </c>
    </row>
    <row r="145" spans="1:255" x14ac:dyDescent="0.2">
      <c r="A145" s="5">
        <v>50</v>
      </c>
      <c r="B145" s="5">
        <v>0</v>
      </c>
      <c r="C145" s="5">
        <v>0</v>
      </c>
      <c r="D145" s="5">
        <v>1</v>
      </c>
      <c r="E145" s="5">
        <v>211</v>
      </c>
      <c r="F145" s="5">
        <f>ROUND(Source!Y118,O145)</f>
        <v>8563</v>
      </c>
      <c r="G145" s="5" t="s">
        <v>127</v>
      </c>
      <c r="H145" s="5" t="s">
        <v>128</v>
      </c>
      <c r="I145" s="5"/>
      <c r="J145" s="5"/>
      <c r="K145" s="5">
        <v>211</v>
      </c>
      <c r="L145" s="5">
        <v>26</v>
      </c>
      <c r="M145" s="5">
        <v>3</v>
      </c>
      <c r="N145" s="5" t="s">
        <v>3</v>
      </c>
      <c r="O145" s="5">
        <v>0</v>
      </c>
      <c r="P145" s="5">
        <f>ROUND(Source!DQ118,O145)</f>
        <v>58997</v>
      </c>
      <c r="Q145" s="5"/>
      <c r="R145" s="5"/>
      <c r="S145" s="5"/>
      <c r="T145" s="5"/>
      <c r="U145" s="5"/>
      <c r="V145" s="5"/>
      <c r="W145" s="5">
        <v>8563</v>
      </c>
      <c r="X145" s="5">
        <v>1</v>
      </c>
      <c r="Y145" s="5">
        <v>8563</v>
      </c>
      <c r="Z145" s="5">
        <v>58997</v>
      </c>
      <c r="AA145" s="5">
        <v>1</v>
      </c>
      <c r="AB145" s="5">
        <v>58997</v>
      </c>
    </row>
    <row r="146" spans="1:255" x14ac:dyDescent="0.2">
      <c r="A146" s="5">
        <v>50</v>
      </c>
      <c r="B146" s="5">
        <v>0</v>
      </c>
      <c r="C146" s="5">
        <v>0</v>
      </c>
      <c r="D146" s="5">
        <v>1</v>
      </c>
      <c r="E146" s="5">
        <v>224</v>
      </c>
      <c r="F146" s="5">
        <f>ROUND(Source!AR118,O146)</f>
        <v>126856</v>
      </c>
      <c r="G146" s="5" t="s">
        <v>129</v>
      </c>
      <c r="H146" s="5" t="s">
        <v>130</v>
      </c>
      <c r="I146" s="5"/>
      <c r="J146" s="5"/>
      <c r="K146" s="5">
        <v>224</v>
      </c>
      <c r="L146" s="5">
        <v>27</v>
      </c>
      <c r="M146" s="5">
        <v>3</v>
      </c>
      <c r="N146" s="5" t="s">
        <v>3</v>
      </c>
      <c r="O146" s="5">
        <v>0</v>
      </c>
      <c r="P146" s="5">
        <f>ROUND(Source!EJ118,O146)</f>
        <v>874061</v>
      </c>
      <c r="Q146" s="5"/>
      <c r="R146" s="5"/>
      <c r="S146" s="5"/>
      <c r="T146" s="5"/>
      <c r="U146" s="5"/>
      <c r="V146" s="5"/>
      <c r="W146" s="5">
        <v>126856</v>
      </c>
      <c r="X146" s="5">
        <v>1</v>
      </c>
      <c r="Y146" s="5">
        <v>126856</v>
      </c>
      <c r="Z146" s="5">
        <v>874061</v>
      </c>
      <c r="AA146" s="5">
        <v>1</v>
      </c>
      <c r="AB146" s="5">
        <v>874061</v>
      </c>
    </row>
    <row r="148" spans="1:255" x14ac:dyDescent="0.2">
      <c r="A148" s="1">
        <v>4</v>
      </c>
      <c r="B148" s="1">
        <v>1</v>
      </c>
      <c r="C148" s="1"/>
      <c r="D148" s="1">
        <f>ROW(A197)</f>
        <v>197</v>
      </c>
      <c r="E148" s="1"/>
      <c r="F148" s="1" t="s">
        <v>204</v>
      </c>
      <c r="G148" s="1" t="s">
        <v>205</v>
      </c>
      <c r="H148" s="1" t="s">
        <v>3</v>
      </c>
      <c r="I148" s="1">
        <v>0</v>
      </c>
      <c r="J148" s="1"/>
      <c r="K148" s="1">
        <v>-1</v>
      </c>
      <c r="L148" s="1"/>
      <c r="M148" s="1" t="s">
        <v>3</v>
      </c>
      <c r="N148" s="1"/>
      <c r="O148" s="1"/>
      <c r="P148" s="1"/>
      <c r="Q148" s="1"/>
      <c r="R148" s="1"/>
      <c r="S148" s="1">
        <v>0</v>
      </c>
      <c r="T148" s="1">
        <v>0</v>
      </c>
      <c r="U148" s="1" t="s">
        <v>3</v>
      </c>
      <c r="V148" s="1">
        <v>0</v>
      </c>
      <c r="W148" s="1"/>
      <c r="X148" s="1"/>
      <c r="Y148" s="1"/>
      <c r="Z148" s="1"/>
      <c r="AA148" s="1"/>
      <c r="AB148" s="1" t="s">
        <v>3</v>
      </c>
      <c r="AC148" s="1" t="s">
        <v>3</v>
      </c>
      <c r="AD148" s="1" t="s">
        <v>3</v>
      </c>
      <c r="AE148" s="1" t="s">
        <v>3</v>
      </c>
      <c r="AF148" s="1" t="s">
        <v>3</v>
      </c>
      <c r="AG148" s="1" t="s">
        <v>3</v>
      </c>
      <c r="AH148" s="1"/>
      <c r="AI148" s="1"/>
      <c r="AJ148" s="1"/>
      <c r="AK148" s="1"/>
      <c r="AL148" s="1"/>
      <c r="AM148" s="1"/>
      <c r="AN148" s="1"/>
      <c r="AO148" s="1"/>
      <c r="AP148" s="1" t="s">
        <v>3</v>
      </c>
      <c r="AQ148" s="1" t="s">
        <v>3</v>
      </c>
      <c r="AR148" s="1" t="s">
        <v>3</v>
      </c>
      <c r="AS148" s="1"/>
      <c r="AT148" s="1"/>
      <c r="AU148" s="1"/>
      <c r="AV148" s="1"/>
      <c r="AW148" s="1"/>
      <c r="AX148" s="1"/>
      <c r="AY148" s="1"/>
      <c r="AZ148" s="1" t="s">
        <v>3</v>
      </c>
      <c r="BA148" s="1"/>
      <c r="BB148" s="1" t="s">
        <v>3</v>
      </c>
      <c r="BC148" s="1" t="s">
        <v>3</v>
      </c>
      <c r="BD148" s="1" t="s">
        <v>3</v>
      </c>
      <c r="BE148" s="1" t="s">
        <v>3</v>
      </c>
      <c r="BF148" s="1" t="s">
        <v>3</v>
      </c>
      <c r="BG148" s="1" t="s">
        <v>3</v>
      </c>
      <c r="BH148" s="1" t="s">
        <v>3</v>
      </c>
      <c r="BI148" s="1" t="s">
        <v>3</v>
      </c>
      <c r="BJ148" s="1" t="s">
        <v>3</v>
      </c>
      <c r="BK148" s="1" t="s">
        <v>3</v>
      </c>
      <c r="BL148" s="1" t="s">
        <v>3</v>
      </c>
      <c r="BM148" s="1" t="s">
        <v>3</v>
      </c>
      <c r="BN148" s="1" t="s">
        <v>3</v>
      </c>
      <c r="BO148" s="1" t="s">
        <v>3</v>
      </c>
      <c r="BP148" s="1" t="s">
        <v>3</v>
      </c>
      <c r="BQ148" s="1"/>
      <c r="BR148" s="1"/>
      <c r="BS148" s="1"/>
      <c r="BT148" s="1"/>
      <c r="BU148" s="1"/>
      <c r="BV148" s="1"/>
      <c r="BW148" s="1"/>
      <c r="BX148" s="1">
        <v>0</v>
      </c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>
        <v>0</v>
      </c>
    </row>
    <row r="150" spans="1:255" x14ac:dyDescent="0.2">
      <c r="A150" s="3">
        <v>52</v>
      </c>
      <c r="B150" s="3">
        <f t="shared" ref="B150:G150" si="147">B197</f>
        <v>1</v>
      </c>
      <c r="C150" s="3">
        <f t="shared" si="147"/>
        <v>4</v>
      </c>
      <c r="D150" s="3">
        <f t="shared" si="147"/>
        <v>148</v>
      </c>
      <c r="E150" s="3">
        <f t="shared" si="147"/>
        <v>0</v>
      </c>
      <c r="F150" s="3" t="str">
        <f t="shared" si="147"/>
        <v>Раздел 3</v>
      </c>
      <c r="G150" s="3" t="str">
        <f t="shared" si="147"/>
        <v>ПЭ1-10 кВ</v>
      </c>
      <c r="H150" s="3"/>
      <c r="I150" s="3"/>
      <c r="J150" s="3"/>
      <c r="K150" s="3"/>
      <c r="L150" s="3"/>
      <c r="M150" s="3"/>
      <c r="N150" s="3"/>
      <c r="O150" s="3">
        <f t="shared" ref="O150:AT150" si="148">O197</f>
        <v>215475</v>
      </c>
      <c r="P150" s="3">
        <f t="shared" si="148"/>
        <v>27783</v>
      </c>
      <c r="Q150" s="3">
        <f t="shared" si="148"/>
        <v>164789</v>
      </c>
      <c r="R150" s="3">
        <f t="shared" si="148"/>
        <v>9701</v>
      </c>
      <c r="S150" s="3">
        <f t="shared" si="148"/>
        <v>22903</v>
      </c>
      <c r="T150" s="3">
        <f t="shared" si="148"/>
        <v>0</v>
      </c>
      <c r="U150" s="3">
        <f t="shared" si="148"/>
        <v>2078.6167199999995</v>
      </c>
      <c r="V150" s="3">
        <f t="shared" si="148"/>
        <v>772.95188279999979</v>
      </c>
      <c r="W150" s="3">
        <f t="shared" si="148"/>
        <v>43</v>
      </c>
      <c r="X150" s="3">
        <f t="shared" si="148"/>
        <v>30974</v>
      </c>
      <c r="Y150" s="3">
        <f t="shared" si="148"/>
        <v>17932</v>
      </c>
      <c r="Z150" s="3">
        <f t="shared" si="148"/>
        <v>0</v>
      </c>
      <c r="AA150" s="3">
        <f t="shared" si="148"/>
        <v>0</v>
      </c>
      <c r="AB150" s="3">
        <f t="shared" si="148"/>
        <v>215475</v>
      </c>
      <c r="AC150" s="3">
        <f t="shared" si="148"/>
        <v>27783</v>
      </c>
      <c r="AD150" s="3">
        <f t="shared" si="148"/>
        <v>164789</v>
      </c>
      <c r="AE150" s="3">
        <f t="shared" si="148"/>
        <v>9701</v>
      </c>
      <c r="AF150" s="3">
        <f t="shared" si="148"/>
        <v>22903</v>
      </c>
      <c r="AG150" s="3">
        <f t="shared" si="148"/>
        <v>0</v>
      </c>
      <c r="AH150" s="3">
        <f t="shared" si="148"/>
        <v>2078.6167199999995</v>
      </c>
      <c r="AI150" s="3">
        <f t="shared" si="148"/>
        <v>772.95188279999979</v>
      </c>
      <c r="AJ150" s="3">
        <f t="shared" si="148"/>
        <v>43</v>
      </c>
      <c r="AK150" s="3">
        <f t="shared" si="148"/>
        <v>30974</v>
      </c>
      <c r="AL150" s="3">
        <f t="shared" si="148"/>
        <v>17932</v>
      </c>
      <c r="AM150" s="3">
        <f t="shared" si="148"/>
        <v>0</v>
      </c>
      <c r="AN150" s="3">
        <f t="shared" si="148"/>
        <v>0</v>
      </c>
      <c r="AO150" s="3">
        <f t="shared" si="148"/>
        <v>0</v>
      </c>
      <c r="AP150" s="3">
        <f t="shared" si="148"/>
        <v>0</v>
      </c>
      <c r="AQ150" s="3">
        <f t="shared" si="148"/>
        <v>0</v>
      </c>
      <c r="AR150" s="3">
        <f t="shared" si="148"/>
        <v>264381</v>
      </c>
      <c r="AS150" s="3">
        <f t="shared" si="148"/>
        <v>729</v>
      </c>
      <c r="AT150" s="3">
        <f t="shared" si="148"/>
        <v>263652</v>
      </c>
      <c r="AU150" s="3">
        <f t="shared" ref="AU150:BZ150" si="149">AU197</f>
        <v>0</v>
      </c>
      <c r="AV150" s="3">
        <f t="shared" si="149"/>
        <v>27783</v>
      </c>
      <c r="AW150" s="3">
        <f t="shared" si="149"/>
        <v>27783</v>
      </c>
      <c r="AX150" s="3">
        <f t="shared" si="149"/>
        <v>0</v>
      </c>
      <c r="AY150" s="3">
        <f t="shared" si="149"/>
        <v>27783</v>
      </c>
      <c r="AZ150" s="3">
        <f t="shared" si="149"/>
        <v>0</v>
      </c>
      <c r="BA150" s="3">
        <f t="shared" si="149"/>
        <v>0</v>
      </c>
      <c r="BB150" s="3">
        <f t="shared" si="149"/>
        <v>0</v>
      </c>
      <c r="BC150" s="3">
        <f t="shared" si="149"/>
        <v>0</v>
      </c>
      <c r="BD150" s="3">
        <f t="shared" si="149"/>
        <v>0</v>
      </c>
      <c r="BE150" s="3">
        <f t="shared" si="149"/>
        <v>0</v>
      </c>
      <c r="BF150" s="3">
        <f t="shared" si="149"/>
        <v>0</v>
      </c>
      <c r="BG150" s="3">
        <f t="shared" si="149"/>
        <v>0</v>
      </c>
      <c r="BH150" s="3">
        <f t="shared" si="149"/>
        <v>0</v>
      </c>
      <c r="BI150" s="3">
        <f t="shared" si="149"/>
        <v>0</v>
      </c>
      <c r="BJ150" s="3">
        <f t="shared" si="149"/>
        <v>0</v>
      </c>
      <c r="BK150" s="3">
        <f t="shared" si="149"/>
        <v>0</v>
      </c>
      <c r="BL150" s="3">
        <f t="shared" si="149"/>
        <v>0</v>
      </c>
      <c r="BM150" s="3">
        <f t="shared" si="149"/>
        <v>0</v>
      </c>
      <c r="BN150" s="3">
        <f t="shared" si="149"/>
        <v>0</v>
      </c>
      <c r="BO150" s="3">
        <f t="shared" si="149"/>
        <v>0</v>
      </c>
      <c r="BP150" s="3">
        <f t="shared" si="149"/>
        <v>0</v>
      </c>
      <c r="BQ150" s="3">
        <f t="shared" si="149"/>
        <v>0</v>
      </c>
      <c r="BR150" s="3">
        <f t="shared" si="149"/>
        <v>0</v>
      </c>
      <c r="BS150" s="3">
        <f t="shared" si="149"/>
        <v>0</v>
      </c>
      <c r="BT150" s="3">
        <f t="shared" si="149"/>
        <v>0</v>
      </c>
      <c r="BU150" s="3">
        <f t="shared" si="149"/>
        <v>0</v>
      </c>
      <c r="BV150" s="3">
        <f t="shared" si="149"/>
        <v>0</v>
      </c>
      <c r="BW150" s="3">
        <f t="shared" si="149"/>
        <v>0</v>
      </c>
      <c r="BX150" s="3">
        <f t="shared" si="149"/>
        <v>0</v>
      </c>
      <c r="BY150" s="3">
        <f t="shared" si="149"/>
        <v>0</v>
      </c>
      <c r="BZ150" s="3">
        <f t="shared" si="149"/>
        <v>0</v>
      </c>
      <c r="CA150" s="3">
        <f t="shared" ref="CA150:DF150" si="150">CA197</f>
        <v>264381</v>
      </c>
      <c r="CB150" s="3">
        <f t="shared" si="150"/>
        <v>729</v>
      </c>
      <c r="CC150" s="3">
        <f t="shared" si="150"/>
        <v>263652</v>
      </c>
      <c r="CD150" s="3">
        <f t="shared" si="150"/>
        <v>0</v>
      </c>
      <c r="CE150" s="3">
        <f t="shared" si="150"/>
        <v>27783</v>
      </c>
      <c r="CF150" s="3">
        <f t="shared" si="150"/>
        <v>27783</v>
      </c>
      <c r="CG150" s="3">
        <f t="shared" si="150"/>
        <v>0</v>
      </c>
      <c r="CH150" s="3">
        <f t="shared" si="150"/>
        <v>27783</v>
      </c>
      <c r="CI150" s="3">
        <f t="shared" si="150"/>
        <v>0</v>
      </c>
      <c r="CJ150" s="3">
        <f t="shared" si="150"/>
        <v>0</v>
      </c>
      <c r="CK150" s="3">
        <f t="shared" si="150"/>
        <v>0</v>
      </c>
      <c r="CL150" s="3">
        <f t="shared" si="150"/>
        <v>0</v>
      </c>
      <c r="CM150" s="3">
        <f t="shared" si="150"/>
        <v>0</v>
      </c>
      <c r="CN150" s="3">
        <f t="shared" si="150"/>
        <v>0</v>
      </c>
      <c r="CO150" s="3">
        <f t="shared" si="150"/>
        <v>0</v>
      </c>
      <c r="CP150" s="3">
        <f t="shared" si="150"/>
        <v>0</v>
      </c>
      <c r="CQ150" s="3">
        <f t="shared" si="150"/>
        <v>0</v>
      </c>
      <c r="CR150" s="3">
        <f t="shared" si="150"/>
        <v>0</v>
      </c>
      <c r="CS150" s="3">
        <f t="shared" si="150"/>
        <v>0</v>
      </c>
      <c r="CT150" s="3">
        <f t="shared" si="150"/>
        <v>0</v>
      </c>
      <c r="CU150" s="3">
        <f t="shared" si="150"/>
        <v>0</v>
      </c>
      <c r="CV150" s="3">
        <f t="shared" si="150"/>
        <v>0</v>
      </c>
      <c r="CW150" s="3">
        <f t="shared" si="150"/>
        <v>0</v>
      </c>
      <c r="CX150" s="3">
        <f t="shared" si="150"/>
        <v>0</v>
      </c>
      <c r="CY150" s="3">
        <f t="shared" si="150"/>
        <v>0</v>
      </c>
      <c r="CZ150" s="3">
        <f t="shared" si="150"/>
        <v>0</v>
      </c>
      <c r="DA150" s="3">
        <f t="shared" si="150"/>
        <v>0</v>
      </c>
      <c r="DB150" s="3">
        <f t="shared" si="150"/>
        <v>0</v>
      </c>
      <c r="DC150" s="3">
        <f t="shared" si="150"/>
        <v>0</v>
      </c>
      <c r="DD150" s="3">
        <f t="shared" si="150"/>
        <v>0</v>
      </c>
      <c r="DE150" s="3">
        <f t="shared" si="150"/>
        <v>0</v>
      </c>
      <c r="DF150" s="3">
        <f t="shared" si="150"/>
        <v>0</v>
      </c>
      <c r="DG150" s="4">
        <f t="shared" ref="DG150:EL150" si="151">DG197</f>
        <v>1484628</v>
      </c>
      <c r="DH150" s="4">
        <f t="shared" si="151"/>
        <v>191432</v>
      </c>
      <c r="DI150" s="4">
        <f t="shared" si="151"/>
        <v>1135398</v>
      </c>
      <c r="DJ150" s="4">
        <f t="shared" si="151"/>
        <v>66837</v>
      </c>
      <c r="DK150" s="4">
        <f t="shared" si="151"/>
        <v>157798</v>
      </c>
      <c r="DL150" s="4">
        <f t="shared" si="151"/>
        <v>0</v>
      </c>
      <c r="DM150" s="4">
        <f t="shared" si="151"/>
        <v>2078.6167199999995</v>
      </c>
      <c r="DN150" s="4">
        <f t="shared" si="151"/>
        <v>772.95188279999979</v>
      </c>
      <c r="DO150" s="4">
        <f t="shared" si="151"/>
        <v>43</v>
      </c>
      <c r="DP150" s="4">
        <f t="shared" si="151"/>
        <v>213402</v>
      </c>
      <c r="DQ150" s="4">
        <f t="shared" si="151"/>
        <v>123549</v>
      </c>
      <c r="DR150" s="4">
        <f t="shared" si="151"/>
        <v>0</v>
      </c>
      <c r="DS150" s="4">
        <f t="shared" si="151"/>
        <v>0</v>
      </c>
      <c r="DT150" s="4">
        <f t="shared" si="151"/>
        <v>1484628</v>
      </c>
      <c r="DU150" s="4">
        <f t="shared" si="151"/>
        <v>191432</v>
      </c>
      <c r="DV150" s="4">
        <f t="shared" si="151"/>
        <v>1135398</v>
      </c>
      <c r="DW150" s="4">
        <f t="shared" si="151"/>
        <v>66837</v>
      </c>
      <c r="DX150" s="4">
        <f t="shared" si="151"/>
        <v>157798</v>
      </c>
      <c r="DY150" s="4">
        <f t="shared" si="151"/>
        <v>0</v>
      </c>
      <c r="DZ150" s="4">
        <f t="shared" si="151"/>
        <v>2078.6167199999995</v>
      </c>
      <c r="EA150" s="4">
        <f t="shared" si="151"/>
        <v>772.95188279999979</v>
      </c>
      <c r="EB150" s="4">
        <f t="shared" si="151"/>
        <v>43</v>
      </c>
      <c r="EC150" s="4">
        <f t="shared" si="151"/>
        <v>213402</v>
      </c>
      <c r="ED150" s="4">
        <f t="shared" si="151"/>
        <v>123549</v>
      </c>
      <c r="EE150" s="4">
        <f t="shared" si="151"/>
        <v>0</v>
      </c>
      <c r="EF150" s="4">
        <f t="shared" si="151"/>
        <v>0</v>
      </c>
      <c r="EG150" s="4">
        <f t="shared" si="151"/>
        <v>0</v>
      </c>
      <c r="EH150" s="4">
        <f t="shared" si="151"/>
        <v>0</v>
      </c>
      <c r="EI150" s="4">
        <f t="shared" si="151"/>
        <v>0</v>
      </c>
      <c r="EJ150" s="4">
        <f t="shared" si="151"/>
        <v>1821579</v>
      </c>
      <c r="EK150" s="4">
        <f t="shared" si="151"/>
        <v>5026</v>
      </c>
      <c r="EL150" s="4">
        <f t="shared" si="151"/>
        <v>1816553</v>
      </c>
      <c r="EM150" s="4">
        <f t="shared" ref="EM150:FR150" si="152">EM197</f>
        <v>0</v>
      </c>
      <c r="EN150" s="4">
        <f t="shared" si="152"/>
        <v>191432</v>
      </c>
      <c r="EO150" s="4">
        <f t="shared" si="152"/>
        <v>191432</v>
      </c>
      <c r="EP150" s="4">
        <f t="shared" si="152"/>
        <v>0</v>
      </c>
      <c r="EQ150" s="4">
        <f t="shared" si="152"/>
        <v>191432</v>
      </c>
      <c r="ER150" s="4">
        <f t="shared" si="152"/>
        <v>0</v>
      </c>
      <c r="ES150" s="4">
        <f t="shared" si="152"/>
        <v>0</v>
      </c>
      <c r="ET150" s="4">
        <f t="shared" si="152"/>
        <v>0</v>
      </c>
      <c r="EU150" s="4">
        <f t="shared" si="152"/>
        <v>0</v>
      </c>
      <c r="EV150" s="4">
        <f t="shared" si="152"/>
        <v>0</v>
      </c>
      <c r="EW150" s="4">
        <f t="shared" si="152"/>
        <v>0</v>
      </c>
      <c r="EX150" s="4">
        <f t="shared" si="152"/>
        <v>0</v>
      </c>
      <c r="EY150" s="4">
        <f t="shared" si="152"/>
        <v>0</v>
      </c>
      <c r="EZ150" s="4">
        <f t="shared" si="152"/>
        <v>0</v>
      </c>
      <c r="FA150" s="4">
        <f t="shared" si="152"/>
        <v>0</v>
      </c>
      <c r="FB150" s="4">
        <f t="shared" si="152"/>
        <v>0</v>
      </c>
      <c r="FC150" s="4">
        <f t="shared" si="152"/>
        <v>0</v>
      </c>
      <c r="FD150" s="4">
        <f t="shared" si="152"/>
        <v>0</v>
      </c>
      <c r="FE150" s="4">
        <f t="shared" si="152"/>
        <v>0</v>
      </c>
      <c r="FF150" s="4">
        <f t="shared" si="152"/>
        <v>0</v>
      </c>
      <c r="FG150" s="4">
        <f t="shared" si="152"/>
        <v>0</v>
      </c>
      <c r="FH150" s="4">
        <f t="shared" si="152"/>
        <v>0</v>
      </c>
      <c r="FI150" s="4">
        <f t="shared" si="152"/>
        <v>0</v>
      </c>
      <c r="FJ150" s="4">
        <f t="shared" si="152"/>
        <v>0</v>
      </c>
      <c r="FK150" s="4">
        <f t="shared" si="152"/>
        <v>0</v>
      </c>
      <c r="FL150" s="4">
        <f t="shared" si="152"/>
        <v>0</v>
      </c>
      <c r="FM150" s="4">
        <f t="shared" si="152"/>
        <v>0</v>
      </c>
      <c r="FN150" s="4">
        <f t="shared" si="152"/>
        <v>0</v>
      </c>
      <c r="FO150" s="4">
        <f t="shared" si="152"/>
        <v>0</v>
      </c>
      <c r="FP150" s="4">
        <f t="shared" si="152"/>
        <v>0</v>
      </c>
      <c r="FQ150" s="4">
        <f t="shared" si="152"/>
        <v>0</v>
      </c>
      <c r="FR150" s="4">
        <f t="shared" si="152"/>
        <v>0</v>
      </c>
      <c r="FS150" s="4">
        <f t="shared" ref="FS150:GX150" si="153">FS197</f>
        <v>1821579</v>
      </c>
      <c r="FT150" s="4">
        <f t="shared" si="153"/>
        <v>5026</v>
      </c>
      <c r="FU150" s="4">
        <f t="shared" si="153"/>
        <v>1816553</v>
      </c>
      <c r="FV150" s="4">
        <f t="shared" si="153"/>
        <v>0</v>
      </c>
      <c r="FW150" s="4">
        <f t="shared" si="153"/>
        <v>191432</v>
      </c>
      <c r="FX150" s="4">
        <f t="shared" si="153"/>
        <v>191432</v>
      </c>
      <c r="FY150" s="4">
        <f t="shared" si="153"/>
        <v>0</v>
      </c>
      <c r="FZ150" s="4">
        <f t="shared" si="153"/>
        <v>191432</v>
      </c>
      <c r="GA150" s="4">
        <f t="shared" si="153"/>
        <v>0</v>
      </c>
      <c r="GB150" s="4">
        <f t="shared" si="153"/>
        <v>0</v>
      </c>
      <c r="GC150" s="4">
        <f t="shared" si="153"/>
        <v>0</v>
      </c>
      <c r="GD150" s="4">
        <f t="shared" si="153"/>
        <v>0</v>
      </c>
      <c r="GE150" s="4">
        <f t="shared" si="153"/>
        <v>0</v>
      </c>
      <c r="GF150" s="4">
        <f t="shared" si="153"/>
        <v>0</v>
      </c>
      <c r="GG150" s="4">
        <f t="shared" si="153"/>
        <v>0</v>
      </c>
      <c r="GH150" s="4">
        <f t="shared" si="153"/>
        <v>0</v>
      </c>
      <c r="GI150" s="4">
        <f t="shared" si="153"/>
        <v>0</v>
      </c>
      <c r="GJ150" s="4">
        <f t="shared" si="153"/>
        <v>0</v>
      </c>
      <c r="GK150" s="4">
        <f t="shared" si="153"/>
        <v>0</v>
      </c>
      <c r="GL150" s="4">
        <f t="shared" si="153"/>
        <v>0</v>
      </c>
      <c r="GM150" s="4">
        <f t="shared" si="153"/>
        <v>0</v>
      </c>
      <c r="GN150" s="4">
        <f t="shared" si="153"/>
        <v>0</v>
      </c>
      <c r="GO150" s="4">
        <f t="shared" si="153"/>
        <v>0</v>
      </c>
      <c r="GP150" s="4">
        <f t="shared" si="153"/>
        <v>0</v>
      </c>
      <c r="GQ150" s="4">
        <f t="shared" si="153"/>
        <v>0</v>
      </c>
      <c r="GR150" s="4">
        <f t="shared" si="153"/>
        <v>0</v>
      </c>
      <c r="GS150" s="4">
        <f t="shared" si="153"/>
        <v>0</v>
      </c>
      <c r="GT150" s="4">
        <f t="shared" si="153"/>
        <v>0</v>
      </c>
      <c r="GU150" s="4">
        <f t="shared" si="153"/>
        <v>0</v>
      </c>
      <c r="GV150" s="4">
        <f t="shared" si="153"/>
        <v>0</v>
      </c>
      <c r="GW150" s="4">
        <f t="shared" si="153"/>
        <v>0</v>
      </c>
      <c r="GX150" s="4">
        <f t="shared" si="153"/>
        <v>0</v>
      </c>
    </row>
    <row r="152" spans="1:255" x14ac:dyDescent="0.2">
      <c r="A152" s="2">
        <v>17</v>
      </c>
      <c r="B152" s="2">
        <v>1</v>
      </c>
      <c r="C152" s="2">
        <f>ROW(SmtRes!A271)</f>
        <v>271</v>
      </c>
      <c r="D152" s="2">
        <f>ROW(EtalonRes!A271)</f>
        <v>271</v>
      </c>
      <c r="E152" s="2" t="s">
        <v>3</v>
      </c>
      <c r="F152" s="2" t="s">
        <v>133</v>
      </c>
      <c r="G152" s="2" t="s">
        <v>134</v>
      </c>
      <c r="H152" s="2" t="s">
        <v>135</v>
      </c>
      <c r="I152" s="2">
        <v>5</v>
      </c>
      <c r="J152" s="2">
        <v>0</v>
      </c>
      <c r="K152" s="2">
        <v>5</v>
      </c>
      <c r="L152" s="2"/>
      <c r="M152" s="2"/>
      <c r="N152" s="2"/>
      <c r="O152" s="2">
        <f t="shared" ref="O152:O195" si="154">ROUND(CP152,0)</f>
        <v>3606</v>
      </c>
      <c r="P152" s="2">
        <f t="shared" ref="P152:P195" si="155">ROUND(CQ152*I152,0)</f>
        <v>4</v>
      </c>
      <c r="Q152" s="2">
        <f t="shared" ref="Q152:Q195" si="156">ROUND(CR152*I152,0)</f>
        <v>3184</v>
      </c>
      <c r="R152" s="2">
        <f t="shared" ref="R152:R195" si="157">ROUND(CS152*I152,0)</f>
        <v>181</v>
      </c>
      <c r="S152" s="2">
        <f t="shared" ref="S152:S195" si="158">ROUND(CT152*I152,0)</f>
        <v>418</v>
      </c>
      <c r="T152" s="2">
        <f t="shared" ref="T152:T195" si="159">ROUND(CU152*I152,0)</f>
        <v>0</v>
      </c>
      <c r="U152" s="2">
        <f t="shared" ref="U152:U195" si="160">CV152*I152</f>
        <v>36.671999999999997</v>
      </c>
      <c r="V152" s="2">
        <f t="shared" ref="V152:V195" si="161">CW152*I152</f>
        <v>14.399999999999999</v>
      </c>
      <c r="W152" s="2">
        <f t="shared" ref="W152:W195" si="162">ROUND(CX152*I152,0)</f>
        <v>0</v>
      </c>
      <c r="X152" s="2">
        <f t="shared" ref="X152:X195" si="163">ROUND(CY152,0)</f>
        <v>569</v>
      </c>
      <c r="Y152" s="2">
        <f t="shared" ref="Y152:Y195" si="164">ROUND(CZ152,0)</f>
        <v>300</v>
      </c>
      <c r="Z152" s="2"/>
      <c r="AA152" s="2">
        <v>-1</v>
      </c>
      <c r="AB152" s="2">
        <f t="shared" ref="AB152:AB195" si="165">ROUND((AC152+AD152+AF152),6)</f>
        <v>721.1164</v>
      </c>
      <c r="AC152" s="2">
        <f t="shared" ref="AC152:AC167" si="166">ROUND((ES152),6)</f>
        <v>0.79</v>
      </c>
      <c r="AD152" s="2">
        <f>ROUND(((((ET152*1.2*1.6))-((EU152*1.2*1.6)))+AE152),6)</f>
        <v>636.78719999999998</v>
      </c>
      <c r="AE152" s="2">
        <f>ROUND(((EU152*1.2*1.6)),6)</f>
        <v>36.153599999999997</v>
      </c>
      <c r="AF152" s="2">
        <f>ROUND(((EV152*1.2*1.6)),6)</f>
        <v>83.539199999999994</v>
      </c>
      <c r="AG152" s="2">
        <f t="shared" ref="AG152:AG195" si="167">ROUND((AP152),6)</f>
        <v>0</v>
      </c>
      <c r="AH152" s="2">
        <f>((EW152*1.2*1.6))</f>
        <v>7.3343999999999996</v>
      </c>
      <c r="AI152" s="2">
        <f>((EX152*1.2*1.6))</f>
        <v>2.88</v>
      </c>
      <c r="AJ152" s="2">
        <f t="shared" ref="AJ152:AJ195" si="168">(AS152)</f>
        <v>0</v>
      </c>
      <c r="AK152" s="2">
        <v>375.96</v>
      </c>
      <c r="AL152" s="2">
        <v>0.79</v>
      </c>
      <c r="AM152" s="2">
        <v>331.66</v>
      </c>
      <c r="AN152" s="2">
        <v>18.829999999999998</v>
      </c>
      <c r="AO152" s="2">
        <v>43.51</v>
      </c>
      <c r="AP152" s="2">
        <v>0</v>
      </c>
      <c r="AQ152" s="2">
        <v>3.82</v>
      </c>
      <c r="AR152" s="2">
        <v>1.5</v>
      </c>
      <c r="AS152" s="2">
        <v>0</v>
      </c>
      <c r="AT152" s="2">
        <v>95</v>
      </c>
      <c r="AU152" s="2">
        <v>50</v>
      </c>
      <c r="AV152" s="2">
        <v>1</v>
      </c>
      <c r="AW152" s="2">
        <v>1</v>
      </c>
      <c r="AX152" s="2"/>
      <c r="AY152" s="2"/>
      <c r="AZ152" s="2">
        <v>1</v>
      </c>
      <c r="BA152" s="2">
        <v>1</v>
      </c>
      <c r="BB152" s="2">
        <v>1</v>
      </c>
      <c r="BC152" s="2">
        <v>1</v>
      </c>
      <c r="BD152" s="2" t="s">
        <v>3</v>
      </c>
      <c r="BE152" s="2" t="s">
        <v>3</v>
      </c>
      <c r="BF152" s="2" t="s">
        <v>3</v>
      </c>
      <c r="BG152" s="2" t="s">
        <v>3</v>
      </c>
      <c r="BH152" s="2">
        <v>0</v>
      </c>
      <c r="BI152" s="2">
        <v>2</v>
      </c>
      <c r="BJ152" s="2" t="s">
        <v>136</v>
      </c>
      <c r="BK152" s="2"/>
      <c r="BL152" s="2"/>
      <c r="BM152" s="2">
        <v>120002</v>
      </c>
      <c r="BN152" s="2">
        <v>0</v>
      </c>
      <c r="BO152" s="2" t="s">
        <v>3</v>
      </c>
      <c r="BP152" s="2">
        <v>0</v>
      </c>
      <c r="BQ152" s="2">
        <v>3</v>
      </c>
      <c r="BR152" s="2">
        <v>0</v>
      </c>
      <c r="BS152" s="2">
        <v>1</v>
      </c>
      <c r="BT152" s="2">
        <v>1</v>
      </c>
      <c r="BU152" s="2">
        <v>1</v>
      </c>
      <c r="BV152" s="2">
        <v>1</v>
      </c>
      <c r="BW152" s="2">
        <v>1</v>
      </c>
      <c r="BX152" s="2">
        <v>1</v>
      </c>
      <c r="BY152" s="2" t="s">
        <v>3</v>
      </c>
      <c r="BZ152" s="2">
        <v>95</v>
      </c>
      <c r="CA152" s="2">
        <v>50</v>
      </c>
      <c r="CB152" s="2" t="s">
        <v>3</v>
      </c>
      <c r="CC152" s="2"/>
      <c r="CD152" s="2"/>
      <c r="CE152" s="2">
        <v>0</v>
      </c>
      <c r="CF152" s="2">
        <v>0</v>
      </c>
      <c r="CG152" s="2">
        <v>0</v>
      </c>
      <c r="CH152" s="2"/>
      <c r="CI152" s="2"/>
      <c r="CJ152" s="2"/>
      <c r="CK152" s="2"/>
      <c r="CL152" s="2"/>
      <c r="CM152" s="2">
        <v>0</v>
      </c>
      <c r="CN152" s="2" t="s">
        <v>1029</v>
      </c>
      <c r="CO152" s="2">
        <v>0</v>
      </c>
      <c r="CP152" s="2">
        <f t="shared" ref="CP152:CP195" si="169">(P152+Q152+S152)</f>
        <v>3606</v>
      </c>
      <c r="CQ152" s="2">
        <f t="shared" ref="CQ152:CQ195" si="170">AC152*BC152</f>
        <v>0.79</v>
      </c>
      <c r="CR152" s="2">
        <f t="shared" ref="CR152:CR195" si="171">AD152*BB152</f>
        <v>636.78719999999998</v>
      </c>
      <c r="CS152" s="2">
        <f t="shared" ref="CS152:CS195" si="172">AE152*BS152</f>
        <v>36.153599999999997</v>
      </c>
      <c r="CT152" s="2">
        <f t="shared" ref="CT152:CT195" si="173">AF152*BA152</f>
        <v>83.539199999999994</v>
      </c>
      <c r="CU152" s="2">
        <f t="shared" ref="CU152:CU195" si="174">AG152</f>
        <v>0</v>
      </c>
      <c r="CV152" s="2">
        <f t="shared" ref="CV152:CV195" si="175">AH152</f>
        <v>7.3343999999999996</v>
      </c>
      <c r="CW152" s="2">
        <f t="shared" ref="CW152:CW195" si="176">AI152</f>
        <v>2.88</v>
      </c>
      <c r="CX152" s="2">
        <f t="shared" ref="CX152:CX195" si="177">AJ152</f>
        <v>0</v>
      </c>
      <c r="CY152" s="2">
        <f t="shared" ref="CY152:CY195" si="178">(((S152+R152)*AT152)/100)</f>
        <v>569.04999999999995</v>
      </c>
      <c r="CZ152" s="2">
        <f t="shared" ref="CZ152:CZ195" si="179">(((S152+R152)*AU152)/100)</f>
        <v>299.5</v>
      </c>
      <c r="DA152" s="2"/>
      <c r="DB152" s="2"/>
      <c r="DC152" s="2" t="s">
        <v>3</v>
      </c>
      <c r="DD152" s="2" t="s">
        <v>3</v>
      </c>
      <c r="DE152" s="2" t="s">
        <v>75</v>
      </c>
      <c r="DF152" s="2" t="s">
        <v>75</v>
      </c>
      <c r="DG152" s="2" t="s">
        <v>75</v>
      </c>
      <c r="DH152" s="2" t="s">
        <v>3</v>
      </c>
      <c r="DI152" s="2" t="s">
        <v>75</v>
      </c>
      <c r="DJ152" s="2" t="s">
        <v>75</v>
      </c>
      <c r="DK152" s="2" t="s">
        <v>3</v>
      </c>
      <c r="DL152" s="2" t="s">
        <v>3</v>
      </c>
      <c r="DM152" s="2" t="s">
        <v>3</v>
      </c>
      <c r="DN152" s="2">
        <v>0</v>
      </c>
      <c r="DO152" s="2">
        <v>0</v>
      </c>
      <c r="DP152" s="2">
        <v>1</v>
      </c>
      <c r="DQ152" s="2">
        <v>1</v>
      </c>
      <c r="DR152" s="2"/>
      <c r="DS152" s="2"/>
      <c r="DT152" s="2"/>
      <c r="DU152" s="2">
        <v>1013</v>
      </c>
      <c r="DV152" s="2" t="s">
        <v>135</v>
      </c>
      <c r="DW152" s="2" t="s">
        <v>135</v>
      </c>
      <c r="DX152" s="2">
        <v>1</v>
      </c>
      <c r="DY152" s="2"/>
      <c r="DZ152" s="2" t="s">
        <v>3</v>
      </c>
      <c r="EA152" s="2" t="s">
        <v>3</v>
      </c>
      <c r="EB152" s="2" t="s">
        <v>3</v>
      </c>
      <c r="EC152" s="2" t="s">
        <v>3</v>
      </c>
      <c r="ED152" s="2"/>
      <c r="EE152" s="2">
        <v>41318523</v>
      </c>
      <c r="EF152" s="2">
        <v>3</v>
      </c>
      <c r="EG152" s="2" t="s">
        <v>50</v>
      </c>
      <c r="EH152" s="2">
        <v>0</v>
      </c>
      <c r="EI152" s="2" t="s">
        <v>3</v>
      </c>
      <c r="EJ152" s="2">
        <v>2</v>
      </c>
      <c r="EK152" s="2">
        <v>120002</v>
      </c>
      <c r="EL152" s="2" t="s">
        <v>137</v>
      </c>
      <c r="EM152" s="2" t="s">
        <v>138</v>
      </c>
      <c r="EN152" s="2"/>
      <c r="EO152" s="2" t="s">
        <v>139</v>
      </c>
      <c r="EP152" s="2"/>
      <c r="EQ152" s="2">
        <v>132864</v>
      </c>
      <c r="ER152" s="2">
        <v>375.96</v>
      </c>
      <c r="ES152" s="2">
        <v>0.79</v>
      </c>
      <c r="ET152" s="2">
        <v>331.66</v>
      </c>
      <c r="EU152" s="2">
        <v>18.829999999999998</v>
      </c>
      <c r="EV152" s="2">
        <v>43.51</v>
      </c>
      <c r="EW152" s="2">
        <v>3.82</v>
      </c>
      <c r="EX152" s="2">
        <v>1.5</v>
      </c>
      <c r="EY152" s="2">
        <v>0</v>
      </c>
      <c r="EZ152" s="2"/>
      <c r="FA152" s="2"/>
      <c r="FB152" s="2"/>
      <c r="FC152" s="2"/>
      <c r="FD152" s="2"/>
      <c r="FE152" s="2"/>
      <c r="FF152" s="2"/>
      <c r="FG152" s="2"/>
      <c r="FH152" s="2"/>
      <c r="FI152" s="2"/>
      <c r="FJ152" s="2"/>
      <c r="FK152" s="2"/>
      <c r="FL152" s="2"/>
      <c r="FM152" s="2"/>
      <c r="FN152" s="2"/>
      <c r="FO152" s="2"/>
      <c r="FP152" s="2"/>
      <c r="FQ152" s="2">
        <v>0</v>
      </c>
      <c r="FR152" s="2">
        <f t="shared" ref="FR152:FR195" si="180">ROUND(IF(AND(BH152=3,BI152=3),P152,0),0)</f>
        <v>0</v>
      </c>
      <c r="FS152" s="2">
        <v>0</v>
      </c>
      <c r="FT152" s="2"/>
      <c r="FU152" s="2"/>
      <c r="FV152" s="2"/>
      <c r="FW152" s="2"/>
      <c r="FX152" s="2">
        <v>95</v>
      </c>
      <c r="FY152" s="2">
        <v>50</v>
      </c>
      <c r="FZ152" s="2"/>
      <c r="GA152" s="2" t="s">
        <v>3</v>
      </c>
      <c r="GB152" s="2"/>
      <c r="GC152" s="2"/>
      <c r="GD152" s="2">
        <v>1</v>
      </c>
      <c r="GE152" s="2"/>
      <c r="GF152" s="2">
        <v>1498756947</v>
      </c>
      <c r="GG152" s="2">
        <v>2</v>
      </c>
      <c r="GH152" s="2">
        <v>1</v>
      </c>
      <c r="GI152" s="2">
        <v>-2</v>
      </c>
      <c r="GJ152" s="2">
        <v>0</v>
      </c>
      <c r="GK152" s="2">
        <v>0</v>
      </c>
      <c r="GL152" s="2">
        <f t="shared" ref="GL152:GL195" si="181">ROUND(IF(AND(BH152=3,BI152=3,FS152&lt;&gt;0),P152,0),0)</f>
        <v>0</v>
      </c>
      <c r="GM152" s="2">
        <f t="shared" ref="GM152:GM195" si="182">ROUND(O152+X152+Y152,0)+GX152</f>
        <v>4475</v>
      </c>
      <c r="GN152" s="2">
        <f t="shared" ref="GN152:GN195" si="183">IF(OR(BI152=0,BI152=1),ROUND(O152+X152+Y152,0),0)</f>
        <v>0</v>
      </c>
      <c r="GO152" s="2">
        <f t="shared" ref="GO152:GO195" si="184">IF(BI152=2,ROUND(O152+X152+Y152,0),0)</f>
        <v>4475</v>
      </c>
      <c r="GP152" s="2">
        <f t="shared" ref="GP152:GP195" si="185">IF(BI152=4,ROUND(O152+X152+Y152,0)+GX152,0)</f>
        <v>0</v>
      </c>
      <c r="GQ152" s="2"/>
      <c r="GR152" s="2">
        <v>0</v>
      </c>
      <c r="GS152" s="2">
        <v>3</v>
      </c>
      <c r="GT152" s="2">
        <v>0</v>
      </c>
      <c r="GU152" s="2" t="s">
        <v>3</v>
      </c>
      <c r="GV152" s="2">
        <f t="shared" ref="GV152:GV195" si="186">ROUND((GT152),6)</f>
        <v>0</v>
      </c>
      <c r="GW152" s="2">
        <v>1</v>
      </c>
      <c r="GX152" s="2">
        <f t="shared" ref="GX152:GX195" si="187">ROUND(HC152*I152,0)</f>
        <v>0</v>
      </c>
      <c r="GY152" s="2"/>
      <c r="GZ152" s="2"/>
      <c r="HA152" s="2">
        <v>0</v>
      </c>
      <c r="HB152" s="2">
        <v>0</v>
      </c>
      <c r="HC152" s="2">
        <f t="shared" ref="HC152:HC195" si="188">GV152*GW152</f>
        <v>0</v>
      </c>
      <c r="HD152" s="2"/>
      <c r="HE152" s="2" t="s">
        <v>3</v>
      </c>
      <c r="HF152" s="2" t="s">
        <v>3</v>
      </c>
      <c r="HG152" s="2"/>
      <c r="HH152" s="2"/>
      <c r="HI152" s="2"/>
      <c r="HJ152" s="2"/>
      <c r="HK152" s="2"/>
      <c r="HL152" s="2"/>
      <c r="HM152" s="2" t="s">
        <v>3</v>
      </c>
      <c r="HN152" s="2" t="s">
        <v>3</v>
      </c>
      <c r="HO152" s="2" t="s">
        <v>3</v>
      </c>
      <c r="HP152" s="2" t="s">
        <v>3</v>
      </c>
      <c r="HQ152" s="2" t="s">
        <v>3</v>
      </c>
      <c r="HR152" s="2"/>
      <c r="HS152" s="2"/>
      <c r="HT152" s="2"/>
      <c r="HU152" s="2"/>
      <c r="HV152" s="2"/>
      <c r="HW152" s="2"/>
      <c r="HX152" s="2"/>
      <c r="HY152" s="2"/>
      <c r="HZ152" s="2"/>
      <c r="IA152" s="2"/>
      <c r="IB152" s="2"/>
      <c r="IC152" s="2"/>
      <c r="ID152" s="2"/>
      <c r="IE152" s="2"/>
      <c r="IF152" s="2"/>
      <c r="IG152" s="2"/>
      <c r="IH152" s="2"/>
      <c r="II152" s="2"/>
      <c r="IJ152" s="2"/>
      <c r="IK152" s="2">
        <v>0</v>
      </c>
      <c r="IL152" s="2"/>
      <c r="IM152" s="2"/>
      <c r="IN152" s="2"/>
      <c r="IO152" s="2"/>
      <c r="IP152" s="2"/>
      <c r="IQ152" s="2"/>
      <c r="IR152" s="2"/>
      <c r="IS152" s="2"/>
      <c r="IT152" s="2"/>
      <c r="IU152" s="2"/>
    </row>
    <row r="153" spans="1:255" x14ac:dyDescent="0.2">
      <c r="A153">
        <v>17</v>
      </c>
      <c r="B153">
        <v>1</v>
      </c>
      <c r="C153">
        <f>ROW(SmtRes!A276)</f>
        <v>276</v>
      </c>
      <c r="D153">
        <f>ROW(EtalonRes!A276)</f>
        <v>276</v>
      </c>
      <c r="E153" t="s">
        <v>3</v>
      </c>
      <c r="F153" t="s">
        <v>133</v>
      </c>
      <c r="G153" t="s">
        <v>134</v>
      </c>
      <c r="H153" t="s">
        <v>135</v>
      </c>
      <c r="I153">
        <v>5</v>
      </c>
      <c r="J153">
        <v>0</v>
      </c>
      <c r="K153">
        <v>5</v>
      </c>
      <c r="O153">
        <f t="shared" si="154"/>
        <v>3606</v>
      </c>
      <c r="P153">
        <f t="shared" si="155"/>
        <v>4</v>
      </c>
      <c r="Q153">
        <f t="shared" si="156"/>
        <v>3184</v>
      </c>
      <c r="R153">
        <f t="shared" si="157"/>
        <v>181</v>
      </c>
      <c r="S153">
        <f t="shared" si="158"/>
        <v>418</v>
      </c>
      <c r="T153">
        <f t="shared" si="159"/>
        <v>0</v>
      </c>
      <c r="U153">
        <f t="shared" si="160"/>
        <v>36.671999999999997</v>
      </c>
      <c r="V153">
        <f t="shared" si="161"/>
        <v>14.399999999999999</v>
      </c>
      <c r="W153">
        <f t="shared" si="162"/>
        <v>0</v>
      </c>
      <c r="X153">
        <f t="shared" si="163"/>
        <v>569</v>
      </c>
      <c r="Y153">
        <f t="shared" si="164"/>
        <v>300</v>
      </c>
      <c r="AA153">
        <v>-1</v>
      </c>
      <c r="AB153">
        <f t="shared" si="165"/>
        <v>721.1164</v>
      </c>
      <c r="AC153">
        <f t="shared" si="166"/>
        <v>0.79</v>
      </c>
      <c r="AD153">
        <f>ROUND(((((ET153*1.2*1.6))-((EU153*1.2*1.6)))+AE153),6)</f>
        <v>636.78719999999998</v>
      </c>
      <c r="AE153">
        <f>ROUND(((EU153*1.2*1.6)),6)</f>
        <v>36.153599999999997</v>
      </c>
      <c r="AF153">
        <f>ROUND(((EV153*1.2*1.6)),6)</f>
        <v>83.539199999999994</v>
      </c>
      <c r="AG153">
        <f t="shared" si="167"/>
        <v>0</v>
      </c>
      <c r="AH153">
        <f>((EW153*1.2*1.6))</f>
        <v>7.3343999999999996</v>
      </c>
      <c r="AI153">
        <f>((EX153*1.2*1.6))</f>
        <v>2.88</v>
      </c>
      <c r="AJ153">
        <f t="shared" si="168"/>
        <v>0</v>
      </c>
      <c r="AK153">
        <v>375.96</v>
      </c>
      <c r="AL153">
        <v>0.79</v>
      </c>
      <c r="AM153">
        <v>331.66</v>
      </c>
      <c r="AN153">
        <v>18.829999999999998</v>
      </c>
      <c r="AO153">
        <v>43.51</v>
      </c>
      <c r="AP153">
        <v>0</v>
      </c>
      <c r="AQ153">
        <v>3.82</v>
      </c>
      <c r="AR153">
        <v>1.5</v>
      </c>
      <c r="AS153">
        <v>0</v>
      </c>
      <c r="AT153">
        <v>95</v>
      </c>
      <c r="AU153">
        <v>50</v>
      </c>
      <c r="AV153">
        <v>1</v>
      </c>
      <c r="AW153">
        <v>1</v>
      </c>
      <c r="AZ153">
        <v>1</v>
      </c>
      <c r="BA153">
        <v>1</v>
      </c>
      <c r="BB153">
        <v>1</v>
      </c>
      <c r="BC153">
        <v>1</v>
      </c>
      <c r="BD153" t="s">
        <v>3</v>
      </c>
      <c r="BE153" t="s">
        <v>3</v>
      </c>
      <c r="BF153" t="s">
        <v>3</v>
      </c>
      <c r="BG153" t="s">
        <v>3</v>
      </c>
      <c r="BH153">
        <v>0</v>
      </c>
      <c r="BI153">
        <v>2</v>
      </c>
      <c r="BJ153" t="s">
        <v>136</v>
      </c>
      <c r="BM153">
        <v>120002</v>
      </c>
      <c r="BN153">
        <v>0</v>
      </c>
      <c r="BO153" t="s">
        <v>3</v>
      </c>
      <c r="BP153">
        <v>0</v>
      </c>
      <c r="BQ153">
        <v>3</v>
      </c>
      <c r="BR153">
        <v>0</v>
      </c>
      <c r="BS153">
        <v>1</v>
      </c>
      <c r="BT153">
        <v>1</v>
      </c>
      <c r="BU153">
        <v>1</v>
      </c>
      <c r="BV153">
        <v>1</v>
      </c>
      <c r="BW153">
        <v>1</v>
      </c>
      <c r="BX153">
        <v>1</v>
      </c>
      <c r="BY153" t="s">
        <v>3</v>
      </c>
      <c r="BZ153">
        <v>95</v>
      </c>
      <c r="CA153">
        <v>50</v>
      </c>
      <c r="CB153" t="s">
        <v>3</v>
      </c>
      <c r="CE153">
        <v>0</v>
      </c>
      <c r="CF153">
        <v>0</v>
      </c>
      <c r="CG153">
        <v>0</v>
      </c>
      <c r="CM153">
        <v>0</v>
      </c>
      <c r="CN153" t="s">
        <v>1029</v>
      </c>
      <c r="CO153">
        <v>0</v>
      </c>
      <c r="CP153">
        <f t="shared" si="169"/>
        <v>3606</v>
      </c>
      <c r="CQ153">
        <f t="shared" si="170"/>
        <v>0.79</v>
      </c>
      <c r="CR153">
        <f t="shared" si="171"/>
        <v>636.78719999999998</v>
      </c>
      <c r="CS153">
        <f t="shared" si="172"/>
        <v>36.153599999999997</v>
      </c>
      <c r="CT153">
        <f t="shared" si="173"/>
        <v>83.539199999999994</v>
      </c>
      <c r="CU153">
        <f t="shared" si="174"/>
        <v>0</v>
      </c>
      <c r="CV153">
        <f t="shared" si="175"/>
        <v>7.3343999999999996</v>
      </c>
      <c r="CW153">
        <f t="shared" si="176"/>
        <v>2.88</v>
      </c>
      <c r="CX153">
        <f t="shared" si="177"/>
        <v>0</v>
      </c>
      <c r="CY153">
        <f t="shared" si="178"/>
        <v>569.04999999999995</v>
      </c>
      <c r="CZ153">
        <f t="shared" si="179"/>
        <v>299.5</v>
      </c>
      <c r="DC153" t="s">
        <v>3</v>
      </c>
      <c r="DD153" t="s">
        <v>3</v>
      </c>
      <c r="DE153" t="s">
        <v>75</v>
      </c>
      <c r="DF153" t="s">
        <v>75</v>
      </c>
      <c r="DG153" t="s">
        <v>75</v>
      </c>
      <c r="DH153" t="s">
        <v>3</v>
      </c>
      <c r="DI153" t="s">
        <v>75</v>
      </c>
      <c r="DJ153" t="s">
        <v>75</v>
      </c>
      <c r="DK153" t="s">
        <v>3</v>
      </c>
      <c r="DL153" t="s">
        <v>3</v>
      </c>
      <c r="DM153" t="s">
        <v>3</v>
      </c>
      <c r="DN153">
        <v>0</v>
      </c>
      <c r="DO153">
        <v>0</v>
      </c>
      <c r="DP153">
        <v>1</v>
      </c>
      <c r="DQ153">
        <v>1</v>
      </c>
      <c r="DU153">
        <v>1013</v>
      </c>
      <c r="DV153" t="s">
        <v>135</v>
      </c>
      <c r="DW153" t="s">
        <v>135</v>
      </c>
      <c r="DX153">
        <v>1</v>
      </c>
      <c r="DZ153" t="s">
        <v>3</v>
      </c>
      <c r="EA153" t="s">
        <v>3</v>
      </c>
      <c r="EB153" t="s">
        <v>3</v>
      </c>
      <c r="EC153" t="s">
        <v>3</v>
      </c>
      <c r="EE153">
        <v>41318523</v>
      </c>
      <c r="EF153">
        <v>3</v>
      </c>
      <c r="EG153" t="s">
        <v>50</v>
      </c>
      <c r="EH153">
        <v>0</v>
      </c>
      <c r="EI153" t="s">
        <v>3</v>
      </c>
      <c r="EJ153">
        <v>2</v>
      </c>
      <c r="EK153">
        <v>120002</v>
      </c>
      <c r="EL153" t="s">
        <v>137</v>
      </c>
      <c r="EM153" t="s">
        <v>138</v>
      </c>
      <c r="EO153" t="s">
        <v>139</v>
      </c>
      <c r="EQ153">
        <v>132864</v>
      </c>
      <c r="ER153">
        <v>375.96</v>
      </c>
      <c r="ES153">
        <v>0.79</v>
      </c>
      <c r="ET153">
        <v>331.66</v>
      </c>
      <c r="EU153">
        <v>18.829999999999998</v>
      </c>
      <c r="EV153">
        <v>43.51</v>
      </c>
      <c r="EW153">
        <v>3.82</v>
      </c>
      <c r="EX153">
        <v>1.5</v>
      </c>
      <c r="EY153">
        <v>0</v>
      </c>
      <c r="FQ153">
        <v>0</v>
      </c>
      <c r="FR153">
        <f t="shared" si="180"/>
        <v>0</v>
      </c>
      <c r="FS153">
        <v>0</v>
      </c>
      <c r="FX153">
        <v>95</v>
      </c>
      <c r="FY153">
        <v>50</v>
      </c>
      <c r="GA153" t="s">
        <v>3</v>
      </c>
      <c r="GD153">
        <v>1</v>
      </c>
      <c r="GF153">
        <v>1498756947</v>
      </c>
      <c r="GG153">
        <v>1</v>
      </c>
      <c r="GH153">
        <v>1</v>
      </c>
      <c r="GI153">
        <v>-2</v>
      </c>
      <c r="GJ153">
        <v>0</v>
      </c>
      <c r="GK153">
        <v>0</v>
      </c>
      <c r="GL153">
        <f t="shared" si="181"/>
        <v>0</v>
      </c>
      <c r="GM153">
        <f t="shared" si="182"/>
        <v>4475</v>
      </c>
      <c r="GN153">
        <f t="shared" si="183"/>
        <v>0</v>
      </c>
      <c r="GO153">
        <f t="shared" si="184"/>
        <v>4475</v>
      </c>
      <c r="GP153">
        <f t="shared" si="185"/>
        <v>0</v>
      </c>
      <c r="GR153">
        <v>0</v>
      </c>
      <c r="GS153">
        <v>3</v>
      </c>
      <c r="GT153">
        <v>0</v>
      </c>
      <c r="GU153" t="s">
        <v>3</v>
      </c>
      <c r="GV153">
        <f t="shared" si="186"/>
        <v>0</v>
      </c>
      <c r="GW153">
        <v>1</v>
      </c>
      <c r="GX153">
        <f t="shared" si="187"/>
        <v>0</v>
      </c>
      <c r="HA153">
        <v>0</v>
      </c>
      <c r="HB153">
        <v>0</v>
      </c>
      <c r="HC153">
        <f t="shared" si="188"/>
        <v>0</v>
      </c>
      <c r="HE153" t="s">
        <v>3</v>
      </c>
      <c r="HF153" t="s">
        <v>3</v>
      </c>
      <c r="HM153" t="s">
        <v>3</v>
      </c>
      <c r="HN153" t="s">
        <v>3</v>
      </c>
      <c r="HO153" t="s">
        <v>3</v>
      </c>
      <c r="HP153" t="s">
        <v>3</v>
      </c>
      <c r="HQ153" t="s">
        <v>3</v>
      </c>
      <c r="IK153">
        <v>0</v>
      </c>
    </row>
    <row r="154" spans="1:255" x14ac:dyDescent="0.2">
      <c r="A154" s="2">
        <v>17</v>
      </c>
      <c r="B154" s="2">
        <v>1</v>
      </c>
      <c r="C154" s="2">
        <f>ROW(SmtRes!A284)</f>
        <v>284</v>
      </c>
      <c r="D154" s="2">
        <f>ROW(EtalonRes!A284)</f>
        <v>284</v>
      </c>
      <c r="E154" s="2" t="s">
        <v>206</v>
      </c>
      <c r="F154" s="2" t="s">
        <v>141</v>
      </c>
      <c r="G154" s="2" t="s">
        <v>142</v>
      </c>
      <c r="H154" s="2" t="s">
        <v>135</v>
      </c>
      <c r="I154" s="2">
        <v>5</v>
      </c>
      <c r="J154" s="2">
        <v>0</v>
      </c>
      <c r="K154" s="2">
        <v>5</v>
      </c>
      <c r="L154" s="2"/>
      <c r="M154" s="2"/>
      <c r="N154" s="2"/>
      <c r="O154" s="2">
        <f t="shared" si="154"/>
        <v>104</v>
      </c>
      <c r="P154" s="2">
        <f t="shared" si="155"/>
        <v>14</v>
      </c>
      <c r="Q154" s="2">
        <f t="shared" si="156"/>
        <v>31</v>
      </c>
      <c r="R154" s="2">
        <f t="shared" si="157"/>
        <v>2</v>
      </c>
      <c r="S154" s="2">
        <f t="shared" si="158"/>
        <v>59</v>
      </c>
      <c r="T154" s="2">
        <f t="shared" si="159"/>
        <v>0</v>
      </c>
      <c r="U154" s="2">
        <f t="shared" si="160"/>
        <v>5.9339999999999993</v>
      </c>
      <c r="V154" s="2">
        <f t="shared" si="161"/>
        <v>0.13800000000000001</v>
      </c>
      <c r="W154" s="2">
        <f t="shared" si="162"/>
        <v>0</v>
      </c>
      <c r="X154" s="2">
        <f t="shared" si="163"/>
        <v>58</v>
      </c>
      <c r="Y154" s="2">
        <f t="shared" si="164"/>
        <v>34</v>
      </c>
      <c r="Z154" s="2"/>
      <c r="AA154" s="2">
        <v>76147896</v>
      </c>
      <c r="AB154" s="2">
        <f t="shared" si="165"/>
        <v>20.708600000000001</v>
      </c>
      <c r="AC154" s="2">
        <f t="shared" si="166"/>
        <v>2.81</v>
      </c>
      <c r="AD154" s="2">
        <f>ROUND((((((ET154*1.2)*1.15))-(((EU154*1.2)*1.15)))+AE154),6)</f>
        <v>6.1272000000000002</v>
      </c>
      <c r="AE154" s="2">
        <f>ROUND((((EU154*1.2)*1.15)),6)</f>
        <v>0.37259999999999999</v>
      </c>
      <c r="AF154" s="2">
        <f>ROUND((((EV154*1.2)*1.15)),6)</f>
        <v>11.7714</v>
      </c>
      <c r="AG154" s="2">
        <f t="shared" si="167"/>
        <v>0</v>
      </c>
      <c r="AH154" s="2">
        <f>(((EW154*1.2)*1.15))</f>
        <v>1.1867999999999999</v>
      </c>
      <c r="AI154" s="2">
        <f>(((EX154*1.2)*1.15))</f>
        <v>2.76E-2</v>
      </c>
      <c r="AJ154" s="2">
        <f t="shared" si="168"/>
        <v>0</v>
      </c>
      <c r="AK154" s="2">
        <v>15.78</v>
      </c>
      <c r="AL154" s="2">
        <v>2.81</v>
      </c>
      <c r="AM154" s="2">
        <v>4.4400000000000004</v>
      </c>
      <c r="AN154" s="2">
        <v>0.27</v>
      </c>
      <c r="AO154" s="2">
        <v>8.5299999999999994</v>
      </c>
      <c r="AP154" s="2">
        <v>0</v>
      </c>
      <c r="AQ154" s="2">
        <v>0.86</v>
      </c>
      <c r="AR154" s="2">
        <v>0.02</v>
      </c>
      <c r="AS154" s="2">
        <v>0</v>
      </c>
      <c r="AT154" s="2">
        <v>95</v>
      </c>
      <c r="AU154" s="2">
        <v>55</v>
      </c>
      <c r="AV154" s="2">
        <v>1</v>
      </c>
      <c r="AW154" s="2">
        <v>1</v>
      </c>
      <c r="AX154" s="2"/>
      <c r="AY154" s="2"/>
      <c r="AZ154" s="2">
        <v>1</v>
      </c>
      <c r="BA154" s="2">
        <v>1</v>
      </c>
      <c r="BB154" s="2">
        <v>1</v>
      </c>
      <c r="BC154" s="2">
        <v>1</v>
      </c>
      <c r="BD154" s="2" t="s">
        <v>3</v>
      </c>
      <c r="BE154" s="2" t="s">
        <v>3</v>
      </c>
      <c r="BF154" s="2" t="s">
        <v>3</v>
      </c>
      <c r="BG154" s="2" t="s">
        <v>3</v>
      </c>
      <c r="BH154" s="2">
        <v>0</v>
      </c>
      <c r="BI154" s="2">
        <v>2</v>
      </c>
      <c r="BJ154" s="2" t="s">
        <v>143</v>
      </c>
      <c r="BK154" s="2"/>
      <c r="BL154" s="2"/>
      <c r="BM154" s="2">
        <v>108001</v>
      </c>
      <c r="BN154" s="2">
        <v>0</v>
      </c>
      <c r="BO154" s="2" t="s">
        <v>3</v>
      </c>
      <c r="BP154" s="2">
        <v>0</v>
      </c>
      <c r="BQ154" s="2">
        <v>3</v>
      </c>
      <c r="BR154" s="2">
        <v>0</v>
      </c>
      <c r="BS154" s="2">
        <v>1</v>
      </c>
      <c r="BT154" s="2">
        <v>1</v>
      </c>
      <c r="BU154" s="2">
        <v>1</v>
      </c>
      <c r="BV154" s="2">
        <v>1</v>
      </c>
      <c r="BW154" s="2">
        <v>1</v>
      </c>
      <c r="BX154" s="2">
        <v>1</v>
      </c>
      <c r="BY154" s="2" t="s">
        <v>3</v>
      </c>
      <c r="BZ154" s="2">
        <v>95</v>
      </c>
      <c r="CA154" s="2">
        <v>55</v>
      </c>
      <c r="CB154" s="2" t="s">
        <v>3</v>
      </c>
      <c r="CC154" s="2"/>
      <c r="CD154" s="2"/>
      <c r="CE154" s="2">
        <v>0</v>
      </c>
      <c r="CF154" s="2">
        <v>0</v>
      </c>
      <c r="CG154" s="2">
        <v>0</v>
      </c>
      <c r="CH154" s="2"/>
      <c r="CI154" s="2"/>
      <c r="CJ154" s="2"/>
      <c r="CK154" s="2"/>
      <c r="CL154" s="2"/>
      <c r="CM154" s="2">
        <v>0</v>
      </c>
      <c r="CN154" s="2" t="s">
        <v>1030</v>
      </c>
      <c r="CO154" s="2">
        <v>0</v>
      </c>
      <c r="CP154" s="2">
        <f t="shared" si="169"/>
        <v>104</v>
      </c>
      <c r="CQ154" s="2">
        <f t="shared" si="170"/>
        <v>2.81</v>
      </c>
      <c r="CR154" s="2">
        <f t="shared" si="171"/>
        <v>6.1272000000000002</v>
      </c>
      <c r="CS154" s="2">
        <f t="shared" si="172"/>
        <v>0.37259999999999999</v>
      </c>
      <c r="CT154" s="2">
        <f t="shared" si="173"/>
        <v>11.7714</v>
      </c>
      <c r="CU154" s="2">
        <f t="shared" si="174"/>
        <v>0</v>
      </c>
      <c r="CV154" s="2">
        <f t="shared" si="175"/>
        <v>1.1867999999999999</v>
      </c>
      <c r="CW154" s="2">
        <f t="shared" si="176"/>
        <v>2.76E-2</v>
      </c>
      <c r="CX154" s="2">
        <f t="shared" si="177"/>
        <v>0</v>
      </c>
      <c r="CY154" s="2">
        <f t="shared" si="178"/>
        <v>57.95</v>
      </c>
      <c r="CZ154" s="2">
        <f t="shared" si="179"/>
        <v>33.549999999999997</v>
      </c>
      <c r="DA154" s="2"/>
      <c r="DB154" s="2"/>
      <c r="DC154" s="2" t="s">
        <v>3</v>
      </c>
      <c r="DD154" s="2" t="s">
        <v>3</v>
      </c>
      <c r="DE154" s="2" t="s">
        <v>144</v>
      </c>
      <c r="DF154" s="2" t="s">
        <v>144</v>
      </c>
      <c r="DG154" s="2" t="s">
        <v>144</v>
      </c>
      <c r="DH154" s="2" t="s">
        <v>3</v>
      </c>
      <c r="DI154" s="2" t="s">
        <v>144</v>
      </c>
      <c r="DJ154" s="2" t="s">
        <v>144</v>
      </c>
      <c r="DK154" s="2" t="s">
        <v>3</v>
      </c>
      <c r="DL154" s="2" t="s">
        <v>3</v>
      </c>
      <c r="DM154" s="2" t="s">
        <v>3</v>
      </c>
      <c r="DN154" s="2">
        <v>0</v>
      </c>
      <c r="DO154" s="2">
        <v>0</v>
      </c>
      <c r="DP154" s="2">
        <v>1</v>
      </c>
      <c r="DQ154" s="2">
        <v>1</v>
      </c>
      <c r="DR154" s="2"/>
      <c r="DS154" s="2"/>
      <c r="DT154" s="2"/>
      <c r="DU154" s="2">
        <v>1013</v>
      </c>
      <c r="DV154" s="2" t="s">
        <v>135</v>
      </c>
      <c r="DW154" s="2" t="s">
        <v>135</v>
      </c>
      <c r="DX154" s="2">
        <v>1</v>
      </c>
      <c r="DY154" s="2"/>
      <c r="DZ154" s="2" t="s">
        <v>3</v>
      </c>
      <c r="EA154" s="2" t="s">
        <v>3</v>
      </c>
      <c r="EB154" s="2" t="s">
        <v>3</v>
      </c>
      <c r="EC154" s="2" t="s">
        <v>3</v>
      </c>
      <c r="ED154" s="2"/>
      <c r="EE154" s="2">
        <v>41318495</v>
      </c>
      <c r="EF154" s="2">
        <v>3</v>
      </c>
      <c r="EG154" s="2" t="s">
        <v>50</v>
      </c>
      <c r="EH154" s="2">
        <v>0</v>
      </c>
      <c r="EI154" s="2" t="s">
        <v>3</v>
      </c>
      <c r="EJ154" s="2">
        <v>2</v>
      </c>
      <c r="EK154" s="2">
        <v>108001</v>
      </c>
      <c r="EL154" s="2" t="s">
        <v>71</v>
      </c>
      <c r="EM154" s="2" t="s">
        <v>72</v>
      </c>
      <c r="EN154" s="2"/>
      <c r="EO154" s="2" t="s">
        <v>145</v>
      </c>
      <c r="EP154" s="2"/>
      <c r="EQ154" s="2">
        <v>131840</v>
      </c>
      <c r="ER154" s="2">
        <v>15.78</v>
      </c>
      <c r="ES154" s="2">
        <v>2.81</v>
      </c>
      <c r="ET154" s="2">
        <v>4.4400000000000004</v>
      </c>
      <c r="EU154" s="2">
        <v>0.27</v>
      </c>
      <c r="EV154" s="2">
        <v>8.5299999999999994</v>
      </c>
      <c r="EW154" s="2">
        <v>0.86</v>
      </c>
      <c r="EX154" s="2">
        <v>0.02</v>
      </c>
      <c r="EY154" s="2">
        <v>0</v>
      </c>
      <c r="EZ154" s="2"/>
      <c r="FA154" s="2"/>
      <c r="FB154" s="2"/>
      <c r="FC154" s="2"/>
      <c r="FD154" s="2"/>
      <c r="FE154" s="2"/>
      <c r="FF154" s="2"/>
      <c r="FG154" s="2"/>
      <c r="FH154" s="2"/>
      <c r="FI154" s="2"/>
      <c r="FJ154" s="2"/>
      <c r="FK154" s="2"/>
      <c r="FL154" s="2"/>
      <c r="FM154" s="2"/>
      <c r="FN154" s="2"/>
      <c r="FO154" s="2"/>
      <c r="FP154" s="2"/>
      <c r="FQ154" s="2">
        <v>0</v>
      </c>
      <c r="FR154" s="2">
        <f t="shared" si="180"/>
        <v>0</v>
      </c>
      <c r="FS154" s="2">
        <v>0</v>
      </c>
      <c r="FT154" s="2"/>
      <c r="FU154" s="2"/>
      <c r="FV154" s="2"/>
      <c r="FW154" s="2"/>
      <c r="FX154" s="2">
        <v>95</v>
      </c>
      <c r="FY154" s="2">
        <v>55</v>
      </c>
      <c r="FZ154" s="2"/>
      <c r="GA154" s="2" t="s">
        <v>3</v>
      </c>
      <c r="GB154" s="2"/>
      <c r="GC154" s="2"/>
      <c r="GD154" s="2">
        <v>1</v>
      </c>
      <c r="GE154" s="2"/>
      <c r="GF154" s="2">
        <v>1947772190</v>
      </c>
      <c r="GG154" s="2">
        <v>2</v>
      </c>
      <c r="GH154" s="2">
        <v>1</v>
      </c>
      <c r="GI154" s="2">
        <v>-2</v>
      </c>
      <c r="GJ154" s="2">
        <v>0</v>
      </c>
      <c r="GK154" s="2">
        <v>0</v>
      </c>
      <c r="GL154" s="2">
        <f t="shared" si="181"/>
        <v>0</v>
      </c>
      <c r="GM154" s="2">
        <f t="shared" si="182"/>
        <v>196</v>
      </c>
      <c r="GN154" s="2">
        <f t="shared" si="183"/>
        <v>0</v>
      </c>
      <c r="GO154" s="2">
        <f t="shared" si="184"/>
        <v>196</v>
      </c>
      <c r="GP154" s="2">
        <f t="shared" si="185"/>
        <v>0</v>
      </c>
      <c r="GQ154" s="2"/>
      <c r="GR154" s="2">
        <v>0</v>
      </c>
      <c r="GS154" s="2">
        <v>3</v>
      </c>
      <c r="GT154" s="2">
        <v>0</v>
      </c>
      <c r="GU154" s="2" t="s">
        <v>3</v>
      </c>
      <c r="GV154" s="2">
        <f t="shared" si="186"/>
        <v>0</v>
      </c>
      <c r="GW154" s="2">
        <v>1</v>
      </c>
      <c r="GX154" s="2">
        <f t="shared" si="187"/>
        <v>0</v>
      </c>
      <c r="GY154" s="2"/>
      <c r="GZ154" s="2"/>
      <c r="HA154" s="2">
        <v>0</v>
      </c>
      <c r="HB154" s="2">
        <v>0</v>
      </c>
      <c r="HC154" s="2">
        <f t="shared" si="188"/>
        <v>0</v>
      </c>
      <c r="HD154" s="2"/>
      <c r="HE154" s="2" t="s">
        <v>3</v>
      </c>
      <c r="HF154" s="2" t="s">
        <v>3</v>
      </c>
      <c r="HG154" s="2"/>
      <c r="HH154" s="2"/>
      <c r="HI154" s="2"/>
      <c r="HJ154" s="2"/>
      <c r="HK154" s="2"/>
      <c r="HL154" s="2"/>
      <c r="HM154" s="2" t="s">
        <v>3</v>
      </c>
      <c r="HN154" s="2" t="s">
        <v>3</v>
      </c>
      <c r="HO154" s="2" t="s">
        <v>3</v>
      </c>
      <c r="HP154" s="2" t="s">
        <v>3</v>
      </c>
      <c r="HQ154" s="2" t="s">
        <v>3</v>
      </c>
      <c r="HR154" s="2"/>
      <c r="HS154" s="2"/>
      <c r="HT154" s="2"/>
      <c r="HU154" s="2"/>
      <c r="HV154" s="2"/>
      <c r="HW154" s="2"/>
      <c r="HX154" s="2"/>
      <c r="HY154" s="2"/>
      <c r="HZ154" s="2"/>
      <c r="IA154" s="2"/>
      <c r="IB154" s="2"/>
      <c r="IC154" s="2"/>
      <c r="ID154" s="2"/>
      <c r="IE154" s="2"/>
      <c r="IF154" s="2"/>
      <c r="IG154" s="2"/>
      <c r="IH154" s="2"/>
      <c r="II154" s="2"/>
      <c r="IJ154" s="2"/>
      <c r="IK154" s="2">
        <v>0</v>
      </c>
      <c r="IL154" s="2"/>
      <c r="IM154" s="2"/>
      <c r="IN154" s="2"/>
      <c r="IO154" s="2"/>
      <c r="IP154" s="2"/>
      <c r="IQ154" s="2"/>
      <c r="IR154" s="2"/>
      <c r="IS154" s="2"/>
      <c r="IT154" s="2"/>
      <c r="IU154" s="2"/>
    </row>
    <row r="155" spans="1:255" x14ac:dyDescent="0.2">
      <c r="A155">
        <v>17</v>
      </c>
      <c r="B155">
        <v>1</v>
      </c>
      <c r="C155">
        <f>ROW(SmtRes!A292)</f>
        <v>292</v>
      </c>
      <c r="D155">
        <f>ROW(EtalonRes!A292)</f>
        <v>292</v>
      </c>
      <c r="E155" t="s">
        <v>206</v>
      </c>
      <c r="F155" t="s">
        <v>141</v>
      </c>
      <c r="G155" t="s">
        <v>142</v>
      </c>
      <c r="H155" t="s">
        <v>135</v>
      </c>
      <c r="I155">
        <v>5</v>
      </c>
      <c r="J155">
        <v>0</v>
      </c>
      <c r="K155">
        <v>5</v>
      </c>
      <c r="O155">
        <f t="shared" si="154"/>
        <v>714</v>
      </c>
      <c r="P155">
        <f t="shared" si="155"/>
        <v>97</v>
      </c>
      <c r="Q155">
        <f t="shared" si="156"/>
        <v>211</v>
      </c>
      <c r="R155">
        <f t="shared" si="157"/>
        <v>13</v>
      </c>
      <c r="S155">
        <f t="shared" si="158"/>
        <v>406</v>
      </c>
      <c r="T155">
        <f t="shared" si="159"/>
        <v>0</v>
      </c>
      <c r="U155">
        <f t="shared" si="160"/>
        <v>5.9339999999999993</v>
      </c>
      <c r="V155">
        <f t="shared" si="161"/>
        <v>0.13800000000000001</v>
      </c>
      <c r="W155">
        <f t="shared" si="162"/>
        <v>0</v>
      </c>
      <c r="X155">
        <f t="shared" si="163"/>
        <v>398</v>
      </c>
      <c r="Y155">
        <f t="shared" si="164"/>
        <v>230</v>
      </c>
      <c r="AA155">
        <v>76147894</v>
      </c>
      <c r="AB155">
        <f t="shared" si="165"/>
        <v>20.708600000000001</v>
      </c>
      <c r="AC155">
        <f t="shared" si="166"/>
        <v>2.81</v>
      </c>
      <c r="AD155">
        <f>ROUND((((((ET155*1.2)*1.15))-(((EU155*1.2)*1.15)))+AE155),6)</f>
        <v>6.1272000000000002</v>
      </c>
      <c r="AE155">
        <f>ROUND((((EU155*1.2)*1.15)),6)</f>
        <v>0.37259999999999999</v>
      </c>
      <c r="AF155">
        <f>ROUND((((EV155*1.2)*1.15)),6)</f>
        <v>11.7714</v>
      </c>
      <c r="AG155">
        <f t="shared" si="167"/>
        <v>0</v>
      </c>
      <c r="AH155">
        <f>(((EW155*1.2)*1.15))</f>
        <v>1.1867999999999999</v>
      </c>
      <c r="AI155">
        <f>(((EX155*1.2)*1.15))</f>
        <v>2.76E-2</v>
      </c>
      <c r="AJ155">
        <f t="shared" si="168"/>
        <v>0</v>
      </c>
      <c r="AK155">
        <v>15.78</v>
      </c>
      <c r="AL155">
        <v>2.81</v>
      </c>
      <c r="AM155">
        <v>4.4400000000000004</v>
      </c>
      <c r="AN155">
        <v>0.27</v>
      </c>
      <c r="AO155">
        <v>8.5299999999999994</v>
      </c>
      <c r="AP155">
        <v>0</v>
      </c>
      <c r="AQ155">
        <v>0.86</v>
      </c>
      <c r="AR155">
        <v>0.02</v>
      </c>
      <c r="AS155">
        <v>0</v>
      </c>
      <c r="AT155">
        <v>95</v>
      </c>
      <c r="AU155">
        <v>55</v>
      </c>
      <c r="AV155">
        <v>1</v>
      </c>
      <c r="AW155">
        <v>1</v>
      </c>
      <c r="AZ155">
        <v>6.89</v>
      </c>
      <c r="BA155">
        <v>6.89</v>
      </c>
      <c r="BB155">
        <v>6.89</v>
      </c>
      <c r="BC155">
        <v>6.89</v>
      </c>
      <c r="BD155" t="s">
        <v>3</v>
      </c>
      <c r="BE155" t="s">
        <v>3</v>
      </c>
      <c r="BF155" t="s">
        <v>3</v>
      </c>
      <c r="BG155" t="s">
        <v>3</v>
      </c>
      <c r="BH155">
        <v>0</v>
      </c>
      <c r="BI155">
        <v>2</v>
      </c>
      <c r="BJ155" t="s">
        <v>143</v>
      </c>
      <c r="BM155">
        <v>108001</v>
      </c>
      <c r="BN155">
        <v>0</v>
      </c>
      <c r="BO155" t="s">
        <v>29</v>
      </c>
      <c r="BP155">
        <v>1</v>
      </c>
      <c r="BQ155">
        <v>3</v>
      </c>
      <c r="BR155">
        <v>0</v>
      </c>
      <c r="BS155">
        <v>6.89</v>
      </c>
      <c r="BT155">
        <v>1</v>
      </c>
      <c r="BU155">
        <v>1</v>
      </c>
      <c r="BV155">
        <v>1</v>
      </c>
      <c r="BW155">
        <v>1</v>
      </c>
      <c r="BX155">
        <v>1</v>
      </c>
      <c r="BY155" t="s">
        <v>3</v>
      </c>
      <c r="BZ155">
        <v>95</v>
      </c>
      <c r="CA155">
        <v>55</v>
      </c>
      <c r="CB155" t="s">
        <v>3</v>
      </c>
      <c r="CE155">
        <v>0</v>
      </c>
      <c r="CF155">
        <v>0</v>
      </c>
      <c r="CG155">
        <v>0</v>
      </c>
      <c r="CM155">
        <v>0</v>
      </c>
      <c r="CN155" t="s">
        <v>1030</v>
      </c>
      <c r="CO155">
        <v>0</v>
      </c>
      <c r="CP155">
        <f t="shared" si="169"/>
        <v>714</v>
      </c>
      <c r="CQ155">
        <f t="shared" si="170"/>
        <v>19.360900000000001</v>
      </c>
      <c r="CR155">
        <f t="shared" si="171"/>
        <v>42.216408000000001</v>
      </c>
      <c r="CS155">
        <f t="shared" si="172"/>
        <v>2.5672139999999999</v>
      </c>
      <c r="CT155">
        <f t="shared" si="173"/>
        <v>81.104945999999998</v>
      </c>
      <c r="CU155">
        <f t="shared" si="174"/>
        <v>0</v>
      </c>
      <c r="CV155">
        <f t="shared" si="175"/>
        <v>1.1867999999999999</v>
      </c>
      <c r="CW155">
        <f t="shared" si="176"/>
        <v>2.76E-2</v>
      </c>
      <c r="CX155">
        <f t="shared" si="177"/>
        <v>0</v>
      </c>
      <c r="CY155">
        <f t="shared" si="178"/>
        <v>398.05</v>
      </c>
      <c r="CZ155">
        <f t="shared" si="179"/>
        <v>230.45</v>
      </c>
      <c r="DC155" t="s">
        <v>3</v>
      </c>
      <c r="DD155" t="s">
        <v>3</v>
      </c>
      <c r="DE155" t="s">
        <v>144</v>
      </c>
      <c r="DF155" t="s">
        <v>144</v>
      </c>
      <c r="DG155" t="s">
        <v>144</v>
      </c>
      <c r="DH155" t="s">
        <v>3</v>
      </c>
      <c r="DI155" t="s">
        <v>144</v>
      </c>
      <c r="DJ155" t="s">
        <v>144</v>
      </c>
      <c r="DK155" t="s">
        <v>3</v>
      </c>
      <c r="DL155" t="s">
        <v>3</v>
      </c>
      <c r="DM155" t="s">
        <v>3</v>
      </c>
      <c r="DN155">
        <v>0</v>
      </c>
      <c r="DO155">
        <v>0</v>
      </c>
      <c r="DP155">
        <v>1</v>
      </c>
      <c r="DQ155">
        <v>1</v>
      </c>
      <c r="DU155">
        <v>1013</v>
      </c>
      <c r="DV155" t="s">
        <v>135</v>
      </c>
      <c r="DW155" t="s">
        <v>135</v>
      </c>
      <c r="DX155">
        <v>1</v>
      </c>
      <c r="DZ155" t="s">
        <v>3</v>
      </c>
      <c r="EA155" t="s">
        <v>3</v>
      </c>
      <c r="EB155" t="s">
        <v>3</v>
      </c>
      <c r="EC155" t="s">
        <v>3</v>
      </c>
      <c r="EE155">
        <v>41318495</v>
      </c>
      <c r="EF155">
        <v>3</v>
      </c>
      <c r="EG155" t="s">
        <v>50</v>
      </c>
      <c r="EH155">
        <v>0</v>
      </c>
      <c r="EI155" t="s">
        <v>3</v>
      </c>
      <c r="EJ155">
        <v>2</v>
      </c>
      <c r="EK155">
        <v>108001</v>
      </c>
      <c r="EL155" t="s">
        <v>71</v>
      </c>
      <c r="EM155" t="s">
        <v>72</v>
      </c>
      <c r="EO155" t="s">
        <v>145</v>
      </c>
      <c r="EQ155">
        <v>131840</v>
      </c>
      <c r="ER155">
        <v>15.78</v>
      </c>
      <c r="ES155">
        <v>2.81</v>
      </c>
      <c r="ET155">
        <v>4.4400000000000004</v>
      </c>
      <c r="EU155">
        <v>0.27</v>
      </c>
      <c r="EV155">
        <v>8.5299999999999994</v>
      </c>
      <c r="EW155">
        <v>0.86</v>
      </c>
      <c r="EX155">
        <v>0.02</v>
      </c>
      <c r="EY155">
        <v>0</v>
      </c>
      <c r="FQ155">
        <v>0</v>
      </c>
      <c r="FR155">
        <f t="shared" si="180"/>
        <v>0</v>
      </c>
      <c r="FS155">
        <v>0</v>
      </c>
      <c r="FX155">
        <v>95</v>
      </c>
      <c r="FY155">
        <v>55</v>
      </c>
      <c r="GA155" t="s">
        <v>3</v>
      </c>
      <c r="GD155">
        <v>1</v>
      </c>
      <c r="GF155">
        <v>1947772190</v>
      </c>
      <c r="GG155">
        <v>1</v>
      </c>
      <c r="GH155">
        <v>1</v>
      </c>
      <c r="GI155">
        <v>3</v>
      </c>
      <c r="GJ155">
        <v>0</v>
      </c>
      <c r="GK155">
        <v>0</v>
      </c>
      <c r="GL155">
        <f t="shared" si="181"/>
        <v>0</v>
      </c>
      <c r="GM155">
        <f t="shared" si="182"/>
        <v>1342</v>
      </c>
      <c r="GN155">
        <f t="shared" si="183"/>
        <v>0</v>
      </c>
      <c r="GO155">
        <f t="shared" si="184"/>
        <v>1342</v>
      </c>
      <c r="GP155">
        <f t="shared" si="185"/>
        <v>0</v>
      </c>
      <c r="GR155">
        <v>0</v>
      </c>
      <c r="GS155">
        <v>3</v>
      </c>
      <c r="GT155">
        <v>0</v>
      </c>
      <c r="GU155" t="s">
        <v>3</v>
      </c>
      <c r="GV155">
        <f t="shared" si="186"/>
        <v>0</v>
      </c>
      <c r="GW155">
        <v>1</v>
      </c>
      <c r="GX155">
        <f t="shared" si="187"/>
        <v>0</v>
      </c>
      <c r="HA155">
        <v>0</v>
      </c>
      <c r="HB155">
        <v>0</v>
      </c>
      <c r="HC155">
        <f t="shared" si="188"/>
        <v>0</v>
      </c>
      <c r="HE155" t="s">
        <v>3</v>
      </c>
      <c r="HF155" t="s">
        <v>3</v>
      </c>
      <c r="HM155" t="s">
        <v>3</v>
      </c>
      <c r="HN155" t="s">
        <v>3</v>
      </c>
      <c r="HO155" t="s">
        <v>3</v>
      </c>
      <c r="HP155" t="s">
        <v>3</v>
      </c>
      <c r="HQ155" t="s">
        <v>3</v>
      </c>
      <c r="IK155">
        <v>0</v>
      </c>
    </row>
    <row r="156" spans="1:255" x14ac:dyDescent="0.2">
      <c r="A156" s="2">
        <v>17</v>
      </c>
      <c r="B156" s="2">
        <v>1</v>
      </c>
      <c r="C156" s="2"/>
      <c r="D156" s="2"/>
      <c r="E156" s="2" t="s">
        <v>207</v>
      </c>
      <c r="F156" s="2" t="s">
        <v>147</v>
      </c>
      <c r="G156" s="2" t="s">
        <v>148</v>
      </c>
      <c r="H156" s="2" t="s">
        <v>149</v>
      </c>
      <c r="I156" s="2">
        <v>1</v>
      </c>
      <c r="J156" s="2">
        <v>0</v>
      </c>
      <c r="K156" s="2">
        <v>1</v>
      </c>
      <c r="L156" s="2"/>
      <c r="M156" s="2"/>
      <c r="N156" s="2"/>
      <c r="O156" s="2">
        <f t="shared" si="154"/>
        <v>1619</v>
      </c>
      <c r="P156" s="2">
        <f t="shared" si="155"/>
        <v>1619</v>
      </c>
      <c r="Q156" s="2">
        <f t="shared" si="156"/>
        <v>0</v>
      </c>
      <c r="R156" s="2">
        <f t="shared" si="157"/>
        <v>0</v>
      </c>
      <c r="S156" s="2">
        <f t="shared" si="158"/>
        <v>0</v>
      </c>
      <c r="T156" s="2">
        <f t="shared" si="159"/>
        <v>0</v>
      </c>
      <c r="U156" s="2">
        <f t="shared" si="160"/>
        <v>0</v>
      </c>
      <c r="V156" s="2">
        <f t="shared" si="161"/>
        <v>0</v>
      </c>
      <c r="W156" s="2">
        <f t="shared" si="162"/>
        <v>9</v>
      </c>
      <c r="X156" s="2">
        <f t="shared" si="163"/>
        <v>0</v>
      </c>
      <c r="Y156" s="2">
        <f t="shared" si="164"/>
        <v>0</v>
      </c>
      <c r="Z156" s="2"/>
      <c r="AA156" s="2">
        <v>76147896</v>
      </c>
      <c r="AB156" s="2">
        <f t="shared" si="165"/>
        <v>1619.17</v>
      </c>
      <c r="AC156" s="2">
        <f t="shared" si="166"/>
        <v>1619.17</v>
      </c>
      <c r="AD156" s="2">
        <f t="shared" ref="AD156:AD163" si="189">ROUND((((ET156)-(EU156))+AE156),6)</f>
        <v>0</v>
      </c>
      <c r="AE156" s="2">
        <f t="shared" ref="AE156:AF163" si="190">ROUND((EU156),6)</f>
        <v>0</v>
      </c>
      <c r="AF156" s="2">
        <f t="shared" si="190"/>
        <v>0</v>
      </c>
      <c r="AG156" s="2">
        <f t="shared" si="167"/>
        <v>0</v>
      </c>
      <c r="AH156" s="2">
        <f t="shared" ref="AH156:AI163" si="191">(EW156)</f>
        <v>0</v>
      </c>
      <c r="AI156" s="2">
        <f t="shared" si="191"/>
        <v>0</v>
      </c>
      <c r="AJ156" s="2">
        <f t="shared" si="168"/>
        <v>8.83</v>
      </c>
      <c r="AK156" s="2">
        <v>1619.17</v>
      </c>
      <c r="AL156" s="2">
        <v>1619.17</v>
      </c>
      <c r="AM156" s="2">
        <v>0</v>
      </c>
      <c r="AN156" s="2">
        <v>0</v>
      </c>
      <c r="AO156" s="2">
        <v>0</v>
      </c>
      <c r="AP156" s="2">
        <v>0</v>
      </c>
      <c r="AQ156" s="2">
        <v>0</v>
      </c>
      <c r="AR156" s="2">
        <v>0</v>
      </c>
      <c r="AS156" s="2">
        <v>8.83</v>
      </c>
      <c r="AT156" s="2">
        <v>0</v>
      </c>
      <c r="AU156" s="2">
        <v>0</v>
      </c>
      <c r="AV156" s="2">
        <v>1</v>
      </c>
      <c r="AW156" s="2">
        <v>1</v>
      </c>
      <c r="AX156" s="2"/>
      <c r="AY156" s="2"/>
      <c r="AZ156" s="2">
        <v>1</v>
      </c>
      <c r="BA156" s="2">
        <v>1</v>
      </c>
      <c r="BB156" s="2">
        <v>1</v>
      </c>
      <c r="BC156" s="2">
        <v>1</v>
      </c>
      <c r="BD156" s="2" t="s">
        <v>3</v>
      </c>
      <c r="BE156" s="2" t="s">
        <v>3</v>
      </c>
      <c r="BF156" s="2" t="s">
        <v>3</v>
      </c>
      <c r="BG156" s="2" t="s">
        <v>3</v>
      </c>
      <c r="BH156" s="2">
        <v>3</v>
      </c>
      <c r="BI156" s="2">
        <v>2</v>
      </c>
      <c r="BJ156" s="2" t="s">
        <v>150</v>
      </c>
      <c r="BK156" s="2"/>
      <c r="BL156" s="2"/>
      <c r="BM156" s="2">
        <v>500002</v>
      </c>
      <c r="BN156" s="2">
        <v>0</v>
      </c>
      <c r="BO156" s="2" t="s">
        <v>3</v>
      </c>
      <c r="BP156" s="2">
        <v>0</v>
      </c>
      <c r="BQ156" s="2">
        <v>12</v>
      </c>
      <c r="BR156" s="2">
        <v>0</v>
      </c>
      <c r="BS156" s="2">
        <v>1</v>
      </c>
      <c r="BT156" s="2">
        <v>1</v>
      </c>
      <c r="BU156" s="2">
        <v>1</v>
      </c>
      <c r="BV156" s="2">
        <v>1</v>
      </c>
      <c r="BW156" s="2">
        <v>1</v>
      </c>
      <c r="BX156" s="2">
        <v>1</v>
      </c>
      <c r="BY156" s="2" t="s">
        <v>3</v>
      </c>
      <c r="BZ156" s="2">
        <v>0</v>
      </c>
      <c r="CA156" s="2">
        <v>0</v>
      </c>
      <c r="CB156" s="2" t="s">
        <v>3</v>
      </c>
      <c r="CC156" s="2"/>
      <c r="CD156" s="2"/>
      <c r="CE156" s="2">
        <v>0</v>
      </c>
      <c r="CF156" s="2">
        <v>0</v>
      </c>
      <c r="CG156" s="2">
        <v>0</v>
      </c>
      <c r="CH156" s="2"/>
      <c r="CI156" s="2"/>
      <c r="CJ156" s="2"/>
      <c r="CK156" s="2"/>
      <c r="CL156" s="2"/>
      <c r="CM156" s="2">
        <v>0</v>
      </c>
      <c r="CN156" s="2" t="s">
        <v>3</v>
      </c>
      <c r="CO156" s="2">
        <v>0</v>
      </c>
      <c r="CP156" s="2">
        <f t="shared" si="169"/>
        <v>1619</v>
      </c>
      <c r="CQ156" s="2">
        <f t="shared" si="170"/>
        <v>1619.17</v>
      </c>
      <c r="CR156" s="2">
        <f t="shared" si="171"/>
        <v>0</v>
      </c>
      <c r="CS156" s="2">
        <f t="shared" si="172"/>
        <v>0</v>
      </c>
      <c r="CT156" s="2">
        <f t="shared" si="173"/>
        <v>0</v>
      </c>
      <c r="CU156" s="2">
        <f t="shared" si="174"/>
        <v>0</v>
      </c>
      <c r="CV156" s="2">
        <f t="shared" si="175"/>
        <v>0</v>
      </c>
      <c r="CW156" s="2">
        <f t="shared" si="176"/>
        <v>0</v>
      </c>
      <c r="CX156" s="2">
        <f t="shared" si="177"/>
        <v>8.83</v>
      </c>
      <c r="CY156" s="2">
        <f t="shared" si="178"/>
        <v>0</v>
      </c>
      <c r="CZ156" s="2">
        <f t="shared" si="179"/>
        <v>0</v>
      </c>
      <c r="DA156" s="2"/>
      <c r="DB156" s="2"/>
      <c r="DC156" s="2" t="s">
        <v>3</v>
      </c>
      <c r="DD156" s="2" t="s">
        <v>3</v>
      </c>
      <c r="DE156" s="2" t="s">
        <v>3</v>
      </c>
      <c r="DF156" s="2" t="s">
        <v>3</v>
      </c>
      <c r="DG156" s="2" t="s">
        <v>3</v>
      </c>
      <c r="DH156" s="2" t="s">
        <v>3</v>
      </c>
      <c r="DI156" s="2" t="s">
        <v>3</v>
      </c>
      <c r="DJ156" s="2" t="s">
        <v>3</v>
      </c>
      <c r="DK156" s="2" t="s">
        <v>3</v>
      </c>
      <c r="DL156" s="2" t="s">
        <v>3</v>
      </c>
      <c r="DM156" s="2" t="s">
        <v>3</v>
      </c>
      <c r="DN156" s="2">
        <v>0</v>
      </c>
      <c r="DO156" s="2">
        <v>0</v>
      </c>
      <c r="DP156" s="2">
        <v>1</v>
      </c>
      <c r="DQ156" s="2">
        <v>1</v>
      </c>
      <c r="DR156" s="2"/>
      <c r="DS156" s="2"/>
      <c r="DT156" s="2"/>
      <c r="DU156" s="2">
        <v>1010</v>
      </c>
      <c r="DV156" s="2" t="s">
        <v>149</v>
      </c>
      <c r="DW156" s="2" t="s">
        <v>149</v>
      </c>
      <c r="DX156" s="2">
        <v>1</v>
      </c>
      <c r="DY156" s="2"/>
      <c r="DZ156" s="2" t="s">
        <v>3</v>
      </c>
      <c r="EA156" s="2" t="s">
        <v>3</v>
      </c>
      <c r="EB156" s="2" t="s">
        <v>3</v>
      </c>
      <c r="EC156" s="2" t="s">
        <v>3</v>
      </c>
      <c r="ED156" s="2"/>
      <c r="EE156" s="2">
        <v>41318551</v>
      </c>
      <c r="EF156" s="2">
        <v>12</v>
      </c>
      <c r="EG156" s="2" t="s">
        <v>59</v>
      </c>
      <c r="EH156" s="2">
        <v>0</v>
      </c>
      <c r="EI156" s="2" t="s">
        <v>3</v>
      </c>
      <c r="EJ156" s="2">
        <v>2</v>
      </c>
      <c r="EK156" s="2">
        <v>500002</v>
      </c>
      <c r="EL156" s="2" t="s">
        <v>60</v>
      </c>
      <c r="EM156" s="2" t="s">
        <v>61</v>
      </c>
      <c r="EN156" s="2"/>
      <c r="EO156" s="2" t="s">
        <v>3</v>
      </c>
      <c r="EP156" s="2"/>
      <c r="EQ156" s="2">
        <v>131072</v>
      </c>
      <c r="ER156" s="2">
        <v>1619.17</v>
      </c>
      <c r="ES156" s="2">
        <v>1619.17</v>
      </c>
      <c r="ET156" s="2">
        <v>0</v>
      </c>
      <c r="EU156" s="2">
        <v>0</v>
      </c>
      <c r="EV156" s="2">
        <v>0</v>
      </c>
      <c r="EW156" s="2">
        <v>0</v>
      </c>
      <c r="EX156" s="2">
        <v>0</v>
      </c>
      <c r="EY156" s="2">
        <v>0</v>
      </c>
      <c r="EZ156" s="2"/>
      <c r="FA156" s="2"/>
      <c r="FB156" s="2"/>
      <c r="FC156" s="2"/>
      <c r="FD156" s="2"/>
      <c r="FE156" s="2"/>
      <c r="FF156" s="2"/>
      <c r="FG156" s="2"/>
      <c r="FH156" s="2"/>
      <c r="FI156" s="2"/>
      <c r="FJ156" s="2"/>
      <c r="FK156" s="2"/>
      <c r="FL156" s="2"/>
      <c r="FM156" s="2"/>
      <c r="FN156" s="2"/>
      <c r="FO156" s="2"/>
      <c r="FP156" s="2"/>
      <c r="FQ156" s="2">
        <v>0</v>
      </c>
      <c r="FR156" s="2">
        <f t="shared" si="180"/>
        <v>0</v>
      </c>
      <c r="FS156" s="2">
        <v>0</v>
      </c>
      <c r="FT156" s="2"/>
      <c r="FU156" s="2"/>
      <c r="FV156" s="2"/>
      <c r="FW156" s="2"/>
      <c r="FX156" s="2">
        <v>0</v>
      </c>
      <c r="FY156" s="2">
        <v>0</v>
      </c>
      <c r="FZ156" s="2"/>
      <c r="GA156" s="2" t="s">
        <v>3</v>
      </c>
      <c r="GB156" s="2"/>
      <c r="GC156" s="2"/>
      <c r="GD156" s="2">
        <v>1</v>
      </c>
      <c r="GE156" s="2"/>
      <c r="GF156" s="2">
        <v>854455841</v>
      </c>
      <c r="GG156" s="2">
        <v>2</v>
      </c>
      <c r="GH156" s="2">
        <v>1</v>
      </c>
      <c r="GI156" s="2">
        <v>-2</v>
      </c>
      <c r="GJ156" s="2">
        <v>0</v>
      </c>
      <c r="GK156" s="2">
        <v>0</v>
      </c>
      <c r="GL156" s="2">
        <f t="shared" si="181"/>
        <v>0</v>
      </c>
      <c r="GM156" s="2">
        <f t="shared" si="182"/>
        <v>1619</v>
      </c>
      <c r="GN156" s="2">
        <f t="shared" si="183"/>
        <v>0</v>
      </c>
      <c r="GO156" s="2">
        <f t="shared" si="184"/>
        <v>1619</v>
      </c>
      <c r="GP156" s="2">
        <f t="shared" si="185"/>
        <v>0</v>
      </c>
      <c r="GQ156" s="2"/>
      <c r="GR156" s="2">
        <v>0</v>
      </c>
      <c r="GS156" s="2">
        <v>3</v>
      </c>
      <c r="GT156" s="2">
        <v>0</v>
      </c>
      <c r="GU156" s="2" t="s">
        <v>3</v>
      </c>
      <c r="GV156" s="2">
        <f t="shared" si="186"/>
        <v>0</v>
      </c>
      <c r="GW156" s="2">
        <v>1</v>
      </c>
      <c r="GX156" s="2">
        <f t="shared" si="187"/>
        <v>0</v>
      </c>
      <c r="GY156" s="2"/>
      <c r="GZ156" s="2"/>
      <c r="HA156" s="2">
        <v>0</v>
      </c>
      <c r="HB156" s="2">
        <v>0</v>
      </c>
      <c r="HC156" s="2">
        <f t="shared" si="188"/>
        <v>0</v>
      </c>
      <c r="HD156" s="2"/>
      <c r="HE156" s="2" t="s">
        <v>3</v>
      </c>
      <c r="HF156" s="2" t="s">
        <v>3</v>
      </c>
      <c r="HG156" s="2"/>
      <c r="HH156" s="2"/>
      <c r="HI156" s="2"/>
      <c r="HJ156" s="2"/>
      <c r="HK156" s="2"/>
      <c r="HL156" s="2"/>
      <c r="HM156" s="2" t="s">
        <v>3</v>
      </c>
      <c r="HN156" s="2" t="s">
        <v>3</v>
      </c>
      <c r="HO156" s="2" t="s">
        <v>3</v>
      </c>
      <c r="HP156" s="2" t="s">
        <v>3</v>
      </c>
      <c r="HQ156" s="2" t="s">
        <v>3</v>
      </c>
      <c r="HR156" s="2"/>
      <c r="HS156" s="2"/>
      <c r="HT156" s="2"/>
      <c r="HU156" s="2"/>
      <c r="HV156" s="2"/>
      <c r="HW156" s="2"/>
      <c r="HX156" s="2"/>
      <c r="HY156" s="2"/>
      <c r="HZ156" s="2"/>
      <c r="IA156" s="2"/>
      <c r="IB156" s="2"/>
      <c r="IC156" s="2"/>
      <c r="ID156" s="2"/>
      <c r="IE156" s="2"/>
      <c r="IF156" s="2"/>
      <c r="IG156" s="2"/>
      <c r="IH156" s="2"/>
      <c r="II156" s="2"/>
      <c r="IJ156" s="2"/>
      <c r="IK156" s="2">
        <v>0</v>
      </c>
      <c r="IL156" s="2"/>
      <c r="IM156" s="2"/>
      <c r="IN156" s="2"/>
      <c r="IO156" s="2"/>
      <c r="IP156" s="2"/>
      <c r="IQ156" s="2"/>
      <c r="IR156" s="2"/>
      <c r="IS156" s="2"/>
      <c r="IT156" s="2"/>
      <c r="IU156" s="2"/>
    </row>
    <row r="157" spans="1:255" x14ac:dyDescent="0.2">
      <c r="A157">
        <v>17</v>
      </c>
      <c r="B157">
        <v>1</v>
      </c>
      <c r="E157" t="s">
        <v>207</v>
      </c>
      <c r="F157" t="s">
        <v>147</v>
      </c>
      <c r="G157" t="s">
        <v>148</v>
      </c>
      <c r="H157" t="s">
        <v>149</v>
      </c>
      <c r="I157">
        <v>1</v>
      </c>
      <c r="J157">
        <v>0</v>
      </c>
      <c r="K157">
        <v>1</v>
      </c>
      <c r="O157">
        <f t="shared" si="154"/>
        <v>11156</v>
      </c>
      <c r="P157">
        <f t="shared" si="155"/>
        <v>11156</v>
      </c>
      <c r="Q157">
        <f t="shared" si="156"/>
        <v>0</v>
      </c>
      <c r="R157">
        <f t="shared" si="157"/>
        <v>0</v>
      </c>
      <c r="S157">
        <f t="shared" si="158"/>
        <v>0</v>
      </c>
      <c r="T157">
        <f t="shared" si="159"/>
        <v>0</v>
      </c>
      <c r="U157">
        <f t="shared" si="160"/>
        <v>0</v>
      </c>
      <c r="V157">
        <f t="shared" si="161"/>
        <v>0</v>
      </c>
      <c r="W157">
        <f t="shared" si="162"/>
        <v>9</v>
      </c>
      <c r="X157">
        <f t="shared" si="163"/>
        <v>0</v>
      </c>
      <c r="Y157">
        <f t="shared" si="164"/>
        <v>0</v>
      </c>
      <c r="AA157">
        <v>76147894</v>
      </c>
      <c r="AB157">
        <f t="shared" si="165"/>
        <v>1619.17</v>
      </c>
      <c r="AC157">
        <f t="shared" si="166"/>
        <v>1619.17</v>
      </c>
      <c r="AD157">
        <f t="shared" si="189"/>
        <v>0</v>
      </c>
      <c r="AE157">
        <f t="shared" si="190"/>
        <v>0</v>
      </c>
      <c r="AF157">
        <f t="shared" si="190"/>
        <v>0</v>
      </c>
      <c r="AG157">
        <f t="shared" si="167"/>
        <v>0</v>
      </c>
      <c r="AH157">
        <f t="shared" si="191"/>
        <v>0</v>
      </c>
      <c r="AI157">
        <f t="shared" si="191"/>
        <v>0</v>
      </c>
      <c r="AJ157">
        <f t="shared" si="168"/>
        <v>8.83</v>
      </c>
      <c r="AK157">
        <v>1619.17</v>
      </c>
      <c r="AL157">
        <v>1619.17</v>
      </c>
      <c r="AM157">
        <v>0</v>
      </c>
      <c r="AN157">
        <v>0</v>
      </c>
      <c r="AO157">
        <v>0</v>
      </c>
      <c r="AP157">
        <v>0</v>
      </c>
      <c r="AQ157">
        <v>0</v>
      </c>
      <c r="AR157">
        <v>0</v>
      </c>
      <c r="AS157">
        <v>8.83</v>
      </c>
      <c r="AT157">
        <v>0</v>
      </c>
      <c r="AU157">
        <v>0</v>
      </c>
      <c r="AV157">
        <v>1</v>
      </c>
      <c r="AW157">
        <v>1</v>
      </c>
      <c r="AZ157">
        <v>6.89</v>
      </c>
      <c r="BA157">
        <v>1</v>
      </c>
      <c r="BB157">
        <v>1</v>
      </c>
      <c r="BC157">
        <v>6.89</v>
      </c>
      <c r="BD157" t="s">
        <v>3</v>
      </c>
      <c r="BE157" t="s">
        <v>3</v>
      </c>
      <c r="BF157" t="s">
        <v>3</v>
      </c>
      <c r="BG157" t="s">
        <v>3</v>
      </c>
      <c r="BH157">
        <v>3</v>
      </c>
      <c r="BI157">
        <v>2</v>
      </c>
      <c r="BJ157" t="s">
        <v>150</v>
      </c>
      <c r="BM157">
        <v>500002</v>
      </c>
      <c r="BN157">
        <v>0</v>
      </c>
      <c r="BO157" t="s">
        <v>29</v>
      </c>
      <c r="BP157">
        <v>1</v>
      </c>
      <c r="BQ157">
        <v>12</v>
      </c>
      <c r="BR157">
        <v>0</v>
      </c>
      <c r="BS157">
        <v>1</v>
      </c>
      <c r="BT157">
        <v>1</v>
      </c>
      <c r="BU157">
        <v>1</v>
      </c>
      <c r="BV157">
        <v>1</v>
      </c>
      <c r="BW157">
        <v>1</v>
      </c>
      <c r="BX157">
        <v>1</v>
      </c>
      <c r="BY157" t="s">
        <v>3</v>
      </c>
      <c r="BZ157">
        <v>0</v>
      </c>
      <c r="CA157">
        <v>0</v>
      </c>
      <c r="CB157" t="s">
        <v>3</v>
      </c>
      <c r="CE157">
        <v>0</v>
      </c>
      <c r="CF157">
        <v>0</v>
      </c>
      <c r="CG157">
        <v>0</v>
      </c>
      <c r="CM157">
        <v>0</v>
      </c>
      <c r="CN157" t="s">
        <v>3</v>
      </c>
      <c r="CO157">
        <v>0</v>
      </c>
      <c r="CP157">
        <f t="shared" si="169"/>
        <v>11156</v>
      </c>
      <c r="CQ157">
        <f t="shared" si="170"/>
        <v>11156.0813</v>
      </c>
      <c r="CR157">
        <f t="shared" si="171"/>
        <v>0</v>
      </c>
      <c r="CS157">
        <f t="shared" si="172"/>
        <v>0</v>
      </c>
      <c r="CT157">
        <f t="shared" si="173"/>
        <v>0</v>
      </c>
      <c r="CU157">
        <f t="shared" si="174"/>
        <v>0</v>
      </c>
      <c r="CV157">
        <f t="shared" si="175"/>
        <v>0</v>
      </c>
      <c r="CW157">
        <f t="shared" si="176"/>
        <v>0</v>
      </c>
      <c r="CX157">
        <f t="shared" si="177"/>
        <v>8.83</v>
      </c>
      <c r="CY157">
        <f t="shared" si="178"/>
        <v>0</v>
      </c>
      <c r="CZ157">
        <f t="shared" si="179"/>
        <v>0</v>
      </c>
      <c r="DC157" t="s">
        <v>3</v>
      </c>
      <c r="DD157" t="s">
        <v>3</v>
      </c>
      <c r="DE157" t="s">
        <v>3</v>
      </c>
      <c r="DF157" t="s">
        <v>3</v>
      </c>
      <c r="DG157" t="s">
        <v>3</v>
      </c>
      <c r="DH157" t="s">
        <v>3</v>
      </c>
      <c r="DI157" t="s">
        <v>3</v>
      </c>
      <c r="DJ157" t="s">
        <v>3</v>
      </c>
      <c r="DK157" t="s">
        <v>3</v>
      </c>
      <c r="DL157" t="s">
        <v>3</v>
      </c>
      <c r="DM157" t="s">
        <v>3</v>
      </c>
      <c r="DN157">
        <v>0</v>
      </c>
      <c r="DO157">
        <v>0</v>
      </c>
      <c r="DP157">
        <v>1</v>
      </c>
      <c r="DQ157">
        <v>1</v>
      </c>
      <c r="DU157">
        <v>1010</v>
      </c>
      <c r="DV157" t="s">
        <v>149</v>
      </c>
      <c r="DW157" t="s">
        <v>149</v>
      </c>
      <c r="DX157">
        <v>1</v>
      </c>
      <c r="DZ157" t="s">
        <v>3</v>
      </c>
      <c r="EA157" t="s">
        <v>3</v>
      </c>
      <c r="EB157" t="s">
        <v>3</v>
      </c>
      <c r="EC157" t="s">
        <v>3</v>
      </c>
      <c r="EE157">
        <v>41318551</v>
      </c>
      <c r="EF157">
        <v>12</v>
      </c>
      <c r="EG157" t="s">
        <v>59</v>
      </c>
      <c r="EH157">
        <v>0</v>
      </c>
      <c r="EI157" t="s">
        <v>3</v>
      </c>
      <c r="EJ157">
        <v>2</v>
      </c>
      <c r="EK157">
        <v>500002</v>
      </c>
      <c r="EL157" t="s">
        <v>60</v>
      </c>
      <c r="EM157" t="s">
        <v>61</v>
      </c>
      <c r="EO157" t="s">
        <v>3</v>
      </c>
      <c r="EQ157">
        <v>131072</v>
      </c>
      <c r="ER157">
        <v>1619.17</v>
      </c>
      <c r="ES157">
        <v>1619.17</v>
      </c>
      <c r="ET157">
        <v>0</v>
      </c>
      <c r="EU157">
        <v>0</v>
      </c>
      <c r="EV157">
        <v>0</v>
      </c>
      <c r="EW157">
        <v>0</v>
      </c>
      <c r="EX157">
        <v>0</v>
      </c>
      <c r="EY157">
        <v>0</v>
      </c>
      <c r="FQ157">
        <v>0</v>
      </c>
      <c r="FR157">
        <f t="shared" si="180"/>
        <v>0</v>
      </c>
      <c r="FS157">
        <v>0</v>
      </c>
      <c r="FX157">
        <v>0</v>
      </c>
      <c r="FY157">
        <v>0</v>
      </c>
      <c r="GA157" t="s">
        <v>3</v>
      </c>
      <c r="GD157">
        <v>1</v>
      </c>
      <c r="GF157">
        <v>854455841</v>
      </c>
      <c r="GG157">
        <v>1</v>
      </c>
      <c r="GH157">
        <v>1</v>
      </c>
      <c r="GI157">
        <v>3</v>
      </c>
      <c r="GJ157">
        <v>0</v>
      </c>
      <c r="GK157">
        <v>0</v>
      </c>
      <c r="GL157">
        <f t="shared" si="181"/>
        <v>0</v>
      </c>
      <c r="GM157">
        <f t="shared" si="182"/>
        <v>11156</v>
      </c>
      <c r="GN157">
        <f t="shared" si="183"/>
        <v>0</v>
      </c>
      <c r="GO157">
        <f t="shared" si="184"/>
        <v>11156</v>
      </c>
      <c r="GP157">
        <f t="shared" si="185"/>
        <v>0</v>
      </c>
      <c r="GR157">
        <v>0</v>
      </c>
      <c r="GS157">
        <v>3</v>
      </c>
      <c r="GT157">
        <v>0</v>
      </c>
      <c r="GU157" t="s">
        <v>3</v>
      </c>
      <c r="GV157">
        <f t="shared" si="186"/>
        <v>0</v>
      </c>
      <c r="GW157">
        <v>1</v>
      </c>
      <c r="GX157">
        <f t="shared" si="187"/>
        <v>0</v>
      </c>
      <c r="HA157">
        <v>0</v>
      </c>
      <c r="HB157">
        <v>0</v>
      </c>
      <c r="HC157">
        <f t="shared" si="188"/>
        <v>0</v>
      </c>
      <c r="HE157" t="s">
        <v>3</v>
      </c>
      <c r="HF157" t="s">
        <v>3</v>
      </c>
      <c r="HM157" t="s">
        <v>3</v>
      </c>
      <c r="HN157" t="s">
        <v>3</v>
      </c>
      <c r="HO157" t="s">
        <v>3</v>
      </c>
      <c r="HP157" t="s">
        <v>3</v>
      </c>
      <c r="HQ157" t="s">
        <v>3</v>
      </c>
      <c r="IK157">
        <v>0</v>
      </c>
    </row>
    <row r="158" spans="1:255" x14ac:dyDescent="0.2">
      <c r="A158" s="2">
        <v>17</v>
      </c>
      <c r="B158" s="2">
        <v>1</v>
      </c>
      <c r="C158" s="2"/>
      <c r="D158" s="2"/>
      <c r="E158" s="2" t="s">
        <v>208</v>
      </c>
      <c r="F158" s="2" t="s">
        <v>152</v>
      </c>
      <c r="G158" s="2" t="s">
        <v>153</v>
      </c>
      <c r="H158" s="2" t="s">
        <v>149</v>
      </c>
      <c r="I158" s="2">
        <v>1</v>
      </c>
      <c r="J158" s="2">
        <v>0</v>
      </c>
      <c r="K158" s="2">
        <v>1</v>
      </c>
      <c r="L158" s="2"/>
      <c r="M158" s="2"/>
      <c r="N158" s="2"/>
      <c r="O158" s="2">
        <f t="shared" si="154"/>
        <v>1362</v>
      </c>
      <c r="P158" s="2">
        <f t="shared" si="155"/>
        <v>1362</v>
      </c>
      <c r="Q158" s="2">
        <f t="shared" si="156"/>
        <v>0</v>
      </c>
      <c r="R158" s="2">
        <f t="shared" si="157"/>
        <v>0</v>
      </c>
      <c r="S158" s="2">
        <f t="shared" si="158"/>
        <v>0</v>
      </c>
      <c r="T158" s="2">
        <f t="shared" si="159"/>
        <v>0</v>
      </c>
      <c r="U158" s="2">
        <f t="shared" si="160"/>
        <v>0</v>
      </c>
      <c r="V158" s="2">
        <f t="shared" si="161"/>
        <v>0</v>
      </c>
      <c r="W158" s="2">
        <f t="shared" si="162"/>
        <v>8</v>
      </c>
      <c r="X158" s="2">
        <f t="shared" si="163"/>
        <v>0</v>
      </c>
      <c r="Y158" s="2">
        <f t="shared" si="164"/>
        <v>0</v>
      </c>
      <c r="Z158" s="2"/>
      <c r="AA158" s="2">
        <v>76147896</v>
      </c>
      <c r="AB158" s="2">
        <f t="shared" si="165"/>
        <v>1362.17</v>
      </c>
      <c r="AC158" s="2">
        <f t="shared" si="166"/>
        <v>1362.17</v>
      </c>
      <c r="AD158" s="2">
        <f t="shared" si="189"/>
        <v>0</v>
      </c>
      <c r="AE158" s="2">
        <f t="shared" si="190"/>
        <v>0</v>
      </c>
      <c r="AF158" s="2">
        <f t="shared" si="190"/>
        <v>0</v>
      </c>
      <c r="AG158" s="2">
        <f t="shared" si="167"/>
        <v>0</v>
      </c>
      <c r="AH158" s="2">
        <f t="shared" si="191"/>
        <v>0</v>
      </c>
      <c r="AI158" s="2">
        <f t="shared" si="191"/>
        <v>0</v>
      </c>
      <c r="AJ158" s="2">
        <f t="shared" si="168"/>
        <v>7.66</v>
      </c>
      <c r="AK158" s="2">
        <v>1362.17</v>
      </c>
      <c r="AL158" s="2">
        <v>1362.17</v>
      </c>
      <c r="AM158" s="2">
        <v>0</v>
      </c>
      <c r="AN158" s="2">
        <v>0</v>
      </c>
      <c r="AO158" s="2">
        <v>0</v>
      </c>
      <c r="AP158" s="2">
        <v>0</v>
      </c>
      <c r="AQ158" s="2">
        <v>0</v>
      </c>
      <c r="AR158" s="2">
        <v>0</v>
      </c>
      <c r="AS158" s="2">
        <v>7.66</v>
      </c>
      <c r="AT158" s="2">
        <v>0</v>
      </c>
      <c r="AU158" s="2">
        <v>0</v>
      </c>
      <c r="AV158" s="2">
        <v>1</v>
      </c>
      <c r="AW158" s="2">
        <v>1</v>
      </c>
      <c r="AX158" s="2"/>
      <c r="AY158" s="2"/>
      <c r="AZ158" s="2">
        <v>1</v>
      </c>
      <c r="BA158" s="2">
        <v>1</v>
      </c>
      <c r="BB158" s="2">
        <v>1</v>
      </c>
      <c r="BC158" s="2">
        <v>1</v>
      </c>
      <c r="BD158" s="2" t="s">
        <v>3</v>
      </c>
      <c r="BE158" s="2" t="s">
        <v>3</v>
      </c>
      <c r="BF158" s="2" t="s">
        <v>3</v>
      </c>
      <c r="BG158" s="2" t="s">
        <v>3</v>
      </c>
      <c r="BH158" s="2">
        <v>3</v>
      </c>
      <c r="BI158" s="2">
        <v>2</v>
      </c>
      <c r="BJ158" s="2" t="s">
        <v>154</v>
      </c>
      <c r="BK158" s="2"/>
      <c r="BL158" s="2"/>
      <c r="BM158" s="2">
        <v>500002</v>
      </c>
      <c r="BN158" s="2">
        <v>0</v>
      </c>
      <c r="BO158" s="2" t="s">
        <v>3</v>
      </c>
      <c r="BP158" s="2">
        <v>0</v>
      </c>
      <c r="BQ158" s="2">
        <v>12</v>
      </c>
      <c r="BR158" s="2">
        <v>0</v>
      </c>
      <c r="BS158" s="2">
        <v>1</v>
      </c>
      <c r="BT158" s="2">
        <v>1</v>
      </c>
      <c r="BU158" s="2">
        <v>1</v>
      </c>
      <c r="BV158" s="2">
        <v>1</v>
      </c>
      <c r="BW158" s="2">
        <v>1</v>
      </c>
      <c r="BX158" s="2">
        <v>1</v>
      </c>
      <c r="BY158" s="2" t="s">
        <v>3</v>
      </c>
      <c r="BZ158" s="2">
        <v>0</v>
      </c>
      <c r="CA158" s="2">
        <v>0</v>
      </c>
      <c r="CB158" s="2" t="s">
        <v>3</v>
      </c>
      <c r="CC158" s="2"/>
      <c r="CD158" s="2"/>
      <c r="CE158" s="2">
        <v>0</v>
      </c>
      <c r="CF158" s="2">
        <v>0</v>
      </c>
      <c r="CG158" s="2">
        <v>0</v>
      </c>
      <c r="CH158" s="2"/>
      <c r="CI158" s="2"/>
      <c r="CJ158" s="2"/>
      <c r="CK158" s="2"/>
      <c r="CL158" s="2"/>
      <c r="CM158" s="2">
        <v>0</v>
      </c>
      <c r="CN158" s="2" t="s">
        <v>3</v>
      </c>
      <c r="CO158" s="2">
        <v>0</v>
      </c>
      <c r="CP158" s="2">
        <f t="shared" si="169"/>
        <v>1362</v>
      </c>
      <c r="CQ158" s="2">
        <f t="shared" si="170"/>
        <v>1362.17</v>
      </c>
      <c r="CR158" s="2">
        <f t="shared" si="171"/>
        <v>0</v>
      </c>
      <c r="CS158" s="2">
        <f t="shared" si="172"/>
        <v>0</v>
      </c>
      <c r="CT158" s="2">
        <f t="shared" si="173"/>
        <v>0</v>
      </c>
      <c r="CU158" s="2">
        <f t="shared" si="174"/>
        <v>0</v>
      </c>
      <c r="CV158" s="2">
        <f t="shared" si="175"/>
        <v>0</v>
      </c>
      <c r="CW158" s="2">
        <f t="shared" si="176"/>
        <v>0</v>
      </c>
      <c r="CX158" s="2">
        <f t="shared" si="177"/>
        <v>7.66</v>
      </c>
      <c r="CY158" s="2">
        <f t="shared" si="178"/>
        <v>0</v>
      </c>
      <c r="CZ158" s="2">
        <f t="shared" si="179"/>
        <v>0</v>
      </c>
      <c r="DA158" s="2"/>
      <c r="DB158" s="2"/>
      <c r="DC158" s="2" t="s">
        <v>3</v>
      </c>
      <c r="DD158" s="2" t="s">
        <v>3</v>
      </c>
      <c r="DE158" s="2" t="s">
        <v>3</v>
      </c>
      <c r="DF158" s="2" t="s">
        <v>3</v>
      </c>
      <c r="DG158" s="2" t="s">
        <v>3</v>
      </c>
      <c r="DH158" s="2" t="s">
        <v>3</v>
      </c>
      <c r="DI158" s="2" t="s">
        <v>3</v>
      </c>
      <c r="DJ158" s="2" t="s">
        <v>3</v>
      </c>
      <c r="DK158" s="2" t="s">
        <v>3</v>
      </c>
      <c r="DL158" s="2" t="s">
        <v>3</v>
      </c>
      <c r="DM158" s="2" t="s">
        <v>3</v>
      </c>
      <c r="DN158" s="2">
        <v>0</v>
      </c>
      <c r="DO158" s="2">
        <v>0</v>
      </c>
      <c r="DP158" s="2">
        <v>1</v>
      </c>
      <c r="DQ158" s="2">
        <v>1</v>
      </c>
      <c r="DR158" s="2"/>
      <c r="DS158" s="2"/>
      <c r="DT158" s="2"/>
      <c r="DU158" s="2">
        <v>1010</v>
      </c>
      <c r="DV158" s="2" t="s">
        <v>149</v>
      </c>
      <c r="DW158" s="2" t="s">
        <v>149</v>
      </c>
      <c r="DX158" s="2">
        <v>1</v>
      </c>
      <c r="DY158" s="2"/>
      <c r="DZ158" s="2" t="s">
        <v>3</v>
      </c>
      <c r="EA158" s="2" t="s">
        <v>3</v>
      </c>
      <c r="EB158" s="2" t="s">
        <v>3</v>
      </c>
      <c r="EC158" s="2" t="s">
        <v>3</v>
      </c>
      <c r="ED158" s="2"/>
      <c r="EE158" s="2">
        <v>41318551</v>
      </c>
      <c r="EF158" s="2">
        <v>12</v>
      </c>
      <c r="EG158" s="2" t="s">
        <v>59</v>
      </c>
      <c r="EH158" s="2">
        <v>0</v>
      </c>
      <c r="EI158" s="2" t="s">
        <v>3</v>
      </c>
      <c r="EJ158" s="2">
        <v>2</v>
      </c>
      <c r="EK158" s="2">
        <v>500002</v>
      </c>
      <c r="EL158" s="2" t="s">
        <v>60</v>
      </c>
      <c r="EM158" s="2" t="s">
        <v>61</v>
      </c>
      <c r="EN158" s="2"/>
      <c r="EO158" s="2" t="s">
        <v>3</v>
      </c>
      <c r="EP158" s="2"/>
      <c r="EQ158" s="2">
        <v>131072</v>
      </c>
      <c r="ER158" s="2">
        <v>1362.17</v>
      </c>
      <c r="ES158" s="2">
        <v>1362.17</v>
      </c>
      <c r="ET158" s="2">
        <v>0</v>
      </c>
      <c r="EU158" s="2">
        <v>0</v>
      </c>
      <c r="EV158" s="2">
        <v>0</v>
      </c>
      <c r="EW158" s="2">
        <v>0</v>
      </c>
      <c r="EX158" s="2">
        <v>0</v>
      </c>
      <c r="EY158" s="2">
        <v>0</v>
      </c>
      <c r="EZ158" s="2"/>
      <c r="FA158" s="2"/>
      <c r="FB158" s="2"/>
      <c r="FC158" s="2"/>
      <c r="FD158" s="2"/>
      <c r="FE158" s="2"/>
      <c r="FF158" s="2"/>
      <c r="FG158" s="2"/>
      <c r="FH158" s="2"/>
      <c r="FI158" s="2"/>
      <c r="FJ158" s="2"/>
      <c r="FK158" s="2"/>
      <c r="FL158" s="2"/>
      <c r="FM158" s="2"/>
      <c r="FN158" s="2"/>
      <c r="FO158" s="2"/>
      <c r="FP158" s="2"/>
      <c r="FQ158" s="2">
        <v>0</v>
      </c>
      <c r="FR158" s="2">
        <f t="shared" si="180"/>
        <v>0</v>
      </c>
      <c r="FS158" s="2">
        <v>0</v>
      </c>
      <c r="FT158" s="2"/>
      <c r="FU158" s="2"/>
      <c r="FV158" s="2"/>
      <c r="FW158" s="2"/>
      <c r="FX158" s="2">
        <v>0</v>
      </c>
      <c r="FY158" s="2">
        <v>0</v>
      </c>
      <c r="FZ158" s="2"/>
      <c r="GA158" s="2" t="s">
        <v>3</v>
      </c>
      <c r="GB158" s="2"/>
      <c r="GC158" s="2"/>
      <c r="GD158" s="2">
        <v>1</v>
      </c>
      <c r="GE158" s="2"/>
      <c r="GF158" s="2">
        <v>-819090670</v>
      </c>
      <c r="GG158" s="2">
        <v>2</v>
      </c>
      <c r="GH158" s="2">
        <v>1</v>
      </c>
      <c r="GI158" s="2">
        <v>-2</v>
      </c>
      <c r="GJ158" s="2">
        <v>0</v>
      </c>
      <c r="GK158" s="2">
        <v>0</v>
      </c>
      <c r="GL158" s="2">
        <f t="shared" si="181"/>
        <v>0</v>
      </c>
      <c r="GM158" s="2">
        <f t="shared" si="182"/>
        <v>1362</v>
      </c>
      <c r="GN158" s="2">
        <f t="shared" si="183"/>
        <v>0</v>
      </c>
      <c r="GO158" s="2">
        <f t="shared" si="184"/>
        <v>1362</v>
      </c>
      <c r="GP158" s="2">
        <f t="shared" si="185"/>
        <v>0</v>
      </c>
      <c r="GQ158" s="2"/>
      <c r="GR158" s="2">
        <v>0</v>
      </c>
      <c r="GS158" s="2">
        <v>3</v>
      </c>
      <c r="GT158" s="2">
        <v>0</v>
      </c>
      <c r="GU158" s="2" t="s">
        <v>3</v>
      </c>
      <c r="GV158" s="2">
        <f t="shared" si="186"/>
        <v>0</v>
      </c>
      <c r="GW158" s="2">
        <v>1</v>
      </c>
      <c r="GX158" s="2">
        <f t="shared" si="187"/>
        <v>0</v>
      </c>
      <c r="GY158" s="2"/>
      <c r="GZ158" s="2"/>
      <c r="HA158" s="2">
        <v>0</v>
      </c>
      <c r="HB158" s="2">
        <v>0</v>
      </c>
      <c r="HC158" s="2">
        <f t="shared" si="188"/>
        <v>0</v>
      </c>
      <c r="HD158" s="2"/>
      <c r="HE158" s="2" t="s">
        <v>3</v>
      </c>
      <c r="HF158" s="2" t="s">
        <v>3</v>
      </c>
      <c r="HG158" s="2"/>
      <c r="HH158" s="2"/>
      <c r="HI158" s="2"/>
      <c r="HJ158" s="2"/>
      <c r="HK158" s="2"/>
      <c r="HL158" s="2"/>
      <c r="HM158" s="2" t="s">
        <v>3</v>
      </c>
      <c r="HN158" s="2" t="s">
        <v>3</v>
      </c>
      <c r="HO158" s="2" t="s">
        <v>3</v>
      </c>
      <c r="HP158" s="2" t="s">
        <v>3</v>
      </c>
      <c r="HQ158" s="2" t="s">
        <v>3</v>
      </c>
      <c r="HR158" s="2"/>
      <c r="HS158" s="2"/>
      <c r="HT158" s="2"/>
      <c r="HU158" s="2"/>
      <c r="HV158" s="2"/>
      <c r="HW158" s="2"/>
      <c r="HX158" s="2"/>
      <c r="HY158" s="2"/>
      <c r="HZ158" s="2"/>
      <c r="IA158" s="2"/>
      <c r="IB158" s="2"/>
      <c r="IC158" s="2"/>
      <c r="ID158" s="2"/>
      <c r="IE158" s="2"/>
      <c r="IF158" s="2"/>
      <c r="IG158" s="2"/>
      <c r="IH158" s="2"/>
      <c r="II158" s="2"/>
      <c r="IJ158" s="2"/>
      <c r="IK158" s="2">
        <v>0</v>
      </c>
      <c r="IL158" s="2"/>
      <c r="IM158" s="2"/>
      <c r="IN158" s="2"/>
      <c r="IO158" s="2"/>
      <c r="IP158" s="2"/>
      <c r="IQ158" s="2"/>
      <c r="IR158" s="2"/>
      <c r="IS158" s="2"/>
      <c r="IT158" s="2"/>
      <c r="IU158" s="2"/>
    </row>
    <row r="159" spans="1:255" x14ac:dyDescent="0.2">
      <c r="A159">
        <v>17</v>
      </c>
      <c r="B159">
        <v>1</v>
      </c>
      <c r="E159" t="s">
        <v>208</v>
      </c>
      <c r="F159" t="s">
        <v>152</v>
      </c>
      <c r="G159" t="s">
        <v>153</v>
      </c>
      <c r="H159" t="s">
        <v>149</v>
      </c>
      <c r="I159">
        <v>1</v>
      </c>
      <c r="J159">
        <v>0</v>
      </c>
      <c r="K159">
        <v>1</v>
      </c>
      <c r="O159">
        <f t="shared" si="154"/>
        <v>9385</v>
      </c>
      <c r="P159">
        <f t="shared" si="155"/>
        <v>9385</v>
      </c>
      <c r="Q159">
        <f t="shared" si="156"/>
        <v>0</v>
      </c>
      <c r="R159">
        <f t="shared" si="157"/>
        <v>0</v>
      </c>
      <c r="S159">
        <f t="shared" si="158"/>
        <v>0</v>
      </c>
      <c r="T159">
        <f t="shared" si="159"/>
        <v>0</v>
      </c>
      <c r="U159">
        <f t="shared" si="160"/>
        <v>0</v>
      </c>
      <c r="V159">
        <f t="shared" si="161"/>
        <v>0</v>
      </c>
      <c r="W159">
        <f t="shared" si="162"/>
        <v>8</v>
      </c>
      <c r="X159">
        <f t="shared" si="163"/>
        <v>0</v>
      </c>
      <c r="Y159">
        <f t="shared" si="164"/>
        <v>0</v>
      </c>
      <c r="AA159">
        <v>76147894</v>
      </c>
      <c r="AB159">
        <f t="shared" si="165"/>
        <v>1362.17</v>
      </c>
      <c r="AC159">
        <f t="shared" si="166"/>
        <v>1362.17</v>
      </c>
      <c r="AD159">
        <f t="shared" si="189"/>
        <v>0</v>
      </c>
      <c r="AE159">
        <f t="shared" si="190"/>
        <v>0</v>
      </c>
      <c r="AF159">
        <f t="shared" si="190"/>
        <v>0</v>
      </c>
      <c r="AG159">
        <f t="shared" si="167"/>
        <v>0</v>
      </c>
      <c r="AH159">
        <f t="shared" si="191"/>
        <v>0</v>
      </c>
      <c r="AI159">
        <f t="shared" si="191"/>
        <v>0</v>
      </c>
      <c r="AJ159">
        <f t="shared" si="168"/>
        <v>7.66</v>
      </c>
      <c r="AK159">
        <v>1362.17</v>
      </c>
      <c r="AL159">
        <v>1362.17</v>
      </c>
      <c r="AM159">
        <v>0</v>
      </c>
      <c r="AN159">
        <v>0</v>
      </c>
      <c r="AO159">
        <v>0</v>
      </c>
      <c r="AP159">
        <v>0</v>
      </c>
      <c r="AQ159">
        <v>0</v>
      </c>
      <c r="AR159">
        <v>0</v>
      </c>
      <c r="AS159">
        <v>7.66</v>
      </c>
      <c r="AT159">
        <v>0</v>
      </c>
      <c r="AU159">
        <v>0</v>
      </c>
      <c r="AV159">
        <v>1</v>
      </c>
      <c r="AW159">
        <v>1</v>
      </c>
      <c r="AZ159">
        <v>6.89</v>
      </c>
      <c r="BA159">
        <v>1</v>
      </c>
      <c r="BB159">
        <v>1</v>
      </c>
      <c r="BC159">
        <v>6.89</v>
      </c>
      <c r="BD159" t="s">
        <v>3</v>
      </c>
      <c r="BE159" t="s">
        <v>3</v>
      </c>
      <c r="BF159" t="s">
        <v>3</v>
      </c>
      <c r="BG159" t="s">
        <v>3</v>
      </c>
      <c r="BH159">
        <v>3</v>
      </c>
      <c r="BI159">
        <v>2</v>
      </c>
      <c r="BJ159" t="s">
        <v>154</v>
      </c>
      <c r="BM159">
        <v>500002</v>
      </c>
      <c r="BN159">
        <v>0</v>
      </c>
      <c r="BO159" t="s">
        <v>29</v>
      </c>
      <c r="BP159">
        <v>1</v>
      </c>
      <c r="BQ159">
        <v>12</v>
      </c>
      <c r="BR159">
        <v>0</v>
      </c>
      <c r="BS159">
        <v>1</v>
      </c>
      <c r="BT159">
        <v>1</v>
      </c>
      <c r="BU159">
        <v>1</v>
      </c>
      <c r="BV159">
        <v>1</v>
      </c>
      <c r="BW159">
        <v>1</v>
      </c>
      <c r="BX159">
        <v>1</v>
      </c>
      <c r="BY159" t="s">
        <v>3</v>
      </c>
      <c r="BZ159">
        <v>0</v>
      </c>
      <c r="CA159">
        <v>0</v>
      </c>
      <c r="CB159" t="s">
        <v>3</v>
      </c>
      <c r="CE159">
        <v>0</v>
      </c>
      <c r="CF159">
        <v>0</v>
      </c>
      <c r="CG159">
        <v>0</v>
      </c>
      <c r="CM159">
        <v>0</v>
      </c>
      <c r="CN159" t="s">
        <v>3</v>
      </c>
      <c r="CO159">
        <v>0</v>
      </c>
      <c r="CP159">
        <f t="shared" si="169"/>
        <v>9385</v>
      </c>
      <c r="CQ159">
        <f t="shared" si="170"/>
        <v>9385.3513000000003</v>
      </c>
      <c r="CR159">
        <f t="shared" si="171"/>
        <v>0</v>
      </c>
      <c r="CS159">
        <f t="shared" si="172"/>
        <v>0</v>
      </c>
      <c r="CT159">
        <f t="shared" si="173"/>
        <v>0</v>
      </c>
      <c r="CU159">
        <f t="shared" si="174"/>
        <v>0</v>
      </c>
      <c r="CV159">
        <f t="shared" si="175"/>
        <v>0</v>
      </c>
      <c r="CW159">
        <f t="shared" si="176"/>
        <v>0</v>
      </c>
      <c r="CX159">
        <f t="shared" si="177"/>
        <v>7.66</v>
      </c>
      <c r="CY159">
        <f t="shared" si="178"/>
        <v>0</v>
      </c>
      <c r="CZ159">
        <f t="shared" si="179"/>
        <v>0</v>
      </c>
      <c r="DC159" t="s">
        <v>3</v>
      </c>
      <c r="DD159" t="s">
        <v>3</v>
      </c>
      <c r="DE159" t="s">
        <v>3</v>
      </c>
      <c r="DF159" t="s">
        <v>3</v>
      </c>
      <c r="DG159" t="s">
        <v>3</v>
      </c>
      <c r="DH159" t="s">
        <v>3</v>
      </c>
      <c r="DI159" t="s">
        <v>3</v>
      </c>
      <c r="DJ159" t="s">
        <v>3</v>
      </c>
      <c r="DK159" t="s">
        <v>3</v>
      </c>
      <c r="DL159" t="s">
        <v>3</v>
      </c>
      <c r="DM159" t="s">
        <v>3</v>
      </c>
      <c r="DN159">
        <v>0</v>
      </c>
      <c r="DO159">
        <v>0</v>
      </c>
      <c r="DP159">
        <v>1</v>
      </c>
      <c r="DQ159">
        <v>1</v>
      </c>
      <c r="DU159">
        <v>1010</v>
      </c>
      <c r="DV159" t="s">
        <v>149</v>
      </c>
      <c r="DW159" t="s">
        <v>149</v>
      </c>
      <c r="DX159">
        <v>1</v>
      </c>
      <c r="DZ159" t="s">
        <v>3</v>
      </c>
      <c r="EA159" t="s">
        <v>3</v>
      </c>
      <c r="EB159" t="s">
        <v>3</v>
      </c>
      <c r="EC159" t="s">
        <v>3</v>
      </c>
      <c r="EE159">
        <v>41318551</v>
      </c>
      <c r="EF159">
        <v>12</v>
      </c>
      <c r="EG159" t="s">
        <v>59</v>
      </c>
      <c r="EH159">
        <v>0</v>
      </c>
      <c r="EI159" t="s">
        <v>3</v>
      </c>
      <c r="EJ159">
        <v>2</v>
      </c>
      <c r="EK159">
        <v>500002</v>
      </c>
      <c r="EL159" t="s">
        <v>60</v>
      </c>
      <c r="EM159" t="s">
        <v>61</v>
      </c>
      <c r="EO159" t="s">
        <v>3</v>
      </c>
      <c r="EQ159">
        <v>131072</v>
      </c>
      <c r="ER159">
        <v>1362.17</v>
      </c>
      <c r="ES159">
        <v>1362.17</v>
      </c>
      <c r="ET159">
        <v>0</v>
      </c>
      <c r="EU159">
        <v>0</v>
      </c>
      <c r="EV159">
        <v>0</v>
      </c>
      <c r="EW159">
        <v>0</v>
      </c>
      <c r="EX159">
        <v>0</v>
      </c>
      <c r="EY159">
        <v>0</v>
      </c>
      <c r="FQ159">
        <v>0</v>
      </c>
      <c r="FR159">
        <f t="shared" si="180"/>
        <v>0</v>
      </c>
      <c r="FS159">
        <v>0</v>
      </c>
      <c r="FX159">
        <v>0</v>
      </c>
      <c r="FY159">
        <v>0</v>
      </c>
      <c r="GA159" t="s">
        <v>3</v>
      </c>
      <c r="GD159">
        <v>1</v>
      </c>
      <c r="GF159">
        <v>-819090670</v>
      </c>
      <c r="GG159">
        <v>1</v>
      </c>
      <c r="GH159">
        <v>1</v>
      </c>
      <c r="GI159">
        <v>3</v>
      </c>
      <c r="GJ159">
        <v>0</v>
      </c>
      <c r="GK159">
        <v>0</v>
      </c>
      <c r="GL159">
        <f t="shared" si="181"/>
        <v>0</v>
      </c>
      <c r="GM159">
        <f t="shared" si="182"/>
        <v>9385</v>
      </c>
      <c r="GN159">
        <f t="shared" si="183"/>
        <v>0</v>
      </c>
      <c r="GO159">
        <f t="shared" si="184"/>
        <v>9385</v>
      </c>
      <c r="GP159">
        <f t="shared" si="185"/>
        <v>0</v>
      </c>
      <c r="GR159">
        <v>0</v>
      </c>
      <c r="GS159">
        <v>3</v>
      </c>
      <c r="GT159">
        <v>0</v>
      </c>
      <c r="GU159" t="s">
        <v>3</v>
      </c>
      <c r="GV159">
        <f t="shared" si="186"/>
        <v>0</v>
      </c>
      <c r="GW159">
        <v>1</v>
      </c>
      <c r="GX159">
        <f t="shared" si="187"/>
        <v>0</v>
      </c>
      <c r="HA159">
        <v>0</v>
      </c>
      <c r="HB159">
        <v>0</v>
      </c>
      <c r="HC159">
        <f t="shared" si="188"/>
        <v>0</v>
      </c>
      <c r="HE159" t="s">
        <v>3</v>
      </c>
      <c r="HF159" t="s">
        <v>3</v>
      </c>
      <c r="HM159" t="s">
        <v>3</v>
      </c>
      <c r="HN159" t="s">
        <v>3</v>
      </c>
      <c r="HO159" t="s">
        <v>3</v>
      </c>
      <c r="HP159" t="s">
        <v>3</v>
      </c>
      <c r="HQ159" t="s">
        <v>3</v>
      </c>
      <c r="IK159">
        <v>0</v>
      </c>
    </row>
    <row r="160" spans="1:255" x14ac:dyDescent="0.2">
      <c r="A160" s="2">
        <v>17</v>
      </c>
      <c r="B160" s="2">
        <v>1</v>
      </c>
      <c r="C160" s="2"/>
      <c r="D160" s="2"/>
      <c r="E160" s="2" t="s">
        <v>209</v>
      </c>
      <c r="F160" s="2" t="s">
        <v>152</v>
      </c>
      <c r="G160" s="2" t="s">
        <v>156</v>
      </c>
      <c r="H160" s="2" t="s">
        <v>149</v>
      </c>
      <c r="I160" s="2">
        <v>1</v>
      </c>
      <c r="J160" s="2">
        <v>0</v>
      </c>
      <c r="K160" s="2">
        <v>1</v>
      </c>
      <c r="L160" s="2"/>
      <c r="M160" s="2"/>
      <c r="N160" s="2"/>
      <c r="O160" s="2">
        <f t="shared" si="154"/>
        <v>1362</v>
      </c>
      <c r="P160" s="2">
        <f t="shared" si="155"/>
        <v>1362</v>
      </c>
      <c r="Q160" s="2">
        <f t="shared" si="156"/>
        <v>0</v>
      </c>
      <c r="R160" s="2">
        <f t="shared" si="157"/>
        <v>0</v>
      </c>
      <c r="S160" s="2">
        <f t="shared" si="158"/>
        <v>0</v>
      </c>
      <c r="T160" s="2">
        <f t="shared" si="159"/>
        <v>0</v>
      </c>
      <c r="U160" s="2">
        <f t="shared" si="160"/>
        <v>0</v>
      </c>
      <c r="V160" s="2">
        <f t="shared" si="161"/>
        <v>0</v>
      </c>
      <c r="W160" s="2">
        <f t="shared" si="162"/>
        <v>8</v>
      </c>
      <c r="X160" s="2">
        <f t="shared" si="163"/>
        <v>0</v>
      </c>
      <c r="Y160" s="2">
        <f t="shared" si="164"/>
        <v>0</v>
      </c>
      <c r="Z160" s="2"/>
      <c r="AA160" s="2">
        <v>76147896</v>
      </c>
      <c r="AB160" s="2">
        <f t="shared" si="165"/>
        <v>1362.17</v>
      </c>
      <c r="AC160" s="2">
        <f t="shared" si="166"/>
        <v>1362.17</v>
      </c>
      <c r="AD160" s="2">
        <f t="shared" si="189"/>
        <v>0</v>
      </c>
      <c r="AE160" s="2">
        <f t="shared" si="190"/>
        <v>0</v>
      </c>
      <c r="AF160" s="2">
        <f t="shared" si="190"/>
        <v>0</v>
      </c>
      <c r="AG160" s="2">
        <f t="shared" si="167"/>
        <v>0</v>
      </c>
      <c r="AH160" s="2">
        <f t="shared" si="191"/>
        <v>0</v>
      </c>
      <c r="AI160" s="2">
        <f t="shared" si="191"/>
        <v>0</v>
      </c>
      <c r="AJ160" s="2">
        <f t="shared" si="168"/>
        <v>7.66</v>
      </c>
      <c r="AK160" s="2">
        <v>1362.17</v>
      </c>
      <c r="AL160" s="2">
        <v>1362.17</v>
      </c>
      <c r="AM160" s="2">
        <v>0</v>
      </c>
      <c r="AN160" s="2">
        <v>0</v>
      </c>
      <c r="AO160" s="2">
        <v>0</v>
      </c>
      <c r="AP160" s="2">
        <v>0</v>
      </c>
      <c r="AQ160" s="2">
        <v>0</v>
      </c>
      <c r="AR160" s="2">
        <v>0</v>
      </c>
      <c r="AS160" s="2">
        <v>7.66</v>
      </c>
      <c r="AT160" s="2">
        <v>0</v>
      </c>
      <c r="AU160" s="2">
        <v>0</v>
      </c>
      <c r="AV160" s="2">
        <v>1</v>
      </c>
      <c r="AW160" s="2">
        <v>1</v>
      </c>
      <c r="AX160" s="2"/>
      <c r="AY160" s="2"/>
      <c r="AZ160" s="2">
        <v>1</v>
      </c>
      <c r="BA160" s="2">
        <v>1</v>
      </c>
      <c r="BB160" s="2">
        <v>1</v>
      </c>
      <c r="BC160" s="2">
        <v>1</v>
      </c>
      <c r="BD160" s="2" t="s">
        <v>3</v>
      </c>
      <c r="BE160" s="2" t="s">
        <v>3</v>
      </c>
      <c r="BF160" s="2" t="s">
        <v>3</v>
      </c>
      <c r="BG160" s="2" t="s">
        <v>3</v>
      </c>
      <c r="BH160" s="2">
        <v>3</v>
      </c>
      <c r="BI160" s="2">
        <v>2</v>
      </c>
      <c r="BJ160" s="2" t="s">
        <v>154</v>
      </c>
      <c r="BK160" s="2"/>
      <c r="BL160" s="2"/>
      <c r="BM160" s="2">
        <v>500002</v>
      </c>
      <c r="BN160" s="2">
        <v>0</v>
      </c>
      <c r="BO160" s="2" t="s">
        <v>3</v>
      </c>
      <c r="BP160" s="2">
        <v>0</v>
      </c>
      <c r="BQ160" s="2">
        <v>12</v>
      </c>
      <c r="BR160" s="2">
        <v>0</v>
      </c>
      <c r="BS160" s="2">
        <v>1</v>
      </c>
      <c r="BT160" s="2">
        <v>1</v>
      </c>
      <c r="BU160" s="2">
        <v>1</v>
      </c>
      <c r="BV160" s="2">
        <v>1</v>
      </c>
      <c r="BW160" s="2">
        <v>1</v>
      </c>
      <c r="BX160" s="2">
        <v>1</v>
      </c>
      <c r="BY160" s="2" t="s">
        <v>3</v>
      </c>
      <c r="BZ160" s="2">
        <v>0</v>
      </c>
      <c r="CA160" s="2">
        <v>0</v>
      </c>
      <c r="CB160" s="2" t="s">
        <v>3</v>
      </c>
      <c r="CC160" s="2"/>
      <c r="CD160" s="2"/>
      <c r="CE160" s="2">
        <v>0</v>
      </c>
      <c r="CF160" s="2">
        <v>0</v>
      </c>
      <c r="CG160" s="2">
        <v>0</v>
      </c>
      <c r="CH160" s="2"/>
      <c r="CI160" s="2"/>
      <c r="CJ160" s="2"/>
      <c r="CK160" s="2"/>
      <c r="CL160" s="2"/>
      <c r="CM160" s="2">
        <v>0</v>
      </c>
      <c r="CN160" s="2" t="s">
        <v>3</v>
      </c>
      <c r="CO160" s="2">
        <v>0</v>
      </c>
      <c r="CP160" s="2">
        <f t="shared" si="169"/>
        <v>1362</v>
      </c>
      <c r="CQ160" s="2">
        <f t="shared" si="170"/>
        <v>1362.17</v>
      </c>
      <c r="CR160" s="2">
        <f t="shared" si="171"/>
        <v>0</v>
      </c>
      <c r="CS160" s="2">
        <f t="shared" si="172"/>
        <v>0</v>
      </c>
      <c r="CT160" s="2">
        <f t="shared" si="173"/>
        <v>0</v>
      </c>
      <c r="CU160" s="2">
        <f t="shared" si="174"/>
        <v>0</v>
      </c>
      <c r="CV160" s="2">
        <f t="shared" si="175"/>
        <v>0</v>
      </c>
      <c r="CW160" s="2">
        <f t="shared" si="176"/>
        <v>0</v>
      </c>
      <c r="CX160" s="2">
        <f t="shared" si="177"/>
        <v>7.66</v>
      </c>
      <c r="CY160" s="2">
        <f t="shared" si="178"/>
        <v>0</v>
      </c>
      <c r="CZ160" s="2">
        <f t="shared" si="179"/>
        <v>0</v>
      </c>
      <c r="DA160" s="2"/>
      <c r="DB160" s="2"/>
      <c r="DC160" s="2" t="s">
        <v>3</v>
      </c>
      <c r="DD160" s="2" t="s">
        <v>3</v>
      </c>
      <c r="DE160" s="2" t="s">
        <v>3</v>
      </c>
      <c r="DF160" s="2" t="s">
        <v>3</v>
      </c>
      <c r="DG160" s="2" t="s">
        <v>3</v>
      </c>
      <c r="DH160" s="2" t="s">
        <v>3</v>
      </c>
      <c r="DI160" s="2" t="s">
        <v>3</v>
      </c>
      <c r="DJ160" s="2" t="s">
        <v>3</v>
      </c>
      <c r="DK160" s="2" t="s">
        <v>3</v>
      </c>
      <c r="DL160" s="2" t="s">
        <v>3</v>
      </c>
      <c r="DM160" s="2" t="s">
        <v>3</v>
      </c>
      <c r="DN160" s="2">
        <v>0</v>
      </c>
      <c r="DO160" s="2">
        <v>0</v>
      </c>
      <c r="DP160" s="2">
        <v>1</v>
      </c>
      <c r="DQ160" s="2">
        <v>1</v>
      </c>
      <c r="DR160" s="2"/>
      <c r="DS160" s="2"/>
      <c r="DT160" s="2"/>
      <c r="DU160" s="2">
        <v>1010</v>
      </c>
      <c r="DV160" s="2" t="s">
        <v>149</v>
      </c>
      <c r="DW160" s="2" t="s">
        <v>149</v>
      </c>
      <c r="DX160" s="2">
        <v>1</v>
      </c>
      <c r="DY160" s="2"/>
      <c r="DZ160" s="2" t="s">
        <v>3</v>
      </c>
      <c r="EA160" s="2" t="s">
        <v>3</v>
      </c>
      <c r="EB160" s="2" t="s">
        <v>3</v>
      </c>
      <c r="EC160" s="2" t="s">
        <v>3</v>
      </c>
      <c r="ED160" s="2"/>
      <c r="EE160" s="2">
        <v>41318551</v>
      </c>
      <c r="EF160" s="2">
        <v>12</v>
      </c>
      <c r="EG160" s="2" t="s">
        <v>59</v>
      </c>
      <c r="EH160" s="2">
        <v>0</v>
      </c>
      <c r="EI160" s="2" t="s">
        <v>3</v>
      </c>
      <c r="EJ160" s="2">
        <v>2</v>
      </c>
      <c r="EK160" s="2">
        <v>500002</v>
      </c>
      <c r="EL160" s="2" t="s">
        <v>60</v>
      </c>
      <c r="EM160" s="2" t="s">
        <v>61</v>
      </c>
      <c r="EN160" s="2"/>
      <c r="EO160" s="2" t="s">
        <v>3</v>
      </c>
      <c r="EP160" s="2"/>
      <c r="EQ160" s="2">
        <v>131072</v>
      </c>
      <c r="ER160" s="2">
        <v>1362.17</v>
      </c>
      <c r="ES160" s="2">
        <v>1362.17</v>
      </c>
      <c r="ET160" s="2">
        <v>0</v>
      </c>
      <c r="EU160" s="2">
        <v>0</v>
      </c>
      <c r="EV160" s="2">
        <v>0</v>
      </c>
      <c r="EW160" s="2">
        <v>0</v>
      </c>
      <c r="EX160" s="2">
        <v>0</v>
      </c>
      <c r="EY160" s="2">
        <v>0</v>
      </c>
      <c r="EZ160" s="2"/>
      <c r="FA160" s="2"/>
      <c r="FB160" s="2"/>
      <c r="FC160" s="2"/>
      <c r="FD160" s="2"/>
      <c r="FE160" s="2"/>
      <c r="FF160" s="2"/>
      <c r="FG160" s="2"/>
      <c r="FH160" s="2"/>
      <c r="FI160" s="2"/>
      <c r="FJ160" s="2"/>
      <c r="FK160" s="2"/>
      <c r="FL160" s="2"/>
      <c r="FM160" s="2"/>
      <c r="FN160" s="2"/>
      <c r="FO160" s="2"/>
      <c r="FP160" s="2"/>
      <c r="FQ160" s="2">
        <v>0</v>
      </c>
      <c r="FR160" s="2">
        <f t="shared" si="180"/>
        <v>0</v>
      </c>
      <c r="FS160" s="2">
        <v>0</v>
      </c>
      <c r="FT160" s="2"/>
      <c r="FU160" s="2"/>
      <c r="FV160" s="2"/>
      <c r="FW160" s="2"/>
      <c r="FX160" s="2">
        <v>0</v>
      </c>
      <c r="FY160" s="2">
        <v>0</v>
      </c>
      <c r="FZ160" s="2"/>
      <c r="GA160" s="2" t="s">
        <v>3</v>
      </c>
      <c r="GB160" s="2"/>
      <c r="GC160" s="2"/>
      <c r="GD160" s="2">
        <v>1</v>
      </c>
      <c r="GE160" s="2"/>
      <c r="GF160" s="2">
        <v>306594643</v>
      </c>
      <c r="GG160" s="2">
        <v>2</v>
      </c>
      <c r="GH160" s="2">
        <v>1</v>
      </c>
      <c r="GI160" s="2">
        <v>-2</v>
      </c>
      <c r="GJ160" s="2">
        <v>0</v>
      </c>
      <c r="GK160" s="2">
        <v>0</v>
      </c>
      <c r="GL160" s="2">
        <f t="shared" si="181"/>
        <v>0</v>
      </c>
      <c r="GM160" s="2">
        <f t="shared" si="182"/>
        <v>1362</v>
      </c>
      <c r="GN160" s="2">
        <f t="shared" si="183"/>
        <v>0</v>
      </c>
      <c r="GO160" s="2">
        <f t="shared" si="184"/>
        <v>1362</v>
      </c>
      <c r="GP160" s="2">
        <f t="shared" si="185"/>
        <v>0</v>
      </c>
      <c r="GQ160" s="2"/>
      <c r="GR160" s="2">
        <v>0</v>
      </c>
      <c r="GS160" s="2">
        <v>3</v>
      </c>
      <c r="GT160" s="2">
        <v>0</v>
      </c>
      <c r="GU160" s="2" t="s">
        <v>3</v>
      </c>
      <c r="GV160" s="2">
        <f t="shared" si="186"/>
        <v>0</v>
      </c>
      <c r="GW160" s="2">
        <v>1</v>
      </c>
      <c r="GX160" s="2">
        <f t="shared" si="187"/>
        <v>0</v>
      </c>
      <c r="GY160" s="2"/>
      <c r="GZ160" s="2"/>
      <c r="HA160" s="2">
        <v>0</v>
      </c>
      <c r="HB160" s="2">
        <v>0</v>
      </c>
      <c r="HC160" s="2">
        <f t="shared" si="188"/>
        <v>0</v>
      </c>
      <c r="HD160" s="2"/>
      <c r="HE160" s="2" t="s">
        <v>3</v>
      </c>
      <c r="HF160" s="2" t="s">
        <v>3</v>
      </c>
      <c r="HG160" s="2"/>
      <c r="HH160" s="2"/>
      <c r="HI160" s="2"/>
      <c r="HJ160" s="2"/>
      <c r="HK160" s="2"/>
      <c r="HL160" s="2"/>
      <c r="HM160" s="2" t="s">
        <v>3</v>
      </c>
      <c r="HN160" s="2" t="s">
        <v>3</v>
      </c>
      <c r="HO160" s="2" t="s">
        <v>3</v>
      </c>
      <c r="HP160" s="2" t="s">
        <v>3</v>
      </c>
      <c r="HQ160" s="2" t="s">
        <v>3</v>
      </c>
      <c r="HR160" s="2"/>
      <c r="HS160" s="2"/>
      <c r="HT160" s="2"/>
      <c r="HU160" s="2"/>
      <c r="HV160" s="2"/>
      <c r="HW160" s="2"/>
      <c r="HX160" s="2"/>
      <c r="HY160" s="2"/>
      <c r="HZ160" s="2"/>
      <c r="IA160" s="2"/>
      <c r="IB160" s="2"/>
      <c r="IC160" s="2"/>
      <c r="ID160" s="2"/>
      <c r="IE160" s="2"/>
      <c r="IF160" s="2"/>
      <c r="IG160" s="2"/>
      <c r="IH160" s="2"/>
      <c r="II160" s="2"/>
      <c r="IJ160" s="2"/>
      <c r="IK160" s="2">
        <v>0</v>
      </c>
      <c r="IL160" s="2"/>
      <c r="IM160" s="2"/>
      <c r="IN160" s="2"/>
      <c r="IO160" s="2"/>
      <c r="IP160" s="2"/>
      <c r="IQ160" s="2"/>
      <c r="IR160" s="2"/>
      <c r="IS160" s="2"/>
      <c r="IT160" s="2"/>
      <c r="IU160" s="2"/>
    </row>
    <row r="161" spans="1:255" x14ac:dyDescent="0.2">
      <c r="A161">
        <v>17</v>
      </c>
      <c r="B161">
        <v>1</v>
      </c>
      <c r="E161" t="s">
        <v>209</v>
      </c>
      <c r="F161" t="s">
        <v>152</v>
      </c>
      <c r="G161" t="s">
        <v>156</v>
      </c>
      <c r="H161" t="s">
        <v>149</v>
      </c>
      <c r="I161">
        <v>1</v>
      </c>
      <c r="J161">
        <v>0</v>
      </c>
      <c r="K161">
        <v>1</v>
      </c>
      <c r="O161">
        <f t="shared" si="154"/>
        <v>9385</v>
      </c>
      <c r="P161">
        <f t="shared" si="155"/>
        <v>9385</v>
      </c>
      <c r="Q161">
        <f t="shared" si="156"/>
        <v>0</v>
      </c>
      <c r="R161">
        <f t="shared" si="157"/>
        <v>0</v>
      </c>
      <c r="S161">
        <f t="shared" si="158"/>
        <v>0</v>
      </c>
      <c r="T161">
        <f t="shared" si="159"/>
        <v>0</v>
      </c>
      <c r="U161">
        <f t="shared" si="160"/>
        <v>0</v>
      </c>
      <c r="V161">
        <f t="shared" si="161"/>
        <v>0</v>
      </c>
      <c r="W161">
        <f t="shared" si="162"/>
        <v>8</v>
      </c>
      <c r="X161">
        <f t="shared" si="163"/>
        <v>0</v>
      </c>
      <c r="Y161">
        <f t="shared" si="164"/>
        <v>0</v>
      </c>
      <c r="AA161">
        <v>76147894</v>
      </c>
      <c r="AB161">
        <f t="shared" si="165"/>
        <v>1362.17</v>
      </c>
      <c r="AC161">
        <f t="shared" si="166"/>
        <v>1362.17</v>
      </c>
      <c r="AD161">
        <f t="shared" si="189"/>
        <v>0</v>
      </c>
      <c r="AE161">
        <f t="shared" si="190"/>
        <v>0</v>
      </c>
      <c r="AF161">
        <f t="shared" si="190"/>
        <v>0</v>
      </c>
      <c r="AG161">
        <f t="shared" si="167"/>
        <v>0</v>
      </c>
      <c r="AH161">
        <f t="shared" si="191"/>
        <v>0</v>
      </c>
      <c r="AI161">
        <f t="shared" si="191"/>
        <v>0</v>
      </c>
      <c r="AJ161">
        <f t="shared" si="168"/>
        <v>7.66</v>
      </c>
      <c r="AK161">
        <v>1362.17</v>
      </c>
      <c r="AL161">
        <v>1362.17</v>
      </c>
      <c r="AM161">
        <v>0</v>
      </c>
      <c r="AN161">
        <v>0</v>
      </c>
      <c r="AO161">
        <v>0</v>
      </c>
      <c r="AP161">
        <v>0</v>
      </c>
      <c r="AQ161">
        <v>0</v>
      </c>
      <c r="AR161">
        <v>0</v>
      </c>
      <c r="AS161">
        <v>7.66</v>
      </c>
      <c r="AT161">
        <v>0</v>
      </c>
      <c r="AU161">
        <v>0</v>
      </c>
      <c r="AV161">
        <v>1</v>
      </c>
      <c r="AW161">
        <v>1</v>
      </c>
      <c r="AZ161">
        <v>6.89</v>
      </c>
      <c r="BA161">
        <v>1</v>
      </c>
      <c r="BB161">
        <v>1</v>
      </c>
      <c r="BC161">
        <v>6.89</v>
      </c>
      <c r="BD161" t="s">
        <v>3</v>
      </c>
      <c r="BE161" t="s">
        <v>3</v>
      </c>
      <c r="BF161" t="s">
        <v>3</v>
      </c>
      <c r="BG161" t="s">
        <v>3</v>
      </c>
      <c r="BH161">
        <v>3</v>
      </c>
      <c r="BI161">
        <v>2</v>
      </c>
      <c r="BJ161" t="s">
        <v>154</v>
      </c>
      <c r="BM161">
        <v>500002</v>
      </c>
      <c r="BN161">
        <v>0</v>
      </c>
      <c r="BO161" t="s">
        <v>29</v>
      </c>
      <c r="BP161">
        <v>1</v>
      </c>
      <c r="BQ161">
        <v>12</v>
      </c>
      <c r="BR161">
        <v>0</v>
      </c>
      <c r="BS161">
        <v>1</v>
      </c>
      <c r="BT161">
        <v>1</v>
      </c>
      <c r="BU161">
        <v>1</v>
      </c>
      <c r="BV161">
        <v>1</v>
      </c>
      <c r="BW161">
        <v>1</v>
      </c>
      <c r="BX161">
        <v>1</v>
      </c>
      <c r="BY161" t="s">
        <v>3</v>
      </c>
      <c r="BZ161">
        <v>0</v>
      </c>
      <c r="CA161">
        <v>0</v>
      </c>
      <c r="CB161" t="s">
        <v>3</v>
      </c>
      <c r="CE161">
        <v>0</v>
      </c>
      <c r="CF161">
        <v>0</v>
      </c>
      <c r="CG161">
        <v>0</v>
      </c>
      <c r="CM161">
        <v>0</v>
      </c>
      <c r="CN161" t="s">
        <v>3</v>
      </c>
      <c r="CO161">
        <v>0</v>
      </c>
      <c r="CP161">
        <f t="shared" si="169"/>
        <v>9385</v>
      </c>
      <c r="CQ161">
        <f t="shared" si="170"/>
        <v>9385.3513000000003</v>
      </c>
      <c r="CR161">
        <f t="shared" si="171"/>
        <v>0</v>
      </c>
      <c r="CS161">
        <f t="shared" si="172"/>
        <v>0</v>
      </c>
      <c r="CT161">
        <f t="shared" si="173"/>
        <v>0</v>
      </c>
      <c r="CU161">
        <f t="shared" si="174"/>
        <v>0</v>
      </c>
      <c r="CV161">
        <f t="shared" si="175"/>
        <v>0</v>
      </c>
      <c r="CW161">
        <f t="shared" si="176"/>
        <v>0</v>
      </c>
      <c r="CX161">
        <f t="shared" si="177"/>
        <v>7.66</v>
      </c>
      <c r="CY161">
        <f t="shared" si="178"/>
        <v>0</v>
      </c>
      <c r="CZ161">
        <f t="shared" si="179"/>
        <v>0</v>
      </c>
      <c r="DC161" t="s">
        <v>3</v>
      </c>
      <c r="DD161" t="s">
        <v>3</v>
      </c>
      <c r="DE161" t="s">
        <v>3</v>
      </c>
      <c r="DF161" t="s">
        <v>3</v>
      </c>
      <c r="DG161" t="s">
        <v>3</v>
      </c>
      <c r="DH161" t="s">
        <v>3</v>
      </c>
      <c r="DI161" t="s">
        <v>3</v>
      </c>
      <c r="DJ161" t="s">
        <v>3</v>
      </c>
      <c r="DK161" t="s">
        <v>3</v>
      </c>
      <c r="DL161" t="s">
        <v>3</v>
      </c>
      <c r="DM161" t="s">
        <v>3</v>
      </c>
      <c r="DN161">
        <v>0</v>
      </c>
      <c r="DO161">
        <v>0</v>
      </c>
      <c r="DP161">
        <v>1</v>
      </c>
      <c r="DQ161">
        <v>1</v>
      </c>
      <c r="DU161">
        <v>1010</v>
      </c>
      <c r="DV161" t="s">
        <v>149</v>
      </c>
      <c r="DW161" t="s">
        <v>149</v>
      </c>
      <c r="DX161">
        <v>1</v>
      </c>
      <c r="DZ161" t="s">
        <v>3</v>
      </c>
      <c r="EA161" t="s">
        <v>3</v>
      </c>
      <c r="EB161" t="s">
        <v>3</v>
      </c>
      <c r="EC161" t="s">
        <v>3</v>
      </c>
      <c r="EE161">
        <v>41318551</v>
      </c>
      <c r="EF161">
        <v>12</v>
      </c>
      <c r="EG161" t="s">
        <v>59</v>
      </c>
      <c r="EH161">
        <v>0</v>
      </c>
      <c r="EI161" t="s">
        <v>3</v>
      </c>
      <c r="EJ161">
        <v>2</v>
      </c>
      <c r="EK161">
        <v>500002</v>
      </c>
      <c r="EL161" t="s">
        <v>60</v>
      </c>
      <c r="EM161" t="s">
        <v>61</v>
      </c>
      <c r="EO161" t="s">
        <v>3</v>
      </c>
      <c r="EQ161">
        <v>131072</v>
      </c>
      <c r="ER161">
        <v>1362.17</v>
      </c>
      <c r="ES161">
        <v>1362.17</v>
      </c>
      <c r="ET161">
        <v>0</v>
      </c>
      <c r="EU161">
        <v>0</v>
      </c>
      <c r="EV161">
        <v>0</v>
      </c>
      <c r="EW161">
        <v>0</v>
      </c>
      <c r="EX161">
        <v>0</v>
      </c>
      <c r="EY161">
        <v>0</v>
      </c>
      <c r="FQ161">
        <v>0</v>
      </c>
      <c r="FR161">
        <f t="shared" si="180"/>
        <v>0</v>
      </c>
      <c r="FS161">
        <v>0</v>
      </c>
      <c r="FX161">
        <v>0</v>
      </c>
      <c r="FY161">
        <v>0</v>
      </c>
      <c r="GA161" t="s">
        <v>3</v>
      </c>
      <c r="GD161">
        <v>1</v>
      </c>
      <c r="GF161">
        <v>306594643</v>
      </c>
      <c r="GG161">
        <v>1</v>
      </c>
      <c r="GH161">
        <v>1</v>
      </c>
      <c r="GI161">
        <v>3</v>
      </c>
      <c r="GJ161">
        <v>0</v>
      </c>
      <c r="GK161">
        <v>0</v>
      </c>
      <c r="GL161">
        <f t="shared" si="181"/>
        <v>0</v>
      </c>
      <c r="GM161">
        <f t="shared" si="182"/>
        <v>9385</v>
      </c>
      <c r="GN161">
        <f t="shared" si="183"/>
        <v>0</v>
      </c>
      <c r="GO161">
        <f t="shared" si="184"/>
        <v>9385</v>
      </c>
      <c r="GP161">
        <f t="shared" si="185"/>
        <v>0</v>
      </c>
      <c r="GR161">
        <v>0</v>
      </c>
      <c r="GS161">
        <v>3</v>
      </c>
      <c r="GT161">
        <v>0</v>
      </c>
      <c r="GU161" t="s">
        <v>3</v>
      </c>
      <c r="GV161">
        <f t="shared" si="186"/>
        <v>0</v>
      </c>
      <c r="GW161">
        <v>1</v>
      </c>
      <c r="GX161">
        <f t="shared" si="187"/>
        <v>0</v>
      </c>
      <c r="HA161">
        <v>0</v>
      </c>
      <c r="HB161">
        <v>0</v>
      </c>
      <c r="HC161">
        <f t="shared" si="188"/>
        <v>0</v>
      </c>
      <c r="HE161" t="s">
        <v>3</v>
      </c>
      <c r="HF161" t="s">
        <v>3</v>
      </c>
      <c r="HM161" t="s">
        <v>3</v>
      </c>
      <c r="HN161" t="s">
        <v>3</v>
      </c>
      <c r="HO161" t="s">
        <v>3</v>
      </c>
      <c r="HP161" t="s">
        <v>3</v>
      </c>
      <c r="HQ161" t="s">
        <v>3</v>
      </c>
      <c r="IK161">
        <v>0</v>
      </c>
    </row>
    <row r="162" spans="1:255" x14ac:dyDescent="0.2">
      <c r="A162" s="2">
        <v>17</v>
      </c>
      <c r="B162" s="2">
        <v>1</v>
      </c>
      <c r="C162" s="2"/>
      <c r="D162" s="2"/>
      <c r="E162" s="2" t="s">
        <v>210</v>
      </c>
      <c r="F162" s="2" t="s">
        <v>211</v>
      </c>
      <c r="G162" s="2" t="s">
        <v>212</v>
      </c>
      <c r="H162" s="2" t="s">
        <v>149</v>
      </c>
      <c r="I162" s="2">
        <v>2</v>
      </c>
      <c r="J162" s="2">
        <v>0</v>
      </c>
      <c r="K162" s="2">
        <v>2</v>
      </c>
      <c r="L162" s="2"/>
      <c r="M162" s="2"/>
      <c r="N162" s="2"/>
      <c r="O162" s="2">
        <f t="shared" si="154"/>
        <v>1905</v>
      </c>
      <c r="P162" s="2">
        <f t="shared" si="155"/>
        <v>1905</v>
      </c>
      <c r="Q162" s="2">
        <f t="shared" si="156"/>
        <v>0</v>
      </c>
      <c r="R162" s="2">
        <f t="shared" si="157"/>
        <v>0</v>
      </c>
      <c r="S162" s="2">
        <f t="shared" si="158"/>
        <v>0</v>
      </c>
      <c r="T162" s="2">
        <f t="shared" si="159"/>
        <v>0</v>
      </c>
      <c r="U162" s="2">
        <f t="shared" si="160"/>
        <v>0</v>
      </c>
      <c r="V162" s="2">
        <f t="shared" si="161"/>
        <v>0</v>
      </c>
      <c r="W162" s="2">
        <f t="shared" si="162"/>
        <v>13</v>
      </c>
      <c r="X162" s="2">
        <f t="shared" si="163"/>
        <v>0</v>
      </c>
      <c r="Y162" s="2">
        <f t="shared" si="164"/>
        <v>0</v>
      </c>
      <c r="Z162" s="2"/>
      <c r="AA162" s="2">
        <v>76147896</v>
      </c>
      <c r="AB162" s="2">
        <f t="shared" si="165"/>
        <v>952.33</v>
      </c>
      <c r="AC162" s="2">
        <f t="shared" si="166"/>
        <v>952.33</v>
      </c>
      <c r="AD162" s="2">
        <f t="shared" si="189"/>
        <v>0</v>
      </c>
      <c r="AE162" s="2">
        <f t="shared" si="190"/>
        <v>0</v>
      </c>
      <c r="AF162" s="2">
        <f t="shared" si="190"/>
        <v>0</v>
      </c>
      <c r="AG162" s="2">
        <f t="shared" si="167"/>
        <v>0</v>
      </c>
      <c r="AH162" s="2">
        <f t="shared" si="191"/>
        <v>0</v>
      </c>
      <c r="AI162" s="2">
        <f t="shared" si="191"/>
        <v>0</v>
      </c>
      <c r="AJ162" s="2">
        <f t="shared" si="168"/>
        <v>6.49</v>
      </c>
      <c r="AK162" s="2">
        <v>952.33</v>
      </c>
      <c r="AL162" s="2">
        <v>952.33</v>
      </c>
      <c r="AM162" s="2">
        <v>0</v>
      </c>
      <c r="AN162" s="2">
        <v>0</v>
      </c>
      <c r="AO162" s="2">
        <v>0</v>
      </c>
      <c r="AP162" s="2">
        <v>0</v>
      </c>
      <c r="AQ162" s="2">
        <v>0</v>
      </c>
      <c r="AR162" s="2">
        <v>0</v>
      </c>
      <c r="AS162" s="2">
        <v>6.49</v>
      </c>
      <c r="AT162" s="2">
        <v>0</v>
      </c>
      <c r="AU162" s="2">
        <v>0</v>
      </c>
      <c r="AV162" s="2">
        <v>1</v>
      </c>
      <c r="AW162" s="2">
        <v>1</v>
      </c>
      <c r="AX162" s="2"/>
      <c r="AY162" s="2"/>
      <c r="AZ162" s="2">
        <v>1</v>
      </c>
      <c r="BA162" s="2">
        <v>1</v>
      </c>
      <c r="BB162" s="2">
        <v>1</v>
      </c>
      <c r="BC162" s="2">
        <v>1</v>
      </c>
      <c r="BD162" s="2" t="s">
        <v>3</v>
      </c>
      <c r="BE162" s="2" t="s">
        <v>3</v>
      </c>
      <c r="BF162" s="2" t="s">
        <v>3</v>
      </c>
      <c r="BG162" s="2" t="s">
        <v>3</v>
      </c>
      <c r="BH162" s="2">
        <v>3</v>
      </c>
      <c r="BI162" s="2">
        <v>2</v>
      </c>
      <c r="BJ162" s="2" t="s">
        <v>213</v>
      </c>
      <c r="BK162" s="2"/>
      <c r="BL162" s="2"/>
      <c r="BM162" s="2">
        <v>500002</v>
      </c>
      <c r="BN162" s="2">
        <v>0</v>
      </c>
      <c r="BO162" s="2" t="s">
        <v>3</v>
      </c>
      <c r="BP162" s="2">
        <v>0</v>
      </c>
      <c r="BQ162" s="2">
        <v>12</v>
      </c>
      <c r="BR162" s="2">
        <v>0</v>
      </c>
      <c r="BS162" s="2">
        <v>1</v>
      </c>
      <c r="BT162" s="2">
        <v>1</v>
      </c>
      <c r="BU162" s="2">
        <v>1</v>
      </c>
      <c r="BV162" s="2">
        <v>1</v>
      </c>
      <c r="BW162" s="2">
        <v>1</v>
      </c>
      <c r="BX162" s="2">
        <v>1</v>
      </c>
      <c r="BY162" s="2" t="s">
        <v>3</v>
      </c>
      <c r="BZ162" s="2">
        <v>0</v>
      </c>
      <c r="CA162" s="2">
        <v>0</v>
      </c>
      <c r="CB162" s="2" t="s">
        <v>3</v>
      </c>
      <c r="CC162" s="2"/>
      <c r="CD162" s="2"/>
      <c r="CE162" s="2">
        <v>0</v>
      </c>
      <c r="CF162" s="2">
        <v>0</v>
      </c>
      <c r="CG162" s="2">
        <v>0</v>
      </c>
      <c r="CH162" s="2"/>
      <c r="CI162" s="2"/>
      <c r="CJ162" s="2"/>
      <c r="CK162" s="2"/>
      <c r="CL162" s="2"/>
      <c r="CM162" s="2">
        <v>0</v>
      </c>
      <c r="CN162" s="2" t="s">
        <v>3</v>
      </c>
      <c r="CO162" s="2">
        <v>0</v>
      </c>
      <c r="CP162" s="2">
        <f t="shared" si="169"/>
        <v>1905</v>
      </c>
      <c r="CQ162" s="2">
        <f t="shared" si="170"/>
        <v>952.33</v>
      </c>
      <c r="CR162" s="2">
        <f t="shared" si="171"/>
        <v>0</v>
      </c>
      <c r="CS162" s="2">
        <f t="shared" si="172"/>
        <v>0</v>
      </c>
      <c r="CT162" s="2">
        <f t="shared" si="173"/>
        <v>0</v>
      </c>
      <c r="CU162" s="2">
        <f t="shared" si="174"/>
        <v>0</v>
      </c>
      <c r="CV162" s="2">
        <f t="shared" si="175"/>
        <v>0</v>
      </c>
      <c r="CW162" s="2">
        <f t="shared" si="176"/>
        <v>0</v>
      </c>
      <c r="CX162" s="2">
        <f t="shared" si="177"/>
        <v>6.49</v>
      </c>
      <c r="CY162" s="2">
        <f t="shared" si="178"/>
        <v>0</v>
      </c>
      <c r="CZ162" s="2">
        <f t="shared" si="179"/>
        <v>0</v>
      </c>
      <c r="DA162" s="2"/>
      <c r="DB162" s="2"/>
      <c r="DC162" s="2" t="s">
        <v>3</v>
      </c>
      <c r="DD162" s="2" t="s">
        <v>3</v>
      </c>
      <c r="DE162" s="2" t="s">
        <v>3</v>
      </c>
      <c r="DF162" s="2" t="s">
        <v>3</v>
      </c>
      <c r="DG162" s="2" t="s">
        <v>3</v>
      </c>
      <c r="DH162" s="2" t="s">
        <v>3</v>
      </c>
      <c r="DI162" s="2" t="s">
        <v>3</v>
      </c>
      <c r="DJ162" s="2" t="s">
        <v>3</v>
      </c>
      <c r="DK162" s="2" t="s">
        <v>3</v>
      </c>
      <c r="DL162" s="2" t="s">
        <v>3</v>
      </c>
      <c r="DM162" s="2" t="s">
        <v>3</v>
      </c>
      <c r="DN162" s="2">
        <v>0</v>
      </c>
      <c r="DO162" s="2">
        <v>0</v>
      </c>
      <c r="DP162" s="2">
        <v>1</v>
      </c>
      <c r="DQ162" s="2">
        <v>1</v>
      </c>
      <c r="DR162" s="2"/>
      <c r="DS162" s="2"/>
      <c r="DT162" s="2"/>
      <c r="DU162" s="2">
        <v>1010</v>
      </c>
      <c r="DV162" s="2" t="s">
        <v>149</v>
      </c>
      <c r="DW162" s="2" t="s">
        <v>149</v>
      </c>
      <c r="DX162" s="2">
        <v>1</v>
      </c>
      <c r="DY162" s="2"/>
      <c r="DZ162" s="2" t="s">
        <v>3</v>
      </c>
      <c r="EA162" s="2" t="s">
        <v>3</v>
      </c>
      <c r="EB162" s="2" t="s">
        <v>3</v>
      </c>
      <c r="EC162" s="2" t="s">
        <v>3</v>
      </c>
      <c r="ED162" s="2"/>
      <c r="EE162" s="2">
        <v>41318551</v>
      </c>
      <c r="EF162" s="2">
        <v>12</v>
      </c>
      <c r="EG162" s="2" t="s">
        <v>59</v>
      </c>
      <c r="EH162" s="2">
        <v>0</v>
      </c>
      <c r="EI162" s="2" t="s">
        <v>3</v>
      </c>
      <c r="EJ162" s="2">
        <v>2</v>
      </c>
      <c r="EK162" s="2">
        <v>500002</v>
      </c>
      <c r="EL162" s="2" t="s">
        <v>60</v>
      </c>
      <c r="EM162" s="2" t="s">
        <v>61</v>
      </c>
      <c r="EN162" s="2"/>
      <c r="EO162" s="2" t="s">
        <v>3</v>
      </c>
      <c r="EP162" s="2"/>
      <c r="EQ162" s="2">
        <v>131072</v>
      </c>
      <c r="ER162" s="2">
        <v>952.33</v>
      </c>
      <c r="ES162" s="2">
        <v>952.33</v>
      </c>
      <c r="ET162" s="2">
        <v>0</v>
      </c>
      <c r="EU162" s="2">
        <v>0</v>
      </c>
      <c r="EV162" s="2">
        <v>0</v>
      </c>
      <c r="EW162" s="2">
        <v>0</v>
      </c>
      <c r="EX162" s="2">
        <v>0</v>
      </c>
      <c r="EY162" s="2">
        <v>0</v>
      </c>
      <c r="EZ162" s="2"/>
      <c r="FA162" s="2"/>
      <c r="FB162" s="2"/>
      <c r="FC162" s="2"/>
      <c r="FD162" s="2"/>
      <c r="FE162" s="2"/>
      <c r="FF162" s="2"/>
      <c r="FG162" s="2"/>
      <c r="FH162" s="2"/>
      <c r="FI162" s="2"/>
      <c r="FJ162" s="2"/>
      <c r="FK162" s="2"/>
      <c r="FL162" s="2"/>
      <c r="FM162" s="2"/>
      <c r="FN162" s="2"/>
      <c r="FO162" s="2"/>
      <c r="FP162" s="2"/>
      <c r="FQ162" s="2">
        <v>0</v>
      </c>
      <c r="FR162" s="2">
        <f t="shared" si="180"/>
        <v>0</v>
      </c>
      <c r="FS162" s="2">
        <v>0</v>
      </c>
      <c r="FT162" s="2"/>
      <c r="FU162" s="2"/>
      <c r="FV162" s="2"/>
      <c r="FW162" s="2"/>
      <c r="FX162" s="2">
        <v>0</v>
      </c>
      <c r="FY162" s="2">
        <v>0</v>
      </c>
      <c r="FZ162" s="2"/>
      <c r="GA162" s="2" t="s">
        <v>3</v>
      </c>
      <c r="GB162" s="2"/>
      <c r="GC162" s="2"/>
      <c r="GD162" s="2">
        <v>1</v>
      </c>
      <c r="GE162" s="2"/>
      <c r="GF162" s="2">
        <v>1710587369</v>
      </c>
      <c r="GG162" s="2">
        <v>2</v>
      </c>
      <c r="GH162" s="2">
        <v>1</v>
      </c>
      <c r="GI162" s="2">
        <v>-2</v>
      </c>
      <c r="GJ162" s="2">
        <v>0</v>
      </c>
      <c r="GK162" s="2">
        <v>0</v>
      </c>
      <c r="GL162" s="2">
        <f t="shared" si="181"/>
        <v>0</v>
      </c>
      <c r="GM162" s="2">
        <f t="shared" si="182"/>
        <v>1905</v>
      </c>
      <c r="GN162" s="2">
        <f t="shared" si="183"/>
        <v>0</v>
      </c>
      <c r="GO162" s="2">
        <f t="shared" si="184"/>
        <v>1905</v>
      </c>
      <c r="GP162" s="2">
        <f t="shared" si="185"/>
        <v>0</v>
      </c>
      <c r="GQ162" s="2"/>
      <c r="GR162" s="2">
        <v>0</v>
      </c>
      <c r="GS162" s="2">
        <v>3</v>
      </c>
      <c r="GT162" s="2">
        <v>0</v>
      </c>
      <c r="GU162" s="2" t="s">
        <v>3</v>
      </c>
      <c r="GV162" s="2">
        <f t="shared" si="186"/>
        <v>0</v>
      </c>
      <c r="GW162" s="2">
        <v>1</v>
      </c>
      <c r="GX162" s="2">
        <f t="shared" si="187"/>
        <v>0</v>
      </c>
      <c r="GY162" s="2"/>
      <c r="GZ162" s="2"/>
      <c r="HA162" s="2">
        <v>0</v>
      </c>
      <c r="HB162" s="2">
        <v>0</v>
      </c>
      <c r="HC162" s="2">
        <f t="shared" si="188"/>
        <v>0</v>
      </c>
      <c r="HD162" s="2"/>
      <c r="HE162" s="2" t="s">
        <v>3</v>
      </c>
      <c r="HF162" s="2" t="s">
        <v>3</v>
      </c>
      <c r="HG162" s="2"/>
      <c r="HH162" s="2"/>
      <c r="HI162" s="2"/>
      <c r="HJ162" s="2"/>
      <c r="HK162" s="2"/>
      <c r="HL162" s="2"/>
      <c r="HM162" s="2" t="s">
        <v>3</v>
      </c>
      <c r="HN162" s="2" t="s">
        <v>3</v>
      </c>
      <c r="HO162" s="2" t="s">
        <v>3</v>
      </c>
      <c r="HP162" s="2" t="s">
        <v>3</v>
      </c>
      <c r="HQ162" s="2" t="s">
        <v>3</v>
      </c>
      <c r="HR162" s="2"/>
      <c r="HS162" s="2"/>
      <c r="HT162" s="2"/>
      <c r="HU162" s="2"/>
      <c r="HV162" s="2"/>
      <c r="HW162" s="2"/>
      <c r="HX162" s="2"/>
      <c r="HY162" s="2"/>
      <c r="HZ162" s="2"/>
      <c r="IA162" s="2"/>
      <c r="IB162" s="2"/>
      <c r="IC162" s="2"/>
      <c r="ID162" s="2"/>
      <c r="IE162" s="2"/>
      <c r="IF162" s="2"/>
      <c r="IG162" s="2"/>
      <c r="IH162" s="2"/>
      <c r="II162" s="2"/>
      <c r="IJ162" s="2"/>
      <c r="IK162" s="2">
        <v>0</v>
      </c>
      <c r="IL162" s="2"/>
      <c r="IM162" s="2"/>
      <c r="IN162" s="2"/>
      <c r="IO162" s="2"/>
      <c r="IP162" s="2"/>
      <c r="IQ162" s="2"/>
      <c r="IR162" s="2"/>
      <c r="IS162" s="2"/>
      <c r="IT162" s="2"/>
      <c r="IU162" s="2"/>
    </row>
    <row r="163" spans="1:255" x14ac:dyDescent="0.2">
      <c r="A163">
        <v>17</v>
      </c>
      <c r="B163">
        <v>1</v>
      </c>
      <c r="E163" t="s">
        <v>210</v>
      </c>
      <c r="F163" t="s">
        <v>211</v>
      </c>
      <c r="G163" t="s">
        <v>212</v>
      </c>
      <c r="H163" t="s">
        <v>149</v>
      </c>
      <c r="I163">
        <v>2</v>
      </c>
      <c r="J163">
        <v>0</v>
      </c>
      <c r="K163">
        <v>2</v>
      </c>
      <c r="O163">
        <f t="shared" si="154"/>
        <v>13123</v>
      </c>
      <c r="P163">
        <f t="shared" si="155"/>
        <v>13123</v>
      </c>
      <c r="Q163">
        <f t="shared" si="156"/>
        <v>0</v>
      </c>
      <c r="R163">
        <f t="shared" si="157"/>
        <v>0</v>
      </c>
      <c r="S163">
        <f t="shared" si="158"/>
        <v>0</v>
      </c>
      <c r="T163">
        <f t="shared" si="159"/>
        <v>0</v>
      </c>
      <c r="U163">
        <f t="shared" si="160"/>
        <v>0</v>
      </c>
      <c r="V163">
        <f t="shared" si="161"/>
        <v>0</v>
      </c>
      <c r="W163">
        <f t="shared" si="162"/>
        <v>13</v>
      </c>
      <c r="X163">
        <f t="shared" si="163"/>
        <v>0</v>
      </c>
      <c r="Y163">
        <f t="shared" si="164"/>
        <v>0</v>
      </c>
      <c r="AA163">
        <v>76147894</v>
      </c>
      <c r="AB163">
        <f t="shared" si="165"/>
        <v>952.33</v>
      </c>
      <c r="AC163">
        <f t="shared" si="166"/>
        <v>952.33</v>
      </c>
      <c r="AD163">
        <f t="shared" si="189"/>
        <v>0</v>
      </c>
      <c r="AE163">
        <f t="shared" si="190"/>
        <v>0</v>
      </c>
      <c r="AF163">
        <f t="shared" si="190"/>
        <v>0</v>
      </c>
      <c r="AG163">
        <f t="shared" si="167"/>
        <v>0</v>
      </c>
      <c r="AH163">
        <f t="shared" si="191"/>
        <v>0</v>
      </c>
      <c r="AI163">
        <f t="shared" si="191"/>
        <v>0</v>
      </c>
      <c r="AJ163">
        <f t="shared" si="168"/>
        <v>6.49</v>
      </c>
      <c r="AK163">
        <v>952.33</v>
      </c>
      <c r="AL163">
        <v>952.33</v>
      </c>
      <c r="AM163">
        <v>0</v>
      </c>
      <c r="AN163">
        <v>0</v>
      </c>
      <c r="AO163">
        <v>0</v>
      </c>
      <c r="AP163">
        <v>0</v>
      </c>
      <c r="AQ163">
        <v>0</v>
      </c>
      <c r="AR163">
        <v>0</v>
      </c>
      <c r="AS163">
        <v>6.49</v>
      </c>
      <c r="AT163">
        <v>0</v>
      </c>
      <c r="AU163">
        <v>0</v>
      </c>
      <c r="AV163">
        <v>1</v>
      </c>
      <c r="AW163">
        <v>1</v>
      </c>
      <c r="AZ163">
        <v>6.89</v>
      </c>
      <c r="BA163">
        <v>1</v>
      </c>
      <c r="BB163">
        <v>1</v>
      </c>
      <c r="BC163">
        <v>6.89</v>
      </c>
      <c r="BD163" t="s">
        <v>3</v>
      </c>
      <c r="BE163" t="s">
        <v>3</v>
      </c>
      <c r="BF163" t="s">
        <v>3</v>
      </c>
      <c r="BG163" t="s">
        <v>3</v>
      </c>
      <c r="BH163">
        <v>3</v>
      </c>
      <c r="BI163">
        <v>2</v>
      </c>
      <c r="BJ163" t="s">
        <v>213</v>
      </c>
      <c r="BM163">
        <v>500002</v>
      </c>
      <c r="BN163">
        <v>0</v>
      </c>
      <c r="BO163" t="s">
        <v>29</v>
      </c>
      <c r="BP163">
        <v>1</v>
      </c>
      <c r="BQ163">
        <v>12</v>
      </c>
      <c r="BR163">
        <v>0</v>
      </c>
      <c r="BS163">
        <v>1</v>
      </c>
      <c r="BT163">
        <v>1</v>
      </c>
      <c r="BU163">
        <v>1</v>
      </c>
      <c r="BV163">
        <v>1</v>
      </c>
      <c r="BW163">
        <v>1</v>
      </c>
      <c r="BX163">
        <v>1</v>
      </c>
      <c r="BY163" t="s">
        <v>3</v>
      </c>
      <c r="BZ163">
        <v>0</v>
      </c>
      <c r="CA163">
        <v>0</v>
      </c>
      <c r="CB163" t="s">
        <v>3</v>
      </c>
      <c r="CE163">
        <v>0</v>
      </c>
      <c r="CF163">
        <v>0</v>
      </c>
      <c r="CG163">
        <v>0</v>
      </c>
      <c r="CM163">
        <v>0</v>
      </c>
      <c r="CN163" t="s">
        <v>3</v>
      </c>
      <c r="CO163">
        <v>0</v>
      </c>
      <c r="CP163">
        <f t="shared" si="169"/>
        <v>13123</v>
      </c>
      <c r="CQ163">
        <f t="shared" si="170"/>
        <v>6561.5537000000004</v>
      </c>
      <c r="CR163">
        <f t="shared" si="171"/>
        <v>0</v>
      </c>
      <c r="CS163">
        <f t="shared" si="172"/>
        <v>0</v>
      </c>
      <c r="CT163">
        <f t="shared" si="173"/>
        <v>0</v>
      </c>
      <c r="CU163">
        <f t="shared" si="174"/>
        <v>0</v>
      </c>
      <c r="CV163">
        <f t="shared" si="175"/>
        <v>0</v>
      </c>
      <c r="CW163">
        <f t="shared" si="176"/>
        <v>0</v>
      </c>
      <c r="CX163">
        <f t="shared" si="177"/>
        <v>6.49</v>
      </c>
      <c r="CY163">
        <f t="shared" si="178"/>
        <v>0</v>
      </c>
      <c r="CZ163">
        <f t="shared" si="179"/>
        <v>0</v>
      </c>
      <c r="DC163" t="s">
        <v>3</v>
      </c>
      <c r="DD163" t="s">
        <v>3</v>
      </c>
      <c r="DE163" t="s">
        <v>3</v>
      </c>
      <c r="DF163" t="s">
        <v>3</v>
      </c>
      <c r="DG163" t="s">
        <v>3</v>
      </c>
      <c r="DH163" t="s">
        <v>3</v>
      </c>
      <c r="DI163" t="s">
        <v>3</v>
      </c>
      <c r="DJ163" t="s">
        <v>3</v>
      </c>
      <c r="DK163" t="s">
        <v>3</v>
      </c>
      <c r="DL163" t="s">
        <v>3</v>
      </c>
      <c r="DM163" t="s">
        <v>3</v>
      </c>
      <c r="DN163">
        <v>0</v>
      </c>
      <c r="DO163">
        <v>0</v>
      </c>
      <c r="DP163">
        <v>1</v>
      </c>
      <c r="DQ163">
        <v>1</v>
      </c>
      <c r="DU163">
        <v>1010</v>
      </c>
      <c r="DV163" t="s">
        <v>149</v>
      </c>
      <c r="DW163" t="s">
        <v>149</v>
      </c>
      <c r="DX163">
        <v>1</v>
      </c>
      <c r="DZ163" t="s">
        <v>3</v>
      </c>
      <c r="EA163" t="s">
        <v>3</v>
      </c>
      <c r="EB163" t="s">
        <v>3</v>
      </c>
      <c r="EC163" t="s">
        <v>3</v>
      </c>
      <c r="EE163">
        <v>41318551</v>
      </c>
      <c r="EF163">
        <v>12</v>
      </c>
      <c r="EG163" t="s">
        <v>59</v>
      </c>
      <c r="EH163">
        <v>0</v>
      </c>
      <c r="EI163" t="s">
        <v>3</v>
      </c>
      <c r="EJ163">
        <v>2</v>
      </c>
      <c r="EK163">
        <v>500002</v>
      </c>
      <c r="EL163" t="s">
        <v>60</v>
      </c>
      <c r="EM163" t="s">
        <v>61</v>
      </c>
      <c r="EO163" t="s">
        <v>3</v>
      </c>
      <c r="EQ163">
        <v>131072</v>
      </c>
      <c r="ER163">
        <v>952.33</v>
      </c>
      <c r="ES163">
        <v>952.33</v>
      </c>
      <c r="ET163">
        <v>0</v>
      </c>
      <c r="EU163">
        <v>0</v>
      </c>
      <c r="EV163">
        <v>0</v>
      </c>
      <c r="EW163">
        <v>0</v>
      </c>
      <c r="EX163">
        <v>0</v>
      </c>
      <c r="EY163">
        <v>0</v>
      </c>
      <c r="FQ163">
        <v>0</v>
      </c>
      <c r="FR163">
        <f t="shared" si="180"/>
        <v>0</v>
      </c>
      <c r="FS163">
        <v>0</v>
      </c>
      <c r="FX163">
        <v>0</v>
      </c>
      <c r="FY163">
        <v>0</v>
      </c>
      <c r="GA163" t="s">
        <v>3</v>
      </c>
      <c r="GD163">
        <v>1</v>
      </c>
      <c r="GF163">
        <v>1710587369</v>
      </c>
      <c r="GG163">
        <v>1</v>
      </c>
      <c r="GH163">
        <v>1</v>
      </c>
      <c r="GI163">
        <v>3</v>
      </c>
      <c r="GJ163">
        <v>0</v>
      </c>
      <c r="GK163">
        <v>0</v>
      </c>
      <c r="GL163">
        <f t="shared" si="181"/>
        <v>0</v>
      </c>
      <c r="GM163">
        <f t="shared" si="182"/>
        <v>13123</v>
      </c>
      <c r="GN163">
        <f t="shared" si="183"/>
        <v>0</v>
      </c>
      <c r="GO163">
        <f t="shared" si="184"/>
        <v>13123</v>
      </c>
      <c r="GP163">
        <f t="shared" si="185"/>
        <v>0</v>
      </c>
      <c r="GR163">
        <v>0</v>
      </c>
      <c r="GS163">
        <v>3</v>
      </c>
      <c r="GT163">
        <v>0</v>
      </c>
      <c r="GU163" t="s">
        <v>3</v>
      </c>
      <c r="GV163">
        <f t="shared" si="186"/>
        <v>0</v>
      </c>
      <c r="GW163">
        <v>1</v>
      </c>
      <c r="GX163">
        <f t="shared" si="187"/>
        <v>0</v>
      </c>
      <c r="HA163">
        <v>0</v>
      </c>
      <c r="HB163">
        <v>0</v>
      </c>
      <c r="HC163">
        <f t="shared" si="188"/>
        <v>0</v>
      </c>
      <c r="HE163" t="s">
        <v>3</v>
      </c>
      <c r="HF163" t="s">
        <v>3</v>
      </c>
      <c r="HM163" t="s">
        <v>3</v>
      </c>
      <c r="HN163" t="s">
        <v>3</v>
      </c>
      <c r="HO163" t="s">
        <v>3</v>
      </c>
      <c r="HP163" t="s">
        <v>3</v>
      </c>
      <c r="HQ163" t="s">
        <v>3</v>
      </c>
      <c r="IK163">
        <v>0</v>
      </c>
    </row>
    <row r="164" spans="1:255" x14ac:dyDescent="0.2">
      <c r="A164" s="2">
        <v>17</v>
      </c>
      <c r="B164" s="2">
        <v>1</v>
      </c>
      <c r="C164" s="2">
        <f>ROW(SmtRes!A301)</f>
        <v>301</v>
      </c>
      <c r="D164" s="2">
        <f>ROW(EtalonRes!A301)</f>
        <v>301</v>
      </c>
      <c r="E164" s="2" t="s">
        <v>3</v>
      </c>
      <c r="F164" s="2" t="s">
        <v>157</v>
      </c>
      <c r="G164" s="2" t="s">
        <v>158</v>
      </c>
      <c r="H164" s="2" t="s">
        <v>135</v>
      </c>
      <c r="I164" s="2">
        <v>6</v>
      </c>
      <c r="J164" s="2">
        <v>0</v>
      </c>
      <c r="K164" s="2">
        <v>6</v>
      </c>
      <c r="L164" s="2"/>
      <c r="M164" s="2"/>
      <c r="N164" s="2"/>
      <c r="O164" s="2">
        <f t="shared" si="154"/>
        <v>243</v>
      </c>
      <c r="P164" s="2">
        <f t="shared" si="155"/>
        <v>31</v>
      </c>
      <c r="Q164" s="2">
        <f t="shared" si="156"/>
        <v>26</v>
      </c>
      <c r="R164" s="2">
        <f t="shared" si="157"/>
        <v>2</v>
      </c>
      <c r="S164" s="2">
        <f t="shared" si="158"/>
        <v>186</v>
      </c>
      <c r="T164" s="2">
        <f t="shared" si="159"/>
        <v>0</v>
      </c>
      <c r="U164" s="2">
        <f t="shared" si="160"/>
        <v>19.3536</v>
      </c>
      <c r="V164" s="2">
        <f t="shared" si="161"/>
        <v>0.11520000000000001</v>
      </c>
      <c r="W164" s="2">
        <f t="shared" si="162"/>
        <v>0</v>
      </c>
      <c r="X164" s="2">
        <f t="shared" si="163"/>
        <v>179</v>
      </c>
      <c r="Y164" s="2">
        <f t="shared" si="164"/>
        <v>122</v>
      </c>
      <c r="Z164" s="2"/>
      <c r="AA164" s="2">
        <v>-1</v>
      </c>
      <c r="AB164" s="2">
        <f t="shared" si="165"/>
        <v>40.479599999999998</v>
      </c>
      <c r="AC164" s="2">
        <f t="shared" si="166"/>
        <v>5.19</v>
      </c>
      <c r="AD164" s="2">
        <f>ROUND(((((ET164*1.2*1.6))-((EU164*1.2*1.6)))+AE164),6)</f>
        <v>4.2624000000000004</v>
      </c>
      <c r="AE164" s="2">
        <f>ROUND(((EU164*1.2*1.6)),6)</f>
        <v>0.26879999999999998</v>
      </c>
      <c r="AF164" s="2">
        <f>ROUND(((EV164*1.2*1.6)),6)</f>
        <v>31.027200000000001</v>
      </c>
      <c r="AG164" s="2">
        <f t="shared" si="167"/>
        <v>0</v>
      </c>
      <c r="AH164" s="2">
        <f>((EW164*1.2*1.6))</f>
        <v>3.2256</v>
      </c>
      <c r="AI164" s="2">
        <f>((EX164*1.2*1.6))</f>
        <v>1.9200000000000002E-2</v>
      </c>
      <c r="AJ164" s="2">
        <f t="shared" si="168"/>
        <v>0</v>
      </c>
      <c r="AK164" s="2">
        <v>23.57</v>
      </c>
      <c r="AL164" s="2">
        <v>5.19</v>
      </c>
      <c r="AM164" s="2">
        <v>2.2200000000000002</v>
      </c>
      <c r="AN164" s="2">
        <v>0.14000000000000001</v>
      </c>
      <c r="AO164" s="2">
        <v>16.16</v>
      </c>
      <c r="AP164" s="2">
        <v>0</v>
      </c>
      <c r="AQ164" s="2">
        <v>1.68</v>
      </c>
      <c r="AR164" s="2">
        <v>0.01</v>
      </c>
      <c r="AS164" s="2">
        <v>0</v>
      </c>
      <c r="AT164" s="2">
        <v>95</v>
      </c>
      <c r="AU164" s="2">
        <v>65</v>
      </c>
      <c r="AV164" s="2">
        <v>1</v>
      </c>
      <c r="AW164" s="2">
        <v>1</v>
      </c>
      <c r="AX164" s="2"/>
      <c r="AY164" s="2"/>
      <c r="AZ164" s="2">
        <v>1</v>
      </c>
      <c r="BA164" s="2">
        <v>1</v>
      </c>
      <c r="BB164" s="2">
        <v>1</v>
      </c>
      <c r="BC164" s="2">
        <v>1</v>
      </c>
      <c r="BD164" s="2" t="s">
        <v>3</v>
      </c>
      <c r="BE164" s="2" t="s">
        <v>3</v>
      </c>
      <c r="BF164" s="2" t="s">
        <v>3</v>
      </c>
      <c r="BG164" s="2" t="s">
        <v>3</v>
      </c>
      <c r="BH164" s="2">
        <v>0</v>
      </c>
      <c r="BI164" s="2">
        <v>2</v>
      </c>
      <c r="BJ164" s="2" t="s">
        <v>159</v>
      </c>
      <c r="BK164" s="2"/>
      <c r="BL164" s="2"/>
      <c r="BM164" s="2">
        <v>108001</v>
      </c>
      <c r="BN164" s="2">
        <v>0</v>
      </c>
      <c r="BO164" s="2" t="s">
        <v>3</v>
      </c>
      <c r="BP164" s="2">
        <v>0</v>
      </c>
      <c r="BQ164" s="2">
        <v>3</v>
      </c>
      <c r="BR164" s="2">
        <v>0</v>
      </c>
      <c r="BS164" s="2">
        <v>1</v>
      </c>
      <c r="BT164" s="2">
        <v>1</v>
      </c>
      <c r="BU164" s="2">
        <v>1</v>
      </c>
      <c r="BV164" s="2">
        <v>1</v>
      </c>
      <c r="BW164" s="2">
        <v>1</v>
      </c>
      <c r="BX164" s="2">
        <v>1</v>
      </c>
      <c r="BY164" s="2" t="s">
        <v>3</v>
      </c>
      <c r="BZ164" s="2">
        <v>95</v>
      </c>
      <c r="CA164" s="2">
        <v>65</v>
      </c>
      <c r="CB164" s="2" t="s">
        <v>3</v>
      </c>
      <c r="CC164" s="2"/>
      <c r="CD164" s="2"/>
      <c r="CE164" s="2">
        <v>0</v>
      </c>
      <c r="CF164" s="2">
        <v>0</v>
      </c>
      <c r="CG164" s="2">
        <v>0</v>
      </c>
      <c r="CH164" s="2"/>
      <c r="CI164" s="2"/>
      <c r="CJ164" s="2"/>
      <c r="CK164" s="2"/>
      <c r="CL164" s="2"/>
      <c r="CM164" s="2">
        <v>0</v>
      </c>
      <c r="CN164" s="2" t="s">
        <v>1029</v>
      </c>
      <c r="CO164" s="2">
        <v>0</v>
      </c>
      <c r="CP164" s="2">
        <f t="shared" si="169"/>
        <v>243</v>
      </c>
      <c r="CQ164" s="2">
        <f t="shared" si="170"/>
        <v>5.19</v>
      </c>
      <c r="CR164" s="2">
        <f t="shared" si="171"/>
        <v>4.2624000000000004</v>
      </c>
      <c r="CS164" s="2">
        <f t="shared" si="172"/>
        <v>0.26879999999999998</v>
      </c>
      <c r="CT164" s="2">
        <f t="shared" si="173"/>
        <v>31.027200000000001</v>
      </c>
      <c r="CU164" s="2">
        <f t="shared" si="174"/>
        <v>0</v>
      </c>
      <c r="CV164" s="2">
        <f t="shared" si="175"/>
        <v>3.2256</v>
      </c>
      <c r="CW164" s="2">
        <f t="shared" si="176"/>
        <v>1.9200000000000002E-2</v>
      </c>
      <c r="CX164" s="2">
        <f t="shared" si="177"/>
        <v>0</v>
      </c>
      <c r="CY164" s="2">
        <f t="shared" si="178"/>
        <v>178.6</v>
      </c>
      <c r="CZ164" s="2">
        <f t="shared" si="179"/>
        <v>122.2</v>
      </c>
      <c r="DA164" s="2"/>
      <c r="DB164" s="2"/>
      <c r="DC164" s="2" t="s">
        <v>3</v>
      </c>
      <c r="DD164" s="2" t="s">
        <v>3</v>
      </c>
      <c r="DE164" s="2" t="s">
        <v>75</v>
      </c>
      <c r="DF164" s="2" t="s">
        <v>75</v>
      </c>
      <c r="DG164" s="2" t="s">
        <v>75</v>
      </c>
      <c r="DH164" s="2" t="s">
        <v>3</v>
      </c>
      <c r="DI164" s="2" t="s">
        <v>75</v>
      </c>
      <c r="DJ164" s="2" t="s">
        <v>75</v>
      </c>
      <c r="DK164" s="2" t="s">
        <v>3</v>
      </c>
      <c r="DL164" s="2" t="s">
        <v>3</v>
      </c>
      <c r="DM164" s="2" t="s">
        <v>3</v>
      </c>
      <c r="DN164" s="2">
        <v>0</v>
      </c>
      <c r="DO164" s="2">
        <v>0</v>
      </c>
      <c r="DP164" s="2">
        <v>1</v>
      </c>
      <c r="DQ164" s="2">
        <v>1</v>
      </c>
      <c r="DR164" s="2"/>
      <c r="DS164" s="2"/>
      <c r="DT164" s="2"/>
      <c r="DU164" s="2">
        <v>1013</v>
      </c>
      <c r="DV164" s="2" t="s">
        <v>135</v>
      </c>
      <c r="DW164" s="2" t="s">
        <v>135</v>
      </c>
      <c r="DX164" s="2">
        <v>1</v>
      </c>
      <c r="DY164" s="2"/>
      <c r="DZ164" s="2" t="s">
        <v>3</v>
      </c>
      <c r="EA164" s="2" t="s">
        <v>3</v>
      </c>
      <c r="EB164" s="2" t="s">
        <v>3</v>
      </c>
      <c r="EC164" s="2" t="s">
        <v>3</v>
      </c>
      <c r="ED164" s="2"/>
      <c r="EE164" s="2">
        <v>41318495</v>
      </c>
      <c r="EF164" s="2">
        <v>3</v>
      </c>
      <c r="EG164" s="2" t="s">
        <v>50</v>
      </c>
      <c r="EH164" s="2">
        <v>0</v>
      </c>
      <c r="EI164" s="2" t="s">
        <v>3</v>
      </c>
      <c r="EJ164" s="2">
        <v>2</v>
      </c>
      <c r="EK164" s="2">
        <v>108001</v>
      </c>
      <c r="EL164" s="2" t="s">
        <v>71</v>
      </c>
      <c r="EM164" s="2" t="s">
        <v>72</v>
      </c>
      <c r="EN164" s="2"/>
      <c r="EO164" s="2" t="s">
        <v>76</v>
      </c>
      <c r="EP164" s="2"/>
      <c r="EQ164" s="2">
        <v>132864</v>
      </c>
      <c r="ER164" s="2">
        <v>23.57</v>
      </c>
      <c r="ES164" s="2">
        <v>5.19</v>
      </c>
      <c r="ET164" s="2">
        <v>2.2200000000000002</v>
      </c>
      <c r="EU164" s="2">
        <v>0.14000000000000001</v>
      </c>
      <c r="EV164" s="2">
        <v>16.16</v>
      </c>
      <c r="EW164" s="2">
        <v>1.68</v>
      </c>
      <c r="EX164" s="2">
        <v>0.01</v>
      </c>
      <c r="EY164" s="2">
        <v>0</v>
      </c>
      <c r="EZ164" s="2"/>
      <c r="FA164" s="2"/>
      <c r="FB164" s="2"/>
      <c r="FC164" s="2"/>
      <c r="FD164" s="2"/>
      <c r="FE164" s="2"/>
      <c r="FF164" s="2"/>
      <c r="FG164" s="2"/>
      <c r="FH164" s="2"/>
      <c r="FI164" s="2"/>
      <c r="FJ164" s="2"/>
      <c r="FK164" s="2"/>
      <c r="FL164" s="2"/>
      <c r="FM164" s="2"/>
      <c r="FN164" s="2"/>
      <c r="FO164" s="2"/>
      <c r="FP164" s="2"/>
      <c r="FQ164" s="2">
        <v>0</v>
      </c>
      <c r="FR164" s="2">
        <f t="shared" si="180"/>
        <v>0</v>
      </c>
      <c r="FS164" s="2">
        <v>0</v>
      </c>
      <c r="FT164" s="2"/>
      <c r="FU164" s="2"/>
      <c r="FV164" s="2"/>
      <c r="FW164" s="2"/>
      <c r="FX164" s="2">
        <v>95</v>
      </c>
      <c r="FY164" s="2">
        <v>65</v>
      </c>
      <c r="FZ164" s="2"/>
      <c r="GA164" s="2" t="s">
        <v>3</v>
      </c>
      <c r="GB164" s="2"/>
      <c r="GC164" s="2"/>
      <c r="GD164" s="2">
        <v>1</v>
      </c>
      <c r="GE164" s="2"/>
      <c r="GF164" s="2">
        <v>1040318683</v>
      </c>
      <c r="GG164" s="2">
        <v>2</v>
      </c>
      <c r="GH164" s="2">
        <v>1</v>
      </c>
      <c r="GI164" s="2">
        <v>-2</v>
      </c>
      <c r="GJ164" s="2">
        <v>0</v>
      </c>
      <c r="GK164" s="2">
        <v>0</v>
      </c>
      <c r="GL164" s="2">
        <f t="shared" si="181"/>
        <v>0</v>
      </c>
      <c r="GM164" s="2">
        <f t="shared" si="182"/>
        <v>544</v>
      </c>
      <c r="GN164" s="2">
        <f t="shared" si="183"/>
        <v>0</v>
      </c>
      <c r="GO164" s="2">
        <f t="shared" si="184"/>
        <v>544</v>
      </c>
      <c r="GP164" s="2">
        <f t="shared" si="185"/>
        <v>0</v>
      </c>
      <c r="GQ164" s="2"/>
      <c r="GR164" s="2">
        <v>0</v>
      </c>
      <c r="GS164" s="2">
        <v>3</v>
      </c>
      <c r="GT164" s="2">
        <v>0</v>
      </c>
      <c r="GU164" s="2" t="s">
        <v>3</v>
      </c>
      <c r="GV164" s="2">
        <f t="shared" si="186"/>
        <v>0</v>
      </c>
      <c r="GW164" s="2">
        <v>1</v>
      </c>
      <c r="GX164" s="2">
        <f t="shared" si="187"/>
        <v>0</v>
      </c>
      <c r="GY164" s="2"/>
      <c r="GZ164" s="2"/>
      <c r="HA164" s="2">
        <v>0</v>
      </c>
      <c r="HB164" s="2">
        <v>0</v>
      </c>
      <c r="HC164" s="2">
        <f t="shared" si="188"/>
        <v>0</v>
      </c>
      <c r="HD164" s="2"/>
      <c r="HE164" s="2" t="s">
        <v>3</v>
      </c>
      <c r="HF164" s="2" t="s">
        <v>3</v>
      </c>
      <c r="HG164" s="2"/>
      <c r="HH164" s="2"/>
      <c r="HI164" s="2"/>
      <c r="HJ164" s="2"/>
      <c r="HK164" s="2"/>
      <c r="HL164" s="2"/>
      <c r="HM164" s="2" t="s">
        <v>3</v>
      </c>
      <c r="HN164" s="2" t="s">
        <v>3</v>
      </c>
      <c r="HO164" s="2" t="s">
        <v>3</v>
      </c>
      <c r="HP164" s="2" t="s">
        <v>3</v>
      </c>
      <c r="HQ164" s="2" t="s">
        <v>3</v>
      </c>
      <c r="HR164" s="2"/>
      <c r="HS164" s="2"/>
      <c r="HT164" s="2"/>
      <c r="HU164" s="2"/>
      <c r="HV164" s="2"/>
      <c r="HW164" s="2"/>
      <c r="HX164" s="2"/>
      <c r="HY164" s="2"/>
      <c r="HZ164" s="2"/>
      <c r="IA164" s="2"/>
      <c r="IB164" s="2"/>
      <c r="IC164" s="2"/>
      <c r="ID164" s="2"/>
      <c r="IE164" s="2"/>
      <c r="IF164" s="2"/>
      <c r="IG164" s="2"/>
      <c r="IH164" s="2"/>
      <c r="II164" s="2"/>
      <c r="IJ164" s="2"/>
      <c r="IK164" s="2">
        <v>0</v>
      </c>
      <c r="IL164" s="2"/>
      <c r="IM164" s="2"/>
      <c r="IN164" s="2"/>
      <c r="IO164" s="2"/>
      <c r="IP164" s="2"/>
      <c r="IQ164" s="2"/>
      <c r="IR164" s="2"/>
      <c r="IS164" s="2"/>
      <c r="IT164" s="2"/>
      <c r="IU164" s="2"/>
    </row>
    <row r="165" spans="1:255" x14ac:dyDescent="0.2">
      <c r="A165">
        <v>17</v>
      </c>
      <c r="B165">
        <v>1</v>
      </c>
      <c r="C165">
        <f>ROW(SmtRes!A310)</f>
        <v>310</v>
      </c>
      <c r="D165">
        <f>ROW(EtalonRes!A310)</f>
        <v>310</v>
      </c>
      <c r="E165" t="s">
        <v>3</v>
      </c>
      <c r="F165" t="s">
        <v>157</v>
      </c>
      <c r="G165" t="s">
        <v>158</v>
      </c>
      <c r="H165" t="s">
        <v>135</v>
      </c>
      <c r="I165">
        <v>6</v>
      </c>
      <c r="J165">
        <v>0</v>
      </c>
      <c r="K165">
        <v>6</v>
      </c>
      <c r="O165">
        <f t="shared" si="154"/>
        <v>243</v>
      </c>
      <c r="P165">
        <f t="shared" si="155"/>
        <v>31</v>
      </c>
      <c r="Q165">
        <f t="shared" si="156"/>
        <v>26</v>
      </c>
      <c r="R165">
        <f t="shared" si="157"/>
        <v>2</v>
      </c>
      <c r="S165">
        <f t="shared" si="158"/>
        <v>186</v>
      </c>
      <c r="T165">
        <f t="shared" si="159"/>
        <v>0</v>
      </c>
      <c r="U165">
        <f t="shared" si="160"/>
        <v>19.3536</v>
      </c>
      <c r="V165">
        <f t="shared" si="161"/>
        <v>0.11520000000000001</v>
      </c>
      <c r="W165">
        <f t="shared" si="162"/>
        <v>0</v>
      </c>
      <c r="X165">
        <f t="shared" si="163"/>
        <v>179</v>
      </c>
      <c r="Y165">
        <f t="shared" si="164"/>
        <v>122</v>
      </c>
      <c r="AA165">
        <v>-1</v>
      </c>
      <c r="AB165">
        <f t="shared" si="165"/>
        <v>40.479599999999998</v>
      </c>
      <c r="AC165">
        <f t="shared" si="166"/>
        <v>5.19</v>
      </c>
      <c r="AD165">
        <f>ROUND(((((ET165*1.2*1.6))-((EU165*1.2*1.6)))+AE165),6)</f>
        <v>4.2624000000000004</v>
      </c>
      <c r="AE165">
        <f>ROUND(((EU165*1.2*1.6)),6)</f>
        <v>0.26879999999999998</v>
      </c>
      <c r="AF165">
        <f>ROUND(((EV165*1.2*1.6)),6)</f>
        <v>31.027200000000001</v>
      </c>
      <c r="AG165">
        <f t="shared" si="167"/>
        <v>0</v>
      </c>
      <c r="AH165">
        <f>((EW165*1.2*1.6))</f>
        <v>3.2256</v>
      </c>
      <c r="AI165">
        <f>((EX165*1.2*1.6))</f>
        <v>1.9200000000000002E-2</v>
      </c>
      <c r="AJ165">
        <f t="shared" si="168"/>
        <v>0</v>
      </c>
      <c r="AK165">
        <v>23.57</v>
      </c>
      <c r="AL165">
        <v>5.19</v>
      </c>
      <c r="AM165">
        <v>2.2200000000000002</v>
      </c>
      <c r="AN165">
        <v>0.14000000000000001</v>
      </c>
      <c r="AO165">
        <v>16.16</v>
      </c>
      <c r="AP165">
        <v>0</v>
      </c>
      <c r="AQ165">
        <v>1.68</v>
      </c>
      <c r="AR165">
        <v>0.01</v>
      </c>
      <c r="AS165">
        <v>0</v>
      </c>
      <c r="AT165">
        <v>95</v>
      </c>
      <c r="AU165">
        <v>65</v>
      </c>
      <c r="AV165">
        <v>1</v>
      </c>
      <c r="AW165">
        <v>1</v>
      </c>
      <c r="AZ165">
        <v>1</v>
      </c>
      <c r="BA165">
        <v>1</v>
      </c>
      <c r="BB165">
        <v>1</v>
      </c>
      <c r="BC165">
        <v>1</v>
      </c>
      <c r="BD165" t="s">
        <v>3</v>
      </c>
      <c r="BE165" t="s">
        <v>3</v>
      </c>
      <c r="BF165" t="s">
        <v>3</v>
      </c>
      <c r="BG165" t="s">
        <v>3</v>
      </c>
      <c r="BH165">
        <v>0</v>
      </c>
      <c r="BI165">
        <v>2</v>
      </c>
      <c r="BJ165" t="s">
        <v>159</v>
      </c>
      <c r="BM165">
        <v>108001</v>
      </c>
      <c r="BN165">
        <v>0</v>
      </c>
      <c r="BO165" t="s">
        <v>3</v>
      </c>
      <c r="BP165">
        <v>0</v>
      </c>
      <c r="BQ165">
        <v>3</v>
      </c>
      <c r="BR165">
        <v>0</v>
      </c>
      <c r="BS165">
        <v>1</v>
      </c>
      <c r="BT165">
        <v>1</v>
      </c>
      <c r="BU165">
        <v>1</v>
      </c>
      <c r="BV165">
        <v>1</v>
      </c>
      <c r="BW165">
        <v>1</v>
      </c>
      <c r="BX165">
        <v>1</v>
      </c>
      <c r="BY165" t="s">
        <v>3</v>
      </c>
      <c r="BZ165">
        <v>95</v>
      </c>
      <c r="CA165">
        <v>65</v>
      </c>
      <c r="CB165" t="s">
        <v>3</v>
      </c>
      <c r="CE165">
        <v>0</v>
      </c>
      <c r="CF165">
        <v>0</v>
      </c>
      <c r="CG165">
        <v>0</v>
      </c>
      <c r="CM165">
        <v>0</v>
      </c>
      <c r="CN165" t="s">
        <v>1029</v>
      </c>
      <c r="CO165">
        <v>0</v>
      </c>
      <c r="CP165">
        <f t="shared" si="169"/>
        <v>243</v>
      </c>
      <c r="CQ165">
        <f t="shared" si="170"/>
        <v>5.19</v>
      </c>
      <c r="CR165">
        <f t="shared" si="171"/>
        <v>4.2624000000000004</v>
      </c>
      <c r="CS165">
        <f t="shared" si="172"/>
        <v>0.26879999999999998</v>
      </c>
      <c r="CT165">
        <f t="shared" si="173"/>
        <v>31.027200000000001</v>
      </c>
      <c r="CU165">
        <f t="shared" si="174"/>
        <v>0</v>
      </c>
      <c r="CV165">
        <f t="shared" si="175"/>
        <v>3.2256</v>
      </c>
      <c r="CW165">
        <f t="shared" si="176"/>
        <v>1.9200000000000002E-2</v>
      </c>
      <c r="CX165">
        <f t="shared" si="177"/>
        <v>0</v>
      </c>
      <c r="CY165">
        <f t="shared" si="178"/>
        <v>178.6</v>
      </c>
      <c r="CZ165">
        <f t="shared" si="179"/>
        <v>122.2</v>
      </c>
      <c r="DC165" t="s">
        <v>3</v>
      </c>
      <c r="DD165" t="s">
        <v>3</v>
      </c>
      <c r="DE165" t="s">
        <v>75</v>
      </c>
      <c r="DF165" t="s">
        <v>75</v>
      </c>
      <c r="DG165" t="s">
        <v>75</v>
      </c>
      <c r="DH165" t="s">
        <v>3</v>
      </c>
      <c r="DI165" t="s">
        <v>75</v>
      </c>
      <c r="DJ165" t="s">
        <v>75</v>
      </c>
      <c r="DK165" t="s">
        <v>3</v>
      </c>
      <c r="DL165" t="s">
        <v>3</v>
      </c>
      <c r="DM165" t="s">
        <v>3</v>
      </c>
      <c r="DN165">
        <v>0</v>
      </c>
      <c r="DO165">
        <v>0</v>
      </c>
      <c r="DP165">
        <v>1</v>
      </c>
      <c r="DQ165">
        <v>1</v>
      </c>
      <c r="DU165">
        <v>1013</v>
      </c>
      <c r="DV165" t="s">
        <v>135</v>
      </c>
      <c r="DW165" t="s">
        <v>135</v>
      </c>
      <c r="DX165">
        <v>1</v>
      </c>
      <c r="DZ165" t="s">
        <v>3</v>
      </c>
      <c r="EA165" t="s">
        <v>3</v>
      </c>
      <c r="EB165" t="s">
        <v>3</v>
      </c>
      <c r="EC165" t="s">
        <v>3</v>
      </c>
      <c r="EE165">
        <v>41318495</v>
      </c>
      <c r="EF165">
        <v>3</v>
      </c>
      <c r="EG165" t="s">
        <v>50</v>
      </c>
      <c r="EH165">
        <v>0</v>
      </c>
      <c r="EI165" t="s">
        <v>3</v>
      </c>
      <c r="EJ165">
        <v>2</v>
      </c>
      <c r="EK165">
        <v>108001</v>
      </c>
      <c r="EL165" t="s">
        <v>71</v>
      </c>
      <c r="EM165" t="s">
        <v>72</v>
      </c>
      <c r="EO165" t="s">
        <v>76</v>
      </c>
      <c r="EQ165">
        <v>132864</v>
      </c>
      <c r="ER165">
        <v>23.57</v>
      </c>
      <c r="ES165">
        <v>5.19</v>
      </c>
      <c r="ET165">
        <v>2.2200000000000002</v>
      </c>
      <c r="EU165">
        <v>0.14000000000000001</v>
      </c>
      <c r="EV165">
        <v>16.16</v>
      </c>
      <c r="EW165">
        <v>1.68</v>
      </c>
      <c r="EX165">
        <v>0.01</v>
      </c>
      <c r="EY165">
        <v>0</v>
      </c>
      <c r="FQ165">
        <v>0</v>
      </c>
      <c r="FR165">
        <f t="shared" si="180"/>
        <v>0</v>
      </c>
      <c r="FS165">
        <v>0</v>
      </c>
      <c r="FX165">
        <v>95</v>
      </c>
      <c r="FY165">
        <v>65</v>
      </c>
      <c r="GA165" t="s">
        <v>3</v>
      </c>
      <c r="GD165">
        <v>1</v>
      </c>
      <c r="GF165">
        <v>1040318683</v>
      </c>
      <c r="GG165">
        <v>2</v>
      </c>
      <c r="GH165">
        <v>1</v>
      </c>
      <c r="GI165">
        <v>-2</v>
      </c>
      <c r="GJ165">
        <v>0</v>
      </c>
      <c r="GK165">
        <v>0</v>
      </c>
      <c r="GL165">
        <f t="shared" si="181"/>
        <v>0</v>
      </c>
      <c r="GM165">
        <f t="shared" si="182"/>
        <v>544</v>
      </c>
      <c r="GN165">
        <f t="shared" si="183"/>
        <v>0</v>
      </c>
      <c r="GO165">
        <f t="shared" si="184"/>
        <v>544</v>
      </c>
      <c r="GP165">
        <f t="shared" si="185"/>
        <v>0</v>
      </c>
      <c r="GR165">
        <v>0</v>
      </c>
      <c r="GS165">
        <v>3</v>
      </c>
      <c r="GT165">
        <v>0</v>
      </c>
      <c r="GU165" t="s">
        <v>3</v>
      </c>
      <c r="GV165">
        <f t="shared" si="186"/>
        <v>0</v>
      </c>
      <c r="GW165">
        <v>1</v>
      </c>
      <c r="GX165">
        <f t="shared" si="187"/>
        <v>0</v>
      </c>
      <c r="HA165">
        <v>0</v>
      </c>
      <c r="HB165">
        <v>0</v>
      </c>
      <c r="HC165">
        <f t="shared" si="188"/>
        <v>0</v>
      </c>
      <c r="HE165" t="s">
        <v>3</v>
      </c>
      <c r="HF165" t="s">
        <v>3</v>
      </c>
      <c r="HM165" t="s">
        <v>3</v>
      </c>
      <c r="HN165" t="s">
        <v>3</v>
      </c>
      <c r="HO165" t="s">
        <v>3</v>
      </c>
      <c r="HP165" t="s">
        <v>3</v>
      </c>
      <c r="HQ165" t="s">
        <v>3</v>
      </c>
      <c r="IK165">
        <v>0</v>
      </c>
    </row>
    <row r="166" spans="1:255" x14ac:dyDescent="0.2">
      <c r="A166" s="2">
        <v>17</v>
      </c>
      <c r="B166" s="2">
        <v>1</v>
      </c>
      <c r="C166" s="2"/>
      <c r="D166" s="2"/>
      <c r="E166" s="2" t="s">
        <v>214</v>
      </c>
      <c r="F166" s="2" t="s">
        <v>161</v>
      </c>
      <c r="G166" s="2" t="s">
        <v>162</v>
      </c>
      <c r="H166" s="2" t="s">
        <v>149</v>
      </c>
      <c r="I166" s="2">
        <v>6</v>
      </c>
      <c r="J166" s="2">
        <v>0</v>
      </c>
      <c r="K166" s="2">
        <v>6</v>
      </c>
      <c r="L166" s="2"/>
      <c r="M166" s="2"/>
      <c r="N166" s="2"/>
      <c r="O166" s="2">
        <f t="shared" si="154"/>
        <v>535</v>
      </c>
      <c r="P166" s="2">
        <f t="shared" si="155"/>
        <v>535</v>
      </c>
      <c r="Q166" s="2">
        <f t="shared" si="156"/>
        <v>0</v>
      </c>
      <c r="R166" s="2">
        <f t="shared" si="157"/>
        <v>0</v>
      </c>
      <c r="S166" s="2">
        <f t="shared" si="158"/>
        <v>0</v>
      </c>
      <c r="T166" s="2">
        <f t="shared" si="159"/>
        <v>0</v>
      </c>
      <c r="U166" s="2">
        <f t="shared" si="160"/>
        <v>0</v>
      </c>
      <c r="V166" s="2">
        <f t="shared" si="161"/>
        <v>0</v>
      </c>
      <c r="W166" s="2">
        <f t="shared" si="162"/>
        <v>0</v>
      </c>
      <c r="X166" s="2">
        <f t="shared" si="163"/>
        <v>0</v>
      </c>
      <c r="Y166" s="2">
        <f t="shared" si="164"/>
        <v>0</v>
      </c>
      <c r="Z166" s="2"/>
      <c r="AA166" s="2">
        <v>76147896</v>
      </c>
      <c r="AB166" s="2">
        <f t="shared" si="165"/>
        <v>89.21</v>
      </c>
      <c r="AC166" s="2">
        <f t="shared" si="166"/>
        <v>89.21</v>
      </c>
      <c r="AD166" s="2">
        <f>ROUND((((ET166)-(EU166))+AE166),6)</f>
        <v>0</v>
      </c>
      <c r="AE166" s="2">
        <f>ROUND((EU166),6)</f>
        <v>0</v>
      </c>
      <c r="AF166" s="2">
        <f>ROUND((EV166),6)</f>
        <v>0</v>
      </c>
      <c r="AG166" s="2">
        <f t="shared" si="167"/>
        <v>0</v>
      </c>
      <c r="AH166" s="2">
        <f>(EW166)</f>
        <v>0</v>
      </c>
      <c r="AI166" s="2">
        <f>(EX166)</f>
        <v>0</v>
      </c>
      <c r="AJ166" s="2">
        <f t="shared" si="168"/>
        <v>0</v>
      </c>
      <c r="AK166" s="2">
        <v>89.21</v>
      </c>
      <c r="AL166" s="2">
        <v>89.21</v>
      </c>
      <c r="AM166" s="2">
        <v>0</v>
      </c>
      <c r="AN166" s="2">
        <v>0</v>
      </c>
      <c r="AO166" s="2">
        <v>0</v>
      </c>
      <c r="AP166" s="2">
        <v>0</v>
      </c>
      <c r="AQ166" s="2">
        <v>0</v>
      </c>
      <c r="AR166" s="2">
        <v>0</v>
      </c>
      <c r="AS166" s="2">
        <v>0</v>
      </c>
      <c r="AT166" s="2">
        <v>0</v>
      </c>
      <c r="AU166" s="2">
        <v>0</v>
      </c>
      <c r="AV166" s="2">
        <v>1</v>
      </c>
      <c r="AW166" s="2">
        <v>1</v>
      </c>
      <c r="AX166" s="2"/>
      <c r="AY166" s="2"/>
      <c r="AZ166" s="2">
        <v>1</v>
      </c>
      <c r="BA166" s="2">
        <v>1</v>
      </c>
      <c r="BB166" s="2">
        <v>1</v>
      </c>
      <c r="BC166" s="2">
        <v>1</v>
      </c>
      <c r="BD166" s="2" t="s">
        <v>3</v>
      </c>
      <c r="BE166" s="2" t="s">
        <v>3</v>
      </c>
      <c r="BF166" s="2" t="s">
        <v>3</v>
      </c>
      <c r="BG166" s="2" t="s">
        <v>3</v>
      </c>
      <c r="BH166" s="2">
        <v>3</v>
      </c>
      <c r="BI166" s="2">
        <v>2</v>
      </c>
      <c r="BJ166" s="2" t="s">
        <v>163</v>
      </c>
      <c r="BK166" s="2"/>
      <c r="BL166" s="2"/>
      <c r="BM166" s="2">
        <v>500002</v>
      </c>
      <c r="BN166" s="2">
        <v>0</v>
      </c>
      <c r="BO166" s="2" t="s">
        <v>3</v>
      </c>
      <c r="BP166" s="2">
        <v>0</v>
      </c>
      <c r="BQ166" s="2">
        <v>12</v>
      </c>
      <c r="BR166" s="2">
        <v>0</v>
      </c>
      <c r="BS166" s="2">
        <v>1</v>
      </c>
      <c r="BT166" s="2">
        <v>1</v>
      </c>
      <c r="BU166" s="2">
        <v>1</v>
      </c>
      <c r="BV166" s="2">
        <v>1</v>
      </c>
      <c r="BW166" s="2">
        <v>1</v>
      </c>
      <c r="BX166" s="2">
        <v>1</v>
      </c>
      <c r="BY166" s="2" t="s">
        <v>3</v>
      </c>
      <c r="BZ166" s="2">
        <v>0</v>
      </c>
      <c r="CA166" s="2">
        <v>0</v>
      </c>
      <c r="CB166" s="2" t="s">
        <v>3</v>
      </c>
      <c r="CC166" s="2"/>
      <c r="CD166" s="2"/>
      <c r="CE166" s="2">
        <v>0</v>
      </c>
      <c r="CF166" s="2">
        <v>0</v>
      </c>
      <c r="CG166" s="2">
        <v>0</v>
      </c>
      <c r="CH166" s="2"/>
      <c r="CI166" s="2"/>
      <c r="CJ166" s="2"/>
      <c r="CK166" s="2"/>
      <c r="CL166" s="2"/>
      <c r="CM166" s="2">
        <v>0</v>
      </c>
      <c r="CN166" s="2" t="s">
        <v>3</v>
      </c>
      <c r="CO166" s="2">
        <v>0</v>
      </c>
      <c r="CP166" s="2">
        <f t="shared" si="169"/>
        <v>535</v>
      </c>
      <c r="CQ166" s="2">
        <f t="shared" si="170"/>
        <v>89.21</v>
      </c>
      <c r="CR166" s="2">
        <f t="shared" si="171"/>
        <v>0</v>
      </c>
      <c r="CS166" s="2">
        <f t="shared" si="172"/>
        <v>0</v>
      </c>
      <c r="CT166" s="2">
        <f t="shared" si="173"/>
        <v>0</v>
      </c>
      <c r="CU166" s="2">
        <f t="shared" si="174"/>
        <v>0</v>
      </c>
      <c r="CV166" s="2">
        <f t="shared" si="175"/>
        <v>0</v>
      </c>
      <c r="CW166" s="2">
        <f t="shared" si="176"/>
        <v>0</v>
      </c>
      <c r="CX166" s="2">
        <f t="shared" si="177"/>
        <v>0</v>
      </c>
      <c r="CY166" s="2">
        <f t="shared" si="178"/>
        <v>0</v>
      </c>
      <c r="CZ166" s="2">
        <f t="shared" si="179"/>
        <v>0</v>
      </c>
      <c r="DA166" s="2"/>
      <c r="DB166" s="2"/>
      <c r="DC166" s="2" t="s">
        <v>3</v>
      </c>
      <c r="DD166" s="2" t="s">
        <v>3</v>
      </c>
      <c r="DE166" s="2" t="s">
        <v>3</v>
      </c>
      <c r="DF166" s="2" t="s">
        <v>3</v>
      </c>
      <c r="DG166" s="2" t="s">
        <v>3</v>
      </c>
      <c r="DH166" s="2" t="s">
        <v>3</v>
      </c>
      <c r="DI166" s="2" t="s">
        <v>3</v>
      </c>
      <c r="DJ166" s="2" t="s">
        <v>3</v>
      </c>
      <c r="DK166" s="2" t="s">
        <v>3</v>
      </c>
      <c r="DL166" s="2" t="s">
        <v>3</v>
      </c>
      <c r="DM166" s="2" t="s">
        <v>3</v>
      </c>
      <c r="DN166" s="2">
        <v>0</v>
      </c>
      <c r="DO166" s="2">
        <v>0</v>
      </c>
      <c r="DP166" s="2">
        <v>1</v>
      </c>
      <c r="DQ166" s="2">
        <v>1</v>
      </c>
      <c r="DR166" s="2"/>
      <c r="DS166" s="2"/>
      <c r="DT166" s="2"/>
      <c r="DU166" s="2">
        <v>1010</v>
      </c>
      <c r="DV166" s="2" t="s">
        <v>149</v>
      </c>
      <c r="DW166" s="2" t="s">
        <v>149</v>
      </c>
      <c r="DX166" s="2">
        <v>1</v>
      </c>
      <c r="DY166" s="2"/>
      <c r="DZ166" s="2" t="s">
        <v>3</v>
      </c>
      <c r="EA166" s="2" t="s">
        <v>3</v>
      </c>
      <c r="EB166" s="2" t="s">
        <v>3</v>
      </c>
      <c r="EC166" s="2" t="s">
        <v>3</v>
      </c>
      <c r="ED166" s="2"/>
      <c r="EE166" s="2">
        <v>41318551</v>
      </c>
      <c r="EF166" s="2">
        <v>12</v>
      </c>
      <c r="EG166" s="2" t="s">
        <v>59</v>
      </c>
      <c r="EH166" s="2">
        <v>0</v>
      </c>
      <c r="EI166" s="2" t="s">
        <v>3</v>
      </c>
      <c r="EJ166" s="2">
        <v>2</v>
      </c>
      <c r="EK166" s="2">
        <v>500002</v>
      </c>
      <c r="EL166" s="2" t="s">
        <v>60</v>
      </c>
      <c r="EM166" s="2" t="s">
        <v>61</v>
      </c>
      <c r="EN166" s="2"/>
      <c r="EO166" s="2" t="s">
        <v>3</v>
      </c>
      <c r="EP166" s="2"/>
      <c r="EQ166" s="2">
        <v>131072</v>
      </c>
      <c r="ER166" s="2">
        <v>89.21</v>
      </c>
      <c r="ES166" s="2">
        <v>89.21</v>
      </c>
      <c r="ET166" s="2">
        <v>0</v>
      </c>
      <c r="EU166" s="2">
        <v>0</v>
      </c>
      <c r="EV166" s="2">
        <v>0</v>
      </c>
      <c r="EW166" s="2">
        <v>0</v>
      </c>
      <c r="EX166" s="2">
        <v>0</v>
      </c>
      <c r="EY166" s="2">
        <v>0</v>
      </c>
      <c r="EZ166" s="2"/>
      <c r="FA166" s="2"/>
      <c r="FB166" s="2"/>
      <c r="FC166" s="2"/>
      <c r="FD166" s="2"/>
      <c r="FE166" s="2"/>
      <c r="FF166" s="2"/>
      <c r="FG166" s="2"/>
      <c r="FH166" s="2"/>
      <c r="FI166" s="2"/>
      <c r="FJ166" s="2"/>
      <c r="FK166" s="2"/>
      <c r="FL166" s="2"/>
      <c r="FM166" s="2"/>
      <c r="FN166" s="2"/>
      <c r="FO166" s="2"/>
      <c r="FP166" s="2"/>
      <c r="FQ166" s="2">
        <v>0</v>
      </c>
      <c r="FR166" s="2">
        <f t="shared" si="180"/>
        <v>0</v>
      </c>
      <c r="FS166" s="2">
        <v>0</v>
      </c>
      <c r="FT166" s="2"/>
      <c r="FU166" s="2"/>
      <c r="FV166" s="2"/>
      <c r="FW166" s="2"/>
      <c r="FX166" s="2">
        <v>0</v>
      </c>
      <c r="FY166" s="2">
        <v>0</v>
      </c>
      <c r="FZ166" s="2"/>
      <c r="GA166" s="2" t="s">
        <v>3</v>
      </c>
      <c r="GB166" s="2"/>
      <c r="GC166" s="2"/>
      <c r="GD166" s="2">
        <v>1</v>
      </c>
      <c r="GE166" s="2"/>
      <c r="GF166" s="2">
        <v>-1519870028</v>
      </c>
      <c r="GG166" s="2">
        <v>2</v>
      </c>
      <c r="GH166" s="2">
        <v>1</v>
      </c>
      <c r="GI166" s="2">
        <v>-2</v>
      </c>
      <c r="GJ166" s="2">
        <v>0</v>
      </c>
      <c r="GK166" s="2">
        <v>0</v>
      </c>
      <c r="GL166" s="2">
        <f t="shared" si="181"/>
        <v>0</v>
      </c>
      <c r="GM166" s="2">
        <f t="shared" si="182"/>
        <v>535</v>
      </c>
      <c r="GN166" s="2">
        <f t="shared" si="183"/>
        <v>0</v>
      </c>
      <c r="GO166" s="2">
        <f t="shared" si="184"/>
        <v>535</v>
      </c>
      <c r="GP166" s="2">
        <f t="shared" si="185"/>
        <v>0</v>
      </c>
      <c r="GQ166" s="2"/>
      <c r="GR166" s="2">
        <v>0</v>
      </c>
      <c r="GS166" s="2">
        <v>3</v>
      </c>
      <c r="GT166" s="2">
        <v>0</v>
      </c>
      <c r="GU166" s="2" t="s">
        <v>3</v>
      </c>
      <c r="GV166" s="2">
        <f t="shared" si="186"/>
        <v>0</v>
      </c>
      <c r="GW166" s="2">
        <v>1</v>
      </c>
      <c r="GX166" s="2">
        <f t="shared" si="187"/>
        <v>0</v>
      </c>
      <c r="GY166" s="2"/>
      <c r="GZ166" s="2"/>
      <c r="HA166" s="2">
        <v>0</v>
      </c>
      <c r="HB166" s="2">
        <v>0</v>
      </c>
      <c r="HC166" s="2">
        <f t="shared" si="188"/>
        <v>0</v>
      </c>
      <c r="HD166" s="2"/>
      <c r="HE166" s="2" t="s">
        <v>3</v>
      </c>
      <c r="HF166" s="2" t="s">
        <v>3</v>
      </c>
      <c r="HG166" s="2"/>
      <c r="HH166" s="2"/>
      <c r="HI166" s="2"/>
      <c r="HJ166" s="2"/>
      <c r="HK166" s="2"/>
      <c r="HL166" s="2"/>
      <c r="HM166" s="2" t="s">
        <v>3</v>
      </c>
      <c r="HN166" s="2" t="s">
        <v>3</v>
      </c>
      <c r="HO166" s="2" t="s">
        <v>3</v>
      </c>
      <c r="HP166" s="2" t="s">
        <v>3</v>
      </c>
      <c r="HQ166" s="2" t="s">
        <v>3</v>
      </c>
      <c r="HR166" s="2"/>
      <c r="HS166" s="2"/>
      <c r="HT166" s="2"/>
      <c r="HU166" s="2"/>
      <c r="HV166" s="2"/>
      <c r="HW166" s="2"/>
      <c r="HX166" s="2"/>
      <c r="HY166" s="2"/>
      <c r="HZ166" s="2"/>
      <c r="IA166" s="2"/>
      <c r="IB166" s="2"/>
      <c r="IC166" s="2"/>
      <c r="ID166" s="2"/>
      <c r="IE166" s="2"/>
      <c r="IF166" s="2"/>
      <c r="IG166" s="2"/>
      <c r="IH166" s="2"/>
      <c r="II166" s="2"/>
      <c r="IJ166" s="2"/>
      <c r="IK166" s="2">
        <v>0</v>
      </c>
      <c r="IL166" s="2"/>
      <c r="IM166" s="2"/>
      <c r="IN166" s="2"/>
      <c r="IO166" s="2"/>
      <c r="IP166" s="2"/>
      <c r="IQ166" s="2"/>
      <c r="IR166" s="2"/>
      <c r="IS166" s="2"/>
      <c r="IT166" s="2"/>
      <c r="IU166" s="2"/>
    </row>
    <row r="167" spans="1:255" x14ac:dyDescent="0.2">
      <c r="A167">
        <v>17</v>
      </c>
      <c r="B167">
        <v>1</v>
      </c>
      <c r="E167" t="s">
        <v>214</v>
      </c>
      <c r="F167" t="s">
        <v>161</v>
      </c>
      <c r="G167" t="s">
        <v>162</v>
      </c>
      <c r="H167" t="s">
        <v>149</v>
      </c>
      <c r="I167">
        <v>6</v>
      </c>
      <c r="J167">
        <v>0</v>
      </c>
      <c r="K167">
        <v>6</v>
      </c>
      <c r="O167">
        <f t="shared" si="154"/>
        <v>3688</v>
      </c>
      <c r="P167">
        <f t="shared" si="155"/>
        <v>3688</v>
      </c>
      <c r="Q167">
        <f t="shared" si="156"/>
        <v>0</v>
      </c>
      <c r="R167">
        <f t="shared" si="157"/>
        <v>0</v>
      </c>
      <c r="S167">
        <f t="shared" si="158"/>
        <v>0</v>
      </c>
      <c r="T167">
        <f t="shared" si="159"/>
        <v>0</v>
      </c>
      <c r="U167">
        <f t="shared" si="160"/>
        <v>0</v>
      </c>
      <c r="V167">
        <f t="shared" si="161"/>
        <v>0</v>
      </c>
      <c r="W167">
        <f t="shared" si="162"/>
        <v>0</v>
      </c>
      <c r="X167">
        <f t="shared" si="163"/>
        <v>0</v>
      </c>
      <c r="Y167">
        <f t="shared" si="164"/>
        <v>0</v>
      </c>
      <c r="AA167">
        <v>76147894</v>
      </c>
      <c r="AB167">
        <f t="shared" si="165"/>
        <v>89.21</v>
      </c>
      <c r="AC167">
        <f t="shared" si="166"/>
        <v>89.21</v>
      </c>
      <c r="AD167">
        <f>ROUND((((ET167)-(EU167))+AE167),6)</f>
        <v>0</v>
      </c>
      <c r="AE167">
        <f>ROUND((EU167),6)</f>
        <v>0</v>
      </c>
      <c r="AF167">
        <f>ROUND((EV167),6)</f>
        <v>0</v>
      </c>
      <c r="AG167">
        <f t="shared" si="167"/>
        <v>0</v>
      </c>
      <c r="AH167">
        <f>(EW167)</f>
        <v>0</v>
      </c>
      <c r="AI167">
        <f>(EX167)</f>
        <v>0</v>
      </c>
      <c r="AJ167">
        <f t="shared" si="168"/>
        <v>0</v>
      </c>
      <c r="AK167">
        <v>89.21</v>
      </c>
      <c r="AL167">
        <v>89.21</v>
      </c>
      <c r="AM167">
        <v>0</v>
      </c>
      <c r="AN167">
        <v>0</v>
      </c>
      <c r="AO167">
        <v>0</v>
      </c>
      <c r="AP167">
        <v>0</v>
      </c>
      <c r="AQ167">
        <v>0</v>
      </c>
      <c r="AR167">
        <v>0</v>
      </c>
      <c r="AS167">
        <v>0</v>
      </c>
      <c r="AT167">
        <v>0</v>
      </c>
      <c r="AU167">
        <v>0</v>
      </c>
      <c r="AV167">
        <v>1</v>
      </c>
      <c r="AW167">
        <v>1</v>
      </c>
      <c r="AZ167">
        <v>6.89</v>
      </c>
      <c r="BA167">
        <v>1</v>
      </c>
      <c r="BB167">
        <v>1</v>
      </c>
      <c r="BC167">
        <v>6.89</v>
      </c>
      <c r="BD167" t="s">
        <v>3</v>
      </c>
      <c r="BE167" t="s">
        <v>3</v>
      </c>
      <c r="BF167" t="s">
        <v>3</v>
      </c>
      <c r="BG167" t="s">
        <v>3</v>
      </c>
      <c r="BH167">
        <v>3</v>
      </c>
      <c r="BI167">
        <v>2</v>
      </c>
      <c r="BJ167" t="s">
        <v>163</v>
      </c>
      <c r="BM167">
        <v>500002</v>
      </c>
      <c r="BN167">
        <v>0</v>
      </c>
      <c r="BO167" t="s">
        <v>29</v>
      </c>
      <c r="BP167">
        <v>1</v>
      </c>
      <c r="BQ167">
        <v>12</v>
      </c>
      <c r="BR167">
        <v>0</v>
      </c>
      <c r="BS167">
        <v>1</v>
      </c>
      <c r="BT167">
        <v>1</v>
      </c>
      <c r="BU167">
        <v>1</v>
      </c>
      <c r="BV167">
        <v>1</v>
      </c>
      <c r="BW167">
        <v>1</v>
      </c>
      <c r="BX167">
        <v>1</v>
      </c>
      <c r="BY167" t="s">
        <v>3</v>
      </c>
      <c r="BZ167">
        <v>0</v>
      </c>
      <c r="CA167">
        <v>0</v>
      </c>
      <c r="CB167" t="s">
        <v>3</v>
      </c>
      <c r="CE167">
        <v>0</v>
      </c>
      <c r="CF167">
        <v>0</v>
      </c>
      <c r="CG167">
        <v>0</v>
      </c>
      <c r="CM167">
        <v>0</v>
      </c>
      <c r="CN167" t="s">
        <v>3</v>
      </c>
      <c r="CO167">
        <v>0</v>
      </c>
      <c r="CP167">
        <f t="shared" si="169"/>
        <v>3688</v>
      </c>
      <c r="CQ167">
        <f t="shared" si="170"/>
        <v>614.65689999999995</v>
      </c>
      <c r="CR167">
        <f t="shared" si="171"/>
        <v>0</v>
      </c>
      <c r="CS167">
        <f t="shared" si="172"/>
        <v>0</v>
      </c>
      <c r="CT167">
        <f t="shared" si="173"/>
        <v>0</v>
      </c>
      <c r="CU167">
        <f t="shared" si="174"/>
        <v>0</v>
      </c>
      <c r="CV167">
        <f t="shared" si="175"/>
        <v>0</v>
      </c>
      <c r="CW167">
        <f t="shared" si="176"/>
        <v>0</v>
      </c>
      <c r="CX167">
        <f t="shared" si="177"/>
        <v>0</v>
      </c>
      <c r="CY167">
        <f t="shared" si="178"/>
        <v>0</v>
      </c>
      <c r="CZ167">
        <f t="shared" si="179"/>
        <v>0</v>
      </c>
      <c r="DC167" t="s">
        <v>3</v>
      </c>
      <c r="DD167" t="s">
        <v>3</v>
      </c>
      <c r="DE167" t="s">
        <v>3</v>
      </c>
      <c r="DF167" t="s">
        <v>3</v>
      </c>
      <c r="DG167" t="s">
        <v>3</v>
      </c>
      <c r="DH167" t="s">
        <v>3</v>
      </c>
      <c r="DI167" t="s">
        <v>3</v>
      </c>
      <c r="DJ167" t="s">
        <v>3</v>
      </c>
      <c r="DK167" t="s">
        <v>3</v>
      </c>
      <c r="DL167" t="s">
        <v>3</v>
      </c>
      <c r="DM167" t="s">
        <v>3</v>
      </c>
      <c r="DN167">
        <v>0</v>
      </c>
      <c r="DO167">
        <v>0</v>
      </c>
      <c r="DP167">
        <v>1</v>
      </c>
      <c r="DQ167">
        <v>1</v>
      </c>
      <c r="DU167">
        <v>1010</v>
      </c>
      <c r="DV167" t="s">
        <v>149</v>
      </c>
      <c r="DW167" t="s">
        <v>149</v>
      </c>
      <c r="DX167">
        <v>1</v>
      </c>
      <c r="DZ167" t="s">
        <v>3</v>
      </c>
      <c r="EA167" t="s">
        <v>3</v>
      </c>
      <c r="EB167" t="s">
        <v>3</v>
      </c>
      <c r="EC167" t="s">
        <v>3</v>
      </c>
      <c r="EE167">
        <v>41318551</v>
      </c>
      <c r="EF167">
        <v>12</v>
      </c>
      <c r="EG167" t="s">
        <v>59</v>
      </c>
      <c r="EH167">
        <v>0</v>
      </c>
      <c r="EI167" t="s">
        <v>3</v>
      </c>
      <c r="EJ167">
        <v>2</v>
      </c>
      <c r="EK167">
        <v>500002</v>
      </c>
      <c r="EL167" t="s">
        <v>60</v>
      </c>
      <c r="EM167" t="s">
        <v>61</v>
      </c>
      <c r="EO167" t="s">
        <v>3</v>
      </c>
      <c r="EQ167">
        <v>131072</v>
      </c>
      <c r="ER167">
        <v>89.21</v>
      </c>
      <c r="ES167">
        <v>89.21</v>
      </c>
      <c r="ET167">
        <v>0</v>
      </c>
      <c r="EU167">
        <v>0</v>
      </c>
      <c r="EV167">
        <v>0</v>
      </c>
      <c r="EW167">
        <v>0</v>
      </c>
      <c r="EX167">
        <v>0</v>
      </c>
      <c r="EY167">
        <v>0</v>
      </c>
      <c r="FQ167">
        <v>0</v>
      </c>
      <c r="FR167">
        <f t="shared" si="180"/>
        <v>0</v>
      </c>
      <c r="FS167">
        <v>0</v>
      </c>
      <c r="FX167">
        <v>0</v>
      </c>
      <c r="FY167">
        <v>0</v>
      </c>
      <c r="GA167" t="s">
        <v>3</v>
      </c>
      <c r="GD167">
        <v>1</v>
      </c>
      <c r="GF167">
        <v>-1519870028</v>
      </c>
      <c r="GG167">
        <v>1</v>
      </c>
      <c r="GH167">
        <v>1</v>
      </c>
      <c r="GI167">
        <v>3</v>
      </c>
      <c r="GJ167">
        <v>0</v>
      </c>
      <c r="GK167">
        <v>0</v>
      </c>
      <c r="GL167">
        <f t="shared" si="181"/>
        <v>0</v>
      </c>
      <c r="GM167">
        <f t="shared" si="182"/>
        <v>3688</v>
      </c>
      <c r="GN167">
        <f t="shared" si="183"/>
        <v>0</v>
      </c>
      <c r="GO167">
        <f t="shared" si="184"/>
        <v>3688</v>
      </c>
      <c r="GP167">
        <f t="shared" si="185"/>
        <v>0</v>
      </c>
      <c r="GR167">
        <v>0</v>
      </c>
      <c r="GS167">
        <v>3</v>
      </c>
      <c r="GT167">
        <v>0</v>
      </c>
      <c r="GU167" t="s">
        <v>3</v>
      </c>
      <c r="GV167">
        <f t="shared" si="186"/>
        <v>0</v>
      </c>
      <c r="GW167">
        <v>1</v>
      </c>
      <c r="GX167">
        <f t="shared" si="187"/>
        <v>0</v>
      </c>
      <c r="HA167">
        <v>0</v>
      </c>
      <c r="HB167">
        <v>0</v>
      </c>
      <c r="HC167">
        <f t="shared" si="188"/>
        <v>0</v>
      </c>
      <c r="HE167" t="s">
        <v>3</v>
      </c>
      <c r="HF167" t="s">
        <v>3</v>
      </c>
      <c r="HM167" t="s">
        <v>3</v>
      </c>
      <c r="HN167" t="s">
        <v>3</v>
      </c>
      <c r="HO167" t="s">
        <v>3</v>
      </c>
      <c r="HP167" t="s">
        <v>3</v>
      </c>
      <c r="HQ167" t="s">
        <v>3</v>
      </c>
      <c r="IK167">
        <v>0</v>
      </c>
    </row>
    <row r="168" spans="1:255" x14ac:dyDescent="0.2">
      <c r="A168" s="2">
        <v>17</v>
      </c>
      <c r="B168" s="2">
        <v>1</v>
      </c>
      <c r="C168" s="2">
        <f>ROW(SmtRes!A317)</f>
        <v>317</v>
      </c>
      <c r="D168" s="2">
        <f>ROW(EtalonRes!A317)</f>
        <v>317</v>
      </c>
      <c r="E168" s="2" t="s">
        <v>3</v>
      </c>
      <c r="F168" s="2" t="s">
        <v>175</v>
      </c>
      <c r="G168" s="2" t="s">
        <v>215</v>
      </c>
      <c r="H168" s="2" t="s">
        <v>166</v>
      </c>
      <c r="I168" s="2">
        <v>0.20499999999999999</v>
      </c>
      <c r="J168" s="2">
        <v>0</v>
      </c>
      <c r="K168" s="2">
        <v>0.20499999999999999</v>
      </c>
      <c r="L168" s="2"/>
      <c r="M168" s="2"/>
      <c r="N168" s="2"/>
      <c r="O168" s="2">
        <f t="shared" si="154"/>
        <v>16866</v>
      </c>
      <c r="P168" s="2">
        <f t="shared" si="155"/>
        <v>0</v>
      </c>
      <c r="Q168" s="2">
        <f t="shared" si="156"/>
        <v>14946</v>
      </c>
      <c r="R168" s="2">
        <f t="shared" si="157"/>
        <v>879</v>
      </c>
      <c r="S168" s="2">
        <f t="shared" si="158"/>
        <v>1920</v>
      </c>
      <c r="T168" s="2">
        <f t="shared" si="159"/>
        <v>0</v>
      </c>
      <c r="U168" s="2">
        <f t="shared" si="160"/>
        <v>173.57759999999996</v>
      </c>
      <c r="V168" s="2">
        <f t="shared" si="161"/>
        <v>70.071623999999986</v>
      </c>
      <c r="W168" s="2">
        <f t="shared" si="162"/>
        <v>0</v>
      </c>
      <c r="X168" s="2">
        <f t="shared" si="163"/>
        <v>2659</v>
      </c>
      <c r="Y168" s="2">
        <f t="shared" si="164"/>
        <v>1539</v>
      </c>
      <c r="Z168" s="2"/>
      <c r="AA168" s="2">
        <v>-1</v>
      </c>
      <c r="AB168" s="2">
        <f t="shared" si="165"/>
        <v>82270.969200000007</v>
      </c>
      <c r="AC168" s="2">
        <f>ROUND(((ES168*0)),6)</f>
        <v>0</v>
      </c>
      <c r="AD168" s="2">
        <f>ROUND(((((((ET168*3)*0.7)*1.2))-((((EU168*3)*0.7)*1.2)))+AE168),6)</f>
        <v>72906.245999999999</v>
      </c>
      <c r="AE168" s="2">
        <f>ROUND(((((EU168*3)*0.7)*1.2)),6)</f>
        <v>4289.7456000000002</v>
      </c>
      <c r="AF168" s="2">
        <f>ROUND(((((EV168*3)*0.7)*1.2)),6)</f>
        <v>9364.7232000000004</v>
      </c>
      <c r="AG168" s="2">
        <f t="shared" si="167"/>
        <v>0</v>
      </c>
      <c r="AH168" s="2">
        <f>((((EW168*3)*0.7)*1.2))</f>
        <v>846.71999999999991</v>
      </c>
      <c r="AI168" s="2">
        <f>((((EX168*3)*0.7)*1.2))</f>
        <v>341.81279999999992</v>
      </c>
      <c r="AJ168" s="2">
        <f t="shared" si="168"/>
        <v>0</v>
      </c>
      <c r="AK168" s="2">
        <v>36102.83</v>
      </c>
      <c r="AL168" s="2">
        <v>3455.62</v>
      </c>
      <c r="AM168" s="2">
        <v>28931.05</v>
      </c>
      <c r="AN168" s="2">
        <v>1702.28</v>
      </c>
      <c r="AO168" s="2">
        <v>3716.16</v>
      </c>
      <c r="AP168" s="2">
        <v>0</v>
      </c>
      <c r="AQ168" s="2">
        <v>336</v>
      </c>
      <c r="AR168" s="2">
        <v>135.63999999999999</v>
      </c>
      <c r="AS168" s="2">
        <v>0</v>
      </c>
      <c r="AT168" s="2">
        <v>95</v>
      </c>
      <c r="AU168" s="2">
        <v>55</v>
      </c>
      <c r="AV168" s="2">
        <v>1</v>
      </c>
      <c r="AW168" s="2">
        <v>1</v>
      </c>
      <c r="AX168" s="2"/>
      <c r="AY168" s="2"/>
      <c r="AZ168" s="2">
        <v>1</v>
      </c>
      <c r="BA168" s="2">
        <v>1</v>
      </c>
      <c r="BB168" s="2">
        <v>1</v>
      </c>
      <c r="BC168" s="2">
        <v>1</v>
      </c>
      <c r="BD168" s="2" t="s">
        <v>3</v>
      </c>
      <c r="BE168" s="2" t="s">
        <v>3</v>
      </c>
      <c r="BF168" s="2" t="s">
        <v>3</v>
      </c>
      <c r="BG168" s="2" t="s">
        <v>3</v>
      </c>
      <c r="BH168" s="2">
        <v>0</v>
      </c>
      <c r="BI168" s="2">
        <v>2</v>
      </c>
      <c r="BJ168" s="2" t="s">
        <v>177</v>
      </c>
      <c r="BK168" s="2"/>
      <c r="BL168" s="2"/>
      <c r="BM168" s="2">
        <v>120002</v>
      </c>
      <c r="BN168" s="2">
        <v>0</v>
      </c>
      <c r="BO168" s="2" t="s">
        <v>3</v>
      </c>
      <c r="BP168" s="2">
        <v>0</v>
      </c>
      <c r="BQ168" s="2">
        <v>3</v>
      </c>
      <c r="BR168" s="2">
        <v>0</v>
      </c>
      <c r="BS168" s="2">
        <v>1</v>
      </c>
      <c r="BT168" s="2">
        <v>1</v>
      </c>
      <c r="BU168" s="2">
        <v>1</v>
      </c>
      <c r="BV168" s="2">
        <v>1</v>
      </c>
      <c r="BW168" s="2">
        <v>1</v>
      </c>
      <c r="BX168" s="2">
        <v>1</v>
      </c>
      <c r="BY168" s="2" t="s">
        <v>3</v>
      </c>
      <c r="BZ168" s="2">
        <v>95</v>
      </c>
      <c r="CA168" s="2">
        <v>55</v>
      </c>
      <c r="CB168" s="2" t="s">
        <v>3</v>
      </c>
      <c r="CC168" s="2"/>
      <c r="CD168" s="2"/>
      <c r="CE168" s="2">
        <v>0</v>
      </c>
      <c r="CF168" s="2">
        <v>0</v>
      </c>
      <c r="CG168" s="2">
        <v>0</v>
      </c>
      <c r="CH168" s="2"/>
      <c r="CI168" s="2"/>
      <c r="CJ168" s="2"/>
      <c r="CK168" s="2"/>
      <c r="CL168" s="2"/>
      <c r="CM168" s="2">
        <v>0</v>
      </c>
      <c r="CN168" s="2" t="s">
        <v>1034</v>
      </c>
      <c r="CO168" s="2">
        <v>0</v>
      </c>
      <c r="CP168" s="2">
        <f t="shared" si="169"/>
        <v>16866</v>
      </c>
      <c r="CQ168" s="2">
        <f t="shared" si="170"/>
        <v>0</v>
      </c>
      <c r="CR168" s="2">
        <f t="shared" si="171"/>
        <v>72906.245999999999</v>
      </c>
      <c r="CS168" s="2">
        <f t="shared" si="172"/>
        <v>4289.7456000000002</v>
      </c>
      <c r="CT168" s="2">
        <f t="shared" si="173"/>
        <v>9364.7232000000004</v>
      </c>
      <c r="CU168" s="2">
        <f t="shared" si="174"/>
        <v>0</v>
      </c>
      <c r="CV168" s="2">
        <f t="shared" si="175"/>
        <v>846.71999999999991</v>
      </c>
      <c r="CW168" s="2">
        <f t="shared" si="176"/>
        <v>341.81279999999992</v>
      </c>
      <c r="CX168" s="2">
        <f t="shared" si="177"/>
        <v>0</v>
      </c>
      <c r="CY168" s="2">
        <f t="shared" si="178"/>
        <v>2659.05</v>
      </c>
      <c r="CZ168" s="2">
        <f t="shared" si="179"/>
        <v>1539.45</v>
      </c>
      <c r="DA168" s="2"/>
      <c r="DB168" s="2"/>
      <c r="DC168" s="2" t="s">
        <v>3</v>
      </c>
      <c r="DD168" s="2" t="s">
        <v>216</v>
      </c>
      <c r="DE168" s="2" t="s">
        <v>217</v>
      </c>
      <c r="DF168" s="2" t="s">
        <v>217</v>
      </c>
      <c r="DG168" s="2" t="s">
        <v>217</v>
      </c>
      <c r="DH168" s="2" t="s">
        <v>3</v>
      </c>
      <c r="DI168" s="2" t="s">
        <v>217</v>
      </c>
      <c r="DJ168" s="2" t="s">
        <v>217</v>
      </c>
      <c r="DK168" s="2" t="s">
        <v>3</v>
      </c>
      <c r="DL168" s="2" t="s">
        <v>3</v>
      </c>
      <c r="DM168" s="2" t="s">
        <v>3</v>
      </c>
      <c r="DN168" s="2">
        <v>0</v>
      </c>
      <c r="DO168" s="2">
        <v>0</v>
      </c>
      <c r="DP168" s="2">
        <v>1</v>
      </c>
      <c r="DQ168" s="2">
        <v>1</v>
      </c>
      <c r="DR168" s="2"/>
      <c r="DS168" s="2"/>
      <c r="DT168" s="2"/>
      <c r="DU168" s="2">
        <v>1013</v>
      </c>
      <c r="DV168" s="2" t="s">
        <v>166</v>
      </c>
      <c r="DW168" s="2" t="s">
        <v>166</v>
      </c>
      <c r="DX168" s="2">
        <v>1</v>
      </c>
      <c r="DY168" s="2"/>
      <c r="DZ168" s="2" t="s">
        <v>3</v>
      </c>
      <c r="EA168" s="2" t="s">
        <v>3</v>
      </c>
      <c r="EB168" s="2" t="s">
        <v>3</v>
      </c>
      <c r="EC168" s="2" t="s">
        <v>3</v>
      </c>
      <c r="ED168" s="2"/>
      <c r="EE168" s="2">
        <v>41318523</v>
      </c>
      <c r="EF168" s="2">
        <v>3</v>
      </c>
      <c r="EG168" s="2" t="s">
        <v>50</v>
      </c>
      <c r="EH168" s="2">
        <v>0</v>
      </c>
      <c r="EI168" s="2" t="s">
        <v>3</v>
      </c>
      <c r="EJ168" s="2">
        <v>2</v>
      </c>
      <c r="EK168" s="2">
        <v>120002</v>
      </c>
      <c r="EL168" s="2" t="s">
        <v>137</v>
      </c>
      <c r="EM168" s="2" t="s">
        <v>138</v>
      </c>
      <c r="EN168" s="2"/>
      <c r="EO168" s="2" t="s">
        <v>218</v>
      </c>
      <c r="EP168" s="2"/>
      <c r="EQ168" s="2">
        <v>132096</v>
      </c>
      <c r="ER168" s="2">
        <v>36102.83</v>
      </c>
      <c r="ES168" s="2">
        <v>3455.62</v>
      </c>
      <c r="ET168" s="2">
        <v>28931.05</v>
      </c>
      <c r="EU168" s="2">
        <v>1702.28</v>
      </c>
      <c r="EV168" s="2">
        <v>3716.16</v>
      </c>
      <c r="EW168" s="2">
        <v>336</v>
      </c>
      <c r="EX168" s="2">
        <v>135.63999999999999</v>
      </c>
      <c r="EY168" s="2">
        <v>0</v>
      </c>
      <c r="EZ168" s="2"/>
      <c r="FA168" s="2"/>
      <c r="FB168" s="2"/>
      <c r="FC168" s="2"/>
      <c r="FD168" s="2"/>
      <c r="FE168" s="2"/>
      <c r="FF168" s="2"/>
      <c r="FG168" s="2"/>
      <c r="FH168" s="2"/>
      <c r="FI168" s="2"/>
      <c r="FJ168" s="2"/>
      <c r="FK168" s="2"/>
      <c r="FL168" s="2"/>
      <c r="FM168" s="2"/>
      <c r="FN168" s="2"/>
      <c r="FO168" s="2"/>
      <c r="FP168" s="2"/>
      <c r="FQ168" s="2">
        <v>0</v>
      </c>
      <c r="FR168" s="2">
        <f t="shared" si="180"/>
        <v>0</v>
      </c>
      <c r="FS168" s="2">
        <v>0</v>
      </c>
      <c r="FT168" s="2"/>
      <c r="FU168" s="2"/>
      <c r="FV168" s="2"/>
      <c r="FW168" s="2"/>
      <c r="FX168" s="2">
        <v>95</v>
      </c>
      <c r="FY168" s="2">
        <v>55</v>
      </c>
      <c r="FZ168" s="2"/>
      <c r="GA168" s="2" t="s">
        <v>3</v>
      </c>
      <c r="GB168" s="2"/>
      <c r="GC168" s="2"/>
      <c r="GD168" s="2">
        <v>1</v>
      </c>
      <c r="GE168" s="2"/>
      <c r="GF168" s="2">
        <v>724874245</v>
      </c>
      <c r="GG168" s="2">
        <v>2</v>
      </c>
      <c r="GH168" s="2">
        <v>1</v>
      </c>
      <c r="GI168" s="2">
        <v>-2</v>
      </c>
      <c r="GJ168" s="2">
        <v>0</v>
      </c>
      <c r="GK168" s="2">
        <v>0</v>
      </c>
      <c r="GL168" s="2">
        <f t="shared" si="181"/>
        <v>0</v>
      </c>
      <c r="GM168" s="2">
        <f t="shared" si="182"/>
        <v>21064</v>
      </c>
      <c r="GN168" s="2">
        <f t="shared" si="183"/>
        <v>0</v>
      </c>
      <c r="GO168" s="2">
        <f t="shared" si="184"/>
        <v>21064</v>
      </c>
      <c r="GP168" s="2">
        <f t="shared" si="185"/>
        <v>0</v>
      </c>
      <c r="GQ168" s="2"/>
      <c r="GR168" s="2">
        <v>0</v>
      </c>
      <c r="GS168" s="2">
        <v>3</v>
      </c>
      <c r="GT168" s="2">
        <v>0</v>
      </c>
      <c r="GU168" s="2" t="s">
        <v>3</v>
      </c>
      <c r="GV168" s="2">
        <f t="shared" si="186"/>
        <v>0</v>
      </c>
      <c r="GW168" s="2">
        <v>1</v>
      </c>
      <c r="GX168" s="2">
        <f t="shared" si="187"/>
        <v>0</v>
      </c>
      <c r="GY168" s="2"/>
      <c r="GZ168" s="2"/>
      <c r="HA168" s="2">
        <v>0</v>
      </c>
      <c r="HB168" s="2">
        <v>0</v>
      </c>
      <c r="HC168" s="2">
        <f t="shared" si="188"/>
        <v>0</v>
      </c>
      <c r="HD168" s="2"/>
      <c r="HE168" s="2" t="s">
        <v>3</v>
      </c>
      <c r="HF168" s="2" t="s">
        <v>3</v>
      </c>
      <c r="HG168" s="2"/>
      <c r="HH168" s="2"/>
      <c r="HI168" s="2"/>
      <c r="HJ168" s="2"/>
      <c r="HK168" s="2"/>
      <c r="HL168" s="2"/>
      <c r="HM168" s="2" t="s">
        <v>3</v>
      </c>
      <c r="HN168" s="2" t="s">
        <v>3</v>
      </c>
      <c r="HO168" s="2" t="s">
        <v>3</v>
      </c>
      <c r="HP168" s="2" t="s">
        <v>3</v>
      </c>
      <c r="HQ168" s="2" t="s">
        <v>3</v>
      </c>
      <c r="HR168" s="2"/>
      <c r="HS168" s="2"/>
      <c r="HT168" s="2"/>
      <c r="HU168" s="2"/>
      <c r="HV168" s="2"/>
      <c r="HW168" s="2"/>
      <c r="HX168" s="2"/>
      <c r="HY168" s="2"/>
      <c r="HZ168" s="2"/>
      <c r="IA168" s="2"/>
      <c r="IB168" s="2"/>
      <c r="IC168" s="2"/>
      <c r="ID168" s="2"/>
      <c r="IE168" s="2"/>
      <c r="IF168" s="2"/>
      <c r="IG168" s="2"/>
      <c r="IH168" s="2"/>
      <c r="II168" s="2"/>
      <c r="IJ168" s="2"/>
      <c r="IK168" s="2">
        <v>0</v>
      </c>
      <c r="IL168" s="2"/>
      <c r="IM168" s="2"/>
      <c r="IN168" s="2"/>
      <c r="IO168" s="2"/>
      <c r="IP168" s="2"/>
      <c r="IQ168" s="2"/>
      <c r="IR168" s="2"/>
      <c r="IS168" s="2"/>
      <c r="IT168" s="2"/>
      <c r="IU168" s="2"/>
    </row>
    <row r="169" spans="1:255" x14ac:dyDescent="0.2">
      <c r="A169">
        <v>17</v>
      </c>
      <c r="B169">
        <v>1</v>
      </c>
      <c r="C169">
        <f>ROW(SmtRes!A324)</f>
        <v>324</v>
      </c>
      <c r="D169">
        <f>ROW(EtalonRes!A324)</f>
        <v>324</v>
      </c>
      <c r="E169" t="s">
        <v>3</v>
      </c>
      <c r="F169" t="s">
        <v>175</v>
      </c>
      <c r="G169" t="s">
        <v>215</v>
      </c>
      <c r="H169" t="s">
        <v>166</v>
      </c>
      <c r="I169">
        <v>0.20499999999999999</v>
      </c>
      <c r="J169">
        <v>0</v>
      </c>
      <c r="K169">
        <v>0.20499999999999999</v>
      </c>
      <c r="O169">
        <f t="shared" si="154"/>
        <v>16866</v>
      </c>
      <c r="P169">
        <f t="shared" si="155"/>
        <v>0</v>
      </c>
      <c r="Q169">
        <f t="shared" si="156"/>
        <v>14946</v>
      </c>
      <c r="R169">
        <f t="shared" si="157"/>
        <v>879</v>
      </c>
      <c r="S169">
        <f t="shared" si="158"/>
        <v>1920</v>
      </c>
      <c r="T169">
        <f t="shared" si="159"/>
        <v>0</v>
      </c>
      <c r="U169">
        <f t="shared" si="160"/>
        <v>173.57759999999996</v>
      </c>
      <c r="V169">
        <f t="shared" si="161"/>
        <v>70.071623999999986</v>
      </c>
      <c r="W169">
        <f t="shared" si="162"/>
        <v>0</v>
      </c>
      <c r="X169">
        <f t="shared" si="163"/>
        <v>2659</v>
      </c>
      <c r="Y169">
        <f t="shared" si="164"/>
        <v>1539</v>
      </c>
      <c r="AA169">
        <v>-1</v>
      </c>
      <c r="AB169">
        <f t="shared" si="165"/>
        <v>82270.969200000007</v>
      </c>
      <c r="AC169">
        <f>ROUND(((ES169*0)),6)</f>
        <v>0</v>
      </c>
      <c r="AD169">
        <f>ROUND(((((((ET169*3)*0.7)*1.2))-((((EU169*3)*0.7)*1.2)))+AE169),6)</f>
        <v>72906.245999999999</v>
      </c>
      <c r="AE169">
        <f>ROUND(((((EU169*3)*0.7)*1.2)),6)</f>
        <v>4289.7456000000002</v>
      </c>
      <c r="AF169">
        <f>ROUND(((((EV169*3)*0.7)*1.2)),6)</f>
        <v>9364.7232000000004</v>
      </c>
      <c r="AG169">
        <f t="shared" si="167"/>
        <v>0</v>
      </c>
      <c r="AH169">
        <f>((((EW169*3)*0.7)*1.2))</f>
        <v>846.71999999999991</v>
      </c>
      <c r="AI169">
        <f>((((EX169*3)*0.7)*1.2))</f>
        <v>341.81279999999992</v>
      </c>
      <c r="AJ169">
        <f t="shared" si="168"/>
        <v>0</v>
      </c>
      <c r="AK169">
        <v>36102.83</v>
      </c>
      <c r="AL169">
        <v>3455.62</v>
      </c>
      <c r="AM169">
        <v>28931.05</v>
      </c>
      <c r="AN169">
        <v>1702.28</v>
      </c>
      <c r="AO169">
        <v>3716.16</v>
      </c>
      <c r="AP169">
        <v>0</v>
      </c>
      <c r="AQ169">
        <v>336</v>
      </c>
      <c r="AR169">
        <v>135.63999999999999</v>
      </c>
      <c r="AS169">
        <v>0</v>
      </c>
      <c r="AT169">
        <v>95</v>
      </c>
      <c r="AU169">
        <v>55</v>
      </c>
      <c r="AV169">
        <v>1</v>
      </c>
      <c r="AW169">
        <v>1</v>
      </c>
      <c r="AZ169">
        <v>1</v>
      </c>
      <c r="BA169">
        <v>1</v>
      </c>
      <c r="BB169">
        <v>1</v>
      </c>
      <c r="BC169">
        <v>1</v>
      </c>
      <c r="BD169" t="s">
        <v>3</v>
      </c>
      <c r="BE169" t="s">
        <v>3</v>
      </c>
      <c r="BF169" t="s">
        <v>3</v>
      </c>
      <c r="BG169" t="s">
        <v>3</v>
      </c>
      <c r="BH169">
        <v>0</v>
      </c>
      <c r="BI169">
        <v>2</v>
      </c>
      <c r="BJ169" t="s">
        <v>177</v>
      </c>
      <c r="BM169">
        <v>120002</v>
      </c>
      <c r="BN169">
        <v>0</v>
      </c>
      <c r="BO169" t="s">
        <v>29</v>
      </c>
      <c r="BP169">
        <v>1</v>
      </c>
      <c r="BQ169">
        <v>3</v>
      </c>
      <c r="BR169">
        <v>0</v>
      </c>
      <c r="BS169">
        <v>1</v>
      </c>
      <c r="BT169">
        <v>1</v>
      </c>
      <c r="BU169">
        <v>1</v>
      </c>
      <c r="BV169">
        <v>1</v>
      </c>
      <c r="BW169">
        <v>1</v>
      </c>
      <c r="BX169">
        <v>1</v>
      </c>
      <c r="BY169" t="s">
        <v>3</v>
      </c>
      <c r="BZ169">
        <v>95</v>
      </c>
      <c r="CA169">
        <v>55</v>
      </c>
      <c r="CB169" t="s">
        <v>3</v>
      </c>
      <c r="CE169">
        <v>0</v>
      </c>
      <c r="CF169">
        <v>0</v>
      </c>
      <c r="CG169">
        <v>0</v>
      </c>
      <c r="CM169">
        <v>0</v>
      </c>
      <c r="CN169" t="s">
        <v>1034</v>
      </c>
      <c r="CO169">
        <v>0</v>
      </c>
      <c r="CP169">
        <f t="shared" si="169"/>
        <v>16866</v>
      </c>
      <c r="CQ169">
        <f t="shared" si="170"/>
        <v>0</v>
      </c>
      <c r="CR169">
        <f t="shared" si="171"/>
        <v>72906.245999999999</v>
      </c>
      <c r="CS169">
        <f t="shared" si="172"/>
        <v>4289.7456000000002</v>
      </c>
      <c r="CT169">
        <f t="shared" si="173"/>
        <v>9364.7232000000004</v>
      </c>
      <c r="CU169">
        <f t="shared" si="174"/>
        <v>0</v>
      </c>
      <c r="CV169">
        <f t="shared" si="175"/>
        <v>846.71999999999991</v>
      </c>
      <c r="CW169">
        <f t="shared" si="176"/>
        <v>341.81279999999992</v>
      </c>
      <c r="CX169">
        <f t="shared" si="177"/>
        <v>0</v>
      </c>
      <c r="CY169">
        <f t="shared" si="178"/>
        <v>2659.05</v>
      </c>
      <c r="CZ169">
        <f t="shared" si="179"/>
        <v>1539.45</v>
      </c>
      <c r="DC169" t="s">
        <v>3</v>
      </c>
      <c r="DD169" t="s">
        <v>216</v>
      </c>
      <c r="DE169" t="s">
        <v>217</v>
      </c>
      <c r="DF169" t="s">
        <v>217</v>
      </c>
      <c r="DG169" t="s">
        <v>217</v>
      </c>
      <c r="DH169" t="s">
        <v>3</v>
      </c>
      <c r="DI169" t="s">
        <v>217</v>
      </c>
      <c r="DJ169" t="s">
        <v>217</v>
      </c>
      <c r="DK169" t="s">
        <v>3</v>
      </c>
      <c r="DL169" t="s">
        <v>3</v>
      </c>
      <c r="DM169" t="s">
        <v>3</v>
      </c>
      <c r="DN169">
        <v>0</v>
      </c>
      <c r="DO169">
        <v>0</v>
      </c>
      <c r="DP169">
        <v>1</v>
      </c>
      <c r="DQ169">
        <v>1</v>
      </c>
      <c r="DU169">
        <v>1013</v>
      </c>
      <c r="DV169" t="s">
        <v>166</v>
      </c>
      <c r="DW169" t="s">
        <v>166</v>
      </c>
      <c r="DX169">
        <v>1</v>
      </c>
      <c r="DZ169" t="s">
        <v>3</v>
      </c>
      <c r="EA169" t="s">
        <v>3</v>
      </c>
      <c r="EB169" t="s">
        <v>3</v>
      </c>
      <c r="EC169" t="s">
        <v>3</v>
      </c>
      <c r="EE169">
        <v>41318523</v>
      </c>
      <c r="EF169">
        <v>3</v>
      </c>
      <c r="EG169" t="s">
        <v>50</v>
      </c>
      <c r="EH169">
        <v>0</v>
      </c>
      <c r="EI169" t="s">
        <v>3</v>
      </c>
      <c r="EJ169">
        <v>2</v>
      </c>
      <c r="EK169">
        <v>120002</v>
      </c>
      <c r="EL169" t="s">
        <v>137</v>
      </c>
      <c r="EM169" t="s">
        <v>138</v>
      </c>
      <c r="EO169" t="s">
        <v>218</v>
      </c>
      <c r="EQ169">
        <v>132096</v>
      </c>
      <c r="ER169">
        <v>36102.83</v>
      </c>
      <c r="ES169">
        <v>3455.62</v>
      </c>
      <c r="ET169">
        <v>28931.05</v>
      </c>
      <c r="EU169">
        <v>1702.28</v>
      </c>
      <c r="EV169">
        <v>3716.16</v>
      </c>
      <c r="EW169">
        <v>336</v>
      </c>
      <c r="EX169">
        <v>135.63999999999999</v>
      </c>
      <c r="EY169">
        <v>0</v>
      </c>
      <c r="FQ169">
        <v>0</v>
      </c>
      <c r="FR169">
        <f t="shared" si="180"/>
        <v>0</v>
      </c>
      <c r="FS169">
        <v>0</v>
      </c>
      <c r="FX169">
        <v>95</v>
      </c>
      <c r="FY169">
        <v>55</v>
      </c>
      <c r="GA169" t="s">
        <v>3</v>
      </c>
      <c r="GD169">
        <v>1</v>
      </c>
      <c r="GF169">
        <v>724874245</v>
      </c>
      <c r="GG169">
        <v>1</v>
      </c>
      <c r="GH169">
        <v>1</v>
      </c>
      <c r="GI169">
        <v>-2</v>
      </c>
      <c r="GJ169">
        <v>0</v>
      </c>
      <c r="GK169">
        <v>0</v>
      </c>
      <c r="GL169">
        <f t="shared" si="181"/>
        <v>0</v>
      </c>
      <c r="GM169">
        <f t="shared" si="182"/>
        <v>21064</v>
      </c>
      <c r="GN169">
        <f t="shared" si="183"/>
        <v>0</v>
      </c>
      <c r="GO169">
        <f t="shared" si="184"/>
        <v>21064</v>
      </c>
      <c r="GP169">
        <f t="shared" si="185"/>
        <v>0</v>
      </c>
      <c r="GR169">
        <v>0</v>
      </c>
      <c r="GS169">
        <v>3</v>
      </c>
      <c r="GT169">
        <v>0</v>
      </c>
      <c r="GU169" t="s">
        <v>3</v>
      </c>
      <c r="GV169">
        <f t="shared" si="186"/>
        <v>0</v>
      </c>
      <c r="GW169">
        <v>1</v>
      </c>
      <c r="GX169">
        <f t="shared" si="187"/>
        <v>0</v>
      </c>
      <c r="HA169">
        <v>0</v>
      </c>
      <c r="HB169">
        <v>0</v>
      </c>
      <c r="HC169">
        <f t="shared" si="188"/>
        <v>0</v>
      </c>
      <c r="HE169" t="s">
        <v>3</v>
      </c>
      <c r="HF169" t="s">
        <v>3</v>
      </c>
      <c r="HM169" t="s">
        <v>3</v>
      </c>
      <c r="HN169" t="s">
        <v>3</v>
      </c>
      <c r="HO169" t="s">
        <v>3</v>
      </c>
      <c r="HP169" t="s">
        <v>3</v>
      </c>
      <c r="HQ169" t="s">
        <v>3</v>
      </c>
      <c r="IK169">
        <v>0</v>
      </c>
    </row>
    <row r="170" spans="1:255" x14ac:dyDescent="0.2">
      <c r="A170" s="2">
        <v>17</v>
      </c>
      <c r="B170" s="2">
        <v>1</v>
      </c>
      <c r="C170" s="2">
        <f>ROW(SmtRes!A331)</f>
        <v>331</v>
      </c>
      <c r="D170" s="2">
        <f>ROW(EtalonRes!A331)</f>
        <v>331</v>
      </c>
      <c r="E170" s="2" t="s">
        <v>219</v>
      </c>
      <c r="F170" s="2" t="s">
        <v>175</v>
      </c>
      <c r="G170" s="2" t="s">
        <v>220</v>
      </c>
      <c r="H170" s="2" t="s">
        <v>166</v>
      </c>
      <c r="I170" s="2">
        <v>0.20499999999999999</v>
      </c>
      <c r="J170" s="2">
        <v>0</v>
      </c>
      <c r="K170" s="2">
        <v>0.20499999999999999</v>
      </c>
      <c r="L170" s="2"/>
      <c r="M170" s="2"/>
      <c r="N170" s="2"/>
      <c r="O170" s="2">
        <f t="shared" si="154"/>
        <v>58186</v>
      </c>
      <c r="P170" s="2">
        <f t="shared" si="155"/>
        <v>0</v>
      </c>
      <c r="Q170" s="2">
        <f t="shared" si="156"/>
        <v>51563</v>
      </c>
      <c r="R170" s="2">
        <f t="shared" si="157"/>
        <v>3034</v>
      </c>
      <c r="S170" s="2">
        <f t="shared" si="158"/>
        <v>6623</v>
      </c>
      <c r="T170" s="2">
        <f t="shared" si="159"/>
        <v>0</v>
      </c>
      <c r="U170" s="2">
        <f t="shared" si="160"/>
        <v>598.84271999999987</v>
      </c>
      <c r="V170" s="2">
        <f t="shared" si="161"/>
        <v>241.74710279999994</v>
      </c>
      <c r="W170" s="2">
        <f t="shared" si="162"/>
        <v>0</v>
      </c>
      <c r="X170" s="2">
        <f t="shared" si="163"/>
        <v>9174</v>
      </c>
      <c r="Y170" s="2">
        <f t="shared" si="164"/>
        <v>5311</v>
      </c>
      <c r="Z170" s="2"/>
      <c r="AA170" s="2">
        <v>76147896</v>
      </c>
      <c r="AB170" s="2">
        <f t="shared" si="165"/>
        <v>283834.84373999998</v>
      </c>
      <c r="AC170" s="2">
        <f>ROUND((((ES170*3)*0)),6)</f>
        <v>0</v>
      </c>
      <c r="AD170" s="2">
        <f>ROUND(((((((((ET170*3)*0.7)*1.2)*1.15)*3))-((((((EU170*3)*0.7)*1.2)*1.15)*3)))+AE170),6)</f>
        <v>251526.54870000001</v>
      </c>
      <c r="AE170" s="2">
        <f>ROUND(((((((EU170*3)*0.7)*1.2)*1.15)*3)),6)</f>
        <v>14799.62232</v>
      </c>
      <c r="AF170" s="2">
        <f>ROUND(((((((EV170*3)*0.7)*1.2)*1.15)*3)),6)</f>
        <v>32308.295040000001</v>
      </c>
      <c r="AG170" s="2">
        <f t="shared" si="167"/>
        <v>0</v>
      </c>
      <c r="AH170" s="2">
        <f>((((((EW170*3)*0.7)*1.2)*1.15)*3))</f>
        <v>2921.1839999999993</v>
      </c>
      <c r="AI170" s="2">
        <f>((((((EX170*3)*0.7)*1.2)*1.15)*3))</f>
        <v>1179.2541599999997</v>
      </c>
      <c r="AJ170" s="2">
        <f t="shared" si="168"/>
        <v>0</v>
      </c>
      <c r="AK170" s="2">
        <v>36102.83</v>
      </c>
      <c r="AL170" s="2">
        <v>3455.62</v>
      </c>
      <c r="AM170" s="2">
        <v>28931.05</v>
      </c>
      <c r="AN170" s="2">
        <v>1702.28</v>
      </c>
      <c r="AO170" s="2">
        <v>3716.16</v>
      </c>
      <c r="AP170" s="2">
        <v>0</v>
      </c>
      <c r="AQ170" s="2">
        <v>336</v>
      </c>
      <c r="AR170" s="2">
        <v>135.63999999999999</v>
      </c>
      <c r="AS170" s="2">
        <v>0</v>
      </c>
      <c r="AT170" s="2">
        <v>95</v>
      </c>
      <c r="AU170" s="2">
        <v>55</v>
      </c>
      <c r="AV170" s="2">
        <v>1</v>
      </c>
      <c r="AW170" s="2">
        <v>1</v>
      </c>
      <c r="AX170" s="2"/>
      <c r="AY170" s="2"/>
      <c r="AZ170" s="2">
        <v>1</v>
      </c>
      <c r="BA170" s="2">
        <v>1</v>
      </c>
      <c r="BB170" s="2">
        <v>1</v>
      </c>
      <c r="BC170" s="2">
        <v>1</v>
      </c>
      <c r="BD170" s="2" t="s">
        <v>3</v>
      </c>
      <c r="BE170" s="2" t="s">
        <v>3</v>
      </c>
      <c r="BF170" s="2" t="s">
        <v>3</v>
      </c>
      <c r="BG170" s="2" t="s">
        <v>3</v>
      </c>
      <c r="BH170" s="2">
        <v>0</v>
      </c>
      <c r="BI170" s="2">
        <v>2</v>
      </c>
      <c r="BJ170" s="2" t="s">
        <v>177</v>
      </c>
      <c r="BK170" s="2"/>
      <c r="BL170" s="2"/>
      <c r="BM170" s="2">
        <v>120002</v>
      </c>
      <c r="BN170" s="2">
        <v>0</v>
      </c>
      <c r="BO170" s="2" t="s">
        <v>3</v>
      </c>
      <c r="BP170" s="2">
        <v>0</v>
      </c>
      <c r="BQ170" s="2">
        <v>3</v>
      </c>
      <c r="BR170" s="2">
        <v>0</v>
      </c>
      <c r="BS170" s="2">
        <v>1</v>
      </c>
      <c r="BT170" s="2">
        <v>1</v>
      </c>
      <c r="BU170" s="2">
        <v>1</v>
      </c>
      <c r="BV170" s="2">
        <v>1</v>
      </c>
      <c r="BW170" s="2">
        <v>1</v>
      </c>
      <c r="BX170" s="2">
        <v>1</v>
      </c>
      <c r="BY170" s="2" t="s">
        <v>3</v>
      </c>
      <c r="BZ170" s="2">
        <v>95</v>
      </c>
      <c r="CA170" s="2">
        <v>50</v>
      </c>
      <c r="CB170" s="2" t="s">
        <v>3</v>
      </c>
      <c r="CC170" s="2"/>
      <c r="CD170" s="2"/>
      <c r="CE170" s="2">
        <v>0</v>
      </c>
      <c r="CF170" s="2">
        <v>0</v>
      </c>
      <c r="CG170" s="2">
        <v>0</v>
      </c>
      <c r="CH170" s="2"/>
      <c r="CI170" s="2"/>
      <c r="CJ170" s="2"/>
      <c r="CK170" s="2"/>
      <c r="CL170" s="2"/>
      <c r="CM170" s="2">
        <v>0</v>
      </c>
      <c r="CN170" s="2" t="s">
        <v>1032</v>
      </c>
      <c r="CO170" s="2">
        <v>0</v>
      </c>
      <c r="CP170" s="2">
        <f t="shared" si="169"/>
        <v>58186</v>
      </c>
      <c r="CQ170" s="2">
        <f t="shared" si="170"/>
        <v>0</v>
      </c>
      <c r="CR170" s="2">
        <f t="shared" si="171"/>
        <v>251526.54870000001</v>
      </c>
      <c r="CS170" s="2">
        <f t="shared" si="172"/>
        <v>14799.62232</v>
      </c>
      <c r="CT170" s="2">
        <f t="shared" si="173"/>
        <v>32308.295040000001</v>
      </c>
      <c r="CU170" s="2">
        <f t="shared" si="174"/>
        <v>0</v>
      </c>
      <c r="CV170" s="2">
        <f t="shared" si="175"/>
        <v>2921.1839999999993</v>
      </c>
      <c r="CW170" s="2">
        <f t="shared" si="176"/>
        <v>1179.2541599999997</v>
      </c>
      <c r="CX170" s="2">
        <f t="shared" si="177"/>
        <v>0</v>
      </c>
      <c r="CY170" s="2">
        <f t="shared" si="178"/>
        <v>9174.15</v>
      </c>
      <c r="CZ170" s="2">
        <f t="shared" si="179"/>
        <v>5311.35</v>
      </c>
      <c r="DA170" s="2"/>
      <c r="DB170" s="2"/>
      <c r="DC170" s="2" t="s">
        <v>3</v>
      </c>
      <c r="DD170" s="2" t="s">
        <v>178</v>
      </c>
      <c r="DE170" s="2" t="s">
        <v>179</v>
      </c>
      <c r="DF170" s="2" t="s">
        <v>179</v>
      </c>
      <c r="DG170" s="2" t="s">
        <v>179</v>
      </c>
      <c r="DH170" s="2" t="s">
        <v>3</v>
      </c>
      <c r="DI170" s="2" t="s">
        <v>179</v>
      </c>
      <c r="DJ170" s="2" t="s">
        <v>179</v>
      </c>
      <c r="DK170" s="2" t="s">
        <v>3</v>
      </c>
      <c r="DL170" s="2" t="s">
        <v>3</v>
      </c>
      <c r="DM170" s="2" t="s">
        <v>49</v>
      </c>
      <c r="DN170" s="2">
        <v>0</v>
      </c>
      <c r="DO170" s="2">
        <v>0</v>
      </c>
      <c r="DP170" s="2">
        <v>1</v>
      </c>
      <c r="DQ170" s="2">
        <v>1</v>
      </c>
      <c r="DR170" s="2"/>
      <c r="DS170" s="2"/>
      <c r="DT170" s="2"/>
      <c r="DU170" s="2">
        <v>1013</v>
      </c>
      <c r="DV170" s="2" t="s">
        <v>166</v>
      </c>
      <c r="DW170" s="2" t="s">
        <v>166</v>
      </c>
      <c r="DX170" s="2">
        <v>1</v>
      </c>
      <c r="DY170" s="2"/>
      <c r="DZ170" s="2" t="s">
        <v>3</v>
      </c>
      <c r="EA170" s="2" t="s">
        <v>3</v>
      </c>
      <c r="EB170" s="2" t="s">
        <v>3</v>
      </c>
      <c r="EC170" s="2" t="s">
        <v>3</v>
      </c>
      <c r="ED170" s="2"/>
      <c r="EE170" s="2">
        <v>41318523</v>
      </c>
      <c r="EF170" s="2">
        <v>3</v>
      </c>
      <c r="EG170" s="2" t="s">
        <v>50</v>
      </c>
      <c r="EH170" s="2">
        <v>0</v>
      </c>
      <c r="EI170" s="2" t="s">
        <v>3</v>
      </c>
      <c r="EJ170" s="2">
        <v>2</v>
      </c>
      <c r="EK170" s="2">
        <v>120002</v>
      </c>
      <c r="EL170" s="2" t="s">
        <v>137</v>
      </c>
      <c r="EM170" s="2" t="s">
        <v>138</v>
      </c>
      <c r="EN170" s="2"/>
      <c r="EO170" s="2" t="s">
        <v>180</v>
      </c>
      <c r="EP170" s="2"/>
      <c r="EQ170" s="2">
        <v>131840</v>
      </c>
      <c r="ER170" s="2">
        <v>36102.83</v>
      </c>
      <c r="ES170" s="2">
        <v>3455.62</v>
      </c>
      <c r="ET170" s="2">
        <v>28931.05</v>
      </c>
      <c r="EU170" s="2">
        <v>1702.28</v>
      </c>
      <c r="EV170" s="2">
        <v>3716.16</v>
      </c>
      <c r="EW170" s="2">
        <v>336</v>
      </c>
      <c r="EX170" s="2">
        <v>135.63999999999999</v>
      </c>
      <c r="EY170" s="2">
        <v>0</v>
      </c>
      <c r="EZ170" s="2"/>
      <c r="FA170" s="2"/>
      <c r="FB170" s="2"/>
      <c r="FC170" s="2"/>
      <c r="FD170" s="2"/>
      <c r="FE170" s="2"/>
      <c r="FF170" s="2"/>
      <c r="FG170" s="2"/>
      <c r="FH170" s="2"/>
      <c r="FI170" s="2"/>
      <c r="FJ170" s="2"/>
      <c r="FK170" s="2"/>
      <c r="FL170" s="2"/>
      <c r="FM170" s="2"/>
      <c r="FN170" s="2"/>
      <c r="FO170" s="2"/>
      <c r="FP170" s="2"/>
      <c r="FQ170" s="2">
        <v>0</v>
      </c>
      <c r="FR170" s="2">
        <f t="shared" si="180"/>
        <v>0</v>
      </c>
      <c r="FS170" s="2">
        <v>0</v>
      </c>
      <c r="FT170" s="2"/>
      <c r="FU170" s="2"/>
      <c r="FV170" s="2"/>
      <c r="FW170" s="2"/>
      <c r="FX170" s="2">
        <v>95</v>
      </c>
      <c r="FY170" s="2">
        <v>55</v>
      </c>
      <c r="FZ170" s="2"/>
      <c r="GA170" s="2" t="s">
        <v>3</v>
      </c>
      <c r="GB170" s="2"/>
      <c r="GC170" s="2"/>
      <c r="GD170" s="2">
        <v>1</v>
      </c>
      <c r="GE170" s="2"/>
      <c r="GF170" s="2">
        <v>2115359462</v>
      </c>
      <c r="GG170" s="2">
        <v>2</v>
      </c>
      <c r="GH170" s="2">
        <v>1</v>
      </c>
      <c r="GI170" s="2">
        <v>-2</v>
      </c>
      <c r="GJ170" s="2">
        <v>0</v>
      </c>
      <c r="GK170" s="2">
        <v>0</v>
      </c>
      <c r="GL170" s="2">
        <f t="shared" si="181"/>
        <v>0</v>
      </c>
      <c r="GM170" s="2">
        <f t="shared" si="182"/>
        <v>72671</v>
      </c>
      <c r="GN170" s="2">
        <f t="shared" si="183"/>
        <v>0</v>
      </c>
      <c r="GO170" s="2">
        <f t="shared" si="184"/>
        <v>72671</v>
      </c>
      <c r="GP170" s="2">
        <f t="shared" si="185"/>
        <v>0</v>
      </c>
      <c r="GQ170" s="2"/>
      <c r="GR170" s="2">
        <v>0</v>
      </c>
      <c r="GS170" s="2">
        <v>3</v>
      </c>
      <c r="GT170" s="2">
        <v>0</v>
      </c>
      <c r="GU170" s="2" t="s">
        <v>3</v>
      </c>
      <c r="GV170" s="2">
        <f t="shared" si="186"/>
        <v>0</v>
      </c>
      <c r="GW170" s="2">
        <v>1</v>
      </c>
      <c r="GX170" s="2">
        <f t="shared" si="187"/>
        <v>0</v>
      </c>
      <c r="GY170" s="2"/>
      <c r="GZ170" s="2"/>
      <c r="HA170" s="2">
        <v>0</v>
      </c>
      <c r="HB170" s="2">
        <v>0</v>
      </c>
      <c r="HC170" s="2">
        <f t="shared" si="188"/>
        <v>0</v>
      </c>
      <c r="HD170" s="2"/>
      <c r="HE170" s="2" t="s">
        <v>3</v>
      </c>
      <c r="HF170" s="2" t="s">
        <v>3</v>
      </c>
      <c r="HG170" s="2"/>
      <c r="HH170" s="2"/>
      <c r="HI170" s="2"/>
      <c r="HJ170" s="2"/>
      <c r="HK170" s="2"/>
      <c r="HL170" s="2"/>
      <c r="HM170" s="2" t="s">
        <v>3</v>
      </c>
      <c r="HN170" s="2" t="s">
        <v>3</v>
      </c>
      <c r="HO170" s="2" t="s">
        <v>3</v>
      </c>
      <c r="HP170" s="2" t="s">
        <v>3</v>
      </c>
      <c r="HQ170" s="2" t="s">
        <v>3</v>
      </c>
      <c r="HR170" s="2"/>
      <c r="HS170" s="2"/>
      <c r="HT170" s="2"/>
      <c r="HU170" s="2"/>
      <c r="HV170" s="2"/>
      <c r="HW170" s="2"/>
      <c r="HX170" s="2"/>
      <c r="HY170" s="2"/>
      <c r="HZ170" s="2"/>
      <c r="IA170" s="2"/>
      <c r="IB170" s="2"/>
      <c r="IC170" s="2"/>
      <c r="ID170" s="2"/>
      <c r="IE170" s="2"/>
      <c r="IF170" s="2"/>
      <c r="IG170" s="2"/>
      <c r="IH170" s="2"/>
      <c r="II170" s="2"/>
      <c r="IJ170" s="2"/>
      <c r="IK170" s="2">
        <v>0</v>
      </c>
      <c r="IL170" s="2"/>
      <c r="IM170" s="2"/>
      <c r="IN170" s="2"/>
      <c r="IO170" s="2"/>
      <c r="IP170" s="2"/>
      <c r="IQ170" s="2"/>
      <c r="IR170" s="2"/>
      <c r="IS170" s="2"/>
      <c r="IT170" s="2"/>
      <c r="IU170" s="2"/>
    </row>
    <row r="171" spans="1:255" x14ac:dyDescent="0.2">
      <c r="A171">
        <v>17</v>
      </c>
      <c r="B171">
        <v>1</v>
      </c>
      <c r="C171">
        <f>ROW(SmtRes!A338)</f>
        <v>338</v>
      </c>
      <c r="D171">
        <f>ROW(EtalonRes!A338)</f>
        <v>338</v>
      </c>
      <c r="E171" t="s">
        <v>219</v>
      </c>
      <c r="F171" t="s">
        <v>175</v>
      </c>
      <c r="G171" t="s">
        <v>220</v>
      </c>
      <c r="H171" t="s">
        <v>166</v>
      </c>
      <c r="I171">
        <v>0.20499999999999999</v>
      </c>
      <c r="J171">
        <v>0</v>
      </c>
      <c r="K171">
        <v>0.20499999999999999</v>
      </c>
      <c r="O171">
        <f t="shared" si="154"/>
        <v>400903</v>
      </c>
      <c r="P171">
        <f t="shared" si="155"/>
        <v>0</v>
      </c>
      <c r="Q171">
        <f t="shared" si="156"/>
        <v>355269</v>
      </c>
      <c r="R171">
        <f t="shared" si="157"/>
        <v>20904</v>
      </c>
      <c r="S171">
        <f t="shared" si="158"/>
        <v>45634</v>
      </c>
      <c r="T171">
        <f t="shared" si="159"/>
        <v>0</v>
      </c>
      <c r="U171">
        <f t="shared" si="160"/>
        <v>598.84271999999987</v>
      </c>
      <c r="V171">
        <f t="shared" si="161"/>
        <v>241.74710279999994</v>
      </c>
      <c r="W171">
        <f t="shared" si="162"/>
        <v>0</v>
      </c>
      <c r="X171">
        <f t="shared" si="163"/>
        <v>63211</v>
      </c>
      <c r="Y171">
        <f t="shared" si="164"/>
        <v>36596</v>
      </c>
      <c r="AA171">
        <v>76147894</v>
      </c>
      <c r="AB171">
        <f t="shared" si="165"/>
        <v>283834.84373999998</v>
      </c>
      <c r="AC171">
        <f>ROUND((((ES171*3)*0)),6)</f>
        <v>0</v>
      </c>
      <c r="AD171">
        <f>ROUND(((((((((ET171*3)*0.7)*1.2)*1.15)*3))-((((((EU171*3)*0.7)*1.2)*1.15)*3)))+AE171),6)</f>
        <v>251526.54870000001</v>
      </c>
      <c r="AE171">
        <f>ROUND(((((((EU171*3)*0.7)*1.2)*1.15)*3)),6)</f>
        <v>14799.62232</v>
      </c>
      <c r="AF171">
        <f>ROUND(((((((EV171*3)*0.7)*1.2)*1.15)*3)),6)</f>
        <v>32308.295040000001</v>
      </c>
      <c r="AG171">
        <f t="shared" si="167"/>
        <v>0</v>
      </c>
      <c r="AH171">
        <f>((((((EW171*3)*0.7)*1.2)*1.15)*3))</f>
        <v>2921.1839999999993</v>
      </c>
      <c r="AI171">
        <f>((((((EX171*3)*0.7)*1.2)*1.15)*3))</f>
        <v>1179.2541599999997</v>
      </c>
      <c r="AJ171">
        <f t="shared" si="168"/>
        <v>0</v>
      </c>
      <c r="AK171">
        <v>36102.83</v>
      </c>
      <c r="AL171">
        <v>3455.62</v>
      </c>
      <c r="AM171">
        <v>28931.05</v>
      </c>
      <c r="AN171">
        <v>1702.28</v>
      </c>
      <c r="AO171">
        <v>3716.16</v>
      </c>
      <c r="AP171">
        <v>0</v>
      </c>
      <c r="AQ171">
        <v>336</v>
      </c>
      <c r="AR171">
        <v>135.63999999999999</v>
      </c>
      <c r="AS171">
        <v>0</v>
      </c>
      <c r="AT171">
        <v>95</v>
      </c>
      <c r="AU171">
        <v>55</v>
      </c>
      <c r="AV171">
        <v>1</v>
      </c>
      <c r="AW171">
        <v>1</v>
      </c>
      <c r="AZ171">
        <v>6.89</v>
      </c>
      <c r="BA171">
        <v>6.89</v>
      </c>
      <c r="BB171">
        <v>6.89</v>
      </c>
      <c r="BC171">
        <v>6.89</v>
      </c>
      <c r="BD171" t="s">
        <v>3</v>
      </c>
      <c r="BE171" t="s">
        <v>3</v>
      </c>
      <c r="BF171" t="s">
        <v>3</v>
      </c>
      <c r="BG171" t="s">
        <v>3</v>
      </c>
      <c r="BH171">
        <v>0</v>
      </c>
      <c r="BI171">
        <v>2</v>
      </c>
      <c r="BJ171" t="s">
        <v>177</v>
      </c>
      <c r="BM171">
        <v>120002</v>
      </c>
      <c r="BN171">
        <v>0</v>
      </c>
      <c r="BO171" t="s">
        <v>3</v>
      </c>
      <c r="BP171">
        <v>0</v>
      </c>
      <c r="BQ171">
        <v>3</v>
      </c>
      <c r="BR171">
        <v>0</v>
      </c>
      <c r="BS171">
        <v>6.89</v>
      </c>
      <c r="BT171">
        <v>1</v>
      </c>
      <c r="BU171">
        <v>1</v>
      </c>
      <c r="BV171">
        <v>1</v>
      </c>
      <c r="BW171">
        <v>1</v>
      </c>
      <c r="BX171">
        <v>1</v>
      </c>
      <c r="BY171" t="s">
        <v>3</v>
      </c>
      <c r="BZ171">
        <v>95</v>
      </c>
      <c r="CA171">
        <v>50</v>
      </c>
      <c r="CB171" t="s">
        <v>3</v>
      </c>
      <c r="CE171">
        <v>0</v>
      </c>
      <c r="CF171">
        <v>0</v>
      </c>
      <c r="CG171">
        <v>0</v>
      </c>
      <c r="CM171">
        <v>0</v>
      </c>
      <c r="CN171" t="s">
        <v>1032</v>
      </c>
      <c r="CO171">
        <v>0</v>
      </c>
      <c r="CP171">
        <f t="shared" si="169"/>
        <v>400903</v>
      </c>
      <c r="CQ171">
        <f t="shared" si="170"/>
        <v>0</v>
      </c>
      <c r="CR171">
        <f t="shared" si="171"/>
        <v>1733017.9205430001</v>
      </c>
      <c r="CS171">
        <f t="shared" si="172"/>
        <v>101969.39778479999</v>
      </c>
      <c r="CT171">
        <f t="shared" si="173"/>
        <v>222604.1528256</v>
      </c>
      <c r="CU171">
        <f t="shared" si="174"/>
        <v>0</v>
      </c>
      <c r="CV171">
        <f t="shared" si="175"/>
        <v>2921.1839999999993</v>
      </c>
      <c r="CW171">
        <f t="shared" si="176"/>
        <v>1179.2541599999997</v>
      </c>
      <c r="CX171">
        <f t="shared" si="177"/>
        <v>0</v>
      </c>
      <c r="CY171">
        <f t="shared" si="178"/>
        <v>63211.1</v>
      </c>
      <c r="CZ171">
        <f t="shared" si="179"/>
        <v>36595.9</v>
      </c>
      <c r="DC171" t="s">
        <v>3</v>
      </c>
      <c r="DD171" t="s">
        <v>178</v>
      </c>
      <c r="DE171" t="s">
        <v>179</v>
      </c>
      <c r="DF171" t="s">
        <v>179</v>
      </c>
      <c r="DG171" t="s">
        <v>179</v>
      </c>
      <c r="DH171" t="s">
        <v>3</v>
      </c>
      <c r="DI171" t="s">
        <v>179</v>
      </c>
      <c r="DJ171" t="s">
        <v>179</v>
      </c>
      <c r="DK171" t="s">
        <v>3</v>
      </c>
      <c r="DL171" t="s">
        <v>3</v>
      </c>
      <c r="DM171" t="s">
        <v>49</v>
      </c>
      <c r="DN171">
        <v>0</v>
      </c>
      <c r="DO171">
        <v>0</v>
      </c>
      <c r="DP171">
        <v>1</v>
      </c>
      <c r="DQ171">
        <v>1</v>
      </c>
      <c r="DU171">
        <v>1013</v>
      </c>
      <c r="DV171" t="s">
        <v>166</v>
      </c>
      <c r="DW171" t="s">
        <v>166</v>
      </c>
      <c r="DX171">
        <v>1</v>
      </c>
      <c r="DZ171" t="s">
        <v>3</v>
      </c>
      <c r="EA171" t="s">
        <v>3</v>
      </c>
      <c r="EB171" t="s">
        <v>3</v>
      </c>
      <c r="EC171" t="s">
        <v>3</v>
      </c>
      <c r="EE171">
        <v>41318523</v>
      </c>
      <c r="EF171">
        <v>3</v>
      </c>
      <c r="EG171" t="s">
        <v>50</v>
      </c>
      <c r="EH171">
        <v>0</v>
      </c>
      <c r="EI171" t="s">
        <v>3</v>
      </c>
      <c r="EJ171">
        <v>2</v>
      </c>
      <c r="EK171">
        <v>120002</v>
      </c>
      <c r="EL171" t="s">
        <v>137</v>
      </c>
      <c r="EM171" t="s">
        <v>138</v>
      </c>
      <c r="EO171" t="s">
        <v>180</v>
      </c>
      <c r="EQ171">
        <v>131840</v>
      </c>
      <c r="ER171">
        <v>36102.83</v>
      </c>
      <c r="ES171">
        <v>3455.62</v>
      </c>
      <c r="ET171">
        <v>28931.05</v>
      </c>
      <c r="EU171">
        <v>1702.28</v>
      </c>
      <c r="EV171">
        <v>3716.16</v>
      </c>
      <c r="EW171">
        <v>336</v>
      </c>
      <c r="EX171">
        <v>135.63999999999999</v>
      </c>
      <c r="EY171">
        <v>0</v>
      </c>
      <c r="FQ171">
        <v>0</v>
      </c>
      <c r="FR171">
        <f t="shared" si="180"/>
        <v>0</v>
      </c>
      <c r="FS171">
        <v>0</v>
      </c>
      <c r="FX171">
        <v>95</v>
      </c>
      <c r="FY171">
        <v>55</v>
      </c>
      <c r="GA171" t="s">
        <v>3</v>
      </c>
      <c r="GD171">
        <v>1</v>
      </c>
      <c r="GF171">
        <v>2115359462</v>
      </c>
      <c r="GG171">
        <v>1</v>
      </c>
      <c r="GH171">
        <v>1</v>
      </c>
      <c r="GI171">
        <v>3</v>
      </c>
      <c r="GJ171">
        <v>0</v>
      </c>
      <c r="GK171">
        <v>0</v>
      </c>
      <c r="GL171">
        <f t="shared" si="181"/>
        <v>0</v>
      </c>
      <c r="GM171">
        <f t="shared" si="182"/>
        <v>500710</v>
      </c>
      <c r="GN171">
        <f t="shared" si="183"/>
        <v>0</v>
      </c>
      <c r="GO171">
        <f t="shared" si="184"/>
        <v>500710</v>
      </c>
      <c r="GP171">
        <f t="shared" si="185"/>
        <v>0</v>
      </c>
      <c r="GR171">
        <v>0</v>
      </c>
      <c r="GS171">
        <v>3</v>
      </c>
      <c r="GT171">
        <v>0</v>
      </c>
      <c r="GU171" t="s">
        <v>3</v>
      </c>
      <c r="GV171">
        <f t="shared" si="186"/>
        <v>0</v>
      </c>
      <c r="GW171">
        <v>1</v>
      </c>
      <c r="GX171">
        <f t="shared" si="187"/>
        <v>0</v>
      </c>
      <c r="HA171">
        <v>0</v>
      </c>
      <c r="HB171">
        <v>0</v>
      </c>
      <c r="HC171">
        <f t="shared" si="188"/>
        <v>0</v>
      </c>
      <c r="HE171" t="s">
        <v>3</v>
      </c>
      <c r="HF171" t="s">
        <v>3</v>
      </c>
      <c r="HM171" t="s">
        <v>3</v>
      </c>
      <c r="HN171" t="s">
        <v>3</v>
      </c>
      <c r="HO171" t="s">
        <v>3</v>
      </c>
      <c r="HP171" t="s">
        <v>3</v>
      </c>
      <c r="HQ171" t="s">
        <v>3</v>
      </c>
      <c r="IK171">
        <v>0</v>
      </c>
    </row>
    <row r="172" spans="1:255" x14ac:dyDescent="0.2">
      <c r="A172" s="2">
        <v>17</v>
      </c>
      <c r="B172" s="2">
        <v>1</v>
      </c>
      <c r="C172" s="2">
        <f>ROW(SmtRes!A345)</f>
        <v>345</v>
      </c>
      <c r="D172" s="2">
        <f>ROW(EtalonRes!A345)</f>
        <v>345</v>
      </c>
      <c r="E172" s="2" t="s">
        <v>3</v>
      </c>
      <c r="F172" s="2" t="s">
        <v>175</v>
      </c>
      <c r="G172" s="2" t="s">
        <v>221</v>
      </c>
      <c r="H172" s="2" t="s">
        <v>166</v>
      </c>
      <c r="I172" s="2">
        <v>0.20499999999999999</v>
      </c>
      <c r="J172" s="2">
        <v>0</v>
      </c>
      <c r="K172" s="2">
        <v>0.20499999999999999</v>
      </c>
      <c r="L172" s="2"/>
      <c r="M172" s="2"/>
      <c r="N172" s="2"/>
      <c r="O172" s="2">
        <f t="shared" si="154"/>
        <v>26219</v>
      </c>
      <c r="P172" s="2">
        <f t="shared" si="155"/>
        <v>2125</v>
      </c>
      <c r="Q172" s="2">
        <f t="shared" si="156"/>
        <v>21351</v>
      </c>
      <c r="R172" s="2">
        <f t="shared" si="157"/>
        <v>1256</v>
      </c>
      <c r="S172" s="2">
        <f t="shared" si="158"/>
        <v>2743</v>
      </c>
      <c r="T172" s="2">
        <f t="shared" si="159"/>
        <v>0</v>
      </c>
      <c r="U172" s="2">
        <f t="shared" si="160"/>
        <v>247.96799999999996</v>
      </c>
      <c r="V172" s="2">
        <f t="shared" si="161"/>
        <v>100.10231999999998</v>
      </c>
      <c r="W172" s="2">
        <f t="shared" si="162"/>
        <v>0</v>
      </c>
      <c r="X172" s="2">
        <f t="shared" si="163"/>
        <v>3799</v>
      </c>
      <c r="Y172" s="2">
        <f t="shared" si="164"/>
        <v>2199</v>
      </c>
      <c r="Z172" s="2"/>
      <c r="AA172" s="2">
        <v>-1</v>
      </c>
      <c r="AB172" s="2">
        <f t="shared" si="165"/>
        <v>127896.81600000001</v>
      </c>
      <c r="AC172" s="2">
        <f t="shared" ref="AC172:AC179" si="192">ROUND(((ES172*3)),6)</f>
        <v>10366.86</v>
      </c>
      <c r="AD172" s="2">
        <f>ROUND((((((ET172*3)*1.2))-(((EU172*3)*1.2)))+AE172),6)</f>
        <v>104151.78</v>
      </c>
      <c r="AE172" s="2">
        <f>ROUND((((EU172*3)*1.2)),6)</f>
        <v>6128.2079999999996</v>
      </c>
      <c r="AF172" s="2">
        <f>ROUND((((EV172*3)*1.2)),6)</f>
        <v>13378.175999999999</v>
      </c>
      <c r="AG172" s="2">
        <f t="shared" si="167"/>
        <v>0</v>
      </c>
      <c r="AH172" s="2">
        <f>(((EW172*3)*1.2))</f>
        <v>1209.5999999999999</v>
      </c>
      <c r="AI172" s="2">
        <f>(((EX172*3)*1.2))</f>
        <v>488.30399999999992</v>
      </c>
      <c r="AJ172" s="2">
        <f t="shared" si="168"/>
        <v>0</v>
      </c>
      <c r="AK172" s="2">
        <v>36102.83</v>
      </c>
      <c r="AL172" s="2">
        <v>3455.62</v>
      </c>
      <c r="AM172" s="2">
        <v>28931.05</v>
      </c>
      <c r="AN172" s="2">
        <v>1702.28</v>
      </c>
      <c r="AO172" s="2">
        <v>3716.16</v>
      </c>
      <c r="AP172" s="2">
        <v>0</v>
      </c>
      <c r="AQ172" s="2">
        <v>336</v>
      </c>
      <c r="AR172" s="2">
        <v>135.63999999999999</v>
      </c>
      <c r="AS172" s="2">
        <v>0</v>
      </c>
      <c r="AT172" s="2">
        <v>95</v>
      </c>
      <c r="AU172" s="2">
        <v>55</v>
      </c>
      <c r="AV172" s="2">
        <v>1</v>
      </c>
      <c r="AW172" s="2">
        <v>1</v>
      </c>
      <c r="AX172" s="2"/>
      <c r="AY172" s="2"/>
      <c r="AZ172" s="2">
        <v>1</v>
      </c>
      <c r="BA172" s="2">
        <v>1</v>
      </c>
      <c r="BB172" s="2">
        <v>1</v>
      </c>
      <c r="BC172" s="2">
        <v>1</v>
      </c>
      <c r="BD172" s="2" t="s">
        <v>3</v>
      </c>
      <c r="BE172" s="2" t="s">
        <v>3</v>
      </c>
      <c r="BF172" s="2" t="s">
        <v>3</v>
      </c>
      <c r="BG172" s="2" t="s">
        <v>3</v>
      </c>
      <c r="BH172" s="2">
        <v>0</v>
      </c>
      <c r="BI172" s="2">
        <v>2</v>
      </c>
      <c r="BJ172" s="2" t="s">
        <v>177</v>
      </c>
      <c r="BK172" s="2"/>
      <c r="BL172" s="2"/>
      <c r="BM172" s="2">
        <v>120002</v>
      </c>
      <c r="BN172" s="2">
        <v>0</v>
      </c>
      <c r="BO172" s="2" t="s">
        <v>3</v>
      </c>
      <c r="BP172" s="2">
        <v>0</v>
      </c>
      <c r="BQ172" s="2">
        <v>3</v>
      </c>
      <c r="BR172" s="2">
        <v>0</v>
      </c>
      <c r="BS172" s="2">
        <v>1</v>
      </c>
      <c r="BT172" s="2">
        <v>1</v>
      </c>
      <c r="BU172" s="2">
        <v>1</v>
      </c>
      <c r="BV172" s="2">
        <v>1</v>
      </c>
      <c r="BW172" s="2">
        <v>1</v>
      </c>
      <c r="BX172" s="2">
        <v>1</v>
      </c>
      <c r="BY172" s="2" t="s">
        <v>3</v>
      </c>
      <c r="BZ172" s="2">
        <v>95</v>
      </c>
      <c r="CA172" s="2">
        <v>55</v>
      </c>
      <c r="CB172" s="2" t="s">
        <v>3</v>
      </c>
      <c r="CC172" s="2"/>
      <c r="CD172" s="2"/>
      <c r="CE172" s="2">
        <v>0</v>
      </c>
      <c r="CF172" s="2">
        <v>0</v>
      </c>
      <c r="CG172" s="2">
        <v>0</v>
      </c>
      <c r="CH172" s="2"/>
      <c r="CI172" s="2"/>
      <c r="CJ172" s="2"/>
      <c r="CK172" s="2"/>
      <c r="CL172" s="2"/>
      <c r="CM172" s="2">
        <v>0</v>
      </c>
      <c r="CN172" s="2" t="s">
        <v>190</v>
      </c>
      <c r="CO172" s="2">
        <v>0</v>
      </c>
      <c r="CP172" s="2">
        <f t="shared" si="169"/>
        <v>26219</v>
      </c>
      <c r="CQ172" s="2">
        <f t="shared" si="170"/>
        <v>10366.86</v>
      </c>
      <c r="CR172" s="2">
        <f t="shared" si="171"/>
        <v>104151.78</v>
      </c>
      <c r="CS172" s="2">
        <f t="shared" si="172"/>
        <v>6128.2079999999996</v>
      </c>
      <c r="CT172" s="2">
        <f t="shared" si="173"/>
        <v>13378.175999999999</v>
      </c>
      <c r="CU172" s="2">
        <f t="shared" si="174"/>
        <v>0</v>
      </c>
      <c r="CV172" s="2">
        <f t="shared" si="175"/>
        <v>1209.5999999999999</v>
      </c>
      <c r="CW172" s="2">
        <f t="shared" si="176"/>
        <v>488.30399999999992</v>
      </c>
      <c r="CX172" s="2">
        <f t="shared" si="177"/>
        <v>0</v>
      </c>
      <c r="CY172" s="2">
        <f t="shared" si="178"/>
        <v>3799.05</v>
      </c>
      <c r="CZ172" s="2">
        <f t="shared" si="179"/>
        <v>2199.4499999999998</v>
      </c>
      <c r="DA172" s="2"/>
      <c r="DB172" s="2"/>
      <c r="DC172" s="2" t="s">
        <v>3</v>
      </c>
      <c r="DD172" s="2" t="s">
        <v>183</v>
      </c>
      <c r="DE172" s="2" t="s">
        <v>191</v>
      </c>
      <c r="DF172" s="2" t="s">
        <v>191</v>
      </c>
      <c r="DG172" s="2" t="s">
        <v>191</v>
      </c>
      <c r="DH172" s="2" t="s">
        <v>3</v>
      </c>
      <c r="DI172" s="2" t="s">
        <v>191</v>
      </c>
      <c r="DJ172" s="2" t="s">
        <v>191</v>
      </c>
      <c r="DK172" s="2" t="s">
        <v>3</v>
      </c>
      <c r="DL172" s="2" t="s">
        <v>3</v>
      </c>
      <c r="DM172" s="2" t="s">
        <v>3</v>
      </c>
      <c r="DN172" s="2">
        <v>0</v>
      </c>
      <c r="DO172" s="2">
        <v>0</v>
      </c>
      <c r="DP172" s="2">
        <v>1</v>
      </c>
      <c r="DQ172" s="2">
        <v>1</v>
      </c>
      <c r="DR172" s="2"/>
      <c r="DS172" s="2"/>
      <c r="DT172" s="2"/>
      <c r="DU172" s="2">
        <v>1013</v>
      </c>
      <c r="DV172" s="2" t="s">
        <v>166</v>
      </c>
      <c r="DW172" s="2" t="s">
        <v>166</v>
      </c>
      <c r="DX172" s="2">
        <v>1</v>
      </c>
      <c r="DY172" s="2"/>
      <c r="DZ172" s="2" t="s">
        <v>3</v>
      </c>
      <c r="EA172" s="2" t="s">
        <v>3</v>
      </c>
      <c r="EB172" s="2" t="s">
        <v>3</v>
      </c>
      <c r="EC172" s="2" t="s">
        <v>3</v>
      </c>
      <c r="ED172" s="2"/>
      <c r="EE172" s="2">
        <v>41318523</v>
      </c>
      <c r="EF172" s="2">
        <v>3</v>
      </c>
      <c r="EG172" s="2" t="s">
        <v>50</v>
      </c>
      <c r="EH172" s="2">
        <v>0</v>
      </c>
      <c r="EI172" s="2" t="s">
        <v>3</v>
      </c>
      <c r="EJ172" s="2">
        <v>2</v>
      </c>
      <c r="EK172" s="2">
        <v>120002</v>
      </c>
      <c r="EL172" s="2" t="s">
        <v>137</v>
      </c>
      <c r="EM172" s="2" t="s">
        <v>138</v>
      </c>
      <c r="EN172" s="2"/>
      <c r="EO172" s="2" t="s">
        <v>192</v>
      </c>
      <c r="EP172" s="2"/>
      <c r="EQ172" s="2">
        <v>132096</v>
      </c>
      <c r="ER172" s="2">
        <v>36102.83</v>
      </c>
      <c r="ES172" s="2">
        <v>3455.62</v>
      </c>
      <c r="ET172" s="2">
        <v>28931.05</v>
      </c>
      <c r="EU172" s="2">
        <v>1702.28</v>
      </c>
      <c r="EV172" s="2">
        <v>3716.16</v>
      </c>
      <c r="EW172" s="2">
        <v>336</v>
      </c>
      <c r="EX172" s="2">
        <v>135.63999999999999</v>
      </c>
      <c r="EY172" s="2">
        <v>0</v>
      </c>
      <c r="EZ172" s="2"/>
      <c r="FA172" s="2"/>
      <c r="FB172" s="2"/>
      <c r="FC172" s="2"/>
      <c r="FD172" s="2"/>
      <c r="FE172" s="2"/>
      <c r="FF172" s="2"/>
      <c r="FG172" s="2"/>
      <c r="FH172" s="2"/>
      <c r="FI172" s="2"/>
      <c r="FJ172" s="2"/>
      <c r="FK172" s="2"/>
      <c r="FL172" s="2"/>
      <c r="FM172" s="2"/>
      <c r="FN172" s="2"/>
      <c r="FO172" s="2"/>
      <c r="FP172" s="2"/>
      <c r="FQ172" s="2">
        <v>0</v>
      </c>
      <c r="FR172" s="2">
        <f t="shared" si="180"/>
        <v>0</v>
      </c>
      <c r="FS172" s="2">
        <v>0</v>
      </c>
      <c r="FT172" s="2"/>
      <c r="FU172" s="2"/>
      <c r="FV172" s="2"/>
      <c r="FW172" s="2"/>
      <c r="FX172" s="2">
        <v>95</v>
      </c>
      <c r="FY172" s="2">
        <v>55</v>
      </c>
      <c r="FZ172" s="2"/>
      <c r="GA172" s="2" t="s">
        <v>3</v>
      </c>
      <c r="GB172" s="2"/>
      <c r="GC172" s="2"/>
      <c r="GD172" s="2">
        <v>1</v>
      </c>
      <c r="GE172" s="2"/>
      <c r="GF172" s="2">
        <v>-179685589</v>
      </c>
      <c r="GG172" s="2">
        <v>2</v>
      </c>
      <c r="GH172" s="2">
        <v>1</v>
      </c>
      <c r="GI172" s="2">
        <v>-2</v>
      </c>
      <c r="GJ172" s="2">
        <v>0</v>
      </c>
      <c r="GK172" s="2">
        <v>0</v>
      </c>
      <c r="GL172" s="2">
        <f t="shared" si="181"/>
        <v>0</v>
      </c>
      <c r="GM172" s="2">
        <f t="shared" si="182"/>
        <v>32217</v>
      </c>
      <c r="GN172" s="2">
        <f t="shared" si="183"/>
        <v>0</v>
      </c>
      <c r="GO172" s="2">
        <f t="shared" si="184"/>
        <v>32217</v>
      </c>
      <c r="GP172" s="2">
        <f t="shared" si="185"/>
        <v>0</v>
      </c>
      <c r="GQ172" s="2"/>
      <c r="GR172" s="2">
        <v>0</v>
      </c>
      <c r="GS172" s="2">
        <v>3</v>
      </c>
      <c r="GT172" s="2">
        <v>0</v>
      </c>
      <c r="GU172" s="2" t="s">
        <v>3</v>
      </c>
      <c r="GV172" s="2">
        <f t="shared" si="186"/>
        <v>0</v>
      </c>
      <c r="GW172" s="2">
        <v>1</v>
      </c>
      <c r="GX172" s="2">
        <f t="shared" si="187"/>
        <v>0</v>
      </c>
      <c r="GY172" s="2"/>
      <c r="GZ172" s="2"/>
      <c r="HA172" s="2">
        <v>0</v>
      </c>
      <c r="HB172" s="2">
        <v>0</v>
      </c>
      <c r="HC172" s="2">
        <f t="shared" si="188"/>
        <v>0</v>
      </c>
      <c r="HD172" s="2"/>
      <c r="HE172" s="2" t="s">
        <v>3</v>
      </c>
      <c r="HF172" s="2" t="s">
        <v>3</v>
      </c>
      <c r="HG172" s="2"/>
      <c r="HH172" s="2"/>
      <c r="HI172" s="2"/>
      <c r="HJ172" s="2"/>
      <c r="HK172" s="2"/>
      <c r="HL172" s="2"/>
      <c r="HM172" s="2" t="s">
        <v>3</v>
      </c>
      <c r="HN172" s="2" t="s">
        <v>3</v>
      </c>
      <c r="HO172" s="2" t="s">
        <v>3</v>
      </c>
      <c r="HP172" s="2" t="s">
        <v>3</v>
      </c>
      <c r="HQ172" s="2" t="s">
        <v>3</v>
      </c>
      <c r="HR172" s="2"/>
      <c r="HS172" s="2"/>
      <c r="HT172" s="2"/>
      <c r="HU172" s="2"/>
      <c r="HV172" s="2"/>
      <c r="HW172" s="2"/>
      <c r="HX172" s="2"/>
      <c r="HY172" s="2"/>
      <c r="HZ172" s="2"/>
      <c r="IA172" s="2"/>
      <c r="IB172" s="2"/>
      <c r="IC172" s="2"/>
      <c r="ID172" s="2"/>
      <c r="IE172" s="2"/>
      <c r="IF172" s="2"/>
      <c r="IG172" s="2"/>
      <c r="IH172" s="2"/>
      <c r="II172" s="2"/>
      <c r="IJ172" s="2"/>
      <c r="IK172" s="2">
        <v>0</v>
      </c>
      <c r="IL172" s="2"/>
      <c r="IM172" s="2"/>
      <c r="IN172" s="2"/>
      <c r="IO172" s="2"/>
      <c r="IP172" s="2"/>
      <c r="IQ172" s="2"/>
      <c r="IR172" s="2"/>
      <c r="IS172" s="2"/>
      <c r="IT172" s="2"/>
      <c r="IU172" s="2"/>
    </row>
    <row r="173" spans="1:255" x14ac:dyDescent="0.2">
      <c r="A173">
        <v>17</v>
      </c>
      <c r="B173">
        <v>1</v>
      </c>
      <c r="C173">
        <f>ROW(SmtRes!A352)</f>
        <v>352</v>
      </c>
      <c r="D173">
        <f>ROW(EtalonRes!A352)</f>
        <v>352</v>
      </c>
      <c r="E173" t="s">
        <v>3</v>
      </c>
      <c r="F173" t="s">
        <v>175</v>
      </c>
      <c r="G173" t="s">
        <v>221</v>
      </c>
      <c r="H173" t="s">
        <v>166</v>
      </c>
      <c r="I173">
        <v>0.20499999999999999</v>
      </c>
      <c r="J173">
        <v>0</v>
      </c>
      <c r="K173">
        <v>0.20499999999999999</v>
      </c>
      <c r="O173">
        <f t="shared" si="154"/>
        <v>26219</v>
      </c>
      <c r="P173">
        <f t="shared" si="155"/>
        <v>2125</v>
      </c>
      <c r="Q173">
        <f t="shared" si="156"/>
        <v>21351</v>
      </c>
      <c r="R173">
        <f t="shared" si="157"/>
        <v>1256</v>
      </c>
      <c r="S173">
        <f t="shared" si="158"/>
        <v>2743</v>
      </c>
      <c r="T173">
        <f t="shared" si="159"/>
        <v>0</v>
      </c>
      <c r="U173">
        <f t="shared" si="160"/>
        <v>247.96799999999996</v>
      </c>
      <c r="V173">
        <f t="shared" si="161"/>
        <v>100.10231999999998</v>
      </c>
      <c r="W173">
        <f t="shared" si="162"/>
        <v>0</v>
      </c>
      <c r="X173">
        <f t="shared" si="163"/>
        <v>3799</v>
      </c>
      <c r="Y173">
        <f t="shared" si="164"/>
        <v>2199</v>
      </c>
      <c r="AA173">
        <v>-1</v>
      </c>
      <c r="AB173">
        <f t="shared" si="165"/>
        <v>127896.81600000001</v>
      </c>
      <c r="AC173">
        <f t="shared" si="192"/>
        <v>10366.86</v>
      </c>
      <c r="AD173">
        <f>ROUND((((((ET173*3)*1.2))-(((EU173*3)*1.2)))+AE173),6)</f>
        <v>104151.78</v>
      </c>
      <c r="AE173">
        <f>ROUND((((EU173*3)*1.2)),6)</f>
        <v>6128.2079999999996</v>
      </c>
      <c r="AF173">
        <f>ROUND((((EV173*3)*1.2)),6)</f>
        <v>13378.175999999999</v>
      </c>
      <c r="AG173">
        <f t="shared" si="167"/>
        <v>0</v>
      </c>
      <c r="AH173">
        <f>(((EW173*3)*1.2))</f>
        <v>1209.5999999999999</v>
      </c>
      <c r="AI173">
        <f>(((EX173*3)*1.2))</f>
        <v>488.30399999999992</v>
      </c>
      <c r="AJ173">
        <f t="shared" si="168"/>
        <v>0</v>
      </c>
      <c r="AK173">
        <v>36102.83</v>
      </c>
      <c r="AL173">
        <v>3455.62</v>
      </c>
      <c r="AM173">
        <v>28931.05</v>
      </c>
      <c r="AN173">
        <v>1702.28</v>
      </c>
      <c r="AO173">
        <v>3716.16</v>
      </c>
      <c r="AP173">
        <v>0</v>
      </c>
      <c r="AQ173">
        <v>336</v>
      </c>
      <c r="AR173">
        <v>135.63999999999999</v>
      </c>
      <c r="AS173">
        <v>0</v>
      </c>
      <c r="AT173">
        <v>95</v>
      </c>
      <c r="AU173">
        <v>55</v>
      </c>
      <c r="AV173">
        <v>1</v>
      </c>
      <c r="AW173">
        <v>1</v>
      </c>
      <c r="AZ173">
        <v>1</v>
      </c>
      <c r="BA173">
        <v>1</v>
      </c>
      <c r="BB173">
        <v>1</v>
      </c>
      <c r="BC173">
        <v>1</v>
      </c>
      <c r="BD173" t="s">
        <v>3</v>
      </c>
      <c r="BE173" t="s">
        <v>3</v>
      </c>
      <c r="BF173" t="s">
        <v>3</v>
      </c>
      <c r="BG173" t="s">
        <v>3</v>
      </c>
      <c r="BH173">
        <v>0</v>
      </c>
      <c r="BI173">
        <v>2</v>
      </c>
      <c r="BJ173" t="s">
        <v>177</v>
      </c>
      <c r="BM173">
        <v>120002</v>
      </c>
      <c r="BN173">
        <v>0</v>
      </c>
      <c r="BO173" t="s">
        <v>29</v>
      </c>
      <c r="BP173">
        <v>1</v>
      </c>
      <c r="BQ173">
        <v>3</v>
      </c>
      <c r="BR173">
        <v>0</v>
      </c>
      <c r="BS173">
        <v>1</v>
      </c>
      <c r="BT173">
        <v>1</v>
      </c>
      <c r="BU173">
        <v>1</v>
      </c>
      <c r="BV173">
        <v>1</v>
      </c>
      <c r="BW173">
        <v>1</v>
      </c>
      <c r="BX173">
        <v>1</v>
      </c>
      <c r="BY173" t="s">
        <v>3</v>
      </c>
      <c r="BZ173">
        <v>95</v>
      </c>
      <c r="CA173">
        <v>55</v>
      </c>
      <c r="CB173" t="s">
        <v>3</v>
      </c>
      <c r="CE173">
        <v>0</v>
      </c>
      <c r="CF173">
        <v>0</v>
      </c>
      <c r="CG173">
        <v>0</v>
      </c>
      <c r="CM173">
        <v>0</v>
      </c>
      <c r="CN173" t="s">
        <v>190</v>
      </c>
      <c r="CO173">
        <v>0</v>
      </c>
      <c r="CP173">
        <f t="shared" si="169"/>
        <v>26219</v>
      </c>
      <c r="CQ173">
        <f t="shared" si="170"/>
        <v>10366.86</v>
      </c>
      <c r="CR173">
        <f t="shared" si="171"/>
        <v>104151.78</v>
      </c>
      <c r="CS173">
        <f t="shared" si="172"/>
        <v>6128.2079999999996</v>
      </c>
      <c r="CT173">
        <f t="shared" si="173"/>
        <v>13378.175999999999</v>
      </c>
      <c r="CU173">
        <f t="shared" si="174"/>
        <v>0</v>
      </c>
      <c r="CV173">
        <f t="shared" si="175"/>
        <v>1209.5999999999999</v>
      </c>
      <c r="CW173">
        <f t="shared" si="176"/>
        <v>488.30399999999992</v>
      </c>
      <c r="CX173">
        <f t="shared" si="177"/>
        <v>0</v>
      </c>
      <c r="CY173">
        <f t="shared" si="178"/>
        <v>3799.05</v>
      </c>
      <c r="CZ173">
        <f t="shared" si="179"/>
        <v>2199.4499999999998</v>
      </c>
      <c r="DC173" t="s">
        <v>3</v>
      </c>
      <c r="DD173" t="s">
        <v>183</v>
      </c>
      <c r="DE173" t="s">
        <v>191</v>
      </c>
      <c r="DF173" t="s">
        <v>191</v>
      </c>
      <c r="DG173" t="s">
        <v>191</v>
      </c>
      <c r="DH173" t="s">
        <v>3</v>
      </c>
      <c r="DI173" t="s">
        <v>191</v>
      </c>
      <c r="DJ173" t="s">
        <v>191</v>
      </c>
      <c r="DK173" t="s">
        <v>3</v>
      </c>
      <c r="DL173" t="s">
        <v>3</v>
      </c>
      <c r="DM173" t="s">
        <v>3</v>
      </c>
      <c r="DN173">
        <v>0</v>
      </c>
      <c r="DO173">
        <v>0</v>
      </c>
      <c r="DP173">
        <v>1</v>
      </c>
      <c r="DQ173">
        <v>1</v>
      </c>
      <c r="DU173">
        <v>1013</v>
      </c>
      <c r="DV173" t="s">
        <v>166</v>
      </c>
      <c r="DW173" t="s">
        <v>166</v>
      </c>
      <c r="DX173">
        <v>1</v>
      </c>
      <c r="DZ173" t="s">
        <v>3</v>
      </c>
      <c r="EA173" t="s">
        <v>3</v>
      </c>
      <c r="EB173" t="s">
        <v>3</v>
      </c>
      <c r="EC173" t="s">
        <v>3</v>
      </c>
      <c r="EE173">
        <v>41318523</v>
      </c>
      <c r="EF173">
        <v>3</v>
      </c>
      <c r="EG173" t="s">
        <v>50</v>
      </c>
      <c r="EH173">
        <v>0</v>
      </c>
      <c r="EI173" t="s">
        <v>3</v>
      </c>
      <c r="EJ173">
        <v>2</v>
      </c>
      <c r="EK173">
        <v>120002</v>
      </c>
      <c r="EL173" t="s">
        <v>137</v>
      </c>
      <c r="EM173" t="s">
        <v>138</v>
      </c>
      <c r="EO173" t="s">
        <v>192</v>
      </c>
      <c r="EQ173">
        <v>132096</v>
      </c>
      <c r="ER173">
        <v>36102.83</v>
      </c>
      <c r="ES173">
        <v>3455.62</v>
      </c>
      <c r="ET173">
        <v>28931.05</v>
      </c>
      <c r="EU173">
        <v>1702.28</v>
      </c>
      <c r="EV173">
        <v>3716.16</v>
      </c>
      <c r="EW173">
        <v>336</v>
      </c>
      <c r="EX173">
        <v>135.63999999999999</v>
      </c>
      <c r="EY173">
        <v>0</v>
      </c>
      <c r="FQ173">
        <v>0</v>
      </c>
      <c r="FR173">
        <f t="shared" si="180"/>
        <v>0</v>
      </c>
      <c r="FS173">
        <v>0</v>
      </c>
      <c r="FX173">
        <v>95</v>
      </c>
      <c r="FY173">
        <v>55</v>
      </c>
      <c r="GA173" t="s">
        <v>3</v>
      </c>
      <c r="GD173">
        <v>1</v>
      </c>
      <c r="GF173">
        <v>-179685589</v>
      </c>
      <c r="GG173">
        <v>1</v>
      </c>
      <c r="GH173">
        <v>1</v>
      </c>
      <c r="GI173">
        <v>-2</v>
      </c>
      <c r="GJ173">
        <v>0</v>
      </c>
      <c r="GK173">
        <v>0</v>
      </c>
      <c r="GL173">
        <f t="shared" si="181"/>
        <v>0</v>
      </c>
      <c r="GM173">
        <f t="shared" si="182"/>
        <v>32217</v>
      </c>
      <c r="GN173">
        <f t="shared" si="183"/>
        <v>0</v>
      </c>
      <c r="GO173">
        <f t="shared" si="184"/>
        <v>32217</v>
      </c>
      <c r="GP173">
        <f t="shared" si="185"/>
        <v>0</v>
      </c>
      <c r="GR173">
        <v>0</v>
      </c>
      <c r="GS173">
        <v>3</v>
      </c>
      <c r="GT173">
        <v>0</v>
      </c>
      <c r="GU173" t="s">
        <v>3</v>
      </c>
      <c r="GV173">
        <f t="shared" si="186"/>
        <v>0</v>
      </c>
      <c r="GW173">
        <v>1</v>
      </c>
      <c r="GX173">
        <f t="shared" si="187"/>
        <v>0</v>
      </c>
      <c r="HA173">
        <v>0</v>
      </c>
      <c r="HB173">
        <v>0</v>
      </c>
      <c r="HC173">
        <f t="shared" si="188"/>
        <v>0</v>
      </c>
      <c r="HE173" t="s">
        <v>3</v>
      </c>
      <c r="HF173" t="s">
        <v>3</v>
      </c>
      <c r="HM173" t="s">
        <v>3</v>
      </c>
      <c r="HN173" t="s">
        <v>3</v>
      </c>
      <c r="HO173" t="s">
        <v>3</v>
      </c>
      <c r="HP173" t="s">
        <v>3</v>
      </c>
      <c r="HQ173" t="s">
        <v>3</v>
      </c>
      <c r="IK173">
        <v>0</v>
      </c>
    </row>
    <row r="174" spans="1:255" x14ac:dyDescent="0.2">
      <c r="A174" s="2">
        <v>17</v>
      </c>
      <c r="B174" s="2">
        <v>1</v>
      </c>
      <c r="C174" s="2">
        <f>ROW(SmtRes!A359)</f>
        <v>359</v>
      </c>
      <c r="D174" s="2">
        <f>ROW(EtalonRes!A359)</f>
        <v>359</v>
      </c>
      <c r="E174" s="2" t="s">
        <v>222</v>
      </c>
      <c r="F174" s="2" t="s">
        <v>175</v>
      </c>
      <c r="G174" s="2" t="s">
        <v>221</v>
      </c>
      <c r="H174" s="2" t="s">
        <v>166</v>
      </c>
      <c r="I174" s="2">
        <v>0.20499999999999999</v>
      </c>
      <c r="J174" s="2">
        <v>0</v>
      </c>
      <c r="K174" s="2">
        <v>0.20499999999999999</v>
      </c>
      <c r="L174" s="2"/>
      <c r="M174" s="2"/>
      <c r="N174" s="2"/>
      <c r="O174" s="2">
        <f t="shared" si="154"/>
        <v>85248</v>
      </c>
      <c r="P174" s="2">
        <f t="shared" si="155"/>
        <v>2125</v>
      </c>
      <c r="Q174" s="2">
        <f t="shared" si="156"/>
        <v>73661</v>
      </c>
      <c r="R174" s="2">
        <f t="shared" si="157"/>
        <v>4334</v>
      </c>
      <c r="S174" s="2">
        <f t="shared" si="158"/>
        <v>9462</v>
      </c>
      <c r="T174" s="2">
        <f t="shared" si="159"/>
        <v>0</v>
      </c>
      <c r="U174" s="2">
        <f t="shared" si="160"/>
        <v>855.48959999999977</v>
      </c>
      <c r="V174" s="2">
        <f t="shared" si="161"/>
        <v>345.35300399999988</v>
      </c>
      <c r="W174" s="2">
        <f t="shared" si="162"/>
        <v>0</v>
      </c>
      <c r="X174" s="2">
        <f t="shared" si="163"/>
        <v>13106</v>
      </c>
      <c r="Y174" s="2">
        <f t="shared" si="164"/>
        <v>7588</v>
      </c>
      <c r="Z174" s="2"/>
      <c r="AA174" s="2">
        <v>76147896</v>
      </c>
      <c r="AB174" s="2">
        <f t="shared" si="165"/>
        <v>415845.20819999999</v>
      </c>
      <c r="AC174" s="2">
        <f t="shared" si="192"/>
        <v>10366.86</v>
      </c>
      <c r="AD174" s="2">
        <f>ROUND((((((((ET174*3)*1.2)*1.15)*3))-(((((EU174*3)*1.2)*1.15)*3)))+AE174),6)</f>
        <v>359323.641</v>
      </c>
      <c r="AE174" s="2">
        <f>ROUND((((((EU174*3)*1.2)*1.15)*3)),6)</f>
        <v>21142.317599999998</v>
      </c>
      <c r="AF174" s="2">
        <f>ROUND((((((EV174*3)*1.2)*1.15)*3)),6)</f>
        <v>46154.707199999997</v>
      </c>
      <c r="AG174" s="2">
        <f t="shared" si="167"/>
        <v>0</v>
      </c>
      <c r="AH174" s="2">
        <f>(((((EW174*3)*1.2)*1.15)*3))</f>
        <v>4173.119999999999</v>
      </c>
      <c r="AI174" s="2">
        <f>(((((EX174*3)*1.2)*1.15)*3))</f>
        <v>1684.6487999999995</v>
      </c>
      <c r="AJ174" s="2">
        <f t="shared" si="168"/>
        <v>0</v>
      </c>
      <c r="AK174" s="2">
        <v>36102.83</v>
      </c>
      <c r="AL174" s="2">
        <v>3455.62</v>
      </c>
      <c r="AM174" s="2">
        <v>28931.05</v>
      </c>
      <c r="AN174" s="2">
        <v>1702.28</v>
      </c>
      <c r="AO174" s="2">
        <v>3716.16</v>
      </c>
      <c r="AP174" s="2">
        <v>0</v>
      </c>
      <c r="AQ174" s="2">
        <v>336</v>
      </c>
      <c r="AR174" s="2">
        <v>135.63999999999999</v>
      </c>
      <c r="AS174" s="2">
        <v>0</v>
      </c>
      <c r="AT174" s="2">
        <v>95</v>
      </c>
      <c r="AU174" s="2">
        <v>55</v>
      </c>
      <c r="AV174" s="2">
        <v>1</v>
      </c>
      <c r="AW174" s="2">
        <v>1</v>
      </c>
      <c r="AX174" s="2"/>
      <c r="AY174" s="2"/>
      <c r="AZ174" s="2">
        <v>1</v>
      </c>
      <c r="BA174" s="2">
        <v>1</v>
      </c>
      <c r="BB174" s="2">
        <v>1</v>
      </c>
      <c r="BC174" s="2">
        <v>1</v>
      </c>
      <c r="BD174" s="2" t="s">
        <v>3</v>
      </c>
      <c r="BE174" s="2" t="s">
        <v>3</v>
      </c>
      <c r="BF174" s="2" t="s">
        <v>3</v>
      </c>
      <c r="BG174" s="2" t="s">
        <v>3</v>
      </c>
      <c r="BH174" s="2">
        <v>0</v>
      </c>
      <c r="BI174" s="2">
        <v>2</v>
      </c>
      <c r="BJ174" s="2" t="s">
        <v>177</v>
      </c>
      <c r="BK174" s="2"/>
      <c r="BL174" s="2"/>
      <c r="BM174" s="2">
        <v>120002</v>
      </c>
      <c r="BN174" s="2">
        <v>0</v>
      </c>
      <c r="BO174" s="2" t="s">
        <v>3</v>
      </c>
      <c r="BP174" s="2">
        <v>0</v>
      </c>
      <c r="BQ174" s="2">
        <v>3</v>
      </c>
      <c r="BR174" s="2">
        <v>0</v>
      </c>
      <c r="BS174" s="2">
        <v>1</v>
      </c>
      <c r="BT174" s="2">
        <v>1</v>
      </c>
      <c r="BU174" s="2">
        <v>1</v>
      </c>
      <c r="BV174" s="2">
        <v>1</v>
      </c>
      <c r="BW174" s="2">
        <v>1</v>
      </c>
      <c r="BX174" s="2">
        <v>1</v>
      </c>
      <c r="BY174" s="2" t="s">
        <v>3</v>
      </c>
      <c r="BZ174" s="2">
        <v>95</v>
      </c>
      <c r="CA174" s="2">
        <v>50</v>
      </c>
      <c r="CB174" s="2" t="s">
        <v>3</v>
      </c>
      <c r="CC174" s="2"/>
      <c r="CD174" s="2"/>
      <c r="CE174" s="2">
        <v>0</v>
      </c>
      <c r="CF174" s="2">
        <v>0</v>
      </c>
      <c r="CG174" s="2">
        <v>0</v>
      </c>
      <c r="CH174" s="2"/>
      <c r="CI174" s="2"/>
      <c r="CJ174" s="2"/>
      <c r="CK174" s="2"/>
      <c r="CL174" s="2"/>
      <c r="CM174" s="2">
        <v>0</v>
      </c>
      <c r="CN174" s="2" t="s">
        <v>1033</v>
      </c>
      <c r="CO174" s="2">
        <v>0</v>
      </c>
      <c r="CP174" s="2">
        <f t="shared" si="169"/>
        <v>85248</v>
      </c>
      <c r="CQ174" s="2">
        <f t="shared" si="170"/>
        <v>10366.86</v>
      </c>
      <c r="CR174" s="2">
        <f t="shared" si="171"/>
        <v>359323.641</v>
      </c>
      <c r="CS174" s="2">
        <f t="shared" si="172"/>
        <v>21142.317599999998</v>
      </c>
      <c r="CT174" s="2">
        <f t="shared" si="173"/>
        <v>46154.707199999997</v>
      </c>
      <c r="CU174" s="2">
        <f t="shared" si="174"/>
        <v>0</v>
      </c>
      <c r="CV174" s="2">
        <f t="shared" si="175"/>
        <v>4173.119999999999</v>
      </c>
      <c r="CW174" s="2">
        <f t="shared" si="176"/>
        <v>1684.6487999999995</v>
      </c>
      <c r="CX174" s="2">
        <f t="shared" si="177"/>
        <v>0</v>
      </c>
      <c r="CY174" s="2">
        <f t="shared" si="178"/>
        <v>13106.2</v>
      </c>
      <c r="CZ174" s="2">
        <f t="shared" si="179"/>
        <v>7587.8</v>
      </c>
      <c r="DA174" s="2"/>
      <c r="DB174" s="2"/>
      <c r="DC174" s="2" t="s">
        <v>3</v>
      </c>
      <c r="DD174" s="2" t="s">
        <v>183</v>
      </c>
      <c r="DE174" s="2" t="s">
        <v>184</v>
      </c>
      <c r="DF174" s="2" t="s">
        <v>184</v>
      </c>
      <c r="DG174" s="2" t="s">
        <v>184</v>
      </c>
      <c r="DH174" s="2" t="s">
        <v>3</v>
      </c>
      <c r="DI174" s="2" t="s">
        <v>184</v>
      </c>
      <c r="DJ174" s="2" t="s">
        <v>184</v>
      </c>
      <c r="DK174" s="2" t="s">
        <v>3</v>
      </c>
      <c r="DL174" s="2" t="s">
        <v>3</v>
      </c>
      <c r="DM174" s="2" t="s">
        <v>49</v>
      </c>
      <c r="DN174" s="2">
        <v>0</v>
      </c>
      <c r="DO174" s="2">
        <v>0</v>
      </c>
      <c r="DP174" s="2">
        <v>1</v>
      </c>
      <c r="DQ174" s="2">
        <v>1</v>
      </c>
      <c r="DR174" s="2"/>
      <c r="DS174" s="2"/>
      <c r="DT174" s="2"/>
      <c r="DU174" s="2">
        <v>1013</v>
      </c>
      <c r="DV174" s="2" t="s">
        <v>166</v>
      </c>
      <c r="DW174" s="2" t="s">
        <v>166</v>
      </c>
      <c r="DX174" s="2">
        <v>1</v>
      </c>
      <c r="DY174" s="2"/>
      <c r="DZ174" s="2" t="s">
        <v>3</v>
      </c>
      <c r="EA174" s="2" t="s">
        <v>3</v>
      </c>
      <c r="EB174" s="2" t="s">
        <v>3</v>
      </c>
      <c r="EC174" s="2" t="s">
        <v>3</v>
      </c>
      <c r="ED174" s="2"/>
      <c r="EE174" s="2">
        <v>41318523</v>
      </c>
      <c r="EF174" s="2">
        <v>3</v>
      </c>
      <c r="EG174" s="2" t="s">
        <v>50</v>
      </c>
      <c r="EH174" s="2">
        <v>0</v>
      </c>
      <c r="EI174" s="2" t="s">
        <v>3</v>
      </c>
      <c r="EJ174" s="2">
        <v>2</v>
      </c>
      <c r="EK174" s="2">
        <v>120002</v>
      </c>
      <c r="EL174" s="2" t="s">
        <v>137</v>
      </c>
      <c r="EM174" s="2" t="s">
        <v>138</v>
      </c>
      <c r="EN174" s="2"/>
      <c r="EO174" s="2" t="s">
        <v>185</v>
      </c>
      <c r="EP174" s="2"/>
      <c r="EQ174" s="2">
        <v>131840</v>
      </c>
      <c r="ER174" s="2">
        <v>36102.83</v>
      </c>
      <c r="ES174" s="2">
        <v>3455.62</v>
      </c>
      <c r="ET174" s="2">
        <v>28931.05</v>
      </c>
      <c r="EU174" s="2">
        <v>1702.28</v>
      </c>
      <c r="EV174" s="2">
        <v>3716.16</v>
      </c>
      <c r="EW174" s="2">
        <v>336</v>
      </c>
      <c r="EX174" s="2">
        <v>135.63999999999999</v>
      </c>
      <c r="EY174" s="2">
        <v>0</v>
      </c>
      <c r="EZ174" s="2"/>
      <c r="FA174" s="2"/>
      <c r="FB174" s="2"/>
      <c r="FC174" s="2"/>
      <c r="FD174" s="2"/>
      <c r="FE174" s="2"/>
      <c r="FF174" s="2"/>
      <c r="FG174" s="2"/>
      <c r="FH174" s="2"/>
      <c r="FI174" s="2"/>
      <c r="FJ174" s="2"/>
      <c r="FK174" s="2"/>
      <c r="FL174" s="2"/>
      <c r="FM174" s="2"/>
      <c r="FN174" s="2"/>
      <c r="FO174" s="2"/>
      <c r="FP174" s="2"/>
      <c r="FQ174" s="2">
        <v>0</v>
      </c>
      <c r="FR174" s="2">
        <f t="shared" si="180"/>
        <v>0</v>
      </c>
      <c r="FS174" s="2">
        <v>0</v>
      </c>
      <c r="FT174" s="2"/>
      <c r="FU174" s="2"/>
      <c r="FV174" s="2"/>
      <c r="FW174" s="2"/>
      <c r="FX174" s="2">
        <v>95</v>
      </c>
      <c r="FY174" s="2">
        <v>55</v>
      </c>
      <c r="FZ174" s="2"/>
      <c r="GA174" s="2" t="s">
        <v>3</v>
      </c>
      <c r="GB174" s="2"/>
      <c r="GC174" s="2"/>
      <c r="GD174" s="2">
        <v>1</v>
      </c>
      <c r="GE174" s="2"/>
      <c r="GF174" s="2">
        <v>-179685589</v>
      </c>
      <c r="GG174" s="2">
        <v>2</v>
      </c>
      <c r="GH174" s="2">
        <v>1</v>
      </c>
      <c r="GI174" s="2">
        <v>-2</v>
      </c>
      <c r="GJ174" s="2">
        <v>0</v>
      </c>
      <c r="GK174" s="2">
        <v>0</v>
      </c>
      <c r="GL174" s="2">
        <f t="shared" si="181"/>
        <v>0</v>
      </c>
      <c r="GM174" s="2">
        <f t="shared" si="182"/>
        <v>105942</v>
      </c>
      <c r="GN174" s="2">
        <f t="shared" si="183"/>
        <v>0</v>
      </c>
      <c r="GO174" s="2">
        <f t="shared" si="184"/>
        <v>105942</v>
      </c>
      <c r="GP174" s="2">
        <f t="shared" si="185"/>
        <v>0</v>
      </c>
      <c r="GQ174" s="2"/>
      <c r="GR174" s="2">
        <v>0</v>
      </c>
      <c r="GS174" s="2">
        <v>3</v>
      </c>
      <c r="GT174" s="2">
        <v>0</v>
      </c>
      <c r="GU174" s="2" t="s">
        <v>3</v>
      </c>
      <c r="GV174" s="2">
        <f t="shared" si="186"/>
        <v>0</v>
      </c>
      <c r="GW174" s="2">
        <v>1</v>
      </c>
      <c r="GX174" s="2">
        <f t="shared" si="187"/>
        <v>0</v>
      </c>
      <c r="GY174" s="2"/>
      <c r="GZ174" s="2"/>
      <c r="HA174" s="2">
        <v>0</v>
      </c>
      <c r="HB174" s="2">
        <v>0</v>
      </c>
      <c r="HC174" s="2">
        <f t="shared" si="188"/>
        <v>0</v>
      </c>
      <c r="HD174" s="2"/>
      <c r="HE174" s="2" t="s">
        <v>3</v>
      </c>
      <c r="HF174" s="2" t="s">
        <v>3</v>
      </c>
      <c r="HG174" s="2"/>
      <c r="HH174" s="2"/>
      <c r="HI174" s="2"/>
      <c r="HJ174" s="2"/>
      <c r="HK174" s="2"/>
      <c r="HL174" s="2"/>
      <c r="HM174" s="2" t="s">
        <v>3</v>
      </c>
      <c r="HN174" s="2" t="s">
        <v>3</v>
      </c>
      <c r="HO174" s="2" t="s">
        <v>3</v>
      </c>
      <c r="HP174" s="2" t="s">
        <v>3</v>
      </c>
      <c r="HQ174" s="2" t="s">
        <v>3</v>
      </c>
      <c r="HR174" s="2"/>
      <c r="HS174" s="2"/>
      <c r="HT174" s="2"/>
      <c r="HU174" s="2"/>
      <c r="HV174" s="2"/>
      <c r="HW174" s="2"/>
      <c r="HX174" s="2"/>
      <c r="HY174" s="2"/>
      <c r="HZ174" s="2"/>
      <c r="IA174" s="2"/>
      <c r="IB174" s="2"/>
      <c r="IC174" s="2"/>
      <c r="ID174" s="2"/>
      <c r="IE174" s="2"/>
      <c r="IF174" s="2"/>
      <c r="IG174" s="2"/>
      <c r="IH174" s="2"/>
      <c r="II174" s="2"/>
      <c r="IJ174" s="2"/>
      <c r="IK174" s="2">
        <v>0</v>
      </c>
      <c r="IL174" s="2"/>
      <c r="IM174" s="2"/>
      <c r="IN174" s="2"/>
      <c r="IO174" s="2"/>
      <c r="IP174" s="2"/>
      <c r="IQ174" s="2"/>
      <c r="IR174" s="2"/>
      <c r="IS174" s="2"/>
      <c r="IT174" s="2"/>
      <c r="IU174" s="2"/>
    </row>
    <row r="175" spans="1:255" x14ac:dyDescent="0.2">
      <c r="A175">
        <v>17</v>
      </c>
      <c r="B175">
        <v>1</v>
      </c>
      <c r="C175">
        <f>ROW(SmtRes!A366)</f>
        <v>366</v>
      </c>
      <c r="D175">
        <f>ROW(EtalonRes!A366)</f>
        <v>366</v>
      </c>
      <c r="E175" t="s">
        <v>222</v>
      </c>
      <c r="F175" t="s">
        <v>175</v>
      </c>
      <c r="G175" t="s">
        <v>221</v>
      </c>
      <c r="H175" t="s">
        <v>166</v>
      </c>
      <c r="I175">
        <v>0.20499999999999999</v>
      </c>
      <c r="J175">
        <v>0</v>
      </c>
      <c r="K175">
        <v>0.20499999999999999</v>
      </c>
      <c r="O175">
        <f t="shared" si="154"/>
        <v>587361</v>
      </c>
      <c r="P175">
        <f t="shared" si="155"/>
        <v>14643</v>
      </c>
      <c r="Q175">
        <f t="shared" si="156"/>
        <v>507527</v>
      </c>
      <c r="R175">
        <f t="shared" si="157"/>
        <v>29862</v>
      </c>
      <c r="S175">
        <f t="shared" si="158"/>
        <v>65191</v>
      </c>
      <c r="T175">
        <f t="shared" si="159"/>
        <v>0</v>
      </c>
      <c r="U175">
        <f t="shared" si="160"/>
        <v>855.48959999999977</v>
      </c>
      <c r="V175">
        <f t="shared" si="161"/>
        <v>345.35300399999988</v>
      </c>
      <c r="W175">
        <f t="shared" si="162"/>
        <v>0</v>
      </c>
      <c r="X175">
        <f t="shared" si="163"/>
        <v>90300</v>
      </c>
      <c r="Y175">
        <f t="shared" si="164"/>
        <v>52279</v>
      </c>
      <c r="AA175">
        <v>76147894</v>
      </c>
      <c r="AB175">
        <f t="shared" si="165"/>
        <v>415845.20819999999</v>
      </c>
      <c r="AC175">
        <f t="shared" si="192"/>
        <v>10366.86</v>
      </c>
      <c r="AD175">
        <f>ROUND((((((((ET175*3)*1.2)*1.15)*3))-(((((EU175*3)*1.2)*1.15)*3)))+AE175),6)</f>
        <v>359323.641</v>
      </c>
      <c r="AE175">
        <f>ROUND((((((EU175*3)*1.2)*1.15)*3)),6)</f>
        <v>21142.317599999998</v>
      </c>
      <c r="AF175">
        <f>ROUND((((((EV175*3)*1.2)*1.15)*3)),6)</f>
        <v>46154.707199999997</v>
      </c>
      <c r="AG175">
        <f t="shared" si="167"/>
        <v>0</v>
      </c>
      <c r="AH175">
        <f>(((((EW175*3)*1.2)*1.15)*3))</f>
        <v>4173.119999999999</v>
      </c>
      <c r="AI175">
        <f>(((((EX175*3)*1.2)*1.15)*3))</f>
        <v>1684.6487999999995</v>
      </c>
      <c r="AJ175">
        <f t="shared" si="168"/>
        <v>0</v>
      </c>
      <c r="AK175">
        <v>36102.83</v>
      </c>
      <c r="AL175">
        <v>3455.62</v>
      </c>
      <c r="AM175">
        <v>28931.05</v>
      </c>
      <c r="AN175">
        <v>1702.28</v>
      </c>
      <c r="AO175">
        <v>3716.16</v>
      </c>
      <c r="AP175">
        <v>0</v>
      </c>
      <c r="AQ175">
        <v>336</v>
      </c>
      <c r="AR175">
        <v>135.63999999999999</v>
      </c>
      <c r="AS175">
        <v>0</v>
      </c>
      <c r="AT175">
        <v>95</v>
      </c>
      <c r="AU175">
        <v>55</v>
      </c>
      <c r="AV175">
        <v>1</v>
      </c>
      <c r="AW175">
        <v>1</v>
      </c>
      <c r="AZ175">
        <v>6.89</v>
      </c>
      <c r="BA175">
        <v>6.89</v>
      </c>
      <c r="BB175">
        <v>6.89</v>
      </c>
      <c r="BC175">
        <v>6.89</v>
      </c>
      <c r="BD175" t="s">
        <v>3</v>
      </c>
      <c r="BE175" t="s">
        <v>3</v>
      </c>
      <c r="BF175" t="s">
        <v>3</v>
      </c>
      <c r="BG175" t="s">
        <v>3</v>
      </c>
      <c r="BH175">
        <v>0</v>
      </c>
      <c r="BI175">
        <v>2</v>
      </c>
      <c r="BJ175" t="s">
        <v>177</v>
      </c>
      <c r="BM175">
        <v>120002</v>
      </c>
      <c r="BN175">
        <v>0</v>
      </c>
      <c r="BO175" t="s">
        <v>3</v>
      </c>
      <c r="BP175">
        <v>0</v>
      </c>
      <c r="BQ175">
        <v>3</v>
      </c>
      <c r="BR175">
        <v>0</v>
      </c>
      <c r="BS175">
        <v>6.89</v>
      </c>
      <c r="BT175">
        <v>1</v>
      </c>
      <c r="BU175">
        <v>1</v>
      </c>
      <c r="BV175">
        <v>1</v>
      </c>
      <c r="BW175">
        <v>1</v>
      </c>
      <c r="BX175">
        <v>1</v>
      </c>
      <c r="BY175" t="s">
        <v>3</v>
      </c>
      <c r="BZ175">
        <v>95</v>
      </c>
      <c r="CA175">
        <v>50</v>
      </c>
      <c r="CB175" t="s">
        <v>3</v>
      </c>
      <c r="CE175">
        <v>0</v>
      </c>
      <c r="CF175">
        <v>0</v>
      </c>
      <c r="CG175">
        <v>0</v>
      </c>
      <c r="CM175">
        <v>0</v>
      </c>
      <c r="CN175" t="s">
        <v>1033</v>
      </c>
      <c r="CO175">
        <v>0</v>
      </c>
      <c r="CP175">
        <f t="shared" si="169"/>
        <v>587361</v>
      </c>
      <c r="CQ175">
        <f t="shared" si="170"/>
        <v>71427.665399999998</v>
      </c>
      <c r="CR175">
        <f t="shared" si="171"/>
        <v>2475739.8864899999</v>
      </c>
      <c r="CS175">
        <f t="shared" si="172"/>
        <v>145670.56826399997</v>
      </c>
      <c r="CT175">
        <f t="shared" si="173"/>
        <v>318005.93260799994</v>
      </c>
      <c r="CU175">
        <f t="shared" si="174"/>
        <v>0</v>
      </c>
      <c r="CV175">
        <f t="shared" si="175"/>
        <v>4173.119999999999</v>
      </c>
      <c r="CW175">
        <f t="shared" si="176"/>
        <v>1684.6487999999995</v>
      </c>
      <c r="CX175">
        <f t="shared" si="177"/>
        <v>0</v>
      </c>
      <c r="CY175">
        <f t="shared" si="178"/>
        <v>90300.35</v>
      </c>
      <c r="CZ175">
        <f t="shared" si="179"/>
        <v>52279.15</v>
      </c>
      <c r="DC175" t="s">
        <v>3</v>
      </c>
      <c r="DD175" t="s">
        <v>183</v>
      </c>
      <c r="DE175" t="s">
        <v>184</v>
      </c>
      <c r="DF175" t="s">
        <v>184</v>
      </c>
      <c r="DG175" t="s">
        <v>184</v>
      </c>
      <c r="DH175" t="s">
        <v>3</v>
      </c>
      <c r="DI175" t="s">
        <v>184</v>
      </c>
      <c r="DJ175" t="s">
        <v>184</v>
      </c>
      <c r="DK175" t="s">
        <v>3</v>
      </c>
      <c r="DL175" t="s">
        <v>3</v>
      </c>
      <c r="DM175" t="s">
        <v>49</v>
      </c>
      <c r="DN175">
        <v>0</v>
      </c>
      <c r="DO175">
        <v>0</v>
      </c>
      <c r="DP175">
        <v>1</v>
      </c>
      <c r="DQ175">
        <v>1</v>
      </c>
      <c r="DU175">
        <v>1013</v>
      </c>
      <c r="DV175" t="s">
        <v>166</v>
      </c>
      <c r="DW175" t="s">
        <v>166</v>
      </c>
      <c r="DX175">
        <v>1</v>
      </c>
      <c r="DZ175" t="s">
        <v>3</v>
      </c>
      <c r="EA175" t="s">
        <v>3</v>
      </c>
      <c r="EB175" t="s">
        <v>3</v>
      </c>
      <c r="EC175" t="s">
        <v>3</v>
      </c>
      <c r="EE175">
        <v>41318523</v>
      </c>
      <c r="EF175">
        <v>3</v>
      </c>
      <c r="EG175" t="s">
        <v>50</v>
      </c>
      <c r="EH175">
        <v>0</v>
      </c>
      <c r="EI175" t="s">
        <v>3</v>
      </c>
      <c r="EJ175">
        <v>2</v>
      </c>
      <c r="EK175">
        <v>120002</v>
      </c>
      <c r="EL175" t="s">
        <v>137</v>
      </c>
      <c r="EM175" t="s">
        <v>138</v>
      </c>
      <c r="EO175" t="s">
        <v>185</v>
      </c>
      <c r="EQ175">
        <v>131840</v>
      </c>
      <c r="ER175">
        <v>36102.83</v>
      </c>
      <c r="ES175">
        <v>3455.62</v>
      </c>
      <c r="ET175">
        <v>28931.05</v>
      </c>
      <c r="EU175">
        <v>1702.28</v>
      </c>
      <c r="EV175">
        <v>3716.16</v>
      </c>
      <c r="EW175">
        <v>336</v>
      </c>
      <c r="EX175">
        <v>135.63999999999999</v>
      </c>
      <c r="EY175">
        <v>0</v>
      </c>
      <c r="FQ175">
        <v>0</v>
      </c>
      <c r="FR175">
        <f t="shared" si="180"/>
        <v>0</v>
      </c>
      <c r="FS175">
        <v>0</v>
      </c>
      <c r="FX175">
        <v>95</v>
      </c>
      <c r="FY175">
        <v>55</v>
      </c>
      <c r="GA175" t="s">
        <v>3</v>
      </c>
      <c r="GD175">
        <v>1</v>
      </c>
      <c r="GF175">
        <v>-179685589</v>
      </c>
      <c r="GG175">
        <v>1</v>
      </c>
      <c r="GH175">
        <v>1</v>
      </c>
      <c r="GI175">
        <v>3</v>
      </c>
      <c r="GJ175">
        <v>0</v>
      </c>
      <c r="GK175">
        <v>0</v>
      </c>
      <c r="GL175">
        <f t="shared" si="181"/>
        <v>0</v>
      </c>
      <c r="GM175">
        <f t="shared" si="182"/>
        <v>729940</v>
      </c>
      <c r="GN175">
        <f t="shared" si="183"/>
        <v>0</v>
      </c>
      <c r="GO175">
        <f t="shared" si="184"/>
        <v>729940</v>
      </c>
      <c r="GP175">
        <f t="shared" si="185"/>
        <v>0</v>
      </c>
      <c r="GR175">
        <v>0</v>
      </c>
      <c r="GS175">
        <v>3</v>
      </c>
      <c r="GT175">
        <v>0</v>
      </c>
      <c r="GU175" t="s">
        <v>3</v>
      </c>
      <c r="GV175">
        <f t="shared" si="186"/>
        <v>0</v>
      </c>
      <c r="GW175">
        <v>1</v>
      </c>
      <c r="GX175">
        <f t="shared" si="187"/>
        <v>0</v>
      </c>
      <c r="HA175">
        <v>0</v>
      </c>
      <c r="HB175">
        <v>0</v>
      </c>
      <c r="HC175">
        <f t="shared" si="188"/>
        <v>0</v>
      </c>
      <c r="HE175" t="s">
        <v>3</v>
      </c>
      <c r="HF175" t="s">
        <v>3</v>
      </c>
      <c r="HM175" t="s">
        <v>3</v>
      </c>
      <c r="HN175" t="s">
        <v>3</v>
      </c>
      <c r="HO175" t="s">
        <v>3</v>
      </c>
      <c r="HP175" t="s">
        <v>3</v>
      </c>
      <c r="HQ175" t="s">
        <v>3</v>
      </c>
      <c r="IK175">
        <v>0</v>
      </c>
    </row>
    <row r="176" spans="1:255" x14ac:dyDescent="0.2">
      <c r="A176" s="2">
        <v>17</v>
      </c>
      <c r="B176" s="2">
        <v>1</v>
      </c>
      <c r="C176" s="2">
        <f>ROW(SmtRes!A373)</f>
        <v>373</v>
      </c>
      <c r="D176" s="2">
        <f>ROW(EtalonRes!A373)</f>
        <v>373</v>
      </c>
      <c r="E176" s="2" t="s">
        <v>3</v>
      </c>
      <c r="F176" s="2" t="s">
        <v>175</v>
      </c>
      <c r="G176" s="2" t="s">
        <v>221</v>
      </c>
      <c r="H176" s="2" t="s">
        <v>166</v>
      </c>
      <c r="I176" s="2">
        <v>0.06</v>
      </c>
      <c r="J176" s="2">
        <v>0</v>
      </c>
      <c r="K176" s="2">
        <v>0.06</v>
      </c>
      <c r="L176" s="2"/>
      <c r="M176" s="2"/>
      <c r="N176" s="2"/>
      <c r="O176" s="2">
        <f t="shared" si="154"/>
        <v>7674</v>
      </c>
      <c r="P176" s="2">
        <f t="shared" si="155"/>
        <v>622</v>
      </c>
      <c r="Q176" s="2">
        <f t="shared" si="156"/>
        <v>6249</v>
      </c>
      <c r="R176" s="2">
        <f t="shared" si="157"/>
        <v>368</v>
      </c>
      <c r="S176" s="2">
        <f t="shared" si="158"/>
        <v>803</v>
      </c>
      <c r="T176" s="2">
        <f t="shared" si="159"/>
        <v>0</v>
      </c>
      <c r="U176" s="2">
        <f t="shared" si="160"/>
        <v>72.575999999999993</v>
      </c>
      <c r="V176" s="2">
        <f t="shared" si="161"/>
        <v>29.298239999999993</v>
      </c>
      <c r="W176" s="2">
        <f t="shared" si="162"/>
        <v>0</v>
      </c>
      <c r="X176" s="2">
        <f t="shared" si="163"/>
        <v>1112</v>
      </c>
      <c r="Y176" s="2">
        <f t="shared" si="164"/>
        <v>644</v>
      </c>
      <c r="Z176" s="2"/>
      <c r="AA176" s="2">
        <v>-1</v>
      </c>
      <c r="AB176" s="2">
        <f t="shared" si="165"/>
        <v>127896.81600000001</v>
      </c>
      <c r="AC176" s="2">
        <f t="shared" si="192"/>
        <v>10366.86</v>
      </c>
      <c r="AD176" s="2">
        <f>ROUND((((((ET176*3)*1.2))-(((EU176*3)*1.2)))+AE176),6)</f>
        <v>104151.78</v>
      </c>
      <c r="AE176" s="2">
        <f>ROUND((((EU176*3)*1.2)),6)</f>
        <v>6128.2079999999996</v>
      </c>
      <c r="AF176" s="2">
        <f>ROUND((((EV176*3)*1.2)),6)</f>
        <v>13378.175999999999</v>
      </c>
      <c r="AG176" s="2">
        <f t="shared" si="167"/>
        <v>0</v>
      </c>
      <c r="AH176" s="2">
        <f>(((EW176*3)*1.2))</f>
        <v>1209.5999999999999</v>
      </c>
      <c r="AI176" s="2">
        <f>(((EX176*3)*1.2))</f>
        <v>488.30399999999992</v>
      </c>
      <c r="AJ176" s="2">
        <f t="shared" si="168"/>
        <v>0</v>
      </c>
      <c r="AK176" s="2">
        <v>36102.83</v>
      </c>
      <c r="AL176" s="2">
        <v>3455.62</v>
      </c>
      <c r="AM176" s="2">
        <v>28931.05</v>
      </c>
      <c r="AN176" s="2">
        <v>1702.28</v>
      </c>
      <c r="AO176" s="2">
        <v>3716.16</v>
      </c>
      <c r="AP176" s="2">
        <v>0</v>
      </c>
      <c r="AQ176" s="2">
        <v>336</v>
      </c>
      <c r="AR176" s="2">
        <v>135.63999999999999</v>
      </c>
      <c r="AS176" s="2">
        <v>0</v>
      </c>
      <c r="AT176" s="2">
        <v>95</v>
      </c>
      <c r="AU176" s="2">
        <v>55</v>
      </c>
      <c r="AV176" s="2">
        <v>1</v>
      </c>
      <c r="AW176" s="2">
        <v>1</v>
      </c>
      <c r="AX176" s="2"/>
      <c r="AY176" s="2"/>
      <c r="AZ176" s="2">
        <v>1</v>
      </c>
      <c r="BA176" s="2">
        <v>1</v>
      </c>
      <c r="BB176" s="2">
        <v>1</v>
      </c>
      <c r="BC176" s="2">
        <v>1</v>
      </c>
      <c r="BD176" s="2" t="s">
        <v>3</v>
      </c>
      <c r="BE176" s="2" t="s">
        <v>3</v>
      </c>
      <c r="BF176" s="2" t="s">
        <v>3</v>
      </c>
      <c r="BG176" s="2" t="s">
        <v>3</v>
      </c>
      <c r="BH176" s="2">
        <v>0</v>
      </c>
      <c r="BI176" s="2">
        <v>2</v>
      </c>
      <c r="BJ176" s="2" t="s">
        <v>177</v>
      </c>
      <c r="BK176" s="2"/>
      <c r="BL176" s="2"/>
      <c r="BM176" s="2">
        <v>120002</v>
      </c>
      <c r="BN176" s="2">
        <v>0</v>
      </c>
      <c r="BO176" s="2" t="s">
        <v>3</v>
      </c>
      <c r="BP176" s="2">
        <v>0</v>
      </c>
      <c r="BQ176" s="2">
        <v>3</v>
      </c>
      <c r="BR176" s="2">
        <v>0</v>
      </c>
      <c r="BS176" s="2">
        <v>1</v>
      </c>
      <c r="BT176" s="2">
        <v>1</v>
      </c>
      <c r="BU176" s="2">
        <v>1</v>
      </c>
      <c r="BV176" s="2">
        <v>1</v>
      </c>
      <c r="BW176" s="2">
        <v>1</v>
      </c>
      <c r="BX176" s="2">
        <v>1</v>
      </c>
      <c r="BY176" s="2" t="s">
        <v>3</v>
      </c>
      <c r="BZ176" s="2">
        <v>95</v>
      </c>
      <c r="CA176" s="2">
        <v>55</v>
      </c>
      <c r="CB176" s="2" t="s">
        <v>3</v>
      </c>
      <c r="CC176" s="2"/>
      <c r="CD176" s="2"/>
      <c r="CE176" s="2">
        <v>0</v>
      </c>
      <c r="CF176" s="2">
        <v>0</v>
      </c>
      <c r="CG176" s="2">
        <v>0</v>
      </c>
      <c r="CH176" s="2"/>
      <c r="CI176" s="2"/>
      <c r="CJ176" s="2"/>
      <c r="CK176" s="2"/>
      <c r="CL176" s="2"/>
      <c r="CM176" s="2">
        <v>0</v>
      </c>
      <c r="CN176" s="2" t="s">
        <v>190</v>
      </c>
      <c r="CO176" s="2">
        <v>0</v>
      </c>
      <c r="CP176" s="2">
        <f t="shared" si="169"/>
        <v>7674</v>
      </c>
      <c r="CQ176" s="2">
        <f t="shared" si="170"/>
        <v>10366.86</v>
      </c>
      <c r="CR176" s="2">
        <f t="shared" si="171"/>
        <v>104151.78</v>
      </c>
      <c r="CS176" s="2">
        <f t="shared" si="172"/>
        <v>6128.2079999999996</v>
      </c>
      <c r="CT176" s="2">
        <f t="shared" si="173"/>
        <v>13378.175999999999</v>
      </c>
      <c r="CU176" s="2">
        <f t="shared" si="174"/>
        <v>0</v>
      </c>
      <c r="CV176" s="2">
        <f t="shared" si="175"/>
        <v>1209.5999999999999</v>
      </c>
      <c r="CW176" s="2">
        <f t="shared" si="176"/>
        <v>488.30399999999992</v>
      </c>
      <c r="CX176" s="2">
        <f t="shared" si="177"/>
        <v>0</v>
      </c>
      <c r="CY176" s="2">
        <f t="shared" si="178"/>
        <v>1112.45</v>
      </c>
      <c r="CZ176" s="2">
        <f t="shared" si="179"/>
        <v>644.04999999999995</v>
      </c>
      <c r="DA176" s="2"/>
      <c r="DB176" s="2"/>
      <c r="DC176" s="2" t="s">
        <v>3</v>
      </c>
      <c r="DD176" s="2" t="s">
        <v>183</v>
      </c>
      <c r="DE176" s="2" t="s">
        <v>191</v>
      </c>
      <c r="DF176" s="2" t="s">
        <v>191</v>
      </c>
      <c r="DG176" s="2" t="s">
        <v>191</v>
      </c>
      <c r="DH176" s="2" t="s">
        <v>3</v>
      </c>
      <c r="DI176" s="2" t="s">
        <v>191</v>
      </c>
      <c r="DJ176" s="2" t="s">
        <v>191</v>
      </c>
      <c r="DK176" s="2" t="s">
        <v>3</v>
      </c>
      <c r="DL176" s="2" t="s">
        <v>3</v>
      </c>
      <c r="DM176" s="2" t="s">
        <v>3</v>
      </c>
      <c r="DN176" s="2">
        <v>0</v>
      </c>
      <c r="DO176" s="2">
        <v>0</v>
      </c>
      <c r="DP176" s="2">
        <v>1</v>
      </c>
      <c r="DQ176" s="2">
        <v>1</v>
      </c>
      <c r="DR176" s="2"/>
      <c r="DS176" s="2"/>
      <c r="DT176" s="2"/>
      <c r="DU176" s="2">
        <v>1013</v>
      </c>
      <c r="DV176" s="2" t="s">
        <v>166</v>
      </c>
      <c r="DW176" s="2" t="s">
        <v>166</v>
      </c>
      <c r="DX176" s="2">
        <v>1</v>
      </c>
      <c r="DY176" s="2"/>
      <c r="DZ176" s="2" t="s">
        <v>3</v>
      </c>
      <c r="EA176" s="2" t="s">
        <v>3</v>
      </c>
      <c r="EB176" s="2" t="s">
        <v>3</v>
      </c>
      <c r="EC176" s="2" t="s">
        <v>3</v>
      </c>
      <c r="ED176" s="2"/>
      <c r="EE176" s="2">
        <v>41318523</v>
      </c>
      <c r="EF176" s="2">
        <v>3</v>
      </c>
      <c r="EG176" s="2" t="s">
        <v>50</v>
      </c>
      <c r="EH176" s="2">
        <v>0</v>
      </c>
      <c r="EI176" s="2" t="s">
        <v>3</v>
      </c>
      <c r="EJ176" s="2">
        <v>2</v>
      </c>
      <c r="EK176" s="2">
        <v>120002</v>
      </c>
      <c r="EL176" s="2" t="s">
        <v>137</v>
      </c>
      <c r="EM176" s="2" t="s">
        <v>138</v>
      </c>
      <c r="EN176" s="2"/>
      <c r="EO176" s="2" t="s">
        <v>192</v>
      </c>
      <c r="EP176" s="2"/>
      <c r="EQ176" s="2">
        <v>132096</v>
      </c>
      <c r="ER176" s="2">
        <v>36102.83</v>
      </c>
      <c r="ES176" s="2">
        <v>3455.62</v>
      </c>
      <c r="ET176" s="2">
        <v>28931.05</v>
      </c>
      <c r="EU176" s="2">
        <v>1702.28</v>
      </c>
      <c r="EV176" s="2">
        <v>3716.16</v>
      </c>
      <c r="EW176" s="2">
        <v>336</v>
      </c>
      <c r="EX176" s="2">
        <v>135.63999999999999</v>
      </c>
      <c r="EY176" s="2">
        <v>0</v>
      </c>
      <c r="EZ176" s="2"/>
      <c r="FA176" s="2"/>
      <c r="FB176" s="2"/>
      <c r="FC176" s="2"/>
      <c r="FD176" s="2"/>
      <c r="FE176" s="2"/>
      <c r="FF176" s="2"/>
      <c r="FG176" s="2"/>
      <c r="FH176" s="2"/>
      <c r="FI176" s="2"/>
      <c r="FJ176" s="2"/>
      <c r="FK176" s="2"/>
      <c r="FL176" s="2"/>
      <c r="FM176" s="2"/>
      <c r="FN176" s="2"/>
      <c r="FO176" s="2"/>
      <c r="FP176" s="2"/>
      <c r="FQ176" s="2">
        <v>0</v>
      </c>
      <c r="FR176" s="2">
        <f t="shared" si="180"/>
        <v>0</v>
      </c>
      <c r="FS176" s="2">
        <v>0</v>
      </c>
      <c r="FT176" s="2"/>
      <c r="FU176" s="2"/>
      <c r="FV176" s="2"/>
      <c r="FW176" s="2"/>
      <c r="FX176" s="2">
        <v>95</v>
      </c>
      <c r="FY176" s="2">
        <v>55</v>
      </c>
      <c r="FZ176" s="2"/>
      <c r="GA176" s="2" t="s">
        <v>3</v>
      </c>
      <c r="GB176" s="2"/>
      <c r="GC176" s="2"/>
      <c r="GD176" s="2">
        <v>1</v>
      </c>
      <c r="GE176" s="2"/>
      <c r="GF176" s="2">
        <v>-179685589</v>
      </c>
      <c r="GG176" s="2">
        <v>2</v>
      </c>
      <c r="GH176" s="2">
        <v>1</v>
      </c>
      <c r="GI176" s="2">
        <v>-2</v>
      </c>
      <c r="GJ176" s="2">
        <v>0</v>
      </c>
      <c r="GK176" s="2">
        <v>0</v>
      </c>
      <c r="GL176" s="2">
        <f t="shared" si="181"/>
        <v>0</v>
      </c>
      <c r="GM176" s="2">
        <f t="shared" si="182"/>
        <v>9430</v>
      </c>
      <c r="GN176" s="2">
        <f t="shared" si="183"/>
        <v>0</v>
      </c>
      <c r="GO176" s="2">
        <f t="shared" si="184"/>
        <v>9430</v>
      </c>
      <c r="GP176" s="2">
        <f t="shared" si="185"/>
        <v>0</v>
      </c>
      <c r="GQ176" s="2"/>
      <c r="GR176" s="2">
        <v>0</v>
      </c>
      <c r="GS176" s="2">
        <v>3</v>
      </c>
      <c r="GT176" s="2">
        <v>0</v>
      </c>
      <c r="GU176" s="2" t="s">
        <v>3</v>
      </c>
      <c r="GV176" s="2">
        <f t="shared" si="186"/>
        <v>0</v>
      </c>
      <c r="GW176" s="2">
        <v>1</v>
      </c>
      <c r="GX176" s="2">
        <f t="shared" si="187"/>
        <v>0</v>
      </c>
      <c r="GY176" s="2"/>
      <c r="GZ176" s="2"/>
      <c r="HA176" s="2">
        <v>0</v>
      </c>
      <c r="HB176" s="2">
        <v>0</v>
      </c>
      <c r="HC176" s="2">
        <f t="shared" si="188"/>
        <v>0</v>
      </c>
      <c r="HD176" s="2"/>
      <c r="HE176" s="2" t="s">
        <v>3</v>
      </c>
      <c r="HF176" s="2" t="s">
        <v>3</v>
      </c>
      <c r="HG176" s="2"/>
      <c r="HH176" s="2"/>
      <c r="HI176" s="2"/>
      <c r="HJ176" s="2"/>
      <c r="HK176" s="2"/>
      <c r="HL176" s="2"/>
      <c r="HM176" s="2" t="s">
        <v>3</v>
      </c>
      <c r="HN176" s="2" t="s">
        <v>3</v>
      </c>
      <c r="HO176" s="2" t="s">
        <v>3</v>
      </c>
      <c r="HP176" s="2" t="s">
        <v>3</v>
      </c>
      <c r="HQ176" s="2" t="s">
        <v>3</v>
      </c>
      <c r="HR176" s="2"/>
      <c r="HS176" s="2"/>
      <c r="HT176" s="2"/>
      <c r="HU176" s="2"/>
      <c r="HV176" s="2"/>
      <c r="HW176" s="2"/>
      <c r="HX176" s="2"/>
      <c r="HY176" s="2"/>
      <c r="HZ176" s="2"/>
      <c r="IA176" s="2"/>
      <c r="IB176" s="2"/>
      <c r="IC176" s="2"/>
      <c r="ID176" s="2"/>
      <c r="IE176" s="2"/>
      <c r="IF176" s="2"/>
      <c r="IG176" s="2"/>
      <c r="IH176" s="2"/>
      <c r="II176" s="2"/>
      <c r="IJ176" s="2"/>
      <c r="IK176" s="2">
        <v>0</v>
      </c>
      <c r="IL176" s="2"/>
      <c r="IM176" s="2"/>
      <c r="IN176" s="2"/>
      <c r="IO176" s="2"/>
      <c r="IP176" s="2"/>
      <c r="IQ176" s="2"/>
      <c r="IR176" s="2"/>
      <c r="IS176" s="2"/>
      <c r="IT176" s="2"/>
      <c r="IU176" s="2"/>
    </row>
    <row r="177" spans="1:255" x14ac:dyDescent="0.2">
      <c r="A177">
        <v>17</v>
      </c>
      <c r="B177">
        <v>1</v>
      </c>
      <c r="C177">
        <f>ROW(SmtRes!A380)</f>
        <v>380</v>
      </c>
      <c r="D177">
        <f>ROW(EtalonRes!A380)</f>
        <v>380</v>
      </c>
      <c r="E177" t="s">
        <v>3</v>
      </c>
      <c r="F177" t="s">
        <v>175</v>
      </c>
      <c r="G177" t="s">
        <v>221</v>
      </c>
      <c r="H177" t="s">
        <v>166</v>
      </c>
      <c r="I177">
        <v>0.06</v>
      </c>
      <c r="J177">
        <v>0</v>
      </c>
      <c r="K177">
        <v>0.06</v>
      </c>
      <c r="O177">
        <f t="shared" si="154"/>
        <v>7674</v>
      </c>
      <c r="P177">
        <f t="shared" si="155"/>
        <v>622</v>
      </c>
      <c r="Q177">
        <f t="shared" si="156"/>
        <v>6249</v>
      </c>
      <c r="R177">
        <f t="shared" si="157"/>
        <v>368</v>
      </c>
      <c r="S177">
        <f t="shared" si="158"/>
        <v>803</v>
      </c>
      <c r="T177">
        <f t="shared" si="159"/>
        <v>0</v>
      </c>
      <c r="U177">
        <f t="shared" si="160"/>
        <v>72.575999999999993</v>
      </c>
      <c r="V177">
        <f t="shared" si="161"/>
        <v>29.298239999999993</v>
      </c>
      <c r="W177">
        <f t="shared" si="162"/>
        <v>0</v>
      </c>
      <c r="X177">
        <f t="shared" si="163"/>
        <v>1112</v>
      </c>
      <c r="Y177">
        <f t="shared" si="164"/>
        <v>644</v>
      </c>
      <c r="AA177">
        <v>-1</v>
      </c>
      <c r="AB177">
        <f t="shared" si="165"/>
        <v>127896.81600000001</v>
      </c>
      <c r="AC177">
        <f t="shared" si="192"/>
        <v>10366.86</v>
      </c>
      <c r="AD177">
        <f>ROUND((((((ET177*3)*1.2))-(((EU177*3)*1.2)))+AE177),6)</f>
        <v>104151.78</v>
      </c>
      <c r="AE177">
        <f>ROUND((((EU177*3)*1.2)),6)</f>
        <v>6128.2079999999996</v>
      </c>
      <c r="AF177">
        <f>ROUND((((EV177*3)*1.2)),6)</f>
        <v>13378.175999999999</v>
      </c>
      <c r="AG177">
        <f t="shared" si="167"/>
        <v>0</v>
      </c>
      <c r="AH177">
        <f>(((EW177*3)*1.2))</f>
        <v>1209.5999999999999</v>
      </c>
      <c r="AI177">
        <f>(((EX177*3)*1.2))</f>
        <v>488.30399999999992</v>
      </c>
      <c r="AJ177">
        <f t="shared" si="168"/>
        <v>0</v>
      </c>
      <c r="AK177">
        <v>36102.83</v>
      </c>
      <c r="AL177">
        <v>3455.62</v>
      </c>
      <c r="AM177">
        <v>28931.05</v>
      </c>
      <c r="AN177">
        <v>1702.28</v>
      </c>
      <c r="AO177">
        <v>3716.16</v>
      </c>
      <c r="AP177">
        <v>0</v>
      </c>
      <c r="AQ177">
        <v>336</v>
      </c>
      <c r="AR177">
        <v>135.63999999999999</v>
      </c>
      <c r="AS177">
        <v>0</v>
      </c>
      <c r="AT177">
        <v>95</v>
      </c>
      <c r="AU177">
        <v>55</v>
      </c>
      <c r="AV177">
        <v>1</v>
      </c>
      <c r="AW177">
        <v>1</v>
      </c>
      <c r="AZ177">
        <v>1</v>
      </c>
      <c r="BA177">
        <v>1</v>
      </c>
      <c r="BB177">
        <v>1</v>
      </c>
      <c r="BC177">
        <v>1</v>
      </c>
      <c r="BD177" t="s">
        <v>3</v>
      </c>
      <c r="BE177" t="s">
        <v>3</v>
      </c>
      <c r="BF177" t="s">
        <v>3</v>
      </c>
      <c r="BG177" t="s">
        <v>3</v>
      </c>
      <c r="BH177">
        <v>0</v>
      </c>
      <c r="BI177">
        <v>2</v>
      </c>
      <c r="BJ177" t="s">
        <v>177</v>
      </c>
      <c r="BM177">
        <v>120002</v>
      </c>
      <c r="BN177">
        <v>0</v>
      </c>
      <c r="BO177" t="s">
        <v>29</v>
      </c>
      <c r="BP177">
        <v>1</v>
      </c>
      <c r="BQ177">
        <v>3</v>
      </c>
      <c r="BR177">
        <v>0</v>
      </c>
      <c r="BS177">
        <v>1</v>
      </c>
      <c r="BT177">
        <v>1</v>
      </c>
      <c r="BU177">
        <v>1</v>
      </c>
      <c r="BV177">
        <v>1</v>
      </c>
      <c r="BW177">
        <v>1</v>
      </c>
      <c r="BX177">
        <v>1</v>
      </c>
      <c r="BY177" t="s">
        <v>3</v>
      </c>
      <c r="BZ177">
        <v>95</v>
      </c>
      <c r="CA177">
        <v>55</v>
      </c>
      <c r="CB177" t="s">
        <v>3</v>
      </c>
      <c r="CE177">
        <v>0</v>
      </c>
      <c r="CF177">
        <v>0</v>
      </c>
      <c r="CG177">
        <v>0</v>
      </c>
      <c r="CM177">
        <v>0</v>
      </c>
      <c r="CN177" t="s">
        <v>190</v>
      </c>
      <c r="CO177">
        <v>0</v>
      </c>
      <c r="CP177">
        <f t="shared" si="169"/>
        <v>7674</v>
      </c>
      <c r="CQ177">
        <f t="shared" si="170"/>
        <v>10366.86</v>
      </c>
      <c r="CR177">
        <f t="shared" si="171"/>
        <v>104151.78</v>
      </c>
      <c r="CS177">
        <f t="shared" si="172"/>
        <v>6128.2079999999996</v>
      </c>
      <c r="CT177">
        <f t="shared" si="173"/>
        <v>13378.175999999999</v>
      </c>
      <c r="CU177">
        <f t="shared" si="174"/>
        <v>0</v>
      </c>
      <c r="CV177">
        <f t="shared" si="175"/>
        <v>1209.5999999999999</v>
      </c>
      <c r="CW177">
        <f t="shared" si="176"/>
        <v>488.30399999999992</v>
      </c>
      <c r="CX177">
        <f t="shared" si="177"/>
        <v>0</v>
      </c>
      <c r="CY177">
        <f t="shared" si="178"/>
        <v>1112.45</v>
      </c>
      <c r="CZ177">
        <f t="shared" si="179"/>
        <v>644.04999999999995</v>
      </c>
      <c r="DC177" t="s">
        <v>3</v>
      </c>
      <c r="DD177" t="s">
        <v>183</v>
      </c>
      <c r="DE177" t="s">
        <v>191</v>
      </c>
      <c r="DF177" t="s">
        <v>191</v>
      </c>
      <c r="DG177" t="s">
        <v>191</v>
      </c>
      <c r="DH177" t="s">
        <v>3</v>
      </c>
      <c r="DI177" t="s">
        <v>191</v>
      </c>
      <c r="DJ177" t="s">
        <v>191</v>
      </c>
      <c r="DK177" t="s">
        <v>3</v>
      </c>
      <c r="DL177" t="s">
        <v>3</v>
      </c>
      <c r="DM177" t="s">
        <v>3</v>
      </c>
      <c r="DN177">
        <v>0</v>
      </c>
      <c r="DO177">
        <v>0</v>
      </c>
      <c r="DP177">
        <v>1</v>
      </c>
      <c r="DQ177">
        <v>1</v>
      </c>
      <c r="DU177">
        <v>1013</v>
      </c>
      <c r="DV177" t="s">
        <v>166</v>
      </c>
      <c r="DW177" t="s">
        <v>166</v>
      </c>
      <c r="DX177">
        <v>1</v>
      </c>
      <c r="DZ177" t="s">
        <v>3</v>
      </c>
      <c r="EA177" t="s">
        <v>3</v>
      </c>
      <c r="EB177" t="s">
        <v>3</v>
      </c>
      <c r="EC177" t="s">
        <v>3</v>
      </c>
      <c r="EE177">
        <v>41318523</v>
      </c>
      <c r="EF177">
        <v>3</v>
      </c>
      <c r="EG177" t="s">
        <v>50</v>
      </c>
      <c r="EH177">
        <v>0</v>
      </c>
      <c r="EI177" t="s">
        <v>3</v>
      </c>
      <c r="EJ177">
        <v>2</v>
      </c>
      <c r="EK177">
        <v>120002</v>
      </c>
      <c r="EL177" t="s">
        <v>137</v>
      </c>
      <c r="EM177" t="s">
        <v>138</v>
      </c>
      <c r="EO177" t="s">
        <v>192</v>
      </c>
      <c r="EQ177">
        <v>132096</v>
      </c>
      <c r="ER177">
        <v>36102.83</v>
      </c>
      <c r="ES177">
        <v>3455.62</v>
      </c>
      <c r="ET177">
        <v>28931.05</v>
      </c>
      <c r="EU177">
        <v>1702.28</v>
      </c>
      <c r="EV177">
        <v>3716.16</v>
      </c>
      <c r="EW177">
        <v>336</v>
      </c>
      <c r="EX177">
        <v>135.63999999999999</v>
      </c>
      <c r="EY177">
        <v>0</v>
      </c>
      <c r="FQ177">
        <v>0</v>
      </c>
      <c r="FR177">
        <f t="shared" si="180"/>
        <v>0</v>
      </c>
      <c r="FS177">
        <v>0</v>
      </c>
      <c r="FX177">
        <v>95</v>
      </c>
      <c r="FY177">
        <v>55</v>
      </c>
      <c r="GA177" t="s">
        <v>3</v>
      </c>
      <c r="GD177">
        <v>1</v>
      </c>
      <c r="GF177">
        <v>-179685589</v>
      </c>
      <c r="GG177">
        <v>1</v>
      </c>
      <c r="GH177">
        <v>1</v>
      </c>
      <c r="GI177">
        <v>-2</v>
      </c>
      <c r="GJ177">
        <v>0</v>
      </c>
      <c r="GK177">
        <v>0</v>
      </c>
      <c r="GL177">
        <f t="shared" si="181"/>
        <v>0</v>
      </c>
      <c r="GM177">
        <f t="shared" si="182"/>
        <v>9430</v>
      </c>
      <c r="GN177">
        <f t="shared" si="183"/>
        <v>0</v>
      </c>
      <c r="GO177">
        <f t="shared" si="184"/>
        <v>9430</v>
      </c>
      <c r="GP177">
        <f t="shared" si="185"/>
        <v>0</v>
      </c>
      <c r="GR177">
        <v>0</v>
      </c>
      <c r="GS177">
        <v>3</v>
      </c>
      <c r="GT177">
        <v>0</v>
      </c>
      <c r="GU177" t="s">
        <v>3</v>
      </c>
      <c r="GV177">
        <f t="shared" si="186"/>
        <v>0</v>
      </c>
      <c r="GW177">
        <v>1</v>
      </c>
      <c r="GX177">
        <f t="shared" si="187"/>
        <v>0</v>
      </c>
      <c r="HA177">
        <v>0</v>
      </c>
      <c r="HB177">
        <v>0</v>
      </c>
      <c r="HC177">
        <f t="shared" si="188"/>
        <v>0</v>
      </c>
      <c r="HE177" t="s">
        <v>3</v>
      </c>
      <c r="HF177" t="s">
        <v>3</v>
      </c>
      <c r="HM177" t="s">
        <v>3</v>
      </c>
      <c r="HN177" t="s">
        <v>3</v>
      </c>
      <c r="HO177" t="s">
        <v>3</v>
      </c>
      <c r="HP177" t="s">
        <v>3</v>
      </c>
      <c r="HQ177" t="s">
        <v>3</v>
      </c>
      <c r="IK177">
        <v>0</v>
      </c>
    </row>
    <row r="178" spans="1:255" x14ac:dyDescent="0.2">
      <c r="A178" s="2">
        <v>17</v>
      </c>
      <c r="B178" s="2">
        <v>1</v>
      </c>
      <c r="C178" s="2">
        <f>ROW(SmtRes!A387)</f>
        <v>387</v>
      </c>
      <c r="D178" s="2">
        <f>ROW(EtalonRes!A387)</f>
        <v>387</v>
      </c>
      <c r="E178" s="2" t="s">
        <v>223</v>
      </c>
      <c r="F178" s="2" t="s">
        <v>175</v>
      </c>
      <c r="G178" s="2" t="s">
        <v>187</v>
      </c>
      <c r="H178" s="2" t="s">
        <v>166</v>
      </c>
      <c r="I178" s="2">
        <v>0.06</v>
      </c>
      <c r="J178" s="2">
        <v>0</v>
      </c>
      <c r="K178" s="2">
        <v>0.06</v>
      </c>
      <c r="L178" s="2"/>
      <c r="M178" s="2"/>
      <c r="N178" s="2"/>
      <c r="O178" s="2">
        <f t="shared" si="154"/>
        <v>8731</v>
      </c>
      <c r="P178" s="2">
        <f t="shared" si="155"/>
        <v>622</v>
      </c>
      <c r="Q178" s="2">
        <f t="shared" si="156"/>
        <v>7186</v>
      </c>
      <c r="R178" s="2">
        <f t="shared" si="157"/>
        <v>423</v>
      </c>
      <c r="S178" s="2">
        <f t="shared" si="158"/>
        <v>923</v>
      </c>
      <c r="T178" s="2">
        <f t="shared" si="159"/>
        <v>0</v>
      </c>
      <c r="U178" s="2">
        <f t="shared" si="160"/>
        <v>83.462399999999988</v>
      </c>
      <c r="V178" s="2">
        <f t="shared" si="161"/>
        <v>33.692975999999987</v>
      </c>
      <c r="W178" s="2">
        <f t="shared" si="162"/>
        <v>0</v>
      </c>
      <c r="X178" s="2">
        <f t="shared" si="163"/>
        <v>1279</v>
      </c>
      <c r="Y178" s="2">
        <f t="shared" si="164"/>
        <v>740</v>
      </c>
      <c r="Z178" s="2"/>
      <c r="AA178" s="2">
        <v>76147896</v>
      </c>
      <c r="AB178" s="2">
        <f t="shared" si="165"/>
        <v>145526.3094</v>
      </c>
      <c r="AC178" s="2">
        <f t="shared" si="192"/>
        <v>10366.86</v>
      </c>
      <c r="AD178" s="2">
        <f>ROUND(((((((ET178*3)*1.2)*1.15))-((((EU178*3)*1.2)*1.15)))+AE178),6)</f>
        <v>119774.54700000001</v>
      </c>
      <c r="AE178" s="2">
        <f>ROUND(((((EU178*3)*1.2)*1.15)),6)</f>
        <v>7047.4391999999998</v>
      </c>
      <c r="AF178" s="2">
        <f>ROUND(((((EV178*3)*1.2)*1.15)),6)</f>
        <v>15384.902400000001</v>
      </c>
      <c r="AG178" s="2">
        <f t="shared" si="167"/>
        <v>0</v>
      </c>
      <c r="AH178" s="2">
        <f>((((EW178*3)*1.2)*1.15))</f>
        <v>1391.0399999999997</v>
      </c>
      <c r="AI178" s="2">
        <f>((((EX178*3)*1.2)*1.15))</f>
        <v>561.54959999999983</v>
      </c>
      <c r="AJ178" s="2">
        <f t="shared" si="168"/>
        <v>0</v>
      </c>
      <c r="AK178" s="2">
        <v>36102.83</v>
      </c>
      <c r="AL178" s="2">
        <v>3455.62</v>
      </c>
      <c r="AM178" s="2">
        <v>28931.05</v>
      </c>
      <c r="AN178" s="2">
        <v>1702.28</v>
      </c>
      <c r="AO178" s="2">
        <v>3716.16</v>
      </c>
      <c r="AP178" s="2">
        <v>0</v>
      </c>
      <c r="AQ178" s="2">
        <v>336</v>
      </c>
      <c r="AR178" s="2">
        <v>135.63999999999999</v>
      </c>
      <c r="AS178" s="2">
        <v>0</v>
      </c>
      <c r="AT178" s="2">
        <v>95</v>
      </c>
      <c r="AU178" s="2">
        <v>55</v>
      </c>
      <c r="AV178" s="2">
        <v>1</v>
      </c>
      <c r="AW178" s="2">
        <v>1</v>
      </c>
      <c r="AX178" s="2"/>
      <c r="AY178" s="2"/>
      <c r="AZ178" s="2">
        <v>1</v>
      </c>
      <c r="BA178" s="2">
        <v>1</v>
      </c>
      <c r="BB178" s="2">
        <v>1</v>
      </c>
      <c r="BC178" s="2">
        <v>1</v>
      </c>
      <c r="BD178" s="2" t="s">
        <v>3</v>
      </c>
      <c r="BE178" s="2" t="s">
        <v>3</v>
      </c>
      <c r="BF178" s="2" t="s">
        <v>3</v>
      </c>
      <c r="BG178" s="2" t="s">
        <v>3</v>
      </c>
      <c r="BH178" s="2">
        <v>0</v>
      </c>
      <c r="BI178" s="2">
        <v>2</v>
      </c>
      <c r="BJ178" s="2" t="s">
        <v>177</v>
      </c>
      <c r="BK178" s="2"/>
      <c r="BL178" s="2"/>
      <c r="BM178" s="2">
        <v>120002</v>
      </c>
      <c r="BN178" s="2">
        <v>0</v>
      </c>
      <c r="BO178" s="2" t="s">
        <v>3</v>
      </c>
      <c r="BP178" s="2">
        <v>0</v>
      </c>
      <c r="BQ178" s="2">
        <v>3</v>
      </c>
      <c r="BR178" s="2">
        <v>0</v>
      </c>
      <c r="BS178" s="2">
        <v>1</v>
      </c>
      <c r="BT178" s="2">
        <v>1</v>
      </c>
      <c r="BU178" s="2">
        <v>1</v>
      </c>
      <c r="BV178" s="2">
        <v>1</v>
      </c>
      <c r="BW178" s="2">
        <v>1</v>
      </c>
      <c r="BX178" s="2">
        <v>1</v>
      </c>
      <c r="BY178" s="2" t="s">
        <v>3</v>
      </c>
      <c r="BZ178" s="2">
        <v>95</v>
      </c>
      <c r="CA178" s="2">
        <v>50</v>
      </c>
      <c r="CB178" s="2" t="s">
        <v>3</v>
      </c>
      <c r="CC178" s="2"/>
      <c r="CD178" s="2"/>
      <c r="CE178" s="2">
        <v>0</v>
      </c>
      <c r="CF178" s="2">
        <v>0</v>
      </c>
      <c r="CG178" s="2">
        <v>0</v>
      </c>
      <c r="CH178" s="2"/>
      <c r="CI178" s="2"/>
      <c r="CJ178" s="2"/>
      <c r="CK178" s="2"/>
      <c r="CL178" s="2"/>
      <c r="CM178" s="2">
        <v>0</v>
      </c>
      <c r="CN178" s="2" t="s">
        <v>1030</v>
      </c>
      <c r="CO178" s="2">
        <v>0</v>
      </c>
      <c r="CP178" s="2">
        <f t="shared" si="169"/>
        <v>8731</v>
      </c>
      <c r="CQ178" s="2">
        <f t="shared" si="170"/>
        <v>10366.86</v>
      </c>
      <c r="CR178" s="2">
        <f t="shared" si="171"/>
        <v>119774.54700000001</v>
      </c>
      <c r="CS178" s="2">
        <f t="shared" si="172"/>
        <v>7047.4391999999998</v>
      </c>
      <c r="CT178" s="2">
        <f t="shared" si="173"/>
        <v>15384.902400000001</v>
      </c>
      <c r="CU178" s="2">
        <f t="shared" si="174"/>
        <v>0</v>
      </c>
      <c r="CV178" s="2">
        <f t="shared" si="175"/>
        <v>1391.0399999999997</v>
      </c>
      <c r="CW178" s="2">
        <f t="shared" si="176"/>
        <v>561.54959999999983</v>
      </c>
      <c r="CX178" s="2">
        <f t="shared" si="177"/>
        <v>0</v>
      </c>
      <c r="CY178" s="2">
        <f t="shared" si="178"/>
        <v>1278.7</v>
      </c>
      <c r="CZ178" s="2">
        <f t="shared" si="179"/>
        <v>740.3</v>
      </c>
      <c r="DA178" s="2"/>
      <c r="DB178" s="2"/>
      <c r="DC178" s="2" t="s">
        <v>3</v>
      </c>
      <c r="DD178" s="2" t="s">
        <v>183</v>
      </c>
      <c r="DE178" s="2" t="s">
        <v>188</v>
      </c>
      <c r="DF178" s="2" t="s">
        <v>188</v>
      </c>
      <c r="DG178" s="2" t="s">
        <v>188</v>
      </c>
      <c r="DH178" s="2" t="s">
        <v>3</v>
      </c>
      <c r="DI178" s="2" t="s">
        <v>188</v>
      </c>
      <c r="DJ178" s="2" t="s">
        <v>188</v>
      </c>
      <c r="DK178" s="2" t="s">
        <v>3</v>
      </c>
      <c r="DL178" s="2" t="s">
        <v>3</v>
      </c>
      <c r="DM178" s="2" t="s">
        <v>49</v>
      </c>
      <c r="DN178" s="2">
        <v>0</v>
      </c>
      <c r="DO178" s="2">
        <v>0</v>
      </c>
      <c r="DP178" s="2">
        <v>1</v>
      </c>
      <c r="DQ178" s="2">
        <v>1</v>
      </c>
      <c r="DR178" s="2"/>
      <c r="DS178" s="2"/>
      <c r="DT178" s="2"/>
      <c r="DU178" s="2">
        <v>1013</v>
      </c>
      <c r="DV178" s="2" t="s">
        <v>166</v>
      </c>
      <c r="DW178" s="2" t="s">
        <v>166</v>
      </c>
      <c r="DX178" s="2">
        <v>1</v>
      </c>
      <c r="DY178" s="2"/>
      <c r="DZ178" s="2" t="s">
        <v>3</v>
      </c>
      <c r="EA178" s="2" t="s">
        <v>3</v>
      </c>
      <c r="EB178" s="2" t="s">
        <v>3</v>
      </c>
      <c r="EC178" s="2" t="s">
        <v>3</v>
      </c>
      <c r="ED178" s="2"/>
      <c r="EE178" s="2">
        <v>41318523</v>
      </c>
      <c r="EF178" s="2">
        <v>3</v>
      </c>
      <c r="EG178" s="2" t="s">
        <v>50</v>
      </c>
      <c r="EH178" s="2">
        <v>0</v>
      </c>
      <c r="EI178" s="2" t="s">
        <v>3</v>
      </c>
      <c r="EJ178" s="2">
        <v>2</v>
      </c>
      <c r="EK178" s="2">
        <v>120002</v>
      </c>
      <c r="EL178" s="2" t="s">
        <v>137</v>
      </c>
      <c r="EM178" s="2" t="s">
        <v>138</v>
      </c>
      <c r="EN178" s="2"/>
      <c r="EO178" s="2" t="s">
        <v>189</v>
      </c>
      <c r="EP178" s="2"/>
      <c r="EQ178" s="2">
        <v>131840</v>
      </c>
      <c r="ER178" s="2">
        <v>36102.83</v>
      </c>
      <c r="ES178" s="2">
        <v>3455.62</v>
      </c>
      <c r="ET178" s="2">
        <v>28931.05</v>
      </c>
      <c r="EU178" s="2">
        <v>1702.28</v>
      </c>
      <c r="EV178" s="2">
        <v>3716.16</v>
      </c>
      <c r="EW178" s="2">
        <v>336</v>
      </c>
      <c r="EX178" s="2">
        <v>135.63999999999999</v>
      </c>
      <c r="EY178" s="2">
        <v>0</v>
      </c>
      <c r="EZ178" s="2"/>
      <c r="FA178" s="2"/>
      <c r="FB178" s="2"/>
      <c r="FC178" s="2"/>
      <c r="FD178" s="2"/>
      <c r="FE178" s="2"/>
      <c r="FF178" s="2"/>
      <c r="FG178" s="2"/>
      <c r="FH178" s="2"/>
      <c r="FI178" s="2"/>
      <c r="FJ178" s="2"/>
      <c r="FK178" s="2"/>
      <c r="FL178" s="2"/>
      <c r="FM178" s="2"/>
      <c r="FN178" s="2"/>
      <c r="FO178" s="2"/>
      <c r="FP178" s="2"/>
      <c r="FQ178" s="2">
        <v>0</v>
      </c>
      <c r="FR178" s="2">
        <f t="shared" si="180"/>
        <v>0</v>
      </c>
      <c r="FS178" s="2">
        <v>0</v>
      </c>
      <c r="FT178" s="2"/>
      <c r="FU178" s="2"/>
      <c r="FV178" s="2"/>
      <c r="FW178" s="2"/>
      <c r="FX178" s="2">
        <v>95</v>
      </c>
      <c r="FY178" s="2">
        <v>55</v>
      </c>
      <c r="FZ178" s="2"/>
      <c r="GA178" s="2" t="s">
        <v>3</v>
      </c>
      <c r="GB178" s="2"/>
      <c r="GC178" s="2"/>
      <c r="GD178" s="2">
        <v>1</v>
      </c>
      <c r="GE178" s="2"/>
      <c r="GF178" s="2">
        <v>-1660625142</v>
      </c>
      <c r="GG178" s="2">
        <v>2</v>
      </c>
      <c r="GH178" s="2">
        <v>1</v>
      </c>
      <c r="GI178" s="2">
        <v>-2</v>
      </c>
      <c r="GJ178" s="2">
        <v>0</v>
      </c>
      <c r="GK178" s="2">
        <v>0</v>
      </c>
      <c r="GL178" s="2">
        <f t="shared" si="181"/>
        <v>0</v>
      </c>
      <c r="GM178" s="2">
        <f t="shared" si="182"/>
        <v>10750</v>
      </c>
      <c r="GN178" s="2">
        <f t="shared" si="183"/>
        <v>0</v>
      </c>
      <c r="GO178" s="2">
        <f t="shared" si="184"/>
        <v>10750</v>
      </c>
      <c r="GP178" s="2">
        <f t="shared" si="185"/>
        <v>0</v>
      </c>
      <c r="GQ178" s="2"/>
      <c r="GR178" s="2">
        <v>0</v>
      </c>
      <c r="GS178" s="2">
        <v>3</v>
      </c>
      <c r="GT178" s="2">
        <v>0</v>
      </c>
      <c r="GU178" s="2" t="s">
        <v>3</v>
      </c>
      <c r="GV178" s="2">
        <f t="shared" si="186"/>
        <v>0</v>
      </c>
      <c r="GW178" s="2">
        <v>1</v>
      </c>
      <c r="GX178" s="2">
        <f t="shared" si="187"/>
        <v>0</v>
      </c>
      <c r="GY178" s="2"/>
      <c r="GZ178" s="2"/>
      <c r="HA178" s="2">
        <v>0</v>
      </c>
      <c r="HB178" s="2">
        <v>0</v>
      </c>
      <c r="HC178" s="2">
        <f t="shared" si="188"/>
        <v>0</v>
      </c>
      <c r="HD178" s="2"/>
      <c r="HE178" s="2" t="s">
        <v>3</v>
      </c>
      <c r="HF178" s="2" t="s">
        <v>3</v>
      </c>
      <c r="HG178" s="2"/>
      <c r="HH178" s="2"/>
      <c r="HI178" s="2"/>
      <c r="HJ178" s="2"/>
      <c r="HK178" s="2"/>
      <c r="HL178" s="2"/>
      <c r="HM178" s="2" t="s">
        <v>3</v>
      </c>
      <c r="HN178" s="2" t="s">
        <v>3</v>
      </c>
      <c r="HO178" s="2" t="s">
        <v>3</v>
      </c>
      <c r="HP178" s="2" t="s">
        <v>3</v>
      </c>
      <c r="HQ178" s="2" t="s">
        <v>3</v>
      </c>
      <c r="HR178" s="2"/>
      <c r="HS178" s="2"/>
      <c r="HT178" s="2"/>
      <c r="HU178" s="2"/>
      <c r="HV178" s="2"/>
      <c r="HW178" s="2"/>
      <c r="HX178" s="2"/>
      <c r="HY178" s="2"/>
      <c r="HZ178" s="2"/>
      <c r="IA178" s="2"/>
      <c r="IB178" s="2"/>
      <c r="IC178" s="2"/>
      <c r="ID178" s="2"/>
      <c r="IE178" s="2"/>
      <c r="IF178" s="2"/>
      <c r="IG178" s="2"/>
      <c r="IH178" s="2"/>
      <c r="II178" s="2"/>
      <c r="IJ178" s="2"/>
      <c r="IK178" s="2">
        <v>0</v>
      </c>
      <c r="IL178" s="2"/>
      <c r="IM178" s="2"/>
      <c r="IN178" s="2"/>
      <c r="IO178" s="2"/>
      <c r="IP178" s="2"/>
      <c r="IQ178" s="2"/>
      <c r="IR178" s="2"/>
      <c r="IS178" s="2"/>
      <c r="IT178" s="2"/>
      <c r="IU178" s="2"/>
    </row>
    <row r="179" spans="1:255" x14ac:dyDescent="0.2">
      <c r="A179">
        <v>17</v>
      </c>
      <c r="B179">
        <v>1</v>
      </c>
      <c r="C179">
        <f>ROW(SmtRes!A394)</f>
        <v>394</v>
      </c>
      <c r="D179">
        <f>ROW(EtalonRes!A394)</f>
        <v>394</v>
      </c>
      <c r="E179" t="s">
        <v>223</v>
      </c>
      <c r="F179" t="s">
        <v>175</v>
      </c>
      <c r="G179" t="s">
        <v>187</v>
      </c>
      <c r="H179" t="s">
        <v>166</v>
      </c>
      <c r="I179">
        <v>0.06</v>
      </c>
      <c r="J179">
        <v>0</v>
      </c>
      <c r="K179">
        <v>0.06</v>
      </c>
      <c r="O179">
        <f t="shared" si="154"/>
        <v>60161</v>
      </c>
      <c r="P179">
        <f t="shared" si="155"/>
        <v>4286</v>
      </c>
      <c r="Q179">
        <f t="shared" si="156"/>
        <v>49515</v>
      </c>
      <c r="R179">
        <f t="shared" si="157"/>
        <v>2913</v>
      </c>
      <c r="S179">
        <f t="shared" si="158"/>
        <v>6360</v>
      </c>
      <c r="T179">
        <f t="shared" si="159"/>
        <v>0</v>
      </c>
      <c r="U179">
        <f t="shared" si="160"/>
        <v>83.462399999999988</v>
      </c>
      <c r="V179">
        <f t="shared" si="161"/>
        <v>33.692975999999987</v>
      </c>
      <c r="W179">
        <f t="shared" si="162"/>
        <v>0</v>
      </c>
      <c r="X179">
        <f t="shared" si="163"/>
        <v>8809</v>
      </c>
      <c r="Y179">
        <f t="shared" si="164"/>
        <v>5100</v>
      </c>
      <c r="AA179">
        <v>76147894</v>
      </c>
      <c r="AB179">
        <f t="shared" si="165"/>
        <v>145526.3094</v>
      </c>
      <c r="AC179">
        <f t="shared" si="192"/>
        <v>10366.86</v>
      </c>
      <c r="AD179">
        <f>ROUND(((((((ET179*3)*1.2)*1.15))-((((EU179*3)*1.2)*1.15)))+AE179),6)</f>
        <v>119774.54700000001</v>
      </c>
      <c r="AE179">
        <f>ROUND(((((EU179*3)*1.2)*1.15)),6)</f>
        <v>7047.4391999999998</v>
      </c>
      <c r="AF179">
        <f>ROUND(((((EV179*3)*1.2)*1.15)),6)</f>
        <v>15384.902400000001</v>
      </c>
      <c r="AG179">
        <f t="shared" si="167"/>
        <v>0</v>
      </c>
      <c r="AH179">
        <f>((((EW179*3)*1.2)*1.15))</f>
        <v>1391.0399999999997</v>
      </c>
      <c r="AI179">
        <f>((((EX179*3)*1.2)*1.15))</f>
        <v>561.54959999999983</v>
      </c>
      <c r="AJ179">
        <f t="shared" si="168"/>
        <v>0</v>
      </c>
      <c r="AK179">
        <v>36102.83</v>
      </c>
      <c r="AL179">
        <v>3455.62</v>
      </c>
      <c r="AM179">
        <v>28931.05</v>
      </c>
      <c r="AN179">
        <v>1702.28</v>
      </c>
      <c r="AO179">
        <v>3716.16</v>
      </c>
      <c r="AP179">
        <v>0</v>
      </c>
      <c r="AQ179">
        <v>336</v>
      </c>
      <c r="AR179">
        <v>135.63999999999999</v>
      </c>
      <c r="AS179">
        <v>0</v>
      </c>
      <c r="AT179">
        <v>95</v>
      </c>
      <c r="AU179">
        <v>55</v>
      </c>
      <c r="AV179">
        <v>1</v>
      </c>
      <c r="AW179">
        <v>1</v>
      </c>
      <c r="AZ179">
        <v>6.89</v>
      </c>
      <c r="BA179">
        <v>6.89</v>
      </c>
      <c r="BB179">
        <v>6.89</v>
      </c>
      <c r="BC179">
        <v>6.89</v>
      </c>
      <c r="BD179" t="s">
        <v>3</v>
      </c>
      <c r="BE179" t="s">
        <v>3</v>
      </c>
      <c r="BF179" t="s">
        <v>3</v>
      </c>
      <c r="BG179" t="s">
        <v>3</v>
      </c>
      <c r="BH179">
        <v>0</v>
      </c>
      <c r="BI179">
        <v>2</v>
      </c>
      <c r="BJ179" t="s">
        <v>177</v>
      </c>
      <c r="BM179">
        <v>120002</v>
      </c>
      <c r="BN179">
        <v>0</v>
      </c>
      <c r="BO179" t="s">
        <v>3</v>
      </c>
      <c r="BP179">
        <v>0</v>
      </c>
      <c r="BQ179">
        <v>3</v>
      </c>
      <c r="BR179">
        <v>0</v>
      </c>
      <c r="BS179">
        <v>6.89</v>
      </c>
      <c r="BT179">
        <v>1</v>
      </c>
      <c r="BU179">
        <v>1</v>
      </c>
      <c r="BV179">
        <v>1</v>
      </c>
      <c r="BW179">
        <v>1</v>
      </c>
      <c r="BX179">
        <v>1</v>
      </c>
      <c r="BY179" t="s">
        <v>3</v>
      </c>
      <c r="BZ179">
        <v>95</v>
      </c>
      <c r="CA179">
        <v>50</v>
      </c>
      <c r="CB179" t="s">
        <v>3</v>
      </c>
      <c r="CE179">
        <v>0</v>
      </c>
      <c r="CF179">
        <v>0</v>
      </c>
      <c r="CG179">
        <v>0</v>
      </c>
      <c r="CM179">
        <v>0</v>
      </c>
      <c r="CN179" t="s">
        <v>1030</v>
      </c>
      <c r="CO179">
        <v>0</v>
      </c>
      <c r="CP179">
        <f t="shared" si="169"/>
        <v>60161</v>
      </c>
      <c r="CQ179">
        <f t="shared" si="170"/>
        <v>71427.665399999998</v>
      </c>
      <c r="CR179">
        <f t="shared" si="171"/>
        <v>825246.62883000006</v>
      </c>
      <c r="CS179">
        <f t="shared" si="172"/>
        <v>48556.856087999993</v>
      </c>
      <c r="CT179">
        <f t="shared" si="173"/>
        <v>106001.97753600001</v>
      </c>
      <c r="CU179">
        <f t="shared" si="174"/>
        <v>0</v>
      </c>
      <c r="CV179">
        <f t="shared" si="175"/>
        <v>1391.0399999999997</v>
      </c>
      <c r="CW179">
        <f t="shared" si="176"/>
        <v>561.54959999999983</v>
      </c>
      <c r="CX179">
        <f t="shared" si="177"/>
        <v>0</v>
      </c>
      <c r="CY179">
        <f t="shared" si="178"/>
        <v>8809.35</v>
      </c>
      <c r="CZ179">
        <f t="shared" si="179"/>
        <v>5100.1499999999996</v>
      </c>
      <c r="DC179" t="s">
        <v>3</v>
      </c>
      <c r="DD179" t="s">
        <v>183</v>
      </c>
      <c r="DE179" t="s">
        <v>188</v>
      </c>
      <c r="DF179" t="s">
        <v>188</v>
      </c>
      <c r="DG179" t="s">
        <v>188</v>
      </c>
      <c r="DH179" t="s">
        <v>3</v>
      </c>
      <c r="DI179" t="s">
        <v>188</v>
      </c>
      <c r="DJ179" t="s">
        <v>188</v>
      </c>
      <c r="DK179" t="s">
        <v>3</v>
      </c>
      <c r="DL179" t="s">
        <v>3</v>
      </c>
      <c r="DM179" t="s">
        <v>49</v>
      </c>
      <c r="DN179">
        <v>0</v>
      </c>
      <c r="DO179">
        <v>0</v>
      </c>
      <c r="DP179">
        <v>1</v>
      </c>
      <c r="DQ179">
        <v>1</v>
      </c>
      <c r="DU179">
        <v>1013</v>
      </c>
      <c r="DV179" t="s">
        <v>166</v>
      </c>
      <c r="DW179" t="s">
        <v>166</v>
      </c>
      <c r="DX179">
        <v>1</v>
      </c>
      <c r="DZ179" t="s">
        <v>3</v>
      </c>
      <c r="EA179" t="s">
        <v>3</v>
      </c>
      <c r="EB179" t="s">
        <v>3</v>
      </c>
      <c r="EC179" t="s">
        <v>3</v>
      </c>
      <c r="EE179">
        <v>41318523</v>
      </c>
      <c r="EF179">
        <v>3</v>
      </c>
      <c r="EG179" t="s">
        <v>50</v>
      </c>
      <c r="EH179">
        <v>0</v>
      </c>
      <c r="EI179" t="s">
        <v>3</v>
      </c>
      <c r="EJ179">
        <v>2</v>
      </c>
      <c r="EK179">
        <v>120002</v>
      </c>
      <c r="EL179" t="s">
        <v>137</v>
      </c>
      <c r="EM179" t="s">
        <v>138</v>
      </c>
      <c r="EO179" t="s">
        <v>189</v>
      </c>
      <c r="EQ179">
        <v>131840</v>
      </c>
      <c r="ER179">
        <v>36102.83</v>
      </c>
      <c r="ES179">
        <v>3455.62</v>
      </c>
      <c r="ET179">
        <v>28931.05</v>
      </c>
      <c r="EU179">
        <v>1702.28</v>
      </c>
      <c r="EV179">
        <v>3716.16</v>
      </c>
      <c r="EW179">
        <v>336</v>
      </c>
      <c r="EX179">
        <v>135.63999999999999</v>
      </c>
      <c r="EY179">
        <v>0</v>
      </c>
      <c r="FQ179">
        <v>0</v>
      </c>
      <c r="FR179">
        <f t="shared" si="180"/>
        <v>0</v>
      </c>
      <c r="FS179">
        <v>0</v>
      </c>
      <c r="FX179">
        <v>95</v>
      </c>
      <c r="FY179">
        <v>55</v>
      </c>
      <c r="GA179" t="s">
        <v>3</v>
      </c>
      <c r="GD179">
        <v>1</v>
      </c>
      <c r="GF179">
        <v>-1660625142</v>
      </c>
      <c r="GG179">
        <v>1</v>
      </c>
      <c r="GH179">
        <v>1</v>
      </c>
      <c r="GI179">
        <v>3</v>
      </c>
      <c r="GJ179">
        <v>0</v>
      </c>
      <c r="GK179">
        <v>0</v>
      </c>
      <c r="GL179">
        <f t="shared" si="181"/>
        <v>0</v>
      </c>
      <c r="GM179">
        <f t="shared" si="182"/>
        <v>74070</v>
      </c>
      <c r="GN179">
        <f t="shared" si="183"/>
        <v>0</v>
      </c>
      <c r="GO179">
        <f t="shared" si="184"/>
        <v>74070</v>
      </c>
      <c r="GP179">
        <f t="shared" si="185"/>
        <v>0</v>
      </c>
      <c r="GR179">
        <v>0</v>
      </c>
      <c r="GS179">
        <v>3</v>
      </c>
      <c r="GT179">
        <v>0</v>
      </c>
      <c r="GU179" t="s">
        <v>3</v>
      </c>
      <c r="GV179">
        <f t="shared" si="186"/>
        <v>0</v>
      </c>
      <c r="GW179">
        <v>1</v>
      </c>
      <c r="GX179">
        <f t="shared" si="187"/>
        <v>0</v>
      </c>
      <c r="HA179">
        <v>0</v>
      </c>
      <c r="HB179">
        <v>0</v>
      </c>
      <c r="HC179">
        <f t="shared" si="188"/>
        <v>0</v>
      </c>
      <c r="HE179" t="s">
        <v>3</v>
      </c>
      <c r="HF179" t="s">
        <v>3</v>
      </c>
      <c r="HM179" t="s">
        <v>3</v>
      </c>
      <c r="HN179" t="s">
        <v>3</v>
      </c>
      <c r="HO179" t="s">
        <v>3</v>
      </c>
      <c r="HP179" t="s">
        <v>3</v>
      </c>
      <c r="HQ179" t="s">
        <v>3</v>
      </c>
      <c r="IK179">
        <v>0</v>
      </c>
    </row>
    <row r="180" spans="1:255" x14ac:dyDescent="0.2">
      <c r="A180" s="2">
        <v>17</v>
      </c>
      <c r="B180" s="2">
        <v>1</v>
      </c>
      <c r="C180" s="2"/>
      <c r="D180" s="2"/>
      <c r="E180" s="2" t="s">
        <v>3</v>
      </c>
      <c r="F180" s="2" t="s">
        <v>201</v>
      </c>
      <c r="G180" s="2" t="s">
        <v>224</v>
      </c>
      <c r="H180" s="2" t="s">
        <v>197</v>
      </c>
      <c r="I180" s="2">
        <f>ROUND(180*1.03/1000,9)</f>
        <v>0.18540000000000001</v>
      </c>
      <c r="J180" s="2">
        <v>0</v>
      </c>
      <c r="K180" s="2">
        <f>ROUND(180*1.03/1000,9)</f>
        <v>0.18540000000000001</v>
      </c>
      <c r="L180" s="2"/>
      <c r="M180" s="2"/>
      <c r="N180" s="2"/>
      <c r="O180" s="2">
        <f t="shared" si="154"/>
        <v>3166</v>
      </c>
      <c r="P180" s="2">
        <f t="shared" si="155"/>
        <v>3166</v>
      </c>
      <c r="Q180" s="2">
        <f t="shared" si="156"/>
        <v>0</v>
      </c>
      <c r="R180" s="2">
        <f t="shared" si="157"/>
        <v>0</v>
      </c>
      <c r="S180" s="2">
        <f t="shared" si="158"/>
        <v>0</v>
      </c>
      <c r="T180" s="2">
        <f t="shared" si="159"/>
        <v>0</v>
      </c>
      <c r="U180" s="2">
        <f t="shared" si="160"/>
        <v>0</v>
      </c>
      <c r="V180" s="2">
        <f t="shared" si="161"/>
        <v>0</v>
      </c>
      <c r="W180" s="2">
        <f t="shared" si="162"/>
        <v>1</v>
      </c>
      <c r="X180" s="2">
        <f t="shared" si="163"/>
        <v>0</v>
      </c>
      <c r="Y180" s="2">
        <f t="shared" si="164"/>
        <v>0</v>
      </c>
      <c r="Z180" s="2"/>
      <c r="AA180" s="2">
        <v>-1</v>
      </c>
      <c r="AB180" s="2">
        <f t="shared" si="165"/>
        <v>17077.16</v>
      </c>
      <c r="AC180" s="2">
        <f t="shared" ref="AC180:AC195" si="193">ROUND((ES180),6)</f>
        <v>17077.16</v>
      </c>
      <c r="AD180" s="2">
        <f t="shared" ref="AD180:AD189" si="194">ROUND((((ET180)-(EU180))+AE180),6)</f>
        <v>0</v>
      </c>
      <c r="AE180" s="2">
        <f t="shared" ref="AE180:AE189" si="195">ROUND((EU180),6)</f>
        <v>0</v>
      </c>
      <c r="AF180" s="2">
        <f t="shared" ref="AF180:AF189" si="196">ROUND((EV180),6)</f>
        <v>0</v>
      </c>
      <c r="AG180" s="2">
        <f t="shared" si="167"/>
        <v>0</v>
      </c>
      <c r="AH180" s="2">
        <f t="shared" ref="AH180:AH189" si="197">(EW180)</f>
        <v>0</v>
      </c>
      <c r="AI180" s="2">
        <f t="shared" ref="AI180:AI189" si="198">(EX180)</f>
        <v>0</v>
      </c>
      <c r="AJ180" s="2">
        <f t="shared" si="168"/>
        <v>6.69</v>
      </c>
      <c r="AK180" s="2">
        <v>17077.16</v>
      </c>
      <c r="AL180" s="2">
        <v>17077.16</v>
      </c>
      <c r="AM180" s="2">
        <v>0</v>
      </c>
      <c r="AN180" s="2">
        <v>0</v>
      </c>
      <c r="AO180" s="2">
        <v>0</v>
      </c>
      <c r="AP180" s="2">
        <v>0</v>
      </c>
      <c r="AQ180" s="2">
        <v>0</v>
      </c>
      <c r="AR180" s="2">
        <v>0</v>
      </c>
      <c r="AS180" s="2">
        <v>6.69</v>
      </c>
      <c r="AT180" s="2">
        <v>0</v>
      </c>
      <c r="AU180" s="2">
        <v>0</v>
      </c>
      <c r="AV180" s="2">
        <v>1</v>
      </c>
      <c r="AW180" s="2">
        <v>1</v>
      </c>
      <c r="AX180" s="2"/>
      <c r="AY180" s="2"/>
      <c r="AZ180" s="2">
        <v>1</v>
      </c>
      <c r="BA180" s="2">
        <v>1</v>
      </c>
      <c r="BB180" s="2">
        <v>1</v>
      </c>
      <c r="BC180" s="2">
        <v>1</v>
      </c>
      <c r="BD180" s="2" t="s">
        <v>3</v>
      </c>
      <c r="BE180" s="2" t="s">
        <v>3</v>
      </c>
      <c r="BF180" s="2" t="s">
        <v>3</v>
      </c>
      <c r="BG180" s="2" t="s">
        <v>3</v>
      </c>
      <c r="BH180" s="2">
        <v>3</v>
      </c>
      <c r="BI180" s="2">
        <v>2</v>
      </c>
      <c r="BJ180" s="2" t="s">
        <v>203</v>
      </c>
      <c r="BK180" s="2"/>
      <c r="BL180" s="2"/>
      <c r="BM180" s="2">
        <v>500002</v>
      </c>
      <c r="BN180" s="2">
        <v>0</v>
      </c>
      <c r="BO180" s="2" t="s">
        <v>3</v>
      </c>
      <c r="BP180" s="2">
        <v>0</v>
      </c>
      <c r="BQ180" s="2">
        <v>12</v>
      </c>
      <c r="BR180" s="2">
        <v>0</v>
      </c>
      <c r="BS180" s="2">
        <v>1</v>
      </c>
      <c r="BT180" s="2">
        <v>1</v>
      </c>
      <c r="BU180" s="2">
        <v>1</v>
      </c>
      <c r="BV180" s="2">
        <v>1</v>
      </c>
      <c r="BW180" s="2">
        <v>1</v>
      </c>
      <c r="BX180" s="2">
        <v>1</v>
      </c>
      <c r="BY180" s="2" t="s">
        <v>3</v>
      </c>
      <c r="BZ180" s="2">
        <v>0</v>
      </c>
      <c r="CA180" s="2">
        <v>0</v>
      </c>
      <c r="CB180" s="2" t="s">
        <v>3</v>
      </c>
      <c r="CC180" s="2"/>
      <c r="CD180" s="2"/>
      <c r="CE180" s="2">
        <v>0</v>
      </c>
      <c r="CF180" s="2">
        <v>0</v>
      </c>
      <c r="CG180" s="2">
        <v>0</v>
      </c>
      <c r="CH180" s="2"/>
      <c r="CI180" s="2"/>
      <c r="CJ180" s="2"/>
      <c r="CK180" s="2"/>
      <c r="CL180" s="2"/>
      <c r="CM180" s="2">
        <v>0</v>
      </c>
      <c r="CN180" s="2" t="s">
        <v>3</v>
      </c>
      <c r="CO180" s="2">
        <v>0</v>
      </c>
      <c r="CP180" s="2">
        <f t="shared" si="169"/>
        <v>3166</v>
      </c>
      <c r="CQ180" s="2">
        <f t="shared" si="170"/>
        <v>17077.16</v>
      </c>
      <c r="CR180" s="2">
        <f t="shared" si="171"/>
        <v>0</v>
      </c>
      <c r="CS180" s="2">
        <f t="shared" si="172"/>
        <v>0</v>
      </c>
      <c r="CT180" s="2">
        <f t="shared" si="173"/>
        <v>0</v>
      </c>
      <c r="CU180" s="2">
        <f t="shared" si="174"/>
        <v>0</v>
      </c>
      <c r="CV180" s="2">
        <f t="shared" si="175"/>
        <v>0</v>
      </c>
      <c r="CW180" s="2">
        <f t="shared" si="176"/>
        <v>0</v>
      </c>
      <c r="CX180" s="2">
        <f t="shared" si="177"/>
        <v>6.69</v>
      </c>
      <c r="CY180" s="2">
        <f t="shared" si="178"/>
        <v>0</v>
      </c>
      <c r="CZ180" s="2">
        <f t="shared" si="179"/>
        <v>0</v>
      </c>
      <c r="DA180" s="2"/>
      <c r="DB180" s="2"/>
      <c r="DC180" s="2" t="s">
        <v>3</v>
      </c>
      <c r="DD180" s="2" t="s">
        <v>3</v>
      </c>
      <c r="DE180" s="2" t="s">
        <v>3</v>
      </c>
      <c r="DF180" s="2" t="s">
        <v>3</v>
      </c>
      <c r="DG180" s="2" t="s">
        <v>3</v>
      </c>
      <c r="DH180" s="2" t="s">
        <v>3</v>
      </c>
      <c r="DI180" s="2" t="s">
        <v>3</v>
      </c>
      <c r="DJ180" s="2" t="s">
        <v>3</v>
      </c>
      <c r="DK180" s="2" t="s">
        <v>3</v>
      </c>
      <c r="DL180" s="2" t="s">
        <v>3</v>
      </c>
      <c r="DM180" s="2" t="s">
        <v>3</v>
      </c>
      <c r="DN180" s="2">
        <v>0</v>
      </c>
      <c r="DO180" s="2">
        <v>0</v>
      </c>
      <c r="DP180" s="2">
        <v>1</v>
      </c>
      <c r="DQ180" s="2">
        <v>1</v>
      </c>
      <c r="DR180" s="2"/>
      <c r="DS180" s="2"/>
      <c r="DT180" s="2"/>
      <c r="DU180" s="2">
        <v>1013</v>
      </c>
      <c r="DV180" s="2" t="s">
        <v>197</v>
      </c>
      <c r="DW180" s="2" t="s">
        <v>199</v>
      </c>
      <c r="DX180" s="2">
        <v>1</v>
      </c>
      <c r="DY180" s="2"/>
      <c r="DZ180" s="2" t="s">
        <v>3</v>
      </c>
      <c r="EA180" s="2" t="s">
        <v>3</v>
      </c>
      <c r="EB180" s="2" t="s">
        <v>3</v>
      </c>
      <c r="EC180" s="2" t="s">
        <v>3</v>
      </c>
      <c r="ED180" s="2"/>
      <c r="EE180" s="2">
        <v>41318551</v>
      </c>
      <c r="EF180" s="2">
        <v>12</v>
      </c>
      <c r="EG180" s="2" t="s">
        <v>59</v>
      </c>
      <c r="EH180" s="2">
        <v>0</v>
      </c>
      <c r="EI180" s="2" t="s">
        <v>3</v>
      </c>
      <c r="EJ180" s="2">
        <v>2</v>
      </c>
      <c r="EK180" s="2">
        <v>500002</v>
      </c>
      <c r="EL180" s="2" t="s">
        <v>60</v>
      </c>
      <c r="EM180" s="2" t="s">
        <v>61</v>
      </c>
      <c r="EN180" s="2"/>
      <c r="EO180" s="2" t="s">
        <v>3</v>
      </c>
      <c r="EP180" s="2"/>
      <c r="EQ180" s="2">
        <v>132096</v>
      </c>
      <c r="ER180" s="2">
        <v>17077.16</v>
      </c>
      <c r="ES180" s="2">
        <v>17077.16</v>
      </c>
      <c r="ET180" s="2">
        <v>0</v>
      </c>
      <c r="EU180" s="2">
        <v>0</v>
      </c>
      <c r="EV180" s="2">
        <v>0</v>
      </c>
      <c r="EW180" s="2">
        <v>0</v>
      </c>
      <c r="EX180" s="2">
        <v>0</v>
      </c>
      <c r="EY180" s="2">
        <v>0</v>
      </c>
      <c r="EZ180" s="2"/>
      <c r="FA180" s="2"/>
      <c r="FB180" s="2"/>
      <c r="FC180" s="2"/>
      <c r="FD180" s="2"/>
      <c r="FE180" s="2"/>
      <c r="FF180" s="2"/>
      <c r="FG180" s="2"/>
      <c r="FH180" s="2"/>
      <c r="FI180" s="2"/>
      <c r="FJ180" s="2"/>
      <c r="FK180" s="2"/>
      <c r="FL180" s="2"/>
      <c r="FM180" s="2"/>
      <c r="FN180" s="2"/>
      <c r="FO180" s="2"/>
      <c r="FP180" s="2"/>
      <c r="FQ180" s="2">
        <v>0</v>
      </c>
      <c r="FR180" s="2">
        <f t="shared" si="180"/>
        <v>0</v>
      </c>
      <c r="FS180" s="2">
        <v>0</v>
      </c>
      <c r="FT180" s="2"/>
      <c r="FU180" s="2"/>
      <c r="FV180" s="2"/>
      <c r="FW180" s="2"/>
      <c r="FX180" s="2">
        <v>0</v>
      </c>
      <c r="FY180" s="2">
        <v>0</v>
      </c>
      <c r="FZ180" s="2"/>
      <c r="GA180" s="2" t="s">
        <v>3</v>
      </c>
      <c r="GB180" s="2"/>
      <c r="GC180" s="2"/>
      <c r="GD180" s="2">
        <v>1</v>
      </c>
      <c r="GE180" s="2"/>
      <c r="GF180" s="2">
        <v>-2145069867</v>
      </c>
      <c r="GG180" s="2">
        <v>2</v>
      </c>
      <c r="GH180" s="2">
        <v>1</v>
      </c>
      <c r="GI180" s="2">
        <v>-2</v>
      </c>
      <c r="GJ180" s="2">
        <v>0</v>
      </c>
      <c r="GK180" s="2">
        <v>0</v>
      </c>
      <c r="GL180" s="2">
        <f t="shared" si="181"/>
        <v>0</v>
      </c>
      <c r="GM180" s="2">
        <f t="shared" si="182"/>
        <v>3166</v>
      </c>
      <c r="GN180" s="2">
        <f t="shared" si="183"/>
        <v>0</v>
      </c>
      <c r="GO180" s="2">
        <f t="shared" si="184"/>
        <v>3166</v>
      </c>
      <c r="GP180" s="2">
        <f t="shared" si="185"/>
        <v>0</v>
      </c>
      <c r="GQ180" s="2"/>
      <c r="GR180" s="2">
        <v>0</v>
      </c>
      <c r="GS180" s="2">
        <v>3</v>
      </c>
      <c r="GT180" s="2">
        <v>0</v>
      </c>
      <c r="GU180" s="2" t="s">
        <v>3</v>
      </c>
      <c r="GV180" s="2">
        <f t="shared" si="186"/>
        <v>0</v>
      </c>
      <c r="GW180" s="2">
        <v>1</v>
      </c>
      <c r="GX180" s="2">
        <f t="shared" si="187"/>
        <v>0</v>
      </c>
      <c r="GY180" s="2"/>
      <c r="GZ180" s="2"/>
      <c r="HA180" s="2">
        <v>0</v>
      </c>
      <c r="HB180" s="2">
        <v>0</v>
      </c>
      <c r="HC180" s="2">
        <f t="shared" si="188"/>
        <v>0</v>
      </c>
      <c r="HD180" s="2"/>
      <c r="HE180" s="2" t="s">
        <v>3</v>
      </c>
      <c r="HF180" s="2" t="s">
        <v>3</v>
      </c>
      <c r="HG180" s="2"/>
      <c r="HH180" s="2"/>
      <c r="HI180" s="2"/>
      <c r="HJ180" s="2"/>
      <c r="HK180" s="2"/>
      <c r="HL180" s="2"/>
      <c r="HM180" s="2" t="s">
        <v>3</v>
      </c>
      <c r="HN180" s="2" t="s">
        <v>3</v>
      </c>
      <c r="HO180" s="2" t="s">
        <v>3</v>
      </c>
      <c r="HP180" s="2" t="s">
        <v>3</v>
      </c>
      <c r="HQ180" s="2" t="s">
        <v>3</v>
      </c>
      <c r="HR180" s="2"/>
      <c r="HS180" s="2"/>
      <c r="HT180" s="2"/>
      <c r="HU180" s="2"/>
      <c r="HV180" s="2"/>
      <c r="HW180" s="2"/>
      <c r="HX180" s="2"/>
      <c r="HY180" s="2"/>
      <c r="HZ180" s="2"/>
      <c r="IA180" s="2"/>
      <c r="IB180" s="2"/>
      <c r="IC180" s="2"/>
      <c r="ID180" s="2"/>
      <c r="IE180" s="2"/>
      <c r="IF180" s="2"/>
      <c r="IG180" s="2"/>
      <c r="IH180" s="2"/>
      <c r="II180" s="2"/>
      <c r="IJ180" s="2"/>
      <c r="IK180" s="2">
        <v>0</v>
      </c>
      <c r="IL180" s="2"/>
      <c r="IM180" s="2"/>
      <c r="IN180" s="2"/>
      <c r="IO180" s="2"/>
      <c r="IP180" s="2"/>
      <c r="IQ180" s="2"/>
      <c r="IR180" s="2"/>
      <c r="IS180" s="2"/>
      <c r="IT180" s="2"/>
      <c r="IU180" s="2"/>
    </row>
    <row r="181" spans="1:255" x14ac:dyDescent="0.2">
      <c r="A181">
        <v>17</v>
      </c>
      <c r="B181">
        <v>1</v>
      </c>
      <c r="E181" t="s">
        <v>3</v>
      </c>
      <c r="F181" t="s">
        <v>201</v>
      </c>
      <c r="G181" t="s">
        <v>224</v>
      </c>
      <c r="H181" t="s">
        <v>197</v>
      </c>
      <c r="I181">
        <f>ROUND(180*1.03/1000,9)</f>
        <v>0.18540000000000001</v>
      </c>
      <c r="J181">
        <v>0</v>
      </c>
      <c r="K181">
        <f>ROUND(180*1.03/1000,9)</f>
        <v>0.18540000000000001</v>
      </c>
      <c r="O181">
        <f t="shared" si="154"/>
        <v>3166</v>
      </c>
      <c r="P181">
        <f t="shared" si="155"/>
        <v>3166</v>
      </c>
      <c r="Q181">
        <f t="shared" si="156"/>
        <v>0</v>
      </c>
      <c r="R181">
        <f t="shared" si="157"/>
        <v>0</v>
      </c>
      <c r="S181">
        <f t="shared" si="158"/>
        <v>0</v>
      </c>
      <c r="T181">
        <f t="shared" si="159"/>
        <v>0</v>
      </c>
      <c r="U181">
        <f t="shared" si="160"/>
        <v>0</v>
      </c>
      <c r="V181">
        <f t="shared" si="161"/>
        <v>0</v>
      </c>
      <c r="W181">
        <f t="shared" si="162"/>
        <v>1</v>
      </c>
      <c r="X181">
        <f t="shared" si="163"/>
        <v>0</v>
      </c>
      <c r="Y181">
        <f t="shared" si="164"/>
        <v>0</v>
      </c>
      <c r="AA181">
        <v>-1</v>
      </c>
      <c r="AB181">
        <f t="shared" si="165"/>
        <v>17077.16</v>
      </c>
      <c r="AC181">
        <f t="shared" si="193"/>
        <v>17077.16</v>
      </c>
      <c r="AD181">
        <f t="shared" si="194"/>
        <v>0</v>
      </c>
      <c r="AE181">
        <f t="shared" si="195"/>
        <v>0</v>
      </c>
      <c r="AF181">
        <f t="shared" si="196"/>
        <v>0</v>
      </c>
      <c r="AG181">
        <f t="shared" si="167"/>
        <v>0</v>
      </c>
      <c r="AH181">
        <f t="shared" si="197"/>
        <v>0</v>
      </c>
      <c r="AI181">
        <f t="shared" si="198"/>
        <v>0</v>
      </c>
      <c r="AJ181">
        <f t="shared" si="168"/>
        <v>6.69</v>
      </c>
      <c r="AK181">
        <v>17077.16</v>
      </c>
      <c r="AL181">
        <v>17077.16</v>
      </c>
      <c r="AM181">
        <v>0</v>
      </c>
      <c r="AN181">
        <v>0</v>
      </c>
      <c r="AO181">
        <v>0</v>
      </c>
      <c r="AP181">
        <v>0</v>
      </c>
      <c r="AQ181">
        <v>0</v>
      </c>
      <c r="AR181">
        <v>0</v>
      </c>
      <c r="AS181">
        <v>6.69</v>
      </c>
      <c r="AT181">
        <v>0</v>
      </c>
      <c r="AU181">
        <v>0</v>
      </c>
      <c r="AV181">
        <v>1</v>
      </c>
      <c r="AW181">
        <v>1</v>
      </c>
      <c r="AZ181">
        <v>1</v>
      </c>
      <c r="BA181">
        <v>1</v>
      </c>
      <c r="BB181">
        <v>1</v>
      </c>
      <c r="BC181">
        <v>1</v>
      </c>
      <c r="BD181" t="s">
        <v>3</v>
      </c>
      <c r="BE181" t="s">
        <v>3</v>
      </c>
      <c r="BF181" t="s">
        <v>3</v>
      </c>
      <c r="BG181" t="s">
        <v>3</v>
      </c>
      <c r="BH181">
        <v>3</v>
      </c>
      <c r="BI181">
        <v>2</v>
      </c>
      <c r="BJ181" t="s">
        <v>203</v>
      </c>
      <c r="BM181">
        <v>500002</v>
      </c>
      <c r="BN181">
        <v>0</v>
      </c>
      <c r="BO181" t="s">
        <v>3</v>
      </c>
      <c r="BP181">
        <v>0</v>
      </c>
      <c r="BQ181">
        <v>12</v>
      </c>
      <c r="BR181">
        <v>0</v>
      </c>
      <c r="BS181">
        <v>1</v>
      </c>
      <c r="BT181">
        <v>1</v>
      </c>
      <c r="BU181">
        <v>1</v>
      </c>
      <c r="BV181">
        <v>1</v>
      </c>
      <c r="BW181">
        <v>1</v>
      </c>
      <c r="BX181">
        <v>1</v>
      </c>
      <c r="BY181" t="s">
        <v>3</v>
      </c>
      <c r="BZ181">
        <v>0</v>
      </c>
      <c r="CA181">
        <v>0</v>
      </c>
      <c r="CB181" t="s">
        <v>3</v>
      </c>
      <c r="CE181">
        <v>0</v>
      </c>
      <c r="CF181">
        <v>0</v>
      </c>
      <c r="CG181">
        <v>0</v>
      </c>
      <c r="CM181">
        <v>0</v>
      </c>
      <c r="CN181" t="s">
        <v>3</v>
      </c>
      <c r="CO181">
        <v>0</v>
      </c>
      <c r="CP181">
        <f t="shared" si="169"/>
        <v>3166</v>
      </c>
      <c r="CQ181">
        <f t="shared" si="170"/>
        <v>17077.16</v>
      </c>
      <c r="CR181">
        <f t="shared" si="171"/>
        <v>0</v>
      </c>
      <c r="CS181">
        <f t="shared" si="172"/>
        <v>0</v>
      </c>
      <c r="CT181">
        <f t="shared" si="173"/>
        <v>0</v>
      </c>
      <c r="CU181">
        <f t="shared" si="174"/>
        <v>0</v>
      </c>
      <c r="CV181">
        <f t="shared" si="175"/>
        <v>0</v>
      </c>
      <c r="CW181">
        <f t="shared" si="176"/>
        <v>0</v>
      </c>
      <c r="CX181">
        <f t="shared" si="177"/>
        <v>6.69</v>
      </c>
      <c r="CY181">
        <f t="shared" si="178"/>
        <v>0</v>
      </c>
      <c r="CZ181">
        <f t="shared" si="179"/>
        <v>0</v>
      </c>
      <c r="DC181" t="s">
        <v>3</v>
      </c>
      <c r="DD181" t="s">
        <v>3</v>
      </c>
      <c r="DE181" t="s">
        <v>3</v>
      </c>
      <c r="DF181" t="s">
        <v>3</v>
      </c>
      <c r="DG181" t="s">
        <v>3</v>
      </c>
      <c r="DH181" t="s">
        <v>3</v>
      </c>
      <c r="DI181" t="s">
        <v>3</v>
      </c>
      <c r="DJ181" t="s">
        <v>3</v>
      </c>
      <c r="DK181" t="s">
        <v>3</v>
      </c>
      <c r="DL181" t="s">
        <v>3</v>
      </c>
      <c r="DM181" t="s">
        <v>3</v>
      </c>
      <c r="DN181">
        <v>0</v>
      </c>
      <c r="DO181">
        <v>0</v>
      </c>
      <c r="DP181">
        <v>1</v>
      </c>
      <c r="DQ181">
        <v>1</v>
      </c>
      <c r="DU181">
        <v>1013</v>
      </c>
      <c r="DV181" t="s">
        <v>197</v>
      </c>
      <c r="DW181" t="s">
        <v>199</v>
      </c>
      <c r="DX181">
        <v>1</v>
      </c>
      <c r="DZ181" t="s">
        <v>3</v>
      </c>
      <c r="EA181" t="s">
        <v>3</v>
      </c>
      <c r="EB181" t="s">
        <v>3</v>
      </c>
      <c r="EC181" t="s">
        <v>3</v>
      </c>
      <c r="EE181">
        <v>41318551</v>
      </c>
      <c r="EF181">
        <v>12</v>
      </c>
      <c r="EG181" t="s">
        <v>59</v>
      </c>
      <c r="EH181">
        <v>0</v>
      </c>
      <c r="EI181" t="s">
        <v>3</v>
      </c>
      <c r="EJ181">
        <v>2</v>
      </c>
      <c r="EK181">
        <v>500002</v>
      </c>
      <c r="EL181" t="s">
        <v>60</v>
      </c>
      <c r="EM181" t="s">
        <v>61</v>
      </c>
      <c r="EO181" t="s">
        <v>3</v>
      </c>
      <c r="EQ181">
        <v>132096</v>
      </c>
      <c r="ER181">
        <v>17077.16</v>
      </c>
      <c r="ES181">
        <v>17077.16</v>
      </c>
      <c r="ET181">
        <v>0</v>
      </c>
      <c r="EU181">
        <v>0</v>
      </c>
      <c r="EV181">
        <v>0</v>
      </c>
      <c r="EW181">
        <v>0</v>
      </c>
      <c r="EX181">
        <v>0</v>
      </c>
      <c r="EY181">
        <v>0</v>
      </c>
      <c r="FQ181">
        <v>0</v>
      </c>
      <c r="FR181">
        <f t="shared" si="180"/>
        <v>0</v>
      </c>
      <c r="FS181">
        <v>0</v>
      </c>
      <c r="FX181">
        <v>0</v>
      </c>
      <c r="FY181">
        <v>0</v>
      </c>
      <c r="GA181" t="s">
        <v>3</v>
      </c>
      <c r="GD181">
        <v>1</v>
      </c>
      <c r="GF181">
        <v>-2145069867</v>
      </c>
      <c r="GG181">
        <v>2</v>
      </c>
      <c r="GH181">
        <v>1</v>
      </c>
      <c r="GI181">
        <v>-2</v>
      </c>
      <c r="GJ181">
        <v>0</v>
      </c>
      <c r="GK181">
        <v>0</v>
      </c>
      <c r="GL181">
        <f t="shared" si="181"/>
        <v>0</v>
      </c>
      <c r="GM181">
        <f t="shared" si="182"/>
        <v>3166</v>
      </c>
      <c r="GN181">
        <f t="shared" si="183"/>
        <v>0</v>
      </c>
      <c r="GO181">
        <f t="shared" si="184"/>
        <v>3166</v>
      </c>
      <c r="GP181">
        <f t="shared" si="185"/>
        <v>0</v>
      </c>
      <c r="GR181">
        <v>0</v>
      </c>
      <c r="GS181">
        <v>3</v>
      </c>
      <c r="GT181">
        <v>0</v>
      </c>
      <c r="GU181" t="s">
        <v>3</v>
      </c>
      <c r="GV181">
        <f t="shared" si="186"/>
        <v>0</v>
      </c>
      <c r="GW181">
        <v>1</v>
      </c>
      <c r="GX181">
        <f t="shared" si="187"/>
        <v>0</v>
      </c>
      <c r="HA181">
        <v>0</v>
      </c>
      <c r="HB181">
        <v>0</v>
      </c>
      <c r="HC181">
        <f t="shared" si="188"/>
        <v>0</v>
      </c>
      <c r="HE181" t="s">
        <v>3</v>
      </c>
      <c r="HF181" t="s">
        <v>3</v>
      </c>
      <c r="HM181" t="s">
        <v>3</v>
      </c>
      <c r="HN181" t="s">
        <v>3</v>
      </c>
      <c r="HO181" t="s">
        <v>3</v>
      </c>
      <c r="HP181" t="s">
        <v>3</v>
      </c>
      <c r="HQ181" t="s">
        <v>3</v>
      </c>
      <c r="IK181">
        <v>0</v>
      </c>
    </row>
    <row r="182" spans="1:255" x14ac:dyDescent="0.2">
      <c r="A182" s="2">
        <v>17</v>
      </c>
      <c r="B182" s="2">
        <v>1</v>
      </c>
      <c r="C182" s="2"/>
      <c r="D182" s="2"/>
      <c r="E182" s="2" t="s">
        <v>225</v>
      </c>
      <c r="F182" s="2" t="s">
        <v>195</v>
      </c>
      <c r="G182" s="2" t="s">
        <v>226</v>
      </c>
      <c r="H182" s="2" t="s">
        <v>197</v>
      </c>
      <c r="I182" s="2">
        <f>ROUND((180)/1000,9)</f>
        <v>0.18</v>
      </c>
      <c r="J182" s="2">
        <v>0</v>
      </c>
      <c r="K182" s="2">
        <f>ROUND((180)/1000,9)</f>
        <v>0.18</v>
      </c>
      <c r="L182" s="2"/>
      <c r="M182" s="2"/>
      <c r="N182" s="2"/>
      <c r="O182" s="2">
        <f t="shared" si="154"/>
        <v>6857</v>
      </c>
      <c r="P182" s="2">
        <f t="shared" si="155"/>
        <v>6857</v>
      </c>
      <c r="Q182" s="2">
        <f t="shared" si="156"/>
        <v>0</v>
      </c>
      <c r="R182" s="2">
        <f t="shared" si="157"/>
        <v>0</v>
      </c>
      <c r="S182" s="2">
        <f t="shared" si="158"/>
        <v>0</v>
      </c>
      <c r="T182" s="2">
        <f t="shared" si="159"/>
        <v>0</v>
      </c>
      <c r="U182" s="2">
        <f t="shared" si="160"/>
        <v>0</v>
      </c>
      <c r="V182" s="2">
        <f t="shared" si="161"/>
        <v>0</v>
      </c>
      <c r="W182" s="2">
        <f t="shared" si="162"/>
        <v>3</v>
      </c>
      <c r="X182" s="2">
        <f t="shared" si="163"/>
        <v>0</v>
      </c>
      <c r="Y182" s="2">
        <f t="shared" si="164"/>
        <v>0</v>
      </c>
      <c r="Z182" s="2"/>
      <c r="AA182" s="2">
        <v>76147896</v>
      </c>
      <c r="AB182" s="2">
        <f t="shared" si="165"/>
        <v>38091.919999999998</v>
      </c>
      <c r="AC182" s="2">
        <f t="shared" si="193"/>
        <v>38091.919999999998</v>
      </c>
      <c r="AD182" s="2">
        <f t="shared" si="194"/>
        <v>0</v>
      </c>
      <c r="AE182" s="2">
        <f t="shared" si="195"/>
        <v>0</v>
      </c>
      <c r="AF182" s="2">
        <f t="shared" si="196"/>
        <v>0</v>
      </c>
      <c r="AG182" s="2">
        <f t="shared" si="167"/>
        <v>0</v>
      </c>
      <c r="AH182" s="2">
        <f t="shared" si="197"/>
        <v>0</v>
      </c>
      <c r="AI182" s="2">
        <f t="shared" si="198"/>
        <v>0</v>
      </c>
      <c r="AJ182" s="2">
        <f t="shared" si="168"/>
        <v>14.93</v>
      </c>
      <c r="AK182" s="2">
        <v>38091.919999999998</v>
      </c>
      <c r="AL182" s="2">
        <v>38091.919999999998</v>
      </c>
      <c r="AM182" s="2">
        <v>0</v>
      </c>
      <c r="AN182" s="2">
        <v>0</v>
      </c>
      <c r="AO182" s="2">
        <v>0</v>
      </c>
      <c r="AP182" s="2">
        <v>0</v>
      </c>
      <c r="AQ182" s="2">
        <v>0</v>
      </c>
      <c r="AR182" s="2">
        <v>0</v>
      </c>
      <c r="AS182" s="2">
        <v>14.93</v>
      </c>
      <c r="AT182" s="2">
        <v>0</v>
      </c>
      <c r="AU182" s="2">
        <v>0</v>
      </c>
      <c r="AV182" s="2">
        <v>1</v>
      </c>
      <c r="AW182" s="2">
        <v>1</v>
      </c>
      <c r="AX182" s="2"/>
      <c r="AY182" s="2"/>
      <c r="AZ182" s="2">
        <v>1</v>
      </c>
      <c r="BA182" s="2">
        <v>1</v>
      </c>
      <c r="BB182" s="2">
        <v>1</v>
      </c>
      <c r="BC182" s="2">
        <v>1</v>
      </c>
      <c r="BD182" s="2" t="s">
        <v>3</v>
      </c>
      <c r="BE182" s="2" t="s">
        <v>3</v>
      </c>
      <c r="BF182" s="2" t="s">
        <v>3</v>
      </c>
      <c r="BG182" s="2" t="s">
        <v>3</v>
      </c>
      <c r="BH182" s="2">
        <v>3</v>
      </c>
      <c r="BI182" s="2">
        <v>2</v>
      </c>
      <c r="BJ182" s="2" t="s">
        <v>198</v>
      </c>
      <c r="BK182" s="2"/>
      <c r="BL182" s="2"/>
      <c r="BM182" s="2">
        <v>500002</v>
      </c>
      <c r="BN182" s="2">
        <v>0</v>
      </c>
      <c r="BO182" s="2" t="s">
        <v>3</v>
      </c>
      <c r="BP182" s="2">
        <v>0</v>
      </c>
      <c r="BQ182" s="2">
        <v>12</v>
      </c>
      <c r="BR182" s="2">
        <v>0</v>
      </c>
      <c r="BS182" s="2">
        <v>1</v>
      </c>
      <c r="BT182" s="2">
        <v>1</v>
      </c>
      <c r="BU182" s="2">
        <v>1</v>
      </c>
      <c r="BV182" s="2">
        <v>1</v>
      </c>
      <c r="BW182" s="2">
        <v>1</v>
      </c>
      <c r="BX182" s="2">
        <v>1</v>
      </c>
      <c r="BY182" s="2" t="s">
        <v>3</v>
      </c>
      <c r="BZ182" s="2">
        <v>0</v>
      </c>
      <c r="CA182" s="2">
        <v>0</v>
      </c>
      <c r="CB182" s="2" t="s">
        <v>3</v>
      </c>
      <c r="CC182" s="2"/>
      <c r="CD182" s="2"/>
      <c r="CE182" s="2">
        <v>0</v>
      </c>
      <c r="CF182" s="2">
        <v>0</v>
      </c>
      <c r="CG182" s="2">
        <v>0</v>
      </c>
      <c r="CH182" s="2"/>
      <c r="CI182" s="2"/>
      <c r="CJ182" s="2"/>
      <c r="CK182" s="2"/>
      <c r="CL182" s="2"/>
      <c r="CM182" s="2">
        <v>0</v>
      </c>
      <c r="CN182" s="2" t="s">
        <v>3</v>
      </c>
      <c r="CO182" s="2">
        <v>0</v>
      </c>
      <c r="CP182" s="2">
        <f t="shared" si="169"/>
        <v>6857</v>
      </c>
      <c r="CQ182" s="2">
        <f t="shared" si="170"/>
        <v>38091.919999999998</v>
      </c>
      <c r="CR182" s="2">
        <f t="shared" si="171"/>
        <v>0</v>
      </c>
      <c r="CS182" s="2">
        <f t="shared" si="172"/>
        <v>0</v>
      </c>
      <c r="CT182" s="2">
        <f t="shared" si="173"/>
        <v>0</v>
      </c>
      <c r="CU182" s="2">
        <f t="shared" si="174"/>
        <v>0</v>
      </c>
      <c r="CV182" s="2">
        <f t="shared" si="175"/>
        <v>0</v>
      </c>
      <c r="CW182" s="2">
        <f t="shared" si="176"/>
        <v>0</v>
      </c>
      <c r="CX182" s="2">
        <f t="shared" si="177"/>
        <v>14.93</v>
      </c>
      <c r="CY182" s="2">
        <f t="shared" si="178"/>
        <v>0</v>
      </c>
      <c r="CZ182" s="2">
        <f t="shared" si="179"/>
        <v>0</v>
      </c>
      <c r="DA182" s="2"/>
      <c r="DB182" s="2"/>
      <c r="DC182" s="2" t="s">
        <v>3</v>
      </c>
      <c r="DD182" s="2" t="s">
        <v>3</v>
      </c>
      <c r="DE182" s="2" t="s">
        <v>3</v>
      </c>
      <c r="DF182" s="2" t="s">
        <v>3</v>
      </c>
      <c r="DG182" s="2" t="s">
        <v>3</v>
      </c>
      <c r="DH182" s="2" t="s">
        <v>3</v>
      </c>
      <c r="DI182" s="2" t="s">
        <v>3</v>
      </c>
      <c r="DJ182" s="2" t="s">
        <v>3</v>
      </c>
      <c r="DK182" s="2" t="s">
        <v>3</v>
      </c>
      <c r="DL182" s="2" t="s">
        <v>3</v>
      </c>
      <c r="DM182" s="2" t="s">
        <v>3</v>
      </c>
      <c r="DN182" s="2">
        <v>0</v>
      </c>
      <c r="DO182" s="2">
        <v>0</v>
      </c>
      <c r="DP182" s="2">
        <v>1</v>
      </c>
      <c r="DQ182" s="2">
        <v>1</v>
      </c>
      <c r="DR182" s="2"/>
      <c r="DS182" s="2"/>
      <c r="DT182" s="2"/>
      <c r="DU182" s="2">
        <v>1013</v>
      </c>
      <c r="DV182" s="2" t="s">
        <v>197</v>
      </c>
      <c r="DW182" s="2" t="s">
        <v>199</v>
      </c>
      <c r="DX182" s="2">
        <v>1</v>
      </c>
      <c r="DY182" s="2"/>
      <c r="DZ182" s="2" t="s">
        <v>3</v>
      </c>
      <c r="EA182" s="2" t="s">
        <v>3</v>
      </c>
      <c r="EB182" s="2" t="s">
        <v>3</v>
      </c>
      <c r="EC182" s="2" t="s">
        <v>3</v>
      </c>
      <c r="ED182" s="2"/>
      <c r="EE182" s="2">
        <v>41318551</v>
      </c>
      <c r="EF182" s="2">
        <v>12</v>
      </c>
      <c r="EG182" s="2" t="s">
        <v>59</v>
      </c>
      <c r="EH182" s="2">
        <v>0</v>
      </c>
      <c r="EI182" s="2" t="s">
        <v>3</v>
      </c>
      <c r="EJ182" s="2">
        <v>2</v>
      </c>
      <c r="EK182" s="2">
        <v>500002</v>
      </c>
      <c r="EL182" s="2" t="s">
        <v>60</v>
      </c>
      <c r="EM182" s="2" t="s">
        <v>61</v>
      </c>
      <c r="EN182" s="2"/>
      <c r="EO182" s="2" t="s">
        <v>3</v>
      </c>
      <c r="EP182" s="2"/>
      <c r="EQ182" s="2">
        <v>0</v>
      </c>
      <c r="ER182" s="2">
        <v>38091.919999999998</v>
      </c>
      <c r="ES182" s="2">
        <v>38091.919999999998</v>
      </c>
      <c r="ET182" s="2">
        <v>0</v>
      </c>
      <c r="EU182" s="2">
        <v>0</v>
      </c>
      <c r="EV182" s="2">
        <v>0</v>
      </c>
      <c r="EW182" s="2">
        <v>0</v>
      </c>
      <c r="EX182" s="2">
        <v>0</v>
      </c>
      <c r="EY182" s="2">
        <v>0</v>
      </c>
      <c r="EZ182" s="2"/>
      <c r="FA182" s="2"/>
      <c r="FB182" s="2"/>
      <c r="FC182" s="2"/>
      <c r="FD182" s="2"/>
      <c r="FE182" s="2"/>
      <c r="FF182" s="2"/>
      <c r="FG182" s="2"/>
      <c r="FH182" s="2"/>
      <c r="FI182" s="2"/>
      <c r="FJ182" s="2"/>
      <c r="FK182" s="2"/>
      <c r="FL182" s="2"/>
      <c r="FM182" s="2"/>
      <c r="FN182" s="2"/>
      <c r="FO182" s="2"/>
      <c r="FP182" s="2"/>
      <c r="FQ182" s="2">
        <v>0</v>
      </c>
      <c r="FR182" s="2">
        <f t="shared" si="180"/>
        <v>0</v>
      </c>
      <c r="FS182" s="2">
        <v>0</v>
      </c>
      <c r="FT182" s="2"/>
      <c r="FU182" s="2"/>
      <c r="FV182" s="2"/>
      <c r="FW182" s="2"/>
      <c r="FX182" s="2">
        <v>0</v>
      </c>
      <c r="FY182" s="2">
        <v>0</v>
      </c>
      <c r="FZ182" s="2"/>
      <c r="GA182" s="2" t="s">
        <v>3</v>
      </c>
      <c r="GB182" s="2"/>
      <c r="GC182" s="2"/>
      <c r="GD182" s="2">
        <v>1</v>
      </c>
      <c r="GE182" s="2"/>
      <c r="GF182" s="2">
        <v>286501486</v>
      </c>
      <c r="GG182" s="2">
        <v>2</v>
      </c>
      <c r="GH182" s="2">
        <v>1</v>
      </c>
      <c r="GI182" s="2">
        <v>-2</v>
      </c>
      <c r="GJ182" s="2">
        <v>0</v>
      </c>
      <c r="GK182" s="2">
        <v>0</v>
      </c>
      <c r="GL182" s="2">
        <f t="shared" si="181"/>
        <v>0</v>
      </c>
      <c r="GM182" s="2">
        <f t="shared" si="182"/>
        <v>6857</v>
      </c>
      <c r="GN182" s="2">
        <f t="shared" si="183"/>
        <v>0</v>
      </c>
      <c r="GO182" s="2">
        <f t="shared" si="184"/>
        <v>6857</v>
      </c>
      <c r="GP182" s="2">
        <f t="shared" si="185"/>
        <v>0</v>
      </c>
      <c r="GQ182" s="2"/>
      <c r="GR182" s="2">
        <v>0</v>
      </c>
      <c r="GS182" s="2">
        <v>3</v>
      </c>
      <c r="GT182" s="2">
        <v>0</v>
      </c>
      <c r="GU182" s="2" t="s">
        <v>3</v>
      </c>
      <c r="GV182" s="2">
        <f t="shared" si="186"/>
        <v>0</v>
      </c>
      <c r="GW182" s="2">
        <v>1</v>
      </c>
      <c r="GX182" s="2">
        <f t="shared" si="187"/>
        <v>0</v>
      </c>
      <c r="GY182" s="2"/>
      <c r="GZ182" s="2"/>
      <c r="HA182" s="2">
        <v>0</v>
      </c>
      <c r="HB182" s="2">
        <v>0</v>
      </c>
      <c r="HC182" s="2">
        <f t="shared" si="188"/>
        <v>0</v>
      </c>
      <c r="HD182" s="2"/>
      <c r="HE182" s="2" t="s">
        <v>3</v>
      </c>
      <c r="HF182" s="2" t="s">
        <v>3</v>
      </c>
      <c r="HG182" s="2"/>
      <c r="HH182" s="2"/>
      <c r="HI182" s="2"/>
      <c r="HJ182" s="2"/>
      <c r="HK182" s="2"/>
      <c r="HL182" s="2"/>
      <c r="HM182" s="2" t="s">
        <v>3</v>
      </c>
      <c r="HN182" s="2" t="s">
        <v>3</v>
      </c>
      <c r="HO182" s="2" t="s">
        <v>3</v>
      </c>
      <c r="HP182" s="2" t="s">
        <v>3</v>
      </c>
      <c r="HQ182" s="2" t="s">
        <v>3</v>
      </c>
      <c r="HR182" s="2"/>
      <c r="HS182" s="2"/>
      <c r="HT182" s="2"/>
      <c r="HU182" s="2"/>
      <c r="HV182" s="2"/>
      <c r="HW182" s="2"/>
      <c r="HX182" s="2"/>
      <c r="HY182" s="2"/>
      <c r="HZ182" s="2"/>
      <c r="IA182" s="2"/>
      <c r="IB182" s="2"/>
      <c r="IC182" s="2"/>
      <c r="ID182" s="2"/>
      <c r="IE182" s="2"/>
      <c r="IF182" s="2"/>
      <c r="IG182" s="2"/>
      <c r="IH182" s="2"/>
      <c r="II182" s="2"/>
      <c r="IJ182" s="2"/>
      <c r="IK182" s="2">
        <v>0</v>
      </c>
      <c r="IL182" s="2"/>
      <c r="IM182" s="2"/>
      <c r="IN182" s="2"/>
      <c r="IO182" s="2"/>
      <c r="IP182" s="2"/>
      <c r="IQ182" s="2"/>
      <c r="IR182" s="2"/>
      <c r="IS182" s="2"/>
      <c r="IT182" s="2"/>
      <c r="IU182" s="2"/>
    </row>
    <row r="183" spans="1:255" x14ac:dyDescent="0.2">
      <c r="A183">
        <v>17</v>
      </c>
      <c r="B183">
        <v>1</v>
      </c>
      <c r="E183" t="s">
        <v>225</v>
      </c>
      <c r="F183" t="s">
        <v>195</v>
      </c>
      <c r="G183" t="s">
        <v>226</v>
      </c>
      <c r="H183" t="s">
        <v>197</v>
      </c>
      <c r="I183">
        <f>ROUND((180)/1000,9)</f>
        <v>0.18</v>
      </c>
      <c r="J183">
        <v>0</v>
      </c>
      <c r="K183">
        <f>ROUND((180)/1000,9)</f>
        <v>0.18</v>
      </c>
      <c r="O183">
        <f t="shared" si="154"/>
        <v>47242</v>
      </c>
      <c r="P183">
        <f t="shared" si="155"/>
        <v>47242</v>
      </c>
      <c r="Q183">
        <f t="shared" si="156"/>
        <v>0</v>
      </c>
      <c r="R183">
        <f t="shared" si="157"/>
        <v>0</v>
      </c>
      <c r="S183">
        <f t="shared" si="158"/>
        <v>0</v>
      </c>
      <c r="T183">
        <f t="shared" si="159"/>
        <v>0</v>
      </c>
      <c r="U183">
        <f t="shared" si="160"/>
        <v>0</v>
      </c>
      <c r="V183">
        <f t="shared" si="161"/>
        <v>0</v>
      </c>
      <c r="W183">
        <f t="shared" si="162"/>
        <v>3</v>
      </c>
      <c r="X183">
        <f t="shared" si="163"/>
        <v>0</v>
      </c>
      <c r="Y183">
        <f t="shared" si="164"/>
        <v>0</v>
      </c>
      <c r="AA183">
        <v>76147894</v>
      </c>
      <c r="AB183">
        <f t="shared" si="165"/>
        <v>38091.919999999998</v>
      </c>
      <c r="AC183">
        <f t="shared" si="193"/>
        <v>38091.919999999998</v>
      </c>
      <c r="AD183">
        <f t="shared" si="194"/>
        <v>0</v>
      </c>
      <c r="AE183">
        <f t="shared" si="195"/>
        <v>0</v>
      </c>
      <c r="AF183">
        <f t="shared" si="196"/>
        <v>0</v>
      </c>
      <c r="AG183">
        <f t="shared" si="167"/>
        <v>0</v>
      </c>
      <c r="AH183">
        <f t="shared" si="197"/>
        <v>0</v>
      </c>
      <c r="AI183">
        <f t="shared" si="198"/>
        <v>0</v>
      </c>
      <c r="AJ183">
        <f t="shared" si="168"/>
        <v>14.93</v>
      </c>
      <c r="AK183">
        <v>38091.919999999998</v>
      </c>
      <c r="AL183">
        <v>38091.919999999998</v>
      </c>
      <c r="AM183">
        <v>0</v>
      </c>
      <c r="AN183">
        <v>0</v>
      </c>
      <c r="AO183">
        <v>0</v>
      </c>
      <c r="AP183">
        <v>0</v>
      </c>
      <c r="AQ183">
        <v>0</v>
      </c>
      <c r="AR183">
        <v>0</v>
      </c>
      <c r="AS183">
        <v>14.93</v>
      </c>
      <c r="AT183">
        <v>0</v>
      </c>
      <c r="AU183">
        <v>0</v>
      </c>
      <c r="AV183">
        <v>1</v>
      </c>
      <c r="AW183">
        <v>1</v>
      </c>
      <c r="AZ183">
        <v>6.89</v>
      </c>
      <c r="BA183">
        <v>1</v>
      </c>
      <c r="BB183">
        <v>1</v>
      </c>
      <c r="BC183">
        <v>6.89</v>
      </c>
      <c r="BD183" t="s">
        <v>3</v>
      </c>
      <c r="BE183" t="s">
        <v>3</v>
      </c>
      <c r="BF183" t="s">
        <v>3</v>
      </c>
      <c r="BG183" t="s">
        <v>3</v>
      </c>
      <c r="BH183">
        <v>3</v>
      </c>
      <c r="BI183">
        <v>2</v>
      </c>
      <c r="BJ183" t="s">
        <v>198</v>
      </c>
      <c r="BM183">
        <v>500002</v>
      </c>
      <c r="BN183">
        <v>0</v>
      </c>
      <c r="BO183" t="s">
        <v>29</v>
      </c>
      <c r="BP183">
        <v>1</v>
      </c>
      <c r="BQ183">
        <v>12</v>
      </c>
      <c r="BR183">
        <v>0</v>
      </c>
      <c r="BS183">
        <v>1</v>
      </c>
      <c r="BT183">
        <v>1</v>
      </c>
      <c r="BU183">
        <v>1</v>
      </c>
      <c r="BV183">
        <v>1</v>
      </c>
      <c r="BW183">
        <v>1</v>
      </c>
      <c r="BX183">
        <v>1</v>
      </c>
      <c r="BY183" t="s">
        <v>3</v>
      </c>
      <c r="BZ183">
        <v>0</v>
      </c>
      <c r="CA183">
        <v>0</v>
      </c>
      <c r="CB183" t="s">
        <v>3</v>
      </c>
      <c r="CE183">
        <v>0</v>
      </c>
      <c r="CF183">
        <v>0</v>
      </c>
      <c r="CG183">
        <v>0</v>
      </c>
      <c r="CM183">
        <v>0</v>
      </c>
      <c r="CN183" t="s">
        <v>3</v>
      </c>
      <c r="CO183">
        <v>0</v>
      </c>
      <c r="CP183">
        <f t="shared" si="169"/>
        <v>47242</v>
      </c>
      <c r="CQ183">
        <f t="shared" si="170"/>
        <v>262453.32879999996</v>
      </c>
      <c r="CR183">
        <f t="shared" si="171"/>
        <v>0</v>
      </c>
      <c r="CS183">
        <f t="shared" si="172"/>
        <v>0</v>
      </c>
      <c r="CT183">
        <f t="shared" si="173"/>
        <v>0</v>
      </c>
      <c r="CU183">
        <f t="shared" si="174"/>
        <v>0</v>
      </c>
      <c r="CV183">
        <f t="shared" si="175"/>
        <v>0</v>
      </c>
      <c r="CW183">
        <f t="shared" si="176"/>
        <v>0</v>
      </c>
      <c r="CX183">
        <f t="shared" si="177"/>
        <v>14.93</v>
      </c>
      <c r="CY183">
        <f t="shared" si="178"/>
        <v>0</v>
      </c>
      <c r="CZ183">
        <f t="shared" si="179"/>
        <v>0</v>
      </c>
      <c r="DC183" t="s">
        <v>3</v>
      </c>
      <c r="DD183" t="s">
        <v>3</v>
      </c>
      <c r="DE183" t="s">
        <v>3</v>
      </c>
      <c r="DF183" t="s">
        <v>3</v>
      </c>
      <c r="DG183" t="s">
        <v>3</v>
      </c>
      <c r="DH183" t="s">
        <v>3</v>
      </c>
      <c r="DI183" t="s">
        <v>3</v>
      </c>
      <c r="DJ183" t="s">
        <v>3</v>
      </c>
      <c r="DK183" t="s">
        <v>3</v>
      </c>
      <c r="DL183" t="s">
        <v>3</v>
      </c>
      <c r="DM183" t="s">
        <v>3</v>
      </c>
      <c r="DN183">
        <v>0</v>
      </c>
      <c r="DO183">
        <v>0</v>
      </c>
      <c r="DP183">
        <v>1</v>
      </c>
      <c r="DQ183">
        <v>1</v>
      </c>
      <c r="DU183">
        <v>1013</v>
      </c>
      <c r="DV183" t="s">
        <v>197</v>
      </c>
      <c r="DW183" t="s">
        <v>199</v>
      </c>
      <c r="DX183">
        <v>1</v>
      </c>
      <c r="DZ183" t="s">
        <v>3</v>
      </c>
      <c r="EA183" t="s">
        <v>3</v>
      </c>
      <c r="EB183" t="s">
        <v>3</v>
      </c>
      <c r="EC183" t="s">
        <v>3</v>
      </c>
      <c r="EE183">
        <v>41318551</v>
      </c>
      <c r="EF183">
        <v>12</v>
      </c>
      <c r="EG183" t="s">
        <v>59</v>
      </c>
      <c r="EH183">
        <v>0</v>
      </c>
      <c r="EI183" t="s">
        <v>3</v>
      </c>
      <c r="EJ183">
        <v>2</v>
      </c>
      <c r="EK183">
        <v>500002</v>
      </c>
      <c r="EL183" t="s">
        <v>60</v>
      </c>
      <c r="EM183" t="s">
        <v>61</v>
      </c>
      <c r="EO183" t="s">
        <v>3</v>
      </c>
      <c r="EQ183">
        <v>0</v>
      </c>
      <c r="ER183">
        <v>38091.919999999998</v>
      </c>
      <c r="ES183">
        <v>38091.919999999998</v>
      </c>
      <c r="ET183">
        <v>0</v>
      </c>
      <c r="EU183">
        <v>0</v>
      </c>
      <c r="EV183">
        <v>0</v>
      </c>
      <c r="EW183">
        <v>0</v>
      </c>
      <c r="EX183">
        <v>0</v>
      </c>
      <c r="EY183">
        <v>0</v>
      </c>
      <c r="FQ183">
        <v>0</v>
      </c>
      <c r="FR183">
        <f t="shared" si="180"/>
        <v>0</v>
      </c>
      <c r="FS183">
        <v>0</v>
      </c>
      <c r="FX183">
        <v>0</v>
      </c>
      <c r="FY183">
        <v>0</v>
      </c>
      <c r="GA183" t="s">
        <v>3</v>
      </c>
      <c r="GD183">
        <v>1</v>
      </c>
      <c r="GF183">
        <v>286501486</v>
      </c>
      <c r="GG183">
        <v>1</v>
      </c>
      <c r="GH183">
        <v>1</v>
      </c>
      <c r="GI183">
        <v>3</v>
      </c>
      <c r="GJ183">
        <v>0</v>
      </c>
      <c r="GK183">
        <v>0</v>
      </c>
      <c r="GL183">
        <f t="shared" si="181"/>
        <v>0</v>
      </c>
      <c r="GM183">
        <f t="shared" si="182"/>
        <v>47242</v>
      </c>
      <c r="GN183">
        <f t="shared" si="183"/>
        <v>0</v>
      </c>
      <c r="GO183">
        <f t="shared" si="184"/>
        <v>47242</v>
      </c>
      <c r="GP183">
        <f t="shared" si="185"/>
        <v>0</v>
      </c>
      <c r="GR183">
        <v>0</v>
      </c>
      <c r="GS183">
        <v>3</v>
      </c>
      <c r="GT183">
        <v>0</v>
      </c>
      <c r="GU183" t="s">
        <v>3</v>
      </c>
      <c r="GV183">
        <f t="shared" si="186"/>
        <v>0</v>
      </c>
      <c r="GW183">
        <v>1</v>
      </c>
      <c r="GX183">
        <f t="shared" si="187"/>
        <v>0</v>
      </c>
      <c r="HA183">
        <v>0</v>
      </c>
      <c r="HB183">
        <v>0</v>
      </c>
      <c r="HC183">
        <f t="shared" si="188"/>
        <v>0</v>
      </c>
      <c r="HE183" t="s">
        <v>3</v>
      </c>
      <c r="HF183" t="s">
        <v>3</v>
      </c>
      <c r="HM183" t="s">
        <v>3</v>
      </c>
      <c r="HN183" t="s">
        <v>3</v>
      </c>
      <c r="HO183" t="s">
        <v>3</v>
      </c>
      <c r="HP183" t="s">
        <v>3</v>
      </c>
      <c r="HQ183" t="s">
        <v>3</v>
      </c>
      <c r="IK183">
        <v>0</v>
      </c>
    </row>
    <row r="184" spans="1:255" x14ac:dyDescent="0.2">
      <c r="A184" s="2">
        <v>17</v>
      </c>
      <c r="B184" s="2">
        <v>1</v>
      </c>
      <c r="C184" s="2"/>
      <c r="D184" s="2"/>
      <c r="E184" s="2" t="s">
        <v>227</v>
      </c>
      <c r="F184" s="2" t="s">
        <v>228</v>
      </c>
      <c r="G184" s="2" t="s">
        <v>229</v>
      </c>
      <c r="H184" s="2" t="s">
        <v>149</v>
      </c>
      <c r="I184" s="2">
        <v>6</v>
      </c>
      <c r="J184" s="2">
        <v>0</v>
      </c>
      <c r="K184" s="2">
        <v>6</v>
      </c>
      <c r="L184" s="2"/>
      <c r="M184" s="2"/>
      <c r="N184" s="2"/>
      <c r="O184" s="2">
        <f t="shared" si="154"/>
        <v>729</v>
      </c>
      <c r="P184" s="2">
        <f t="shared" si="155"/>
        <v>729</v>
      </c>
      <c r="Q184" s="2">
        <f t="shared" si="156"/>
        <v>0</v>
      </c>
      <c r="R184" s="2">
        <f t="shared" si="157"/>
        <v>0</v>
      </c>
      <c r="S184" s="2">
        <f t="shared" si="158"/>
        <v>0</v>
      </c>
      <c r="T184" s="2">
        <f t="shared" si="159"/>
        <v>0</v>
      </c>
      <c r="U184" s="2">
        <f t="shared" si="160"/>
        <v>0</v>
      </c>
      <c r="V184" s="2">
        <f t="shared" si="161"/>
        <v>0</v>
      </c>
      <c r="W184" s="2">
        <f t="shared" si="162"/>
        <v>1</v>
      </c>
      <c r="X184" s="2">
        <f t="shared" si="163"/>
        <v>0</v>
      </c>
      <c r="Y184" s="2">
        <f t="shared" si="164"/>
        <v>0</v>
      </c>
      <c r="Z184" s="2"/>
      <c r="AA184" s="2">
        <v>76147896</v>
      </c>
      <c r="AB184" s="2">
        <f t="shared" si="165"/>
        <v>121.57</v>
      </c>
      <c r="AC184" s="2">
        <f t="shared" si="193"/>
        <v>121.57</v>
      </c>
      <c r="AD184" s="2">
        <f t="shared" si="194"/>
        <v>0</v>
      </c>
      <c r="AE184" s="2">
        <f t="shared" si="195"/>
        <v>0</v>
      </c>
      <c r="AF184" s="2">
        <f t="shared" si="196"/>
        <v>0</v>
      </c>
      <c r="AG184" s="2">
        <f t="shared" si="167"/>
        <v>0</v>
      </c>
      <c r="AH184" s="2">
        <f t="shared" si="197"/>
        <v>0</v>
      </c>
      <c r="AI184" s="2">
        <f t="shared" si="198"/>
        <v>0</v>
      </c>
      <c r="AJ184" s="2">
        <f t="shared" si="168"/>
        <v>0.23</v>
      </c>
      <c r="AK184" s="2">
        <v>121.57</v>
      </c>
      <c r="AL184" s="2">
        <v>121.57</v>
      </c>
      <c r="AM184" s="2">
        <v>0</v>
      </c>
      <c r="AN184" s="2">
        <v>0</v>
      </c>
      <c r="AO184" s="2">
        <v>0</v>
      </c>
      <c r="AP184" s="2">
        <v>0</v>
      </c>
      <c r="AQ184" s="2">
        <v>0</v>
      </c>
      <c r="AR184" s="2">
        <v>0</v>
      </c>
      <c r="AS184" s="2">
        <v>0.23</v>
      </c>
      <c r="AT184" s="2">
        <v>0</v>
      </c>
      <c r="AU184" s="2">
        <v>0</v>
      </c>
      <c r="AV184" s="2">
        <v>1</v>
      </c>
      <c r="AW184" s="2">
        <v>1</v>
      </c>
      <c r="AX184" s="2"/>
      <c r="AY184" s="2"/>
      <c r="AZ184" s="2">
        <v>1</v>
      </c>
      <c r="BA184" s="2">
        <v>1</v>
      </c>
      <c r="BB184" s="2">
        <v>1</v>
      </c>
      <c r="BC184" s="2">
        <v>1</v>
      </c>
      <c r="BD184" s="2" t="s">
        <v>3</v>
      </c>
      <c r="BE184" s="2" t="s">
        <v>3</v>
      </c>
      <c r="BF184" s="2" t="s">
        <v>3</v>
      </c>
      <c r="BG184" s="2" t="s">
        <v>3</v>
      </c>
      <c r="BH184" s="2">
        <v>3</v>
      </c>
      <c r="BI184" s="2">
        <v>1</v>
      </c>
      <c r="BJ184" s="2" t="s">
        <v>230</v>
      </c>
      <c r="BK184" s="2"/>
      <c r="BL184" s="2"/>
      <c r="BM184" s="2">
        <v>500001</v>
      </c>
      <c r="BN184" s="2">
        <v>0</v>
      </c>
      <c r="BO184" s="2" t="s">
        <v>3</v>
      </c>
      <c r="BP184" s="2">
        <v>0</v>
      </c>
      <c r="BQ184" s="2">
        <v>8</v>
      </c>
      <c r="BR184" s="2">
        <v>0</v>
      </c>
      <c r="BS184" s="2">
        <v>1</v>
      </c>
      <c r="BT184" s="2">
        <v>1</v>
      </c>
      <c r="BU184" s="2">
        <v>1</v>
      </c>
      <c r="BV184" s="2">
        <v>1</v>
      </c>
      <c r="BW184" s="2">
        <v>1</v>
      </c>
      <c r="BX184" s="2">
        <v>1</v>
      </c>
      <c r="BY184" s="2" t="s">
        <v>3</v>
      </c>
      <c r="BZ184" s="2">
        <v>0</v>
      </c>
      <c r="CA184" s="2">
        <v>0</v>
      </c>
      <c r="CB184" s="2" t="s">
        <v>3</v>
      </c>
      <c r="CC184" s="2"/>
      <c r="CD184" s="2"/>
      <c r="CE184" s="2">
        <v>0</v>
      </c>
      <c r="CF184" s="2">
        <v>0</v>
      </c>
      <c r="CG184" s="2">
        <v>0</v>
      </c>
      <c r="CH184" s="2"/>
      <c r="CI184" s="2"/>
      <c r="CJ184" s="2"/>
      <c r="CK184" s="2"/>
      <c r="CL184" s="2"/>
      <c r="CM184" s="2">
        <v>0</v>
      </c>
      <c r="CN184" s="2" t="s">
        <v>3</v>
      </c>
      <c r="CO184" s="2">
        <v>0</v>
      </c>
      <c r="CP184" s="2">
        <f t="shared" si="169"/>
        <v>729</v>
      </c>
      <c r="CQ184" s="2">
        <f t="shared" si="170"/>
        <v>121.57</v>
      </c>
      <c r="CR184" s="2">
        <f t="shared" si="171"/>
        <v>0</v>
      </c>
      <c r="CS184" s="2">
        <f t="shared" si="172"/>
        <v>0</v>
      </c>
      <c r="CT184" s="2">
        <f t="shared" si="173"/>
        <v>0</v>
      </c>
      <c r="CU184" s="2">
        <f t="shared" si="174"/>
        <v>0</v>
      </c>
      <c r="CV184" s="2">
        <f t="shared" si="175"/>
        <v>0</v>
      </c>
      <c r="CW184" s="2">
        <f t="shared" si="176"/>
        <v>0</v>
      </c>
      <c r="CX184" s="2">
        <f t="shared" si="177"/>
        <v>0.23</v>
      </c>
      <c r="CY184" s="2">
        <f t="shared" si="178"/>
        <v>0</v>
      </c>
      <c r="CZ184" s="2">
        <f t="shared" si="179"/>
        <v>0</v>
      </c>
      <c r="DA184" s="2"/>
      <c r="DB184" s="2"/>
      <c r="DC184" s="2" t="s">
        <v>3</v>
      </c>
      <c r="DD184" s="2" t="s">
        <v>3</v>
      </c>
      <c r="DE184" s="2" t="s">
        <v>3</v>
      </c>
      <c r="DF184" s="2" t="s">
        <v>3</v>
      </c>
      <c r="DG184" s="2" t="s">
        <v>3</v>
      </c>
      <c r="DH184" s="2" t="s">
        <v>3</v>
      </c>
      <c r="DI184" s="2" t="s">
        <v>3</v>
      </c>
      <c r="DJ184" s="2" t="s">
        <v>3</v>
      </c>
      <c r="DK184" s="2" t="s">
        <v>3</v>
      </c>
      <c r="DL184" s="2" t="s">
        <v>3</v>
      </c>
      <c r="DM184" s="2" t="s">
        <v>3</v>
      </c>
      <c r="DN184" s="2">
        <v>0</v>
      </c>
      <c r="DO184" s="2">
        <v>0</v>
      </c>
      <c r="DP184" s="2">
        <v>1</v>
      </c>
      <c r="DQ184" s="2">
        <v>1</v>
      </c>
      <c r="DR184" s="2"/>
      <c r="DS184" s="2"/>
      <c r="DT184" s="2"/>
      <c r="DU184" s="2">
        <v>1010</v>
      </c>
      <c r="DV184" s="2" t="s">
        <v>149</v>
      </c>
      <c r="DW184" s="2" t="s">
        <v>149</v>
      </c>
      <c r="DX184" s="2">
        <v>1</v>
      </c>
      <c r="DY184" s="2"/>
      <c r="DZ184" s="2" t="s">
        <v>3</v>
      </c>
      <c r="EA184" s="2" t="s">
        <v>3</v>
      </c>
      <c r="EB184" s="2" t="s">
        <v>3</v>
      </c>
      <c r="EC184" s="2" t="s">
        <v>3</v>
      </c>
      <c r="ED184" s="2"/>
      <c r="EE184" s="2">
        <v>41318550</v>
      </c>
      <c r="EF184" s="2">
        <v>8</v>
      </c>
      <c r="EG184" s="2" t="s">
        <v>231</v>
      </c>
      <c r="EH184" s="2">
        <v>0</v>
      </c>
      <c r="EI184" s="2" t="s">
        <v>3</v>
      </c>
      <c r="EJ184" s="2">
        <v>1</v>
      </c>
      <c r="EK184" s="2">
        <v>500001</v>
      </c>
      <c r="EL184" s="2" t="s">
        <v>232</v>
      </c>
      <c r="EM184" s="2" t="s">
        <v>233</v>
      </c>
      <c r="EN184" s="2"/>
      <c r="EO184" s="2" t="s">
        <v>3</v>
      </c>
      <c r="EP184" s="2"/>
      <c r="EQ184" s="2">
        <v>131072</v>
      </c>
      <c r="ER184" s="2">
        <v>121.57</v>
      </c>
      <c r="ES184" s="2">
        <v>121.57</v>
      </c>
      <c r="ET184" s="2">
        <v>0</v>
      </c>
      <c r="EU184" s="2">
        <v>0</v>
      </c>
      <c r="EV184" s="2">
        <v>0</v>
      </c>
      <c r="EW184" s="2">
        <v>0</v>
      </c>
      <c r="EX184" s="2">
        <v>0</v>
      </c>
      <c r="EY184" s="2">
        <v>0</v>
      </c>
      <c r="EZ184" s="2"/>
      <c r="FA184" s="2"/>
      <c r="FB184" s="2"/>
      <c r="FC184" s="2"/>
      <c r="FD184" s="2"/>
      <c r="FE184" s="2"/>
      <c r="FF184" s="2"/>
      <c r="FG184" s="2"/>
      <c r="FH184" s="2"/>
      <c r="FI184" s="2"/>
      <c r="FJ184" s="2"/>
      <c r="FK184" s="2"/>
      <c r="FL184" s="2"/>
      <c r="FM184" s="2"/>
      <c r="FN184" s="2"/>
      <c r="FO184" s="2"/>
      <c r="FP184" s="2"/>
      <c r="FQ184" s="2">
        <v>0</v>
      </c>
      <c r="FR184" s="2">
        <f t="shared" si="180"/>
        <v>0</v>
      </c>
      <c r="FS184" s="2">
        <v>0</v>
      </c>
      <c r="FT184" s="2"/>
      <c r="FU184" s="2"/>
      <c r="FV184" s="2"/>
      <c r="FW184" s="2"/>
      <c r="FX184" s="2">
        <v>0</v>
      </c>
      <c r="FY184" s="2">
        <v>0</v>
      </c>
      <c r="FZ184" s="2"/>
      <c r="GA184" s="2" t="s">
        <v>3</v>
      </c>
      <c r="GB184" s="2"/>
      <c r="GC184" s="2"/>
      <c r="GD184" s="2">
        <v>1</v>
      </c>
      <c r="GE184" s="2"/>
      <c r="GF184" s="2">
        <v>-598949865</v>
      </c>
      <c r="GG184" s="2">
        <v>2</v>
      </c>
      <c r="GH184" s="2">
        <v>1</v>
      </c>
      <c r="GI184" s="2">
        <v>-2</v>
      </c>
      <c r="GJ184" s="2">
        <v>0</v>
      </c>
      <c r="GK184" s="2">
        <v>0</v>
      </c>
      <c r="GL184" s="2">
        <f t="shared" si="181"/>
        <v>0</v>
      </c>
      <c r="GM184" s="2">
        <f t="shared" si="182"/>
        <v>729</v>
      </c>
      <c r="GN184" s="2">
        <f t="shared" si="183"/>
        <v>729</v>
      </c>
      <c r="GO184" s="2">
        <f t="shared" si="184"/>
        <v>0</v>
      </c>
      <c r="GP184" s="2">
        <f t="shared" si="185"/>
        <v>0</v>
      </c>
      <c r="GQ184" s="2"/>
      <c r="GR184" s="2">
        <v>0</v>
      </c>
      <c r="GS184" s="2">
        <v>3</v>
      </c>
      <c r="GT184" s="2">
        <v>0</v>
      </c>
      <c r="GU184" s="2" t="s">
        <v>3</v>
      </c>
      <c r="GV184" s="2">
        <f t="shared" si="186"/>
        <v>0</v>
      </c>
      <c r="GW184" s="2">
        <v>1</v>
      </c>
      <c r="GX184" s="2">
        <f t="shared" si="187"/>
        <v>0</v>
      </c>
      <c r="GY184" s="2"/>
      <c r="GZ184" s="2"/>
      <c r="HA184" s="2">
        <v>0</v>
      </c>
      <c r="HB184" s="2">
        <v>0</v>
      </c>
      <c r="HC184" s="2">
        <f t="shared" si="188"/>
        <v>0</v>
      </c>
      <c r="HD184" s="2"/>
      <c r="HE184" s="2" t="s">
        <v>3</v>
      </c>
      <c r="HF184" s="2" t="s">
        <v>3</v>
      </c>
      <c r="HG184" s="2"/>
      <c r="HH184" s="2"/>
      <c r="HI184" s="2"/>
      <c r="HJ184" s="2"/>
      <c r="HK184" s="2"/>
      <c r="HL184" s="2"/>
      <c r="HM184" s="2" t="s">
        <v>3</v>
      </c>
      <c r="HN184" s="2" t="s">
        <v>3</v>
      </c>
      <c r="HO184" s="2" t="s">
        <v>3</v>
      </c>
      <c r="HP184" s="2" t="s">
        <v>3</v>
      </c>
      <c r="HQ184" s="2" t="s">
        <v>3</v>
      </c>
      <c r="HR184" s="2"/>
      <c r="HS184" s="2"/>
      <c r="HT184" s="2"/>
      <c r="HU184" s="2"/>
      <c r="HV184" s="2"/>
      <c r="HW184" s="2"/>
      <c r="HX184" s="2"/>
      <c r="HY184" s="2"/>
      <c r="HZ184" s="2"/>
      <c r="IA184" s="2"/>
      <c r="IB184" s="2"/>
      <c r="IC184" s="2"/>
      <c r="ID184" s="2"/>
      <c r="IE184" s="2"/>
      <c r="IF184" s="2"/>
      <c r="IG184" s="2"/>
      <c r="IH184" s="2"/>
      <c r="II184" s="2"/>
      <c r="IJ184" s="2"/>
      <c r="IK184" s="2">
        <v>0</v>
      </c>
      <c r="IL184" s="2"/>
      <c r="IM184" s="2"/>
      <c r="IN184" s="2"/>
      <c r="IO184" s="2"/>
      <c r="IP184" s="2"/>
      <c r="IQ184" s="2"/>
      <c r="IR184" s="2"/>
      <c r="IS184" s="2"/>
      <c r="IT184" s="2"/>
      <c r="IU184" s="2"/>
    </row>
    <row r="185" spans="1:255" x14ac:dyDescent="0.2">
      <c r="A185">
        <v>17</v>
      </c>
      <c r="B185">
        <v>1</v>
      </c>
      <c r="E185" t="s">
        <v>227</v>
      </c>
      <c r="F185" t="s">
        <v>228</v>
      </c>
      <c r="G185" t="s">
        <v>229</v>
      </c>
      <c r="H185" t="s">
        <v>149</v>
      </c>
      <c r="I185">
        <v>6</v>
      </c>
      <c r="J185">
        <v>0</v>
      </c>
      <c r="K185">
        <v>6</v>
      </c>
      <c r="O185">
        <f t="shared" si="154"/>
        <v>5026</v>
      </c>
      <c r="P185">
        <f t="shared" si="155"/>
        <v>5026</v>
      </c>
      <c r="Q185">
        <f t="shared" si="156"/>
        <v>0</v>
      </c>
      <c r="R185">
        <f t="shared" si="157"/>
        <v>0</v>
      </c>
      <c r="S185">
        <f t="shared" si="158"/>
        <v>0</v>
      </c>
      <c r="T185">
        <f t="shared" si="159"/>
        <v>0</v>
      </c>
      <c r="U185">
        <f t="shared" si="160"/>
        <v>0</v>
      </c>
      <c r="V185">
        <f t="shared" si="161"/>
        <v>0</v>
      </c>
      <c r="W185">
        <f t="shared" si="162"/>
        <v>1</v>
      </c>
      <c r="X185">
        <f t="shared" si="163"/>
        <v>0</v>
      </c>
      <c r="Y185">
        <f t="shared" si="164"/>
        <v>0</v>
      </c>
      <c r="AA185">
        <v>76147894</v>
      </c>
      <c r="AB185">
        <f t="shared" si="165"/>
        <v>121.57</v>
      </c>
      <c r="AC185">
        <f t="shared" si="193"/>
        <v>121.57</v>
      </c>
      <c r="AD185">
        <f t="shared" si="194"/>
        <v>0</v>
      </c>
      <c r="AE185">
        <f t="shared" si="195"/>
        <v>0</v>
      </c>
      <c r="AF185">
        <f t="shared" si="196"/>
        <v>0</v>
      </c>
      <c r="AG185">
        <f t="shared" si="167"/>
        <v>0</v>
      </c>
      <c r="AH185">
        <f t="shared" si="197"/>
        <v>0</v>
      </c>
      <c r="AI185">
        <f t="shared" si="198"/>
        <v>0</v>
      </c>
      <c r="AJ185">
        <f t="shared" si="168"/>
        <v>0.23</v>
      </c>
      <c r="AK185">
        <v>121.57</v>
      </c>
      <c r="AL185">
        <v>121.57</v>
      </c>
      <c r="AM185">
        <v>0</v>
      </c>
      <c r="AN185">
        <v>0</v>
      </c>
      <c r="AO185">
        <v>0</v>
      </c>
      <c r="AP185">
        <v>0</v>
      </c>
      <c r="AQ185">
        <v>0</v>
      </c>
      <c r="AR185">
        <v>0</v>
      </c>
      <c r="AS185">
        <v>0.23</v>
      </c>
      <c r="AT185">
        <v>0</v>
      </c>
      <c r="AU185">
        <v>0</v>
      </c>
      <c r="AV185">
        <v>1</v>
      </c>
      <c r="AW185">
        <v>1</v>
      </c>
      <c r="AZ185">
        <v>6.89</v>
      </c>
      <c r="BA185">
        <v>1</v>
      </c>
      <c r="BB185">
        <v>1</v>
      </c>
      <c r="BC185">
        <v>6.89</v>
      </c>
      <c r="BD185" t="s">
        <v>3</v>
      </c>
      <c r="BE185" t="s">
        <v>3</v>
      </c>
      <c r="BF185" t="s">
        <v>3</v>
      </c>
      <c r="BG185" t="s">
        <v>3</v>
      </c>
      <c r="BH185">
        <v>3</v>
      </c>
      <c r="BI185">
        <v>1</v>
      </c>
      <c r="BJ185" t="s">
        <v>230</v>
      </c>
      <c r="BM185">
        <v>500001</v>
      </c>
      <c r="BN185">
        <v>0</v>
      </c>
      <c r="BO185" t="s">
        <v>29</v>
      </c>
      <c r="BP185">
        <v>1</v>
      </c>
      <c r="BQ185">
        <v>8</v>
      </c>
      <c r="BR185">
        <v>0</v>
      </c>
      <c r="BS185">
        <v>1</v>
      </c>
      <c r="BT185">
        <v>1</v>
      </c>
      <c r="BU185">
        <v>1</v>
      </c>
      <c r="BV185">
        <v>1</v>
      </c>
      <c r="BW185">
        <v>1</v>
      </c>
      <c r="BX185">
        <v>1</v>
      </c>
      <c r="BY185" t="s">
        <v>3</v>
      </c>
      <c r="BZ185">
        <v>0</v>
      </c>
      <c r="CA185">
        <v>0</v>
      </c>
      <c r="CB185" t="s">
        <v>3</v>
      </c>
      <c r="CE185">
        <v>0</v>
      </c>
      <c r="CF185">
        <v>0</v>
      </c>
      <c r="CG185">
        <v>0</v>
      </c>
      <c r="CM185">
        <v>0</v>
      </c>
      <c r="CN185" t="s">
        <v>3</v>
      </c>
      <c r="CO185">
        <v>0</v>
      </c>
      <c r="CP185">
        <f t="shared" si="169"/>
        <v>5026</v>
      </c>
      <c r="CQ185">
        <f t="shared" si="170"/>
        <v>837.61729999999989</v>
      </c>
      <c r="CR185">
        <f t="shared" si="171"/>
        <v>0</v>
      </c>
      <c r="CS185">
        <f t="shared" si="172"/>
        <v>0</v>
      </c>
      <c r="CT185">
        <f t="shared" si="173"/>
        <v>0</v>
      </c>
      <c r="CU185">
        <f t="shared" si="174"/>
        <v>0</v>
      </c>
      <c r="CV185">
        <f t="shared" si="175"/>
        <v>0</v>
      </c>
      <c r="CW185">
        <f t="shared" si="176"/>
        <v>0</v>
      </c>
      <c r="CX185">
        <f t="shared" si="177"/>
        <v>0.23</v>
      </c>
      <c r="CY185">
        <f t="shared" si="178"/>
        <v>0</v>
      </c>
      <c r="CZ185">
        <f t="shared" si="179"/>
        <v>0</v>
      </c>
      <c r="DC185" t="s">
        <v>3</v>
      </c>
      <c r="DD185" t="s">
        <v>3</v>
      </c>
      <c r="DE185" t="s">
        <v>3</v>
      </c>
      <c r="DF185" t="s">
        <v>3</v>
      </c>
      <c r="DG185" t="s">
        <v>3</v>
      </c>
      <c r="DH185" t="s">
        <v>3</v>
      </c>
      <c r="DI185" t="s">
        <v>3</v>
      </c>
      <c r="DJ185" t="s">
        <v>3</v>
      </c>
      <c r="DK185" t="s">
        <v>3</v>
      </c>
      <c r="DL185" t="s">
        <v>3</v>
      </c>
      <c r="DM185" t="s">
        <v>3</v>
      </c>
      <c r="DN185">
        <v>0</v>
      </c>
      <c r="DO185">
        <v>0</v>
      </c>
      <c r="DP185">
        <v>1</v>
      </c>
      <c r="DQ185">
        <v>1</v>
      </c>
      <c r="DU185">
        <v>1010</v>
      </c>
      <c r="DV185" t="s">
        <v>149</v>
      </c>
      <c r="DW185" t="s">
        <v>149</v>
      </c>
      <c r="DX185">
        <v>1</v>
      </c>
      <c r="DZ185" t="s">
        <v>3</v>
      </c>
      <c r="EA185" t="s">
        <v>3</v>
      </c>
      <c r="EB185" t="s">
        <v>3</v>
      </c>
      <c r="EC185" t="s">
        <v>3</v>
      </c>
      <c r="EE185">
        <v>41318550</v>
      </c>
      <c r="EF185">
        <v>8</v>
      </c>
      <c r="EG185" t="s">
        <v>231</v>
      </c>
      <c r="EH185">
        <v>0</v>
      </c>
      <c r="EI185" t="s">
        <v>3</v>
      </c>
      <c r="EJ185">
        <v>1</v>
      </c>
      <c r="EK185">
        <v>500001</v>
      </c>
      <c r="EL185" t="s">
        <v>232</v>
      </c>
      <c r="EM185" t="s">
        <v>233</v>
      </c>
      <c r="EO185" t="s">
        <v>3</v>
      </c>
      <c r="EQ185">
        <v>131072</v>
      </c>
      <c r="ER185">
        <v>121.57</v>
      </c>
      <c r="ES185">
        <v>121.57</v>
      </c>
      <c r="ET185">
        <v>0</v>
      </c>
      <c r="EU185">
        <v>0</v>
      </c>
      <c r="EV185">
        <v>0</v>
      </c>
      <c r="EW185">
        <v>0</v>
      </c>
      <c r="EX185">
        <v>0</v>
      </c>
      <c r="EY185">
        <v>0</v>
      </c>
      <c r="FQ185">
        <v>0</v>
      </c>
      <c r="FR185">
        <f t="shared" si="180"/>
        <v>0</v>
      </c>
      <c r="FS185">
        <v>0</v>
      </c>
      <c r="FX185">
        <v>0</v>
      </c>
      <c r="FY185">
        <v>0</v>
      </c>
      <c r="GA185" t="s">
        <v>3</v>
      </c>
      <c r="GD185">
        <v>1</v>
      </c>
      <c r="GF185">
        <v>-598949865</v>
      </c>
      <c r="GG185">
        <v>1</v>
      </c>
      <c r="GH185">
        <v>1</v>
      </c>
      <c r="GI185">
        <v>3</v>
      </c>
      <c r="GJ185">
        <v>0</v>
      </c>
      <c r="GK185">
        <v>0</v>
      </c>
      <c r="GL185">
        <f t="shared" si="181"/>
        <v>0</v>
      </c>
      <c r="GM185">
        <f t="shared" si="182"/>
        <v>5026</v>
      </c>
      <c r="GN185">
        <f t="shared" si="183"/>
        <v>5026</v>
      </c>
      <c r="GO185">
        <f t="shared" si="184"/>
        <v>0</v>
      </c>
      <c r="GP185">
        <f t="shared" si="185"/>
        <v>0</v>
      </c>
      <c r="GR185">
        <v>0</v>
      </c>
      <c r="GS185">
        <v>3</v>
      </c>
      <c r="GT185">
        <v>0</v>
      </c>
      <c r="GU185" t="s">
        <v>3</v>
      </c>
      <c r="GV185">
        <f t="shared" si="186"/>
        <v>0</v>
      </c>
      <c r="GW185">
        <v>1</v>
      </c>
      <c r="GX185">
        <f t="shared" si="187"/>
        <v>0</v>
      </c>
      <c r="HA185">
        <v>0</v>
      </c>
      <c r="HB185">
        <v>0</v>
      </c>
      <c r="HC185">
        <f t="shared" si="188"/>
        <v>0</v>
      </c>
      <c r="HE185" t="s">
        <v>3</v>
      </c>
      <c r="HF185" t="s">
        <v>3</v>
      </c>
      <c r="HM185" t="s">
        <v>3</v>
      </c>
      <c r="HN185" t="s">
        <v>3</v>
      </c>
      <c r="HO185" t="s">
        <v>3</v>
      </c>
      <c r="HP185" t="s">
        <v>3</v>
      </c>
      <c r="HQ185" t="s">
        <v>3</v>
      </c>
      <c r="IK185">
        <v>0</v>
      </c>
    </row>
    <row r="186" spans="1:255" x14ac:dyDescent="0.2">
      <c r="A186" s="2">
        <v>17</v>
      </c>
      <c r="B186" s="2">
        <v>1</v>
      </c>
      <c r="C186" s="2"/>
      <c r="D186" s="2"/>
      <c r="E186" s="2" t="s">
        <v>234</v>
      </c>
      <c r="F186" s="2" t="s">
        <v>235</v>
      </c>
      <c r="G186" s="2" t="s">
        <v>236</v>
      </c>
      <c r="H186" s="2" t="s">
        <v>149</v>
      </c>
      <c r="I186" s="2">
        <v>6</v>
      </c>
      <c r="J186" s="2">
        <v>0</v>
      </c>
      <c r="K186" s="2">
        <v>6</v>
      </c>
      <c r="L186" s="2"/>
      <c r="M186" s="2"/>
      <c r="N186" s="2"/>
      <c r="O186" s="2">
        <f t="shared" si="154"/>
        <v>6</v>
      </c>
      <c r="P186" s="2">
        <f t="shared" si="155"/>
        <v>6</v>
      </c>
      <c r="Q186" s="2">
        <f t="shared" si="156"/>
        <v>0</v>
      </c>
      <c r="R186" s="2">
        <f t="shared" si="157"/>
        <v>0</v>
      </c>
      <c r="S186" s="2">
        <f t="shared" si="158"/>
        <v>0</v>
      </c>
      <c r="T186" s="2">
        <f t="shared" si="159"/>
        <v>0</v>
      </c>
      <c r="U186" s="2">
        <f t="shared" si="160"/>
        <v>0</v>
      </c>
      <c r="V186" s="2">
        <f t="shared" si="161"/>
        <v>0</v>
      </c>
      <c r="W186" s="2">
        <f t="shared" si="162"/>
        <v>0</v>
      </c>
      <c r="X186" s="2">
        <f t="shared" si="163"/>
        <v>0</v>
      </c>
      <c r="Y186" s="2">
        <f t="shared" si="164"/>
        <v>0</v>
      </c>
      <c r="Z186" s="2"/>
      <c r="AA186" s="2">
        <v>76147896</v>
      </c>
      <c r="AB186" s="2">
        <f t="shared" si="165"/>
        <v>0.93</v>
      </c>
      <c r="AC186" s="2">
        <f t="shared" si="193"/>
        <v>0.93</v>
      </c>
      <c r="AD186" s="2">
        <f t="shared" si="194"/>
        <v>0</v>
      </c>
      <c r="AE186" s="2">
        <f t="shared" si="195"/>
        <v>0</v>
      </c>
      <c r="AF186" s="2">
        <f t="shared" si="196"/>
        <v>0</v>
      </c>
      <c r="AG186" s="2">
        <f t="shared" si="167"/>
        <v>0</v>
      </c>
      <c r="AH186" s="2">
        <f t="shared" si="197"/>
        <v>0</v>
      </c>
      <c r="AI186" s="2">
        <f t="shared" si="198"/>
        <v>0</v>
      </c>
      <c r="AJ186" s="2">
        <f t="shared" si="168"/>
        <v>0.01</v>
      </c>
      <c r="AK186" s="2">
        <v>0.93</v>
      </c>
      <c r="AL186" s="2">
        <v>0.93</v>
      </c>
      <c r="AM186" s="2">
        <v>0</v>
      </c>
      <c r="AN186" s="2">
        <v>0</v>
      </c>
      <c r="AO186" s="2">
        <v>0</v>
      </c>
      <c r="AP186" s="2">
        <v>0</v>
      </c>
      <c r="AQ186" s="2">
        <v>0</v>
      </c>
      <c r="AR186" s="2">
        <v>0</v>
      </c>
      <c r="AS186" s="2">
        <v>0.01</v>
      </c>
      <c r="AT186" s="2">
        <v>0</v>
      </c>
      <c r="AU186" s="2">
        <v>0</v>
      </c>
      <c r="AV186" s="2">
        <v>1</v>
      </c>
      <c r="AW186" s="2">
        <v>1</v>
      </c>
      <c r="AX186" s="2"/>
      <c r="AY186" s="2"/>
      <c r="AZ186" s="2">
        <v>1</v>
      </c>
      <c r="BA186" s="2">
        <v>1</v>
      </c>
      <c r="BB186" s="2">
        <v>1</v>
      </c>
      <c r="BC186" s="2">
        <v>1</v>
      </c>
      <c r="BD186" s="2" t="s">
        <v>3</v>
      </c>
      <c r="BE186" s="2" t="s">
        <v>3</v>
      </c>
      <c r="BF186" s="2" t="s">
        <v>3</v>
      </c>
      <c r="BG186" s="2" t="s">
        <v>3</v>
      </c>
      <c r="BH186" s="2">
        <v>3</v>
      </c>
      <c r="BI186" s="2">
        <v>2</v>
      </c>
      <c r="BJ186" s="2" t="s">
        <v>237</v>
      </c>
      <c r="BK186" s="2"/>
      <c r="BL186" s="2"/>
      <c r="BM186" s="2">
        <v>500002</v>
      </c>
      <c r="BN186" s="2">
        <v>0</v>
      </c>
      <c r="BO186" s="2" t="s">
        <v>3</v>
      </c>
      <c r="BP186" s="2">
        <v>0</v>
      </c>
      <c r="BQ186" s="2">
        <v>12</v>
      </c>
      <c r="BR186" s="2">
        <v>0</v>
      </c>
      <c r="BS186" s="2">
        <v>1</v>
      </c>
      <c r="BT186" s="2">
        <v>1</v>
      </c>
      <c r="BU186" s="2">
        <v>1</v>
      </c>
      <c r="BV186" s="2">
        <v>1</v>
      </c>
      <c r="BW186" s="2">
        <v>1</v>
      </c>
      <c r="BX186" s="2">
        <v>1</v>
      </c>
      <c r="BY186" s="2" t="s">
        <v>3</v>
      </c>
      <c r="BZ186" s="2">
        <v>0</v>
      </c>
      <c r="CA186" s="2">
        <v>0</v>
      </c>
      <c r="CB186" s="2" t="s">
        <v>3</v>
      </c>
      <c r="CC186" s="2"/>
      <c r="CD186" s="2"/>
      <c r="CE186" s="2">
        <v>0</v>
      </c>
      <c r="CF186" s="2">
        <v>0</v>
      </c>
      <c r="CG186" s="2">
        <v>0</v>
      </c>
      <c r="CH186" s="2"/>
      <c r="CI186" s="2"/>
      <c r="CJ186" s="2"/>
      <c r="CK186" s="2"/>
      <c r="CL186" s="2"/>
      <c r="CM186" s="2">
        <v>0</v>
      </c>
      <c r="CN186" s="2" t="s">
        <v>3</v>
      </c>
      <c r="CO186" s="2">
        <v>0</v>
      </c>
      <c r="CP186" s="2">
        <f t="shared" si="169"/>
        <v>6</v>
      </c>
      <c r="CQ186" s="2">
        <f t="shared" si="170"/>
        <v>0.93</v>
      </c>
      <c r="CR186" s="2">
        <f t="shared" si="171"/>
        <v>0</v>
      </c>
      <c r="CS186" s="2">
        <f t="shared" si="172"/>
        <v>0</v>
      </c>
      <c r="CT186" s="2">
        <f t="shared" si="173"/>
        <v>0</v>
      </c>
      <c r="CU186" s="2">
        <f t="shared" si="174"/>
        <v>0</v>
      </c>
      <c r="CV186" s="2">
        <f t="shared" si="175"/>
        <v>0</v>
      </c>
      <c r="CW186" s="2">
        <f t="shared" si="176"/>
        <v>0</v>
      </c>
      <c r="CX186" s="2">
        <f t="shared" si="177"/>
        <v>0.01</v>
      </c>
      <c r="CY186" s="2">
        <f t="shared" si="178"/>
        <v>0</v>
      </c>
      <c r="CZ186" s="2">
        <f t="shared" si="179"/>
        <v>0</v>
      </c>
      <c r="DA186" s="2"/>
      <c r="DB186" s="2"/>
      <c r="DC186" s="2" t="s">
        <v>3</v>
      </c>
      <c r="DD186" s="2" t="s">
        <v>3</v>
      </c>
      <c r="DE186" s="2" t="s">
        <v>3</v>
      </c>
      <c r="DF186" s="2" t="s">
        <v>3</v>
      </c>
      <c r="DG186" s="2" t="s">
        <v>3</v>
      </c>
      <c r="DH186" s="2" t="s">
        <v>3</v>
      </c>
      <c r="DI186" s="2" t="s">
        <v>3</v>
      </c>
      <c r="DJ186" s="2" t="s">
        <v>3</v>
      </c>
      <c r="DK186" s="2" t="s">
        <v>3</v>
      </c>
      <c r="DL186" s="2" t="s">
        <v>3</v>
      </c>
      <c r="DM186" s="2" t="s">
        <v>3</v>
      </c>
      <c r="DN186" s="2">
        <v>0</v>
      </c>
      <c r="DO186" s="2">
        <v>0</v>
      </c>
      <c r="DP186" s="2">
        <v>1</v>
      </c>
      <c r="DQ186" s="2">
        <v>1</v>
      </c>
      <c r="DR186" s="2"/>
      <c r="DS186" s="2"/>
      <c r="DT186" s="2"/>
      <c r="DU186" s="2">
        <v>1010</v>
      </c>
      <c r="DV186" s="2" t="s">
        <v>149</v>
      </c>
      <c r="DW186" s="2" t="s">
        <v>149</v>
      </c>
      <c r="DX186" s="2">
        <v>1</v>
      </c>
      <c r="DY186" s="2"/>
      <c r="DZ186" s="2" t="s">
        <v>3</v>
      </c>
      <c r="EA186" s="2" t="s">
        <v>3</v>
      </c>
      <c r="EB186" s="2" t="s">
        <v>3</v>
      </c>
      <c r="EC186" s="2" t="s">
        <v>3</v>
      </c>
      <c r="ED186" s="2"/>
      <c r="EE186" s="2">
        <v>41318551</v>
      </c>
      <c r="EF186" s="2">
        <v>12</v>
      </c>
      <c r="EG186" s="2" t="s">
        <v>59</v>
      </c>
      <c r="EH186" s="2">
        <v>0</v>
      </c>
      <c r="EI186" s="2" t="s">
        <v>3</v>
      </c>
      <c r="EJ186" s="2">
        <v>2</v>
      </c>
      <c r="EK186" s="2">
        <v>500002</v>
      </c>
      <c r="EL186" s="2" t="s">
        <v>60</v>
      </c>
      <c r="EM186" s="2" t="s">
        <v>61</v>
      </c>
      <c r="EN186" s="2"/>
      <c r="EO186" s="2" t="s">
        <v>3</v>
      </c>
      <c r="EP186" s="2"/>
      <c r="EQ186" s="2">
        <v>131072</v>
      </c>
      <c r="ER186" s="2">
        <v>0.93</v>
      </c>
      <c r="ES186" s="2">
        <v>0.93</v>
      </c>
      <c r="ET186" s="2">
        <v>0</v>
      </c>
      <c r="EU186" s="2">
        <v>0</v>
      </c>
      <c r="EV186" s="2">
        <v>0</v>
      </c>
      <c r="EW186" s="2">
        <v>0</v>
      </c>
      <c r="EX186" s="2">
        <v>0</v>
      </c>
      <c r="EY186" s="2">
        <v>0</v>
      </c>
      <c r="EZ186" s="2"/>
      <c r="FA186" s="2"/>
      <c r="FB186" s="2"/>
      <c r="FC186" s="2"/>
      <c r="FD186" s="2"/>
      <c r="FE186" s="2"/>
      <c r="FF186" s="2"/>
      <c r="FG186" s="2"/>
      <c r="FH186" s="2"/>
      <c r="FI186" s="2"/>
      <c r="FJ186" s="2"/>
      <c r="FK186" s="2"/>
      <c r="FL186" s="2"/>
      <c r="FM186" s="2"/>
      <c r="FN186" s="2"/>
      <c r="FO186" s="2"/>
      <c r="FP186" s="2"/>
      <c r="FQ186" s="2">
        <v>0</v>
      </c>
      <c r="FR186" s="2">
        <f t="shared" si="180"/>
        <v>0</v>
      </c>
      <c r="FS186" s="2">
        <v>0</v>
      </c>
      <c r="FT186" s="2"/>
      <c r="FU186" s="2"/>
      <c r="FV186" s="2"/>
      <c r="FW186" s="2"/>
      <c r="FX186" s="2">
        <v>0</v>
      </c>
      <c r="FY186" s="2">
        <v>0</v>
      </c>
      <c r="FZ186" s="2"/>
      <c r="GA186" s="2" t="s">
        <v>3</v>
      </c>
      <c r="GB186" s="2"/>
      <c r="GC186" s="2"/>
      <c r="GD186" s="2">
        <v>1</v>
      </c>
      <c r="GE186" s="2"/>
      <c r="GF186" s="2">
        <v>707137178</v>
      </c>
      <c r="GG186" s="2">
        <v>2</v>
      </c>
      <c r="GH186" s="2">
        <v>1</v>
      </c>
      <c r="GI186" s="2">
        <v>-2</v>
      </c>
      <c r="GJ186" s="2">
        <v>0</v>
      </c>
      <c r="GK186" s="2">
        <v>0</v>
      </c>
      <c r="GL186" s="2">
        <f t="shared" si="181"/>
        <v>0</v>
      </c>
      <c r="GM186" s="2">
        <f t="shared" si="182"/>
        <v>6</v>
      </c>
      <c r="GN186" s="2">
        <f t="shared" si="183"/>
        <v>0</v>
      </c>
      <c r="GO186" s="2">
        <f t="shared" si="184"/>
        <v>6</v>
      </c>
      <c r="GP186" s="2">
        <f t="shared" si="185"/>
        <v>0</v>
      </c>
      <c r="GQ186" s="2"/>
      <c r="GR186" s="2">
        <v>0</v>
      </c>
      <c r="GS186" s="2">
        <v>3</v>
      </c>
      <c r="GT186" s="2">
        <v>0</v>
      </c>
      <c r="GU186" s="2" t="s">
        <v>3</v>
      </c>
      <c r="GV186" s="2">
        <f t="shared" si="186"/>
        <v>0</v>
      </c>
      <c r="GW186" s="2">
        <v>1</v>
      </c>
      <c r="GX186" s="2">
        <f t="shared" si="187"/>
        <v>0</v>
      </c>
      <c r="GY186" s="2"/>
      <c r="GZ186" s="2"/>
      <c r="HA186" s="2">
        <v>0</v>
      </c>
      <c r="HB186" s="2">
        <v>0</v>
      </c>
      <c r="HC186" s="2">
        <f t="shared" si="188"/>
        <v>0</v>
      </c>
      <c r="HD186" s="2"/>
      <c r="HE186" s="2" t="s">
        <v>3</v>
      </c>
      <c r="HF186" s="2" t="s">
        <v>3</v>
      </c>
      <c r="HG186" s="2"/>
      <c r="HH186" s="2"/>
      <c r="HI186" s="2"/>
      <c r="HJ186" s="2"/>
      <c r="HK186" s="2"/>
      <c r="HL186" s="2"/>
      <c r="HM186" s="2" t="s">
        <v>3</v>
      </c>
      <c r="HN186" s="2" t="s">
        <v>3</v>
      </c>
      <c r="HO186" s="2" t="s">
        <v>3</v>
      </c>
      <c r="HP186" s="2" t="s">
        <v>3</v>
      </c>
      <c r="HQ186" s="2" t="s">
        <v>3</v>
      </c>
      <c r="HR186" s="2"/>
      <c r="HS186" s="2"/>
      <c r="HT186" s="2"/>
      <c r="HU186" s="2"/>
      <c r="HV186" s="2"/>
      <c r="HW186" s="2"/>
      <c r="HX186" s="2"/>
      <c r="HY186" s="2"/>
      <c r="HZ186" s="2"/>
      <c r="IA186" s="2"/>
      <c r="IB186" s="2"/>
      <c r="IC186" s="2"/>
      <c r="ID186" s="2"/>
      <c r="IE186" s="2"/>
      <c r="IF186" s="2"/>
      <c r="IG186" s="2"/>
      <c r="IH186" s="2"/>
      <c r="II186" s="2"/>
      <c r="IJ186" s="2"/>
      <c r="IK186" s="2">
        <v>0</v>
      </c>
      <c r="IL186" s="2"/>
      <c r="IM186" s="2"/>
      <c r="IN186" s="2"/>
      <c r="IO186" s="2"/>
      <c r="IP186" s="2"/>
      <c r="IQ186" s="2"/>
      <c r="IR186" s="2"/>
      <c r="IS186" s="2"/>
      <c r="IT186" s="2"/>
      <c r="IU186" s="2"/>
    </row>
    <row r="187" spans="1:255" x14ac:dyDescent="0.2">
      <c r="A187">
        <v>17</v>
      </c>
      <c r="B187">
        <v>1</v>
      </c>
      <c r="E187" t="s">
        <v>234</v>
      </c>
      <c r="F187" t="s">
        <v>235</v>
      </c>
      <c r="G187" t="s">
        <v>236</v>
      </c>
      <c r="H187" t="s">
        <v>149</v>
      </c>
      <c r="I187">
        <v>6</v>
      </c>
      <c r="J187">
        <v>0</v>
      </c>
      <c r="K187">
        <v>6</v>
      </c>
      <c r="O187">
        <f t="shared" si="154"/>
        <v>38</v>
      </c>
      <c r="P187">
        <f t="shared" si="155"/>
        <v>38</v>
      </c>
      <c r="Q187">
        <f t="shared" si="156"/>
        <v>0</v>
      </c>
      <c r="R187">
        <f t="shared" si="157"/>
        <v>0</v>
      </c>
      <c r="S187">
        <f t="shared" si="158"/>
        <v>0</v>
      </c>
      <c r="T187">
        <f t="shared" si="159"/>
        <v>0</v>
      </c>
      <c r="U187">
        <f t="shared" si="160"/>
        <v>0</v>
      </c>
      <c r="V187">
        <f t="shared" si="161"/>
        <v>0</v>
      </c>
      <c r="W187">
        <f t="shared" si="162"/>
        <v>0</v>
      </c>
      <c r="X187">
        <f t="shared" si="163"/>
        <v>0</v>
      </c>
      <c r="Y187">
        <f t="shared" si="164"/>
        <v>0</v>
      </c>
      <c r="AA187">
        <v>76147894</v>
      </c>
      <c r="AB187">
        <f t="shared" si="165"/>
        <v>0.93</v>
      </c>
      <c r="AC187">
        <f t="shared" si="193"/>
        <v>0.93</v>
      </c>
      <c r="AD187">
        <f t="shared" si="194"/>
        <v>0</v>
      </c>
      <c r="AE187">
        <f t="shared" si="195"/>
        <v>0</v>
      </c>
      <c r="AF187">
        <f t="shared" si="196"/>
        <v>0</v>
      </c>
      <c r="AG187">
        <f t="shared" si="167"/>
        <v>0</v>
      </c>
      <c r="AH187">
        <f t="shared" si="197"/>
        <v>0</v>
      </c>
      <c r="AI187">
        <f t="shared" si="198"/>
        <v>0</v>
      </c>
      <c r="AJ187">
        <f t="shared" si="168"/>
        <v>0.01</v>
      </c>
      <c r="AK187">
        <v>0.93</v>
      </c>
      <c r="AL187">
        <v>0.93</v>
      </c>
      <c r="AM187">
        <v>0</v>
      </c>
      <c r="AN187">
        <v>0</v>
      </c>
      <c r="AO187">
        <v>0</v>
      </c>
      <c r="AP187">
        <v>0</v>
      </c>
      <c r="AQ187">
        <v>0</v>
      </c>
      <c r="AR187">
        <v>0</v>
      </c>
      <c r="AS187">
        <v>0.01</v>
      </c>
      <c r="AT187">
        <v>0</v>
      </c>
      <c r="AU187">
        <v>0</v>
      </c>
      <c r="AV187">
        <v>1</v>
      </c>
      <c r="AW187">
        <v>1</v>
      </c>
      <c r="AZ187">
        <v>6.89</v>
      </c>
      <c r="BA187">
        <v>1</v>
      </c>
      <c r="BB187">
        <v>1</v>
      </c>
      <c r="BC187">
        <v>6.89</v>
      </c>
      <c r="BD187" t="s">
        <v>3</v>
      </c>
      <c r="BE187" t="s">
        <v>3</v>
      </c>
      <c r="BF187" t="s">
        <v>3</v>
      </c>
      <c r="BG187" t="s">
        <v>3</v>
      </c>
      <c r="BH187">
        <v>3</v>
      </c>
      <c r="BI187">
        <v>2</v>
      </c>
      <c r="BJ187" t="s">
        <v>237</v>
      </c>
      <c r="BM187">
        <v>500002</v>
      </c>
      <c r="BN187">
        <v>0</v>
      </c>
      <c r="BO187" t="s">
        <v>29</v>
      </c>
      <c r="BP187">
        <v>1</v>
      </c>
      <c r="BQ187">
        <v>12</v>
      </c>
      <c r="BR187">
        <v>0</v>
      </c>
      <c r="BS187">
        <v>1</v>
      </c>
      <c r="BT187">
        <v>1</v>
      </c>
      <c r="BU187">
        <v>1</v>
      </c>
      <c r="BV187">
        <v>1</v>
      </c>
      <c r="BW187">
        <v>1</v>
      </c>
      <c r="BX187">
        <v>1</v>
      </c>
      <c r="BY187" t="s">
        <v>3</v>
      </c>
      <c r="BZ187">
        <v>0</v>
      </c>
      <c r="CA187">
        <v>0</v>
      </c>
      <c r="CB187" t="s">
        <v>3</v>
      </c>
      <c r="CE187">
        <v>0</v>
      </c>
      <c r="CF187">
        <v>0</v>
      </c>
      <c r="CG187">
        <v>0</v>
      </c>
      <c r="CM187">
        <v>0</v>
      </c>
      <c r="CN187" t="s">
        <v>3</v>
      </c>
      <c r="CO187">
        <v>0</v>
      </c>
      <c r="CP187">
        <f t="shared" si="169"/>
        <v>38</v>
      </c>
      <c r="CQ187">
        <f t="shared" si="170"/>
        <v>6.4077000000000002</v>
      </c>
      <c r="CR187">
        <f t="shared" si="171"/>
        <v>0</v>
      </c>
      <c r="CS187">
        <f t="shared" si="172"/>
        <v>0</v>
      </c>
      <c r="CT187">
        <f t="shared" si="173"/>
        <v>0</v>
      </c>
      <c r="CU187">
        <f t="shared" si="174"/>
        <v>0</v>
      </c>
      <c r="CV187">
        <f t="shared" si="175"/>
        <v>0</v>
      </c>
      <c r="CW187">
        <f t="shared" si="176"/>
        <v>0</v>
      </c>
      <c r="CX187">
        <f t="shared" si="177"/>
        <v>0.01</v>
      </c>
      <c r="CY187">
        <f t="shared" si="178"/>
        <v>0</v>
      </c>
      <c r="CZ187">
        <f t="shared" si="179"/>
        <v>0</v>
      </c>
      <c r="DC187" t="s">
        <v>3</v>
      </c>
      <c r="DD187" t="s">
        <v>3</v>
      </c>
      <c r="DE187" t="s">
        <v>3</v>
      </c>
      <c r="DF187" t="s">
        <v>3</v>
      </c>
      <c r="DG187" t="s">
        <v>3</v>
      </c>
      <c r="DH187" t="s">
        <v>3</v>
      </c>
      <c r="DI187" t="s">
        <v>3</v>
      </c>
      <c r="DJ187" t="s">
        <v>3</v>
      </c>
      <c r="DK187" t="s">
        <v>3</v>
      </c>
      <c r="DL187" t="s">
        <v>3</v>
      </c>
      <c r="DM187" t="s">
        <v>3</v>
      </c>
      <c r="DN187">
        <v>0</v>
      </c>
      <c r="DO187">
        <v>0</v>
      </c>
      <c r="DP187">
        <v>1</v>
      </c>
      <c r="DQ187">
        <v>1</v>
      </c>
      <c r="DU187">
        <v>1010</v>
      </c>
      <c r="DV187" t="s">
        <v>149</v>
      </c>
      <c r="DW187" t="s">
        <v>149</v>
      </c>
      <c r="DX187">
        <v>1</v>
      </c>
      <c r="DZ187" t="s">
        <v>3</v>
      </c>
      <c r="EA187" t="s">
        <v>3</v>
      </c>
      <c r="EB187" t="s">
        <v>3</v>
      </c>
      <c r="EC187" t="s">
        <v>3</v>
      </c>
      <c r="EE187">
        <v>41318551</v>
      </c>
      <c r="EF187">
        <v>12</v>
      </c>
      <c r="EG187" t="s">
        <v>59</v>
      </c>
      <c r="EH187">
        <v>0</v>
      </c>
      <c r="EI187" t="s">
        <v>3</v>
      </c>
      <c r="EJ187">
        <v>2</v>
      </c>
      <c r="EK187">
        <v>500002</v>
      </c>
      <c r="EL187" t="s">
        <v>60</v>
      </c>
      <c r="EM187" t="s">
        <v>61</v>
      </c>
      <c r="EO187" t="s">
        <v>3</v>
      </c>
      <c r="EQ187">
        <v>131072</v>
      </c>
      <c r="ER187">
        <v>0.93</v>
      </c>
      <c r="ES187">
        <v>0.93</v>
      </c>
      <c r="ET187">
        <v>0</v>
      </c>
      <c r="EU187">
        <v>0</v>
      </c>
      <c r="EV187">
        <v>0</v>
      </c>
      <c r="EW187">
        <v>0</v>
      </c>
      <c r="EX187">
        <v>0</v>
      </c>
      <c r="EY187">
        <v>0</v>
      </c>
      <c r="FQ187">
        <v>0</v>
      </c>
      <c r="FR187">
        <f t="shared" si="180"/>
        <v>0</v>
      </c>
      <c r="FS187">
        <v>0</v>
      </c>
      <c r="FX187">
        <v>0</v>
      </c>
      <c r="FY187">
        <v>0</v>
      </c>
      <c r="GA187" t="s">
        <v>3</v>
      </c>
      <c r="GD187">
        <v>1</v>
      </c>
      <c r="GF187">
        <v>707137178</v>
      </c>
      <c r="GG187">
        <v>1</v>
      </c>
      <c r="GH187">
        <v>1</v>
      </c>
      <c r="GI187">
        <v>3</v>
      </c>
      <c r="GJ187">
        <v>0</v>
      </c>
      <c r="GK187">
        <v>0</v>
      </c>
      <c r="GL187">
        <f t="shared" si="181"/>
        <v>0</v>
      </c>
      <c r="GM187">
        <f t="shared" si="182"/>
        <v>38</v>
      </c>
      <c r="GN187">
        <f t="shared" si="183"/>
        <v>0</v>
      </c>
      <c r="GO187">
        <f t="shared" si="184"/>
        <v>38</v>
      </c>
      <c r="GP187">
        <f t="shared" si="185"/>
        <v>0</v>
      </c>
      <c r="GR187">
        <v>0</v>
      </c>
      <c r="GS187">
        <v>3</v>
      </c>
      <c r="GT187">
        <v>0</v>
      </c>
      <c r="GU187" t="s">
        <v>3</v>
      </c>
      <c r="GV187">
        <f t="shared" si="186"/>
        <v>0</v>
      </c>
      <c r="GW187">
        <v>1</v>
      </c>
      <c r="GX187">
        <f t="shared" si="187"/>
        <v>0</v>
      </c>
      <c r="HA187">
        <v>0</v>
      </c>
      <c r="HB187">
        <v>0</v>
      </c>
      <c r="HC187">
        <f t="shared" si="188"/>
        <v>0</v>
      </c>
      <c r="HE187" t="s">
        <v>3</v>
      </c>
      <c r="HF187" t="s">
        <v>3</v>
      </c>
      <c r="HM187" t="s">
        <v>3</v>
      </c>
      <c r="HN187" t="s">
        <v>3</v>
      </c>
      <c r="HO187" t="s">
        <v>3</v>
      </c>
      <c r="HP187" t="s">
        <v>3</v>
      </c>
      <c r="HQ187" t="s">
        <v>3</v>
      </c>
      <c r="IK187">
        <v>0</v>
      </c>
    </row>
    <row r="188" spans="1:255" x14ac:dyDescent="0.2">
      <c r="A188" s="2">
        <v>17</v>
      </c>
      <c r="B188" s="2">
        <v>1</v>
      </c>
      <c r="C188" s="2"/>
      <c r="D188" s="2"/>
      <c r="E188" s="2" t="s">
        <v>238</v>
      </c>
      <c r="F188" s="2" t="s">
        <v>239</v>
      </c>
      <c r="G188" s="2" t="s">
        <v>240</v>
      </c>
      <c r="H188" s="2" t="s">
        <v>149</v>
      </c>
      <c r="I188" s="2">
        <v>12</v>
      </c>
      <c r="J188" s="2">
        <v>0</v>
      </c>
      <c r="K188" s="2">
        <v>12</v>
      </c>
      <c r="L188" s="2"/>
      <c r="M188" s="2"/>
      <c r="N188" s="2"/>
      <c r="O188" s="2">
        <f t="shared" si="154"/>
        <v>547</v>
      </c>
      <c r="P188" s="2">
        <f t="shared" si="155"/>
        <v>547</v>
      </c>
      <c r="Q188" s="2">
        <f t="shared" si="156"/>
        <v>0</v>
      </c>
      <c r="R188" s="2">
        <f t="shared" si="157"/>
        <v>0</v>
      </c>
      <c r="S188" s="2">
        <f t="shared" si="158"/>
        <v>0</v>
      </c>
      <c r="T188" s="2">
        <f t="shared" si="159"/>
        <v>0</v>
      </c>
      <c r="U188" s="2">
        <f t="shared" si="160"/>
        <v>0</v>
      </c>
      <c r="V188" s="2">
        <f t="shared" si="161"/>
        <v>0</v>
      </c>
      <c r="W188" s="2">
        <f t="shared" si="162"/>
        <v>0</v>
      </c>
      <c r="X188" s="2">
        <f t="shared" si="163"/>
        <v>0</v>
      </c>
      <c r="Y188" s="2">
        <f t="shared" si="164"/>
        <v>0</v>
      </c>
      <c r="Z188" s="2"/>
      <c r="AA188" s="2">
        <v>76147896</v>
      </c>
      <c r="AB188" s="2">
        <f t="shared" si="165"/>
        <v>45.61</v>
      </c>
      <c r="AC188" s="2">
        <f t="shared" si="193"/>
        <v>45.61</v>
      </c>
      <c r="AD188" s="2">
        <f t="shared" si="194"/>
        <v>0</v>
      </c>
      <c r="AE188" s="2">
        <f t="shared" si="195"/>
        <v>0</v>
      </c>
      <c r="AF188" s="2">
        <f t="shared" si="196"/>
        <v>0</v>
      </c>
      <c r="AG188" s="2">
        <f t="shared" si="167"/>
        <v>0</v>
      </c>
      <c r="AH188" s="2">
        <f t="shared" si="197"/>
        <v>0</v>
      </c>
      <c r="AI188" s="2">
        <f t="shared" si="198"/>
        <v>0</v>
      </c>
      <c r="AJ188" s="2">
        <f t="shared" si="168"/>
        <v>0</v>
      </c>
      <c r="AK188" s="2">
        <v>45.61</v>
      </c>
      <c r="AL188" s="2">
        <v>45.61</v>
      </c>
      <c r="AM188" s="2">
        <v>0</v>
      </c>
      <c r="AN188" s="2">
        <v>0</v>
      </c>
      <c r="AO188" s="2">
        <v>0</v>
      </c>
      <c r="AP188" s="2">
        <v>0</v>
      </c>
      <c r="AQ188" s="2">
        <v>0</v>
      </c>
      <c r="AR188" s="2">
        <v>0</v>
      </c>
      <c r="AS188" s="2">
        <v>0</v>
      </c>
      <c r="AT188" s="2">
        <v>0</v>
      </c>
      <c r="AU188" s="2">
        <v>0</v>
      </c>
      <c r="AV188" s="2">
        <v>1</v>
      </c>
      <c r="AW188" s="2">
        <v>1</v>
      </c>
      <c r="AX188" s="2"/>
      <c r="AY188" s="2"/>
      <c r="AZ188" s="2">
        <v>1</v>
      </c>
      <c r="BA188" s="2">
        <v>1</v>
      </c>
      <c r="BB188" s="2">
        <v>1</v>
      </c>
      <c r="BC188" s="2">
        <v>1</v>
      </c>
      <c r="BD188" s="2" t="s">
        <v>3</v>
      </c>
      <c r="BE188" s="2" t="s">
        <v>3</v>
      </c>
      <c r="BF188" s="2" t="s">
        <v>3</v>
      </c>
      <c r="BG188" s="2" t="s">
        <v>3</v>
      </c>
      <c r="BH188" s="2">
        <v>3</v>
      </c>
      <c r="BI188" s="2">
        <v>2</v>
      </c>
      <c r="BJ188" s="2" t="s">
        <v>241</v>
      </c>
      <c r="BK188" s="2"/>
      <c r="BL188" s="2"/>
      <c r="BM188" s="2">
        <v>500002</v>
      </c>
      <c r="BN188" s="2">
        <v>0</v>
      </c>
      <c r="BO188" s="2" t="s">
        <v>3</v>
      </c>
      <c r="BP188" s="2">
        <v>0</v>
      </c>
      <c r="BQ188" s="2">
        <v>12</v>
      </c>
      <c r="BR188" s="2">
        <v>0</v>
      </c>
      <c r="BS188" s="2">
        <v>1</v>
      </c>
      <c r="BT188" s="2">
        <v>1</v>
      </c>
      <c r="BU188" s="2">
        <v>1</v>
      </c>
      <c r="BV188" s="2">
        <v>1</v>
      </c>
      <c r="BW188" s="2">
        <v>1</v>
      </c>
      <c r="BX188" s="2">
        <v>1</v>
      </c>
      <c r="BY188" s="2" t="s">
        <v>3</v>
      </c>
      <c r="BZ188" s="2">
        <v>0</v>
      </c>
      <c r="CA188" s="2">
        <v>0</v>
      </c>
      <c r="CB188" s="2" t="s">
        <v>3</v>
      </c>
      <c r="CC188" s="2"/>
      <c r="CD188" s="2"/>
      <c r="CE188" s="2">
        <v>0</v>
      </c>
      <c r="CF188" s="2">
        <v>0</v>
      </c>
      <c r="CG188" s="2">
        <v>0</v>
      </c>
      <c r="CH188" s="2"/>
      <c r="CI188" s="2"/>
      <c r="CJ188" s="2"/>
      <c r="CK188" s="2"/>
      <c r="CL188" s="2"/>
      <c r="CM188" s="2">
        <v>0</v>
      </c>
      <c r="CN188" s="2" t="s">
        <v>3</v>
      </c>
      <c r="CO188" s="2">
        <v>0</v>
      </c>
      <c r="CP188" s="2">
        <f t="shared" si="169"/>
        <v>547</v>
      </c>
      <c r="CQ188" s="2">
        <f t="shared" si="170"/>
        <v>45.61</v>
      </c>
      <c r="CR188" s="2">
        <f t="shared" si="171"/>
        <v>0</v>
      </c>
      <c r="CS188" s="2">
        <f t="shared" si="172"/>
        <v>0</v>
      </c>
      <c r="CT188" s="2">
        <f t="shared" si="173"/>
        <v>0</v>
      </c>
      <c r="CU188" s="2">
        <f t="shared" si="174"/>
        <v>0</v>
      </c>
      <c r="CV188" s="2">
        <f t="shared" si="175"/>
        <v>0</v>
      </c>
      <c r="CW188" s="2">
        <f t="shared" si="176"/>
        <v>0</v>
      </c>
      <c r="CX188" s="2">
        <f t="shared" si="177"/>
        <v>0</v>
      </c>
      <c r="CY188" s="2">
        <f t="shared" si="178"/>
        <v>0</v>
      </c>
      <c r="CZ188" s="2">
        <f t="shared" si="179"/>
        <v>0</v>
      </c>
      <c r="DA188" s="2"/>
      <c r="DB188" s="2"/>
      <c r="DC188" s="2" t="s">
        <v>3</v>
      </c>
      <c r="DD188" s="2" t="s">
        <v>3</v>
      </c>
      <c r="DE188" s="2" t="s">
        <v>3</v>
      </c>
      <c r="DF188" s="2" t="s">
        <v>3</v>
      </c>
      <c r="DG188" s="2" t="s">
        <v>3</v>
      </c>
      <c r="DH188" s="2" t="s">
        <v>3</v>
      </c>
      <c r="DI188" s="2" t="s">
        <v>3</v>
      </c>
      <c r="DJ188" s="2" t="s">
        <v>3</v>
      </c>
      <c r="DK188" s="2" t="s">
        <v>3</v>
      </c>
      <c r="DL188" s="2" t="s">
        <v>3</v>
      </c>
      <c r="DM188" s="2" t="s">
        <v>3</v>
      </c>
      <c r="DN188" s="2">
        <v>0</v>
      </c>
      <c r="DO188" s="2">
        <v>0</v>
      </c>
      <c r="DP188" s="2">
        <v>1</v>
      </c>
      <c r="DQ188" s="2">
        <v>1</v>
      </c>
      <c r="DR188" s="2"/>
      <c r="DS188" s="2"/>
      <c r="DT188" s="2"/>
      <c r="DU188" s="2">
        <v>1010</v>
      </c>
      <c r="DV188" s="2" t="s">
        <v>149</v>
      </c>
      <c r="DW188" s="2" t="s">
        <v>149</v>
      </c>
      <c r="DX188" s="2">
        <v>1</v>
      </c>
      <c r="DY188" s="2"/>
      <c r="DZ188" s="2" t="s">
        <v>3</v>
      </c>
      <c r="EA188" s="2" t="s">
        <v>3</v>
      </c>
      <c r="EB188" s="2" t="s">
        <v>3</v>
      </c>
      <c r="EC188" s="2" t="s">
        <v>3</v>
      </c>
      <c r="ED188" s="2"/>
      <c r="EE188" s="2">
        <v>41318551</v>
      </c>
      <c r="EF188" s="2">
        <v>12</v>
      </c>
      <c r="EG188" s="2" t="s">
        <v>59</v>
      </c>
      <c r="EH188" s="2">
        <v>0</v>
      </c>
      <c r="EI188" s="2" t="s">
        <v>3</v>
      </c>
      <c r="EJ188" s="2">
        <v>2</v>
      </c>
      <c r="EK188" s="2">
        <v>500002</v>
      </c>
      <c r="EL188" s="2" t="s">
        <v>60</v>
      </c>
      <c r="EM188" s="2" t="s">
        <v>61</v>
      </c>
      <c r="EN188" s="2"/>
      <c r="EO188" s="2" t="s">
        <v>3</v>
      </c>
      <c r="EP188" s="2"/>
      <c r="EQ188" s="2">
        <v>131072</v>
      </c>
      <c r="ER188" s="2">
        <v>45.61</v>
      </c>
      <c r="ES188" s="2">
        <v>45.61</v>
      </c>
      <c r="ET188" s="2">
        <v>0</v>
      </c>
      <c r="EU188" s="2">
        <v>0</v>
      </c>
      <c r="EV188" s="2">
        <v>0</v>
      </c>
      <c r="EW188" s="2">
        <v>0</v>
      </c>
      <c r="EX188" s="2">
        <v>0</v>
      </c>
      <c r="EY188" s="2">
        <v>0</v>
      </c>
      <c r="EZ188" s="2"/>
      <c r="FA188" s="2"/>
      <c r="FB188" s="2"/>
      <c r="FC188" s="2"/>
      <c r="FD188" s="2"/>
      <c r="FE188" s="2"/>
      <c r="FF188" s="2"/>
      <c r="FG188" s="2"/>
      <c r="FH188" s="2"/>
      <c r="FI188" s="2"/>
      <c r="FJ188" s="2"/>
      <c r="FK188" s="2"/>
      <c r="FL188" s="2"/>
      <c r="FM188" s="2"/>
      <c r="FN188" s="2"/>
      <c r="FO188" s="2"/>
      <c r="FP188" s="2"/>
      <c r="FQ188" s="2">
        <v>0</v>
      </c>
      <c r="FR188" s="2">
        <f t="shared" si="180"/>
        <v>0</v>
      </c>
      <c r="FS188" s="2">
        <v>0</v>
      </c>
      <c r="FT188" s="2"/>
      <c r="FU188" s="2"/>
      <c r="FV188" s="2"/>
      <c r="FW188" s="2"/>
      <c r="FX188" s="2">
        <v>0</v>
      </c>
      <c r="FY188" s="2">
        <v>0</v>
      </c>
      <c r="FZ188" s="2"/>
      <c r="GA188" s="2" t="s">
        <v>3</v>
      </c>
      <c r="GB188" s="2"/>
      <c r="GC188" s="2"/>
      <c r="GD188" s="2">
        <v>1</v>
      </c>
      <c r="GE188" s="2"/>
      <c r="GF188" s="2">
        <v>519191591</v>
      </c>
      <c r="GG188" s="2">
        <v>2</v>
      </c>
      <c r="GH188" s="2">
        <v>1</v>
      </c>
      <c r="GI188" s="2">
        <v>-2</v>
      </c>
      <c r="GJ188" s="2">
        <v>0</v>
      </c>
      <c r="GK188" s="2">
        <v>0</v>
      </c>
      <c r="GL188" s="2">
        <f t="shared" si="181"/>
        <v>0</v>
      </c>
      <c r="GM188" s="2">
        <f t="shared" si="182"/>
        <v>547</v>
      </c>
      <c r="GN188" s="2">
        <f t="shared" si="183"/>
        <v>0</v>
      </c>
      <c r="GO188" s="2">
        <f t="shared" si="184"/>
        <v>547</v>
      </c>
      <c r="GP188" s="2">
        <f t="shared" si="185"/>
        <v>0</v>
      </c>
      <c r="GQ188" s="2"/>
      <c r="GR188" s="2">
        <v>0</v>
      </c>
      <c r="GS188" s="2">
        <v>3</v>
      </c>
      <c r="GT188" s="2">
        <v>0</v>
      </c>
      <c r="GU188" s="2" t="s">
        <v>3</v>
      </c>
      <c r="GV188" s="2">
        <f t="shared" si="186"/>
        <v>0</v>
      </c>
      <c r="GW188" s="2">
        <v>1</v>
      </c>
      <c r="GX188" s="2">
        <f t="shared" si="187"/>
        <v>0</v>
      </c>
      <c r="GY188" s="2"/>
      <c r="GZ188" s="2"/>
      <c r="HA188" s="2">
        <v>0</v>
      </c>
      <c r="HB188" s="2">
        <v>0</v>
      </c>
      <c r="HC188" s="2">
        <f t="shared" si="188"/>
        <v>0</v>
      </c>
      <c r="HD188" s="2"/>
      <c r="HE188" s="2" t="s">
        <v>3</v>
      </c>
      <c r="HF188" s="2" t="s">
        <v>3</v>
      </c>
      <c r="HG188" s="2"/>
      <c r="HH188" s="2"/>
      <c r="HI188" s="2"/>
      <c r="HJ188" s="2"/>
      <c r="HK188" s="2"/>
      <c r="HL188" s="2"/>
      <c r="HM188" s="2" t="s">
        <v>3</v>
      </c>
      <c r="HN188" s="2" t="s">
        <v>3</v>
      </c>
      <c r="HO188" s="2" t="s">
        <v>3</v>
      </c>
      <c r="HP188" s="2" t="s">
        <v>3</v>
      </c>
      <c r="HQ188" s="2" t="s">
        <v>3</v>
      </c>
      <c r="HR188" s="2"/>
      <c r="HS188" s="2"/>
      <c r="HT188" s="2"/>
      <c r="HU188" s="2"/>
      <c r="HV188" s="2"/>
      <c r="HW188" s="2"/>
      <c r="HX188" s="2"/>
      <c r="HY188" s="2"/>
      <c r="HZ188" s="2"/>
      <c r="IA188" s="2"/>
      <c r="IB188" s="2"/>
      <c r="IC188" s="2"/>
      <c r="ID188" s="2"/>
      <c r="IE188" s="2"/>
      <c r="IF188" s="2"/>
      <c r="IG188" s="2"/>
      <c r="IH188" s="2"/>
      <c r="II188" s="2"/>
      <c r="IJ188" s="2"/>
      <c r="IK188" s="2">
        <v>0</v>
      </c>
      <c r="IL188" s="2"/>
      <c r="IM188" s="2"/>
      <c r="IN188" s="2"/>
      <c r="IO188" s="2"/>
      <c r="IP188" s="2"/>
      <c r="IQ188" s="2"/>
      <c r="IR188" s="2"/>
      <c r="IS188" s="2"/>
      <c r="IT188" s="2"/>
      <c r="IU188" s="2"/>
    </row>
    <row r="189" spans="1:255" x14ac:dyDescent="0.2">
      <c r="A189">
        <v>17</v>
      </c>
      <c r="B189">
        <v>1</v>
      </c>
      <c r="E189" t="s">
        <v>238</v>
      </c>
      <c r="F189" t="s">
        <v>239</v>
      </c>
      <c r="G189" t="s">
        <v>240</v>
      </c>
      <c r="H189" t="s">
        <v>149</v>
      </c>
      <c r="I189">
        <v>12</v>
      </c>
      <c r="J189">
        <v>0</v>
      </c>
      <c r="K189">
        <v>12</v>
      </c>
      <c r="O189">
        <f t="shared" si="154"/>
        <v>3771</v>
      </c>
      <c r="P189">
        <f t="shared" si="155"/>
        <v>3771</v>
      </c>
      <c r="Q189">
        <f t="shared" si="156"/>
        <v>0</v>
      </c>
      <c r="R189">
        <f t="shared" si="157"/>
        <v>0</v>
      </c>
      <c r="S189">
        <f t="shared" si="158"/>
        <v>0</v>
      </c>
      <c r="T189">
        <f t="shared" si="159"/>
        <v>0</v>
      </c>
      <c r="U189">
        <f t="shared" si="160"/>
        <v>0</v>
      </c>
      <c r="V189">
        <f t="shared" si="161"/>
        <v>0</v>
      </c>
      <c r="W189">
        <f t="shared" si="162"/>
        <v>0</v>
      </c>
      <c r="X189">
        <f t="shared" si="163"/>
        <v>0</v>
      </c>
      <c r="Y189">
        <f t="shared" si="164"/>
        <v>0</v>
      </c>
      <c r="AA189">
        <v>76147894</v>
      </c>
      <c r="AB189">
        <f t="shared" si="165"/>
        <v>45.61</v>
      </c>
      <c r="AC189">
        <f t="shared" si="193"/>
        <v>45.61</v>
      </c>
      <c r="AD189">
        <f t="shared" si="194"/>
        <v>0</v>
      </c>
      <c r="AE189">
        <f t="shared" si="195"/>
        <v>0</v>
      </c>
      <c r="AF189">
        <f t="shared" si="196"/>
        <v>0</v>
      </c>
      <c r="AG189">
        <f t="shared" si="167"/>
        <v>0</v>
      </c>
      <c r="AH189">
        <f t="shared" si="197"/>
        <v>0</v>
      </c>
      <c r="AI189">
        <f t="shared" si="198"/>
        <v>0</v>
      </c>
      <c r="AJ189">
        <f t="shared" si="168"/>
        <v>0</v>
      </c>
      <c r="AK189">
        <v>45.61</v>
      </c>
      <c r="AL189">
        <v>45.61</v>
      </c>
      <c r="AM189">
        <v>0</v>
      </c>
      <c r="AN189">
        <v>0</v>
      </c>
      <c r="AO189">
        <v>0</v>
      </c>
      <c r="AP189">
        <v>0</v>
      </c>
      <c r="AQ189">
        <v>0</v>
      </c>
      <c r="AR189">
        <v>0</v>
      </c>
      <c r="AS189">
        <v>0</v>
      </c>
      <c r="AT189">
        <v>0</v>
      </c>
      <c r="AU189">
        <v>0</v>
      </c>
      <c r="AV189">
        <v>1</v>
      </c>
      <c r="AW189">
        <v>1</v>
      </c>
      <c r="AZ189">
        <v>6.89</v>
      </c>
      <c r="BA189">
        <v>1</v>
      </c>
      <c r="BB189">
        <v>1</v>
      </c>
      <c r="BC189">
        <v>6.89</v>
      </c>
      <c r="BD189" t="s">
        <v>3</v>
      </c>
      <c r="BE189" t="s">
        <v>3</v>
      </c>
      <c r="BF189" t="s">
        <v>3</v>
      </c>
      <c r="BG189" t="s">
        <v>3</v>
      </c>
      <c r="BH189">
        <v>3</v>
      </c>
      <c r="BI189">
        <v>2</v>
      </c>
      <c r="BJ189" t="s">
        <v>241</v>
      </c>
      <c r="BM189">
        <v>500002</v>
      </c>
      <c r="BN189">
        <v>0</v>
      </c>
      <c r="BO189" t="s">
        <v>29</v>
      </c>
      <c r="BP189">
        <v>1</v>
      </c>
      <c r="BQ189">
        <v>12</v>
      </c>
      <c r="BR189">
        <v>0</v>
      </c>
      <c r="BS189">
        <v>1</v>
      </c>
      <c r="BT189">
        <v>1</v>
      </c>
      <c r="BU189">
        <v>1</v>
      </c>
      <c r="BV189">
        <v>1</v>
      </c>
      <c r="BW189">
        <v>1</v>
      </c>
      <c r="BX189">
        <v>1</v>
      </c>
      <c r="BY189" t="s">
        <v>3</v>
      </c>
      <c r="BZ189">
        <v>0</v>
      </c>
      <c r="CA189">
        <v>0</v>
      </c>
      <c r="CB189" t="s">
        <v>3</v>
      </c>
      <c r="CE189">
        <v>0</v>
      </c>
      <c r="CF189">
        <v>0</v>
      </c>
      <c r="CG189">
        <v>0</v>
      </c>
      <c r="CM189">
        <v>0</v>
      </c>
      <c r="CN189" t="s">
        <v>3</v>
      </c>
      <c r="CO189">
        <v>0</v>
      </c>
      <c r="CP189">
        <f t="shared" si="169"/>
        <v>3771</v>
      </c>
      <c r="CQ189">
        <f t="shared" si="170"/>
        <v>314.25289999999995</v>
      </c>
      <c r="CR189">
        <f t="shared" si="171"/>
        <v>0</v>
      </c>
      <c r="CS189">
        <f t="shared" si="172"/>
        <v>0</v>
      </c>
      <c r="CT189">
        <f t="shared" si="173"/>
        <v>0</v>
      </c>
      <c r="CU189">
        <f t="shared" si="174"/>
        <v>0</v>
      </c>
      <c r="CV189">
        <f t="shared" si="175"/>
        <v>0</v>
      </c>
      <c r="CW189">
        <f t="shared" si="176"/>
        <v>0</v>
      </c>
      <c r="CX189">
        <f t="shared" si="177"/>
        <v>0</v>
      </c>
      <c r="CY189">
        <f t="shared" si="178"/>
        <v>0</v>
      </c>
      <c r="CZ189">
        <f t="shared" si="179"/>
        <v>0</v>
      </c>
      <c r="DC189" t="s">
        <v>3</v>
      </c>
      <c r="DD189" t="s">
        <v>3</v>
      </c>
      <c r="DE189" t="s">
        <v>3</v>
      </c>
      <c r="DF189" t="s">
        <v>3</v>
      </c>
      <c r="DG189" t="s">
        <v>3</v>
      </c>
      <c r="DH189" t="s">
        <v>3</v>
      </c>
      <c r="DI189" t="s">
        <v>3</v>
      </c>
      <c r="DJ189" t="s">
        <v>3</v>
      </c>
      <c r="DK189" t="s">
        <v>3</v>
      </c>
      <c r="DL189" t="s">
        <v>3</v>
      </c>
      <c r="DM189" t="s">
        <v>3</v>
      </c>
      <c r="DN189">
        <v>0</v>
      </c>
      <c r="DO189">
        <v>0</v>
      </c>
      <c r="DP189">
        <v>1</v>
      </c>
      <c r="DQ189">
        <v>1</v>
      </c>
      <c r="DU189">
        <v>1010</v>
      </c>
      <c r="DV189" t="s">
        <v>149</v>
      </c>
      <c r="DW189" t="s">
        <v>149</v>
      </c>
      <c r="DX189">
        <v>1</v>
      </c>
      <c r="DZ189" t="s">
        <v>3</v>
      </c>
      <c r="EA189" t="s">
        <v>3</v>
      </c>
      <c r="EB189" t="s">
        <v>3</v>
      </c>
      <c r="EC189" t="s">
        <v>3</v>
      </c>
      <c r="EE189">
        <v>41318551</v>
      </c>
      <c r="EF189">
        <v>12</v>
      </c>
      <c r="EG189" t="s">
        <v>59</v>
      </c>
      <c r="EH189">
        <v>0</v>
      </c>
      <c r="EI189" t="s">
        <v>3</v>
      </c>
      <c r="EJ189">
        <v>2</v>
      </c>
      <c r="EK189">
        <v>500002</v>
      </c>
      <c r="EL189" t="s">
        <v>60</v>
      </c>
      <c r="EM189" t="s">
        <v>61</v>
      </c>
      <c r="EO189" t="s">
        <v>3</v>
      </c>
      <c r="EQ189">
        <v>131072</v>
      </c>
      <c r="ER189">
        <v>45.61</v>
      </c>
      <c r="ES189">
        <v>45.61</v>
      </c>
      <c r="ET189">
        <v>0</v>
      </c>
      <c r="EU189">
        <v>0</v>
      </c>
      <c r="EV189">
        <v>0</v>
      </c>
      <c r="EW189">
        <v>0</v>
      </c>
      <c r="EX189">
        <v>0</v>
      </c>
      <c r="EY189">
        <v>0</v>
      </c>
      <c r="FQ189">
        <v>0</v>
      </c>
      <c r="FR189">
        <f t="shared" si="180"/>
        <v>0</v>
      </c>
      <c r="FS189">
        <v>0</v>
      </c>
      <c r="FX189">
        <v>0</v>
      </c>
      <c r="FY189">
        <v>0</v>
      </c>
      <c r="GA189" t="s">
        <v>3</v>
      </c>
      <c r="GD189">
        <v>1</v>
      </c>
      <c r="GF189">
        <v>519191591</v>
      </c>
      <c r="GG189">
        <v>1</v>
      </c>
      <c r="GH189">
        <v>1</v>
      </c>
      <c r="GI189">
        <v>3</v>
      </c>
      <c r="GJ189">
        <v>0</v>
      </c>
      <c r="GK189">
        <v>0</v>
      </c>
      <c r="GL189">
        <f t="shared" si="181"/>
        <v>0</v>
      </c>
      <c r="GM189">
        <f t="shared" si="182"/>
        <v>3771</v>
      </c>
      <c r="GN189">
        <f t="shared" si="183"/>
        <v>0</v>
      </c>
      <c r="GO189">
        <f t="shared" si="184"/>
        <v>3771</v>
      </c>
      <c r="GP189">
        <f t="shared" si="185"/>
        <v>0</v>
      </c>
      <c r="GR189">
        <v>0</v>
      </c>
      <c r="GS189">
        <v>3</v>
      </c>
      <c r="GT189">
        <v>0</v>
      </c>
      <c r="GU189" t="s">
        <v>3</v>
      </c>
      <c r="GV189">
        <f t="shared" si="186"/>
        <v>0</v>
      </c>
      <c r="GW189">
        <v>1</v>
      </c>
      <c r="GX189">
        <f t="shared" si="187"/>
        <v>0</v>
      </c>
      <c r="HA189">
        <v>0</v>
      </c>
      <c r="HB189">
        <v>0</v>
      </c>
      <c r="HC189">
        <f t="shared" si="188"/>
        <v>0</v>
      </c>
      <c r="HE189" t="s">
        <v>3</v>
      </c>
      <c r="HF189" t="s">
        <v>3</v>
      </c>
      <c r="HM189" t="s">
        <v>3</v>
      </c>
      <c r="HN189" t="s">
        <v>3</v>
      </c>
      <c r="HO189" t="s">
        <v>3</v>
      </c>
      <c r="HP189" t="s">
        <v>3</v>
      </c>
      <c r="HQ189" t="s">
        <v>3</v>
      </c>
      <c r="IK189">
        <v>0</v>
      </c>
    </row>
    <row r="190" spans="1:255" x14ac:dyDescent="0.2">
      <c r="A190" s="2">
        <v>17</v>
      </c>
      <c r="B190" s="2">
        <v>1</v>
      </c>
      <c r="C190" s="2">
        <f>ROW(SmtRes!A401)</f>
        <v>401</v>
      </c>
      <c r="D190" s="2">
        <f>ROW(EtalonRes!A402)</f>
        <v>402</v>
      </c>
      <c r="E190" s="2" t="s">
        <v>242</v>
      </c>
      <c r="F190" s="2" t="s">
        <v>243</v>
      </c>
      <c r="G190" s="2" t="s">
        <v>244</v>
      </c>
      <c r="H190" s="2" t="s">
        <v>135</v>
      </c>
      <c r="I190" s="2">
        <v>12</v>
      </c>
      <c r="J190" s="2">
        <v>0</v>
      </c>
      <c r="K190" s="2">
        <v>12</v>
      </c>
      <c r="L190" s="2"/>
      <c r="M190" s="2"/>
      <c r="N190" s="2"/>
      <c r="O190" s="2">
        <f t="shared" si="154"/>
        <v>47252</v>
      </c>
      <c r="P190" s="2">
        <f t="shared" si="155"/>
        <v>9068</v>
      </c>
      <c r="Q190" s="2">
        <f t="shared" si="156"/>
        <v>32348</v>
      </c>
      <c r="R190" s="2">
        <f t="shared" si="157"/>
        <v>1908</v>
      </c>
      <c r="S190" s="2">
        <f t="shared" si="158"/>
        <v>5836</v>
      </c>
      <c r="T190" s="2">
        <f t="shared" si="159"/>
        <v>0</v>
      </c>
      <c r="U190" s="2">
        <f t="shared" si="160"/>
        <v>534.88799999999992</v>
      </c>
      <c r="V190" s="2">
        <f t="shared" si="161"/>
        <v>152.02079999999998</v>
      </c>
      <c r="W190" s="2">
        <f t="shared" si="162"/>
        <v>0</v>
      </c>
      <c r="X190" s="2">
        <f t="shared" si="163"/>
        <v>7357</v>
      </c>
      <c r="Y190" s="2">
        <f t="shared" si="164"/>
        <v>4259</v>
      </c>
      <c r="Z190" s="2"/>
      <c r="AA190" s="2">
        <v>76147896</v>
      </c>
      <c r="AB190" s="2">
        <f t="shared" si="165"/>
        <v>3937.5988000000002</v>
      </c>
      <c r="AC190" s="2">
        <f t="shared" si="193"/>
        <v>755.65</v>
      </c>
      <c r="AD190" s="2">
        <f>ROUND((((((ET190*1.2)*1.15))-(((EU190*1.2)*1.15)))+AE190),6)</f>
        <v>2695.6505999999999</v>
      </c>
      <c r="AE190" s="2">
        <f>ROUND((((EU190*1.2)*1.15)),6)</f>
        <v>158.9898</v>
      </c>
      <c r="AF190" s="2">
        <f>ROUND((((EV190*1.2)*1.15)),6)</f>
        <v>486.29820000000001</v>
      </c>
      <c r="AG190" s="2">
        <f t="shared" si="167"/>
        <v>0</v>
      </c>
      <c r="AH190" s="2">
        <f>(((EW190*1.2)*1.15))</f>
        <v>44.573999999999991</v>
      </c>
      <c r="AI190" s="2">
        <f>(((EX190*1.2)*1.15))</f>
        <v>12.668399999999998</v>
      </c>
      <c r="AJ190" s="2">
        <f t="shared" si="168"/>
        <v>0</v>
      </c>
      <c r="AK190" s="2">
        <v>3061.41</v>
      </c>
      <c r="AL190" s="2">
        <v>755.65</v>
      </c>
      <c r="AM190" s="2">
        <v>1953.37</v>
      </c>
      <c r="AN190" s="2">
        <v>115.21</v>
      </c>
      <c r="AO190" s="2">
        <v>352.39</v>
      </c>
      <c r="AP190" s="2">
        <v>0</v>
      </c>
      <c r="AQ190" s="2">
        <v>32.299999999999997</v>
      </c>
      <c r="AR190" s="2">
        <v>9.18</v>
      </c>
      <c r="AS190" s="2">
        <v>0</v>
      </c>
      <c r="AT190" s="2">
        <v>95</v>
      </c>
      <c r="AU190" s="2">
        <v>55</v>
      </c>
      <c r="AV190" s="2">
        <v>1</v>
      </c>
      <c r="AW190" s="2">
        <v>1</v>
      </c>
      <c r="AX190" s="2"/>
      <c r="AY190" s="2"/>
      <c r="AZ190" s="2">
        <v>1</v>
      </c>
      <c r="BA190" s="2">
        <v>1</v>
      </c>
      <c r="BB190" s="2">
        <v>1</v>
      </c>
      <c r="BC190" s="2">
        <v>1</v>
      </c>
      <c r="BD190" s="2" t="s">
        <v>3</v>
      </c>
      <c r="BE190" s="2" t="s">
        <v>3</v>
      </c>
      <c r="BF190" s="2" t="s">
        <v>3</v>
      </c>
      <c r="BG190" s="2" t="s">
        <v>3</v>
      </c>
      <c r="BH190" s="2">
        <v>0</v>
      </c>
      <c r="BI190" s="2">
        <v>2</v>
      </c>
      <c r="BJ190" s="2" t="s">
        <v>245</v>
      </c>
      <c r="BK190" s="2"/>
      <c r="BL190" s="2"/>
      <c r="BM190" s="2">
        <v>120002</v>
      </c>
      <c r="BN190" s="2">
        <v>0</v>
      </c>
      <c r="BO190" s="2" t="s">
        <v>3</v>
      </c>
      <c r="BP190" s="2">
        <v>0</v>
      </c>
      <c r="BQ190" s="2">
        <v>3</v>
      </c>
      <c r="BR190" s="2">
        <v>0</v>
      </c>
      <c r="BS190" s="2">
        <v>1</v>
      </c>
      <c r="BT190" s="2">
        <v>1</v>
      </c>
      <c r="BU190" s="2">
        <v>1</v>
      </c>
      <c r="BV190" s="2">
        <v>1</v>
      </c>
      <c r="BW190" s="2">
        <v>1</v>
      </c>
      <c r="BX190" s="2">
        <v>1</v>
      </c>
      <c r="BY190" s="2" t="s">
        <v>3</v>
      </c>
      <c r="BZ190" s="2">
        <v>95</v>
      </c>
      <c r="CA190" s="2">
        <v>55</v>
      </c>
      <c r="CB190" s="2" t="s">
        <v>3</v>
      </c>
      <c r="CC190" s="2"/>
      <c r="CD190" s="2"/>
      <c r="CE190" s="2">
        <v>0</v>
      </c>
      <c r="CF190" s="2">
        <v>0</v>
      </c>
      <c r="CG190" s="2">
        <v>0</v>
      </c>
      <c r="CH190" s="2"/>
      <c r="CI190" s="2"/>
      <c r="CJ190" s="2"/>
      <c r="CK190" s="2"/>
      <c r="CL190" s="2"/>
      <c r="CM190" s="2">
        <v>0</v>
      </c>
      <c r="CN190" s="2" t="s">
        <v>1030</v>
      </c>
      <c r="CO190" s="2">
        <v>0</v>
      </c>
      <c r="CP190" s="2">
        <f t="shared" si="169"/>
        <v>47252</v>
      </c>
      <c r="CQ190" s="2">
        <f t="shared" si="170"/>
        <v>755.65</v>
      </c>
      <c r="CR190" s="2">
        <f t="shared" si="171"/>
        <v>2695.6505999999999</v>
      </c>
      <c r="CS190" s="2">
        <f t="shared" si="172"/>
        <v>158.9898</v>
      </c>
      <c r="CT190" s="2">
        <f t="shared" si="173"/>
        <v>486.29820000000001</v>
      </c>
      <c r="CU190" s="2">
        <f t="shared" si="174"/>
        <v>0</v>
      </c>
      <c r="CV190" s="2">
        <f t="shared" si="175"/>
        <v>44.573999999999991</v>
      </c>
      <c r="CW190" s="2">
        <f t="shared" si="176"/>
        <v>12.668399999999998</v>
      </c>
      <c r="CX190" s="2">
        <f t="shared" si="177"/>
        <v>0</v>
      </c>
      <c r="CY190" s="2">
        <f t="shared" si="178"/>
        <v>7356.8</v>
      </c>
      <c r="CZ190" s="2">
        <f t="shared" si="179"/>
        <v>4259.2</v>
      </c>
      <c r="DA190" s="2"/>
      <c r="DB190" s="2"/>
      <c r="DC190" s="2" t="s">
        <v>3</v>
      </c>
      <c r="DD190" s="2" t="s">
        <v>3</v>
      </c>
      <c r="DE190" s="2" t="s">
        <v>144</v>
      </c>
      <c r="DF190" s="2" t="s">
        <v>144</v>
      </c>
      <c r="DG190" s="2" t="s">
        <v>144</v>
      </c>
      <c r="DH190" s="2" t="s">
        <v>3</v>
      </c>
      <c r="DI190" s="2" t="s">
        <v>144</v>
      </c>
      <c r="DJ190" s="2" t="s">
        <v>144</v>
      </c>
      <c r="DK190" s="2" t="s">
        <v>3</v>
      </c>
      <c r="DL190" s="2" t="s">
        <v>3</v>
      </c>
      <c r="DM190" s="2" t="s">
        <v>3</v>
      </c>
      <c r="DN190" s="2">
        <v>0</v>
      </c>
      <c r="DO190" s="2">
        <v>0</v>
      </c>
      <c r="DP190" s="2">
        <v>1</v>
      </c>
      <c r="DQ190" s="2">
        <v>1</v>
      </c>
      <c r="DR190" s="2"/>
      <c r="DS190" s="2"/>
      <c r="DT190" s="2"/>
      <c r="DU190" s="2">
        <v>1013</v>
      </c>
      <c r="DV190" s="2" t="s">
        <v>135</v>
      </c>
      <c r="DW190" s="2" t="s">
        <v>135</v>
      </c>
      <c r="DX190" s="2">
        <v>1</v>
      </c>
      <c r="DY190" s="2"/>
      <c r="DZ190" s="2" t="s">
        <v>3</v>
      </c>
      <c r="EA190" s="2" t="s">
        <v>3</v>
      </c>
      <c r="EB190" s="2" t="s">
        <v>3</v>
      </c>
      <c r="EC190" s="2" t="s">
        <v>3</v>
      </c>
      <c r="ED190" s="2"/>
      <c r="EE190" s="2">
        <v>41318523</v>
      </c>
      <c r="EF190" s="2">
        <v>3</v>
      </c>
      <c r="EG190" s="2" t="s">
        <v>50</v>
      </c>
      <c r="EH190" s="2">
        <v>0</v>
      </c>
      <c r="EI190" s="2" t="s">
        <v>3</v>
      </c>
      <c r="EJ190" s="2">
        <v>2</v>
      </c>
      <c r="EK190" s="2">
        <v>120002</v>
      </c>
      <c r="EL190" s="2" t="s">
        <v>137</v>
      </c>
      <c r="EM190" s="2" t="s">
        <v>138</v>
      </c>
      <c r="EN190" s="2"/>
      <c r="EO190" s="2" t="s">
        <v>145</v>
      </c>
      <c r="EP190" s="2"/>
      <c r="EQ190" s="2">
        <v>131840</v>
      </c>
      <c r="ER190" s="2">
        <v>3061.41</v>
      </c>
      <c r="ES190" s="2">
        <v>755.65</v>
      </c>
      <c r="ET190" s="2">
        <v>1953.37</v>
      </c>
      <c r="EU190" s="2">
        <v>115.21</v>
      </c>
      <c r="EV190" s="2">
        <v>352.39</v>
      </c>
      <c r="EW190" s="2">
        <v>32.299999999999997</v>
      </c>
      <c r="EX190" s="2">
        <v>9.18</v>
      </c>
      <c r="EY190" s="2">
        <v>0</v>
      </c>
      <c r="EZ190" s="2"/>
      <c r="FA190" s="2"/>
      <c r="FB190" s="2"/>
      <c r="FC190" s="2"/>
      <c r="FD190" s="2"/>
      <c r="FE190" s="2"/>
      <c r="FF190" s="2"/>
      <c r="FG190" s="2"/>
      <c r="FH190" s="2"/>
      <c r="FI190" s="2"/>
      <c r="FJ190" s="2"/>
      <c r="FK190" s="2"/>
      <c r="FL190" s="2"/>
      <c r="FM190" s="2"/>
      <c r="FN190" s="2"/>
      <c r="FO190" s="2"/>
      <c r="FP190" s="2"/>
      <c r="FQ190" s="2">
        <v>0</v>
      </c>
      <c r="FR190" s="2">
        <f t="shared" si="180"/>
        <v>0</v>
      </c>
      <c r="FS190" s="2">
        <v>0</v>
      </c>
      <c r="FT190" s="2"/>
      <c r="FU190" s="2"/>
      <c r="FV190" s="2"/>
      <c r="FW190" s="2"/>
      <c r="FX190" s="2">
        <v>95</v>
      </c>
      <c r="FY190" s="2">
        <v>55</v>
      </c>
      <c r="FZ190" s="2"/>
      <c r="GA190" s="2" t="s">
        <v>3</v>
      </c>
      <c r="GB190" s="2"/>
      <c r="GC190" s="2"/>
      <c r="GD190" s="2">
        <v>1</v>
      </c>
      <c r="GE190" s="2"/>
      <c r="GF190" s="2">
        <v>-958689985</v>
      </c>
      <c r="GG190" s="2">
        <v>2</v>
      </c>
      <c r="GH190" s="2">
        <v>1</v>
      </c>
      <c r="GI190" s="2">
        <v>-2</v>
      </c>
      <c r="GJ190" s="2">
        <v>0</v>
      </c>
      <c r="GK190" s="2">
        <v>0</v>
      </c>
      <c r="GL190" s="2">
        <f t="shared" si="181"/>
        <v>0</v>
      </c>
      <c r="GM190" s="2">
        <f t="shared" si="182"/>
        <v>58868</v>
      </c>
      <c r="GN190" s="2">
        <f t="shared" si="183"/>
        <v>0</v>
      </c>
      <c r="GO190" s="2">
        <f t="shared" si="184"/>
        <v>58868</v>
      </c>
      <c r="GP190" s="2">
        <f t="shared" si="185"/>
        <v>0</v>
      </c>
      <c r="GQ190" s="2"/>
      <c r="GR190" s="2">
        <v>0</v>
      </c>
      <c r="GS190" s="2">
        <v>3</v>
      </c>
      <c r="GT190" s="2">
        <v>0</v>
      </c>
      <c r="GU190" s="2" t="s">
        <v>3</v>
      </c>
      <c r="GV190" s="2">
        <f t="shared" si="186"/>
        <v>0</v>
      </c>
      <c r="GW190" s="2">
        <v>1</v>
      </c>
      <c r="GX190" s="2">
        <f t="shared" si="187"/>
        <v>0</v>
      </c>
      <c r="GY190" s="2"/>
      <c r="GZ190" s="2"/>
      <c r="HA190" s="2">
        <v>0</v>
      </c>
      <c r="HB190" s="2">
        <v>0</v>
      </c>
      <c r="HC190" s="2">
        <f t="shared" si="188"/>
        <v>0</v>
      </c>
      <c r="HD190" s="2"/>
      <c r="HE190" s="2" t="s">
        <v>3</v>
      </c>
      <c r="HF190" s="2" t="s">
        <v>3</v>
      </c>
      <c r="HG190" s="2"/>
      <c r="HH190" s="2"/>
      <c r="HI190" s="2"/>
      <c r="HJ190" s="2"/>
      <c r="HK190" s="2"/>
      <c r="HL190" s="2"/>
      <c r="HM190" s="2" t="s">
        <v>3</v>
      </c>
      <c r="HN190" s="2" t="s">
        <v>3</v>
      </c>
      <c r="HO190" s="2" t="s">
        <v>3</v>
      </c>
      <c r="HP190" s="2" t="s">
        <v>3</v>
      </c>
      <c r="HQ190" s="2" t="s">
        <v>3</v>
      </c>
      <c r="HR190" s="2"/>
      <c r="HS190" s="2"/>
      <c r="HT190" s="2"/>
      <c r="HU190" s="2"/>
      <c r="HV190" s="2"/>
      <c r="HW190" s="2"/>
      <c r="HX190" s="2"/>
      <c r="HY190" s="2"/>
      <c r="HZ190" s="2"/>
      <c r="IA190" s="2"/>
      <c r="IB190" s="2"/>
      <c r="IC190" s="2"/>
      <c r="ID190" s="2"/>
      <c r="IE190" s="2"/>
      <c r="IF190" s="2"/>
      <c r="IG190" s="2"/>
      <c r="IH190" s="2"/>
      <c r="II190" s="2"/>
      <c r="IJ190" s="2"/>
      <c r="IK190" s="2">
        <v>0</v>
      </c>
      <c r="IL190" s="2"/>
      <c r="IM190" s="2"/>
      <c r="IN190" s="2"/>
      <c r="IO190" s="2"/>
      <c r="IP190" s="2"/>
      <c r="IQ190" s="2"/>
      <c r="IR190" s="2"/>
      <c r="IS190" s="2"/>
      <c r="IT190" s="2"/>
      <c r="IU190" s="2"/>
    </row>
    <row r="191" spans="1:255" x14ac:dyDescent="0.2">
      <c r="A191">
        <v>17</v>
      </c>
      <c r="B191">
        <v>1</v>
      </c>
      <c r="C191">
        <f>ROW(SmtRes!A408)</f>
        <v>408</v>
      </c>
      <c r="D191">
        <f>ROW(EtalonRes!A410)</f>
        <v>410</v>
      </c>
      <c r="E191" t="s">
        <v>242</v>
      </c>
      <c r="F191" t="s">
        <v>243</v>
      </c>
      <c r="G191" t="s">
        <v>244</v>
      </c>
      <c r="H191" t="s">
        <v>135</v>
      </c>
      <c r="I191">
        <v>12</v>
      </c>
      <c r="J191">
        <v>0</v>
      </c>
      <c r="K191">
        <v>12</v>
      </c>
      <c r="O191">
        <f t="shared" si="154"/>
        <v>325560</v>
      </c>
      <c r="P191">
        <f t="shared" si="155"/>
        <v>62477</v>
      </c>
      <c r="Q191">
        <f t="shared" si="156"/>
        <v>222876</v>
      </c>
      <c r="R191">
        <f t="shared" si="157"/>
        <v>13145</v>
      </c>
      <c r="S191">
        <f t="shared" si="158"/>
        <v>40207</v>
      </c>
      <c r="T191">
        <f t="shared" si="159"/>
        <v>0</v>
      </c>
      <c r="U191">
        <f t="shared" si="160"/>
        <v>534.88799999999992</v>
      </c>
      <c r="V191">
        <f t="shared" si="161"/>
        <v>152.02079999999998</v>
      </c>
      <c r="W191">
        <f t="shared" si="162"/>
        <v>0</v>
      </c>
      <c r="X191">
        <f t="shared" si="163"/>
        <v>50684</v>
      </c>
      <c r="Y191">
        <f t="shared" si="164"/>
        <v>29344</v>
      </c>
      <c r="AA191">
        <v>76147894</v>
      </c>
      <c r="AB191">
        <f t="shared" si="165"/>
        <v>3937.5988000000002</v>
      </c>
      <c r="AC191">
        <f t="shared" si="193"/>
        <v>755.65</v>
      </c>
      <c r="AD191">
        <f>ROUND((((((ET191*1.2)*1.15))-(((EU191*1.2)*1.15)))+AE191),6)</f>
        <v>2695.6505999999999</v>
      </c>
      <c r="AE191">
        <f>ROUND((((EU191*1.2)*1.15)),6)</f>
        <v>158.9898</v>
      </c>
      <c r="AF191">
        <f>ROUND((((EV191*1.2)*1.15)),6)</f>
        <v>486.29820000000001</v>
      </c>
      <c r="AG191">
        <f t="shared" si="167"/>
        <v>0</v>
      </c>
      <c r="AH191">
        <f>(((EW191*1.2)*1.15))</f>
        <v>44.573999999999991</v>
      </c>
      <c r="AI191">
        <f>(((EX191*1.2)*1.15))</f>
        <v>12.668399999999998</v>
      </c>
      <c r="AJ191">
        <f t="shared" si="168"/>
        <v>0</v>
      </c>
      <c r="AK191">
        <v>3061.41</v>
      </c>
      <c r="AL191">
        <v>755.65</v>
      </c>
      <c r="AM191">
        <v>1953.37</v>
      </c>
      <c r="AN191">
        <v>115.21</v>
      </c>
      <c r="AO191">
        <v>352.39</v>
      </c>
      <c r="AP191">
        <v>0</v>
      </c>
      <c r="AQ191">
        <v>32.299999999999997</v>
      </c>
      <c r="AR191">
        <v>9.18</v>
      </c>
      <c r="AS191">
        <v>0</v>
      </c>
      <c r="AT191">
        <v>95</v>
      </c>
      <c r="AU191">
        <v>55</v>
      </c>
      <c r="AV191">
        <v>1</v>
      </c>
      <c r="AW191">
        <v>1</v>
      </c>
      <c r="AZ191">
        <v>6.89</v>
      </c>
      <c r="BA191">
        <v>6.89</v>
      </c>
      <c r="BB191">
        <v>6.89</v>
      </c>
      <c r="BC191">
        <v>6.89</v>
      </c>
      <c r="BD191" t="s">
        <v>3</v>
      </c>
      <c r="BE191" t="s">
        <v>3</v>
      </c>
      <c r="BF191" t="s">
        <v>3</v>
      </c>
      <c r="BG191" t="s">
        <v>3</v>
      </c>
      <c r="BH191">
        <v>0</v>
      </c>
      <c r="BI191">
        <v>2</v>
      </c>
      <c r="BJ191" t="s">
        <v>245</v>
      </c>
      <c r="BM191">
        <v>120002</v>
      </c>
      <c r="BN191">
        <v>0</v>
      </c>
      <c r="BO191" t="s">
        <v>29</v>
      </c>
      <c r="BP191">
        <v>1</v>
      </c>
      <c r="BQ191">
        <v>3</v>
      </c>
      <c r="BR191">
        <v>0</v>
      </c>
      <c r="BS191">
        <v>6.89</v>
      </c>
      <c r="BT191">
        <v>1</v>
      </c>
      <c r="BU191">
        <v>1</v>
      </c>
      <c r="BV191">
        <v>1</v>
      </c>
      <c r="BW191">
        <v>1</v>
      </c>
      <c r="BX191">
        <v>1</v>
      </c>
      <c r="BY191" t="s">
        <v>3</v>
      </c>
      <c r="BZ191">
        <v>95</v>
      </c>
      <c r="CA191">
        <v>55</v>
      </c>
      <c r="CB191" t="s">
        <v>3</v>
      </c>
      <c r="CE191">
        <v>0</v>
      </c>
      <c r="CF191">
        <v>0</v>
      </c>
      <c r="CG191">
        <v>0</v>
      </c>
      <c r="CM191">
        <v>0</v>
      </c>
      <c r="CN191" t="s">
        <v>1030</v>
      </c>
      <c r="CO191">
        <v>0</v>
      </c>
      <c r="CP191">
        <f t="shared" si="169"/>
        <v>325560</v>
      </c>
      <c r="CQ191">
        <f t="shared" si="170"/>
        <v>5206.4285</v>
      </c>
      <c r="CR191">
        <f t="shared" si="171"/>
        <v>18573.032633999999</v>
      </c>
      <c r="CS191">
        <f t="shared" si="172"/>
        <v>1095.4397220000001</v>
      </c>
      <c r="CT191">
        <f t="shared" si="173"/>
        <v>3350.5945979999997</v>
      </c>
      <c r="CU191">
        <f t="shared" si="174"/>
        <v>0</v>
      </c>
      <c r="CV191">
        <f t="shared" si="175"/>
        <v>44.573999999999991</v>
      </c>
      <c r="CW191">
        <f t="shared" si="176"/>
        <v>12.668399999999998</v>
      </c>
      <c r="CX191">
        <f t="shared" si="177"/>
        <v>0</v>
      </c>
      <c r="CY191">
        <f t="shared" si="178"/>
        <v>50684.4</v>
      </c>
      <c r="CZ191">
        <f t="shared" si="179"/>
        <v>29343.599999999999</v>
      </c>
      <c r="DC191" t="s">
        <v>3</v>
      </c>
      <c r="DD191" t="s">
        <v>3</v>
      </c>
      <c r="DE191" t="s">
        <v>144</v>
      </c>
      <c r="DF191" t="s">
        <v>144</v>
      </c>
      <c r="DG191" t="s">
        <v>144</v>
      </c>
      <c r="DH191" t="s">
        <v>3</v>
      </c>
      <c r="DI191" t="s">
        <v>144</v>
      </c>
      <c r="DJ191" t="s">
        <v>144</v>
      </c>
      <c r="DK191" t="s">
        <v>3</v>
      </c>
      <c r="DL191" t="s">
        <v>3</v>
      </c>
      <c r="DM191" t="s">
        <v>3</v>
      </c>
      <c r="DN191">
        <v>0</v>
      </c>
      <c r="DO191">
        <v>0</v>
      </c>
      <c r="DP191">
        <v>1</v>
      </c>
      <c r="DQ191">
        <v>1</v>
      </c>
      <c r="DU191">
        <v>1013</v>
      </c>
      <c r="DV191" t="s">
        <v>135</v>
      </c>
      <c r="DW191" t="s">
        <v>135</v>
      </c>
      <c r="DX191">
        <v>1</v>
      </c>
      <c r="DZ191" t="s">
        <v>3</v>
      </c>
      <c r="EA191" t="s">
        <v>3</v>
      </c>
      <c r="EB191" t="s">
        <v>3</v>
      </c>
      <c r="EC191" t="s">
        <v>3</v>
      </c>
      <c r="EE191">
        <v>41318523</v>
      </c>
      <c r="EF191">
        <v>3</v>
      </c>
      <c r="EG191" t="s">
        <v>50</v>
      </c>
      <c r="EH191">
        <v>0</v>
      </c>
      <c r="EI191" t="s">
        <v>3</v>
      </c>
      <c r="EJ191">
        <v>2</v>
      </c>
      <c r="EK191">
        <v>120002</v>
      </c>
      <c r="EL191" t="s">
        <v>137</v>
      </c>
      <c r="EM191" t="s">
        <v>138</v>
      </c>
      <c r="EO191" t="s">
        <v>145</v>
      </c>
      <c r="EQ191">
        <v>131840</v>
      </c>
      <c r="ER191">
        <v>3061.41</v>
      </c>
      <c r="ES191">
        <v>755.65</v>
      </c>
      <c r="ET191">
        <v>1953.37</v>
      </c>
      <c r="EU191">
        <v>115.21</v>
      </c>
      <c r="EV191">
        <v>352.39</v>
      </c>
      <c r="EW191">
        <v>32.299999999999997</v>
      </c>
      <c r="EX191">
        <v>9.18</v>
      </c>
      <c r="EY191">
        <v>0</v>
      </c>
      <c r="FQ191">
        <v>0</v>
      </c>
      <c r="FR191">
        <f t="shared" si="180"/>
        <v>0</v>
      </c>
      <c r="FS191">
        <v>0</v>
      </c>
      <c r="FX191">
        <v>95</v>
      </c>
      <c r="FY191">
        <v>55</v>
      </c>
      <c r="GA191" t="s">
        <v>3</v>
      </c>
      <c r="GD191">
        <v>1</v>
      </c>
      <c r="GF191">
        <v>-958689985</v>
      </c>
      <c r="GG191">
        <v>1</v>
      </c>
      <c r="GH191">
        <v>1</v>
      </c>
      <c r="GI191">
        <v>3</v>
      </c>
      <c r="GJ191">
        <v>0</v>
      </c>
      <c r="GK191">
        <v>0</v>
      </c>
      <c r="GL191">
        <f t="shared" si="181"/>
        <v>0</v>
      </c>
      <c r="GM191">
        <f t="shared" si="182"/>
        <v>405588</v>
      </c>
      <c r="GN191">
        <f t="shared" si="183"/>
        <v>0</v>
      </c>
      <c r="GO191">
        <f t="shared" si="184"/>
        <v>405588</v>
      </c>
      <c r="GP191">
        <f t="shared" si="185"/>
        <v>0</v>
      </c>
      <c r="GR191">
        <v>0</v>
      </c>
      <c r="GS191">
        <v>3</v>
      </c>
      <c r="GT191">
        <v>0</v>
      </c>
      <c r="GU191" t="s">
        <v>3</v>
      </c>
      <c r="GV191">
        <f t="shared" si="186"/>
        <v>0</v>
      </c>
      <c r="GW191">
        <v>1</v>
      </c>
      <c r="GX191">
        <f t="shared" si="187"/>
        <v>0</v>
      </c>
      <c r="HA191">
        <v>0</v>
      </c>
      <c r="HB191">
        <v>0</v>
      </c>
      <c r="HC191">
        <f t="shared" si="188"/>
        <v>0</v>
      </c>
      <c r="HE191" t="s">
        <v>3</v>
      </c>
      <c r="HF191" t="s">
        <v>3</v>
      </c>
      <c r="HM191" t="s">
        <v>3</v>
      </c>
      <c r="HN191" t="s">
        <v>3</v>
      </c>
      <c r="HO191" t="s">
        <v>3</v>
      </c>
      <c r="HP191" t="s">
        <v>3</v>
      </c>
      <c r="HQ191" t="s">
        <v>3</v>
      </c>
      <c r="IK191">
        <v>0</v>
      </c>
    </row>
    <row r="192" spans="1:255" x14ac:dyDescent="0.2">
      <c r="A192" s="2">
        <v>17</v>
      </c>
      <c r="B192" s="2">
        <v>1</v>
      </c>
      <c r="C192" s="2"/>
      <c r="D192" s="2"/>
      <c r="E192" s="2" t="s">
        <v>246</v>
      </c>
      <c r="F192" s="2" t="s">
        <v>247</v>
      </c>
      <c r="G192" s="2" t="s">
        <v>248</v>
      </c>
      <c r="H192" s="2" t="s">
        <v>149</v>
      </c>
      <c r="I192" s="2">
        <v>6</v>
      </c>
      <c r="J192" s="2">
        <v>0</v>
      </c>
      <c r="K192" s="2">
        <v>6</v>
      </c>
      <c r="L192" s="2"/>
      <c r="M192" s="2"/>
      <c r="N192" s="2"/>
      <c r="O192" s="2">
        <f t="shared" si="154"/>
        <v>445</v>
      </c>
      <c r="P192" s="2">
        <f t="shared" si="155"/>
        <v>445</v>
      </c>
      <c r="Q192" s="2">
        <f t="shared" si="156"/>
        <v>0</v>
      </c>
      <c r="R192" s="2">
        <f t="shared" si="157"/>
        <v>0</v>
      </c>
      <c r="S192" s="2">
        <f t="shared" si="158"/>
        <v>0</v>
      </c>
      <c r="T192" s="2">
        <f t="shared" si="159"/>
        <v>0</v>
      </c>
      <c r="U192" s="2">
        <f t="shared" si="160"/>
        <v>0</v>
      </c>
      <c r="V192" s="2">
        <f t="shared" si="161"/>
        <v>0</v>
      </c>
      <c r="W192" s="2">
        <f t="shared" si="162"/>
        <v>0</v>
      </c>
      <c r="X192" s="2">
        <f t="shared" si="163"/>
        <v>0</v>
      </c>
      <c r="Y192" s="2">
        <f t="shared" si="164"/>
        <v>0</v>
      </c>
      <c r="Z192" s="2"/>
      <c r="AA192" s="2">
        <v>76147896</v>
      </c>
      <c r="AB192" s="2">
        <f t="shared" si="165"/>
        <v>74.209999999999994</v>
      </c>
      <c r="AC192" s="2">
        <f t="shared" si="193"/>
        <v>74.209999999999994</v>
      </c>
      <c r="AD192" s="2">
        <f>ROUND((((ET192)-(EU192))+AE192),6)</f>
        <v>0</v>
      </c>
      <c r="AE192" s="2">
        <f t="shared" ref="AE192:AF195" si="199">ROUND((EU192),6)</f>
        <v>0</v>
      </c>
      <c r="AF192" s="2">
        <f t="shared" si="199"/>
        <v>0</v>
      </c>
      <c r="AG192" s="2">
        <f t="shared" si="167"/>
        <v>0</v>
      </c>
      <c r="AH192" s="2">
        <f t="shared" ref="AH192:AI195" si="200">(EW192)</f>
        <v>0</v>
      </c>
      <c r="AI192" s="2">
        <f t="shared" si="200"/>
        <v>0</v>
      </c>
      <c r="AJ192" s="2">
        <f t="shared" si="168"/>
        <v>7.0000000000000007E-2</v>
      </c>
      <c r="AK192" s="2">
        <v>74.209999999999994</v>
      </c>
      <c r="AL192" s="2">
        <v>74.209999999999994</v>
      </c>
      <c r="AM192" s="2">
        <v>0</v>
      </c>
      <c r="AN192" s="2">
        <v>0</v>
      </c>
      <c r="AO192" s="2">
        <v>0</v>
      </c>
      <c r="AP192" s="2">
        <v>0</v>
      </c>
      <c r="AQ192" s="2">
        <v>0</v>
      </c>
      <c r="AR192" s="2">
        <v>0</v>
      </c>
      <c r="AS192" s="2">
        <v>7.0000000000000007E-2</v>
      </c>
      <c r="AT192" s="2">
        <v>0</v>
      </c>
      <c r="AU192" s="2">
        <v>0</v>
      </c>
      <c r="AV192" s="2">
        <v>1</v>
      </c>
      <c r="AW192" s="2">
        <v>1</v>
      </c>
      <c r="AX192" s="2"/>
      <c r="AY192" s="2"/>
      <c r="AZ192" s="2">
        <v>1</v>
      </c>
      <c r="BA192" s="2">
        <v>1</v>
      </c>
      <c r="BB192" s="2">
        <v>1</v>
      </c>
      <c r="BC192" s="2">
        <v>1</v>
      </c>
      <c r="BD192" s="2" t="s">
        <v>3</v>
      </c>
      <c r="BE192" s="2" t="s">
        <v>3</v>
      </c>
      <c r="BF192" s="2" t="s">
        <v>3</v>
      </c>
      <c r="BG192" s="2" t="s">
        <v>3</v>
      </c>
      <c r="BH192" s="2">
        <v>3</v>
      </c>
      <c r="BI192" s="2">
        <v>2</v>
      </c>
      <c r="BJ192" s="2" t="s">
        <v>249</v>
      </c>
      <c r="BK192" s="2"/>
      <c r="BL192" s="2"/>
      <c r="BM192" s="2">
        <v>500002</v>
      </c>
      <c r="BN192" s="2">
        <v>0</v>
      </c>
      <c r="BO192" s="2" t="s">
        <v>3</v>
      </c>
      <c r="BP192" s="2">
        <v>0</v>
      </c>
      <c r="BQ192" s="2">
        <v>12</v>
      </c>
      <c r="BR192" s="2">
        <v>0</v>
      </c>
      <c r="BS192" s="2">
        <v>1</v>
      </c>
      <c r="BT192" s="2">
        <v>1</v>
      </c>
      <c r="BU192" s="2">
        <v>1</v>
      </c>
      <c r="BV192" s="2">
        <v>1</v>
      </c>
      <c r="BW192" s="2">
        <v>1</v>
      </c>
      <c r="BX192" s="2">
        <v>1</v>
      </c>
      <c r="BY192" s="2" t="s">
        <v>3</v>
      </c>
      <c r="BZ192" s="2">
        <v>0</v>
      </c>
      <c r="CA192" s="2">
        <v>0</v>
      </c>
      <c r="CB192" s="2" t="s">
        <v>3</v>
      </c>
      <c r="CC192" s="2"/>
      <c r="CD192" s="2"/>
      <c r="CE192" s="2">
        <v>0</v>
      </c>
      <c r="CF192" s="2">
        <v>0</v>
      </c>
      <c r="CG192" s="2">
        <v>0</v>
      </c>
      <c r="CH192" s="2"/>
      <c r="CI192" s="2"/>
      <c r="CJ192" s="2"/>
      <c r="CK192" s="2"/>
      <c r="CL192" s="2"/>
      <c r="CM192" s="2">
        <v>0</v>
      </c>
      <c r="CN192" s="2" t="s">
        <v>3</v>
      </c>
      <c r="CO192" s="2">
        <v>0</v>
      </c>
      <c r="CP192" s="2">
        <f t="shared" si="169"/>
        <v>445</v>
      </c>
      <c r="CQ192" s="2">
        <f t="shared" si="170"/>
        <v>74.209999999999994</v>
      </c>
      <c r="CR192" s="2">
        <f t="shared" si="171"/>
        <v>0</v>
      </c>
      <c r="CS192" s="2">
        <f t="shared" si="172"/>
        <v>0</v>
      </c>
      <c r="CT192" s="2">
        <f t="shared" si="173"/>
        <v>0</v>
      </c>
      <c r="CU192" s="2">
        <f t="shared" si="174"/>
        <v>0</v>
      </c>
      <c r="CV192" s="2">
        <f t="shared" si="175"/>
        <v>0</v>
      </c>
      <c r="CW192" s="2">
        <f t="shared" si="176"/>
        <v>0</v>
      </c>
      <c r="CX192" s="2">
        <f t="shared" si="177"/>
        <v>7.0000000000000007E-2</v>
      </c>
      <c r="CY192" s="2">
        <f t="shared" si="178"/>
        <v>0</v>
      </c>
      <c r="CZ192" s="2">
        <f t="shared" si="179"/>
        <v>0</v>
      </c>
      <c r="DA192" s="2"/>
      <c r="DB192" s="2"/>
      <c r="DC192" s="2" t="s">
        <v>3</v>
      </c>
      <c r="DD192" s="2" t="s">
        <v>3</v>
      </c>
      <c r="DE192" s="2" t="s">
        <v>3</v>
      </c>
      <c r="DF192" s="2" t="s">
        <v>3</v>
      </c>
      <c r="DG192" s="2" t="s">
        <v>3</v>
      </c>
      <c r="DH192" s="2" t="s">
        <v>3</v>
      </c>
      <c r="DI192" s="2" t="s">
        <v>3</v>
      </c>
      <c r="DJ192" s="2" t="s">
        <v>3</v>
      </c>
      <c r="DK192" s="2" t="s">
        <v>3</v>
      </c>
      <c r="DL192" s="2" t="s">
        <v>3</v>
      </c>
      <c r="DM192" s="2" t="s">
        <v>3</v>
      </c>
      <c r="DN192" s="2">
        <v>0</v>
      </c>
      <c r="DO192" s="2">
        <v>0</v>
      </c>
      <c r="DP192" s="2">
        <v>1</v>
      </c>
      <c r="DQ192" s="2">
        <v>1</v>
      </c>
      <c r="DR192" s="2"/>
      <c r="DS192" s="2"/>
      <c r="DT192" s="2"/>
      <c r="DU192" s="2">
        <v>1010</v>
      </c>
      <c r="DV192" s="2" t="s">
        <v>149</v>
      </c>
      <c r="DW192" s="2" t="s">
        <v>149</v>
      </c>
      <c r="DX192" s="2">
        <v>1</v>
      </c>
      <c r="DY192" s="2"/>
      <c r="DZ192" s="2" t="s">
        <v>3</v>
      </c>
      <c r="EA192" s="2" t="s">
        <v>3</v>
      </c>
      <c r="EB192" s="2" t="s">
        <v>3</v>
      </c>
      <c r="EC192" s="2" t="s">
        <v>3</v>
      </c>
      <c r="ED192" s="2"/>
      <c r="EE192" s="2">
        <v>41318551</v>
      </c>
      <c r="EF192" s="2">
        <v>12</v>
      </c>
      <c r="EG192" s="2" t="s">
        <v>59</v>
      </c>
      <c r="EH192" s="2">
        <v>0</v>
      </c>
      <c r="EI192" s="2" t="s">
        <v>3</v>
      </c>
      <c r="EJ192" s="2">
        <v>2</v>
      </c>
      <c r="EK192" s="2">
        <v>500002</v>
      </c>
      <c r="EL192" s="2" t="s">
        <v>60</v>
      </c>
      <c r="EM192" s="2" t="s">
        <v>61</v>
      </c>
      <c r="EN192" s="2"/>
      <c r="EO192" s="2" t="s">
        <v>3</v>
      </c>
      <c r="EP192" s="2"/>
      <c r="EQ192" s="2">
        <v>131072</v>
      </c>
      <c r="ER192" s="2">
        <v>74.209999999999994</v>
      </c>
      <c r="ES192" s="2">
        <v>74.209999999999994</v>
      </c>
      <c r="ET192" s="2">
        <v>0</v>
      </c>
      <c r="EU192" s="2">
        <v>0</v>
      </c>
      <c r="EV192" s="2">
        <v>0</v>
      </c>
      <c r="EW192" s="2">
        <v>0</v>
      </c>
      <c r="EX192" s="2">
        <v>0</v>
      </c>
      <c r="EY192" s="2">
        <v>0</v>
      </c>
      <c r="EZ192" s="2"/>
      <c r="FA192" s="2"/>
      <c r="FB192" s="2"/>
      <c r="FC192" s="2"/>
      <c r="FD192" s="2"/>
      <c r="FE192" s="2"/>
      <c r="FF192" s="2"/>
      <c r="FG192" s="2"/>
      <c r="FH192" s="2"/>
      <c r="FI192" s="2"/>
      <c r="FJ192" s="2"/>
      <c r="FK192" s="2"/>
      <c r="FL192" s="2"/>
      <c r="FM192" s="2"/>
      <c r="FN192" s="2"/>
      <c r="FO192" s="2"/>
      <c r="FP192" s="2"/>
      <c r="FQ192" s="2">
        <v>0</v>
      </c>
      <c r="FR192" s="2">
        <f t="shared" si="180"/>
        <v>0</v>
      </c>
      <c r="FS192" s="2">
        <v>0</v>
      </c>
      <c r="FT192" s="2"/>
      <c r="FU192" s="2"/>
      <c r="FV192" s="2"/>
      <c r="FW192" s="2"/>
      <c r="FX192" s="2">
        <v>0</v>
      </c>
      <c r="FY192" s="2">
        <v>0</v>
      </c>
      <c r="FZ192" s="2"/>
      <c r="GA192" s="2" t="s">
        <v>3</v>
      </c>
      <c r="GB192" s="2"/>
      <c r="GC192" s="2"/>
      <c r="GD192" s="2">
        <v>1</v>
      </c>
      <c r="GE192" s="2"/>
      <c r="GF192" s="2">
        <v>-1358171337</v>
      </c>
      <c r="GG192" s="2">
        <v>2</v>
      </c>
      <c r="GH192" s="2">
        <v>1</v>
      </c>
      <c r="GI192" s="2">
        <v>-2</v>
      </c>
      <c r="GJ192" s="2">
        <v>0</v>
      </c>
      <c r="GK192" s="2">
        <v>0</v>
      </c>
      <c r="GL192" s="2">
        <f t="shared" si="181"/>
        <v>0</v>
      </c>
      <c r="GM192" s="2">
        <f t="shared" si="182"/>
        <v>445</v>
      </c>
      <c r="GN192" s="2">
        <f t="shared" si="183"/>
        <v>0</v>
      </c>
      <c r="GO192" s="2">
        <f t="shared" si="184"/>
        <v>445</v>
      </c>
      <c r="GP192" s="2">
        <f t="shared" si="185"/>
        <v>0</v>
      </c>
      <c r="GQ192" s="2"/>
      <c r="GR192" s="2">
        <v>0</v>
      </c>
      <c r="GS192" s="2">
        <v>3</v>
      </c>
      <c r="GT192" s="2">
        <v>0</v>
      </c>
      <c r="GU192" s="2" t="s">
        <v>3</v>
      </c>
      <c r="GV192" s="2">
        <f t="shared" si="186"/>
        <v>0</v>
      </c>
      <c r="GW192" s="2">
        <v>1</v>
      </c>
      <c r="GX192" s="2">
        <f t="shared" si="187"/>
        <v>0</v>
      </c>
      <c r="GY192" s="2"/>
      <c r="GZ192" s="2"/>
      <c r="HA192" s="2">
        <v>0</v>
      </c>
      <c r="HB192" s="2">
        <v>0</v>
      </c>
      <c r="HC192" s="2">
        <f t="shared" si="188"/>
        <v>0</v>
      </c>
      <c r="HD192" s="2"/>
      <c r="HE192" s="2" t="s">
        <v>3</v>
      </c>
      <c r="HF192" s="2" t="s">
        <v>3</v>
      </c>
      <c r="HG192" s="2"/>
      <c r="HH192" s="2"/>
      <c r="HI192" s="2"/>
      <c r="HJ192" s="2"/>
      <c r="HK192" s="2"/>
      <c r="HL192" s="2"/>
      <c r="HM192" s="2" t="s">
        <v>3</v>
      </c>
      <c r="HN192" s="2" t="s">
        <v>3</v>
      </c>
      <c r="HO192" s="2" t="s">
        <v>3</v>
      </c>
      <c r="HP192" s="2" t="s">
        <v>3</v>
      </c>
      <c r="HQ192" s="2" t="s">
        <v>3</v>
      </c>
      <c r="HR192" s="2"/>
      <c r="HS192" s="2"/>
      <c r="HT192" s="2"/>
      <c r="HU192" s="2"/>
      <c r="HV192" s="2"/>
      <c r="HW192" s="2"/>
      <c r="HX192" s="2"/>
      <c r="HY192" s="2"/>
      <c r="HZ192" s="2"/>
      <c r="IA192" s="2"/>
      <c r="IB192" s="2"/>
      <c r="IC192" s="2"/>
      <c r="ID192" s="2"/>
      <c r="IE192" s="2"/>
      <c r="IF192" s="2"/>
      <c r="IG192" s="2"/>
      <c r="IH192" s="2"/>
      <c r="II192" s="2"/>
      <c r="IJ192" s="2"/>
      <c r="IK192" s="2">
        <v>0</v>
      </c>
      <c r="IL192" s="2"/>
      <c r="IM192" s="2"/>
      <c r="IN192" s="2"/>
      <c r="IO192" s="2"/>
      <c r="IP192" s="2"/>
      <c r="IQ192" s="2"/>
      <c r="IR192" s="2"/>
      <c r="IS192" s="2"/>
      <c r="IT192" s="2"/>
      <c r="IU192" s="2"/>
    </row>
    <row r="193" spans="1:255" x14ac:dyDescent="0.2">
      <c r="A193">
        <v>17</v>
      </c>
      <c r="B193">
        <v>1</v>
      </c>
      <c r="E193" t="s">
        <v>246</v>
      </c>
      <c r="F193" t="s">
        <v>247</v>
      </c>
      <c r="G193" t="s">
        <v>248</v>
      </c>
      <c r="H193" t="s">
        <v>149</v>
      </c>
      <c r="I193">
        <v>6</v>
      </c>
      <c r="J193">
        <v>0</v>
      </c>
      <c r="K193">
        <v>6</v>
      </c>
      <c r="O193">
        <f t="shared" si="154"/>
        <v>3068</v>
      </c>
      <c r="P193">
        <f t="shared" si="155"/>
        <v>3068</v>
      </c>
      <c r="Q193">
        <f t="shared" si="156"/>
        <v>0</v>
      </c>
      <c r="R193">
        <f t="shared" si="157"/>
        <v>0</v>
      </c>
      <c r="S193">
        <f t="shared" si="158"/>
        <v>0</v>
      </c>
      <c r="T193">
        <f t="shared" si="159"/>
        <v>0</v>
      </c>
      <c r="U193">
        <f t="shared" si="160"/>
        <v>0</v>
      </c>
      <c r="V193">
        <f t="shared" si="161"/>
        <v>0</v>
      </c>
      <c r="W193">
        <f t="shared" si="162"/>
        <v>0</v>
      </c>
      <c r="X193">
        <f t="shared" si="163"/>
        <v>0</v>
      </c>
      <c r="Y193">
        <f t="shared" si="164"/>
        <v>0</v>
      </c>
      <c r="AA193">
        <v>76147894</v>
      </c>
      <c r="AB193">
        <f t="shared" si="165"/>
        <v>74.209999999999994</v>
      </c>
      <c r="AC193">
        <f t="shared" si="193"/>
        <v>74.209999999999994</v>
      </c>
      <c r="AD193">
        <f>ROUND((((ET193)-(EU193))+AE193),6)</f>
        <v>0</v>
      </c>
      <c r="AE193">
        <f t="shared" si="199"/>
        <v>0</v>
      </c>
      <c r="AF193">
        <f t="shared" si="199"/>
        <v>0</v>
      </c>
      <c r="AG193">
        <f t="shared" si="167"/>
        <v>0</v>
      </c>
      <c r="AH193">
        <f t="shared" si="200"/>
        <v>0</v>
      </c>
      <c r="AI193">
        <f t="shared" si="200"/>
        <v>0</v>
      </c>
      <c r="AJ193">
        <f t="shared" si="168"/>
        <v>7.0000000000000007E-2</v>
      </c>
      <c r="AK193">
        <v>74.209999999999994</v>
      </c>
      <c r="AL193">
        <v>74.209999999999994</v>
      </c>
      <c r="AM193">
        <v>0</v>
      </c>
      <c r="AN193">
        <v>0</v>
      </c>
      <c r="AO193">
        <v>0</v>
      </c>
      <c r="AP193">
        <v>0</v>
      </c>
      <c r="AQ193">
        <v>0</v>
      </c>
      <c r="AR193">
        <v>0</v>
      </c>
      <c r="AS193">
        <v>7.0000000000000007E-2</v>
      </c>
      <c r="AT193">
        <v>0</v>
      </c>
      <c r="AU193">
        <v>0</v>
      </c>
      <c r="AV193">
        <v>1</v>
      </c>
      <c r="AW193">
        <v>1</v>
      </c>
      <c r="AZ193">
        <v>6.89</v>
      </c>
      <c r="BA193">
        <v>1</v>
      </c>
      <c r="BB193">
        <v>1</v>
      </c>
      <c r="BC193">
        <v>6.89</v>
      </c>
      <c r="BD193" t="s">
        <v>3</v>
      </c>
      <c r="BE193" t="s">
        <v>3</v>
      </c>
      <c r="BF193" t="s">
        <v>3</v>
      </c>
      <c r="BG193" t="s">
        <v>3</v>
      </c>
      <c r="BH193">
        <v>3</v>
      </c>
      <c r="BI193">
        <v>2</v>
      </c>
      <c r="BJ193" t="s">
        <v>249</v>
      </c>
      <c r="BM193">
        <v>500002</v>
      </c>
      <c r="BN193">
        <v>0</v>
      </c>
      <c r="BO193" t="s">
        <v>29</v>
      </c>
      <c r="BP193">
        <v>1</v>
      </c>
      <c r="BQ193">
        <v>12</v>
      </c>
      <c r="BR193">
        <v>0</v>
      </c>
      <c r="BS193">
        <v>1</v>
      </c>
      <c r="BT193">
        <v>1</v>
      </c>
      <c r="BU193">
        <v>1</v>
      </c>
      <c r="BV193">
        <v>1</v>
      </c>
      <c r="BW193">
        <v>1</v>
      </c>
      <c r="BX193">
        <v>1</v>
      </c>
      <c r="BY193" t="s">
        <v>3</v>
      </c>
      <c r="BZ193">
        <v>0</v>
      </c>
      <c r="CA193">
        <v>0</v>
      </c>
      <c r="CB193" t="s">
        <v>3</v>
      </c>
      <c r="CE193">
        <v>0</v>
      </c>
      <c r="CF193">
        <v>0</v>
      </c>
      <c r="CG193">
        <v>0</v>
      </c>
      <c r="CM193">
        <v>0</v>
      </c>
      <c r="CN193" t="s">
        <v>3</v>
      </c>
      <c r="CO193">
        <v>0</v>
      </c>
      <c r="CP193">
        <f t="shared" si="169"/>
        <v>3068</v>
      </c>
      <c r="CQ193">
        <f t="shared" si="170"/>
        <v>511.30689999999993</v>
      </c>
      <c r="CR193">
        <f t="shared" si="171"/>
        <v>0</v>
      </c>
      <c r="CS193">
        <f t="shared" si="172"/>
        <v>0</v>
      </c>
      <c r="CT193">
        <f t="shared" si="173"/>
        <v>0</v>
      </c>
      <c r="CU193">
        <f t="shared" si="174"/>
        <v>0</v>
      </c>
      <c r="CV193">
        <f t="shared" si="175"/>
        <v>0</v>
      </c>
      <c r="CW193">
        <f t="shared" si="176"/>
        <v>0</v>
      </c>
      <c r="CX193">
        <f t="shared" si="177"/>
        <v>7.0000000000000007E-2</v>
      </c>
      <c r="CY193">
        <f t="shared" si="178"/>
        <v>0</v>
      </c>
      <c r="CZ193">
        <f t="shared" si="179"/>
        <v>0</v>
      </c>
      <c r="DC193" t="s">
        <v>3</v>
      </c>
      <c r="DD193" t="s">
        <v>3</v>
      </c>
      <c r="DE193" t="s">
        <v>3</v>
      </c>
      <c r="DF193" t="s">
        <v>3</v>
      </c>
      <c r="DG193" t="s">
        <v>3</v>
      </c>
      <c r="DH193" t="s">
        <v>3</v>
      </c>
      <c r="DI193" t="s">
        <v>3</v>
      </c>
      <c r="DJ193" t="s">
        <v>3</v>
      </c>
      <c r="DK193" t="s">
        <v>3</v>
      </c>
      <c r="DL193" t="s">
        <v>3</v>
      </c>
      <c r="DM193" t="s">
        <v>3</v>
      </c>
      <c r="DN193">
        <v>0</v>
      </c>
      <c r="DO193">
        <v>0</v>
      </c>
      <c r="DP193">
        <v>1</v>
      </c>
      <c r="DQ193">
        <v>1</v>
      </c>
      <c r="DU193">
        <v>1010</v>
      </c>
      <c r="DV193" t="s">
        <v>149</v>
      </c>
      <c r="DW193" t="s">
        <v>149</v>
      </c>
      <c r="DX193">
        <v>1</v>
      </c>
      <c r="DZ193" t="s">
        <v>3</v>
      </c>
      <c r="EA193" t="s">
        <v>3</v>
      </c>
      <c r="EB193" t="s">
        <v>3</v>
      </c>
      <c r="EC193" t="s">
        <v>3</v>
      </c>
      <c r="EE193">
        <v>41318551</v>
      </c>
      <c r="EF193">
        <v>12</v>
      </c>
      <c r="EG193" t="s">
        <v>59</v>
      </c>
      <c r="EH193">
        <v>0</v>
      </c>
      <c r="EI193" t="s">
        <v>3</v>
      </c>
      <c r="EJ193">
        <v>2</v>
      </c>
      <c r="EK193">
        <v>500002</v>
      </c>
      <c r="EL193" t="s">
        <v>60</v>
      </c>
      <c r="EM193" t="s">
        <v>61</v>
      </c>
      <c r="EO193" t="s">
        <v>3</v>
      </c>
      <c r="EQ193">
        <v>131072</v>
      </c>
      <c r="ER193">
        <v>74.209999999999994</v>
      </c>
      <c r="ES193">
        <v>74.209999999999994</v>
      </c>
      <c r="ET193">
        <v>0</v>
      </c>
      <c r="EU193">
        <v>0</v>
      </c>
      <c r="EV193">
        <v>0</v>
      </c>
      <c r="EW193">
        <v>0</v>
      </c>
      <c r="EX193">
        <v>0</v>
      </c>
      <c r="EY193">
        <v>0</v>
      </c>
      <c r="FQ193">
        <v>0</v>
      </c>
      <c r="FR193">
        <f t="shared" si="180"/>
        <v>0</v>
      </c>
      <c r="FS193">
        <v>0</v>
      </c>
      <c r="FX193">
        <v>0</v>
      </c>
      <c r="FY193">
        <v>0</v>
      </c>
      <c r="GA193" t="s">
        <v>3</v>
      </c>
      <c r="GD193">
        <v>1</v>
      </c>
      <c r="GF193">
        <v>-1358171337</v>
      </c>
      <c r="GG193">
        <v>1</v>
      </c>
      <c r="GH193">
        <v>1</v>
      </c>
      <c r="GI193">
        <v>3</v>
      </c>
      <c r="GJ193">
        <v>0</v>
      </c>
      <c r="GK193">
        <v>0</v>
      </c>
      <c r="GL193">
        <f t="shared" si="181"/>
        <v>0</v>
      </c>
      <c r="GM193">
        <f t="shared" si="182"/>
        <v>3068</v>
      </c>
      <c r="GN193">
        <f t="shared" si="183"/>
        <v>0</v>
      </c>
      <c r="GO193">
        <f t="shared" si="184"/>
        <v>3068</v>
      </c>
      <c r="GP193">
        <f t="shared" si="185"/>
        <v>0</v>
      </c>
      <c r="GR193">
        <v>0</v>
      </c>
      <c r="GS193">
        <v>3</v>
      </c>
      <c r="GT193">
        <v>0</v>
      </c>
      <c r="GU193" t="s">
        <v>3</v>
      </c>
      <c r="GV193">
        <f t="shared" si="186"/>
        <v>0</v>
      </c>
      <c r="GW193">
        <v>1</v>
      </c>
      <c r="GX193">
        <f t="shared" si="187"/>
        <v>0</v>
      </c>
      <c r="HA193">
        <v>0</v>
      </c>
      <c r="HB193">
        <v>0</v>
      </c>
      <c r="HC193">
        <f t="shared" si="188"/>
        <v>0</v>
      </c>
      <c r="HE193" t="s">
        <v>3</v>
      </c>
      <c r="HF193" t="s">
        <v>3</v>
      </c>
      <c r="HM193" t="s">
        <v>3</v>
      </c>
      <c r="HN193" t="s">
        <v>3</v>
      </c>
      <c r="HO193" t="s">
        <v>3</v>
      </c>
      <c r="HP193" t="s">
        <v>3</v>
      </c>
      <c r="HQ193" t="s">
        <v>3</v>
      </c>
      <c r="IK193">
        <v>0</v>
      </c>
    </row>
    <row r="194" spans="1:255" x14ac:dyDescent="0.2">
      <c r="A194" s="2">
        <v>17</v>
      </c>
      <c r="B194" s="2">
        <v>1</v>
      </c>
      <c r="C194" s="2"/>
      <c r="D194" s="2"/>
      <c r="E194" s="2" t="s">
        <v>250</v>
      </c>
      <c r="F194" s="2" t="s">
        <v>251</v>
      </c>
      <c r="G194" s="2" t="s">
        <v>252</v>
      </c>
      <c r="H194" s="2" t="s">
        <v>149</v>
      </c>
      <c r="I194" s="2">
        <v>6</v>
      </c>
      <c r="J194" s="2">
        <v>0</v>
      </c>
      <c r="K194" s="2">
        <v>6</v>
      </c>
      <c r="L194" s="2"/>
      <c r="M194" s="2"/>
      <c r="N194" s="2"/>
      <c r="O194" s="2">
        <f t="shared" si="154"/>
        <v>587</v>
      </c>
      <c r="P194" s="2">
        <f t="shared" si="155"/>
        <v>587</v>
      </c>
      <c r="Q194" s="2">
        <f t="shared" si="156"/>
        <v>0</v>
      </c>
      <c r="R194" s="2">
        <f t="shared" si="157"/>
        <v>0</v>
      </c>
      <c r="S194" s="2">
        <f t="shared" si="158"/>
        <v>0</v>
      </c>
      <c r="T194" s="2">
        <f t="shared" si="159"/>
        <v>0</v>
      </c>
      <c r="U194" s="2">
        <f t="shared" si="160"/>
        <v>0</v>
      </c>
      <c r="V194" s="2">
        <f t="shared" si="161"/>
        <v>0</v>
      </c>
      <c r="W194" s="2">
        <f t="shared" si="162"/>
        <v>1</v>
      </c>
      <c r="X194" s="2">
        <f t="shared" si="163"/>
        <v>0</v>
      </c>
      <c r="Y194" s="2">
        <f t="shared" si="164"/>
        <v>0</v>
      </c>
      <c r="Z194" s="2"/>
      <c r="AA194" s="2">
        <v>76147896</v>
      </c>
      <c r="AB194" s="2">
        <f t="shared" si="165"/>
        <v>97.9</v>
      </c>
      <c r="AC194" s="2">
        <f t="shared" si="193"/>
        <v>97.9</v>
      </c>
      <c r="AD194" s="2">
        <f>ROUND((((ET194)-(EU194))+AE194),6)</f>
        <v>0</v>
      </c>
      <c r="AE194" s="2">
        <f t="shared" si="199"/>
        <v>0</v>
      </c>
      <c r="AF194" s="2">
        <f t="shared" si="199"/>
        <v>0</v>
      </c>
      <c r="AG194" s="2">
        <f t="shared" si="167"/>
        <v>0</v>
      </c>
      <c r="AH194" s="2">
        <f t="shared" si="200"/>
        <v>0</v>
      </c>
      <c r="AI194" s="2">
        <f t="shared" si="200"/>
        <v>0</v>
      </c>
      <c r="AJ194" s="2">
        <f t="shared" si="168"/>
        <v>0.1</v>
      </c>
      <c r="AK194" s="2">
        <v>97.9</v>
      </c>
      <c r="AL194" s="2">
        <v>97.9</v>
      </c>
      <c r="AM194" s="2">
        <v>0</v>
      </c>
      <c r="AN194" s="2">
        <v>0</v>
      </c>
      <c r="AO194" s="2">
        <v>0</v>
      </c>
      <c r="AP194" s="2">
        <v>0</v>
      </c>
      <c r="AQ194" s="2">
        <v>0</v>
      </c>
      <c r="AR194" s="2">
        <v>0</v>
      </c>
      <c r="AS194" s="2">
        <v>0.1</v>
      </c>
      <c r="AT194" s="2">
        <v>0</v>
      </c>
      <c r="AU194" s="2">
        <v>0</v>
      </c>
      <c r="AV194" s="2">
        <v>1</v>
      </c>
      <c r="AW194" s="2">
        <v>1</v>
      </c>
      <c r="AX194" s="2"/>
      <c r="AY194" s="2"/>
      <c r="AZ194" s="2">
        <v>1</v>
      </c>
      <c r="BA194" s="2">
        <v>1</v>
      </c>
      <c r="BB194" s="2">
        <v>1</v>
      </c>
      <c r="BC194" s="2">
        <v>1</v>
      </c>
      <c r="BD194" s="2" t="s">
        <v>3</v>
      </c>
      <c r="BE194" s="2" t="s">
        <v>3</v>
      </c>
      <c r="BF194" s="2" t="s">
        <v>3</v>
      </c>
      <c r="BG194" s="2" t="s">
        <v>3</v>
      </c>
      <c r="BH194" s="2">
        <v>3</v>
      </c>
      <c r="BI194" s="2">
        <v>2</v>
      </c>
      <c r="BJ194" s="2" t="s">
        <v>253</v>
      </c>
      <c r="BK194" s="2"/>
      <c r="BL194" s="2"/>
      <c r="BM194" s="2">
        <v>500002</v>
      </c>
      <c r="BN194" s="2">
        <v>0</v>
      </c>
      <c r="BO194" s="2" t="s">
        <v>3</v>
      </c>
      <c r="BP194" s="2">
        <v>0</v>
      </c>
      <c r="BQ194" s="2">
        <v>12</v>
      </c>
      <c r="BR194" s="2">
        <v>0</v>
      </c>
      <c r="BS194" s="2">
        <v>1</v>
      </c>
      <c r="BT194" s="2">
        <v>1</v>
      </c>
      <c r="BU194" s="2">
        <v>1</v>
      </c>
      <c r="BV194" s="2">
        <v>1</v>
      </c>
      <c r="BW194" s="2">
        <v>1</v>
      </c>
      <c r="BX194" s="2">
        <v>1</v>
      </c>
      <c r="BY194" s="2" t="s">
        <v>3</v>
      </c>
      <c r="BZ194" s="2">
        <v>0</v>
      </c>
      <c r="CA194" s="2">
        <v>0</v>
      </c>
      <c r="CB194" s="2" t="s">
        <v>3</v>
      </c>
      <c r="CC194" s="2"/>
      <c r="CD194" s="2"/>
      <c r="CE194" s="2">
        <v>0</v>
      </c>
      <c r="CF194" s="2">
        <v>0</v>
      </c>
      <c r="CG194" s="2">
        <v>0</v>
      </c>
      <c r="CH194" s="2"/>
      <c r="CI194" s="2"/>
      <c r="CJ194" s="2"/>
      <c r="CK194" s="2"/>
      <c r="CL194" s="2"/>
      <c r="CM194" s="2">
        <v>0</v>
      </c>
      <c r="CN194" s="2" t="s">
        <v>3</v>
      </c>
      <c r="CO194" s="2">
        <v>0</v>
      </c>
      <c r="CP194" s="2">
        <f t="shared" si="169"/>
        <v>587</v>
      </c>
      <c r="CQ194" s="2">
        <f t="shared" si="170"/>
        <v>97.9</v>
      </c>
      <c r="CR194" s="2">
        <f t="shared" si="171"/>
        <v>0</v>
      </c>
      <c r="CS194" s="2">
        <f t="shared" si="172"/>
        <v>0</v>
      </c>
      <c r="CT194" s="2">
        <f t="shared" si="173"/>
        <v>0</v>
      </c>
      <c r="CU194" s="2">
        <f t="shared" si="174"/>
        <v>0</v>
      </c>
      <c r="CV194" s="2">
        <f t="shared" si="175"/>
        <v>0</v>
      </c>
      <c r="CW194" s="2">
        <f t="shared" si="176"/>
        <v>0</v>
      </c>
      <c r="CX194" s="2">
        <f t="shared" si="177"/>
        <v>0.1</v>
      </c>
      <c r="CY194" s="2">
        <f t="shared" si="178"/>
        <v>0</v>
      </c>
      <c r="CZ194" s="2">
        <f t="shared" si="179"/>
        <v>0</v>
      </c>
      <c r="DA194" s="2"/>
      <c r="DB194" s="2"/>
      <c r="DC194" s="2" t="s">
        <v>3</v>
      </c>
      <c r="DD194" s="2" t="s">
        <v>3</v>
      </c>
      <c r="DE194" s="2" t="s">
        <v>3</v>
      </c>
      <c r="DF194" s="2" t="s">
        <v>3</v>
      </c>
      <c r="DG194" s="2" t="s">
        <v>3</v>
      </c>
      <c r="DH194" s="2" t="s">
        <v>3</v>
      </c>
      <c r="DI194" s="2" t="s">
        <v>3</v>
      </c>
      <c r="DJ194" s="2" t="s">
        <v>3</v>
      </c>
      <c r="DK194" s="2" t="s">
        <v>3</v>
      </c>
      <c r="DL194" s="2" t="s">
        <v>3</v>
      </c>
      <c r="DM194" s="2" t="s">
        <v>3</v>
      </c>
      <c r="DN194" s="2">
        <v>0</v>
      </c>
      <c r="DO194" s="2">
        <v>0</v>
      </c>
      <c r="DP194" s="2">
        <v>1</v>
      </c>
      <c r="DQ194" s="2">
        <v>1</v>
      </c>
      <c r="DR194" s="2"/>
      <c r="DS194" s="2"/>
      <c r="DT194" s="2"/>
      <c r="DU194" s="2">
        <v>1010</v>
      </c>
      <c r="DV194" s="2" t="s">
        <v>149</v>
      </c>
      <c r="DW194" s="2" t="s">
        <v>149</v>
      </c>
      <c r="DX194" s="2">
        <v>1</v>
      </c>
      <c r="DY194" s="2"/>
      <c r="DZ194" s="2" t="s">
        <v>3</v>
      </c>
      <c r="EA194" s="2" t="s">
        <v>3</v>
      </c>
      <c r="EB194" s="2" t="s">
        <v>3</v>
      </c>
      <c r="EC194" s="2" t="s">
        <v>3</v>
      </c>
      <c r="ED194" s="2"/>
      <c r="EE194" s="2">
        <v>41318551</v>
      </c>
      <c r="EF194" s="2">
        <v>12</v>
      </c>
      <c r="EG194" s="2" t="s">
        <v>59</v>
      </c>
      <c r="EH194" s="2">
        <v>0</v>
      </c>
      <c r="EI194" s="2" t="s">
        <v>3</v>
      </c>
      <c r="EJ194" s="2">
        <v>2</v>
      </c>
      <c r="EK194" s="2">
        <v>500002</v>
      </c>
      <c r="EL194" s="2" t="s">
        <v>60</v>
      </c>
      <c r="EM194" s="2" t="s">
        <v>61</v>
      </c>
      <c r="EN194" s="2"/>
      <c r="EO194" s="2" t="s">
        <v>3</v>
      </c>
      <c r="EP194" s="2"/>
      <c r="EQ194" s="2">
        <v>131072</v>
      </c>
      <c r="ER194" s="2">
        <v>97.9</v>
      </c>
      <c r="ES194" s="2">
        <v>97.9</v>
      </c>
      <c r="ET194" s="2">
        <v>0</v>
      </c>
      <c r="EU194" s="2">
        <v>0</v>
      </c>
      <c r="EV194" s="2">
        <v>0</v>
      </c>
      <c r="EW194" s="2">
        <v>0</v>
      </c>
      <c r="EX194" s="2">
        <v>0</v>
      </c>
      <c r="EY194" s="2">
        <v>0</v>
      </c>
      <c r="EZ194" s="2"/>
      <c r="FA194" s="2"/>
      <c r="FB194" s="2"/>
      <c r="FC194" s="2"/>
      <c r="FD194" s="2"/>
      <c r="FE194" s="2"/>
      <c r="FF194" s="2"/>
      <c r="FG194" s="2"/>
      <c r="FH194" s="2"/>
      <c r="FI194" s="2"/>
      <c r="FJ194" s="2"/>
      <c r="FK194" s="2"/>
      <c r="FL194" s="2"/>
      <c r="FM194" s="2"/>
      <c r="FN194" s="2"/>
      <c r="FO194" s="2"/>
      <c r="FP194" s="2"/>
      <c r="FQ194" s="2">
        <v>0</v>
      </c>
      <c r="FR194" s="2">
        <f t="shared" si="180"/>
        <v>0</v>
      </c>
      <c r="FS194" s="2">
        <v>0</v>
      </c>
      <c r="FT194" s="2"/>
      <c r="FU194" s="2"/>
      <c r="FV194" s="2"/>
      <c r="FW194" s="2"/>
      <c r="FX194" s="2">
        <v>0</v>
      </c>
      <c r="FY194" s="2">
        <v>0</v>
      </c>
      <c r="FZ194" s="2"/>
      <c r="GA194" s="2" t="s">
        <v>3</v>
      </c>
      <c r="GB194" s="2"/>
      <c r="GC194" s="2"/>
      <c r="GD194" s="2">
        <v>1</v>
      </c>
      <c r="GE194" s="2"/>
      <c r="GF194" s="2">
        <v>407997397</v>
      </c>
      <c r="GG194" s="2">
        <v>2</v>
      </c>
      <c r="GH194" s="2">
        <v>1</v>
      </c>
      <c r="GI194" s="2">
        <v>-2</v>
      </c>
      <c r="GJ194" s="2">
        <v>0</v>
      </c>
      <c r="GK194" s="2">
        <v>0</v>
      </c>
      <c r="GL194" s="2">
        <f t="shared" si="181"/>
        <v>0</v>
      </c>
      <c r="GM194" s="2">
        <f t="shared" si="182"/>
        <v>587</v>
      </c>
      <c r="GN194" s="2">
        <f t="shared" si="183"/>
        <v>0</v>
      </c>
      <c r="GO194" s="2">
        <f t="shared" si="184"/>
        <v>587</v>
      </c>
      <c r="GP194" s="2">
        <f t="shared" si="185"/>
        <v>0</v>
      </c>
      <c r="GQ194" s="2"/>
      <c r="GR194" s="2">
        <v>0</v>
      </c>
      <c r="GS194" s="2">
        <v>3</v>
      </c>
      <c r="GT194" s="2">
        <v>0</v>
      </c>
      <c r="GU194" s="2" t="s">
        <v>3</v>
      </c>
      <c r="GV194" s="2">
        <f t="shared" si="186"/>
        <v>0</v>
      </c>
      <c r="GW194" s="2">
        <v>1</v>
      </c>
      <c r="GX194" s="2">
        <f t="shared" si="187"/>
        <v>0</v>
      </c>
      <c r="GY194" s="2"/>
      <c r="GZ194" s="2"/>
      <c r="HA194" s="2">
        <v>0</v>
      </c>
      <c r="HB194" s="2">
        <v>0</v>
      </c>
      <c r="HC194" s="2">
        <f t="shared" si="188"/>
        <v>0</v>
      </c>
      <c r="HD194" s="2"/>
      <c r="HE194" s="2" t="s">
        <v>3</v>
      </c>
      <c r="HF194" s="2" t="s">
        <v>3</v>
      </c>
      <c r="HG194" s="2"/>
      <c r="HH194" s="2"/>
      <c r="HI194" s="2"/>
      <c r="HJ194" s="2"/>
      <c r="HK194" s="2"/>
      <c r="HL194" s="2"/>
      <c r="HM194" s="2" t="s">
        <v>3</v>
      </c>
      <c r="HN194" s="2" t="s">
        <v>3</v>
      </c>
      <c r="HO194" s="2" t="s">
        <v>3</v>
      </c>
      <c r="HP194" s="2" t="s">
        <v>3</v>
      </c>
      <c r="HQ194" s="2" t="s">
        <v>3</v>
      </c>
      <c r="HR194" s="2"/>
      <c r="HS194" s="2"/>
      <c r="HT194" s="2"/>
      <c r="HU194" s="2"/>
      <c r="HV194" s="2"/>
      <c r="HW194" s="2"/>
      <c r="HX194" s="2"/>
      <c r="HY194" s="2"/>
      <c r="HZ194" s="2"/>
      <c r="IA194" s="2"/>
      <c r="IB194" s="2"/>
      <c r="IC194" s="2"/>
      <c r="ID194" s="2"/>
      <c r="IE194" s="2"/>
      <c r="IF194" s="2"/>
      <c r="IG194" s="2"/>
      <c r="IH194" s="2"/>
      <c r="II194" s="2"/>
      <c r="IJ194" s="2"/>
      <c r="IK194" s="2">
        <v>0</v>
      </c>
      <c r="IL194" s="2"/>
      <c r="IM194" s="2"/>
      <c r="IN194" s="2"/>
      <c r="IO194" s="2"/>
      <c r="IP194" s="2"/>
      <c r="IQ194" s="2"/>
      <c r="IR194" s="2"/>
      <c r="IS194" s="2"/>
      <c r="IT194" s="2"/>
      <c r="IU194" s="2"/>
    </row>
    <row r="195" spans="1:255" x14ac:dyDescent="0.2">
      <c r="A195">
        <v>17</v>
      </c>
      <c r="B195">
        <v>1</v>
      </c>
      <c r="E195" t="s">
        <v>250</v>
      </c>
      <c r="F195" t="s">
        <v>251</v>
      </c>
      <c r="G195" t="s">
        <v>252</v>
      </c>
      <c r="H195" t="s">
        <v>149</v>
      </c>
      <c r="I195">
        <v>6</v>
      </c>
      <c r="J195">
        <v>0</v>
      </c>
      <c r="K195">
        <v>6</v>
      </c>
      <c r="O195">
        <f t="shared" si="154"/>
        <v>4047</v>
      </c>
      <c r="P195">
        <f t="shared" si="155"/>
        <v>4047</v>
      </c>
      <c r="Q195">
        <f t="shared" si="156"/>
        <v>0</v>
      </c>
      <c r="R195">
        <f t="shared" si="157"/>
        <v>0</v>
      </c>
      <c r="S195">
        <f t="shared" si="158"/>
        <v>0</v>
      </c>
      <c r="T195">
        <f t="shared" si="159"/>
        <v>0</v>
      </c>
      <c r="U195">
        <f t="shared" si="160"/>
        <v>0</v>
      </c>
      <c r="V195">
        <f t="shared" si="161"/>
        <v>0</v>
      </c>
      <c r="W195">
        <f t="shared" si="162"/>
        <v>1</v>
      </c>
      <c r="X195">
        <f t="shared" si="163"/>
        <v>0</v>
      </c>
      <c r="Y195">
        <f t="shared" si="164"/>
        <v>0</v>
      </c>
      <c r="AA195">
        <v>76147894</v>
      </c>
      <c r="AB195">
        <f t="shared" si="165"/>
        <v>97.9</v>
      </c>
      <c r="AC195">
        <f t="shared" si="193"/>
        <v>97.9</v>
      </c>
      <c r="AD195">
        <f>ROUND((((ET195)-(EU195))+AE195),6)</f>
        <v>0</v>
      </c>
      <c r="AE195">
        <f t="shared" si="199"/>
        <v>0</v>
      </c>
      <c r="AF195">
        <f t="shared" si="199"/>
        <v>0</v>
      </c>
      <c r="AG195">
        <f t="shared" si="167"/>
        <v>0</v>
      </c>
      <c r="AH195">
        <f t="shared" si="200"/>
        <v>0</v>
      </c>
      <c r="AI195">
        <f t="shared" si="200"/>
        <v>0</v>
      </c>
      <c r="AJ195">
        <f t="shared" si="168"/>
        <v>0.1</v>
      </c>
      <c r="AK195">
        <v>97.9</v>
      </c>
      <c r="AL195">
        <v>97.9</v>
      </c>
      <c r="AM195">
        <v>0</v>
      </c>
      <c r="AN195">
        <v>0</v>
      </c>
      <c r="AO195">
        <v>0</v>
      </c>
      <c r="AP195">
        <v>0</v>
      </c>
      <c r="AQ195">
        <v>0</v>
      </c>
      <c r="AR195">
        <v>0</v>
      </c>
      <c r="AS195">
        <v>0.1</v>
      </c>
      <c r="AT195">
        <v>0</v>
      </c>
      <c r="AU195">
        <v>0</v>
      </c>
      <c r="AV195">
        <v>1</v>
      </c>
      <c r="AW195">
        <v>1</v>
      </c>
      <c r="AZ195">
        <v>6.89</v>
      </c>
      <c r="BA195">
        <v>1</v>
      </c>
      <c r="BB195">
        <v>1</v>
      </c>
      <c r="BC195">
        <v>6.89</v>
      </c>
      <c r="BD195" t="s">
        <v>3</v>
      </c>
      <c r="BE195" t="s">
        <v>3</v>
      </c>
      <c r="BF195" t="s">
        <v>3</v>
      </c>
      <c r="BG195" t="s">
        <v>3</v>
      </c>
      <c r="BH195">
        <v>3</v>
      </c>
      <c r="BI195">
        <v>2</v>
      </c>
      <c r="BJ195" t="s">
        <v>253</v>
      </c>
      <c r="BM195">
        <v>500002</v>
      </c>
      <c r="BN195">
        <v>0</v>
      </c>
      <c r="BO195" t="s">
        <v>29</v>
      </c>
      <c r="BP195">
        <v>1</v>
      </c>
      <c r="BQ195">
        <v>12</v>
      </c>
      <c r="BR195">
        <v>0</v>
      </c>
      <c r="BS195">
        <v>1</v>
      </c>
      <c r="BT195">
        <v>1</v>
      </c>
      <c r="BU195">
        <v>1</v>
      </c>
      <c r="BV195">
        <v>1</v>
      </c>
      <c r="BW195">
        <v>1</v>
      </c>
      <c r="BX195">
        <v>1</v>
      </c>
      <c r="BY195" t="s">
        <v>3</v>
      </c>
      <c r="BZ195">
        <v>0</v>
      </c>
      <c r="CA195">
        <v>0</v>
      </c>
      <c r="CB195" t="s">
        <v>3</v>
      </c>
      <c r="CE195">
        <v>0</v>
      </c>
      <c r="CF195">
        <v>0</v>
      </c>
      <c r="CG195">
        <v>0</v>
      </c>
      <c r="CM195">
        <v>0</v>
      </c>
      <c r="CN195" t="s">
        <v>3</v>
      </c>
      <c r="CO195">
        <v>0</v>
      </c>
      <c r="CP195">
        <f t="shared" si="169"/>
        <v>4047</v>
      </c>
      <c r="CQ195">
        <f t="shared" si="170"/>
        <v>674.53100000000006</v>
      </c>
      <c r="CR195">
        <f t="shared" si="171"/>
        <v>0</v>
      </c>
      <c r="CS195">
        <f t="shared" si="172"/>
        <v>0</v>
      </c>
      <c r="CT195">
        <f t="shared" si="173"/>
        <v>0</v>
      </c>
      <c r="CU195">
        <f t="shared" si="174"/>
        <v>0</v>
      </c>
      <c r="CV195">
        <f t="shared" si="175"/>
        <v>0</v>
      </c>
      <c r="CW195">
        <f t="shared" si="176"/>
        <v>0</v>
      </c>
      <c r="CX195">
        <f t="shared" si="177"/>
        <v>0.1</v>
      </c>
      <c r="CY195">
        <f t="shared" si="178"/>
        <v>0</v>
      </c>
      <c r="CZ195">
        <f t="shared" si="179"/>
        <v>0</v>
      </c>
      <c r="DC195" t="s">
        <v>3</v>
      </c>
      <c r="DD195" t="s">
        <v>3</v>
      </c>
      <c r="DE195" t="s">
        <v>3</v>
      </c>
      <c r="DF195" t="s">
        <v>3</v>
      </c>
      <c r="DG195" t="s">
        <v>3</v>
      </c>
      <c r="DH195" t="s">
        <v>3</v>
      </c>
      <c r="DI195" t="s">
        <v>3</v>
      </c>
      <c r="DJ195" t="s">
        <v>3</v>
      </c>
      <c r="DK195" t="s">
        <v>3</v>
      </c>
      <c r="DL195" t="s">
        <v>3</v>
      </c>
      <c r="DM195" t="s">
        <v>3</v>
      </c>
      <c r="DN195">
        <v>0</v>
      </c>
      <c r="DO195">
        <v>0</v>
      </c>
      <c r="DP195">
        <v>1</v>
      </c>
      <c r="DQ195">
        <v>1</v>
      </c>
      <c r="DU195">
        <v>1010</v>
      </c>
      <c r="DV195" t="s">
        <v>149</v>
      </c>
      <c r="DW195" t="s">
        <v>149</v>
      </c>
      <c r="DX195">
        <v>1</v>
      </c>
      <c r="DZ195" t="s">
        <v>3</v>
      </c>
      <c r="EA195" t="s">
        <v>3</v>
      </c>
      <c r="EB195" t="s">
        <v>3</v>
      </c>
      <c r="EC195" t="s">
        <v>3</v>
      </c>
      <c r="EE195">
        <v>41318551</v>
      </c>
      <c r="EF195">
        <v>12</v>
      </c>
      <c r="EG195" t="s">
        <v>59</v>
      </c>
      <c r="EH195">
        <v>0</v>
      </c>
      <c r="EI195" t="s">
        <v>3</v>
      </c>
      <c r="EJ195">
        <v>2</v>
      </c>
      <c r="EK195">
        <v>500002</v>
      </c>
      <c r="EL195" t="s">
        <v>60</v>
      </c>
      <c r="EM195" t="s">
        <v>61</v>
      </c>
      <c r="EO195" t="s">
        <v>3</v>
      </c>
      <c r="EQ195">
        <v>131072</v>
      </c>
      <c r="ER195">
        <v>97.9</v>
      </c>
      <c r="ES195">
        <v>97.9</v>
      </c>
      <c r="ET195">
        <v>0</v>
      </c>
      <c r="EU195">
        <v>0</v>
      </c>
      <c r="EV195">
        <v>0</v>
      </c>
      <c r="EW195">
        <v>0</v>
      </c>
      <c r="EX195">
        <v>0</v>
      </c>
      <c r="EY195">
        <v>0</v>
      </c>
      <c r="FQ195">
        <v>0</v>
      </c>
      <c r="FR195">
        <f t="shared" si="180"/>
        <v>0</v>
      </c>
      <c r="FS195">
        <v>0</v>
      </c>
      <c r="FX195">
        <v>0</v>
      </c>
      <c r="FY195">
        <v>0</v>
      </c>
      <c r="GA195" t="s">
        <v>3</v>
      </c>
      <c r="GD195">
        <v>1</v>
      </c>
      <c r="GF195">
        <v>407997397</v>
      </c>
      <c r="GG195">
        <v>1</v>
      </c>
      <c r="GH195">
        <v>1</v>
      </c>
      <c r="GI195">
        <v>3</v>
      </c>
      <c r="GJ195">
        <v>0</v>
      </c>
      <c r="GK195">
        <v>0</v>
      </c>
      <c r="GL195">
        <f t="shared" si="181"/>
        <v>0</v>
      </c>
      <c r="GM195">
        <f t="shared" si="182"/>
        <v>4047</v>
      </c>
      <c r="GN195">
        <f t="shared" si="183"/>
        <v>0</v>
      </c>
      <c r="GO195">
        <f t="shared" si="184"/>
        <v>4047</v>
      </c>
      <c r="GP195">
        <f t="shared" si="185"/>
        <v>0</v>
      </c>
      <c r="GR195">
        <v>0</v>
      </c>
      <c r="GS195">
        <v>3</v>
      </c>
      <c r="GT195">
        <v>0</v>
      </c>
      <c r="GU195" t="s">
        <v>3</v>
      </c>
      <c r="GV195">
        <f t="shared" si="186"/>
        <v>0</v>
      </c>
      <c r="GW195">
        <v>1</v>
      </c>
      <c r="GX195">
        <f t="shared" si="187"/>
        <v>0</v>
      </c>
      <c r="HA195">
        <v>0</v>
      </c>
      <c r="HB195">
        <v>0</v>
      </c>
      <c r="HC195">
        <f t="shared" si="188"/>
        <v>0</v>
      </c>
      <c r="HE195" t="s">
        <v>3</v>
      </c>
      <c r="HF195" t="s">
        <v>3</v>
      </c>
      <c r="HM195" t="s">
        <v>3</v>
      </c>
      <c r="HN195" t="s">
        <v>3</v>
      </c>
      <c r="HO195" t="s">
        <v>3</v>
      </c>
      <c r="HP195" t="s">
        <v>3</v>
      </c>
      <c r="HQ195" t="s">
        <v>3</v>
      </c>
      <c r="IK195">
        <v>0</v>
      </c>
    </row>
    <row r="197" spans="1:255" x14ac:dyDescent="0.2">
      <c r="A197" s="3">
        <v>51</v>
      </c>
      <c r="B197" s="3">
        <f>B148</f>
        <v>1</v>
      </c>
      <c r="C197" s="3">
        <f>A148</f>
        <v>4</v>
      </c>
      <c r="D197" s="3">
        <f>ROW(A148)</f>
        <v>148</v>
      </c>
      <c r="E197" s="3"/>
      <c r="F197" s="3" t="str">
        <f>IF(F148&lt;&gt;"",F148,"")</f>
        <v>Раздел 3</v>
      </c>
      <c r="G197" s="3" t="str">
        <f>IF(G148&lt;&gt;"",G148,"")</f>
        <v>ПЭ1-10 кВ</v>
      </c>
      <c r="H197" s="3">
        <v>0</v>
      </c>
      <c r="I197" s="3"/>
      <c r="J197" s="3"/>
      <c r="K197" s="3"/>
      <c r="L197" s="3"/>
      <c r="M197" s="3"/>
      <c r="N197" s="3"/>
      <c r="O197" s="3">
        <f t="shared" ref="O197:T197" si="201">ROUND(AB197,0)</f>
        <v>215475</v>
      </c>
      <c r="P197" s="3">
        <f t="shared" si="201"/>
        <v>27783</v>
      </c>
      <c r="Q197" s="3">
        <f t="shared" si="201"/>
        <v>164789</v>
      </c>
      <c r="R197" s="3">
        <f t="shared" si="201"/>
        <v>9701</v>
      </c>
      <c r="S197" s="3">
        <f t="shared" si="201"/>
        <v>22903</v>
      </c>
      <c r="T197" s="3">
        <f t="shared" si="201"/>
        <v>0</v>
      </c>
      <c r="U197" s="3">
        <f>AH197</f>
        <v>2078.6167199999995</v>
      </c>
      <c r="V197" s="3">
        <f>AI197</f>
        <v>772.95188279999979</v>
      </c>
      <c r="W197" s="3">
        <f>ROUND(AJ197,0)</f>
        <v>43</v>
      </c>
      <c r="X197" s="3">
        <f>ROUND(AK197,0)</f>
        <v>30974</v>
      </c>
      <c r="Y197" s="3">
        <f>ROUND(AL197,0)</f>
        <v>17932</v>
      </c>
      <c r="Z197" s="3"/>
      <c r="AA197" s="3"/>
      <c r="AB197" s="3">
        <f>ROUND(SUMIF(AA152:AA195,"=76147896",O152:O195),0)</f>
        <v>215475</v>
      </c>
      <c r="AC197" s="3">
        <f>ROUND(SUMIF(AA152:AA195,"=76147896",P152:P195),0)</f>
        <v>27783</v>
      </c>
      <c r="AD197" s="3">
        <f>ROUND(SUMIF(AA152:AA195,"=76147896",Q152:Q195),0)</f>
        <v>164789</v>
      </c>
      <c r="AE197" s="3">
        <f>ROUND(SUMIF(AA152:AA195,"=76147896",R152:R195),0)</f>
        <v>9701</v>
      </c>
      <c r="AF197" s="3">
        <f>ROUND(SUMIF(AA152:AA195,"=76147896",S152:S195),0)</f>
        <v>22903</v>
      </c>
      <c r="AG197" s="3">
        <f>ROUND(SUMIF(AA152:AA195,"=76147896",T152:T195),0)</f>
        <v>0</v>
      </c>
      <c r="AH197" s="3">
        <f>SUMIF(AA152:AA195,"=76147896",U152:U195)</f>
        <v>2078.6167199999995</v>
      </c>
      <c r="AI197" s="3">
        <f>SUMIF(AA152:AA195,"=76147896",V152:V195)</f>
        <v>772.95188279999979</v>
      </c>
      <c r="AJ197" s="3">
        <f>ROUND(SUMIF(AA152:AA195,"=76147896",W152:W195),0)</f>
        <v>43</v>
      </c>
      <c r="AK197" s="3">
        <f>ROUND(SUMIF(AA152:AA195,"=76147896",X152:X195),0)</f>
        <v>30974</v>
      </c>
      <c r="AL197" s="3">
        <f>ROUND(SUMIF(AA152:AA195,"=76147896",Y152:Y195),0)</f>
        <v>17932</v>
      </c>
      <c r="AM197" s="3"/>
      <c r="AN197" s="3"/>
      <c r="AO197" s="3">
        <f t="shared" ref="AO197:BD197" si="202">ROUND(BX197,0)</f>
        <v>0</v>
      </c>
      <c r="AP197" s="3">
        <f t="shared" si="202"/>
        <v>0</v>
      </c>
      <c r="AQ197" s="3">
        <f t="shared" si="202"/>
        <v>0</v>
      </c>
      <c r="AR197" s="3">
        <f t="shared" si="202"/>
        <v>264381</v>
      </c>
      <c r="AS197" s="3">
        <f t="shared" si="202"/>
        <v>729</v>
      </c>
      <c r="AT197" s="3">
        <f t="shared" si="202"/>
        <v>263652</v>
      </c>
      <c r="AU197" s="3">
        <f t="shared" si="202"/>
        <v>0</v>
      </c>
      <c r="AV197" s="3">
        <f t="shared" si="202"/>
        <v>27783</v>
      </c>
      <c r="AW197" s="3">
        <f t="shared" si="202"/>
        <v>27783</v>
      </c>
      <c r="AX197" s="3">
        <f t="shared" si="202"/>
        <v>0</v>
      </c>
      <c r="AY197" s="3">
        <f t="shared" si="202"/>
        <v>27783</v>
      </c>
      <c r="AZ197" s="3">
        <f t="shared" si="202"/>
        <v>0</v>
      </c>
      <c r="BA197" s="3">
        <f t="shared" si="202"/>
        <v>0</v>
      </c>
      <c r="BB197" s="3">
        <f t="shared" si="202"/>
        <v>0</v>
      </c>
      <c r="BC197" s="3">
        <f t="shared" si="202"/>
        <v>0</v>
      </c>
      <c r="BD197" s="3">
        <f t="shared" si="202"/>
        <v>0</v>
      </c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>
        <f>ROUND(SUMIF(AA152:AA195,"=76147896",FQ152:FQ195),0)</f>
        <v>0</v>
      </c>
      <c r="BY197" s="3">
        <f>ROUND(SUMIF(AA152:AA195,"=76147896",FR152:FR195),0)</f>
        <v>0</v>
      </c>
      <c r="BZ197" s="3">
        <f>ROUND(SUMIF(AA152:AA195,"=76147896",GL152:GL195),0)</f>
        <v>0</v>
      </c>
      <c r="CA197" s="3">
        <f>ROUND(SUMIF(AA152:AA195,"=76147896",GM152:GM195),0)</f>
        <v>264381</v>
      </c>
      <c r="CB197" s="3">
        <f>ROUND(SUMIF(AA152:AA195,"=76147896",GN152:GN195),0)</f>
        <v>729</v>
      </c>
      <c r="CC197" s="3">
        <f>ROUND(SUMIF(AA152:AA195,"=76147896",GO152:GO195),0)</f>
        <v>263652</v>
      </c>
      <c r="CD197" s="3">
        <f>ROUND(SUMIF(AA152:AA195,"=76147896",GP152:GP195),0)</f>
        <v>0</v>
      </c>
      <c r="CE197" s="3">
        <f>AC197-BX197</f>
        <v>27783</v>
      </c>
      <c r="CF197" s="3">
        <f>AC197-BY197</f>
        <v>27783</v>
      </c>
      <c r="CG197" s="3">
        <f>BX197-BZ197</f>
        <v>0</v>
      </c>
      <c r="CH197" s="3">
        <f>AC197-BX197-BY197+BZ197</f>
        <v>27783</v>
      </c>
      <c r="CI197" s="3">
        <f>BY197-BZ197</f>
        <v>0</v>
      </c>
      <c r="CJ197" s="3">
        <f>ROUND(SUMIF(AA152:AA195,"=76147896",GX152:GX195),0)</f>
        <v>0</v>
      </c>
      <c r="CK197" s="3">
        <f>ROUND(SUMIF(AA152:AA195,"=76147896",GY152:GY195),0)</f>
        <v>0</v>
      </c>
      <c r="CL197" s="3">
        <f>ROUND(SUMIF(AA152:AA195,"=76147896",GZ152:GZ195),0)</f>
        <v>0</v>
      </c>
      <c r="CM197" s="3">
        <f>ROUND(SUMIF(AA152:AA195,"=76147896",HD152:HD195),0)</f>
        <v>0</v>
      </c>
      <c r="CN197" s="3"/>
      <c r="CO197" s="3"/>
      <c r="CP197" s="3"/>
      <c r="CQ197" s="3"/>
      <c r="CR197" s="3"/>
      <c r="CS197" s="3"/>
      <c r="CT197" s="3"/>
      <c r="CU197" s="3"/>
      <c r="CV197" s="3"/>
      <c r="CW197" s="3"/>
      <c r="CX197" s="3"/>
      <c r="CY197" s="3"/>
      <c r="CZ197" s="3"/>
      <c r="DA197" s="3"/>
      <c r="DB197" s="3"/>
      <c r="DC197" s="3"/>
      <c r="DD197" s="3"/>
      <c r="DE197" s="3"/>
      <c r="DF197" s="3"/>
      <c r="DG197" s="4">
        <f t="shared" ref="DG197:DL197" si="203">ROUND(DT197,0)</f>
        <v>1484628</v>
      </c>
      <c r="DH197" s="4">
        <f t="shared" si="203"/>
        <v>191432</v>
      </c>
      <c r="DI197" s="4">
        <f t="shared" si="203"/>
        <v>1135398</v>
      </c>
      <c r="DJ197" s="4">
        <f t="shared" si="203"/>
        <v>66837</v>
      </c>
      <c r="DK197" s="4">
        <f t="shared" si="203"/>
        <v>157798</v>
      </c>
      <c r="DL197" s="4">
        <f t="shared" si="203"/>
        <v>0</v>
      </c>
      <c r="DM197" s="4">
        <f>DZ197</f>
        <v>2078.6167199999995</v>
      </c>
      <c r="DN197" s="4">
        <f>EA197</f>
        <v>772.95188279999979</v>
      </c>
      <c r="DO197" s="4">
        <f>ROUND(EB197,0)</f>
        <v>43</v>
      </c>
      <c r="DP197" s="4">
        <f>ROUND(EC197,0)</f>
        <v>213402</v>
      </c>
      <c r="DQ197" s="4">
        <f>ROUND(ED197,0)</f>
        <v>123549</v>
      </c>
      <c r="DR197" s="4"/>
      <c r="DS197" s="4"/>
      <c r="DT197" s="4">
        <f>ROUND(SUMIF(AA152:AA195,"=76147894",O152:O195),0)</f>
        <v>1484628</v>
      </c>
      <c r="DU197" s="4">
        <f>ROUND(SUMIF(AA152:AA195,"=76147894",P152:P195),0)</f>
        <v>191432</v>
      </c>
      <c r="DV197" s="4">
        <f>ROUND(SUMIF(AA152:AA195,"=76147894",Q152:Q195),0)</f>
        <v>1135398</v>
      </c>
      <c r="DW197" s="4">
        <f>ROUND(SUMIF(AA152:AA195,"=76147894",R152:R195),0)</f>
        <v>66837</v>
      </c>
      <c r="DX197" s="4">
        <f>ROUND(SUMIF(AA152:AA195,"=76147894",S152:S195),0)</f>
        <v>157798</v>
      </c>
      <c r="DY197" s="4">
        <f>ROUND(SUMIF(AA152:AA195,"=76147894",T152:T195),0)</f>
        <v>0</v>
      </c>
      <c r="DZ197" s="4">
        <f>SUMIF(AA152:AA195,"=76147894",U152:U195)</f>
        <v>2078.6167199999995</v>
      </c>
      <c r="EA197" s="4">
        <f>SUMIF(AA152:AA195,"=76147894",V152:V195)</f>
        <v>772.95188279999979</v>
      </c>
      <c r="EB197" s="4">
        <f>ROUND(SUMIF(AA152:AA195,"=76147894",W152:W195),0)</f>
        <v>43</v>
      </c>
      <c r="EC197" s="4">
        <f>ROUND(SUMIF(AA152:AA195,"=76147894",X152:X195),0)</f>
        <v>213402</v>
      </c>
      <c r="ED197" s="4">
        <f>ROUND(SUMIF(AA152:AA195,"=76147894",Y152:Y195),0)</f>
        <v>123549</v>
      </c>
      <c r="EE197" s="4"/>
      <c r="EF197" s="4"/>
      <c r="EG197" s="4">
        <f t="shared" ref="EG197:EV197" si="204">ROUND(FP197,0)</f>
        <v>0</v>
      </c>
      <c r="EH197" s="4">
        <f t="shared" si="204"/>
        <v>0</v>
      </c>
      <c r="EI197" s="4">
        <f t="shared" si="204"/>
        <v>0</v>
      </c>
      <c r="EJ197" s="4">
        <f t="shared" si="204"/>
        <v>1821579</v>
      </c>
      <c r="EK197" s="4">
        <f t="shared" si="204"/>
        <v>5026</v>
      </c>
      <c r="EL197" s="4">
        <f t="shared" si="204"/>
        <v>1816553</v>
      </c>
      <c r="EM197" s="4">
        <f t="shared" si="204"/>
        <v>0</v>
      </c>
      <c r="EN197" s="4">
        <f t="shared" si="204"/>
        <v>191432</v>
      </c>
      <c r="EO197" s="4">
        <f t="shared" si="204"/>
        <v>191432</v>
      </c>
      <c r="EP197" s="4">
        <f t="shared" si="204"/>
        <v>0</v>
      </c>
      <c r="EQ197" s="4">
        <f t="shared" si="204"/>
        <v>191432</v>
      </c>
      <c r="ER197" s="4">
        <f t="shared" si="204"/>
        <v>0</v>
      </c>
      <c r="ES197" s="4">
        <f t="shared" si="204"/>
        <v>0</v>
      </c>
      <c r="ET197" s="4">
        <f t="shared" si="204"/>
        <v>0</v>
      </c>
      <c r="EU197" s="4">
        <f t="shared" si="204"/>
        <v>0</v>
      </c>
      <c r="EV197" s="4">
        <f t="shared" si="204"/>
        <v>0</v>
      </c>
      <c r="EW197" s="4"/>
      <c r="EX197" s="4"/>
      <c r="EY197" s="4"/>
      <c r="EZ197" s="4"/>
      <c r="FA197" s="4"/>
      <c r="FB197" s="4"/>
      <c r="FC197" s="4"/>
      <c r="FD197" s="4"/>
      <c r="FE197" s="4"/>
      <c r="FF197" s="4"/>
      <c r="FG197" s="4"/>
      <c r="FH197" s="4"/>
      <c r="FI197" s="4"/>
      <c r="FJ197" s="4"/>
      <c r="FK197" s="4"/>
      <c r="FL197" s="4"/>
      <c r="FM197" s="4"/>
      <c r="FN197" s="4"/>
      <c r="FO197" s="4"/>
      <c r="FP197" s="4">
        <f>ROUND(SUMIF(AA152:AA195,"=76147894",FQ152:FQ195),0)</f>
        <v>0</v>
      </c>
      <c r="FQ197" s="4">
        <f>ROUND(SUMIF(AA152:AA195,"=76147894",FR152:FR195),0)</f>
        <v>0</v>
      </c>
      <c r="FR197" s="4">
        <f>ROUND(SUMIF(AA152:AA195,"=76147894",GL152:GL195),0)</f>
        <v>0</v>
      </c>
      <c r="FS197" s="4">
        <f>ROUND(SUMIF(AA152:AA195,"=76147894",GM152:GM195),0)</f>
        <v>1821579</v>
      </c>
      <c r="FT197" s="4">
        <f>ROUND(SUMIF(AA152:AA195,"=76147894",GN152:GN195),0)</f>
        <v>5026</v>
      </c>
      <c r="FU197" s="4">
        <f>ROUND(SUMIF(AA152:AA195,"=76147894",GO152:GO195),0)</f>
        <v>1816553</v>
      </c>
      <c r="FV197" s="4">
        <f>ROUND(SUMIF(AA152:AA195,"=76147894",GP152:GP195),0)</f>
        <v>0</v>
      </c>
      <c r="FW197" s="4">
        <f>DU197-FP197</f>
        <v>191432</v>
      </c>
      <c r="FX197" s="4">
        <f>DU197-FQ197</f>
        <v>191432</v>
      </c>
      <c r="FY197" s="4">
        <f>FP197-FR197</f>
        <v>0</v>
      </c>
      <c r="FZ197" s="4">
        <f>DU197-FP197-FQ197+FR197</f>
        <v>191432</v>
      </c>
      <c r="GA197" s="4">
        <f>FQ197-FR197</f>
        <v>0</v>
      </c>
      <c r="GB197" s="4">
        <f>ROUND(SUMIF(AA152:AA195,"=76147894",GX152:GX195),0)</f>
        <v>0</v>
      </c>
      <c r="GC197" s="4">
        <f>ROUND(SUMIF(AA152:AA195,"=76147894",GY152:GY195),0)</f>
        <v>0</v>
      </c>
      <c r="GD197" s="4">
        <f>ROUND(SUMIF(AA152:AA195,"=76147894",GZ152:GZ195),0)</f>
        <v>0</v>
      </c>
      <c r="GE197" s="4">
        <f>ROUND(SUMIF(AA152:AA195,"=76147894",HD152:HD195),0)</f>
        <v>0</v>
      </c>
      <c r="GF197" s="4"/>
      <c r="GG197" s="4"/>
      <c r="GH197" s="4"/>
      <c r="GI197" s="4"/>
      <c r="GJ197" s="4"/>
      <c r="GK197" s="4"/>
      <c r="GL197" s="4"/>
      <c r="GM197" s="4"/>
      <c r="GN197" s="4"/>
      <c r="GO197" s="4"/>
      <c r="GP197" s="4"/>
      <c r="GQ197" s="4"/>
      <c r="GR197" s="4"/>
      <c r="GS197" s="4"/>
      <c r="GT197" s="4"/>
      <c r="GU197" s="4"/>
      <c r="GV197" s="4"/>
      <c r="GW197" s="4"/>
      <c r="GX197" s="4">
        <v>0</v>
      </c>
    </row>
    <row r="199" spans="1:255" x14ac:dyDescent="0.2">
      <c r="A199" s="5">
        <v>50</v>
      </c>
      <c r="B199" s="5">
        <v>0</v>
      </c>
      <c r="C199" s="5">
        <v>0</v>
      </c>
      <c r="D199" s="5">
        <v>1</v>
      </c>
      <c r="E199" s="5">
        <v>201</v>
      </c>
      <c r="F199" s="5">
        <f>ROUND(Source!O197,O199)</f>
        <v>215475</v>
      </c>
      <c r="G199" s="5" t="s">
        <v>77</v>
      </c>
      <c r="H199" s="5" t="s">
        <v>78</v>
      </c>
      <c r="I199" s="5"/>
      <c r="J199" s="5"/>
      <c r="K199" s="5">
        <v>201</v>
      </c>
      <c r="L199" s="5">
        <v>1</v>
      </c>
      <c r="M199" s="5">
        <v>3</v>
      </c>
      <c r="N199" s="5" t="s">
        <v>3</v>
      </c>
      <c r="O199" s="5">
        <v>0</v>
      </c>
      <c r="P199" s="5">
        <f>ROUND(Source!DG197,O199)</f>
        <v>1484628</v>
      </c>
      <c r="Q199" s="5"/>
      <c r="R199" s="5"/>
      <c r="S199" s="5"/>
      <c r="T199" s="5"/>
      <c r="U199" s="5"/>
      <c r="V199" s="5"/>
      <c r="W199" s="5">
        <v>215475</v>
      </c>
      <c r="X199" s="5">
        <v>1</v>
      </c>
      <c r="Y199" s="5">
        <v>215475</v>
      </c>
      <c r="Z199" s="5">
        <v>1484628</v>
      </c>
      <c r="AA199" s="5">
        <v>1</v>
      </c>
      <c r="AB199" s="5">
        <v>1484628</v>
      </c>
    </row>
    <row r="200" spans="1:255" x14ac:dyDescent="0.2">
      <c r="A200" s="5">
        <v>50</v>
      </c>
      <c r="B200" s="5">
        <v>0</v>
      </c>
      <c r="C200" s="5">
        <v>0</v>
      </c>
      <c r="D200" s="5">
        <v>1</v>
      </c>
      <c r="E200" s="5">
        <v>202</v>
      </c>
      <c r="F200" s="5">
        <f>ROUND(Source!P197,O200)</f>
        <v>27783</v>
      </c>
      <c r="G200" s="5" t="s">
        <v>79</v>
      </c>
      <c r="H200" s="5" t="s">
        <v>80</v>
      </c>
      <c r="I200" s="5"/>
      <c r="J200" s="5"/>
      <c r="K200" s="5">
        <v>202</v>
      </c>
      <c r="L200" s="5">
        <v>2</v>
      </c>
      <c r="M200" s="5">
        <v>3</v>
      </c>
      <c r="N200" s="5" t="s">
        <v>3</v>
      </c>
      <c r="O200" s="5">
        <v>0</v>
      </c>
      <c r="P200" s="5">
        <f>ROUND(Source!DH197,O200)</f>
        <v>191432</v>
      </c>
      <c r="Q200" s="5"/>
      <c r="R200" s="5"/>
      <c r="S200" s="5"/>
      <c r="T200" s="5"/>
      <c r="U200" s="5"/>
      <c r="V200" s="5"/>
      <c r="W200" s="5">
        <v>27783</v>
      </c>
      <c r="X200" s="5">
        <v>1</v>
      </c>
      <c r="Y200" s="5">
        <v>27783</v>
      </c>
      <c r="Z200" s="5">
        <v>191432</v>
      </c>
      <c r="AA200" s="5">
        <v>1</v>
      </c>
      <c r="AB200" s="5">
        <v>191432</v>
      </c>
    </row>
    <row r="201" spans="1:255" x14ac:dyDescent="0.2">
      <c r="A201" s="5">
        <v>50</v>
      </c>
      <c r="B201" s="5">
        <v>0</v>
      </c>
      <c r="C201" s="5">
        <v>0</v>
      </c>
      <c r="D201" s="5">
        <v>1</v>
      </c>
      <c r="E201" s="5">
        <v>222</v>
      </c>
      <c r="F201" s="5">
        <f>ROUND(Source!AO197,O201)</f>
        <v>0</v>
      </c>
      <c r="G201" s="5" t="s">
        <v>81</v>
      </c>
      <c r="H201" s="5" t="s">
        <v>82</v>
      </c>
      <c r="I201" s="5"/>
      <c r="J201" s="5"/>
      <c r="K201" s="5">
        <v>222</v>
      </c>
      <c r="L201" s="5">
        <v>3</v>
      </c>
      <c r="M201" s="5">
        <v>3</v>
      </c>
      <c r="N201" s="5" t="s">
        <v>3</v>
      </c>
      <c r="O201" s="5">
        <v>0</v>
      </c>
      <c r="P201" s="5">
        <f>ROUND(Source!EG197,O201)</f>
        <v>0</v>
      </c>
      <c r="Q201" s="5"/>
      <c r="R201" s="5"/>
      <c r="S201" s="5"/>
      <c r="T201" s="5"/>
      <c r="U201" s="5"/>
      <c r="V201" s="5"/>
      <c r="W201" s="5">
        <v>0</v>
      </c>
      <c r="X201" s="5">
        <v>1</v>
      </c>
      <c r="Y201" s="5">
        <v>0</v>
      </c>
      <c r="Z201" s="5">
        <v>0</v>
      </c>
      <c r="AA201" s="5">
        <v>1</v>
      </c>
      <c r="AB201" s="5">
        <v>0</v>
      </c>
    </row>
    <row r="202" spans="1:255" x14ac:dyDescent="0.2">
      <c r="A202" s="5">
        <v>50</v>
      </c>
      <c r="B202" s="5">
        <v>0</v>
      </c>
      <c r="C202" s="5">
        <v>0</v>
      </c>
      <c r="D202" s="5">
        <v>1</v>
      </c>
      <c r="E202" s="5">
        <v>225</v>
      </c>
      <c r="F202" s="5">
        <f>ROUND(Source!AV197,O202)</f>
        <v>27783</v>
      </c>
      <c r="G202" s="5" t="s">
        <v>83</v>
      </c>
      <c r="H202" s="5" t="s">
        <v>84</v>
      </c>
      <c r="I202" s="5"/>
      <c r="J202" s="5"/>
      <c r="K202" s="5">
        <v>225</v>
      </c>
      <c r="L202" s="5">
        <v>4</v>
      </c>
      <c r="M202" s="5">
        <v>3</v>
      </c>
      <c r="N202" s="5" t="s">
        <v>3</v>
      </c>
      <c r="O202" s="5">
        <v>0</v>
      </c>
      <c r="P202" s="5">
        <f>ROUND(Source!EN197,O202)</f>
        <v>191432</v>
      </c>
      <c r="Q202" s="5"/>
      <c r="R202" s="5"/>
      <c r="S202" s="5"/>
      <c r="T202" s="5"/>
      <c r="U202" s="5"/>
      <c r="V202" s="5"/>
      <c r="W202" s="5">
        <v>27783</v>
      </c>
      <c r="X202" s="5">
        <v>1</v>
      </c>
      <c r="Y202" s="5">
        <v>27783</v>
      </c>
      <c r="Z202" s="5">
        <v>191432</v>
      </c>
      <c r="AA202" s="5">
        <v>1</v>
      </c>
      <c r="AB202" s="5">
        <v>191432</v>
      </c>
    </row>
    <row r="203" spans="1:255" x14ac:dyDescent="0.2">
      <c r="A203" s="5">
        <v>50</v>
      </c>
      <c r="B203" s="5">
        <v>0</v>
      </c>
      <c r="C203" s="5">
        <v>0</v>
      </c>
      <c r="D203" s="5">
        <v>1</v>
      </c>
      <c r="E203" s="5">
        <v>226</v>
      </c>
      <c r="F203" s="5">
        <f>ROUND(Source!AW197,O203)</f>
        <v>27783</v>
      </c>
      <c r="G203" s="5" t="s">
        <v>85</v>
      </c>
      <c r="H203" s="5" t="s">
        <v>86</v>
      </c>
      <c r="I203" s="5"/>
      <c r="J203" s="5"/>
      <c r="K203" s="5">
        <v>226</v>
      </c>
      <c r="L203" s="5">
        <v>5</v>
      </c>
      <c r="M203" s="5">
        <v>3</v>
      </c>
      <c r="N203" s="5" t="s">
        <v>3</v>
      </c>
      <c r="O203" s="5">
        <v>0</v>
      </c>
      <c r="P203" s="5">
        <f>ROUND(Source!EO197,O203)</f>
        <v>191432</v>
      </c>
      <c r="Q203" s="5"/>
      <c r="R203" s="5"/>
      <c r="S203" s="5"/>
      <c r="T203" s="5"/>
      <c r="U203" s="5"/>
      <c r="V203" s="5"/>
      <c r="W203" s="5">
        <v>27783</v>
      </c>
      <c r="X203" s="5">
        <v>1</v>
      </c>
      <c r="Y203" s="5">
        <v>27783</v>
      </c>
      <c r="Z203" s="5">
        <v>191432</v>
      </c>
      <c r="AA203" s="5">
        <v>1</v>
      </c>
      <c r="AB203" s="5">
        <v>191432</v>
      </c>
    </row>
    <row r="204" spans="1:255" x14ac:dyDescent="0.2">
      <c r="A204" s="5">
        <v>50</v>
      </c>
      <c r="B204" s="5">
        <v>0</v>
      </c>
      <c r="C204" s="5">
        <v>0</v>
      </c>
      <c r="D204" s="5">
        <v>1</v>
      </c>
      <c r="E204" s="5">
        <v>227</v>
      </c>
      <c r="F204" s="5">
        <f>ROUND(Source!AX197,O204)</f>
        <v>0</v>
      </c>
      <c r="G204" s="5" t="s">
        <v>87</v>
      </c>
      <c r="H204" s="5" t="s">
        <v>88</v>
      </c>
      <c r="I204" s="5"/>
      <c r="J204" s="5"/>
      <c r="K204" s="5">
        <v>227</v>
      </c>
      <c r="L204" s="5">
        <v>6</v>
      </c>
      <c r="M204" s="5">
        <v>3</v>
      </c>
      <c r="N204" s="5" t="s">
        <v>3</v>
      </c>
      <c r="O204" s="5">
        <v>0</v>
      </c>
      <c r="P204" s="5">
        <f>ROUND(Source!EP197,O204)</f>
        <v>0</v>
      </c>
      <c r="Q204" s="5"/>
      <c r="R204" s="5"/>
      <c r="S204" s="5"/>
      <c r="T204" s="5"/>
      <c r="U204" s="5"/>
      <c r="V204" s="5"/>
      <c r="W204" s="5">
        <v>0</v>
      </c>
      <c r="X204" s="5">
        <v>1</v>
      </c>
      <c r="Y204" s="5">
        <v>0</v>
      </c>
      <c r="Z204" s="5">
        <v>0</v>
      </c>
      <c r="AA204" s="5">
        <v>1</v>
      </c>
      <c r="AB204" s="5">
        <v>0</v>
      </c>
    </row>
    <row r="205" spans="1:255" x14ac:dyDescent="0.2">
      <c r="A205" s="5">
        <v>50</v>
      </c>
      <c r="B205" s="5">
        <v>0</v>
      </c>
      <c r="C205" s="5">
        <v>0</v>
      </c>
      <c r="D205" s="5">
        <v>1</v>
      </c>
      <c r="E205" s="5">
        <v>228</v>
      </c>
      <c r="F205" s="5">
        <f>ROUND(Source!AY197,O205)</f>
        <v>27783</v>
      </c>
      <c r="G205" s="5" t="s">
        <v>89</v>
      </c>
      <c r="H205" s="5" t="s">
        <v>90</v>
      </c>
      <c r="I205" s="5"/>
      <c r="J205" s="5"/>
      <c r="K205" s="5">
        <v>228</v>
      </c>
      <c r="L205" s="5">
        <v>7</v>
      </c>
      <c r="M205" s="5">
        <v>3</v>
      </c>
      <c r="N205" s="5" t="s">
        <v>3</v>
      </c>
      <c r="O205" s="5">
        <v>0</v>
      </c>
      <c r="P205" s="5">
        <f>ROUND(Source!EQ197,O205)</f>
        <v>191432</v>
      </c>
      <c r="Q205" s="5"/>
      <c r="R205" s="5"/>
      <c r="S205" s="5"/>
      <c r="T205" s="5"/>
      <c r="U205" s="5"/>
      <c r="V205" s="5"/>
      <c r="W205" s="5">
        <v>27783</v>
      </c>
      <c r="X205" s="5">
        <v>1</v>
      </c>
      <c r="Y205" s="5">
        <v>27783</v>
      </c>
      <c r="Z205" s="5">
        <v>191432</v>
      </c>
      <c r="AA205" s="5">
        <v>1</v>
      </c>
      <c r="AB205" s="5">
        <v>191432</v>
      </c>
    </row>
    <row r="206" spans="1:255" x14ac:dyDescent="0.2">
      <c r="A206" s="5">
        <v>50</v>
      </c>
      <c r="B206" s="5">
        <v>0</v>
      </c>
      <c r="C206" s="5">
        <v>0</v>
      </c>
      <c r="D206" s="5">
        <v>1</v>
      </c>
      <c r="E206" s="5">
        <v>216</v>
      </c>
      <c r="F206" s="5">
        <f>ROUND(Source!AP197,O206)</f>
        <v>0</v>
      </c>
      <c r="G206" s="5" t="s">
        <v>91</v>
      </c>
      <c r="H206" s="5" t="s">
        <v>92</v>
      </c>
      <c r="I206" s="5"/>
      <c r="J206" s="5"/>
      <c r="K206" s="5">
        <v>216</v>
      </c>
      <c r="L206" s="5">
        <v>8</v>
      </c>
      <c r="M206" s="5">
        <v>3</v>
      </c>
      <c r="N206" s="5" t="s">
        <v>3</v>
      </c>
      <c r="O206" s="5">
        <v>0</v>
      </c>
      <c r="P206" s="5">
        <f>ROUND(Source!EH197,O206)</f>
        <v>0</v>
      </c>
      <c r="Q206" s="5"/>
      <c r="R206" s="5"/>
      <c r="S206" s="5"/>
      <c r="T206" s="5"/>
      <c r="U206" s="5"/>
      <c r="V206" s="5"/>
      <c r="W206" s="5">
        <v>0</v>
      </c>
      <c r="X206" s="5">
        <v>1</v>
      </c>
      <c r="Y206" s="5">
        <v>0</v>
      </c>
      <c r="Z206" s="5">
        <v>0</v>
      </c>
      <c r="AA206" s="5">
        <v>1</v>
      </c>
      <c r="AB206" s="5">
        <v>0</v>
      </c>
    </row>
    <row r="207" spans="1:255" x14ac:dyDescent="0.2">
      <c r="A207" s="5">
        <v>50</v>
      </c>
      <c r="B207" s="5">
        <v>0</v>
      </c>
      <c r="C207" s="5">
        <v>0</v>
      </c>
      <c r="D207" s="5">
        <v>1</v>
      </c>
      <c r="E207" s="5">
        <v>223</v>
      </c>
      <c r="F207" s="5">
        <f>ROUND(Source!AQ197,O207)</f>
        <v>0</v>
      </c>
      <c r="G207" s="5" t="s">
        <v>93</v>
      </c>
      <c r="H207" s="5" t="s">
        <v>94</v>
      </c>
      <c r="I207" s="5"/>
      <c r="J207" s="5"/>
      <c r="K207" s="5">
        <v>223</v>
      </c>
      <c r="L207" s="5">
        <v>9</v>
      </c>
      <c r="M207" s="5">
        <v>3</v>
      </c>
      <c r="N207" s="5" t="s">
        <v>3</v>
      </c>
      <c r="O207" s="5">
        <v>0</v>
      </c>
      <c r="P207" s="5">
        <f>ROUND(Source!EI197,O207)</f>
        <v>0</v>
      </c>
      <c r="Q207" s="5"/>
      <c r="R207" s="5"/>
      <c r="S207" s="5"/>
      <c r="T207" s="5"/>
      <c r="U207" s="5"/>
      <c r="V207" s="5"/>
      <c r="W207" s="5">
        <v>0</v>
      </c>
      <c r="X207" s="5">
        <v>1</v>
      </c>
      <c r="Y207" s="5">
        <v>0</v>
      </c>
      <c r="Z207" s="5">
        <v>0</v>
      </c>
      <c r="AA207" s="5">
        <v>1</v>
      </c>
      <c r="AB207" s="5">
        <v>0</v>
      </c>
    </row>
    <row r="208" spans="1:255" x14ac:dyDescent="0.2">
      <c r="A208" s="5">
        <v>50</v>
      </c>
      <c r="B208" s="5">
        <v>0</v>
      </c>
      <c r="C208" s="5">
        <v>0</v>
      </c>
      <c r="D208" s="5">
        <v>1</v>
      </c>
      <c r="E208" s="5">
        <v>229</v>
      </c>
      <c r="F208" s="5">
        <f>ROUND(Source!AZ197,O208)</f>
        <v>0</v>
      </c>
      <c r="G208" s="5" t="s">
        <v>95</v>
      </c>
      <c r="H208" s="5" t="s">
        <v>96</v>
      </c>
      <c r="I208" s="5"/>
      <c r="J208" s="5"/>
      <c r="K208" s="5">
        <v>229</v>
      </c>
      <c r="L208" s="5">
        <v>10</v>
      </c>
      <c r="M208" s="5">
        <v>3</v>
      </c>
      <c r="N208" s="5" t="s">
        <v>3</v>
      </c>
      <c r="O208" s="5">
        <v>0</v>
      </c>
      <c r="P208" s="5">
        <f>ROUND(Source!ER197,O208)</f>
        <v>0</v>
      </c>
      <c r="Q208" s="5"/>
      <c r="R208" s="5"/>
      <c r="S208" s="5"/>
      <c r="T208" s="5"/>
      <c r="U208" s="5"/>
      <c r="V208" s="5"/>
      <c r="W208" s="5">
        <v>0</v>
      </c>
      <c r="X208" s="5">
        <v>1</v>
      </c>
      <c r="Y208" s="5">
        <v>0</v>
      </c>
      <c r="Z208" s="5">
        <v>0</v>
      </c>
      <c r="AA208" s="5">
        <v>1</v>
      </c>
      <c r="AB208" s="5">
        <v>0</v>
      </c>
    </row>
    <row r="209" spans="1:28" x14ac:dyDescent="0.2">
      <c r="A209" s="5">
        <v>50</v>
      </c>
      <c r="B209" s="5">
        <v>0</v>
      </c>
      <c r="C209" s="5">
        <v>0</v>
      </c>
      <c r="D209" s="5">
        <v>1</v>
      </c>
      <c r="E209" s="5">
        <v>203</v>
      </c>
      <c r="F209" s="5">
        <f>ROUND(Source!Q197,O209)</f>
        <v>164789</v>
      </c>
      <c r="G209" s="5" t="s">
        <v>97</v>
      </c>
      <c r="H209" s="5" t="s">
        <v>98</v>
      </c>
      <c r="I209" s="5"/>
      <c r="J209" s="5"/>
      <c r="K209" s="5">
        <v>203</v>
      </c>
      <c r="L209" s="5">
        <v>11</v>
      </c>
      <c r="M209" s="5">
        <v>3</v>
      </c>
      <c r="N209" s="5" t="s">
        <v>3</v>
      </c>
      <c r="O209" s="5">
        <v>0</v>
      </c>
      <c r="P209" s="5">
        <f>ROUND(Source!DI197,O209)</f>
        <v>1135398</v>
      </c>
      <c r="Q209" s="5"/>
      <c r="R209" s="5"/>
      <c r="S209" s="5"/>
      <c r="T209" s="5"/>
      <c r="U209" s="5"/>
      <c r="V209" s="5"/>
      <c r="W209" s="5">
        <v>164789</v>
      </c>
      <c r="X209" s="5">
        <v>1</v>
      </c>
      <c r="Y209" s="5">
        <v>164789</v>
      </c>
      <c r="Z209" s="5">
        <v>1135398</v>
      </c>
      <c r="AA209" s="5">
        <v>1</v>
      </c>
      <c r="AB209" s="5">
        <v>1135398</v>
      </c>
    </row>
    <row r="210" spans="1:28" x14ac:dyDescent="0.2">
      <c r="A210" s="5">
        <v>50</v>
      </c>
      <c r="B210" s="5">
        <v>0</v>
      </c>
      <c r="C210" s="5">
        <v>0</v>
      </c>
      <c r="D210" s="5">
        <v>1</v>
      </c>
      <c r="E210" s="5">
        <v>231</v>
      </c>
      <c r="F210" s="5">
        <f>ROUND(Source!BB197,O210)</f>
        <v>0</v>
      </c>
      <c r="G210" s="5" t="s">
        <v>99</v>
      </c>
      <c r="H210" s="5" t="s">
        <v>100</v>
      </c>
      <c r="I210" s="5"/>
      <c r="J210" s="5"/>
      <c r="K210" s="5">
        <v>231</v>
      </c>
      <c r="L210" s="5">
        <v>12</v>
      </c>
      <c r="M210" s="5">
        <v>3</v>
      </c>
      <c r="N210" s="5" t="s">
        <v>3</v>
      </c>
      <c r="O210" s="5">
        <v>0</v>
      </c>
      <c r="P210" s="5">
        <f>ROUND(Source!ET197,O210)</f>
        <v>0</v>
      </c>
      <c r="Q210" s="5"/>
      <c r="R210" s="5"/>
      <c r="S210" s="5"/>
      <c r="T210" s="5"/>
      <c r="U210" s="5"/>
      <c r="V210" s="5"/>
      <c r="W210" s="5">
        <v>0</v>
      </c>
      <c r="X210" s="5">
        <v>1</v>
      </c>
      <c r="Y210" s="5">
        <v>0</v>
      </c>
      <c r="Z210" s="5">
        <v>0</v>
      </c>
      <c r="AA210" s="5">
        <v>1</v>
      </c>
      <c r="AB210" s="5">
        <v>0</v>
      </c>
    </row>
    <row r="211" spans="1:28" x14ac:dyDescent="0.2">
      <c r="A211" s="5">
        <v>50</v>
      </c>
      <c r="B211" s="5">
        <v>0</v>
      </c>
      <c r="C211" s="5">
        <v>0</v>
      </c>
      <c r="D211" s="5">
        <v>1</v>
      </c>
      <c r="E211" s="5">
        <v>204</v>
      </c>
      <c r="F211" s="5">
        <f>ROUND(Source!R197,O211)</f>
        <v>9701</v>
      </c>
      <c r="G211" s="5" t="s">
        <v>101</v>
      </c>
      <c r="H211" s="5" t="s">
        <v>102</v>
      </c>
      <c r="I211" s="5"/>
      <c r="J211" s="5"/>
      <c r="K211" s="5">
        <v>204</v>
      </c>
      <c r="L211" s="5">
        <v>13</v>
      </c>
      <c r="M211" s="5">
        <v>3</v>
      </c>
      <c r="N211" s="5" t="s">
        <v>3</v>
      </c>
      <c r="O211" s="5">
        <v>0</v>
      </c>
      <c r="P211" s="5">
        <f>ROUND(Source!DJ197,O211)</f>
        <v>66837</v>
      </c>
      <c r="Q211" s="5"/>
      <c r="R211" s="5"/>
      <c r="S211" s="5"/>
      <c r="T211" s="5"/>
      <c r="U211" s="5"/>
      <c r="V211" s="5"/>
      <c r="W211" s="5">
        <v>9701</v>
      </c>
      <c r="X211" s="5">
        <v>1</v>
      </c>
      <c r="Y211" s="5">
        <v>9701</v>
      </c>
      <c r="Z211" s="5">
        <v>66837</v>
      </c>
      <c r="AA211" s="5">
        <v>1</v>
      </c>
      <c r="AB211" s="5">
        <v>66837</v>
      </c>
    </row>
    <row r="212" spans="1:28" x14ac:dyDescent="0.2">
      <c r="A212" s="5">
        <v>50</v>
      </c>
      <c r="B212" s="5">
        <v>0</v>
      </c>
      <c r="C212" s="5">
        <v>0</v>
      </c>
      <c r="D212" s="5">
        <v>1</v>
      </c>
      <c r="E212" s="5">
        <v>205</v>
      </c>
      <c r="F212" s="5">
        <f>ROUND(Source!S197,O212)</f>
        <v>22903</v>
      </c>
      <c r="G212" s="5" t="s">
        <v>103</v>
      </c>
      <c r="H212" s="5" t="s">
        <v>104</v>
      </c>
      <c r="I212" s="5"/>
      <c r="J212" s="5"/>
      <c r="K212" s="5">
        <v>205</v>
      </c>
      <c r="L212" s="5">
        <v>14</v>
      </c>
      <c r="M212" s="5">
        <v>3</v>
      </c>
      <c r="N212" s="5" t="s">
        <v>3</v>
      </c>
      <c r="O212" s="5">
        <v>0</v>
      </c>
      <c r="P212" s="5">
        <f>ROUND(Source!DK197,O212)</f>
        <v>157798</v>
      </c>
      <c r="Q212" s="5"/>
      <c r="R212" s="5"/>
      <c r="S212" s="5"/>
      <c r="T212" s="5"/>
      <c r="U212" s="5"/>
      <c r="V212" s="5"/>
      <c r="W212" s="5">
        <v>22903</v>
      </c>
      <c r="X212" s="5">
        <v>1</v>
      </c>
      <c r="Y212" s="5">
        <v>22903</v>
      </c>
      <c r="Z212" s="5">
        <v>157798</v>
      </c>
      <c r="AA212" s="5">
        <v>1</v>
      </c>
      <c r="AB212" s="5">
        <v>157798</v>
      </c>
    </row>
    <row r="213" spans="1:28" x14ac:dyDescent="0.2">
      <c r="A213" s="5">
        <v>50</v>
      </c>
      <c r="B213" s="5">
        <v>0</v>
      </c>
      <c r="C213" s="5">
        <v>0</v>
      </c>
      <c r="D213" s="5">
        <v>1</v>
      </c>
      <c r="E213" s="5">
        <v>232</v>
      </c>
      <c r="F213" s="5">
        <f>ROUND(Source!BC197,O213)</f>
        <v>0</v>
      </c>
      <c r="G213" s="5" t="s">
        <v>105</v>
      </c>
      <c r="H213" s="5" t="s">
        <v>106</v>
      </c>
      <c r="I213" s="5"/>
      <c r="J213" s="5"/>
      <c r="K213" s="5">
        <v>232</v>
      </c>
      <c r="L213" s="5">
        <v>15</v>
      </c>
      <c r="M213" s="5">
        <v>3</v>
      </c>
      <c r="N213" s="5" t="s">
        <v>3</v>
      </c>
      <c r="O213" s="5">
        <v>0</v>
      </c>
      <c r="P213" s="5">
        <f>ROUND(Source!EU197,O213)</f>
        <v>0</v>
      </c>
      <c r="Q213" s="5"/>
      <c r="R213" s="5"/>
      <c r="S213" s="5"/>
      <c r="T213" s="5"/>
      <c r="U213" s="5"/>
      <c r="V213" s="5"/>
      <c r="W213" s="5">
        <v>0</v>
      </c>
      <c r="X213" s="5">
        <v>1</v>
      </c>
      <c r="Y213" s="5">
        <v>0</v>
      </c>
      <c r="Z213" s="5">
        <v>0</v>
      </c>
      <c r="AA213" s="5">
        <v>1</v>
      </c>
      <c r="AB213" s="5">
        <v>0</v>
      </c>
    </row>
    <row r="214" spans="1:28" x14ac:dyDescent="0.2">
      <c r="A214" s="5">
        <v>50</v>
      </c>
      <c r="B214" s="5">
        <v>0</v>
      </c>
      <c r="C214" s="5">
        <v>0</v>
      </c>
      <c r="D214" s="5">
        <v>1</v>
      </c>
      <c r="E214" s="5">
        <v>214</v>
      </c>
      <c r="F214" s="5">
        <f>ROUND(Source!AS197,O214)</f>
        <v>729</v>
      </c>
      <c r="G214" s="5" t="s">
        <v>107</v>
      </c>
      <c r="H214" s="5" t="s">
        <v>108</v>
      </c>
      <c r="I214" s="5"/>
      <c r="J214" s="5"/>
      <c r="K214" s="5">
        <v>214</v>
      </c>
      <c r="L214" s="5">
        <v>16</v>
      </c>
      <c r="M214" s="5">
        <v>3</v>
      </c>
      <c r="N214" s="5" t="s">
        <v>3</v>
      </c>
      <c r="O214" s="5">
        <v>0</v>
      </c>
      <c r="P214" s="5">
        <f>ROUND(Source!EK197,O214)</f>
        <v>5026</v>
      </c>
      <c r="Q214" s="5"/>
      <c r="R214" s="5"/>
      <c r="S214" s="5"/>
      <c r="T214" s="5"/>
      <c r="U214" s="5"/>
      <c r="V214" s="5"/>
      <c r="W214" s="5">
        <v>729</v>
      </c>
      <c r="X214" s="5">
        <v>1</v>
      </c>
      <c r="Y214" s="5">
        <v>729</v>
      </c>
      <c r="Z214" s="5">
        <v>5026</v>
      </c>
      <c r="AA214" s="5">
        <v>1</v>
      </c>
      <c r="AB214" s="5">
        <v>5026</v>
      </c>
    </row>
    <row r="215" spans="1:28" x14ac:dyDescent="0.2">
      <c r="A215" s="5">
        <v>50</v>
      </c>
      <c r="B215" s="5">
        <v>0</v>
      </c>
      <c r="C215" s="5">
        <v>0</v>
      </c>
      <c r="D215" s="5">
        <v>1</v>
      </c>
      <c r="E215" s="5">
        <v>215</v>
      </c>
      <c r="F215" s="5">
        <f>ROUND(Source!AT197,O215)</f>
        <v>263652</v>
      </c>
      <c r="G215" s="5" t="s">
        <v>109</v>
      </c>
      <c r="H215" s="5" t="s">
        <v>110</v>
      </c>
      <c r="I215" s="5"/>
      <c r="J215" s="5"/>
      <c r="K215" s="5">
        <v>215</v>
      </c>
      <c r="L215" s="5">
        <v>17</v>
      </c>
      <c r="M215" s="5">
        <v>3</v>
      </c>
      <c r="N215" s="5" t="s">
        <v>3</v>
      </c>
      <c r="O215" s="5">
        <v>0</v>
      </c>
      <c r="P215" s="5">
        <f>ROUND(Source!EL197,O215)</f>
        <v>1816553</v>
      </c>
      <c r="Q215" s="5"/>
      <c r="R215" s="5"/>
      <c r="S215" s="5"/>
      <c r="T215" s="5"/>
      <c r="U215" s="5"/>
      <c r="V215" s="5"/>
      <c r="W215" s="5">
        <v>263652</v>
      </c>
      <c r="X215" s="5">
        <v>1</v>
      </c>
      <c r="Y215" s="5">
        <v>263652</v>
      </c>
      <c r="Z215" s="5">
        <v>1816553</v>
      </c>
      <c r="AA215" s="5">
        <v>1</v>
      </c>
      <c r="AB215" s="5">
        <v>1816553</v>
      </c>
    </row>
    <row r="216" spans="1:28" x14ac:dyDescent="0.2">
      <c r="A216" s="5">
        <v>50</v>
      </c>
      <c r="B216" s="5">
        <v>0</v>
      </c>
      <c r="C216" s="5">
        <v>0</v>
      </c>
      <c r="D216" s="5">
        <v>1</v>
      </c>
      <c r="E216" s="5">
        <v>217</v>
      </c>
      <c r="F216" s="5">
        <f>ROUND(Source!AU197,O216)</f>
        <v>0</v>
      </c>
      <c r="G216" s="5" t="s">
        <v>111</v>
      </c>
      <c r="H216" s="5" t="s">
        <v>112</v>
      </c>
      <c r="I216" s="5"/>
      <c r="J216" s="5"/>
      <c r="K216" s="5">
        <v>217</v>
      </c>
      <c r="L216" s="5">
        <v>18</v>
      </c>
      <c r="M216" s="5">
        <v>3</v>
      </c>
      <c r="N216" s="5" t="s">
        <v>3</v>
      </c>
      <c r="O216" s="5">
        <v>0</v>
      </c>
      <c r="P216" s="5">
        <f>ROUND(Source!EM197,O216)</f>
        <v>0</v>
      </c>
      <c r="Q216" s="5"/>
      <c r="R216" s="5"/>
      <c r="S216" s="5"/>
      <c r="T216" s="5"/>
      <c r="U216" s="5"/>
      <c r="V216" s="5"/>
      <c r="W216" s="5">
        <v>0</v>
      </c>
      <c r="X216" s="5">
        <v>1</v>
      </c>
      <c r="Y216" s="5">
        <v>0</v>
      </c>
      <c r="Z216" s="5">
        <v>0</v>
      </c>
      <c r="AA216" s="5">
        <v>1</v>
      </c>
      <c r="AB216" s="5">
        <v>0</v>
      </c>
    </row>
    <row r="217" spans="1:28" x14ac:dyDescent="0.2">
      <c r="A217" s="5">
        <v>50</v>
      </c>
      <c r="B217" s="5">
        <v>0</v>
      </c>
      <c r="C217" s="5">
        <v>0</v>
      </c>
      <c r="D217" s="5">
        <v>1</v>
      </c>
      <c r="E217" s="5">
        <v>230</v>
      </c>
      <c r="F217" s="5">
        <f>ROUND(Source!BA197,O217)</f>
        <v>0</v>
      </c>
      <c r="G217" s="5" t="s">
        <v>113</v>
      </c>
      <c r="H217" s="5" t="s">
        <v>114</v>
      </c>
      <c r="I217" s="5"/>
      <c r="J217" s="5"/>
      <c r="K217" s="5">
        <v>230</v>
      </c>
      <c r="L217" s="5">
        <v>19</v>
      </c>
      <c r="M217" s="5">
        <v>3</v>
      </c>
      <c r="N217" s="5" t="s">
        <v>3</v>
      </c>
      <c r="O217" s="5">
        <v>0</v>
      </c>
      <c r="P217" s="5">
        <f>ROUND(Source!ES197,O217)</f>
        <v>0</v>
      </c>
      <c r="Q217" s="5"/>
      <c r="R217" s="5"/>
      <c r="S217" s="5"/>
      <c r="T217" s="5"/>
      <c r="U217" s="5"/>
      <c r="V217" s="5"/>
      <c r="W217" s="5">
        <v>0</v>
      </c>
      <c r="X217" s="5">
        <v>1</v>
      </c>
      <c r="Y217" s="5">
        <v>0</v>
      </c>
      <c r="Z217" s="5">
        <v>0</v>
      </c>
      <c r="AA217" s="5">
        <v>1</v>
      </c>
      <c r="AB217" s="5">
        <v>0</v>
      </c>
    </row>
    <row r="218" spans="1:28" x14ac:dyDescent="0.2">
      <c r="A218" s="5">
        <v>50</v>
      </c>
      <c r="B218" s="5">
        <v>0</v>
      </c>
      <c r="C218" s="5">
        <v>0</v>
      </c>
      <c r="D218" s="5">
        <v>1</v>
      </c>
      <c r="E218" s="5">
        <v>206</v>
      </c>
      <c r="F218" s="5">
        <f>ROUND(Source!T197,O218)</f>
        <v>0</v>
      </c>
      <c r="G218" s="5" t="s">
        <v>115</v>
      </c>
      <c r="H218" s="5" t="s">
        <v>116</v>
      </c>
      <c r="I218" s="5"/>
      <c r="J218" s="5"/>
      <c r="K218" s="5">
        <v>206</v>
      </c>
      <c r="L218" s="5">
        <v>20</v>
      </c>
      <c r="M218" s="5">
        <v>3</v>
      </c>
      <c r="N218" s="5" t="s">
        <v>3</v>
      </c>
      <c r="O218" s="5">
        <v>0</v>
      </c>
      <c r="P218" s="5">
        <f>ROUND(Source!DL197,O218)</f>
        <v>0</v>
      </c>
      <c r="Q218" s="5"/>
      <c r="R218" s="5"/>
      <c r="S218" s="5"/>
      <c r="T218" s="5"/>
      <c r="U218" s="5"/>
      <c r="V218" s="5"/>
      <c r="W218" s="5">
        <v>0</v>
      </c>
      <c r="X218" s="5">
        <v>1</v>
      </c>
      <c r="Y218" s="5">
        <v>0</v>
      </c>
      <c r="Z218" s="5">
        <v>0</v>
      </c>
      <c r="AA218" s="5">
        <v>1</v>
      </c>
      <c r="AB218" s="5">
        <v>0</v>
      </c>
    </row>
    <row r="219" spans="1:28" x14ac:dyDescent="0.2">
      <c r="A219" s="5">
        <v>50</v>
      </c>
      <c r="B219" s="5">
        <v>0</v>
      </c>
      <c r="C219" s="5">
        <v>0</v>
      </c>
      <c r="D219" s="5">
        <v>1</v>
      </c>
      <c r="E219" s="5">
        <v>207</v>
      </c>
      <c r="F219" s="5">
        <f>Source!U197</f>
        <v>2078.6167199999995</v>
      </c>
      <c r="G219" s="5" t="s">
        <v>117</v>
      </c>
      <c r="H219" s="5" t="s">
        <v>118</v>
      </c>
      <c r="I219" s="5"/>
      <c r="J219" s="5"/>
      <c r="K219" s="5">
        <v>207</v>
      </c>
      <c r="L219" s="5">
        <v>21</v>
      </c>
      <c r="M219" s="5">
        <v>3</v>
      </c>
      <c r="N219" s="5" t="s">
        <v>3</v>
      </c>
      <c r="O219" s="5">
        <v>-1</v>
      </c>
      <c r="P219" s="5">
        <f>Source!DM197</f>
        <v>2078.6167199999995</v>
      </c>
      <c r="Q219" s="5"/>
      <c r="R219" s="5"/>
      <c r="S219" s="5"/>
      <c r="T219" s="5"/>
      <c r="U219" s="5"/>
      <c r="V219" s="5"/>
      <c r="W219" s="5">
        <v>2078.61672</v>
      </c>
      <c r="X219" s="5">
        <v>1</v>
      </c>
      <c r="Y219" s="5">
        <v>2078.61672</v>
      </c>
      <c r="Z219" s="5">
        <v>2078.61672</v>
      </c>
      <c r="AA219" s="5">
        <v>1</v>
      </c>
      <c r="AB219" s="5">
        <v>2078.61672</v>
      </c>
    </row>
    <row r="220" spans="1:28" x14ac:dyDescent="0.2">
      <c r="A220" s="5">
        <v>50</v>
      </c>
      <c r="B220" s="5">
        <v>0</v>
      </c>
      <c r="C220" s="5">
        <v>0</v>
      </c>
      <c r="D220" s="5">
        <v>1</v>
      </c>
      <c r="E220" s="5">
        <v>208</v>
      </c>
      <c r="F220" s="5">
        <f>Source!V197</f>
        <v>772.95188279999979</v>
      </c>
      <c r="G220" s="5" t="s">
        <v>119</v>
      </c>
      <c r="H220" s="5" t="s">
        <v>120</v>
      </c>
      <c r="I220" s="5"/>
      <c r="J220" s="5"/>
      <c r="K220" s="5">
        <v>208</v>
      </c>
      <c r="L220" s="5">
        <v>22</v>
      </c>
      <c r="M220" s="5">
        <v>3</v>
      </c>
      <c r="N220" s="5" t="s">
        <v>3</v>
      </c>
      <c r="O220" s="5">
        <v>-1</v>
      </c>
      <c r="P220" s="5">
        <f>Source!DN197</f>
        <v>772.95188279999979</v>
      </c>
      <c r="Q220" s="5"/>
      <c r="R220" s="5"/>
      <c r="S220" s="5"/>
      <c r="T220" s="5"/>
      <c r="U220" s="5"/>
      <c r="V220" s="5"/>
      <c r="W220" s="5">
        <v>772.95188280000002</v>
      </c>
      <c r="X220" s="5">
        <v>1</v>
      </c>
      <c r="Y220" s="5">
        <v>772.95188280000002</v>
      </c>
      <c r="Z220" s="5">
        <v>772.95188280000002</v>
      </c>
      <c r="AA220" s="5">
        <v>1</v>
      </c>
      <c r="AB220" s="5">
        <v>772.95188280000002</v>
      </c>
    </row>
    <row r="221" spans="1:28" x14ac:dyDescent="0.2">
      <c r="A221" s="5">
        <v>50</v>
      </c>
      <c r="B221" s="5">
        <v>0</v>
      </c>
      <c r="C221" s="5">
        <v>0</v>
      </c>
      <c r="D221" s="5">
        <v>1</v>
      </c>
      <c r="E221" s="5">
        <v>209</v>
      </c>
      <c r="F221" s="5">
        <f>ROUND(Source!W197,O221)</f>
        <v>43</v>
      </c>
      <c r="G221" s="5" t="s">
        <v>121</v>
      </c>
      <c r="H221" s="5" t="s">
        <v>122</v>
      </c>
      <c r="I221" s="5"/>
      <c r="J221" s="5"/>
      <c r="K221" s="5">
        <v>209</v>
      </c>
      <c r="L221" s="5">
        <v>23</v>
      </c>
      <c r="M221" s="5">
        <v>3</v>
      </c>
      <c r="N221" s="5" t="s">
        <v>3</v>
      </c>
      <c r="O221" s="5">
        <v>0</v>
      </c>
      <c r="P221" s="5">
        <f>ROUND(Source!DO197,O221)</f>
        <v>43</v>
      </c>
      <c r="Q221" s="5"/>
      <c r="R221" s="5"/>
      <c r="S221" s="5"/>
      <c r="T221" s="5"/>
      <c r="U221" s="5"/>
      <c r="V221" s="5"/>
      <c r="W221" s="5">
        <v>43</v>
      </c>
      <c r="X221" s="5">
        <v>1</v>
      </c>
      <c r="Y221" s="5">
        <v>43</v>
      </c>
      <c r="Z221" s="5">
        <v>43</v>
      </c>
      <c r="AA221" s="5">
        <v>1</v>
      </c>
      <c r="AB221" s="5">
        <v>43</v>
      </c>
    </row>
    <row r="222" spans="1:28" x14ac:dyDescent="0.2">
      <c r="A222" s="5">
        <v>50</v>
      </c>
      <c r="B222" s="5">
        <v>0</v>
      </c>
      <c r="C222" s="5">
        <v>0</v>
      </c>
      <c r="D222" s="5">
        <v>1</v>
      </c>
      <c r="E222" s="5">
        <v>233</v>
      </c>
      <c r="F222" s="5">
        <f>ROUND(Source!BD197,O222)</f>
        <v>0</v>
      </c>
      <c r="G222" s="5" t="s">
        <v>123</v>
      </c>
      <c r="H222" s="5" t="s">
        <v>124</v>
      </c>
      <c r="I222" s="5"/>
      <c r="J222" s="5"/>
      <c r="K222" s="5">
        <v>233</v>
      </c>
      <c r="L222" s="5">
        <v>24</v>
      </c>
      <c r="M222" s="5">
        <v>3</v>
      </c>
      <c r="N222" s="5" t="s">
        <v>3</v>
      </c>
      <c r="O222" s="5">
        <v>0</v>
      </c>
      <c r="P222" s="5">
        <f>ROUND(Source!EV197,O222)</f>
        <v>0</v>
      </c>
      <c r="Q222" s="5"/>
      <c r="R222" s="5"/>
      <c r="S222" s="5"/>
      <c r="T222" s="5"/>
      <c r="U222" s="5"/>
      <c r="V222" s="5"/>
      <c r="W222" s="5">
        <v>0</v>
      </c>
      <c r="X222" s="5">
        <v>1</v>
      </c>
      <c r="Y222" s="5">
        <v>0</v>
      </c>
      <c r="Z222" s="5">
        <v>0</v>
      </c>
      <c r="AA222" s="5">
        <v>1</v>
      </c>
      <c r="AB222" s="5">
        <v>0</v>
      </c>
    </row>
    <row r="223" spans="1:28" x14ac:dyDescent="0.2">
      <c r="A223" s="5">
        <v>50</v>
      </c>
      <c r="B223" s="5">
        <v>0</v>
      </c>
      <c r="C223" s="5">
        <v>0</v>
      </c>
      <c r="D223" s="5">
        <v>1</v>
      </c>
      <c r="E223" s="5">
        <v>210</v>
      </c>
      <c r="F223" s="5">
        <f>ROUND(Source!X197,O223)</f>
        <v>30974</v>
      </c>
      <c r="G223" s="5" t="s">
        <v>125</v>
      </c>
      <c r="H223" s="5" t="s">
        <v>126</v>
      </c>
      <c r="I223" s="5"/>
      <c r="J223" s="5"/>
      <c r="K223" s="5">
        <v>210</v>
      </c>
      <c r="L223" s="5">
        <v>25</v>
      </c>
      <c r="M223" s="5">
        <v>3</v>
      </c>
      <c r="N223" s="5" t="s">
        <v>3</v>
      </c>
      <c r="O223" s="5">
        <v>0</v>
      </c>
      <c r="P223" s="5">
        <f>ROUND(Source!DP197,O223)</f>
        <v>213402</v>
      </c>
      <c r="Q223" s="5"/>
      <c r="R223" s="5"/>
      <c r="S223" s="5"/>
      <c r="T223" s="5"/>
      <c r="U223" s="5"/>
      <c r="V223" s="5"/>
      <c r="W223" s="5">
        <v>30974</v>
      </c>
      <c r="X223" s="5">
        <v>1</v>
      </c>
      <c r="Y223" s="5">
        <v>30974</v>
      </c>
      <c r="Z223" s="5">
        <v>213402</v>
      </c>
      <c r="AA223" s="5">
        <v>1</v>
      </c>
      <c r="AB223" s="5">
        <v>213402</v>
      </c>
    </row>
    <row r="224" spans="1:28" x14ac:dyDescent="0.2">
      <c r="A224" s="5">
        <v>50</v>
      </c>
      <c r="B224" s="5">
        <v>0</v>
      </c>
      <c r="C224" s="5">
        <v>0</v>
      </c>
      <c r="D224" s="5">
        <v>1</v>
      </c>
      <c r="E224" s="5">
        <v>211</v>
      </c>
      <c r="F224" s="5">
        <f>ROUND(Source!Y197,O224)</f>
        <v>17932</v>
      </c>
      <c r="G224" s="5" t="s">
        <v>127</v>
      </c>
      <c r="H224" s="5" t="s">
        <v>128</v>
      </c>
      <c r="I224" s="5"/>
      <c r="J224" s="5"/>
      <c r="K224" s="5">
        <v>211</v>
      </c>
      <c r="L224" s="5">
        <v>26</v>
      </c>
      <c r="M224" s="5">
        <v>3</v>
      </c>
      <c r="N224" s="5" t="s">
        <v>3</v>
      </c>
      <c r="O224" s="5">
        <v>0</v>
      </c>
      <c r="P224" s="5">
        <f>ROUND(Source!DQ197,O224)</f>
        <v>123549</v>
      </c>
      <c r="Q224" s="5"/>
      <c r="R224" s="5"/>
      <c r="S224" s="5"/>
      <c r="T224" s="5"/>
      <c r="U224" s="5"/>
      <c r="V224" s="5"/>
      <c r="W224" s="5">
        <v>17932</v>
      </c>
      <c r="X224" s="5">
        <v>1</v>
      </c>
      <c r="Y224" s="5">
        <v>17932</v>
      </c>
      <c r="Z224" s="5">
        <v>123549</v>
      </c>
      <c r="AA224" s="5">
        <v>1</v>
      </c>
      <c r="AB224" s="5">
        <v>123549</v>
      </c>
    </row>
    <row r="225" spans="1:255" x14ac:dyDescent="0.2">
      <c r="A225" s="5">
        <v>50</v>
      </c>
      <c r="B225" s="5">
        <v>0</v>
      </c>
      <c r="C225" s="5">
        <v>0</v>
      </c>
      <c r="D225" s="5">
        <v>1</v>
      </c>
      <c r="E225" s="5">
        <v>224</v>
      </c>
      <c r="F225" s="5">
        <f>ROUND(Source!AR197,O225)</f>
        <v>264381</v>
      </c>
      <c r="G225" s="5" t="s">
        <v>129</v>
      </c>
      <c r="H225" s="5" t="s">
        <v>130</v>
      </c>
      <c r="I225" s="5"/>
      <c r="J225" s="5"/>
      <c r="K225" s="5">
        <v>224</v>
      </c>
      <c r="L225" s="5">
        <v>27</v>
      </c>
      <c r="M225" s="5">
        <v>3</v>
      </c>
      <c r="N225" s="5" t="s">
        <v>3</v>
      </c>
      <c r="O225" s="5">
        <v>0</v>
      </c>
      <c r="P225" s="5">
        <f>ROUND(Source!EJ197,O225)</f>
        <v>1821579</v>
      </c>
      <c r="Q225" s="5"/>
      <c r="R225" s="5"/>
      <c r="S225" s="5"/>
      <c r="T225" s="5"/>
      <c r="U225" s="5"/>
      <c r="V225" s="5"/>
      <c r="W225" s="5">
        <v>264381</v>
      </c>
      <c r="X225" s="5">
        <v>1</v>
      </c>
      <c r="Y225" s="5">
        <v>264381</v>
      </c>
      <c r="Z225" s="5">
        <v>1821579</v>
      </c>
      <c r="AA225" s="5">
        <v>1</v>
      </c>
      <c r="AB225" s="5">
        <v>1821579</v>
      </c>
    </row>
    <row r="227" spans="1:255" x14ac:dyDescent="0.2">
      <c r="A227" s="1">
        <v>4</v>
      </c>
      <c r="B227" s="1">
        <v>1</v>
      </c>
      <c r="C227" s="1"/>
      <c r="D227" s="1">
        <f>ROW(A414)</f>
        <v>414</v>
      </c>
      <c r="E227" s="1"/>
      <c r="F227" s="1" t="s">
        <v>254</v>
      </c>
      <c r="G227" s="1" t="s">
        <v>255</v>
      </c>
      <c r="H227" s="1" t="s">
        <v>3</v>
      </c>
      <c r="I227" s="1">
        <v>0</v>
      </c>
      <c r="J227" s="1"/>
      <c r="K227" s="1">
        <v>-1</v>
      </c>
      <c r="L227" s="1"/>
      <c r="M227" s="1" t="s">
        <v>3</v>
      </c>
      <c r="N227" s="1"/>
      <c r="O227" s="1"/>
      <c r="P227" s="1"/>
      <c r="Q227" s="1"/>
      <c r="R227" s="1"/>
      <c r="S227" s="1">
        <v>0</v>
      </c>
      <c r="T227" s="1">
        <v>0</v>
      </c>
      <c r="U227" s="1" t="s">
        <v>3</v>
      </c>
      <c r="V227" s="1">
        <v>0</v>
      </c>
      <c r="W227" s="1"/>
      <c r="X227" s="1"/>
      <c r="Y227" s="1"/>
      <c r="Z227" s="1"/>
      <c r="AA227" s="1"/>
      <c r="AB227" s="1" t="s">
        <v>3</v>
      </c>
      <c r="AC227" s="1" t="s">
        <v>3</v>
      </c>
      <c r="AD227" s="1" t="s">
        <v>3</v>
      </c>
      <c r="AE227" s="1" t="s">
        <v>3</v>
      </c>
      <c r="AF227" s="1" t="s">
        <v>3</v>
      </c>
      <c r="AG227" s="1" t="s">
        <v>3</v>
      </c>
      <c r="AH227" s="1"/>
      <c r="AI227" s="1"/>
      <c r="AJ227" s="1"/>
      <c r="AK227" s="1"/>
      <c r="AL227" s="1"/>
      <c r="AM227" s="1"/>
      <c r="AN227" s="1"/>
      <c r="AO227" s="1"/>
      <c r="AP227" s="1" t="s">
        <v>3</v>
      </c>
      <c r="AQ227" s="1" t="s">
        <v>3</v>
      </c>
      <c r="AR227" s="1" t="s">
        <v>3</v>
      </c>
      <c r="AS227" s="1"/>
      <c r="AT227" s="1"/>
      <c r="AU227" s="1"/>
      <c r="AV227" s="1"/>
      <c r="AW227" s="1"/>
      <c r="AX227" s="1"/>
      <c r="AY227" s="1"/>
      <c r="AZ227" s="1" t="s">
        <v>3</v>
      </c>
      <c r="BA227" s="1"/>
      <c r="BB227" s="1" t="s">
        <v>3</v>
      </c>
      <c r="BC227" s="1" t="s">
        <v>3</v>
      </c>
      <c r="BD227" s="1" t="s">
        <v>3</v>
      </c>
      <c r="BE227" s="1" t="s">
        <v>3</v>
      </c>
      <c r="BF227" s="1" t="s">
        <v>3</v>
      </c>
      <c r="BG227" s="1" t="s">
        <v>3</v>
      </c>
      <c r="BH227" s="1" t="s">
        <v>3</v>
      </c>
      <c r="BI227" s="1" t="s">
        <v>3</v>
      </c>
      <c r="BJ227" s="1" t="s">
        <v>3</v>
      </c>
      <c r="BK227" s="1" t="s">
        <v>3</v>
      </c>
      <c r="BL227" s="1" t="s">
        <v>3</v>
      </c>
      <c r="BM227" s="1" t="s">
        <v>3</v>
      </c>
      <c r="BN227" s="1" t="s">
        <v>3</v>
      </c>
      <c r="BO227" s="1" t="s">
        <v>3</v>
      </c>
      <c r="BP227" s="1" t="s">
        <v>3</v>
      </c>
      <c r="BQ227" s="1"/>
      <c r="BR227" s="1"/>
      <c r="BS227" s="1"/>
      <c r="BT227" s="1"/>
      <c r="BU227" s="1"/>
      <c r="BV227" s="1"/>
      <c r="BW227" s="1"/>
      <c r="BX227" s="1">
        <v>0</v>
      </c>
      <c r="BY227" s="1"/>
      <c r="BZ227" s="1"/>
      <c r="CA227" s="1"/>
      <c r="CB227" s="1"/>
      <c r="CC227" s="1"/>
      <c r="CD227" s="1"/>
      <c r="CE227" s="1"/>
      <c r="CF227" s="1"/>
      <c r="CG227" s="1"/>
      <c r="CH227" s="1"/>
      <c r="CI227" s="1"/>
      <c r="CJ227" s="1">
        <v>0</v>
      </c>
    </row>
    <row r="229" spans="1:255" x14ac:dyDescent="0.2">
      <c r="A229" s="3">
        <v>52</v>
      </c>
      <c r="B229" s="3">
        <f t="shared" ref="B229:G229" si="205">B414</f>
        <v>1</v>
      </c>
      <c r="C229" s="3">
        <f t="shared" si="205"/>
        <v>4</v>
      </c>
      <c r="D229" s="3">
        <f t="shared" si="205"/>
        <v>227</v>
      </c>
      <c r="E229" s="3">
        <f t="shared" si="205"/>
        <v>0</v>
      </c>
      <c r="F229" s="3" t="str">
        <f t="shared" si="205"/>
        <v>Раздел 4</v>
      </c>
      <c r="G229" s="3" t="str">
        <f t="shared" si="205"/>
        <v>Вынос линий 0,4 и 10 кВ и защита под проектируемой дорогой</v>
      </c>
      <c r="H229" s="3"/>
      <c r="I229" s="3"/>
      <c r="J229" s="3"/>
      <c r="K229" s="3"/>
      <c r="L229" s="3"/>
      <c r="M229" s="3"/>
      <c r="N229" s="3"/>
      <c r="O229" s="3">
        <f t="shared" ref="O229:AT229" si="206">O414</f>
        <v>528838</v>
      </c>
      <c r="P229" s="3">
        <f t="shared" si="206"/>
        <v>515342</v>
      </c>
      <c r="Q229" s="3">
        <f t="shared" si="206"/>
        <v>5315</v>
      </c>
      <c r="R229" s="3">
        <f t="shared" si="206"/>
        <v>620</v>
      </c>
      <c r="S229" s="3">
        <f t="shared" si="206"/>
        <v>8181</v>
      </c>
      <c r="T229" s="3">
        <f t="shared" si="206"/>
        <v>0</v>
      </c>
      <c r="U229" s="3">
        <f t="shared" si="206"/>
        <v>907.57309299999986</v>
      </c>
      <c r="V229" s="3">
        <f t="shared" si="206"/>
        <v>49.003454999999995</v>
      </c>
      <c r="W229" s="3">
        <f t="shared" si="206"/>
        <v>855</v>
      </c>
      <c r="X229" s="3">
        <f t="shared" si="206"/>
        <v>9008</v>
      </c>
      <c r="Y229" s="3">
        <f t="shared" si="206"/>
        <v>4690</v>
      </c>
      <c r="Z229" s="3">
        <f t="shared" si="206"/>
        <v>0</v>
      </c>
      <c r="AA229" s="3">
        <f t="shared" si="206"/>
        <v>0</v>
      </c>
      <c r="AB229" s="3">
        <f t="shared" si="206"/>
        <v>528838</v>
      </c>
      <c r="AC229" s="3">
        <f t="shared" si="206"/>
        <v>515342</v>
      </c>
      <c r="AD229" s="3">
        <f t="shared" si="206"/>
        <v>5315</v>
      </c>
      <c r="AE229" s="3">
        <f t="shared" si="206"/>
        <v>620</v>
      </c>
      <c r="AF229" s="3">
        <f t="shared" si="206"/>
        <v>8181</v>
      </c>
      <c r="AG229" s="3">
        <f t="shared" si="206"/>
        <v>0</v>
      </c>
      <c r="AH229" s="3">
        <f t="shared" si="206"/>
        <v>907.57309299999986</v>
      </c>
      <c r="AI229" s="3">
        <f t="shared" si="206"/>
        <v>49.003454999999995</v>
      </c>
      <c r="AJ229" s="3">
        <f t="shared" si="206"/>
        <v>855</v>
      </c>
      <c r="AK229" s="3">
        <f t="shared" si="206"/>
        <v>9008</v>
      </c>
      <c r="AL229" s="3">
        <f t="shared" si="206"/>
        <v>4690</v>
      </c>
      <c r="AM229" s="3">
        <f t="shared" si="206"/>
        <v>0</v>
      </c>
      <c r="AN229" s="3">
        <f t="shared" si="206"/>
        <v>0</v>
      </c>
      <c r="AO229" s="3">
        <f t="shared" si="206"/>
        <v>0</v>
      </c>
      <c r="AP229" s="3">
        <f t="shared" si="206"/>
        <v>0</v>
      </c>
      <c r="AQ229" s="3">
        <f t="shared" si="206"/>
        <v>0</v>
      </c>
      <c r="AR229" s="3">
        <f t="shared" si="206"/>
        <v>542536</v>
      </c>
      <c r="AS229" s="3">
        <f t="shared" si="206"/>
        <v>22548</v>
      </c>
      <c r="AT229" s="3">
        <f t="shared" si="206"/>
        <v>519988</v>
      </c>
      <c r="AU229" s="3">
        <f t="shared" ref="AU229:BZ229" si="207">AU414</f>
        <v>0</v>
      </c>
      <c r="AV229" s="3">
        <f t="shared" si="207"/>
        <v>515342</v>
      </c>
      <c r="AW229" s="3">
        <f t="shared" si="207"/>
        <v>515342</v>
      </c>
      <c r="AX229" s="3">
        <f t="shared" si="207"/>
        <v>0</v>
      </c>
      <c r="AY229" s="3">
        <f t="shared" si="207"/>
        <v>515342</v>
      </c>
      <c r="AZ229" s="3">
        <f t="shared" si="207"/>
        <v>0</v>
      </c>
      <c r="BA229" s="3">
        <f t="shared" si="207"/>
        <v>0</v>
      </c>
      <c r="BB229" s="3">
        <f t="shared" si="207"/>
        <v>0</v>
      </c>
      <c r="BC229" s="3">
        <f t="shared" si="207"/>
        <v>0</v>
      </c>
      <c r="BD229" s="3">
        <f t="shared" si="207"/>
        <v>0</v>
      </c>
      <c r="BE229" s="3">
        <f t="shared" si="207"/>
        <v>0</v>
      </c>
      <c r="BF229" s="3">
        <f t="shared" si="207"/>
        <v>0</v>
      </c>
      <c r="BG229" s="3">
        <f t="shared" si="207"/>
        <v>0</v>
      </c>
      <c r="BH229" s="3">
        <f t="shared" si="207"/>
        <v>0</v>
      </c>
      <c r="BI229" s="3">
        <f t="shared" si="207"/>
        <v>0</v>
      </c>
      <c r="BJ229" s="3">
        <f t="shared" si="207"/>
        <v>0</v>
      </c>
      <c r="BK229" s="3">
        <f t="shared" si="207"/>
        <v>0</v>
      </c>
      <c r="BL229" s="3">
        <f t="shared" si="207"/>
        <v>0</v>
      </c>
      <c r="BM229" s="3">
        <f t="shared" si="207"/>
        <v>0</v>
      </c>
      <c r="BN229" s="3">
        <f t="shared" si="207"/>
        <v>0</v>
      </c>
      <c r="BO229" s="3">
        <f t="shared" si="207"/>
        <v>0</v>
      </c>
      <c r="BP229" s="3">
        <f t="shared" si="207"/>
        <v>0</v>
      </c>
      <c r="BQ229" s="3">
        <f t="shared" si="207"/>
        <v>0</v>
      </c>
      <c r="BR229" s="3">
        <f t="shared" si="207"/>
        <v>0</v>
      </c>
      <c r="BS229" s="3">
        <f t="shared" si="207"/>
        <v>0</v>
      </c>
      <c r="BT229" s="3">
        <f t="shared" si="207"/>
        <v>0</v>
      </c>
      <c r="BU229" s="3">
        <f t="shared" si="207"/>
        <v>0</v>
      </c>
      <c r="BV229" s="3">
        <f t="shared" si="207"/>
        <v>0</v>
      </c>
      <c r="BW229" s="3">
        <f t="shared" si="207"/>
        <v>0</v>
      </c>
      <c r="BX229" s="3">
        <f t="shared" si="207"/>
        <v>0</v>
      </c>
      <c r="BY229" s="3">
        <f t="shared" si="207"/>
        <v>0</v>
      </c>
      <c r="BZ229" s="3">
        <f t="shared" si="207"/>
        <v>0</v>
      </c>
      <c r="CA229" s="3">
        <f t="shared" ref="CA229:DF229" si="208">CA414</f>
        <v>542536</v>
      </c>
      <c r="CB229" s="3">
        <f t="shared" si="208"/>
        <v>22548</v>
      </c>
      <c r="CC229" s="3">
        <f t="shared" si="208"/>
        <v>519988</v>
      </c>
      <c r="CD229" s="3">
        <f t="shared" si="208"/>
        <v>0</v>
      </c>
      <c r="CE229" s="3">
        <f t="shared" si="208"/>
        <v>515342</v>
      </c>
      <c r="CF229" s="3">
        <f t="shared" si="208"/>
        <v>515342</v>
      </c>
      <c r="CG229" s="3">
        <f t="shared" si="208"/>
        <v>0</v>
      </c>
      <c r="CH229" s="3">
        <f t="shared" si="208"/>
        <v>515342</v>
      </c>
      <c r="CI229" s="3">
        <f t="shared" si="208"/>
        <v>0</v>
      </c>
      <c r="CJ229" s="3">
        <f t="shared" si="208"/>
        <v>0</v>
      </c>
      <c r="CK229" s="3">
        <f t="shared" si="208"/>
        <v>0</v>
      </c>
      <c r="CL229" s="3">
        <f t="shared" si="208"/>
        <v>0</v>
      </c>
      <c r="CM229" s="3">
        <f t="shared" si="208"/>
        <v>0</v>
      </c>
      <c r="CN229" s="3">
        <f t="shared" si="208"/>
        <v>0</v>
      </c>
      <c r="CO229" s="3">
        <f t="shared" si="208"/>
        <v>0</v>
      </c>
      <c r="CP229" s="3">
        <f t="shared" si="208"/>
        <v>0</v>
      </c>
      <c r="CQ229" s="3">
        <f t="shared" si="208"/>
        <v>0</v>
      </c>
      <c r="CR229" s="3">
        <f t="shared" si="208"/>
        <v>0</v>
      </c>
      <c r="CS229" s="3">
        <f t="shared" si="208"/>
        <v>0</v>
      </c>
      <c r="CT229" s="3">
        <f t="shared" si="208"/>
        <v>0</v>
      </c>
      <c r="CU229" s="3">
        <f t="shared" si="208"/>
        <v>0</v>
      </c>
      <c r="CV229" s="3">
        <f t="shared" si="208"/>
        <v>0</v>
      </c>
      <c r="CW229" s="3">
        <f t="shared" si="208"/>
        <v>0</v>
      </c>
      <c r="CX229" s="3">
        <f t="shared" si="208"/>
        <v>0</v>
      </c>
      <c r="CY229" s="3">
        <f t="shared" si="208"/>
        <v>0</v>
      </c>
      <c r="CZ229" s="3">
        <f t="shared" si="208"/>
        <v>0</v>
      </c>
      <c r="DA229" s="3">
        <f t="shared" si="208"/>
        <v>0</v>
      </c>
      <c r="DB229" s="3">
        <f t="shared" si="208"/>
        <v>0</v>
      </c>
      <c r="DC229" s="3">
        <f t="shared" si="208"/>
        <v>0</v>
      </c>
      <c r="DD229" s="3">
        <f t="shared" si="208"/>
        <v>0</v>
      </c>
      <c r="DE229" s="3">
        <f t="shared" si="208"/>
        <v>0</v>
      </c>
      <c r="DF229" s="3">
        <f t="shared" si="208"/>
        <v>0</v>
      </c>
      <c r="DG229" s="4">
        <f t="shared" ref="DG229:EL229" si="209">DG414</f>
        <v>4360924</v>
      </c>
      <c r="DH229" s="4">
        <f t="shared" si="209"/>
        <v>4249728</v>
      </c>
      <c r="DI229" s="4">
        <f t="shared" si="209"/>
        <v>43536</v>
      </c>
      <c r="DJ229" s="4">
        <f t="shared" si="209"/>
        <v>5032</v>
      </c>
      <c r="DK229" s="4">
        <f t="shared" si="209"/>
        <v>67660</v>
      </c>
      <c r="DL229" s="4">
        <f t="shared" si="209"/>
        <v>0</v>
      </c>
      <c r="DM229" s="4">
        <f t="shared" si="209"/>
        <v>907.57309299999986</v>
      </c>
      <c r="DN229" s="4">
        <f t="shared" si="209"/>
        <v>49.003454999999995</v>
      </c>
      <c r="DO229" s="4">
        <f t="shared" si="209"/>
        <v>855</v>
      </c>
      <c r="DP229" s="4">
        <f t="shared" si="209"/>
        <v>74581</v>
      </c>
      <c r="DQ229" s="4">
        <f t="shared" si="209"/>
        <v>38789</v>
      </c>
      <c r="DR229" s="4">
        <f t="shared" si="209"/>
        <v>0</v>
      </c>
      <c r="DS229" s="4">
        <f t="shared" si="209"/>
        <v>0</v>
      </c>
      <c r="DT229" s="4">
        <f t="shared" si="209"/>
        <v>4360924</v>
      </c>
      <c r="DU229" s="4">
        <f t="shared" si="209"/>
        <v>4249728</v>
      </c>
      <c r="DV229" s="4">
        <f t="shared" si="209"/>
        <v>43536</v>
      </c>
      <c r="DW229" s="4">
        <f t="shared" si="209"/>
        <v>5032</v>
      </c>
      <c r="DX229" s="4">
        <f t="shared" si="209"/>
        <v>67660</v>
      </c>
      <c r="DY229" s="4">
        <f t="shared" si="209"/>
        <v>0</v>
      </c>
      <c r="DZ229" s="4">
        <f t="shared" si="209"/>
        <v>907.57309299999986</v>
      </c>
      <c r="EA229" s="4">
        <f t="shared" si="209"/>
        <v>49.003454999999995</v>
      </c>
      <c r="EB229" s="4">
        <f t="shared" si="209"/>
        <v>855</v>
      </c>
      <c r="EC229" s="4">
        <f t="shared" si="209"/>
        <v>74581</v>
      </c>
      <c r="ED229" s="4">
        <f t="shared" si="209"/>
        <v>38789</v>
      </c>
      <c r="EE229" s="4">
        <f t="shared" si="209"/>
        <v>0</v>
      </c>
      <c r="EF229" s="4">
        <f t="shared" si="209"/>
        <v>0</v>
      </c>
      <c r="EG229" s="4">
        <f t="shared" si="209"/>
        <v>0</v>
      </c>
      <c r="EH229" s="4">
        <f t="shared" si="209"/>
        <v>0</v>
      </c>
      <c r="EI229" s="4">
        <f t="shared" si="209"/>
        <v>0</v>
      </c>
      <c r="EJ229" s="4">
        <f t="shared" si="209"/>
        <v>4474294</v>
      </c>
      <c r="EK229" s="4">
        <f t="shared" si="209"/>
        <v>192911</v>
      </c>
      <c r="EL229" s="4">
        <f t="shared" si="209"/>
        <v>4281383</v>
      </c>
      <c r="EM229" s="4">
        <f t="shared" ref="EM229:FR229" si="210">EM414</f>
        <v>0</v>
      </c>
      <c r="EN229" s="4">
        <f t="shared" si="210"/>
        <v>4249728</v>
      </c>
      <c r="EO229" s="4">
        <f t="shared" si="210"/>
        <v>4249728</v>
      </c>
      <c r="EP229" s="4">
        <f t="shared" si="210"/>
        <v>0</v>
      </c>
      <c r="EQ229" s="4">
        <f t="shared" si="210"/>
        <v>4249728</v>
      </c>
      <c r="ER229" s="4">
        <f t="shared" si="210"/>
        <v>0</v>
      </c>
      <c r="ES229" s="4">
        <f t="shared" si="210"/>
        <v>0</v>
      </c>
      <c r="ET229" s="4">
        <f t="shared" si="210"/>
        <v>0</v>
      </c>
      <c r="EU229" s="4">
        <f t="shared" si="210"/>
        <v>0</v>
      </c>
      <c r="EV229" s="4">
        <f t="shared" si="210"/>
        <v>0</v>
      </c>
      <c r="EW229" s="4">
        <f t="shared" si="210"/>
        <v>0</v>
      </c>
      <c r="EX229" s="4">
        <f t="shared" si="210"/>
        <v>0</v>
      </c>
      <c r="EY229" s="4">
        <f t="shared" si="210"/>
        <v>0</v>
      </c>
      <c r="EZ229" s="4">
        <f t="shared" si="210"/>
        <v>0</v>
      </c>
      <c r="FA229" s="4">
        <f t="shared" si="210"/>
        <v>0</v>
      </c>
      <c r="FB229" s="4">
        <f t="shared" si="210"/>
        <v>0</v>
      </c>
      <c r="FC229" s="4">
        <f t="shared" si="210"/>
        <v>0</v>
      </c>
      <c r="FD229" s="4">
        <f t="shared" si="210"/>
        <v>0</v>
      </c>
      <c r="FE229" s="4">
        <f t="shared" si="210"/>
        <v>0</v>
      </c>
      <c r="FF229" s="4">
        <f t="shared" si="210"/>
        <v>0</v>
      </c>
      <c r="FG229" s="4">
        <f t="shared" si="210"/>
        <v>0</v>
      </c>
      <c r="FH229" s="4">
        <f t="shared" si="210"/>
        <v>0</v>
      </c>
      <c r="FI229" s="4">
        <f t="shared" si="210"/>
        <v>0</v>
      </c>
      <c r="FJ229" s="4">
        <f t="shared" si="210"/>
        <v>0</v>
      </c>
      <c r="FK229" s="4">
        <f t="shared" si="210"/>
        <v>0</v>
      </c>
      <c r="FL229" s="4">
        <f t="shared" si="210"/>
        <v>0</v>
      </c>
      <c r="FM229" s="4">
        <f t="shared" si="210"/>
        <v>0</v>
      </c>
      <c r="FN229" s="4">
        <f t="shared" si="210"/>
        <v>0</v>
      </c>
      <c r="FO229" s="4">
        <f t="shared" si="210"/>
        <v>0</v>
      </c>
      <c r="FP229" s="4">
        <f t="shared" si="210"/>
        <v>0</v>
      </c>
      <c r="FQ229" s="4">
        <f t="shared" si="210"/>
        <v>0</v>
      </c>
      <c r="FR229" s="4">
        <f t="shared" si="210"/>
        <v>0</v>
      </c>
      <c r="FS229" s="4">
        <f t="shared" ref="FS229:GX229" si="211">FS414</f>
        <v>4474294</v>
      </c>
      <c r="FT229" s="4">
        <f t="shared" si="211"/>
        <v>192911</v>
      </c>
      <c r="FU229" s="4">
        <f t="shared" si="211"/>
        <v>4281383</v>
      </c>
      <c r="FV229" s="4">
        <f t="shared" si="211"/>
        <v>0</v>
      </c>
      <c r="FW229" s="4">
        <f t="shared" si="211"/>
        <v>4249728</v>
      </c>
      <c r="FX229" s="4">
        <f t="shared" si="211"/>
        <v>4249728</v>
      </c>
      <c r="FY229" s="4">
        <f t="shared" si="211"/>
        <v>0</v>
      </c>
      <c r="FZ229" s="4">
        <f t="shared" si="211"/>
        <v>4249728</v>
      </c>
      <c r="GA229" s="4">
        <f t="shared" si="211"/>
        <v>0</v>
      </c>
      <c r="GB229" s="4">
        <f t="shared" si="211"/>
        <v>0</v>
      </c>
      <c r="GC229" s="4">
        <f t="shared" si="211"/>
        <v>0</v>
      </c>
      <c r="GD229" s="4">
        <f t="shared" si="211"/>
        <v>0</v>
      </c>
      <c r="GE229" s="4">
        <f t="shared" si="211"/>
        <v>0</v>
      </c>
      <c r="GF229" s="4">
        <f t="shared" si="211"/>
        <v>0</v>
      </c>
      <c r="GG229" s="4">
        <f t="shared" si="211"/>
        <v>0</v>
      </c>
      <c r="GH229" s="4">
        <f t="shared" si="211"/>
        <v>0</v>
      </c>
      <c r="GI229" s="4">
        <f t="shared" si="211"/>
        <v>0</v>
      </c>
      <c r="GJ229" s="4">
        <f t="shared" si="211"/>
        <v>0</v>
      </c>
      <c r="GK229" s="4">
        <f t="shared" si="211"/>
        <v>0</v>
      </c>
      <c r="GL229" s="4">
        <f t="shared" si="211"/>
        <v>0</v>
      </c>
      <c r="GM229" s="4">
        <f t="shared" si="211"/>
        <v>0</v>
      </c>
      <c r="GN229" s="4">
        <f t="shared" si="211"/>
        <v>0</v>
      </c>
      <c r="GO229" s="4">
        <f t="shared" si="211"/>
        <v>0</v>
      </c>
      <c r="GP229" s="4">
        <f t="shared" si="211"/>
        <v>0</v>
      </c>
      <c r="GQ229" s="4">
        <f t="shared" si="211"/>
        <v>0</v>
      </c>
      <c r="GR229" s="4">
        <f t="shared" si="211"/>
        <v>0</v>
      </c>
      <c r="GS229" s="4">
        <f t="shared" si="211"/>
        <v>0</v>
      </c>
      <c r="GT229" s="4">
        <f t="shared" si="211"/>
        <v>0</v>
      </c>
      <c r="GU229" s="4">
        <f t="shared" si="211"/>
        <v>0</v>
      </c>
      <c r="GV229" s="4">
        <f t="shared" si="211"/>
        <v>0</v>
      </c>
      <c r="GW229" s="4">
        <f t="shared" si="211"/>
        <v>0</v>
      </c>
      <c r="GX229" s="4">
        <f t="shared" si="211"/>
        <v>0</v>
      </c>
    </row>
    <row r="231" spans="1:255" x14ac:dyDescent="0.2">
      <c r="A231" s="2">
        <v>19</v>
      </c>
      <c r="B231" s="2">
        <v>1</v>
      </c>
      <c r="C231" s="2"/>
      <c r="D231" s="2"/>
      <c r="E231" s="2"/>
      <c r="F231" s="2" t="s">
        <v>3</v>
      </c>
      <c r="G231" s="2" t="s">
        <v>256</v>
      </c>
      <c r="H231" s="2" t="s">
        <v>3</v>
      </c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>
        <v>1</v>
      </c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  <c r="EA231" s="2"/>
      <c r="EB231" s="2"/>
      <c r="EC231" s="2"/>
      <c r="ED231" s="2"/>
      <c r="EE231" s="2"/>
      <c r="EF231" s="2"/>
      <c r="EG231" s="2"/>
      <c r="EH231" s="2"/>
      <c r="EI231" s="2"/>
      <c r="EJ231" s="2"/>
      <c r="EK231" s="2"/>
      <c r="EL231" s="2"/>
      <c r="EM231" s="2"/>
      <c r="EN231" s="2"/>
      <c r="EO231" s="2"/>
      <c r="EP231" s="2"/>
      <c r="EQ231" s="2"/>
      <c r="ER231" s="2"/>
      <c r="ES231" s="2"/>
      <c r="ET231" s="2"/>
      <c r="EU231" s="2"/>
      <c r="EV231" s="2"/>
      <c r="EW231" s="2"/>
      <c r="EX231" s="2"/>
      <c r="EY231" s="2"/>
      <c r="EZ231" s="2"/>
      <c r="FA231" s="2"/>
      <c r="FB231" s="2"/>
      <c r="FC231" s="2"/>
      <c r="FD231" s="2"/>
      <c r="FE231" s="2"/>
      <c r="FF231" s="2"/>
      <c r="FG231" s="2"/>
      <c r="FH231" s="2"/>
      <c r="FI231" s="2"/>
      <c r="FJ231" s="2"/>
      <c r="FK231" s="2"/>
      <c r="FL231" s="2"/>
      <c r="FM231" s="2"/>
      <c r="FN231" s="2"/>
      <c r="FO231" s="2"/>
      <c r="FP231" s="2"/>
      <c r="FQ231" s="2"/>
      <c r="FR231" s="2"/>
      <c r="FS231" s="2"/>
      <c r="FT231" s="2"/>
      <c r="FU231" s="2"/>
      <c r="FV231" s="2"/>
      <c r="FW231" s="2"/>
      <c r="FX231" s="2"/>
      <c r="FY231" s="2"/>
      <c r="FZ231" s="2"/>
      <c r="GA231" s="2"/>
      <c r="GB231" s="2"/>
      <c r="GC231" s="2"/>
      <c r="GD231" s="2"/>
      <c r="GE231" s="2"/>
      <c r="GF231" s="2"/>
      <c r="GG231" s="2"/>
      <c r="GH231" s="2"/>
      <c r="GI231" s="2"/>
      <c r="GJ231" s="2"/>
      <c r="GK231" s="2"/>
      <c r="GL231" s="2"/>
      <c r="GM231" s="2"/>
      <c r="GN231" s="2"/>
      <c r="GO231" s="2"/>
      <c r="GP231" s="2"/>
      <c r="GQ231" s="2"/>
      <c r="GR231" s="2"/>
      <c r="GS231" s="2"/>
      <c r="GT231" s="2"/>
      <c r="GU231" s="2"/>
      <c r="GV231" s="2"/>
      <c r="GW231" s="2"/>
      <c r="GX231" s="2"/>
      <c r="GY231" s="2"/>
      <c r="GZ231" s="2"/>
      <c r="HA231" s="2"/>
      <c r="HB231" s="2"/>
      <c r="HC231" s="2"/>
      <c r="HD231" s="2"/>
      <c r="HE231" s="2"/>
      <c r="HF231" s="2"/>
      <c r="HG231" s="2"/>
      <c r="HH231" s="2"/>
      <c r="HI231" s="2"/>
      <c r="HJ231" s="2"/>
      <c r="HK231" s="2"/>
      <c r="HL231" s="2"/>
      <c r="HM231" s="2"/>
      <c r="HN231" s="2"/>
      <c r="HO231" s="2"/>
      <c r="HP231" s="2"/>
      <c r="HQ231" s="2"/>
      <c r="HR231" s="2"/>
      <c r="HS231" s="2"/>
      <c r="HT231" s="2"/>
      <c r="HU231" s="2"/>
      <c r="HV231" s="2"/>
      <c r="HW231" s="2"/>
      <c r="HX231" s="2"/>
      <c r="HY231" s="2"/>
      <c r="HZ231" s="2"/>
      <c r="IA231" s="2"/>
      <c r="IB231" s="2"/>
      <c r="IC231" s="2"/>
      <c r="ID231" s="2"/>
      <c r="IE231" s="2"/>
      <c r="IF231" s="2"/>
      <c r="IG231" s="2"/>
      <c r="IH231" s="2"/>
      <c r="II231" s="2"/>
      <c r="IJ231" s="2"/>
      <c r="IK231" s="2">
        <v>0</v>
      </c>
      <c r="IL231" s="2"/>
      <c r="IM231" s="2"/>
      <c r="IN231" s="2"/>
      <c r="IO231" s="2"/>
      <c r="IP231" s="2"/>
      <c r="IQ231" s="2"/>
      <c r="IR231" s="2"/>
      <c r="IS231" s="2"/>
      <c r="IT231" s="2"/>
      <c r="IU231" s="2"/>
    </row>
    <row r="232" spans="1:255" x14ac:dyDescent="0.2">
      <c r="A232" s="2">
        <v>17</v>
      </c>
      <c r="B232" s="2">
        <v>1</v>
      </c>
      <c r="C232" s="2">
        <f>ROW(SmtRes!A409)</f>
        <v>409</v>
      </c>
      <c r="D232" s="2">
        <f>ROW(EtalonRes!A411)</f>
        <v>411</v>
      </c>
      <c r="E232" s="2" t="s">
        <v>257</v>
      </c>
      <c r="F232" s="2" t="s">
        <v>19</v>
      </c>
      <c r="G232" s="2" t="s">
        <v>20</v>
      </c>
      <c r="H232" s="2" t="s">
        <v>21</v>
      </c>
      <c r="I232" s="2">
        <f>ROUND(81/100,9)</f>
        <v>0.81</v>
      </c>
      <c r="J232" s="2">
        <v>0</v>
      </c>
      <c r="K232" s="2">
        <f>ROUND(81/100,9)</f>
        <v>0.81</v>
      </c>
      <c r="L232" s="2"/>
      <c r="M232" s="2"/>
      <c r="N232" s="2"/>
      <c r="O232" s="2">
        <f t="shared" ref="O232:O271" si="212">ROUND(CP232,0)</f>
        <v>1119</v>
      </c>
      <c r="P232" s="2">
        <f t="shared" ref="P232:P271" si="213">ROUND(CQ232*I232,0)</f>
        <v>0</v>
      </c>
      <c r="Q232" s="2">
        <f t="shared" ref="Q232:Q271" si="214">ROUND(CR232*I232,0)</f>
        <v>0</v>
      </c>
      <c r="R232" s="2">
        <f t="shared" ref="R232:R271" si="215">ROUND(CS232*I232,0)</f>
        <v>0</v>
      </c>
      <c r="S232" s="2">
        <f t="shared" ref="S232:S271" si="216">ROUND(CT232*I232,0)</f>
        <v>1119</v>
      </c>
      <c r="T232" s="2">
        <f t="shared" ref="T232:T271" si="217">ROUND(CU232*I232,0)</f>
        <v>0</v>
      </c>
      <c r="U232" s="2">
        <f t="shared" ref="U232:U271" si="218">CV232*I232</f>
        <v>143.45099999999999</v>
      </c>
      <c r="V232" s="2">
        <f t="shared" ref="V232:V271" si="219">CW232*I232</f>
        <v>0</v>
      </c>
      <c r="W232" s="2">
        <f t="shared" ref="W232:W271" si="220">ROUND(CX232*I232,0)</f>
        <v>0</v>
      </c>
      <c r="X232" s="2">
        <f t="shared" ref="X232:X271" si="221">ROUND(CY232,0)</f>
        <v>895</v>
      </c>
      <c r="Y232" s="2">
        <f t="shared" ref="Y232:Y271" si="222">ROUND(CZ232,0)</f>
        <v>425</v>
      </c>
      <c r="Z232" s="2"/>
      <c r="AA232" s="2">
        <v>76147896</v>
      </c>
      <c r="AB232" s="2">
        <f t="shared" ref="AB232:AB271" si="223">ROUND((AC232+AD232+AF232),6)</f>
        <v>1381.38</v>
      </c>
      <c r="AC232" s="2">
        <f t="shared" ref="AC232:AC267" si="224">ROUND((ES232),6)</f>
        <v>0</v>
      </c>
      <c r="AD232" s="2">
        <f t="shared" ref="AD232:AD239" si="225">ROUND(((((ET232*1.15))-((EU232*1.15)))+AE232),6)</f>
        <v>0</v>
      </c>
      <c r="AE232" s="2">
        <f t="shared" ref="AE232:AF239" si="226">ROUND(((EU232*1.15)),6)</f>
        <v>0</v>
      </c>
      <c r="AF232" s="2">
        <f t="shared" si="226"/>
        <v>1381.38</v>
      </c>
      <c r="AG232" s="2">
        <f t="shared" ref="AG232:AG271" si="227">ROUND((AP232),6)</f>
        <v>0</v>
      </c>
      <c r="AH232" s="2">
        <f t="shared" ref="AH232:AI239" si="228">((EW232*1.15))</f>
        <v>177.1</v>
      </c>
      <c r="AI232" s="2">
        <f t="shared" si="228"/>
        <v>0</v>
      </c>
      <c r="AJ232" s="2">
        <f t="shared" ref="AJ232:AJ271" si="229">(AS232)</f>
        <v>0</v>
      </c>
      <c r="AK232" s="2">
        <v>1201.2</v>
      </c>
      <c r="AL232" s="2">
        <v>0</v>
      </c>
      <c r="AM232" s="2">
        <v>0</v>
      </c>
      <c r="AN232" s="2">
        <v>0</v>
      </c>
      <c r="AO232" s="2">
        <v>1201.2</v>
      </c>
      <c r="AP232" s="2">
        <v>0</v>
      </c>
      <c r="AQ232" s="2">
        <v>154</v>
      </c>
      <c r="AR232" s="2">
        <v>0</v>
      </c>
      <c r="AS232" s="2">
        <v>0</v>
      </c>
      <c r="AT232" s="2">
        <v>80</v>
      </c>
      <c r="AU232" s="2">
        <v>38</v>
      </c>
      <c r="AV232" s="2">
        <v>1</v>
      </c>
      <c r="AW232" s="2">
        <v>1</v>
      </c>
      <c r="AX232" s="2"/>
      <c r="AY232" s="2"/>
      <c r="AZ232" s="2">
        <v>1</v>
      </c>
      <c r="BA232" s="2">
        <v>1</v>
      </c>
      <c r="BB232" s="2">
        <v>1</v>
      </c>
      <c r="BC232" s="2">
        <v>1</v>
      </c>
      <c r="BD232" s="2" t="s">
        <v>3</v>
      </c>
      <c r="BE232" s="2" t="s">
        <v>3</v>
      </c>
      <c r="BF232" s="2" t="s">
        <v>3</v>
      </c>
      <c r="BG232" s="2" t="s">
        <v>3</v>
      </c>
      <c r="BH232" s="2">
        <v>0</v>
      </c>
      <c r="BI232" s="2">
        <v>1</v>
      </c>
      <c r="BJ232" s="2" t="s">
        <v>22</v>
      </c>
      <c r="BK232" s="2"/>
      <c r="BL232" s="2"/>
      <c r="BM232" s="2">
        <v>1003</v>
      </c>
      <c r="BN232" s="2">
        <v>0</v>
      </c>
      <c r="BO232" s="2" t="s">
        <v>3</v>
      </c>
      <c r="BP232" s="2">
        <v>0</v>
      </c>
      <c r="BQ232" s="2">
        <v>2</v>
      </c>
      <c r="BR232" s="2">
        <v>0</v>
      </c>
      <c r="BS232" s="2">
        <v>1</v>
      </c>
      <c r="BT232" s="2">
        <v>1</v>
      </c>
      <c r="BU232" s="2">
        <v>1</v>
      </c>
      <c r="BV232" s="2">
        <v>1</v>
      </c>
      <c r="BW232" s="2">
        <v>1</v>
      </c>
      <c r="BX232" s="2">
        <v>1</v>
      </c>
      <c r="BY232" s="2" t="s">
        <v>3</v>
      </c>
      <c r="BZ232" s="2">
        <v>80</v>
      </c>
      <c r="CA232" s="2">
        <v>38</v>
      </c>
      <c r="CB232" s="2" t="s">
        <v>3</v>
      </c>
      <c r="CC232" s="2"/>
      <c r="CD232" s="2"/>
      <c r="CE232" s="2">
        <v>0</v>
      </c>
      <c r="CF232" s="2">
        <v>0</v>
      </c>
      <c r="CG232" s="2">
        <v>0</v>
      </c>
      <c r="CH232" s="2"/>
      <c r="CI232" s="2"/>
      <c r="CJ232" s="2"/>
      <c r="CK232" s="2"/>
      <c r="CL232" s="2"/>
      <c r="CM232" s="2">
        <v>0</v>
      </c>
      <c r="CN232" s="2" t="s">
        <v>23</v>
      </c>
      <c r="CO232" s="2">
        <v>0</v>
      </c>
      <c r="CP232" s="2">
        <f t="shared" ref="CP232:CP271" si="230">(P232+Q232+S232)</f>
        <v>1119</v>
      </c>
      <c r="CQ232" s="2">
        <f t="shared" ref="CQ232:CQ271" si="231">AC232*BC232</f>
        <v>0</v>
      </c>
      <c r="CR232" s="2">
        <f t="shared" ref="CR232:CR271" si="232">AD232*BB232</f>
        <v>0</v>
      </c>
      <c r="CS232" s="2">
        <f t="shared" ref="CS232:CS271" si="233">AE232*BS232</f>
        <v>0</v>
      </c>
      <c r="CT232" s="2">
        <f t="shared" ref="CT232:CT271" si="234">AF232*BA232</f>
        <v>1381.38</v>
      </c>
      <c r="CU232" s="2">
        <f t="shared" ref="CU232:CU271" si="235">AG232</f>
        <v>0</v>
      </c>
      <c r="CV232" s="2">
        <f t="shared" ref="CV232:CV271" si="236">AH232</f>
        <v>177.1</v>
      </c>
      <c r="CW232" s="2">
        <f t="shared" ref="CW232:CW271" si="237">AI232</f>
        <v>0</v>
      </c>
      <c r="CX232" s="2">
        <f t="shared" ref="CX232:CX271" si="238">AJ232</f>
        <v>0</v>
      </c>
      <c r="CY232" s="2">
        <f t="shared" ref="CY232:CY271" si="239">(((S232+R232)*AT232)/100)</f>
        <v>895.2</v>
      </c>
      <c r="CZ232" s="2">
        <f t="shared" ref="CZ232:CZ271" si="240">(((S232+R232)*AU232)/100)</f>
        <v>425.22</v>
      </c>
      <c r="DA232" s="2"/>
      <c r="DB232" s="2"/>
      <c r="DC232" s="2" t="s">
        <v>3</v>
      </c>
      <c r="DD232" s="2" t="s">
        <v>3</v>
      </c>
      <c r="DE232" s="2" t="s">
        <v>24</v>
      </c>
      <c r="DF232" s="2" t="s">
        <v>24</v>
      </c>
      <c r="DG232" s="2" t="s">
        <v>24</v>
      </c>
      <c r="DH232" s="2" t="s">
        <v>3</v>
      </c>
      <c r="DI232" s="2" t="s">
        <v>24</v>
      </c>
      <c r="DJ232" s="2" t="s">
        <v>24</v>
      </c>
      <c r="DK232" s="2" t="s">
        <v>3</v>
      </c>
      <c r="DL232" s="2" t="s">
        <v>3</v>
      </c>
      <c r="DM232" s="2" t="s">
        <v>3</v>
      </c>
      <c r="DN232" s="2">
        <v>0</v>
      </c>
      <c r="DO232" s="2">
        <v>0</v>
      </c>
      <c r="DP232" s="2">
        <v>1</v>
      </c>
      <c r="DQ232" s="2">
        <v>1</v>
      </c>
      <c r="DR232" s="2"/>
      <c r="DS232" s="2"/>
      <c r="DT232" s="2"/>
      <c r="DU232" s="2">
        <v>1013</v>
      </c>
      <c r="DV232" s="2" t="s">
        <v>21</v>
      </c>
      <c r="DW232" s="2" t="s">
        <v>21</v>
      </c>
      <c r="DX232" s="2">
        <v>1</v>
      </c>
      <c r="DY232" s="2"/>
      <c r="DZ232" s="2" t="s">
        <v>3</v>
      </c>
      <c r="EA232" s="2" t="s">
        <v>3</v>
      </c>
      <c r="EB232" s="2" t="s">
        <v>3</v>
      </c>
      <c r="EC232" s="2" t="s">
        <v>3</v>
      </c>
      <c r="ED232" s="2"/>
      <c r="EE232" s="2">
        <v>41318343</v>
      </c>
      <c r="EF232" s="2">
        <v>2</v>
      </c>
      <c r="EG232" s="2" t="s">
        <v>25</v>
      </c>
      <c r="EH232" s="2">
        <v>0</v>
      </c>
      <c r="EI232" s="2" t="s">
        <v>3</v>
      </c>
      <c r="EJ232" s="2">
        <v>1</v>
      </c>
      <c r="EK232" s="2">
        <v>1003</v>
      </c>
      <c r="EL232" s="2" t="s">
        <v>26</v>
      </c>
      <c r="EM232" s="2" t="s">
        <v>27</v>
      </c>
      <c r="EN232" s="2"/>
      <c r="EO232" s="2" t="s">
        <v>28</v>
      </c>
      <c r="EP232" s="2"/>
      <c r="EQ232" s="2">
        <v>131840</v>
      </c>
      <c r="ER232" s="2">
        <v>1201.2</v>
      </c>
      <c r="ES232" s="2">
        <v>0</v>
      </c>
      <c r="ET232" s="2">
        <v>0</v>
      </c>
      <c r="EU232" s="2">
        <v>0</v>
      </c>
      <c r="EV232" s="2">
        <v>1201.2</v>
      </c>
      <c r="EW232" s="2">
        <v>154</v>
      </c>
      <c r="EX232" s="2">
        <v>0</v>
      </c>
      <c r="EY232" s="2">
        <v>0</v>
      </c>
      <c r="EZ232" s="2"/>
      <c r="FA232" s="2"/>
      <c r="FB232" s="2"/>
      <c r="FC232" s="2"/>
      <c r="FD232" s="2"/>
      <c r="FE232" s="2"/>
      <c r="FF232" s="2"/>
      <c r="FG232" s="2"/>
      <c r="FH232" s="2"/>
      <c r="FI232" s="2"/>
      <c r="FJ232" s="2"/>
      <c r="FK232" s="2"/>
      <c r="FL232" s="2"/>
      <c r="FM232" s="2"/>
      <c r="FN232" s="2"/>
      <c r="FO232" s="2"/>
      <c r="FP232" s="2"/>
      <c r="FQ232" s="2">
        <v>0</v>
      </c>
      <c r="FR232" s="2">
        <f t="shared" ref="FR232:FR271" si="241">ROUND(IF(AND(BH232=3,BI232=3),P232,0),0)</f>
        <v>0</v>
      </c>
      <c r="FS232" s="2">
        <v>0</v>
      </c>
      <c r="FT232" s="2"/>
      <c r="FU232" s="2"/>
      <c r="FV232" s="2"/>
      <c r="FW232" s="2"/>
      <c r="FX232" s="2">
        <v>80</v>
      </c>
      <c r="FY232" s="2">
        <v>38</v>
      </c>
      <c r="FZ232" s="2"/>
      <c r="GA232" s="2" t="s">
        <v>3</v>
      </c>
      <c r="GB232" s="2"/>
      <c r="GC232" s="2"/>
      <c r="GD232" s="2">
        <v>1</v>
      </c>
      <c r="GE232" s="2"/>
      <c r="GF232" s="2">
        <v>1806771536</v>
      </c>
      <c r="GG232" s="2">
        <v>2</v>
      </c>
      <c r="GH232" s="2">
        <v>1</v>
      </c>
      <c r="GI232" s="2">
        <v>-2</v>
      </c>
      <c r="GJ232" s="2">
        <v>0</v>
      </c>
      <c r="GK232" s="2">
        <v>0</v>
      </c>
      <c r="GL232" s="2">
        <f t="shared" ref="GL232:GL271" si="242">ROUND(IF(AND(BH232=3,BI232=3,FS232&lt;&gt;0),P232,0),0)</f>
        <v>0</v>
      </c>
      <c r="GM232" s="2">
        <f t="shared" ref="GM232:GM271" si="243">ROUND(O232+X232+Y232,0)+GX232</f>
        <v>2439</v>
      </c>
      <c r="GN232" s="2">
        <f t="shared" ref="GN232:GN271" si="244">IF(OR(BI232=0,BI232=1),ROUND(O232+X232+Y232,0),0)</f>
        <v>2439</v>
      </c>
      <c r="GO232" s="2">
        <f t="shared" ref="GO232:GO271" si="245">IF(BI232=2,ROUND(O232+X232+Y232,0),0)</f>
        <v>0</v>
      </c>
      <c r="GP232" s="2">
        <f t="shared" ref="GP232:GP271" si="246">IF(BI232=4,ROUND(O232+X232+Y232,0)+GX232,0)</f>
        <v>0</v>
      </c>
      <c r="GQ232" s="2"/>
      <c r="GR232" s="2">
        <v>0</v>
      </c>
      <c r="GS232" s="2">
        <v>3</v>
      </c>
      <c r="GT232" s="2">
        <v>0</v>
      </c>
      <c r="GU232" s="2" t="s">
        <v>3</v>
      </c>
      <c r="GV232" s="2">
        <f t="shared" ref="GV232:GV271" si="247">ROUND((GT232),6)</f>
        <v>0</v>
      </c>
      <c r="GW232" s="2">
        <v>1</v>
      </c>
      <c r="GX232" s="2">
        <f t="shared" ref="GX232:GX271" si="248">ROUND(HC232*I232,0)</f>
        <v>0</v>
      </c>
      <c r="GY232" s="2"/>
      <c r="GZ232" s="2"/>
      <c r="HA232" s="2">
        <v>0</v>
      </c>
      <c r="HB232" s="2">
        <v>0</v>
      </c>
      <c r="HC232" s="2">
        <f t="shared" ref="HC232:HC271" si="249">GV232*GW232</f>
        <v>0</v>
      </c>
      <c r="HD232" s="2"/>
      <c r="HE232" s="2" t="s">
        <v>3</v>
      </c>
      <c r="HF232" s="2" t="s">
        <v>3</v>
      </c>
      <c r="HG232" s="2"/>
      <c r="HH232" s="2"/>
      <c r="HI232" s="2"/>
      <c r="HJ232" s="2"/>
      <c r="HK232" s="2"/>
      <c r="HL232" s="2"/>
      <c r="HM232" s="2" t="s">
        <v>3</v>
      </c>
      <c r="HN232" s="2" t="s">
        <v>3</v>
      </c>
      <c r="HO232" s="2" t="s">
        <v>3</v>
      </c>
      <c r="HP232" s="2" t="s">
        <v>3</v>
      </c>
      <c r="HQ232" s="2" t="s">
        <v>3</v>
      </c>
      <c r="HR232" s="2"/>
      <c r="HS232" s="2"/>
      <c r="HT232" s="2"/>
      <c r="HU232" s="2"/>
      <c r="HV232" s="2"/>
      <c r="HW232" s="2"/>
      <c r="HX232" s="2"/>
      <c r="HY232" s="2"/>
      <c r="HZ232" s="2"/>
      <c r="IA232" s="2"/>
      <c r="IB232" s="2"/>
      <c r="IC232" s="2"/>
      <c r="ID232" s="2"/>
      <c r="IE232" s="2"/>
      <c r="IF232" s="2"/>
      <c r="IG232" s="2"/>
      <c r="IH232" s="2"/>
      <c r="II232" s="2"/>
      <c r="IJ232" s="2"/>
      <c r="IK232" s="2">
        <v>0</v>
      </c>
      <c r="IL232" s="2"/>
      <c r="IM232" s="2"/>
      <c r="IN232" s="2"/>
      <c r="IO232" s="2"/>
      <c r="IP232" s="2"/>
      <c r="IQ232" s="2"/>
      <c r="IR232" s="2"/>
      <c r="IS232" s="2"/>
      <c r="IT232" s="2"/>
      <c r="IU232" s="2"/>
    </row>
    <row r="233" spans="1:255" x14ac:dyDescent="0.2">
      <c r="A233">
        <v>17</v>
      </c>
      <c r="B233">
        <v>1</v>
      </c>
      <c r="C233">
        <f>ROW(SmtRes!A410)</f>
        <v>410</v>
      </c>
      <c r="D233">
        <f>ROW(EtalonRes!A412)</f>
        <v>412</v>
      </c>
      <c r="E233" t="s">
        <v>257</v>
      </c>
      <c r="F233" t="s">
        <v>19</v>
      </c>
      <c r="G233" t="s">
        <v>20</v>
      </c>
      <c r="H233" t="s">
        <v>21</v>
      </c>
      <c r="I233">
        <f>ROUND(81/100,9)</f>
        <v>0.81</v>
      </c>
      <c r="J233">
        <v>0</v>
      </c>
      <c r="K233">
        <f>ROUND(81/100,9)</f>
        <v>0.81</v>
      </c>
      <c r="O233">
        <f t="shared" si="212"/>
        <v>9209</v>
      </c>
      <c r="P233">
        <f t="shared" si="213"/>
        <v>0</v>
      </c>
      <c r="Q233">
        <f t="shared" si="214"/>
        <v>0</v>
      </c>
      <c r="R233">
        <f t="shared" si="215"/>
        <v>0</v>
      </c>
      <c r="S233">
        <f t="shared" si="216"/>
        <v>9209</v>
      </c>
      <c r="T233">
        <f t="shared" si="217"/>
        <v>0</v>
      </c>
      <c r="U233">
        <f t="shared" si="218"/>
        <v>143.45099999999999</v>
      </c>
      <c r="V233">
        <f t="shared" si="219"/>
        <v>0</v>
      </c>
      <c r="W233">
        <f t="shared" si="220"/>
        <v>0</v>
      </c>
      <c r="X233">
        <f t="shared" si="221"/>
        <v>7367</v>
      </c>
      <c r="Y233">
        <f t="shared" si="222"/>
        <v>3499</v>
      </c>
      <c r="AA233">
        <v>76147894</v>
      </c>
      <c r="AB233">
        <f t="shared" si="223"/>
        <v>1381.38</v>
      </c>
      <c r="AC233">
        <f t="shared" si="224"/>
        <v>0</v>
      </c>
      <c r="AD233">
        <f t="shared" si="225"/>
        <v>0</v>
      </c>
      <c r="AE233">
        <f t="shared" si="226"/>
        <v>0</v>
      </c>
      <c r="AF233">
        <f t="shared" si="226"/>
        <v>1381.38</v>
      </c>
      <c r="AG233">
        <f t="shared" si="227"/>
        <v>0</v>
      </c>
      <c r="AH233">
        <f t="shared" si="228"/>
        <v>177.1</v>
      </c>
      <c r="AI233">
        <f t="shared" si="228"/>
        <v>0</v>
      </c>
      <c r="AJ233">
        <f t="shared" si="229"/>
        <v>0</v>
      </c>
      <c r="AK233">
        <v>1201.2</v>
      </c>
      <c r="AL233">
        <v>0</v>
      </c>
      <c r="AM233">
        <v>0</v>
      </c>
      <c r="AN233">
        <v>0</v>
      </c>
      <c r="AO233">
        <v>1201.2</v>
      </c>
      <c r="AP233">
        <v>0</v>
      </c>
      <c r="AQ233">
        <v>154</v>
      </c>
      <c r="AR233">
        <v>0</v>
      </c>
      <c r="AS233">
        <v>0</v>
      </c>
      <c r="AT233">
        <v>80</v>
      </c>
      <c r="AU233">
        <v>38</v>
      </c>
      <c r="AV233">
        <v>1</v>
      </c>
      <c r="AW233">
        <v>1</v>
      </c>
      <c r="AZ233">
        <v>8.23</v>
      </c>
      <c r="BA233">
        <v>8.23</v>
      </c>
      <c r="BB233">
        <v>8.23</v>
      </c>
      <c r="BC233">
        <v>8.23</v>
      </c>
      <c r="BD233" t="s">
        <v>3</v>
      </c>
      <c r="BE233" t="s">
        <v>3</v>
      </c>
      <c r="BF233" t="s">
        <v>3</v>
      </c>
      <c r="BG233" t="s">
        <v>3</v>
      </c>
      <c r="BH233">
        <v>0</v>
      </c>
      <c r="BI233">
        <v>1</v>
      </c>
      <c r="BJ233" t="s">
        <v>22</v>
      </c>
      <c r="BM233">
        <v>1003</v>
      </c>
      <c r="BN233">
        <v>0</v>
      </c>
      <c r="BO233" t="s">
        <v>258</v>
      </c>
      <c r="BP233">
        <v>1</v>
      </c>
      <c r="BQ233">
        <v>2</v>
      </c>
      <c r="BR233">
        <v>0</v>
      </c>
      <c r="BS233">
        <v>8.23</v>
      </c>
      <c r="BT233">
        <v>1</v>
      </c>
      <c r="BU233">
        <v>1</v>
      </c>
      <c r="BV233">
        <v>1</v>
      </c>
      <c r="BW233">
        <v>1</v>
      </c>
      <c r="BX233">
        <v>1</v>
      </c>
      <c r="BY233" t="s">
        <v>3</v>
      </c>
      <c r="BZ233">
        <v>80</v>
      </c>
      <c r="CA233">
        <v>38</v>
      </c>
      <c r="CB233" t="s">
        <v>3</v>
      </c>
      <c r="CE233">
        <v>0</v>
      </c>
      <c r="CF233">
        <v>0</v>
      </c>
      <c r="CG233">
        <v>0</v>
      </c>
      <c r="CM233">
        <v>0</v>
      </c>
      <c r="CN233" t="s">
        <v>23</v>
      </c>
      <c r="CO233">
        <v>0</v>
      </c>
      <c r="CP233">
        <f t="shared" si="230"/>
        <v>9209</v>
      </c>
      <c r="CQ233">
        <f t="shared" si="231"/>
        <v>0</v>
      </c>
      <c r="CR233">
        <f t="shared" si="232"/>
        <v>0</v>
      </c>
      <c r="CS233">
        <f t="shared" si="233"/>
        <v>0</v>
      </c>
      <c r="CT233">
        <f t="shared" si="234"/>
        <v>11368.757400000002</v>
      </c>
      <c r="CU233">
        <f t="shared" si="235"/>
        <v>0</v>
      </c>
      <c r="CV233">
        <f t="shared" si="236"/>
        <v>177.1</v>
      </c>
      <c r="CW233">
        <f t="shared" si="237"/>
        <v>0</v>
      </c>
      <c r="CX233">
        <f t="shared" si="238"/>
        <v>0</v>
      </c>
      <c r="CY233">
        <f t="shared" si="239"/>
        <v>7367.2</v>
      </c>
      <c r="CZ233">
        <f t="shared" si="240"/>
        <v>3499.42</v>
      </c>
      <c r="DC233" t="s">
        <v>3</v>
      </c>
      <c r="DD233" t="s">
        <v>3</v>
      </c>
      <c r="DE233" t="s">
        <v>24</v>
      </c>
      <c r="DF233" t="s">
        <v>24</v>
      </c>
      <c r="DG233" t="s">
        <v>24</v>
      </c>
      <c r="DH233" t="s">
        <v>3</v>
      </c>
      <c r="DI233" t="s">
        <v>24</v>
      </c>
      <c r="DJ233" t="s">
        <v>24</v>
      </c>
      <c r="DK233" t="s">
        <v>3</v>
      </c>
      <c r="DL233" t="s">
        <v>3</v>
      </c>
      <c r="DM233" t="s">
        <v>3</v>
      </c>
      <c r="DN233">
        <v>0</v>
      </c>
      <c r="DO233">
        <v>0</v>
      </c>
      <c r="DP233">
        <v>1</v>
      </c>
      <c r="DQ233">
        <v>1</v>
      </c>
      <c r="DU233">
        <v>1013</v>
      </c>
      <c r="DV233" t="s">
        <v>21</v>
      </c>
      <c r="DW233" t="s">
        <v>21</v>
      </c>
      <c r="DX233">
        <v>1</v>
      </c>
      <c r="DZ233" t="s">
        <v>3</v>
      </c>
      <c r="EA233" t="s">
        <v>3</v>
      </c>
      <c r="EB233" t="s">
        <v>3</v>
      </c>
      <c r="EC233" t="s">
        <v>3</v>
      </c>
      <c r="EE233">
        <v>41318343</v>
      </c>
      <c r="EF233">
        <v>2</v>
      </c>
      <c r="EG233" t="s">
        <v>25</v>
      </c>
      <c r="EH233">
        <v>0</v>
      </c>
      <c r="EI233" t="s">
        <v>3</v>
      </c>
      <c r="EJ233">
        <v>1</v>
      </c>
      <c r="EK233">
        <v>1003</v>
      </c>
      <c r="EL233" t="s">
        <v>26</v>
      </c>
      <c r="EM233" t="s">
        <v>27</v>
      </c>
      <c r="EO233" t="s">
        <v>28</v>
      </c>
      <c r="EQ233">
        <v>131840</v>
      </c>
      <c r="ER233">
        <v>1201.2</v>
      </c>
      <c r="ES233">
        <v>0</v>
      </c>
      <c r="ET233">
        <v>0</v>
      </c>
      <c r="EU233">
        <v>0</v>
      </c>
      <c r="EV233">
        <v>1201.2</v>
      </c>
      <c r="EW233">
        <v>154</v>
      </c>
      <c r="EX233">
        <v>0</v>
      </c>
      <c r="EY233">
        <v>0</v>
      </c>
      <c r="FQ233">
        <v>0</v>
      </c>
      <c r="FR233">
        <f t="shared" si="241"/>
        <v>0</v>
      </c>
      <c r="FS233">
        <v>0</v>
      </c>
      <c r="FX233">
        <v>80</v>
      </c>
      <c r="FY233">
        <v>38</v>
      </c>
      <c r="GA233" t="s">
        <v>3</v>
      </c>
      <c r="GD233">
        <v>1</v>
      </c>
      <c r="GF233">
        <v>1806771536</v>
      </c>
      <c r="GG233">
        <v>1</v>
      </c>
      <c r="GH233">
        <v>1</v>
      </c>
      <c r="GI233">
        <v>3</v>
      </c>
      <c r="GJ233">
        <v>0</v>
      </c>
      <c r="GK233">
        <v>0</v>
      </c>
      <c r="GL233">
        <f t="shared" si="242"/>
        <v>0</v>
      </c>
      <c r="GM233">
        <f t="shared" si="243"/>
        <v>20075</v>
      </c>
      <c r="GN233">
        <f t="shared" si="244"/>
        <v>20075</v>
      </c>
      <c r="GO233">
        <f t="shared" si="245"/>
        <v>0</v>
      </c>
      <c r="GP233">
        <f t="shared" si="246"/>
        <v>0</v>
      </c>
      <c r="GR233">
        <v>0</v>
      </c>
      <c r="GS233">
        <v>3</v>
      </c>
      <c r="GT233">
        <v>0</v>
      </c>
      <c r="GU233" t="s">
        <v>3</v>
      </c>
      <c r="GV233">
        <f t="shared" si="247"/>
        <v>0</v>
      </c>
      <c r="GW233">
        <v>1</v>
      </c>
      <c r="GX233">
        <f t="shared" si="248"/>
        <v>0</v>
      </c>
      <c r="HA233">
        <v>0</v>
      </c>
      <c r="HB233">
        <v>0</v>
      </c>
      <c r="HC233">
        <f t="shared" si="249"/>
        <v>0</v>
      </c>
      <c r="HE233" t="s">
        <v>3</v>
      </c>
      <c r="HF233" t="s">
        <v>3</v>
      </c>
      <c r="HM233" t="s">
        <v>3</v>
      </c>
      <c r="HN233" t="s">
        <v>3</v>
      </c>
      <c r="HO233" t="s">
        <v>3</v>
      </c>
      <c r="HP233" t="s">
        <v>3</v>
      </c>
      <c r="HQ233" t="s">
        <v>3</v>
      </c>
      <c r="IK233">
        <v>0</v>
      </c>
    </row>
    <row r="234" spans="1:255" x14ac:dyDescent="0.2">
      <c r="A234" s="2">
        <v>17</v>
      </c>
      <c r="B234" s="2">
        <v>1</v>
      </c>
      <c r="C234" s="2">
        <f>ROW(SmtRes!A411)</f>
        <v>411</v>
      </c>
      <c r="D234" s="2">
        <f>ROW(EtalonRes!A413)</f>
        <v>413</v>
      </c>
      <c r="E234" s="2" t="s">
        <v>259</v>
      </c>
      <c r="F234" s="2" t="s">
        <v>31</v>
      </c>
      <c r="G234" s="2" t="s">
        <v>32</v>
      </c>
      <c r="H234" s="2" t="s">
        <v>21</v>
      </c>
      <c r="I234" s="2">
        <f>ROUND(54/100,9)</f>
        <v>0.54</v>
      </c>
      <c r="J234" s="2">
        <v>0</v>
      </c>
      <c r="K234" s="2">
        <f>ROUND(54/100,9)</f>
        <v>0.54</v>
      </c>
      <c r="L234" s="2"/>
      <c r="M234" s="2"/>
      <c r="N234" s="2"/>
      <c r="O234" s="2">
        <f t="shared" si="212"/>
        <v>453</v>
      </c>
      <c r="P234" s="2">
        <f t="shared" si="213"/>
        <v>0</v>
      </c>
      <c r="Q234" s="2">
        <f t="shared" si="214"/>
        <v>0</v>
      </c>
      <c r="R234" s="2">
        <f t="shared" si="215"/>
        <v>0</v>
      </c>
      <c r="S234" s="2">
        <f t="shared" si="216"/>
        <v>453</v>
      </c>
      <c r="T234" s="2">
        <f t="shared" si="217"/>
        <v>0</v>
      </c>
      <c r="U234" s="2">
        <f t="shared" si="218"/>
        <v>60.361200000000004</v>
      </c>
      <c r="V234" s="2">
        <f t="shared" si="219"/>
        <v>0</v>
      </c>
      <c r="W234" s="2">
        <f t="shared" si="220"/>
        <v>0</v>
      </c>
      <c r="X234" s="2">
        <f t="shared" si="221"/>
        <v>362</v>
      </c>
      <c r="Y234" s="2">
        <f t="shared" si="222"/>
        <v>172</v>
      </c>
      <c r="Z234" s="2"/>
      <c r="AA234" s="2">
        <v>76147896</v>
      </c>
      <c r="AB234" s="2">
        <f t="shared" si="223"/>
        <v>838.35</v>
      </c>
      <c r="AC234" s="2">
        <f t="shared" si="224"/>
        <v>0</v>
      </c>
      <c r="AD234" s="2">
        <f t="shared" si="225"/>
        <v>0</v>
      </c>
      <c r="AE234" s="2">
        <f t="shared" si="226"/>
        <v>0</v>
      </c>
      <c r="AF234" s="2">
        <f t="shared" si="226"/>
        <v>838.35</v>
      </c>
      <c r="AG234" s="2">
        <f t="shared" si="227"/>
        <v>0</v>
      </c>
      <c r="AH234" s="2">
        <f t="shared" si="228"/>
        <v>111.78</v>
      </c>
      <c r="AI234" s="2">
        <f t="shared" si="228"/>
        <v>0</v>
      </c>
      <c r="AJ234" s="2">
        <f t="shared" si="229"/>
        <v>0</v>
      </c>
      <c r="AK234" s="2">
        <v>729</v>
      </c>
      <c r="AL234" s="2">
        <v>0</v>
      </c>
      <c r="AM234" s="2">
        <v>0</v>
      </c>
      <c r="AN234" s="2">
        <v>0</v>
      </c>
      <c r="AO234" s="2">
        <v>729</v>
      </c>
      <c r="AP234" s="2">
        <v>0</v>
      </c>
      <c r="AQ234" s="2">
        <v>97.2</v>
      </c>
      <c r="AR234" s="2">
        <v>0</v>
      </c>
      <c r="AS234" s="2">
        <v>0</v>
      </c>
      <c r="AT234" s="2">
        <v>80</v>
      </c>
      <c r="AU234" s="2">
        <v>38</v>
      </c>
      <c r="AV234" s="2">
        <v>1</v>
      </c>
      <c r="AW234" s="2">
        <v>1</v>
      </c>
      <c r="AX234" s="2"/>
      <c r="AY234" s="2"/>
      <c r="AZ234" s="2">
        <v>1</v>
      </c>
      <c r="BA234" s="2">
        <v>1</v>
      </c>
      <c r="BB234" s="2">
        <v>1</v>
      </c>
      <c r="BC234" s="2">
        <v>1</v>
      </c>
      <c r="BD234" s="2" t="s">
        <v>3</v>
      </c>
      <c r="BE234" s="2" t="s">
        <v>3</v>
      </c>
      <c r="BF234" s="2" t="s">
        <v>3</v>
      </c>
      <c r="BG234" s="2" t="s">
        <v>3</v>
      </c>
      <c r="BH234" s="2">
        <v>0</v>
      </c>
      <c r="BI234" s="2">
        <v>1</v>
      </c>
      <c r="BJ234" s="2" t="s">
        <v>33</v>
      </c>
      <c r="BK234" s="2"/>
      <c r="BL234" s="2"/>
      <c r="BM234" s="2">
        <v>1003</v>
      </c>
      <c r="BN234" s="2">
        <v>0</v>
      </c>
      <c r="BO234" s="2" t="s">
        <v>3</v>
      </c>
      <c r="BP234" s="2">
        <v>0</v>
      </c>
      <c r="BQ234" s="2">
        <v>2</v>
      </c>
      <c r="BR234" s="2">
        <v>0</v>
      </c>
      <c r="BS234" s="2">
        <v>1</v>
      </c>
      <c r="BT234" s="2">
        <v>1</v>
      </c>
      <c r="BU234" s="2">
        <v>1</v>
      </c>
      <c r="BV234" s="2">
        <v>1</v>
      </c>
      <c r="BW234" s="2">
        <v>1</v>
      </c>
      <c r="BX234" s="2">
        <v>1</v>
      </c>
      <c r="BY234" s="2" t="s">
        <v>3</v>
      </c>
      <c r="BZ234" s="2">
        <v>80</v>
      </c>
      <c r="CA234" s="2">
        <v>38</v>
      </c>
      <c r="CB234" s="2" t="s">
        <v>3</v>
      </c>
      <c r="CC234" s="2"/>
      <c r="CD234" s="2"/>
      <c r="CE234" s="2">
        <v>0</v>
      </c>
      <c r="CF234" s="2">
        <v>0</v>
      </c>
      <c r="CG234" s="2">
        <v>0</v>
      </c>
      <c r="CH234" s="2"/>
      <c r="CI234" s="2"/>
      <c r="CJ234" s="2"/>
      <c r="CK234" s="2"/>
      <c r="CL234" s="2"/>
      <c r="CM234" s="2">
        <v>0</v>
      </c>
      <c r="CN234" s="2" t="s">
        <v>23</v>
      </c>
      <c r="CO234" s="2">
        <v>0</v>
      </c>
      <c r="CP234" s="2">
        <f t="shared" si="230"/>
        <v>453</v>
      </c>
      <c r="CQ234" s="2">
        <f t="shared" si="231"/>
        <v>0</v>
      </c>
      <c r="CR234" s="2">
        <f t="shared" si="232"/>
        <v>0</v>
      </c>
      <c r="CS234" s="2">
        <f t="shared" si="233"/>
        <v>0</v>
      </c>
      <c r="CT234" s="2">
        <f t="shared" si="234"/>
        <v>838.35</v>
      </c>
      <c r="CU234" s="2">
        <f t="shared" si="235"/>
        <v>0</v>
      </c>
      <c r="CV234" s="2">
        <f t="shared" si="236"/>
        <v>111.78</v>
      </c>
      <c r="CW234" s="2">
        <f t="shared" si="237"/>
        <v>0</v>
      </c>
      <c r="CX234" s="2">
        <f t="shared" si="238"/>
        <v>0</v>
      </c>
      <c r="CY234" s="2">
        <f t="shared" si="239"/>
        <v>362.4</v>
      </c>
      <c r="CZ234" s="2">
        <f t="shared" si="240"/>
        <v>172.14</v>
      </c>
      <c r="DA234" s="2"/>
      <c r="DB234" s="2"/>
      <c r="DC234" s="2" t="s">
        <v>3</v>
      </c>
      <c r="DD234" s="2" t="s">
        <v>3</v>
      </c>
      <c r="DE234" s="2" t="s">
        <v>24</v>
      </c>
      <c r="DF234" s="2" t="s">
        <v>24</v>
      </c>
      <c r="DG234" s="2" t="s">
        <v>24</v>
      </c>
      <c r="DH234" s="2" t="s">
        <v>3</v>
      </c>
      <c r="DI234" s="2" t="s">
        <v>24</v>
      </c>
      <c r="DJ234" s="2" t="s">
        <v>24</v>
      </c>
      <c r="DK234" s="2" t="s">
        <v>3</v>
      </c>
      <c r="DL234" s="2" t="s">
        <v>3</v>
      </c>
      <c r="DM234" s="2" t="s">
        <v>3</v>
      </c>
      <c r="DN234" s="2">
        <v>0</v>
      </c>
      <c r="DO234" s="2">
        <v>0</v>
      </c>
      <c r="DP234" s="2">
        <v>1</v>
      </c>
      <c r="DQ234" s="2">
        <v>1</v>
      </c>
      <c r="DR234" s="2"/>
      <c r="DS234" s="2"/>
      <c r="DT234" s="2"/>
      <c r="DU234" s="2">
        <v>1013</v>
      </c>
      <c r="DV234" s="2" t="s">
        <v>21</v>
      </c>
      <c r="DW234" s="2" t="s">
        <v>21</v>
      </c>
      <c r="DX234" s="2">
        <v>1</v>
      </c>
      <c r="DY234" s="2"/>
      <c r="DZ234" s="2" t="s">
        <v>3</v>
      </c>
      <c r="EA234" s="2" t="s">
        <v>3</v>
      </c>
      <c r="EB234" s="2" t="s">
        <v>3</v>
      </c>
      <c r="EC234" s="2" t="s">
        <v>3</v>
      </c>
      <c r="ED234" s="2"/>
      <c r="EE234" s="2">
        <v>41318343</v>
      </c>
      <c r="EF234" s="2">
        <v>2</v>
      </c>
      <c r="EG234" s="2" t="s">
        <v>25</v>
      </c>
      <c r="EH234" s="2">
        <v>0</v>
      </c>
      <c r="EI234" s="2" t="s">
        <v>3</v>
      </c>
      <c r="EJ234" s="2">
        <v>1</v>
      </c>
      <c r="EK234" s="2">
        <v>1003</v>
      </c>
      <c r="EL234" s="2" t="s">
        <v>26</v>
      </c>
      <c r="EM234" s="2" t="s">
        <v>27</v>
      </c>
      <c r="EN234" s="2"/>
      <c r="EO234" s="2" t="s">
        <v>28</v>
      </c>
      <c r="EP234" s="2"/>
      <c r="EQ234" s="2">
        <v>131840</v>
      </c>
      <c r="ER234" s="2">
        <v>729</v>
      </c>
      <c r="ES234" s="2">
        <v>0</v>
      </c>
      <c r="ET234" s="2">
        <v>0</v>
      </c>
      <c r="EU234" s="2">
        <v>0</v>
      </c>
      <c r="EV234" s="2">
        <v>729</v>
      </c>
      <c r="EW234" s="2">
        <v>97.2</v>
      </c>
      <c r="EX234" s="2">
        <v>0</v>
      </c>
      <c r="EY234" s="2">
        <v>0</v>
      </c>
      <c r="EZ234" s="2"/>
      <c r="FA234" s="2"/>
      <c r="FB234" s="2"/>
      <c r="FC234" s="2"/>
      <c r="FD234" s="2"/>
      <c r="FE234" s="2"/>
      <c r="FF234" s="2"/>
      <c r="FG234" s="2"/>
      <c r="FH234" s="2"/>
      <c r="FI234" s="2"/>
      <c r="FJ234" s="2"/>
      <c r="FK234" s="2"/>
      <c r="FL234" s="2"/>
      <c r="FM234" s="2"/>
      <c r="FN234" s="2"/>
      <c r="FO234" s="2"/>
      <c r="FP234" s="2"/>
      <c r="FQ234" s="2">
        <v>0</v>
      </c>
      <c r="FR234" s="2">
        <f t="shared" si="241"/>
        <v>0</v>
      </c>
      <c r="FS234" s="2">
        <v>0</v>
      </c>
      <c r="FT234" s="2"/>
      <c r="FU234" s="2"/>
      <c r="FV234" s="2"/>
      <c r="FW234" s="2"/>
      <c r="FX234" s="2">
        <v>80</v>
      </c>
      <c r="FY234" s="2">
        <v>38</v>
      </c>
      <c r="FZ234" s="2"/>
      <c r="GA234" s="2" t="s">
        <v>3</v>
      </c>
      <c r="GB234" s="2"/>
      <c r="GC234" s="2"/>
      <c r="GD234" s="2">
        <v>1</v>
      </c>
      <c r="GE234" s="2"/>
      <c r="GF234" s="2">
        <v>-38627357</v>
      </c>
      <c r="GG234" s="2">
        <v>2</v>
      </c>
      <c r="GH234" s="2">
        <v>1</v>
      </c>
      <c r="GI234" s="2">
        <v>-2</v>
      </c>
      <c r="GJ234" s="2">
        <v>0</v>
      </c>
      <c r="GK234" s="2">
        <v>0</v>
      </c>
      <c r="GL234" s="2">
        <f t="shared" si="242"/>
        <v>0</v>
      </c>
      <c r="GM234" s="2">
        <f t="shared" si="243"/>
        <v>987</v>
      </c>
      <c r="GN234" s="2">
        <f t="shared" si="244"/>
        <v>987</v>
      </c>
      <c r="GO234" s="2">
        <f t="shared" si="245"/>
        <v>0</v>
      </c>
      <c r="GP234" s="2">
        <f t="shared" si="246"/>
        <v>0</v>
      </c>
      <c r="GQ234" s="2"/>
      <c r="GR234" s="2">
        <v>0</v>
      </c>
      <c r="GS234" s="2">
        <v>3</v>
      </c>
      <c r="GT234" s="2">
        <v>0</v>
      </c>
      <c r="GU234" s="2" t="s">
        <v>3</v>
      </c>
      <c r="GV234" s="2">
        <f t="shared" si="247"/>
        <v>0</v>
      </c>
      <c r="GW234" s="2">
        <v>1</v>
      </c>
      <c r="GX234" s="2">
        <f t="shared" si="248"/>
        <v>0</v>
      </c>
      <c r="GY234" s="2"/>
      <c r="GZ234" s="2"/>
      <c r="HA234" s="2">
        <v>0</v>
      </c>
      <c r="HB234" s="2">
        <v>0</v>
      </c>
      <c r="HC234" s="2">
        <f t="shared" si="249"/>
        <v>0</v>
      </c>
      <c r="HD234" s="2"/>
      <c r="HE234" s="2" t="s">
        <v>3</v>
      </c>
      <c r="HF234" s="2" t="s">
        <v>3</v>
      </c>
      <c r="HG234" s="2"/>
      <c r="HH234" s="2"/>
      <c r="HI234" s="2"/>
      <c r="HJ234" s="2"/>
      <c r="HK234" s="2"/>
      <c r="HL234" s="2"/>
      <c r="HM234" s="2" t="s">
        <v>3</v>
      </c>
      <c r="HN234" s="2" t="s">
        <v>3</v>
      </c>
      <c r="HO234" s="2" t="s">
        <v>3</v>
      </c>
      <c r="HP234" s="2" t="s">
        <v>3</v>
      </c>
      <c r="HQ234" s="2" t="s">
        <v>3</v>
      </c>
      <c r="HR234" s="2"/>
      <c r="HS234" s="2"/>
      <c r="HT234" s="2"/>
      <c r="HU234" s="2"/>
      <c r="HV234" s="2"/>
      <c r="HW234" s="2"/>
      <c r="HX234" s="2"/>
      <c r="HY234" s="2"/>
      <c r="HZ234" s="2"/>
      <c r="IA234" s="2"/>
      <c r="IB234" s="2"/>
      <c r="IC234" s="2"/>
      <c r="ID234" s="2"/>
      <c r="IE234" s="2"/>
      <c r="IF234" s="2"/>
      <c r="IG234" s="2"/>
      <c r="IH234" s="2"/>
      <c r="II234" s="2"/>
      <c r="IJ234" s="2"/>
      <c r="IK234" s="2">
        <v>0</v>
      </c>
      <c r="IL234" s="2"/>
      <c r="IM234" s="2"/>
      <c r="IN234" s="2"/>
      <c r="IO234" s="2"/>
      <c r="IP234" s="2"/>
      <c r="IQ234" s="2"/>
      <c r="IR234" s="2"/>
      <c r="IS234" s="2"/>
      <c r="IT234" s="2"/>
      <c r="IU234" s="2"/>
    </row>
    <row r="235" spans="1:255" x14ac:dyDescent="0.2">
      <c r="A235">
        <v>17</v>
      </c>
      <c r="B235">
        <v>1</v>
      </c>
      <c r="C235">
        <f>ROW(SmtRes!A412)</f>
        <v>412</v>
      </c>
      <c r="D235">
        <f>ROW(EtalonRes!A414)</f>
        <v>414</v>
      </c>
      <c r="E235" t="s">
        <v>259</v>
      </c>
      <c r="F235" t="s">
        <v>31</v>
      </c>
      <c r="G235" t="s">
        <v>32</v>
      </c>
      <c r="H235" t="s">
        <v>21</v>
      </c>
      <c r="I235">
        <f>ROUND(54/100,9)</f>
        <v>0.54</v>
      </c>
      <c r="J235">
        <v>0</v>
      </c>
      <c r="K235">
        <f>ROUND(54/100,9)</f>
        <v>0.54</v>
      </c>
      <c r="O235">
        <f t="shared" si="212"/>
        <v>3726</v>
      </c>
      <c r="P235">
        <f t="shared" si="213"/>
        <v>0</v>
      </c>
      <c r="Q235">
        <f t="shared" si="214"/>
        <v>0</v>
      </c>
      <c r="R235">
        <f t="shared" si="215"/>
        <v>0</v>
      </c>
      <c r="S235">
        <f t="shared" si="216"/>
        <v>3726</v>
      </c>
      <c r="T235">
        <f t="shared" si="217"/>
        <v>0</v>
      </c>
      <c r="U235">
        <f t="shared" si="218"/>
        <v>60.361200000000004</v>
      </c>
      <c r="V235">
        <f t="shared" si="219"/>
        <v>0</v>
      </c>
      <c r="W235">
        <f t="shared" si="220"/>
        <v>0</v>
      </c>
      <c r="X235">
        <f t="shared" si="221"/>
        <v>2981</v>
      </c>
      <c r="Y235">
        <f t="shared" si="222"/>
        <v>1416</v>
      </c>
      <c r="AA235">
        <v>76147894</v>
      </c>
      <c r="AB235">
        <f t="shared" si="223"/>
        <v>838.35</v>
      </c>
      <c r="AC235">
        <f t="shared" si="224"/>
        <v>0</v>
      </c>
      <c r="AD235">
        <f t="shared" si="225"/>
        <v>0</v>
      </c>
      <c r="AE235">
        <f t="shared" si="226"/>
        <v>0</v>
      </c>
      <c r="AF235">
        <f t="shared" si="226"/>
        <v>838.35</v>
      </c>
      <c r="AG235">
        <f t="shared" si="227"/>
        <v>0</v>
      </c>
      <c r="AH235">
        <f t="shared" si="228"/>
        <v>111.78</v>
      </c>
      <c r="AI235">
        <f t="shared" si="228"/>
        <v>0</v>
      </c>
      <c r="AJ235">
        <f t="shared" si="229"/>
        <v>0</v>
      </c>
      <c r="AK235">
        <v>729</v>
      </c>
      <c r="AL235">
        <v>0</v>
      </c>
      <c r="AM235">
        <v>0</v>
      </c>
      <c r="AN235">
        <v>0</v>
      </c>
      <c r="AO235">
        <v>729</v>
      </c>
      <c r="AP235">
        <v>0</v>
      </c>
      <c r="AQ235">
        <v>97.2</v>
      </c>
      <c r="AR235">
        <v>0</v>
      </c>
      <c r="AS235">
        <v>0</v>
      </c>
      <c r="AT235">
        <v>80</v>
      </c>
      <c r="AU235">
        <v>38</v>
      </c>
      <c r="AV235">
        <v>1</v>
      </c>
      <c r="AW235">
        <v>1</v>
      </c>
      <c r="AZ235">
        <v>8.23</v>
      </c>
      <c r="BA235">
        <v>8.23</v>
      </c>
      <c r="BB235">
        <v>8.23</v>
      </c>
      <c r="BC235">
        <v>8.23</v>
      </c>
      <c r="BD235" t="s">
        <v>3</v>
      </c>
      <c r="BE235" t="s">
        <v>3</v>
      </c>
      <c r="BF235" t="s">
        <v>3</v>
      </c>
      <c r="BG235" t="s">
        <v>3</v>
      </c>
      <c r="BH235">
        <v>0</v>
      </c>
      <c r="BI235">
        <v>1</v>
      </c>
      <c r="BJ235" t="s">
        <v>33</v>
      </c>
      <c r="BM235">
        <v>1003</v>
      </c>
      <c r="BN235">
        <v>0</v>
      </c>
      <c r="BO235" t="s">
        <v>258</v>
      </c>
      <c r="BP235">
        <v>1</v>
      </c>
      <c r="BQ235">
        <v>2</v>
      </c>
      <c r="BR235">
        <v>0</v>
      </c>
      <c r="BS235">
        <v>8.23</v>
      </c>
      <c r="BT235">
        <v>1</v>
      </c>
      <c r="BU235">
        <v>1</v>
      </c>
      <c r="BV235">
        <v>1</v>
      </c>
      <c r="BW235">
        <v>1</v>
      </c>
      <c r="BX235">
        <v>1</v>
      </c>
      <c r="BY235" t="s">
        <v>3</v>
      </c>
      <c r="BZ235">
        <v>80</v>
      </c>
      <c r="CA235">
        <v>38</v>
      </c>
      <c r="CB235" t="s">
        <v>3</v>
      </c>
      <c r="CE235">
        <v>0</v>
      </c>
      <c r="CF235">
        <v>0</v>
      </c>
      <c r="CG235">
        <v>0</v>
      </c>
      <c r="CM235">
        <v>0</v>
      </c>
      <c r="CN235" t="s">
        <v>23</v>
      </c>
      <c r="CO235">
        <v>0</v>
      </c>
      <c r="CP235">
        <f t="shared" si="230"/>
        <v>3726</v>
      </c>
      <c r="CQ235">
        <f t="shared" si="231"/>
        <v>0</v>
      </c>
      <c r="CR235">
        <f t="shared" si="232"/>
        <v>0</v>
      </c>
      <c r="CS235">
        <f t="shared" si="233"/>
        <v>0</v>
      </c>
      <c r="CT235">
        <f t="shared" si="234"/>
        <v>6899.6205000000009</v>
      </c>
      <c r="CU235">
        <f t="shared" si="235"/>
        <v>0</v>
      </c>
      <c r="CV235">
        <f t="shared" si="236"/>
        <v>111.78</v>
      </c>
      <c r="CW235">
        <f t="shared" si="237"/>
        <v>0</v>
      </c>
      <c r="CX235">
        <f t="shared" si="238"/>
        <v>0</v>
      </c>
      <c r="CY235">
        <f t="shared" si="239"/>
        <v>2980.8</v>
      </c>
      <c r="CZ235">
        <f t="shared" si="240"/>
        <v>1415.88</v>
      </c>
      <c r="DC235" t="s">
        <v>3</v>
      </c>
      <c r="DD235" t="s">
        <v>3</v>
      </c>
      <c r="DE235" t="s">
        <v>24</v>
      </c>
      <c r="DF235" t="s">
        <v>24</v>
      </c>
      <c r="DG235" t="s">
        <v>24</v>
      </c>
      <c r="DH235" t="s">
        <v>3</v>
      </c>
      <c r="DI235" t="s">
        <v>24</v>
      </c>
      <c r="DJ235" t="s">
        <v>24</v>
      </c>
      <c r="DK235" t="s">
        <v>3</v>
      </c>
      <c r="DL235" t="s">
        <v>3</v>
      </c>
      <c r="DM235" t="s">
        <v>3</v>
      </c>
      <c r="DN235">
        <v>0</v>
      </c>
      <c r="DO235">
        <v>0</v>
      </c>
      <c r="DP235">
        <v>1</v>
      </c>
      <c r="DQ235">
        <v>1</v>
      </c>
      <c r="DU235">
        <v>1013</v>
      </c>
      <c r="DV235" t="s">
        <v>21</v>
      </c>
      <c r="DW235" t="s">
        <v>21</v>
      </c>
      <c r="DX235">
        <v>1</v>
      </c>
      <c r="DZ235" t="s">
        <v>3</v>
      </c>
      <c r="EA235" t="s">
        <v>3</v>
      </c>
      <c r="EB235" t="s">
        <v>3</v>
      </c>
      <c r="EC235" t="s">
        <v>3</v>
      </c>
      <c r="EE235">
        <v>41318343</v>
      </c>
      <c r="EF235">
        <v>2</v>
      </c>
      <c r="EG235" t="s">
        <v>25</v>
      </c>
      <c r="EH235">
        <v>0</v>
      </c>
      <c r="EI235" t="s">
        <v>3</v>
      </c>
      <c r="EJ235">
        <v>1</v>
      </c>
      <c r="EK235">
        <v>1003</v>
      </c>
      <c r="EL235" t="s">
        <v>26</v>
      </c>
      <c r="EM235" t="s">
        <v>27</v>
      </c>
      <c r="EO235" t="s">
        <v>28</v>
      </c>
      <c r="EQ235">
        <v>131840</v>
      </c>
      <c r="ER235">
        <v>729</v>
      </c>
      <c r="ES235">
        <v>0</v>
      </c>
      <c r="ET235">
        <v>0</v>
      </c>
      <c r="EU235">
        <v>0</v>
      </c>
      <c r="EV235">
        <v>729</v>
      </c>
      <c r="EW235">
        <v>97.2</v>
      </c>
      <c r="EX235">
        <v>0</v>
      </c>
      <c r="EY235">
        <v>0</v>
      </c>
      <c r="FQ235">
        <v>0</v>
      </c>
      <c r="FR235">
        <f t="shared" si="241"/>
        <v>0</v>
      </c>
      <c r="FS235">
        <v>0</v>
      </c>
      <c r="FX235">
        <v>80</v>
      </c>
      <c r="FY235">
        <v>38</v>
      </c>
      <c r="GA235" t="s">
        <v>3</v>
      </c>
      <c r="GD235">
        <v>1</v>
      </c>
      <c r="GF235">
        <v>-38627357</v>
      </c>
      <c r="GG235">
        <v>1</v>
      </c>
      <c r="GH235">
        <v>1</v>
      </c>
      <c r="GI235">
        <v>3</v>
      </c>
      <c r="GJ235">
        <v>0</v>
      </c>
      <c r="GK235">
        <v>0</v>
      </c>
      <c r="GL235">
        <f t="shared" si="242"/>
        <v>0</v>
      </c>
      <c r="GM235">
        <f t="shared" si="243"/>
        <v>8123</v>
      </c>
      <c r="GN235">
        <f t="shared" si="244"/>
        <v>8123</v>
      </c>
      <c r="GO235">
        <f t="shared" si="245"/>
        <v>0</v>
      </c>
      <c r="GP235">
        <f t="shared" si="246"/>
        <v>0</v>
      </c>
      <c r="GR235">
        <v>0</v>
      </c>
      <c r="GS235">
        <v>3</v>
      </c>
      <c r="GT235">
        <v>0</v>
      </c>
      <c r="GU235" t="s">
        <v>3</v>
      </c>
      <c r="GV235">
        <f t="shared" si="247"/>
        <v>0</v>
      </c>
      <c r="GW235">
        <v>1</v>
      </c>
      <c r="GX235">
        <f t="shared" si="248"/>
        <v>0</v>
      </c>
      <c r="HA235">
        <v>0</v>
      </c>
      <c r="HB235">
        <v>0</v>
      </c>
      <c r="HC235">
        <f t="shared" si="249"/>
        <v>0</v>
      </c>
      <c r="HE235" t="s">
        <v>3</v>
      </c>
      <c r="HF235" t="s">
        <v>3</v>
      </c>
      <c r="HM235" t="s">
        <v>3</v>
      </c>
      <c r="HN235" t="s">
        <v>3</v>
      </c>
      <c r="HO235" t="s">
        <v>3</v>
      </c>
      <c r="HP235" t="s">
        <v>3</v>
      </c>
      <c r="HQ235" t="s">
        <v>3</v>
      </c>
      <c r="IK235">
        <v>0</v>
      </c>
    </row>
    <row r="236" spans="1:255" x14ac:dyDescent="0.2">
      <c r="A236" s="2">
        <v>17</v>
      </c>
      <c r="B236" s="2">
        <v>1</v>
      </c>
      <c r="C236" s="2">
        <f>ROW(SmtRes!A419)</f>
        <v>419</v>
      </c>
      <c r="D236" s="2">
        <f>ROW(EtalonRes!A421)</f>
        <v>421</v>
      </c>
      <c r="E236" s="2" t="s">
        <v>260</v>
      </c>
      <c r="F236" s="2" t="s">
        <v>35</v>
      </c>
      <c r="G236" s="2" t="s">
        <v>261</v>
      </c>
      <c r="H236" s="2" t="s">
        <v>37</v>
      </c>
      <c r="I236" s="2">
        <v>27</v>
      </c>
      <c r="J236" s="2">
        <v>0</v>
      </c>
      <c r="K236" s="2">
        <v>27</v>
      </c>
      <c r="L236" s="2"/>
      <c r="M236" s="2"/>
      <c r="N236" s="2"/>
      <c r="O236" s="2">
        <f t="shared" si="212"/>
        <v>3354</v>
      </c>
      <c r="P236" s="2">
        <f t="shared" si="213"/>
        <v>1953</v>
      </c>
      <c r="Q236" s="2">
        <f t="shared" si="214"/>
        <v>818</v>
      </c>
      <c r="R236" s="2">
        <f t="shared" si="215"/>
        <v>94</v>
      </c>
      <c r="S236" s="2">
        <f t="shared" si="216"/>
        <v>583</v>
      </c>
      <c r="T236" s="2">
        <f t="shared" si="217"/>
        <v>0</v>
      </c>
      <c r="U236" s="2">
        <f t="shared" si="218"/>
        <v>71.414999999999992</v>
      </c>
      <c r="V236" s="2">
        <f t="shared" si="219"/>
        <v>9.0044999999999984</v>
      </c>
      <c r="W236" s="2">
        <f t="shared" si="220"/>
        <v>0</v>
      </c>
      <c r="X236" s="2">
        <f t="shared" si="221"/>
        <v>826</v>
      </c>
      <c r="Y236" s="2">
        <f t="shared" si="222"/>
        <v>460</v>
      </c>
      <c r="Z236" s="2"/>
      <c r="AA236" s="2">
        <v>76147896</v>
      </c>
      <c r="AB236" s="2">
        <f t="shared" si="223"/>
        <v>124.27249999999999</v>
      </c>
      <c r="AC236" s="2">
        <f t="shared" si="224"/>
        <v>72.349999999999994</v>
      </c>
      <c r="AD236" s="2">
        <f t="shared" si="225"/>
        <v>30.314</v>
      </c>
      <c r="AE236" s="2">
        <f t="shared" si="226"/>
        <v>3.496</v>
      </c>
      <c r="AF236" s="2">
        <f t="shared" si="226"/>
        <v>21.608499999999999</v>
      </c>
      <c r="AG236" s="2">
        <f t="shared" si="227"/>
        <v>0</v>
      </c>
      <c r="AH236" s="2">
        <f t="shared" si="228"/>
        <v>2.6449999999999996</v>
      </c>
      <c r="AI236" s="2">
        <f t="shared" si="228"/>
        <v>0.33349999999999996</v>
      </c>
      <c r="AJ236" s="2">
        <f t="shared" si="229"/>
        <v>0</v>
      </c>
      <c r="AK236" s="2">
        <v>117.5</v>
      </c>
      <c r="AL236" s="2">
        <v>72.349999999999994</v>
      </c>
      <c r="AM236" s="2">
        <v>26.36</v>
      </c>
      <c r="AN236" s="2">
        <v>3.04</v>
      </c>
      <c r="AO236" s="2">
        <v>18.79</v>
      </c>
      <c r="AP236" s="2">
        <v>0</v>
      </c>
      <c r="AQ236" s="2">
        <v>2.2999999999999998</v>
      </c>
      <c r="AR236" s="2">
        <v>0.28999999999999998</v>
      </c>
      <c r="AS236" s="2">
        <v>0</v>
      </c>
      <c r="AT236" s="2">
        <v>122</v>
      </c>
      <c r="AU236" s="2">
        <v>68</v>
      </c>
      <c r="AV236" s="2">
        <v>1</v>
      </c>
      <c r="AW236" s="2">
        <v>1</v>
      </c>
      <c r="AX236" s="2"/>
      <c r="AY236" s="2"/>
      <c r="AZ236" s="2">
        <v>1</v>
      </c>
      <c r="BA236" s="2">
        <v>1</v>
      </c>
      <c r="BB236" s="2">
        <v>1</v>
      </c>
      <c r="BC236" s="2">
        <v>1</v>
      </c>
      <c r="BD236" s="2" t="s">
        <v>3</v>
      </c>
      <c r="BE236" s="2" t="s">
        <v>3</v>
      </c>
      <c r="BF236" s="2" t="s">
        <v>3</v>
      </c>
      <c r="BG236" s="2" t="s">
        <v>3</v>
      </c>
      <c r="BH236" s="2">
        <v>0</v>
      </c>
      <c r="BI236" s="2">
        <v>1</v>
      </c>
      <c r="BJ236" s="2" t="s">
        <v>38</v>
      </c>
      <c r="BK236" s="2"/>
      <c r="BL236" s="2"/>
      <c r="BM236" s="2">
        <v>8001</v>
      </c>
      <c r="BN236" s="2">
        <v>0</v>
      </c>
      <c r="BO236" s="2" t="s">
        <v>3</v>
      </c>
      <c r="BP236" s="2">
        <v>0</v>
      </c>
      <c r="BQ236" s="2">
        <v>2</v>
      </c>
      <c r="BR236" s="2">
        <v>0</v>
      </c>
      <c r="BS236" s="2">
        <v>1</v>
      </c>
      <c r="BT236" s="2">
        <v>1</v>
      </c>
      <c r="BU236" s="2">
        <v>1</v>
      </c>
      <c r="BV236" s="2">
        <v>1</v>
      </c>
      <c r="BW236" s="2">
        <v>1</v>
      </c>
      <c r="BX236" s="2">
        <v>1</v>
      </c>
      <c r="BY236" s="2" t="s">
        <v>3</v>
      </c>
      <c r="BZ236" s="2">
        <v>122</v>
      </c>
      <c r="CA236" s="2">
        <v>68</v>
      </c>
      <c r="CB236" s="2" t="s">
        <v>3</v>
      </c>
      <c r="CC236" s="2"/>
      <c r="CD236" s="2"/>
      <c r="CE236" s="2">
        <v>0</v>
      </c>
      <c r="CF236" s="2">
        <v>0</v>
      </c>
      <c r="CG236" s="2">
        <v>0</v>
      </c>
      <c r="CH236" s="2"/>
      <c r="CI236" s="2"/>
      <c r="CJ236" s="2"/>
      <c r="CK236" s="2"/>
      <c r="CL236" s="2"/>
      <c r="CM236" s="2">
        <v>0</v>
      </c>
      <c r="CN236" s="2" t="s">
        <v>23</v>
      </c>
      <c r="CO236" s="2">
        <v>0</v>
      </c>
      <c r="CP236" s="2">
        <f t="shared" si="230"/>
        <v>3354</v>
      </c>
      <c r="CQ236" s="2">
        <f t="shared" si="231"/>
        <v>72.349999999999994</v>
      </c>
      <c r="CR236" s="2">
        <f t="shared" si="232"/>
        <v>30.314</v>
      </c>
      <c r="CS236" s="2">
        <f t="shared" si="233"/>
        <v>3.496</v>
      </c>
      <c r="CT236" s="2">
        <f t="shared" si="234"/>
        <v>21.608499999999999</v>
      </c>
      <c r="CU236" s="2">
        <f t="shared" si="235"/>
        <v>0</v>
      </c>
      <c r="CV236" s="2">
        <f t="shared" si="236"/>
        <v>2.6449999999999996</v>
      </c>
      <c r="CW236" s="2">
        <f t="shared" si="237"/>
        <v>0.33349999999999996</v>
      </c>
      <c r="CX236" s="2">
        <f t="shared" si="238"/>
        <v>0</v>
      </c>
      <c r="CY236" s="2">
        <f t="shared" si="239"/>
        <v>825.94</v>
      </c>
      <c r="CZ236" s="2">
        <f t="shared" si="240"/>
        <v>460.36</v>
      </c>
      <c r="DA236" s="2"/>
      <c r="DB236" s="2"/>
      <c r="DC236" s="2" t="s">
        <v>3</v>
      </c>
      <c r="DD236" s="2" t="s">
        <v>3</v>
      </c>
      <c r="DE236" s="2" t="s">
        <v>24</v>
      </c>
      <c r="DF236" s="2" t="s">
        <v>24</v>
      </c>
      <c r="DG236" s="2" t="s">
        <v>24</v>
      </c>
      <c r="DH236" s="2" t="s">
        <v>3</v>
      </c>
      <c r="DI236" s="2" t="s">
        <v>24</v>
      </c>
      <c r="DJ236" s="2" t="s">
        <v>24</v>
      </c>
      <c r="DK236" s="2" t="s">
        <v>3</v>
      </c>
      <c r="DL236" s="2" t="s">
        <v>3</v>
      </c>
      <c r="DM236" s="2" t="s">
        <v>3</v>
      </c>
      <c r="DN236" s="2">
        <v>0</v>
      </c>
      <c r="DO236" s="2">
        <v>0</v>
      </c>
      <c r="DP236" s="2">
        <v>1</v>
      </c>
      <c r="DQ236" s="2">
        <v>1</v>
      </c>
      <c r="DR236" s="2"/>
      <c r="DS236" s="2"/>
      <c r="DT236" s="2"/>
      <c r="DU236" s="2">
        <v>1013</v>
      </c>
      <c r="DV236" s="2" t="s">
        <v>37</v>
      </c>
      <c r="DW236" s="2" t="s">
        <v>37</v>
      </c>
      <c r="DX236" s="2">
        <v>1</v>
      </c>
      <c r="DY236" s="2"/>
      <c r="DZ236" s="2" t="s">
        <v>3</v>
      </c>
      <c r="EA236" s="2" t="s">
        <v>3</v>
      </c>
      <c r="EB236" s="2" t="s">
        <v>3</v>
      </c>
      <c r="EC236" s="2" t="s">
        <v>3</v>
      </c>
      <c r="ED236" s="2"/>
      <c r="EE236" s="2">
        <v>41318372</v>
      </c>
      <c r="EF236" s="2">
        <v>2</v>
      </c>
      <c r="EG236" s="2" t="s">
        <v>25</v>
      </c>
      <c r="EH236" s="2">
        <v>0</v>
      </c>
      <c r="EI236" s="2" t="s">
        <v>3</v>
      </c>
      <c r="EJ236" s="2">
        <v>1</v>
      </c>
      <c r="EK236" s="2">
        <v>8001</v>
      </c>
      <c r="EL236" s="2" t="s">
        <v>39</v>
      </c>
      <c r="EM236" s="2" t="s">
        <v>40</v>
      </c>
      <c r="EN236" s="2"/>
      <c r="EO236" s="2" t="s">
        <v>28</v>
      </c>
      <c r="EP236" s="2"/>
      <c r="EQ236" s="2">
        <v>131840</v>
      </c>
      <c r="ER236" s="2">
        <v>117.5</v>
      </c>
      <c r="ES236" s="2">
        <v>72.349999999999994</v>
      </c>
      <c r="ET236" s="2">
        <v>26.36</v>
      </c>
      <c r="EU236" s="2">
        <v>3.04</v>
      </c>
      <c r="EV236" s="2">
        <v>18.79</v>
      </c>
      <c r="EW236" s="2">
        <v>2.2999999999999998</v>
      </c>
      <c r="EX236" s="2">
        <v>0.28999999999999998</v>
      </c>
      <c r="EY236" s="2">
        <v>0</v>
      </c>
      <c r="EZ236" s="2"/>
      <c r="FA236" s="2"/>
      <c r="FB236" s="2"/>
      <c r="FC236" s="2"/>
      <c r="FD236" s="2"/>
      <c r="FE236" s="2"/>
      <c r="FF236" s="2"/>
      <c r="FG236" s="2"/>
      <c r="FH236" s="2"/>
      <c r="FI236" s="2"/>
      <c r="FJ236" s="2"/>
      <c r="FK236" s="2"/>
      <c r="FL236" s="2"/>
      <c r="FM236" s="2"/>
      <c r="FN236" s="2"/>
      <c r="FO236" s="2"/>
      <c r="FP236" s="2"/>
      <c r="FQ236" s="2">
        <v>0</v>
      </c>
      <c r="FR236" s="2">
        <f t="shared" si="241"/>
        <v>0</v>
      </c>
      <c r="FS236" s="2">
        <v>0</v>
      </c>
      <c r="FT236" s="2"/>
      <c r="FU236" s="2"/>
      <c r="FV236" s="2"/>
      <c r="FW236" s="2"/>
      <c r="FX236" s="2">
        <v>122</v>
      </c>
      <c r="FY236" s="2">
        <v>68</v>
      </c>
      <c r="FZ236" s="2"/>
      <c r="GA236" s="2" t="s">
        <v>3</v>
      </c>
      <c r="GB236" s="2"/>
      <c r="GC236" s="2"/>
      <c r="GD236" s="2">
        <v>1</v>
      </c>
      <c r="GE236" s="2"/>
      <c r="GF236" s="2">
        <v>-1051456016</v>
      </c>
      <c r="GG236" s="2">
        <v>2</v>
      </c>
      <c r="GH236" s="2">
        <v>1</v>
      </c>
      <c r="GI236" s="2">
        <v>-2</v>
      </c>
      <c r="GJ236" s="2">
        <v>0</v>
      </c>
      <c r="GK236" s="2">
        <v>0</v>
      </c>
      <c r="GL236" s="2">
        <f t="shared" si="242"/>
        <v>0</v>
      </c>
      <c r="GM236" s="2">
        <f t="shared" si="243"/>
        <v>4640</v>
      </c>
      <c r="GN236" s="2">
        <f t="shared" si="244"/>
        <v>4640</v>
      </c>
      <c r="GO236" s="2">
        <f t="shared" si="245"/>
        <v>0</v>
      </c>
      <c r="GP236" s="2">
        <f t="shared" si="246"/>
        <v>0</v>
      </c>
      <c r="GQ236" s="2"/>
      <c r="GR236" s="2">
        <v>0</v>
      </c>
      <c r="GS236" s="2">
        <v>3</v>
      </c>
      <c r="GT236" s="2">
        <v>0</v>
      </c>
      <c r="GU236" s="2" t="s">
        <v>3</v>
      </c>
      <c r="GV236" s="2">
        <f t="shared" si="247"/>
        <v>0</v>
      </c>
      <c r="GW236" s="2">
        <v>1</v>
      </c>
      <c r="GX236" s="2">
        <f t="shared" si="248"/>
        <v>0</v>
      </c>
      <c r="GY236" s="2"/>
      <c r="GZ236" s="2"/>
      <c r="HA236" s="2">
        <v>0</v>
      </c>
      <c r="HB236" s="2">
        <v>0</v>
      </c>
      <c r="HC236" s="2">
        <f t="shared" si="249"/>
        <v>0</v>
      </c>
      <c r="HD236" s="2"/>
      <c r="HE236" s="2" t="s">
        <v>3</v>
      </c>
      <c r="HF236" s="2" t="s">
        <v>3</v>
      </c>
      <c r="HG236" s="2"/>
      <c r="HH236" s="2"/>
      <c r="HI236" s="2"/>
      <c r="HJ236" s="2"/>
      <c r="HK236" s="2"/>
      <c r="HL236" s="2"/>
      <c r="HM236" s="2" t="s">
        <v>3</v>
      </c>
      <c r="HN236" s="2" t="s">
        <v>3</v>
      </c>
      <c r="HO236" s="2" t="s">
        <v>3</v>
      </c>
      <c r="HP236" s="2" t="s">
        <v>3</v>
      </c>
      <c r="HQ236" s="2" t="s">
        <v>3</v>
      </c>
      <c r="HR236" s="2"/>
      <c r="HS236" s="2"/>
      <c r="HT236" s="2"/>
      <c r="HU236" s="2"/>
      <c r="HV236" s="2"/>
      <c r="HW236" s="2"/>
      <c r="HX236" s="2"/>
      <c r="HY236" s="2"/>
      <c r="HZ236" s="2"/>
      <c r="IA236" s="2"/>
      <c r="IB236" s="2"/>
      <c r="IC236" s="2"/>
      <c r="ID236" s="2"/>
      <c r="IE236" s="2"/>
      <c r="IF236" s="2"/>
      <c r="IG236" s="2"/>
      <c r="IH236" s="2"/>
      <c r="II236" s="2"/>
      <c r="IJ236" s="2"/>
      <c r="IK236" s="2">
        <v>0</v>
      </c>
      <c r="IL236" s="2"/>
      <c r="IM236" s="2"/>
      <c r="IN236" s="2"/>
      <c r="IO236" s="2"/>
      <c r="IP236" s="2"/>
      <c r="IQ236" s="2"/>
      <c r="IR236" s="2"/>
      <c r="IS236" s="2"/>
      <c r="IT236" s="2"/>
      <c r="IU236" s="2"/>
    </row>
    <row r="237" spans="1:255" x14ac:dyDescent="0.2">
      <c r="A237">
        <v>17</v>
      </c>
      <c r="B237">
        <v>1</v>
      </c>
      <c r="C237">
        <f>ROW(SmtRes!A426)</f>
        <v>426</v>
      </c>
      <c r="D237">
        <f>ROW(EtalonRes!A428)</f>
        <v>428</v>
      </c>
      <c r="E237" t="s">
        <v>260</v>
      </c>
      <c r="F237" t="s">
        <v>35</v>
      </c>
      <c r="G237" t="s">
        <v>261</v>
      </c>
      <c r="H237" t="s">
        <v>37</v>
      </c>
      <c r="I237">
        <v>27</v>
      </c>
      <c r="J237">
        <v>0</v>
      </c>
      <c r="K237">
        <v>27</v>
      </c>
      <c r="O237">
        <f t="shared" si="212"/>
        <v>27615</v>
      </c>
      <c r="P237">
        <f t="shared" si="213"/>
        <v>16077</v>
      </c>
      <c r="Q237">
        <f t="shared" si="214"/>
        <v>6736</v>
      </c>
      <c r="R237">
        <f t="shared" si="215"/>
        <v>777</v>
      </c>
      <c r="S237">
        <f t="shared" si="216"/>
        <v>4802</v>
      </c>
      <c r="T237">
        <f t="shared" si="217"/>
        <v>0</v>
      </c>
      <c r="U237">
        <f t="shared" si="218"/>
        <v>71.414999999999992</v>
      </c>
      <c r="V237">
        <f t="shared" si="219"/>
        <v>9.0044999999999984</v>
      </c>
      <c r="W237">
        <f t="shared" si="220"/>
        <v>0</v>
      </c>
      <c r="X237">
        <f t="shared" si="221"/>
        <v>6806</v>
      </c>
      <c r="Y237">
        <f t="shared" si="222"/>
        <v>3794</v>
      </c>
      <c r="AA237">
        <v>76147894</v>
      </c>
      <c r="AB237">
        <f t="shared" si="223"/>
        <v>124.27249999999999</v>
      </c>
      <c r="AC237">
        <f t="shared" si="224"/>
        <v>72.349999999999994</v>
      </c>
      <c r="AD237">
        <f t="shared" si="225"/>
        <v>30.314</v>
      </c>
      <c r="AE237">
        <f t="shared" si="226"/>
        <v>3.496</v>
      </c>
      <c r="AF237">
        <f t="shared" si="226"/>
        <v>21.608499999999999</v>
      </c>
      <c r="AG237">
        <f t="shared" si="227"/>
        <v>0</v>
      </c>
      <c r="AH237">
        <f t="shared" si="228"/>
        <v>2.6449999999999996</v>
      </c>
      <c r="AI237">
        <f t="shared" si="228"/>
        <v>0.33349999999999996</v>
      </c>
      <c r="AJ237">
        <f t="shared" si="229"/>
        <v>0</v>
      </c>
      <c r="AK237">
        <v>117.5</v>
      </c>
      <c r="AL237">
        <v>72.349999999999994</v>
      </c>
      <c r="AM237">
        <v>26.36</v>
      </c>
      <c r="AN237">
        <v>3.04</v>
      </c>
      <c r="AO237">
        <v>18.79</v>
      </c>
      <c r="AP237">
        <v>0</v>
      </c>
      <c r="AQ237">
        <v>2.2999999999999998</v>
      </c>
      <c r="AR237">
        <v>0.28999999999999998</v>
      </c>
      <c r="AS237">
        <v>0</v>
      </c>
      <c r="AT237">
        <v>122</v>
      </c>
      <c r="AU237">
        <v>68</v>
      </c>
      <c r="AV237">
        <v>1</v>
      </c>
      <c r="AW237">
        <v>1</v>
      </c>
      <c r="AZ237">
        <v>8.23</v>
      </c>
      <c r="BA237">
        <v>8.23</v>
      </c>
      <c r="BB237">
        <v>8.23</v>
      </c>
      <c r="BC237">
        <v>8.23</v>
      </c>
      <c r="BD237" t="s">
        <v>3</v>
      </c>
      <c r="BE237" t="s">
        <v>3</v>
      </c>
      <c r="BF237" t="s">
        <v>3</v>
      </c>
      <c r="BG237" t="s">
        <v>3</v>
      </c>
      <c r="BH237">
        <v>0</v>
      </c>
      <c r="BI237">
        <v>1</v>
      </c>
      <c r="BJ237" t="s">
        <v>38</v>
      </c>
      <c r="BM237">
        <v>8001</v>
      </c>
      <c r="BN237">
        <v>0</v>
      </c>
      <c r="BO237" t="s">
        <v>258</v>
      </c>
      <c r="BP237">
        <v>1</v>
      </c>
      <c r="BQ237">
        <v>2</v>
      </c>
      <c r="BR237">
        <v>0</v>
      </c>
      <c r="BS237">
        <v>8.23</v>
      </c>
      <c r="BT237">
        <v>1</v>
      </c>
      <c r="BU237">
        <v>1</v>
      </c>
      <c r="BV237">
        <v>1</v>
      </c>
      <c r="BW237">
        <v>1</v>
      </c>
      <c r="BX237">
        <v>1</v>
      </c>
      <c r="BY237" t="s">
        <v>3</v>
      </c>
      <c r="BZ237">
        <v>122</v>
      </c>
      <c r="CA237">
        <v>68</v>
      </c>
      <c r="CB237" t="s">
        <v>3</v>
      </c>
      <c r="CE237">
        <v>0</v>
      </c>
      <c r="CF237">
        <v>0</v>
      </c>
      <c r="CG237">
        <v>0</v>
      </c>
      <c r="CM237">
        <v>0</v>
      </c>
      <c r="CN237" t="s">
        <v>23</v>
      </c>
      <c r="CO237">
        <v>0</v>
      </c>
      <c r="CP237">
        <f t="shared" si="230"/>
        <v>27615</v>
      </c>
      <c r="CQ237">
        <f t="shared" si="231"/>
        <v>595.44049999999993</v>
      </c>
      <c r="CR237">
        <f t="shared" si="232"/>
        <v>249.48422000000002</v>
      </c>
      <c r="CS237">
        <f t="shared" si="233"/>
        <v>28.772080000000003</v>
      </c>
      <c r="CT237">
        <f t="shared" si="234"/>
        <v>177.83795499999999</v>
      </c>
      <c r="CU237">
        <f t="shared" si="235"/>
        <v>0</v>
      </c>
      <c r="CV237">
        <f t="shared" si="236"/>
        <v>2.6449999999999996</v>
      </c>
      <c r="CW237">
        <f t="shared" si="237"/>
        <v>0.33349999999999996</v>
      </c>
      <c r="CX237">
        <f t="shared" si="238"/>
        <v>0</v>
      </c>
      <c r="CY237">
        <f t="shared" si="239"/>
        <v>6806.38</v>
      </c>
      <c r="CZ237">
        <f t="shared" si="240"/>
        <v>3793.72</v>
      </c>
      <c r="DC237" t="s">
        <v>3</v>
      </c>
      <c r="DD237" t="s">
        <v>3</v>
      </c>
      <c r="DE237" t="s">
        <v>24</v>
      </c>
      <c r="DF237" t="s">
        <v>24</v>
      </c>
      <c r="DG237" t="s">
        <v>24</v>
      </c>
      <c r="DH237" t="s">
        <v>3</v>
      </c>
      <c r="DI237" t="s">
        <v>24</v>
      </c>
      <c r="DJ237" t="s">
        <v>24</v>
      </c>
      <c r="DK237" t="s">
        <v>3</v>
      </c>
      <c r="DL237" t="s">
        <v>3</v>
      </c>
      <c r="DM237" t="s">
        <v>3</v>
      </c>
      <c r="DN237">
        <v>0</v>
      </c>
      <c r="DO237">
        <v>0</v>
      </c>
      <c r="DP237">
        <v>1</v>
      </c>
      <c r="DQ237">
        <v>1</v>
      </c>
      <c r="DU237">
        <v>1013</v>
      </c>
      <c r="DV237" t="s">
        <v>37</v>
      </c>
      <c r="DW237" t="s">
        <v>37</v>
      </c>
      <c r="DX237">
        <v>1</v>
      </c>
      <c r="DZ237" t="s">
        <v>3</v>
      </c>
      <c r="EA237" t="s">
        <v>3</v>
      </c>
      <c r="EB237" t="s">
        <v>3</v>
      </c>
      <c r="EC237" t="s">
        <v>3</v>
      </c>
      <c r="EE237">
        <v>41318372</v>
      </c>
      <c r="EF237">
        <v>2</v>
      </c>
      <c r="EG237" t="s">
        <v>25</v>
      </c>
      <c r="EH237">
        <v>0</v>
      </c>
      <c r="EI237" t="s">
        <v>3</v>
      </c>
      <c r="EJ237">
        <v>1</v>
      </c>
      <c r="EK237">
        <v>8001</v>
      </c>
      <c r="EL237" t="s">
        <v>39</v>
      </c>
      <c r="EM237" t="s">
        <v>40</v>
      </c>
      <c r="EO237" t="s">
        <v>28</v>
      </c>
      <c r="EQ237">
        <v>131840</v>
      </c>
      <c r="ER237">
        <v>117.5</v>
      </c>
      <c r="ES237">
        <v>72.349999999999994</v>
      </c>
      <c r="ET237">
        <v>26.36</v>
      </c>
      <c r="EU237">
        <v>3.04</v>
      </c>
      <c r="EV237">
        <v>18.79</v>
      </c>
      <c r="EW237">
        <v>2.2999999999999998</v>
      </c>
      <c r="EX237">
        <v>0.28999999999999998</v>
      </c>
      <c r="EY237">
        <v>0</v>
      </c>
      <c r="FQ237">
        <v>0</v>
      </c>
      <c r="FR237">
        <f t="shared" si="241"/>
        <v>0</v>
      </c>
      <c r="FS237">
        <v>0</v>
      </c>
      <c r="FX237">
        <v>122</v>
      </c>
      <c r="FY237">
        <v>68</v>
      </c>
      <c r="GA237" t="s">
        <v>3</v>
      </c>
      <c r="GD237">
        <v>1</v>
      </c>
      <c r="GF237">
        <v>-1051456016</v>
      </c>
      <c r="GG237">
        <v>1</v>
      </c>
      <c r="GH237">
        <v>1</v>
      </c>
      <c r="GI237">
        <v>3</v>
      </c>
      <c r="GJ237">
        <v>0</v>
      </c>
      <c r="GK237">
        <v>0</v>
      </c>
      <c r="GL237">
        <f t="shared" si="242"/>
        <v>0</v>
      </c>
      <c r="GM237">
        <f t="shared" si="243"/>
        <v>38215</v>
      </c>
      <c r="GN237">
        <f t="shared" si="244"/>
        <v>38215</v>
      </c>
      <c r="GO237">
        <f t="shared" si="245"/>
        <v>0</v>
      </c>
      <c r="GP237">
        <f t="shared" si="246"/>
        <v>0</v>
      </c>
      <c r="GR237">
        <v>0</v>
      </c>
      <c r="GS237">
        <v>3</v>
      </c>
      <c r="GT237">
        <v>0</v>
      </c>
      <c r="GU237" t="s">
        <v>3</v>
      </c>
      <c r="GV237">
        <f t="shared" si="247"/>
        <v>0</v>
      </c>
      <c r="GW237">
        <v>1</v>
      </c>
      <c r="GX237">
        <f t="shared" si="248"/>
        <v>0</v>
      </c>
      <c r="HA237">
        <v>0</v>
      </c>
      <c r="HB237">
        <v>0</v>
      </c>
      <c r="HC237">
        <f t="shared" si="249"/>
        <v>0</v>
      </c>
      <c r="HE237" t="s">
        <v>3</v>
      </c>
      <c r="HF237" t="s">
        <v>3</v>
      </c>
      <c r="HM237" t="s">
        <v>3</v>
      </c>
      <c r="HN237" t="s">
        <v>3</v>
      </c>
      <c r="HO237" t="s">
        <v>3</v>
      </c>
      <c r="HP237" t="s">
        <v>3</v>
      </c>
      <c r="HQ237" t="s">
        <v>3</v>
      </c>
      <c r="IK237">
        <v>0</v>
      </c>
    </row>
    <row r="238" spans="1:255" x14ac:dyDescent="0.2">
      <c r="A238" s="2">
        <v>17</v>
      </c>
      <c r="B238" s="2">
        <v>1</v>
      </c>
      <c r="C238" s="2">
        <f>ROW(SmtRes!A431)</f>
        <v>431</v>
      </c>
      <c r="D238" s="2">
        <f>ROW(EtalonRes!A434)</f>
        <v>434</v>
      </c>
      <c r="E238" s="2" t="s">
        <v>262</v>
      </c>
      <c r="F238" s="2" t="s">
        <v>263</v>
      </c>
      <c r="G238" s="2" t="s">
        <v>264</v>
      </c>
      <c r="H238" s="2" t="s">
        <v>265</v>
      </c>
      <c r="I238" s="2">
        <v>0.39600000000000002</v>
      </c>
      <c r="J238" s="2">
        <v>0</v>
      </c>
      <c r="K238" s="2">
        <v>0.39600000000000002</v>
      </c>
      <c r="L238" s="2"/>
      <c r="M238" s="2"/>
      <c r="N238" s="2"/>
      <c r="O238" s="2">
        <f t="shared" si="212"/>
        <v>1730</v>
      </c>
      <c r="P238" s="2">
        <f t="shared" si="213"/>
        <v>27</v>
      </c>
      <c r="Q238" s="2">
        <f t="shared" si="214"/>
        <v>1301</v>
      </c>
      <c r="R238" s="2">
        <f t="shared" si="215"/>
        <v>175</v>
      </c>
      <c r="S238" s="2">
        <f t="shared" si="216"/>
        <v>402</v>
      </c>
      <c r="T238" s="2">
        <f t="shared" si="217"/>
        <v>0</v>
      </c>
      <c r="U238" s="2">
        <f t="shared" si="218"/>
        <v>47.571083999999992</v>
      </c>
      <c r="V238" s="2">
        <f t="shared" si="219"/>
        <v>12.997116</v>
      </c>
      <c r="W238" s="2">
        <f t="shared" si="220"/>
        <v>0</v>
      </c>
      <c r="X238" s="2">
        <f t="shared" si="221"/>
        <v>658</v>
      </c>
      <c r="Y238" s="2">
        <f t="shared" si="222"/>
        <v>317</v>
      </c>
      <c r="Z238" s="2"/>
      <c r="AA238" s="2">
        <v>76147896</v>
      </c>
      <c r="AB238" s="2">
        <f t="shared" si="223"/>
        <v>4369.6769999999997</v>
      </c>
      <c r="AC238" s="2">
        <f t="shared" si="224"/>
        <v>68.010000000000005</v>
      </c>
      <c r="AD238" s="2">
        <f t="shared" si="225"/>
        <v>3285.3775000000001</v>
      </c>
      <c r="AE238" s="2">
        <f t="shared" si="226"/>
        <v>443.08350000000002</v>
      </c>
      <c r="AF238" s="2">
        <f t="shared" si="226"/>
        <v>1016.2895</v>
      </c>
      <c r="AG238" s="2">
        <f t="shared" si="227"/>
        <v>0</v>
      </c>
      <c r="AH238" s="2">
        <f t="shared" si="228"/>
        <v>120.12899999999998</v>
      </c>
      <c r="AI238" s="2">
        <f t="shared" si="228"/>
        <v>32.820999999999998</v>
      </c>
      <c r="AJ238" s="2">
        <f t="shared" si="229"/>
        <v>0</v>
      </c>
      <c r="AK238" s="2">
        <v>3808.59</v>
      </c>
      <c r="AL238" s="2">
        <v>68.010000000000005</v>
      </c>
      <c r="AM238" s="2">
        <v>2856.85</v>
      </c>
      <c r="AN238" s="2">
        <v>385.29</v>
      </c>
      <c r="AO238" s="2">
        <v>883.73</v>
      </c>
      <c r="AP238" s="2">
        <v>0</v>
      </c>
      <c r="AQ238" s="2">
        <v>104.46</v>
      </c>
      <c r="AR238" s="2">
        <v>28.54</v>
      </c>
      <c r="AS238" s="2">
        <v>0</v>
      </c>
      <c r="AT238" s="2">
        <v>114</v>
      </c>
      <c r="AU238" s="2">
        <v>55</v>
      </c>
      <c r="AV238" s="2">
        <v>1</v>
      </c>
      <c r="AW238" s="2">
        <v>1</v>
      </c>
      <c r="AX238" s="2"/>
      <c r="AY238" s="2"/>
      <c r="AZ238" s="2">
        <v>1</v>
      </c>
      <c r="BA238" s="2">
        <v>1</v>
      </c>
      <c r="BB238" s="2">
        <v>1</v>
      </c>
      <c r="BC238" s="2">
        <v>1</v>
      </c>
      <c r="BD238" s="2" t="s">
        <v>3</v>
      </c>
      <c r="BE238" s="2" t="s">
        <v>3</v>
      </c>
      <c r="BF238" s="2" t="s">
        <v>3</v>
      </c>
      <c r="BG238" s="2" t="s">
        <v>3</v>
      </c>
      <c r="BH238" s="2">
        <v>0</v>
      </c>
      <c r="BI238" s="2">
        <v>1</v>
      </c>
      <c r="BJ238" s="2" t="s">
        <v>266</v>
      </c>
      <c r="BK238" s="2"/>
      <c r="BL238" s="2"/>
      <c r="BM238" s="2">
        <v>28001</v>
      </c>
      <c r="BN238" s="2">
        <v>0</v>
      </c>
      <c r="BO238" s="2" t="s">
        <v>3</v>
      </c>
      <c r="BP238" s="2">
        <v>0</v>
      </c>
      <c r="BQ238" s="2">
        <v>2</v>
      </c>
      <c r="BR238" s="2">
        <v>0</v>
      </c>
      <c r="BS238" s="2">
        <v>1</v>
      </c>
      <c r="BT238" s="2">
        <v>1</v>
      </c>
      <c r="BU238" s="2">
        <v>1</v>
      </c>
      <c r="BV238" s="2">
        <v>1</v>
      </c>
      <c r="BW238" s="2">
        <v>1</v>
      </c>
      <c r="BX238" s="2">
        <v>1</v>
      </c>
      <c r="BY238" s="2" t="s">
        <v>3</v>
      </c>
      <c r="BZ238" s="2">
        <v>114</v>
      </c>
      <c r="CA238" s="2">
        <v>55</v>
      </c>
      <c r="CB238" s="2" t="s">
        <v>3</v>
      </c>
      <c r="CC238" s="2"/>
      <c r="CD238" s="2"/>
      <c r="CE238" s="2">
        <v>0</v>
      </c>
      <c r="CF238" s="2">
        <v>0</v>
      </c>
      <c r="CG238" s="2">
        <v>0</v>
      </c>
      <c r="CH238" s="2"/>
      <c r="CI238" s="2"/>
      <c r="CJ238" s="2"/>
      <c r="CK238" s="2"/>
      <c r="CL238" s="2"/>
      <c r="CM238" s="2">
        <v>0</v>
      </c>
      <c r="CN238" s="2" t="s">
        <v>23</v>
      </c>
      <c r="CO238" s="2">
        <v>0</v>
      </c>
      <c r="CP238" s="2">
        <f t="shared" si="230"/>
        <v>1730</v>
      </c>
      <c r="CQ238" s="2">
        <f t="shared" si="231"/>
        <v>68.010000000000005</v>
      </c>
      <c r="CR238" s="2">
        <f t="shared" si="232"/>
        <v>3285.3775000000001</v>
      </c>
      <c r="CS238" s="2">
        <f t="shared" si="233"/>
        <v>443.08350000000002</v>
      </c>
      <c r="CT238" s="2">
        <f t="shared" si="234"/>
        <v>1016.2895</v>
      </c>
      <c r="CU238" s="2">
        <f t="shared" si="235"/>
        <v>0</v>
      </c>
      <c r="CV238" s="2">
        <f t="shared" si="236"/>
        <v>120.12899999999998</v>
      </c>
      <c r="CW238" s="2">
        <f t="shared" si="237"/>
        <v>32.820999999999998</v>
      </c>
      <c r="CX238" s="2">
        <f t="shared" si="238"/>
        <v>0</v>
      </c>
      <c r="CY238" s="2">
        <f t="shared" si="239"/>
        <v>657.78</v>
      </c>
      <c r="CZ238" s="2">
        <f t="shared" si="240"/>
        <v>317.35000000000002</v>
      </c>
      <c r="DA238" s="2"/>
      <c r="DB238" s="2"/>
      <c r="DC238" s="2" t="s">
        <v>3</v>
      </c>
      <c r="DD238" s="2" t="s">
        <v>3</v>
      </c>
      <c r="DE238" s="2" t="s">
        <v>24</v>
      </c>
      <c r="DF238" s="2" t="s">
        <v>24</v>
      </c>
      <c r="DG238" s="2" t="s">
        <v>24</v>
      </c>
      <c r="DH238" s="2" t="s">
        <v>3</v>
      </c>
      <c r="DI238" s="2" t="s">
        <v>24</v>
      </c>
      <c r="DJ238" s="2" t="s">
        <v>24</v>
      </c>
      <c r="DK238" s="2" t="s">
        <v>3</v>
      </c>
      <c r="DL238" s="2" t="s">
        <v>3</v>
      </c>
      <c r="DM238" s="2" t="s">
        <v>3</v>
      </c>
      <c r="DN238" s="2">
        <v>0</v>
      </c>
      <c r="DO238" s="2">
        <v>0</v>
      </c>
      <c r="DP238" s="2">
        <v>1</v>
      </c>
      <c r="DQ238" s="2">
        <v>1</v>
      </c>
      <c r="DR238" s="2"/>
      <c r="DS238" s="2"/>
      <c r="DT238" s="2"/>
      <c r="DU238" s="2">
        <v>1013</v>
      </c>
      <c r="DV238" s="2" t="s">
        <v>265</v>
      </c>
      <c r="DW238" s="2" t="s">
        <v>265</v>
      </c>
      <c r="DX238" s="2">
        <v>1</v>
      </c>
      <c r="DY238" s="2"/>
      <c r="DZ238" s="2" t="s">
        <v>3</v>
      </c>
      <c r="EA238" s="2" t="s">
        <v>3</v>
      </c>
      <c r="EB238" s="2" t="s">
        <v>3</v>
      </c>
      <c r="EC238" s="2" t="s">
        <v>3</v>
      </c>
      <c r="ED238" s="2"/>
      <c r="EE238" s="2">
        <v>41318413</v>
      </c>
      <c r="EF238" s="2">
        <v>2</v>
      </c>
      <c r="EG238" s="2" t="s">
        <v>25</v>
      </c>
      <c r="EH238" s="2">
        <v>0</v>
      </c>
      <c r="EI238" s="2" t="s">
        <v>3</v>
      </c>
      <c r="EJ238" s="2">
        <v>1</v>
      </c>
      <c r="EK238" s="2">
        <v>28001</v>
      </c>
      <c r="EL238" s="2" t="s">
        <v>267</v>
      </c>
      <c r="EM238" s="2" t="s">
        <v>268</v>
      </c>
      <c r="EN238" s="2"/>
      <c r="EO238" s="2" t="s">
        <v>28</v>
      </c>
      <c r="EP238" s="2"/>
      <c r="EQ238" s="2">
        <v>131840</v>
      </c>
      <c r="ER238" s="2">
        <v>3808.59</v>
      </c>
      <c r="ES238" s="2">
        <v>68.010000000000005</v>
      </c>
      <c r="ET238" s="2">
        <v>2856.85</v>
      </c>
      <c r="EU238" s="2">
        <v>385.29</v>
      </c>
      <c r="EV238" s="2">
        <v>883.73</v>
      </c>
      <c r="EW238" s="2">
        <v>104.46</v>
      </c>
      <c r="EX238" s="2">
        <v>28.54</v>
      </c>
      <c r="EY238" s="2">
        <v>0</v>
      </c>
      <c r="EZ238" s="2"/>
      <c r="FA238" s="2"/>
      <c r="FB238" s="2"/>
      <c r="FC238" s="2"/>
      <c r="FD238" s="2"/>
      <c r="FE238" s="2"/>
      <c r="FF238" s="2"/>
      <c r="FG238" s="2"/>
      <c r="FH238" s="2"/>
      <c r="FI238" s="2"/>
      <c r="FJ238" s="2"/>
      <c r="FK238" s="2"/>
      <c r="FL238" s="2"/>
      <c r="FM238" s="2"/>
      <c r="FN238" s="2"/>
      <c r="FO238" s="2"/>
      <c r="FP238" s="2"/>
      <c r="FQ238" s="2">
        <v>0</v>
      </c>
      <c r="FR238" s="2">
        <f t="shared" si="241"/>
        <v>0</v>
      </c>
      <c r="FS238" s="2">
        <v>0</v>
      </c>
      <c r="FT238" s="2"/>
      <c r="FU238" s="2"/>
      <c r="FV238" s="2"/>
      <c r="FW238" s="2"/>
      <c r="FX238" s="2">
        <v>114</v>
      </c>
      <c r="FY238" s="2">
        <v>55</v>
      </c>
      <c r="FZ238" s="2"/>
      <c r="GA238" s="2" t="s">
        <v>3</v>
      </c>
      <c r="GB238" s="2"/>
      <c r="GC238" s="2"/>
      <c r="GD238" s="2">
        <v>1</v>
      </c>
      <c r="GE238" s="2"/>
      <c r="GF238" s="2">
        <v>-1823738806</v>
      </c>
      <c r="GG238" s="2">
        <v>2</v>
      </c>
      <c r="GH238" s="2">
        <v>1</v>
      </c>
      <c r="GI238" s="2">
        <v>-2</v>
      </c>
      <c r="GJ238" s="2">
        <v>0</v>
      </c>
      <c r="GK238" s="2">
        <v>0</v>
      </c>
      <c r="GL238" s="2">
        <f t="shared" si="242"/>
        <v>0</v>
      </c>
      <c r="GM238" s="2">
        <f t="shared" si="243"/>
        <v>2705</v>
      </c>
      <c r="GN238" s="2">
        <f t="shared" si="244"/>
        <v>2705</v>
      </c>
      <c r="GO238" s="2">
        <f t="shared" si="245"/>
        <v>0</v>
      </c>
      <c r="GP238" s="2">
        <f t="shared" si="246"/>
        <v>0</v>
      </c>
      <c r="GQ238" s="2"/>
      <c r="GR238" s="2">
        <v>0</v>
      </c>
      <c r="GS238" s="2">
        <v>3</v>
      </c>
      <c r="GT238" s="2">
        <v>0</v>
      </c>
      <c r="GU238" s="2" t="s">
        <v>3</v>
      </c>
      <c r="GV238" s="2">
        <f t="shared" si="247"/>
        <v>0</v>
      </c>
      <c r="GW238" s="2">
        <v>1</v>
      </c>
      <c r="GX238" s="2">
        <f t="shared" si="248"/>
        <v>0</v>
      </c>
      <c r="GY238" s="2"/>
      <c r="GZ238" s="2"/>
      <c r="HA238" s="2">
        <v>0</v>
      </c>
      <c r="HB238" s="2">
        <v>0</v>
      </c>
      <c r="HC238" s="2">
        <f t="shared" si="249"/>
        <v>0</v>
      </c>
      <c r="HD238" s="2"/>
      <c r="HE238" s="2" t="s">
        <v>3</v>
      </c>
      <c r="HF238" s="2" t="s">
        <v>3</v>
      </c>
      <c r="HG238" s="2"/>
      <c r="HH238" s="2"/>
      <c r="HI238" s="2"/>
      <c r="HJ238" s="2"/>
      <c r="HK238" s="2"/>
      <c r="HL238" s="2"/>
      <c r="HM238" s="2" t="s">
        <v>3</v>
      </c>
      <c r="HN238" s="2" t="s">
        <v>3</v>
      </c>
      <c r="HO238" s="2" t="s">
        <v>3</v>
      </c>
      <c r="HP238" s="2" t="s">
        <v>3</v>
      </c>
      <c r="HQ238" s="2" t="s">
        <v>3</v>
      </c>
      <c r="HR238" s="2"/>
      <c r="HS238" s="2"/>
      <c r="HT238" s="2"/>
      <c r="HU238" s="2"/>
      <c r="HV238" s="2"/>
      <c r="HW238" s="2"/>
      <c r="HX238" s="2"/>
      <c r="HY238" s="2"/>
      <c r="HZ238" s="2"/>
      <c r="IA238" s="2"/>
      <c r="IB238" s="2"/>
      <c r="IC238" s="2"/>
      <c r="ID238" s="2"/>
      <c r="IE238" s="2"/>
      <c r="IF238" s="2"/>
      <c r="IG238" s="2"/>
      <c r="IH238" s="2"/>
      <c r="II238" s="2"/>
      <c r="IJ238" s="2"/>
      <c r="IK238" s="2">
        <v>0</v>
      </c>
      <c r="IL238" s="2"/>
      <c r="IM238" s="2"/>
      <c r="IN238" s="2"/>
      <c r="IO238" s="2"/>
      <c r="IP238" s="2"/>
      <c r="IQ238" s="2"/>
      <c r="IR238" s="2"/>
      <c r="IS238" s="2"/>
      <c r="IT238" s="2"/>
      <c r="IU238" s="2"/>
    </row>
    <row r="239" spans="1:255" x14ac:dyDescent="0.2">
      <c r="A239">
        <v>17</v>
      </c>
      <c r="B239">
        <v>1</v>
      </c>
      <c r="C239">
        <f>ROW(SmtRes!A436)</f>
        <v>436</v>
      </c>
      <c r="D239">
        <f>ROW(EtalonRes!A440)</f>
        <v>440</v>
      </c>
      <c r="E239" t="s">
        <v>262</v>
      </c>
      <c r="F239" t="s">
        <v>263</v>
      </c>
      <c r="G239" t="s">
        <v>264</v>
      </c>
      <c r="H239" t="s">
        <v>265</v>
      </c>
      <c r="I239">
        <v>0.39600000000000002</v>
      </c>
      <c r="J239">
        <v>0</v>
      </c>
      <c r="K239">
        <v>0.39600000000000002</v>
      </c>
      <c r="O239">
        <f t="shared" si="212"/>
        <v>14241</v>
      </c>
      <c r="P239">
        <f t="shared" si="213"/>
        <v>222</v>
      </c>
      <c r="Q239">
        <f t="shared" si="214"/>
        <v>10707</v>
      </c>
      <c r="R239">
        <f t="shared" si="215"/>
        <v>1444</v>
      </c>
      <c r="S239">
        <f t="shared" si="216"/>
        <v>3312</v>
      </c>
      <c r="T239">
        <f t="shared" si="217"/>
        <v>0</v>
      </c>
      <c r="U239">
        <f t="shared" si="218"/>
        <v>47.571083999999992</v>
      </c>
      <c r="V239">
        <f t="shared" si="219"/>
        <v>12.997116</v>
      </c>
      <c r="W239">
        <f t="shared" si="220"/>
        <v>0</v>
      </c>
      <c r="X239">
        <f t="shared" si="221"/>
        <v>5422</v>
      </c>
      <c r="Y239">
        <f t="shared" si="222"/>
        <v>2616</v>
      </c>
      <c r="AA239">
        <v>76147894</v>
      </c>
      <c r="AB239">
        <f t="shared" si="223"/>
        <v>4369.6769999999997</v>
      </c>
      <c r="AC239">
        <f t="shared" si="224"/>
        <v>68.010000000000005</v>
      </c>
      <c r="AD239">
        <f t="shared" si="225"/>
        <v>3285.3775000000001</v>
      </c>
      <c r="AE239">
        <f t="shared" si="226"/>
        <v>443.08350000000002</v>
      </c>
      <c r="AF239">
        <f t="shared" si="226"/>
        <v>1016.2895</v>
      </c>
      <c r="AG239">
        <f t="shared" si="227"/>
        <v>0</v>
      </c>
      <c r="AH239">
        <f t="shared" si="228"/>
        <v>120.12899999999998</v>
      </c>
      <c r="AI239">
        <f t="shared" si="228"/>
        <v>32.820999999999998</v>
      </c>
      <c r="AJ239">
        <f t="shared" si="229"/>
        <v>0</v>
      </c>
      <c r="AK239">
        <v>3808.59</v>
      </c>
      <c r="AL239">
        <v>68.010000000000005</v>
      </c>
      <c r="AM239">
        <v>2856.85</v>
      </c>
      <c r="AN239">
        <v>385.29</v>
      </c>
      <c r="AO239">
        <v>883.73</v>
      </c>
      <c r="AP239">
        <v>0</v>
      </c>
      <c r="AQ239">
        <v>104.46</v>
      </c>
      <c r="AR239">
        <v>28.54</v>
      </c>
      <c r="AS239">
        <v>0</v>
      </c>
      <c r="AT239">
        <v>114</v>
      </c>
      <c r="AU239">
        <v>55</v>
      </c>
      <c r="AV239">
        <v>1</v>
      </c>
      <c r="AW239">
        <v>1</v>
      </c>
      <c r="AZ239">
        <v>8.23</v>
      </c>
      <c r="BA239">
        <v>8.23</v>
      </c>
      <c r="BB239">
        <v>8.23</v>
      </c>
      <c r="BC239">
        <v>8.23</v>
      </c>
      <c r="BD239" t="s">
        <v>3</v>
      </c>
      <c r="BE239" t="s">
        <v>3</v>
      </c>
      <c r="BF239" t="s">
        <v>3</v>
      </c>
      <c r="BG239" t="s">
        <v>3</v>
      </c>
      <c r="BH239">
        <v>0</v>
      </c>
      <c r="BI239">
        <v>1</v>
      </c>
      <c r="BJ239" t="s">
        <v>266</v>
      </c>
      <c r="BM239">
        <v>28001</v>
      </c>
      <c r="BN239">
        <v>0</v>
      </c>
      <c r="BO239" t="s">
        <v>258</v>
      </c>
      <c r="BP239">
        <v>1</v>
      </c>
      <c r="BQ239">
        <v>2</v>
      </c>
      <c r="BR239">
        <v>0</v>
      </c>
      <c r="BS239">
        <v>8.23</v>
      </c>
      <c r="BT239">
        <v>1</v>
      </c>
      <c r="BU239">
        <v>1</v>
      </c>
      <c r="BV239">
        <v>1</v>
      </c>
      <c r="BW239">
        <v>1</v>
      </c>
      <c r="BX239">
        <v>1</v>
      </c>
      <c r="BY239" t="s">
        <v>3</v>
      </c>
      <c r="BZ239">
        <v>114</v>
      </c>
      <c r="CA239">
        <v>55</v>
      </c>
      <c r="CB239" t="s">
        <v>3</v>
      </c>
      <c r="CE239">
        <v>0</v>
      </c>
      <c r="CF239">
        <v>0</v>
      </c>
      <c r="CG239">
        <v>0</v>
      </c>
      <c r="CM239">
        <v>0</v>
      </c>
      <c r="CN239" t="s">
        <v>23</v>
      </c>
      <c r="CO239">
        <v>0</v>
      </c>
      <c r="CP239">
        <f t="shared" si="230"/>
        <v>14241</v>
      </c>
      <c r="CQ239">
        <f t="shared" si="231"/>
        <v>559.72230000000002</v>
      </c>
      <c r="CR239">
        <f t="shared" si="232"/>
        <v>27038.656825000002</v>
      </c>
      <c r="CS239">
        <f t="shared" si="233"/>
        <v>3646.5772050000005</v>
      </c>
      <c r="CT239">
        <f t="shared" si="234"/>
        <v>8364.0625849999997</v>
      </c>
      <c r="CU239">
        <f t="shared" si="235"/>
        <v>0</v>
      </c>
      <c r="CV239">
        <f t="shared" si="236"/>
        <v>120.12899999999998</v>
      </c>
      <c r="CW239">
        <f t="shared" si="237"/>
        <v>32.820999999999998</v>
      </c>
      <c r="CX239">
        <f t="shared" si="238"/>
        <v>0</v>
      </c>
      <c r="CY239">
        <f t="shared" si="239"/>
        <v>5421.84</v>
      </c>
      <c r="CZ239">
        <f t="shared" si="240"/>
        <v>2615.8000000000002</v>
      </c>
      <c r="DC239" t="s">
        <v>3</v>
      </c>
      <c r="DD239" t="s">
        <v>3</v>
      </c>
      <c r="DE239" t="s">
        <v>24</v>
      </c>
      <c r="DF239" t="s">
        <v>24</v>
      </c>
      <c r="DG239" t="s">
        <v>24</v>
      </c>
      <c r="DH239" t="s">
        <v>3</v>
      </c>
      <c r="DI239" t="s">
        <v>24</v>
      </c>
      <c r="DJ239" t="s">
        <v>24</v>
      </c>
      <c r="DK239" t="s">
        <v>3</v>
      </c>
      <c r="DL239" t="s">
        <v>3</v>
      </c>
      <c r="DM239" t="s">
        <v>3</v>
      </c>
      <c r="DN239">
        <v>0</v>
      </c>
      <c r="DO239">
        <v>0</v>
      </c>
      <c r="DP239">
        <v>1</v>
      </c>
      <c r="DQ239">
        <v>1</v>
      </c>
      <c r="DU239">
        <v>1013</v>
      </c>
      <c r="DV239" t="s">
        <v>265</v>
      </c>
      <c r="DW239" t="s">
        <v>265</v>
      </c>
      <c r="DX239">
        <v>1</v>
      </c>
      <c r="DZ239" t="s">
        <v>3</v>
      </c>
      <c r="EA239" t="s">
        <v>3</v>
      </c>
      <c r="EB239" t="s">
        <v>3</v>
      </c>
      <c r="EC239" t="s">
        <v>3</v>
      </c>
      <c r="EE239">
        <v>41318413</v>
      </c>
      <c r="EF239">
        <v>2</v>
      </c>
      <c r="EG239" t="s">
        <v>25</v>
      </c>
      <c r="EH239">
        <v>0</v>
      </c>
      <c r="EI239" t="s">
        <v>3</v>
      </c>
      <c r="EJ239">
        <v>1</v>
      </c>
      <c r="EK239">
        <v>28001</v>
      </c>
      <c r="EL239" t="s">
        <v>267</v>
      </c>
      <c r="EM239" t="s">
        <v>268</v>
      </c>
      <c r="EO239" t="s">
        <v>28</v>
      </c>
      <c r="EQ239">
        <v>131840</v>
      </c>
      <c r="ER239">
        <v>3808.59</v>
      </c>
      <c r="ES239">
        <v>68.010000000000005</v>
      </c>
      <c r="ET239">
        <v>2856.85</v>
      </c>
      <c r="EU239">
        <v>385.29</v>
      </c>
      <c r="EV239">
        <v>883.73</v>
      </c>
      <c r="EW239">
        <v>104.46</v>
      </c>
      <c r="EX239">
        <v>28.54</v>
      </c>
      <c r="EY239">
        <v>0</v>
      </c>
      <c r="FQ239">
        <v>0</v>
      </c>
      <c r="FR239">
        <f t="shared" si="241"/>
        <v>0</v>
      </c>
      <c r="FS239">
        <v>0</v>
      </c>
      <c r="FX239">
        <v>114</v>
      </c>
      <c r="FY239">
        <v>55</v>
      </c>
      <c r="GA239" t="s">
        <v>3</v>
      </c>
      <c r="GD239">
        <v>1</v>
      </c>
      <c r="GF239">
        <v>-1823738806</v>
      </c>
      <c r="GG239">
        <v>1</v>
      </c>
      <c r="GH239">
        <v>1</v>
      </c>
      <c r="GI239">
        <v>3</v>
      </c>
      <c r="GJ239">
        <v>0</v>
      </c>
      <c r="GK239">
        <v>0</v>
      </c>
      <c r="GL239">
        <f t="shared" si="242"/>
        <v>0</v>
      </c>
      <c r="GM239">
        <f t="shared" si="243"/>
        <v>22279</v>
      </c>
      <c r="GN239">
        <f t="shared" si="244"/>
        <v>22279</v>
      </c>
      <c r="GO239">
        <f t="shared" si="245"/>
        <v>0</v>
      </c>
      <c r="GP239">
        <f t="shared" si="246"/>
        <v>0</v>
      </c>
      <c r="GR239">
        <v>0</v>
      </c>
      <c r="GS239">
        <v>3</v>
      </c>
      <c r="GT239">
        <v>0</v>
      </c>
      <c r="GU239" t="s">
        <v>3</v>
      </c>
      <c r="GV239">
        <f t="shared" si="247"/>
        <v>0</v>
      </c>
      <c r="GW239">
        <v>1</v>
      </c>
      <c r="GX239">
        <f t="shared" si="248"/>
        <v>0</v>
      </c>
      <c r="HA239">
        <v>0</v>
      </c>
      <c r="HB239">
        <v>0</v>
      </c>
      <c r="HC239">
        <f t="shared" si="249"/>
        <v>0</v>
      </c>
      <c r="HE239" t="s">
        <v>3</v>
      </c>
      <c r="HF239" t="s">
        <v>3</v>
      </c>
      <c r="HM239" t="s">
        <v>3</v>
      </c>
      <c r="HN239" t="s">
        <v>3</v>
      </c>
      <c r="HO239" t="s">
        <v>3</v>
      </c>
      <c r="HP239" t="s">
        <v>3</v>
      </c>
      <c r="HQ239" t="s">
        <v>3</v>
      </c>
      <c r="IK239">
        <v>0</v>
      </c>
    </row>
    <row r="240" spans="1:255" x14ac:dyDescent="0.2">
      <c r="A240" s="2">
        <v>17</v>
      </c>
      <c r="B240" s="2">
        <v>1</v>
      </c>
      <c r="C240" s="2"/>
      <c r="D240" s="2"/>
      <c r="E240" s="2" t="s">
        <v>269</v>
      </c>
      <c r="F240" s="2" t="s">
        <v>270</v>
      </c>
      <c r="G240" s="2" t="s">
        <v>271</v>
      </c>
      <c r="H240" s="2" t="s">
        <v>272</v>
      </c>
      <c r="I240" s="2">
        <f>ROUND(396/10,9)</f>
        <v>39.6</v>
      </c>
      <c r="J240" s="2">
        <v>0</v>
      </c>
      <c r="K240" s="2">
        <f>ROUND(396/10,9)</f>
        <v>39.6</v>
      </c>
      <c r="L240" s="2"/>
      <c r="M240" s="2"/>
      <c r="N240" s="2"/>
      <c r="O240" s="2">
        <f t="shared" si="212"/>
        <v>113210</v>
      </c>
      <c r="P240" s="2">
        <f t="shared" si="213"/>
        <v>113210</v>
      </c>
      <c r="Q240" s="2">
        <f t="shared" si="214"/>
        <v>0</v>
      </c>
      <c r="R240" s="2">
        <f t="shared" si="215"/>
        <v>0</v>
      </c>
      <c r="S240" s="2">
        <f t="shared" si="216"/>
        <v>0</v>
      </c>
      <c r="T240" s="2">
        <f t="shared" si="217"/>
        <v>0</v>
      </c>
      <c r="U240" s="2">
        <f t="shared" si="218"/>
        <v>0</v>
      </c>
      <c r="V240" s="2">
        <f t="shared" si="219"/>
        <v>0</v>
      </c>
      <c r="W240" s="2">
        <f t="shared" si="220"/>
        <v>217</v>
      </c>
      <c r="X240" s="2">
        <f t="shared" si="221"/>
        <v>0</v>
      </c>
      <c r="Y240" s="2">
        <f t="shared" si="222"/>
        <v>0</v>
      </c>
      <c r="Z240" s="2"/>
      <c r="AA240" s="2">
        <v>76147896</v>
      </c>
      <c r="AB240" s="2">
        <f t="shared" si="223"/>
        <v>2858.83</v>
      </c>
      <c r="AC240" s="2">
        <f t="shared" si="224"/>
        <v>2858.83</v>
      </c>
      <c r="AD240" s="2">
        <f>ROUND((((ET240)-(EU240))+AE240),6)</f>
        <v>0</v>
      </c>
      <c r="AE240" s="2">
        <f>ROUND((EU240),6)</f>
        <v>0</v>
      </c>
      <c r="AF240" s="2">
        <f>ROUND((EV240),6)</f>
        <v>0</v>
      </c>
      <c r="AG240" s="2">
        <f t="shared" si="227"/>
        <v>0</v>
      </c>
      <c r="AH240" s="2">
        <f>(EW240)</f>
        <v>0</v>
      </c>
      <c r="AI240" s="2">
        <f>(EX240)</f>
        <v>0</v>
      </c>
      <c r="AJ240" s="2">
        <f t="shared" si="229"/>
        <v>5.48</v>
      </c>
      <c r="AK240" s="2">
        <v>2858.83</v>
      </c>
      <c r="AL240" s="2">
        <v>2858.83</v>
      </c>
      <c r="AM240" s="2">
        <v>0</v>
      </c>
      <c r="AN240" s="2">
        <v>0</v>
      </c>
      <c r="AO240" s="2">
        <v>0</v>
      </c>
      <c r="AP240" s="2">
        <v>0</v>
      </c>
      <c r="AQ240" s="2">
        <v>0</v>
      </c>
      <c r="AR240" s="2">
        <v>0</v>
      </c>
      <c r="AS240" s="2">
        <v>5.48</v>
      </c>
      <c r="AT240" s="2">
        <v>0</v>
      </c>
      <c r="AU240" s="2">
        <v>0</v>
      </c>
      <c r="AV240" s="2">
        <v>1</v>
      </c>
      <c r="AW240" s="2">
        <v>1</v>
      </c>
      <c r="AX240" s="2"/>
      <c r="AY240" s="2"/>
      <c r="AZ240" s="2">
        <v>1</v>
      </c>
      <c r="BA240" s="2">
        <v>1</v>
      </c>
      <c r="BB240" s="2">
        <v>1</v>
      </c>
      <c r="BC240" s="2">
        <v>1</v>
      </c>
      <c r="BD240" s="2" t="s">
        <v>3</v>
      </c>
      <c r="BE240" s="2" t="s">
        <v>3</v>
      </c>
      <c r="BF240" s="2" t="s">
        <v>3</v>
      </c>
      <c r="BG240" s="2" t="s">
        <v>3</v>
      </c>
      <c r="BH240" s="2">
        <v>3</v>
      </c>
      <c r="BI240" s="2">
        <v>2</v>
      </c>
      <c r="BJ240" s="2" t="s">
        <v>273</v>
      </c>
      <c r="BK240" s="2"/>
      <c r="BL240" s="2"/>
      <c r="BM240" s="2">
        <v>500002</v>
      </c>
      <c r="BN240" s="2">
        <v>0</v>
      </c>
      <c r="BO240" s="2" t="s">
        <v>3</v>
      </c>
      <c r="BP240" s="2">
        <v>0</v>
      </c>
      <c r="BQ240" s="2">
        <v>12</v>
      </c>
      <c r="BR240" s="2">
        <v>0</v>
      </c>
      <c r="BS240" s="2">
        <v>1</v>
      </c>
      <c r="BT240" s="2">
        <v>1</v>
      </c>
      <c r="BU240" s="2">
        <v>1</v>
      </c>
      <c r="BV240" s="2">
        <v>1</v>
      </c>
      <c r="BW240" s="2">
        <v>1</v>
      </c>
      <c r="BX240" s="2">
        <v>1</v>
      </c>
      <c r="BY240" s="2" t="s">
        <v>3</v>
      </c>
      <c r="BZ240" s="2">
        <v>0</v>
      </c>
      <c r="CA240" s="2">
        <v>0</v>
      </c>
      <c r="CB240" s="2" t="s">
        <v>3</v>
      </c>
      <c r="CC240" s="2"/>
      <c r="CD240" s="2"/>
      <c r="CE240" s="2">
        <v>0</v>
      </c>
      <c r="CF240" s="2">
        <v>0</v>
      </c>
      <c r="CG240" s="2">
        <v>0</v>
      </c>
      <c r="CH240" s="2"/>
      <c r="CI240" s="2"/>
      <c r="CJ240" s="2"/>
      <c r="CK240" s="2"/>
      <c r="CL240" s="2"/>
      <c r="CM240" s="2">
        <v>0</v>
      </c>
      <c r="CN240" s="2" t="s">
        <v>3</v>
      </c>
      <c r="CO240" s="2">
        <v>0</v>
      </c>
      <c r="CP240" s="2">
        <f t="shared" si="230"/>
        <v>113210</v>
      </c>
      <c r="CQ240" s="2">
        <f t="shared" si="231"/>
        <v>2858.83</v>
      </c>
      <c r="CR240" s="2">
        <f t="shared" si="232"/>
        <v>0</v>
      </c>
      <c r="CS240" s="2">
        <f t="shared" si="233"/>
        <v>0</v>
      </c>
      <c r="CT240" s="2">
        <f t="shared" si="234"/>
        <v>0</v>
      </c>
      <c r="CU240" s="2">
        <f t="shared" si="235"/>
        <v>0</v>
      </c>
      <c r="CV240" s="2">
        <f t="shared" si="236"/>
        <v>0</v>
      </c>
      <c r="CW240" s="2">
        <f t="shared" si="237"/>
        <v>0</v>
      </c>
      <c r="CX240" s="2">
        <f t="shared" si="238"/>
        <v>5.48</v>
      </c>
      <c r="CY240" s="2">
        <f t="shared" si="239"/>
        <v>0</v>
      </c>
      <c r="CZ240" s="2">
        <f t="shared" si="240"/>
        <v>0</v>
      </c>
      <c r="DA240" s="2"/>
      <c r="DB240" s="2"/>
      <c r="DC240" s="2" t="s">
        <v>3</v>
      </c>
      <c r="DD240" s="2" t="s">
        <v>3</v>
      </c>
      <c r="DE240" s="2" t="s">
        <v>3</v>
      </c>
      <c r="DF240" s="2" t="s">
        <v>3</v>
      </c>
      <c r="DG240" s="2" t="s">
        <v>3</v>
      </c>
      <c r="DH240" s="2" t="s">
        <v>3</v>
      </c>
      <c r="DI240" s="2" t="s">
        <v>3</v>
      </c>
      <c r="DJ240" s="2" t="s">
        <v>3</v>
      </c>
      <c r="DK240" s="2" t="s">
        <v>3</v>
      </c>
      <c r="DL240" s="2" t="s">
        <v>3</v>
      </c>
      <c r="DM240" s="2" t="s">
        <v>3</v>
      </c>
      <c r="DN240" s="2">
        <v>0</v>
      </c>
      <c r="DO240" s="2">
        <v>0</v>
      </c>
      <c r="DP240" s="2">
        <v>1</v>
      </c>
      <c r="DQ240" s="2">
        <v>1</v>
      </c>
      <c r="DR240" s="2"/>
      <c r="DS240" s="2"/>
      <c r="DT240" s="2"/>
      <c r="DU240" s="2">
        <v>1003</v>
      </c>
      <c r="DV240" s="2" t="s">
        <v>272</v>
      </c>
      <c r="DW240" s="2" t="s">
        <v>272</v>
      </c>
      <c r="DX240" s="2">
        <v>10</v>
      </c>
      <c r="DY240" s="2"/>
      <c r="DZ240" s="2" t="s">
        <v>3</v>
      </c>
      <c r="EA240" s="2" t="s">
        <v>3</v>
      </c>
      <c r="EB240" s="2" t="s">
        <v>3</v>
      </c>
      <c r="EC240" s="2" t="s">
        <v>3</v>
      </c>
      <c r="ED240" s="2"/>
      <c r="EE240" s="2">
        <v>41318551</v>
      </c>
      <c r="EF240" s="2">
        <v>12</v>
      </c>
      <c r="EG240" s="2" t="s">
        <v>59</v>
      </c>
      <c r="EH240" s="2">
        <v>0</v>
      </c>
      <c r="EI240" s="2" t="s">
        <v>3</v>
      </c>
      <c r="EJ240" s="2">
        <v>2</v>
      </c>
      <c r="EK240" s="2">
        <v>500002</v>
      </c>
      <c r="EL240" s="2" t="s">
        <v>60</v>
      </c>
      <c r="EM240" s="2" t="s">
        <v>61</v>
      </c>
      <c r="EN240" s="2"/>
      <c r="EO240" s="2" t="s">
        <v>3</v>
      </c>
      <c r="EP240" s="2"/>
      <c r="EQ240" s="2">
        <v>131072</v>
      </c>
      <c r="ER240" s="2">
        <v>2858.83</v>
      </c>
      <c r="ES240" s="2">
        <v>2858.83</v>
      </c>
      <c r="ET240" s="2">
        <v>0</v>
      </c>
      <c r="EU240" s="2">
        <v>0</v>
      </c>
      <c r="EV240" s="2">
        <v>0</v>
      </c>
      <c r="EW240" s="2">
        <v>0</v>
      </c>
      <c r="EX240" s="2">
        <v>0</v>
      </c>
      <c r="EY240" s="2">
        <v>0</v>
      </c>
      <c r="EZ240" s="2"/>
      <c r="FA240" s="2"/>
      <c r="FB240" s="2"/>
      <c r="FC240" s="2"/>
      <c r="FD240" s="2"/>
      <c r="FE240" s="2"/>
      <c r="FF240" s="2"/>
      <c r="FG240" s="2"/>
      <c r="FH240" s="2"/>
      <c r="FI240" s="2"/>
      <c r="FJ240" s="2"/>
      <c r="FK240" s="2"/>
      <c r="FL240" s="2"/>
      <c r="FM240" s="2"/>
      <c r="FN240" s="2"/>
      <c r="FO240" s="2"/>
      <c r="FP240" s="2"/>
      <c r="FQ240" s="2">
        <v>0</v>
      </c>
      <c r="FR240" s="2">
        <f t="shared" si="241"/>
        <v>0</v>
      </c>
      <c r="FS240" s="2">
        <v>0</v>
      </c>
      <c r="FT240" s="2"/>
      <c r="FU240" s="2"/>
      <c r="FV240" s="2"/>
      <c r="FW240" s="2"/>
      <c r="FX240" s="2">
        <v>0</v>
      </c>
      <c r="FY240" s="2">
        <v>0</v>
      </c>
      <c r="FZ240" s="2"/>
      <c r="GA240" s="2" t="s">
        <v>3</v>
      </c>
      <c r="GB240" s="2"/>
      <c r="GC240" s="2"/>
      <c r="GD240" s="2">
        <v>1</v>
      </c>
      <c r="GE240" s="2"/>
      <c r="GF240" s="2">
        <v>-1646416019</v>
      </c>
      <c r="GG240" s="2">
        <v>2</v>
      </c>
      <c r="GH240" s="2">
        <v>1</v>
      </c>
      <c r="GI240" s="2">
        <v>-2</v>
      </c>
      <c r="GJ240" s="2">
        <v>0</v>
      </c>
      <c r="GK240" s="2">
        <v>0</v>
      </c>
      <c r="GL240" s="2">
        <f t="shared" si="242"/>
        <v>0</v>
      </c>
      <c r="GM240" s="2">
        <f t="shared" si="243"/>
        <v>113210</v>
      </c>
      <c r="GN240" s="2">
        <f t="shared" si="244"/>
        <v>0</v>
      </c>
      <c r="GO240" s="2">
        <f t="shared" si="245"/>
        <v>113210</v>
      </c>
      <c r="GP240" s="2">
        <f t="shared" si="246"/>
        <v>0</v>
      </c>
      <c r="GQ240" s="2"/>
      <c r="GR240" s="2">
        <v>0</v>
      </c>
      <c r="GS240" s="2">
        <v>3</v>
      </c>
      <c r="GT240" s="2">
        <v>0</v>
      </c>
      <c r="GU240" s="2" t="s">
        <v>3</v>
      </c>
      <c r="GV240" s="2">
        <f t="shared" si="247"/>
        <v>0</v>
      </c>
      <c r="GW240" s="2">
        <v>1</v>
      </c>
      <c r="GX240" s="2">
        <f t="shared" si="248"/>
        <v>0</v>
      </c>
      <c r="GY240" s="2"/>
      <c r="GZ240" s="2"/>
      <c r="HA240" s="2">
        <v>0</v>
      </c>
      <c r="HB240" s="2">
        <v>0</v>
      </c>
      <c r="HC240" s="2">
        <f t="shared" si="249"/>
        <v>0</v>
      </c>
      <c r="HD240" s="2"/>
      <c r="HE240" s="2" t="s">
        <v>3</v>
      </c>
      <c r="HF240" s="2" t="s">
        <v>3</v>
      </c>
      <c r="HG240" s="2"/>
      <c r="HH240" s="2"/>
      <c r="HI240" s="2"/>
      <c r="HJ240" s="2"/>
      <c r="HK240" s="2"/>
      <c r="HL240" s="2"/>
      <c r="HM240" s="2" t="s">
        <v>3</v>
      </c>
      <c r="HN240" s="2" t="s">
        <v>3</v>
      </c>
      <c r="HO240" s="2" t="s">
        <v>3</v>
      </c>
      <c r="HP240" s="2" t="s">
        <v>3</v>
      </c>
      <c r="HQ240" s="2" t="s">
        <v>3</v>
      </c>
      <c r="HR240" s="2"/>
      <c r="HS240" s="2"/>
      <c r="HT240" s="2"/>
      <c r="HU240" s="2"/>
      <c r="HV240" s="2"/>
      <c r="HW240" s="2"/>
      <c r="HX240" s="2"/>
      <c r="HY240" s="2"/>
      <c r="HZ240" s="2"/>
      <c r="IA240" s="2"/>
      <c r="IB240" s="2"/>
      <c r="IC240" s="2"/>
      <c r="ID240" s="2"/>
      <c r="IE240" s="2"/>
      <c r="IF240" s="2"/>
      <c r="IG240" s="2"/>
      <c r="IH240" s="2"/>
      <c r="II240" s="2"/>
      <c r="IJ240" s="2"/>
      <c r="IK240" s="2">
        <v>0</v>
      </c>
      <c r="IL240" s="2"/>
      <c r="IM240" s="2"/>
      <c r="IN240" s="2"/>
      <c r="IO240" s="2"/>
      <c r="IP240" s="2"/>
      <c r="IQ240" s="2"/>
      <c r="IR240" s="2"/>
      <c r="IS240" s="2"/>
      <c r="IT240" s="2"/>
      <c r="IU240" s="2"/>
    </row>
    <row r="241" spans="1:255" x14ac:dyDescent="0.2">
      <c r="A241">
        <v>17</v>
      </c>
      <c r="B241">
        <v>1</v>
      </c>
      <c r="E241" t="s">
        <v>269</v>
      </c>
      <c r="F241" t="s">
        <v>270</v>
      </c>
      <c r="G241" t="s">
        <v>271</v>
      </c>
      <c r="H241" t="s">
        <v>272</v>
      </c>
      <c r="I241">
        <f>ROUND(396/10,9)</f>
        <v>39.6</v>
      </c>
      <c r="J241">
        <v>0</v>
      </c>
      <c r="K241">
        <f>ROUND(396/10,9)</f>
        <v>39.6</v>
      </c>
      <c r="O241">
        <f t="shared" si="212"/>
        <v>931716</v>
      </c>
      <c r="P241">
        <f t="shared" si="213"/>
        <v>931716</v>
      </c>
      <c r="Q241">
        <f t="shared" si="214"/>
        <v>0</v>
      </c>
      <c r="R241">
        <f t="shared" si="215"/>
        <v>0</v>
      </c>
      <c r="S241">
        <f t="shared" si="216"/>
        <v>0</v>
      </c>
      <c r="T241">
        <f t="shared" si="217"/>
        <v>0</v>
      </c>
      <c r="U241">
        <f t="shared" si="218"/>
        <v>0</v>
      </c>
      <c r="V241">
        <f t="shared" si="219"/>
        <v>0</v>
      </c>
      <c r="W241">
        <f t="shared" si="220"/>
        <v>217</v>
      </c>
      <c r="X241">
        <f t="shared" si="221"/>
        <v>0</v>
      </c>
      <c r="Y241">
        <f t="shared" si="222"/>
        <v>0</v>
      </c>
      <c r="AA241">
        <v>76147894</v>
      </c>
      <c r="AB241">
        <f t="shared" si="223"/>
        <v>2858.83</v>
      </c>
      <c r="AC241">
        <f t="shared" si="224"/>
        <v>2858.83</v>
      </c>
      <c r="AD241">
        <f>ROUND((((ET241)-(EU241))+AE241),6)</f>
        <v>0</v>
      </c>
      <c r="AE241">
        <f>ROUND((EU241),6)</f>
        <v>0</v>
      </c>
      <c r="AF241">
        <f>ROUND((EV241),6)</f>
        <v>0</v>
      </c>
      <c r="AG241">
        <f t="shared" si="227"/>
        <v>0</v>
      </c>
      <c r="AH241">
        <f>(EW241)</f>
        <v>0</v>
      </c>
      <c r="AI241">
        <f>(EX241)</f>
        <v>0</v>
      </c>
      <c r="AJ241">
        <f t="shared" si="229"/>
        <v>5.48</v>
      </c>
      <c r="AK241">
        <v>2858.83</v>
      </c>
      <c r="AL241">
        <v>2858.83</v>
      </c>
      <c r="AM241">
        <v>0</v>
      </c>
      <c r="AN241">
        <v>0</v>
      </c>
      <c r="AO241">
        <v>0</v>
      </c>
      <c r="AP241">
        <v>0</v>
      </c>
      <c r="AQ241">
        <v>0</v>
      </c>
      <c r="AR241">
        <v>0</v>
      </c>
      <c r="AS241">
        <v>5.48</v>
      </c>
      <c r="AT241">
        <v>0</v>
      </c>
      <c r="AU241">
        <v>0</v>
      </c>
      <c r="AV241">
        <v>1</v>
      </c>
      <c r="AW241">
        <v>1</v>
      </c>
      <c r="AZ241">
        <v>8.23</v>
      </c>
      <c r="BA241">
        <v>1</v>
      </c>
      <c r="BB241">
        <v>1</v>
      </c>
      <c r="BC241">
        <v>8.23</v>
      </c>
      <c r="BD241" t="s">
        <v>3</v>
      </c>
      <c r="BE241" t="s">
        <v>3</v>
      </c>
      <c r="BF241" t="s">
        <v>3</v>
      </c>
      <c r="BG241" t="s">
        <v>3</v>
      </c>
      <c r="BH241">
        <v>3</v>
      </c>
      <c r="BI241">
        <v>2</v>
      </c>
      <c r="BJ241" t="s">
        <v>273</v>
      </c>
      <c r="BM241">
        <v>500002</v>
      </c>
      <c r="BN241">
        <v>0</v>
      </c>
      <c r="BO241" t="s">
        <v>258</v>
      </c>
      <c r="BP241">
        <v>1</v>
      </c>
      <c r="BQ241">
        <v>12</v>
      </c>
      <c r="BR241">
        <v>0</v>
      </c>
      <c r="BS241">
        <v>1</v>
      </c>
      <c r="BT241">
        <v>1</v>
      </c>
      <c r="BU241">
        <v>1</v>
      </c>
      <c r="BV241">
        <v>1</v>
      </c>
      <c r="BW241">
        <v>1</v>
      </c>
      <c r="BX241">
        <v>1</v>
      </c>
      <c r="BY241" t="s">
        <v>3</v>
      </c>
      <c r="BZ241">
        <v>0</v>
      </c>
      <c r="CA241">
        <v>0</v>
      </c>
      <c r="CB241" t="s">
        <v>3</v>
      </c>
      <c r="CE241">
        <v>0</v>
      </c>
      <c r="CF241">
        <v>0</v>
      </c>
      <c r="CG241">
        <v>0</v>
      </c>
      <c r="CM241">
        <v>0</v>
      </c>
      <c r="CN241" t="s">
        <v>3</v>
      </c>
      <c r="CO241">
        <v>0</v>
      </c>
      <c r="CP241">
        <f t="shared" si="230"/>
        <v>931716</v>
      </c>
      <c r="CQ241">
        <f t="shared" si="231"/>
        <v>23528.170900000001</v>
      </c>
      <c r="CR241">
        <f t="shared" si="232"/>
        <v>0</v>
      </c>
      <c r="CS241">
        <f t="shared" si="233"/>
        <v>0</v>
      </c>
      <c r="CT241">
        <f t="shared" si="234"/>
        <v>0</v>
      </c>
      <c r="CU241">
        <f t="shared" si="235"/>
        <v>0</v>
      </c>
      <c r="CV241">
        <f t="shared" si="236"/>
        <v>0</v>
      </c>
      <c r="CW241">
        <f t="shared" si="237"/>
        <v>0</v>
      </c>
      <c r="CX241">
        <f t="shared" si="238"/>
        <v>5.48</v>
      </c>
      <c r="CY241">
        <f t="shared" si="239"/>
        <v>0</v>
      </c>
      <c r="CZ241">
        <f t="shared" si="240"/>
        <v>0</v>
      </c>
      <c r="DC241" t="s">
        <v>3</v>
      </c>
      <c r="DD241" t="s">
        <v>3</v>
      </c>
      <c r="DE241" t="s">
        <v>3</v>
      </c>
      <c r="DF241" t="s">
        <v>3</v>
      </c>
      <c r="DG241" t="s">
        <v>3</v>
      </c>
      <c r="DH241" t="s">
        <v>3</v>
      </c>
      <c r="DI241" t="s">
        <v>3</v>
      </c>
      <c r="DJ241" t="s">
        <v>3</v>
      </c>
      <c r="DK241" t="s">
        <v>3</v>
      </c>
      <c r="DL241" t="s">
        <v>3</v>
      </c>
      <c r="DM241" t="s">
        <v>3</v>
      </c>
      <c r="DN241">
        <v>0</v>
      </c>
      <c r="DO241">
        <v>0</v>
      </c>
      <c r="DP241">
        <v>1</v>
      </c>
      <c r="DQ241">
        <v>1</v>
      </c>
      <c r="DU241">
        <v>1003</v>
      </c>
      <c r="DV241" t="s">
        <v>272</v>
      </c>
      <c r="DW241" t="s">
        <v>272</v>
      </c>
      <c r="DX241">
        <v>10</v>
      </c>
      <c r="DZ241" t="s">
        <v>3</v>
      </c>
      <c r="EA241" t="s">
        <v>3</v>
      </c>
      <c r="EB241" t="s">
        <v>3</v>
      </c>
      <c r="EC241" t="s">
        <v>3</v>
      </c>
      <c r="EE241">
        <v>41318551</v>
      </c>
      <c r="EF241">
        <v>12</v>
      </c>
      <c r="EG241" t="s">
        <v>59</v>
      </c>
      <c r="EH241">
        <v>0</v>
      </c>
      <c r="EI241" t="s">
        <v>3</v>
      </c>
      <c r="EJ241">
        <v>2</v>
      </c>
      <c r="EK241">
        <v>500002</v>
      </c>
      <c r="EL241" t="s">
        <v>60</v>
      </c>
      <c r="EM241" t="s">
        <v>61</v>
      </c>
      <c r="EO241" t="s">
        <v>3</v>
      </c>
      <c r="EQ241">
        <v>131072</v>
      </c>
      <c r="ER241">
        <v>2858.83</v>
      </c>
      <c r="ES241">
        <v>2858.83</v>
      </c>
      <c r="ET241">
        <v>0</v>
      </c>
      <c r="EU241">
        <v>0</v>
      </c>
      <c r="EV241">
        <v>0</v>
      </c>
      <c r="EW241">
        <v>0</v>
      </c>
      <c r="EX241">
        <v>0</v>
      </c>
      <c r="EY241">
        <v>0</v>
      </c>
      <c r="FQ241">
        <v>0</v>
      </c>
      <c r="FR241">
        <f t="shared" si="241"/>
        <v>0</v>
      </c>
      <c r="FS241">
        <v>0</v>
      </c>
      <c r="FX241">
        <v>0</v>
      </c>
      <c r="FY241">
        <v>0</v>
      </c>
      <c r="GA241" t="s">
        <v>3</v>
      </c>
      <c r="GD241">
        <v>1</v>
      </c>
      <c r="GF241">
        <v>-1646416019</v>
      </c>
      <c r="GG241">
        <v>1</v>
      </c>
      <c r="GH241">
        <v>1</v>
      </c>
      <c r="GI241">
        <v>3</v>
      </c>
      <c r="GJ241">
        <v>0</v>
      </c>
      <c r="GK241">
        <v>0</v>
      </c>
      <c r="GL241">
        <f t="shared" si="242"/>
        <v>0</v>
      </c>
      <c r="GM241">
        <f t="shared" si="243"/>
        <v>931716</v>
      </c>
      <c r="GN241">
        <f t="shared" si="244"/>
        <v>0</v>
      </c>
      <c r="GO241">
        <f t="shared" si="245"/>
        <v>931716</v>
      </c>
      <c r="GP241">
        <f t="shared" si="246"/>
        <v>0</v>
      </c>
      <c r="GR241">
        <v>0</v>
      </c>
      <c r="GS241">
        <v>3</v>
      </c>
      <c r="GT241">
        <v>0</v>
      </c>
      <c r="GU241" t="s">
        <v>3</v>
      </c>
      <c r="GV241">
        <f t="shared" si="247"/>
        <v>0</v>
      </c>
      <c r="GW241">
        <v>1</v>
      </c>
      <c r="GX241">
        <f t="shared" si="248"/>
        <v>0</v>
      </c>
      <c r="HA241">
        <v>0</v>
      </c>
      <c r="HB241">
        <v>0</v>
      </c>
      <c r="HC241">
        <f t="shared" si="249"/>
        <v>0</v>
      </c>
      <c r="HE241" t="s">
        <v>3</v>
      </c>
      <c r="HF241" t="s">
        <v>3</v>
      </c>
      <c r="HM241" t="s">
        <v>3</v>
      </c>
      <c r="HN241" t="s">
        <v>3</v>
      </c>
      <c r="HO241" t="s">
        <v>3</v>
      </c>
      <c r="HP241" t="s">
        <v>3</v>
      </c>
      <c r="HQ241" t="s">
        <v>3</v>
      </c>
      <c r="IK241">
        <v>0</v>
      </c>
    </row>
    <row r="242" spans="1:255" x14ac:dyDescent="0.2">
      <c r="A242" s="2">
        <v>17</v>
      </c>
      <c r="B242" s="2">
        <v>1</v>
      </c>
      <c r="C242" s="2">
        <f>ROW(SmtRes!A446)</f>
        <v>446</v>
      </c>
      <c r="D242" s="2">
        <f>ROW(EtalonRes!A450)</f>
        <v>450</v>
      </c>
      <c r="E242" s="2" t="s">
        <v>274</v>
      </c>
      <c r="F242" s="2" t="s">
        <v>275</v>
      </c>
      <c r="G242" s="2" t="s">
        <v>276</v>
      </c>
      <c r="H242" s="2" t="s">
        <v>67</v>
      </c>
      <c r="I242" s="2">
        <f>ROUND(348/100,9)</f>
        <v>3.48</v>
      </c>
      <c r="J242" s="2">
        <v>0</v>
      </c>
      <c r="K242" s="2">
        <f>ROUND(348/100,9)</f>
        <v>3.48</v>
      </c>
      <c r="L242" s="2"/>
      <c r="M242" s="2"/>
      <c r="N242" s="2"/>
      <c r="O242" s="2">
        <f t="shared" si="212"/>
        <v>731</v>
      </c>
      <c r="P242" s="2">
        <f t="shared" si="213"/>
        <v>131</v>
      </c>
      <c r="Q242" s="2">
        <f t="shared" si="214"/>
        <v>218</v>
      </c>
      <c r="R242" s="2">
        <f t="shared" si="215"/>
        <v>11</v>
      </c>
      <c r="S242" s="2">
        <f t="shared" si="216"/>
        <v>382</v>
      </c>
      <c r="T242" s="2">
        <f t="shared" si="217"/>
        <v>0</v>
      </c>
      <c r="U242" s="2">
        <f t="shared" si="218"/>
        <v>39.699839999999995</v>
      </c>
      <c r="V242" s="2">
        <f t="shared" si="219"/>
        <v>0.80039999999999989</v>
      </c>
      <c r="W242" s="2">
        <f t="shared" si="220"/>
        <v>0</v>
      </c>
      <c r="X242" s="2">
        <f t="shared" si="221"/>
        <v>373</v>
      </c>
      <c r="Y242" s="2">
        <f t="shared" si="222"/>
        <v>216</v>
      </c>
      <c r="Z242" s="2"/>
      <c r="AA242" s="2">
        <v>76147896</v>
      </c>
      <c r="AB242" s="2">
        <f t="shared" si="223"/>
        <v>209.86449999999999</v>
      </c>
      <c r="AC242" s="2">
        <f t="shared" si="224"/>
        <v>37.56</v>
      </c>
      <c r="AD242" s="2">
        <f>ROUND(((((ET242*1.15))-((EU242*1.15)))+AE242),6)</f>
        <v>62.56</v>
      </c>
      <c r="AE242" s="2">
        <f>ROUND(((EU242*1.15)),6)</f>
        <v>3.105</v>
      </c>
      <c r="AF242" s="2">
        <f>ROUND(((EV242*1.15)),6)</f>
        <v>109.7445</v>
      </c>
      <c r="AG242" s="2">
        <f t="shared" si="227"/>
        <v>0</v>
      </c>
      <c r="AH242" s="2">
        <f>((EW242*1.15))</f>
        <v>11.407999999999999</v>
      </c>
      <c r="AI242" s="2">
        <f>((EX242*1.15))</f>
        <v>0.22999999999999998</v>
      </c>
      <c r="AJ242" s="2">
        <f t="shared" si="229"/>
        <v>0</v>
      </c>
      <c r="AK242" s="2">
        <v>187.39</v>
      </c>
      <c r="AL242" s="2">
        <v>37.56</v>
      </c>
      <c r="AM242" s="2">
        <v>54.4</v>
      </c>
      <c r="AN242" s="2">
        <v>2.7</v>
      </c>
      <c r="AO242" s="2">
        <v>95.43</v>
      </c>
      <c r="AP242" s="2">
        <v>0</v>
      </c>
      <c r="AQ242" s="2">
        <v>9.92</v>
      </c>
      <c r="AR242" s="2">
        <v>0.2</v>
      </c>
      <c r="AS242" s="2">
        <v>0</v>
      </c>
      <c r="AT242" s="2">
        <v>95</v>
      </c>
      <c r="AU242" s="2">
        <v>55</v>
      </c>
      <c r="AV242" s="2">
        <v>1</v>
      </c>
      <c r="AW242" s="2">
        <v>1</v>
      </c>
      <c r="AX242" s="2"/>
      <c r="AY242" s="2"/>
      <c r="AZ242" s="2">
        <v>1</v>
      </c>
      <c r="BA242" s="2">
        <v>1</v>
      </c>
      <c r="BB242" s="2">
        <v>1</v>
      </c>
      <c r="BC242" s="2">
        <v>1</v>
      </c>
      <c r="BD242" s="2" t="s">
        <v>3</v>
      </c>
      <c r="BE242" s="2" t="s">
        <v>3</v>
      </c>
      <c r="BF242" s="2" t="s">
        <v>3</v>
      </c>
      <c r="BG242" s="2" t="s">
        <v>3</v>
      </c>
      <c r="BH242" s="2">
        <v>0</v>
      </c>
      <c r="BI242" s="2">
        <v>2</v>
      </c>
      <c r="BJ242" s="2" t="s">
        <v>277</v>
      </c>
      <c r="BK242" s="2"/>
      <c r="BL242" s="2"/>
      <c r="BM242" s="2">
        <v>108001</v>
      </c>
      <c r="BN242" s="2">
        <v>0</v>
      </c>
      <c r="BO242" s="2" t="s">
        <v>3</v>
      </c>
      <c r="BP242" s="2">
        <v>0</v>
      </c>
      <c r="BQ242" s="2">
        <v>3</v>
      </c>
      <c r="BR242" s="2">
        <v>0</v>
      </c>
      <c r="BS242" s="2">
        <v>1</v>
      </c>
      <c r="BT242" s="2">
        <v>1</v>
      </c>
      <c r="BU242" s="2">
        <v>1</v>
      </c>
      <c r="BV242" s="2">
        <v>1</v>
      </c>
      <c r="BW242" s="2">
        <v>1</v>
      </c>
      <c r="BX242" s="2">
        <v>1</v>
      </c>
      <c r="BY242" s="2" t="s">
        <v>3</v>
      </c>
      <c r="BZ242" s="2">
        <v>95</v>
      </c>
      <c r="CA242" s="2">
        <v>55</v>
      </c>
      <c r="CB242" s="2" t="s">
        <v>3</v>
      </c>
      <c r="CC242" s="2"/>
      <c r="CD242" s="2"/>
      <c r="CE242" s="2">
        <v>0</v>
      </c>
      <c r="CF242" s="2">
        <v>0</v>
      </c>
      <c r="CG242" s="2">
        <v>0</v>
      </c>
      <c r="CH242" s="2"/>
      <c r="CI242" s="2"/>
      <c r="CJ242" s="2"/>
      <c r="CK242" s="2"/>
      <c r="CL242" s="2"/>
      <c r="CM242" s="2">
        <v>0</v>
      </c>
      <c r="CN242" s="2" t="s">
        <v>23</v>
      </c>
      <c r="CO242" s="2">
        <v>0</v>
      </c>
      <c r="CP242" s="2">
        <f t="shared" si="230"/>
        <v>731</v>
      </c>
      <c r="CQ242" s="2">
        <f t="shared" si="231"/>
        <v>37.56</v>
      </c>
      <c r="CR242" s="2">
        <f t="shared" si="232"/>
        <v>62.56</v>
      </c>
      <c r="CS242" s="2">
        <f t="shared" si="233"/>
        <v>3.105</v>
      </c>
      <c r="CT242" s="2">
        <f t="shared" si="234"/>
        <v>109.7445</v>
      </c>
      <c r="CU242" s="2">
        <f t="shared" si="235"/>
        <v>0</v>
      </c>
      <c r="CV242" s="2">
        <f t="shared" si="236"/>
        <v>11.407999999999999</v>
      </c>
      <c r="CW242" s="2">
        <f t="shared" si="237"/>
        <v>0.22999999999999998</v>
      </c>
      <c r="CX242" s="2">
        <f t="shared" si="238"/>
        <v>0</v>
      </c>
      <c r="CY242" s="2">
        <f t="shared" si="239"/>
        <v>373.35</v>
      </c>
      <c r="CZ242" s="2">
        <f t="shared" si="240"/>
        <v>216.15</v>
      </c>
      <c r="DA242" s="2"/>
      <c r="DB242" s="2"/>
      <c r="DC242" s="2" t="s">
        <v>3</v>
      </c>
      <c r="DD242" s="2" t="s">
        <v>3</v>
      </c>
      <c r="DE242" s="2" t="s">
        <v>24</v>
      </c>
      <c r="DF242" s="2" t="s">
        <v>24</v>
      </c>
      <c r="DG242" s="2" t="s">
        <v>24</v>
      </c>
      <c r="DH242" s="2" t="s">
        <v>3</v>
      </c>
      <c r="DI242" s="2" t="s">
        <v>24</v>
      </c>
      <c r="DJ242" s="2" t="s">
        <v>24</v>
      </c>
      <c r="DK242" s="2" t="s">
        <v>3</v>
      </c>
      <c r="DL242" s="2" t="s">
        <v>3</v>
      </c>
      <c r="DM242" s="2" t="s">
        <v>3</v>
      </c>
      <c r="DN242" s="2">
        <v>0</v>
      </c>
      <c r="DO242" s="2">
        <v>0</v>
      </c>
      <c r="DP242" s="2">
        <v>1</v>
      </c>
      <c r="DQ242" s="2">
        <v>1</v>
      </c>
      <c r="DR242" s="2"/>
      <c r="DS242" s="2"/>
      <c r="DT242" s="2"/>
      <c r="DU242" s="2">
        <v>1013</v>
      </c>
      <c r="DV242" s="2" t="s">
        <v>67</v>
      </c>
      <c r="DW242" s="2" t="s">
        <v>67</v>
      </c>
      <c r="DX242" s="2">
        <v>1</v>
      </c>
      <c r="DY242" s="2"/>
      <c r="DZ242" s="2" t="s">
        <v>3</v>
      </c>
      <c r="EA242" s="2" t="s">
        <v>3</v>
      </c>
      <c r="EB242" s="2" t="s">
        <v>3</v>
      </c>
      <c r="EC242" s="2" t="s">
        <v>3</v>
      </c>
      <c r="ED242" s="2"/>
      <c r="EE242" s="2">
        <v>41318495</v>
      </c>
      <c r="EF242" s="2">
        <v>3</v>
      </c>
      <c r="EG242" s="2" t="s">
        <v>50</v>
      </c>
      <c r="EH242" s="2">
        <v>0</v>
      </c>
      <c r="EI242" s="2" t="s">
        <v>3</v>
      </c>
      <c r="EJ242" s="2">
        <v>2</v>
      </c>
      <c r="EK242" s="2">
        <v>108001</v>
      </c>
      <c r="EL242" s="2" t="s">
        <v>71</v>
      </c>
      <c r="EM242" s="2" t="s">
        <v>72</v>
      </c>
      <c r="EN242" s="2"/>
      <c r="EO242" s="2" t="s">
        <v>28</v>
      </c>
      <c r="EP242" s="2"/>
      <c r="EQ242" s="2">
        <v>131840</v>
      </c>
      <c r="ER242" s="2">
        <v>187.39</v>
      </c>
      <c r="ES242" s="2">
        <v>37.56</v>
      </c>
      <c r="ET242" s="2">
        <v>54.4</v>
      </c>
      <c r="EU242" s="2">
        <v>2.7</v>
      </c>
      <c r="EV242" s="2">
        <v>95.43</v>
      </c>
      <c r="EW242" s="2">
        <v>9.92</v>
      </c>
      <c r="EX242" s="2">
        <v>0.2</v>
      </c>
      <c r="EY242" s="2">
        <v>0</v>
      </c>
      <c r="EZ242" s="2"/>
      <c r="FA242" s="2"/>
      <c r="FB242" s="2"/>
      <c r="FC242" s="2"/>
      <c r="FD242" s="2"/>
      <c r="FE242" s="2"/>
      <c r="FF242" s="2"/>
      <c r="FG242" s="2"/>
      <c r="FH242" s="2"/>
      <c r="FI242" s="2"/>
      <c r="FJ242" s="2"/>
      <c r="FK242" s="2"/>
      <c r="FL242" s="2"/>
      <c r="FM242" s="2"/>
      <c r="FN242" s="2"/>
      <c r="FO242" s="2"/>
      <c r="FP242" s="2"/>
      <c r="FQ242" s="2">
        <v>0</v>
      </c>
      <c r="FR242" s="2">
        <f t="shared" si="241"/>
        <v>0</v>
      </c>
      <c r="FS242" s="2">
        <v>0</v>
      </c>
      <c r="FT242" s="2"/>
      <c r="FU242" s="2"/>
      <c r="FV242" s="2"/>
      <c r="FW242" s="2"/>
      <c r="FX242" s="2">
        <v>95</v>
      </c>
      <c r="FY242" s="2">
        <v>55</v>
      </c>
      <c r="FZ242" s="2"/>
      <c r="GA242" s="2" t="s">
        <v>3</v>
      </c>
      <c r="GB242" s="2"/>
      <c r="GC242" s="2"/>
      <c r="GD242" s="2">
        <v>1</v>
      </c>
      <c r="GE242" s="2"/>
      <c r="GF242" s="2">
        <v>1986915896</v>
      </c>
      <c r="GG242" s="2">
        <v>2</v>
      </c>
      <c r="GH242" s="2">
        <v>1</v>
      </c>
      <c r="GI242" s="2">
        <v>-2</v>
      </c>
      <c r="GJ242" s="2">
        <v>0</v>
      </c>
      <c r="GK242" s="2">
        <v>0</v>
      </c>
      <c r="GL242" s="2">
        <f t="shared" si="242"/>
        <v>0</v>
      </c>
      <c r="GM242" s="2">
        <f t="shared" si="243"/>
        <v>1320</v>
      </c>
      <c r="GN242" s="2">
        <f t="shared" si="244"/>
        <v>0</v>
      </c>
      <c r="GO242" s="2">
        <f t="shared" si="245"/>
        <v>1320</v>
      </c>
      <c r="GP242" s="2">
        <f t="shared" si="246"/>
        <v>0</v>
      </c>
      <c r="GQ242" s="2"/>
      <c r="GR242" s="2">
        <v>0</v>
      </c>
      <c r="GS242" s="2">
        <v>3</v>
      </c>
      <c r="GT242" s="2">
        <v>0</v>
      </c>
      <c r="GU242" s="2" t="s">
        <v>3</v>
      </c>
      <c r="GV242" s="2">
        <f t="shared" si="247"/>
        <v>0</v>
      </c>
      <c r="GW242" s="2">
        <v>1</v>
      </c>
      <c r="GX242" s="2">
        <f t="shared" si="248"/>
        <v>0</v>
      </c>
      <c r="GY242" s="2"/>
      <c r="GZ242" s="2"/>
      <c r="HA242" s="2">
        <v>0</v>
      </c>
      <c r="HB242" s="2">
        <v>0</v>
      </c>
      <c r="HC242" s="2">
        <f t="shared" si="249"/>
        <v>0</v>
      </c>
      <c r="HD242" s="2"/>
      <c r="HE242" s="2" t="s">
        <v>3</v>
      </c>
      <c r="HF242" s="2" t="s">
        <v>3</v>
      </c>
      <c r="HG242" s="2"/>
      <c r="HH242" s="2"/>
      <c r="HI242" s="2"/>
      <c r="HJ242" s="2"/>
      <c r="HK242" s="2"/>
      <c r="HL242" s="2"/>
      <c r="HM242" s="2" t="s">
        <v>3</v>
      </c>
      <c r="HN242" s="2" t="s">
        <v>3</v>
      </c>
      <c r="HO242" s="2" t="s">
        <v>3</v>
      </c>
      <c r="HP242" s="2" t="s">
        <v>3</v>
      </c>
      <c r="HQ242" s="2" t="s">
        <v>3</v>
      </c>
      <c r="HR242" s="2"/>
      <c r="HS242" s="2"/>
      <c r="HT242" s="2"/>
      <c r="HU242" s="2"/>
      <c r="HV242" s="2"/>
      <c r="HW242" s="2"/>
      <c r="HX242" s="2"/>
      <c r="HY242" s="2"/>
      <c r="HZ242" s="2"/>
      <c r="IA242" s="2"/>
      <c r="IB242" s="2"/>
      <c r="IC242" s="2"/>
      <c r="ID242" s="2"/>
      <c r="IE242" s="2"/>
      <c r="IF242" s="2"/>
      <c r="IG242" s="2"/>
      <c r="IH242" s="2"/>
      <c r="II242" s="2"/>
      <c r="IJ242" s="2"/>
      <c r="IK242" s="2">
        <v>0</v>
      </c>
      <c r="IL242" s="2"/>
      <c r="IM242" s="2"/>
      <c r="IN242" s="2"/>
      <c r="IO242" s="2"/>
      <c r="IP242" s="2"/>
      <c r="IQ242" s="2"/>
      <c r="IR242" s="2"/>
      <c r="IS242" s="2"/>
      <c r="IT242" s="2"/>
      <c r="IU242" s="2"/>
    </row>
    <row r="243" spans="1:255" x14ac:dyDescent="0.2">
      <c r="A243">
        <v>17</v>
      </c>
      <c r="B243">
        <v>1</v>
      </c>
      <c r="C243">
        <f>ROW(SmtRes!A456)</f>
        <v>456</v>
      </c>
      <c r="D243">
        <f>ROW(EtalonRes!A460)</f>
        <v>460</v>
      </c>
      <c r="E243" t="s">
        <v>274</v>
      </c>
      <c r="F243" t="s">
        <v>275</v>
      </c>
      <c r="G243" t="s">
        <v>276</v>
      </c>
      <c r="H243" t="s">
        <v>67</v>
      </c>
      <c r="I243">
        <f>ROUND(348/100,9)</f>
        <v>3.48</v>
      </c>
      <c r="J243">
        <v>0</v>
      </c>
      <c r="K243">
        <f>ROUND(348/100,9)</f>
        <v>3.48</v>
      </c>
      <c r="O243">
        <f t="shared" si="212"/>
        <v>6011</v>
      </c>
      <c r="P243">
        <f t="shared" si="213"/>
        <v>1076</v>
      </c>
      <c r="Q243">
        <f t="shared" si="214"/>
        <v>1792</v>
      </c>
      <c r="R243">
        <f t="shared" si="215"/>
        <v>89</v>
      </c>
      <c r="S243">
        <f t="shared" si="216"/>
        <v>3143</v>
      </c>
      <c r="T243">
        <f t="shared" si="217"/>
        <v>0</v>
      </c>
      <c r="U243">
        <f t="shared" si="218"/>
        <v>39.699839999999995</v>
      </c>
      <c r="V243">
        <f t="shared" si="219"/>
        <v>0.80039999999999989</v>
      </c>
      <c r="W243">
        <f t="shared" si="220"/>
        <v>0</v>
      </c>
      <c r="X243">
        <f t="shared" si="221"/>
        <v>3070</v>
      </c>
      <c r="Y243">
        <f t="shared" si="222"/>
        <v>1778</v>
      </c>
      <c r="AA243">
        <v>76147894</v>
      </c>
      <c r="AB243">
        <f t="shared" si="223"/>
        <v>209.86449999999999</v>
      </c>
      <c r="AC243">
        <f t="shared" si="224"/>
        <v>37.56</v>
      </c>
      <c r="AD243">
        <f>ROUND(((((ET243*1.15))-((EU243*1.15)))+AE243),6)</f>
        <v>62.56</v>
      </c>
      <c r="AE243">
        <f>ROUND(((EU243*1.15)),6)</f>
        <v>3.105</v>
      </c>
      <c r="AF243">
        <f>ROUND(((EV243*1.15)),6)</f>
        <v>109.7445</v>
      </c>
      <c r="AG243">
        <f t="shared" si="227"/>
        <v>0</v>
      </c>
      <c r="AH243">
        <f>((EW243*1.15))</f>
        <v>11.407999999999999</v>
      </c>
      <c r="AI243">
        <f>((EX243*1.15))</f>
        <v>0.22999999999999998</v>
      </c>
      <c r="AJ243">
        <f t="shared" si="229"/>
        <v>0</v>
      </c>
      <c r="AK243">
        <v>187.39</v>
      </c>
      <c r="AL243">
        <v>37.56</v>
      </c>
      <c r="AM243">
        <v>54.4</v>
      </c>
      <c r="AN243">
        <v>2.7</v>
      </c>
      <c r="AO243">
        <v>95.43</v>
      </c>
      <c r="AP243">
        <v>0</v>
      </c>
      <c r="AQ243">
        <v>9.92</v>
      </c>
      <c r="AR243">
        <v>0.2</v>
      </c>
      <c r="AS243">
        <v>0</v>
      </c>
      <c r="AT243">
        <v>95</v>
      </c>
      <c r="AU243">
        <v>55</v>
      </c>
      <c r="AV243">
        <v>1</v>
      </c>
      <c r="AW243">
        <v>1</v>
      </c>
      <c r="AZ243">
        <v>8.23</v>
      </c>
      <c r="BA243">
        <v>8.23</v>
      </c>
      <c r="BB243">
        <v>8.23</v>
      </c>
      <c r="BC243">
        <v>8.23</v>
      </c>
      <c r="BD243" t="s">
        <v>3</v>
      </c>
      <c r="BE243" t="s">
        <v>3</v>
      </c>
      <c r="BF243" t="s">
        <v>3</v>
      </c>
      <c r="BG243" t="s">
        <v>3</v>
      </c>
      <c r="BH243">
        <v>0</v>
      </c>
      <c r="BI243">
        <v>2</v>
      </c>
      <c r="BJ243" t="s">
        <v>277</v>
      </c>
      <c r="BM243">
        <v>108001</v>
      </c>
      <c r="BN243">
        <v>0</v>
      </c>
      <c r="BO243" t="s">
        <v>258</v>
      </c>
      <c r="BP243">
        <v>1</v>
      </c>
      <c r="BQ243">
        <v>3</v>
      </c>
      <c r="BR243">
        <v>0</v>
      </c>
      <c r="BS243">
        <v>8.23</v>
      </c>
      <c r="BT243">
        <v>1</v>
      </c>
      <c r="BU243">
        <v>1</v>
      </c>
      <c r="BV243">
        <v>1</v>
      </c>
      <c r="BW243">
        <v>1</v>
      </c>
      <c r="BX243">
        <v>1</v>
      </c>
      <c r="BY243" t="s">
        <v>3</v>
      </c>
      <c r="BZ243">
        <v>95</v>
      </c>
      <c r="CA243">
        <v>55</v>
      </c>
      <c r="CB243" t="s">
        <v>3</v>
      </c>
      <c r="CE243">
        <v>0</v>
      </c>
      <c r="CF243">
        <v>0</v>
      </c>
      <c r="CG243">
        <v>0</v>
      </c>
      <c r="CM243">
        <v>0</v>
      </c>
      <c r="CN243" t="s">
        <v>23</v>
      </c>
      <c r="CO243">
        <v>0</v>
      </c>
      <c r="CP243">
        <f t="shared" si="230"/>
        <v>6011</v>
      </c>
      <c r="CQ243">
        <f t="shared" si="231"/>
        <v>309.11880000000002</v>
      </c>
      <c r="CR243">
        <f t="shared" si="232"/>
        <v>514.86880000000008</v>
      </c>
      <c r="CS243">
        <f t="shared" si="233"/>
        <v>25.55415</v>
      </c>
      <c r="CT243">
        <f t="shared" si="234"/>
        <v>903.19723500000009</v>
      </c>
      <c r="CU243">
        <f t="shared" si="235"/>
        <v>0</v>
      </c>
      <c r="CV243">
        <f t="shared" si="236"/>
        <v>11.407999999999999</v>
      </c>
      <c r="CW243">
        <f t="shared" si="237"/>
        <v>0.22999999999999998</v>
      </c>
      <c r="CX243">
        <f t="shared" si="238"/>
        <v>0</v>
      </c>
      <c r="CY243">
        <f t="shared" si="239"/>
        <v>3070.4</v>
      </c>
      <c r="CZ243">
        <f t="shared" si="240"/>
        <v>1777.6</v>
      </c>
      <c r="DC243" t="s">
        <v>3</v>
      </c>
      <c r="DD243" t="s">
        <v>3</v>
      </c>
      <c r="DE243" t="s">
        <v>24</v>
      </c>
      <c r="DF243" t="s">
        <v>24</v>
      </c>
      <c r="DG243" t="s">
        <v>24</v>
      </c>
      <c r="DH243" t="s">
        <v>3</v>
      </c>
      <c r="DI243" t="s">
        <v>24</v>
      </c>
      <c r="DJ243" t="s">
        <v>24</v>
      </c>
      <c r="DK243" t="s">
        <v>3</v>
      </c>
      <c r="DL243" t="s">
        <v>3</v>
      </c>
      <c r="DM243" t="s">
        <v>3</v>
      </c>
      <c r="DN243">
        <v>0</v>
      </c>
      <c r="DO243">
        <v>0</v>
      </c>
      <c r="DP243">
        <v>1</v>
      </c>
      <c r="DQ243">
        <v>1</v>
      </c>
      <c r="DU243">
        <v>1013</v>
      </c>
      <c r="DV243" t="s">
        <v>67</v>
      </c>
      <c r="DW243" t="s">
        <v>67</v>
      </c>
      <c r="DX243">
        <v>1</v>
      </c>
      <c r="DZ243" t="s">
        <v>3</v>
      </c>
      <c r="EA243" t="s">
        <v>3</v>
      </c>
      <c r="EB243" t="s">
        <v>3</v>
      </c>
      <c r="EC243" t="s">
        <v>3</v>
      </c>
      <c r="EE243">
        <v>41318495</v>
      </c>
      <c r="EF243">
        <v>3</v>
      </c>
      <c r="EG243" t="s">
        <v>50</v>
      </c>
      <c r="EH243">
        <v>0</v>
      </c>
      <c r="EI243" t="s">
        <v>3</v>
      </c>
      <c r="EJ243">
        <v>2</v>
      </c>
      <c r="EK243">
        <v>108001</v>
      </c>
      <c r="EL243" t="s">
        <v>71</v>
      </c>
      <c r="EM243" t="s">
        <v>72</v>
      </c>
      <c r="EO243" t="s">
        <v>28</v>
      </c>
      <c r="EQ243">
        <v>131840</v>
      </c>
      <c r="ER243">
        <v>187.39</v>
      </c>
      <c r="ES243">
        <v>37.56</v>
      </c>
      <c r="ET243">
        <v>54.4</v>
      </c>
      <c r="EU243">
        <v>2.7</v>
      </c>
      <c r="EV243">
        <v>95.43</v>
      </c>
      <c r="EW243">
        <v>9.92</v>
      </c>
      <c r="EX243">
        <v>0.2</v>
      </c>
      <c r="EY243">
        <v>0</v>
      </c>
      <c r="FQ243">
        <v>0</v>
      </c>
      <c r="FR243">
        <f t="shared" si="241"/>
        <v>0</v>
      </c>
      <c r="FS243">
        <v>0</v>
      </c>
      <c r="FX243">
        <v>95</v>
      </c>
      <c r="FY243">
        <v>55</v>
      </c>
      <c r="GA243" t="s">
        <v>3</v>
      </c>
      <c r="GD243">
        <v>1</v>
      </c>
      <c r="GF243">
        <v>1986915896</v>
      </c>
      <c r="GG243">
        <v>1</v>
      </c>
      <c r="GH243">
        <v>1</v>
      </c>
      <c r="GI243">
        <v>3</v>
      </c>
      <c r="GJ243">
        <v>0</v>
      </c>
      <c r="GK243">
        <v>0</v>
      </c>
      <c r="GL243">
        <f t="shared" si="242"/>
        <v>0</v>
      </c>
      <c r="GM243">
        <f t="shared" si="243"/>
        <v>10859</v>
      </c>
      <c r="GN243">
        <f t="shared" si="244"/>
        <v>0</v>
      </c>
      <c r="GO243">
        <f t="shared" si="245"/>
        <v>10859</v>
      </c>
      <c r="GP243">
        <f t="shared" si="246"/>
        <v>0</v>
      </c>
      <c r="GR243">
        <v>0</v>
      </c>
      <c r="GS243">
        <v>3</v>
      </c>
      <c r="GT243">
        <v>0</v>
      </c>
      <c r="GU243" t="s">
        <v>3</v>
      </c>
      <c r="GV243">
        <f t="shared" si="247"/>
        <v>0</v>
      </c>
      <c r="GW243">
        <v>1</v>
      </c>
      <c r="GX243">
        <f t="shared" si="248"/>
        <v>0</v>
      </c>
      <c r="HA243">
        <v>0</v>
      </c>
      <c r="HB243">
        <v>0</v>
      </c>
      <c r="HC243">
        <f t="shared" si="249"/>
        <v>0</v>
      </c>
      <c r="HE243" t="s">
        <v>3</v>
      </c>
      <c r="HF243" t="s">
        <v>3</v>
      </c>
      <c r="HM243" t="s">
        <v>3</v>
      </c>
      <c r="HN243" t="s">
        <v>3</v>
      </c>
      <c r="HO243" t="s">
        <v>3</v>
      </c>
      <c r="HP243" t="s">
        <v>3</v>
      </c>
      <c r="HQ243" t="s">
        <v>3</v>
      </c>
      <c r="IK243">
        <v>0</v>
      </c>
    </row>
    <row r="244" spans="1:255" x14ac:dyDescent="0.2">
      <c r="A244" s="2">
        <v>17</v>
      </c>
      <c r="B244" s="2">
        <v>1</v>
      </c>
      <c r="C244" s="2"/>
      <c r="D244" s="2"/>
      <c r="E244" s="2" t="s">
        <v>278</v>
      </c>
      <c r="F244" s="2" t="s">
        <v>279</v>
      </c>
      <c r="G244" s="2" t="s">
        <v>280</v>
      </c>
      <c r="H244" s="2" t="s">
        <v>197</v>
      </c>
      <c r="I244" s="2">
        <f>ROUND(348/1000,9)</f>
        <v>0.34799999999999998</v>
      </c>
      <c r="J244" s="2">
        <v>0</v>
      </c>
      <c r="K244" s="2">
        <f>ROUND(348/1000,9)</f>
        <v>0.34799999999999998</v>
      </c>
      <c r="L244" s="2"/>
      <c r="M244" s="2"/>
      <c r="N244" s="2"/>
      <c r="O244" s="2">
        <f t="shared" si="212"/>
        <v>165835</v>
      </c>
      <c r="P244" s="2">
        <f t="shared" si="213"/>
        <v>165835</v>
      </c>
      <c r="Q244" s="2">
        <f t="shared" si="214"/>
        <v>0</v>
      </c>
      <c r="R244" s="2">
        <f t="shared" si="215"/>
        <v>0</v>
      </c>
      <c r="S244" s="2">
        <f t="shared" si="216"/>
        <v>0</v>
      </c>
      <c r="T244" s="2">
        <f t="shared" si="217"/>
        <v>0</v>
      </c>
      <c r="U244" s="2">
        <f t="shared" si="218"/>
        <v>0</v>
      </c>
      <c r="V244" s="2">
        <f t="shared" si="219"/>
        <v>0</v>
      </c>
      <c r="W244" s="2">
        <f t="shared" si="220"/>
        <v>175</v>
      </c>
      <c r="X244" s="2">
        <f t="shared" si="221"/>
        <v>0</v>
      </c>
      <c r="Y244" s="2">
        <f t="shared" si="222"/>
        <v>0</v>
      </c>
      <c r="Z244" s="2"/>
      <c r="AA244" s="2">
        <v>76147896</v>
      </c>
      <c r="AB244" s="2">
        <f t="shared" si="223"/>
        <v>476536.58</v>
      </c>
      <c r="AC244" s="2">
        <f t="shared" si="224"/>
        <v>476536.58</v>
      </c>
      <c r="AD244" s="2">
        <f>ROUND((((ET244)-(EU244))+AE244),6)</f>
        <v>0</v>
      </c>
      <c r="AE244" s="2">
        <f>ROUND((EU244),6)</f>
        <v>0</v>
      </c>
      <c r="AF244" s="2">
        <f>ROUND((EV244),6)</f>
        <v>0</v>
      </c>
      <c r="AG244" s="2">
        <f t="shared" si="227"/>
        <v>0</v>
      </c>
      <c r="AH244" s="2">
        <f>(EW244)</f>
        <v>0</v>
      </c>
      <c r="AI244" s="2">
        <f>(EX244)</f>
        <v>0</v>
      </c>
      <c r="AJ244" s="2">
        <f t="shared" si="229"/>
        <v>503.3</v>
      </c>
      <c r="AK244" s="2">
        <v>476536.58</v>
      </c>
      <c r="AL244" s="2">
        <v>476536.58</v>
      </c>
      <c r="AM244" s="2">
        <v>0</v>
      </c>
      <c r="AN244" s="2">
        <v>0</v>
      </c>
      <c r="AO244" s="2">
        <v>0</v>
      </c>
      <c r="AP244" s="2">
        <v>0</v>
      </c>
      <c r="AQ244" s="2">
        <v>0</v>
      </c>
      <c r="AR244" s="2">
        <v>0</v>
      </c>
      <c r="AS244" s="2">
        <v>503.3</v>
      </c>
      <c r="AT244" s="2">
        <v>0</v>
      </c>
      <c r="AU244" s="2">
        <v>0</v>
      </c>
      <c r="AV244" s="2">
        <v>1</v>
      </c>
      <c r="AW244" s="2">
        <v>1</v>
      </c>
      <c r="AX244" s="2"/>
      <c r="AY244" s="2"/>
      <c r="AZ244" s="2">
        <v>1</v>
      </c>
      <c r="BA244" s="2">
        <v>1</v>
      </c>
      <c r="BB244" s="2">
        <v>1</v>
      </c>
      <c r="BC244" s="2">
        <v>1</v>
      </c>
      <c r="BD244" s="2" t="s">
        <v>3</v>
      </c>
      <c r="BE244" s="2" t="s">
        <v>3</v>
      </c>
      <c r="BF244" s="2" t="s">
        <v>3</v>
      </c>
      <c r="BG244" s="2" t="s">
        <v>3</v>
      </c>
      <c r="BH244" s="2">
        <v>3</v>
      </c>
      <c r="BI244" s="2">
        <v>2</v>
      </c>
      <c r="BJ244" s="2" t="s">
        <v>281</v>
      </c>
      <c r="BK244" s="2"/>
      <c r="BL244" s="2"/>
      <c r="BM244" s="2">
        <v>500002</v>
      </c>
      <c r="BN244" s="2">
        <v>0</v>
      </c>
      <c r="BO244" s="2" t="s">
        <v>3</v>
      </c>
      <c r="BP244" s="2">
        <v>0</v>
      </c>
      <c r="BQ244" s="2">
        <v>12</v>
      </c>
      <c r="BR244" s="2">
        <v>0</v>
      </c>
      <c r="BS244" s="2">
        <v>1</v>
      </c>
      <c r="BT244" s="2">
        <v>1</v>
      </c>
      <c r="BU244" s="2">
        <v>1</v>
      </c>
      <c r="BV244" s="2">
        <v>1</v>
      </c>
      <c r="BW244" s="2">
        <v>1</v>
      </c>
      <c r="BX244" s="2">
        <v>1</v>
      </c>
      <c r="BY244" s="2" t="s">
        <v>3</v>
      </c>
      <c r="BZ244" s="2">
        <v>0</v>
      </c>
      <c r="CA244" s="2">
        <v>0</v>
      </c>
      <c r="CB244" s="2" t="s">
        <v>3</v>
      </c>
      <c r="CC244" s="2"/>
      <c r="CD244" s="2"/>
      <c r="CE244" s="2">
        <v>0</v>
      </c>
      <c r="CF244" s="2">
        <v>0</v>
      </c>
      <c r="CG244" s="2">
        <v>0</v>
      </c>
      <c r="CH244" s="2"/>
      <c r="CI244" s="2"/>
      <c r="CJ244" s="2"/>
      <c r="CK244" s="2"/>
      <c r="CL244" s="2"/>
      <c r="CM244" s="2">
        <v>0</v>
      </c>
      <c r="CN244" s="2" t="s">
        <v>3</v>
      </c>
      <c r="CO244" s="2">
        <v>0</v>
      </c>
      <c r="CP244" s="2">
        <f t="shared" si="230"/>
        <v>165835</v>
      </c>
      <c r="CQ244" s="2">
        <f t="shared" si="231"/>
        <v>476536.58</v>
      </c>
      <c r="CR244" s="2">
        <f t="shared" si="232"/>
        <v>0</v>
      </c>
      <c r="CS244" s="2">
        <f t="shared" si="233"/>
        <v>0</v>
      </c>
      <c r="CT244" s="2">
        <f t="shared" si="234"/>
        <v>0</v>
      </c>
      <c r="CU244" s="2">
        <f t="shared" si="235"/>
        <v>0</v>
      </c>
      <c r="CV244" s="2">
        <f t="shared" si="236"/>
        <v>0</v>
      </c>
      <c r="CW244" s="2">
        <f t="shared" si="237"/>
        <v>0</v>
      </c>
      <c r="CX244" s="2">
        <f t="shared" si="238"/>
        <v>503.3</v>
      </c>
      <c r="CY244" s="2">
        <f t="shared" si="239"/>
        <v>0</v>
      </c>
      <c r="CZ244" s="2">
        <f t="shared" si="240"/>
        <v>0</v>
      </c>
      <c r="DA244" s="2"/>
      <c r="DB244" s="2"/>
      <c r="DC244" s="2" t="s">
        <v>3</v>
      </c>
      <c r="DD244" s="2" t="s">
        <v>3</v>
      </c>
      <c r="DE244" s="2" t="s">
        <v>3</v>
      </c>
      <c r="DF244" s="2" t="s">
        <v>3</v>
      </c>
      <c r="DG244" s="2" t="s">
        <v>3</v>
      </c>
      <c r="DH244" s="2" t="s">
        <v>3</v>
      </c>
      <c r="DI244" s="2" t="s">
        <v>3</v>
      </c>
      <c r="DJ244" s="2" t="s">
        <v>3</v>
      </c>
      <c r="DK244" s="2" t="s">
        <v>3</v>
      </c>
      <c r="DL244" s="2" t="s">
        <v>3</v>
      </c>
      <c r="DM244" s="2" t="s">
        <v>3</v>
      </c>
      <c r="DN244" s="2">
        <v>0</v>
      </c>
      <c r="DO244" s="2">
        <v>0</v>
      </c>
      <c r="DP244" s="2">
        <v>1</v>
      </c>
      <c r="DQ244" s="2">
        <v>1</v>
      </c>
      <c r="DR244" s="2"/>
      <c r="DS244" s="2"/>
      <c r="DT244" s="2"/>
      <c r="DU244" s="2">
        <v>1013</v>
      </c>
      <c r="DV244" s="2" t="s">
        <v>197</v>
      </c>
      <c r="DW244" s="2" t="s">
        <v>199</v>
      </c>
      <c r="DX244" s="2">
        <v>1</v>
      </c>
      <c r="DY244" s="2"/>
      <c r="DZ244" s="2" t="s">
        <v>3</v>
      </c>
      <c r="EA244" s="2" t="s">
        <v>3</v>
      </c>
      <c r="EB244" s="2" t="s">
        <v>3</v>
      </c>
      <c r="EC244" s="2" t="s">
        <v>3</v>
      </c>
      <c r="ED244" s="2"/>
      <c r="EE244" s="2">
        <v>41318551</v>
      </c>
      <c r="EF244" s="2">
        <v>12</v>
      </c>
      <c r="EG244" s="2" t="s">
        <v>59</v>
      </c>
      <c r="EH244" s="2">
        <v>0</v>
      </c>
      <c r="EI244" s="2" t="s">
        <v>3</v>
      </c>
      <c r="EJ244" s="2">
        <v>2</v>
      </c>
      <c r="EK244" s="2">
        <v>500002</v>
      </c>
      <c r="EL244" s="2" t="s">
        <v>60</v>
      </c>
      <c r="EM244" s="2" t="s">
        <v>61</v>
      </c>
      <c r="EN244" s="2"/>
      <c r="EO244" s="2" t="s">
        <v>3</v>
      </c>
      <c r="EP244" s="2"/>
      <c r="EQ244" s="2">
        <v>131072</v>
      </c>
      <c r="ER244" s="2">
        <v>476536.58</v>
      </c>
      <c r="ES244" s="2">
        <v>476536.58</v>
      </c>
      <c r="ET244" s="2">
        <v>0</v>
      </c>
      <c r="EU244" s="2">
        <v>0</v>
      </c>
      <c r="EV244" s="2">
        <v>0</v>
      </c>
      <c r="EW244" s="2">
        <v>0</v>
      </c>
      <c r="EX244" s="2">
        <v>0</v>
      </c>
      <c r="EY244" s="2">
        <v>0</v>
      </c>
      <c r="EZ244" s="2"/>
      <c r="FA244" s="2"/>
      <c r="FB244" s="2"/>
      <c r="FC244" s="2"/>
      <c r="FD244" s="2"/>
      <c r="FE244" s="2"/>
      <c r="FF244" s="2"/>
      <c r="FG244" s="2"/>
      <c r="FH244" s="2"/>
      <c r="FI244" s="2"/>
      <c r="FJ244" s="2"/>
      <c r="FK244" s="2"/>
      <c r="FL244" s="2"/>
      <c r="FM244" s="2"/>
      <c r="FN244" s="2"/>
      <c r="FO244" s="2"/>
      <c r="FP244" s="2"/>
      <c r="FQ244" s="2">
        <v>0</v>
      </c>
      <c r="FR244" s="2">
        <f t="shared" si="241"/>
        <v>0</v>
      </c>
      <c r="FS244" s="2">
        <v>0</v>
      </c>
      <c r="FT244" s="2"/>
      <c r="FU244" s="2"/>
      <c r="FV244" s="2"/>
      <c r="FW244" s="2"/>
      <c r="FX244" s="2">
        <v>0</v>
      </c>
      <c r="FY244" s="2">
        <v>0</v>
      </c>
      <c r="FZ244" s="2"/>
      <c r="GA244" s="2" t="s">
        <v>3</v>
      </c>
      <c r="GB244" s="2"/>
      <c r="GC244" s="2"/>
      <c r="GD244" s="2">
        <v>1</v>
      </c>
      <c r="GE244" s="2"/>
      <c r="GF244" s="2">
        <v>-497304193</v>
      </c>
      <c r="GG244" s="2">
        <v>2</v>
      </c>
      <c r="GH244" s="2">
        <v>1</v>
      </c>
      <c r="GI244" s="2">
        <v>-2</v>
      </c>
      <c r="GJ244" s="2">
        <v>0</v>
      </c>
      <c r="GK244" s="2">
        <v>0</v>
      </c>
      <c r="GL244" s="2">
        <f t="shared" si="242"/>
        <v>0</v>
      </c>
      <c r="GM244" s="2">
        <f t="shared" si="243"/>
        <v>165835</v>
      </c>
      <c r="GN244" s="2">
        <f t="shared" si="244"/>
        <v>0</v>
      </c>
      <c r="GO244" s="2">
        <f t="shared" si="245"/>
        <v>165835</v>
      </c>
      <c r="GP244" s="2">
        <f t="shared" si="246"/>
        <v>0</v>
      </c>
      <c r="GQ244" s="2"/>
      <c r="GR244" s="2">
        <v>0</v>
      </c>
      <c r="GS244" s="2">
        <v>3</v>
      </c>
      <c r="GT244" s="2">
        <v>0</v>
      </c>
      <c r="GU244" s="2" t="s">
        <v>3</v>
      </c>
      <c r="GV244" s="2">
        <f t="shared" si="247"/>
        <v>0</v>
      </c>
      <c r="GW244" s="2">
        <v>1</v>
      </c>
      <c r="GX244" s="2">
        <f t="shared" si="248"/>
        <v>0</v>
      </c>
      <c r="GY244" s="2"/>
      <c r="GZ244" s="2"/>
      <c r="HA244" s="2">
        <v>0</v>
      </c>
      <c r="HB244" s="2">
        <v>0</v>
      </c>
      <c r="HC244" s="2">
        <f t="shared" si="249"/>
        <v>0</v>
      </c>
      <c r="HD244" s="2"/>
      <c r="HE244" s="2" t="s">
        <v>3</v>
      </c>
      <c r="HF244" s="2" t="s">
        <v>3</v>
      </c>
      <c r="HG244" s="2"/>
      <c r="HH244" s="2"/>
      <c r="HI244" s="2"/>
      <c r="HJ244" s="2"/>
      <c r="HK244" s="2"/>
      <c r="HL244" s="2"/>
      <c r="HM244" s="2" t="s">
        <v>3</v>
      </c>
      <c r="HN244" s="2" t="s">
        <v>3</v>
      </c>
      <c r="HO244" s="2" t="s">
        <v>3</v>
      </c>
      <c r="HP244" s="2" t="s">
        <v>3</v>
      </c>
      <c r="HQ244" s="2" t="s">
        <v>3</v>
      </c>
      <c r="HR244" s="2"/>
      <c r="HS244" s="2"/>
      <c r="HT244" s="2"/>
      <c r="HU244" s="2"/>
      <c r="HV244" s="2"/>
      <c r="HW244" s="2"/>
      <c r="HX244" s="2"/>
      <c r="HY244" s="2"/>
      <c r="HZ244" s="2"/>
      <c r="IA244" s="2"/>
      <c r="IB244" s="2"/>
      <c r="IC244" s="2"/>
      <c r="ID244" s="2"/>
      <c r="IE244" s="2"/>
      <c r="IF244" s="2"/>
      <c r="IG244" s="2"/>
      <c r="IH244" s="2"/>
      <c r="II244" s="2"/>
      <c r="IJ244" s="2"/>
      <c r="IK244" s="2">
        <v>0</v>
      </c>
      <c r="IL244" s="2"/>
      <c r="IM244" s="2"/>
      <c r="IN244" s="2"/>
      <c r="IO244" s="2"/>
      <c r="IP244" s="2"/>
      <c r="IQ244" s="2"/>
      <c r="IR244" s="2"/>
      <c r="IS244" s="2"/>
      <c r="IT244" s="2"/>
      <c r="IU244" s="2"/>
    </row>
    <row r="245" spans="1:255" x14ac:dyDescent="0.2">
      <c r="A245">
        <v>17</v>
      </c>
      <c r="B245">
        <v>1</v>
      </c>
      <c r="E245" t="s">
        <v>278</v>
      </c>
      <c r="F245" t="s">
        <v>279</v>
      </c>
      <c r="G245" t="s">
        <v>280</v>
      </c>
      <c r="H245" t="s">
        <v>197</v>
      </c>
      <c r="I245">
        <f>ROUND(348/1000,9)</f>
        <v>0.34799999999999998</v>
      </c>
      <c r="J245">
        <v>0</v>
      </c>
      <c r="K245">
        <f>ROUND(348/1000,9)</f>
        <v>0.34799999999999998</v>
      </c>
      <c r="O245">
        <f t="shared" si="212"/>
        <v>1364820</v>
      </c>
      <c r="P245">
        <f t="shared" si="213"/>
        <v>1364820</v>
      </c>
      <c r="Q245">
        <f t="shared" si="214"/>
        <v>0</v>
      </c>
      <c r="R245">
        <f t="shared" si="215"/>
        <v>0</v>
      </c>
      <c r="S245">
        <f t="shared" si="216"/>
        <v>0</v>
      </c>
      <c r="T245">
        <f t="shared" si="217"/>
        <v>0</v>
      </c>
      <c r="U245">
        <f t="shared" si="218"/>
        <v>0</v>
      </c>
      <c r="V245">
        <f t="shared" si="219"/>
        <v>0</v>
      </c>
      <c r="W245">
        <f t="shared" si="220"/>
        <v>175</v>
      </c>
      <c r="X245">
        <f t="shared" si="221"/>
        <v>0</v>
      </c>
      <c r="Y245">
        <f t="shared" si="222"/>
        <v>0</v>
      </c>
      <c r="AA245">
        <v>76147894</v>
      </c>
      <c r="AB245">
        <f t="shared" si="223"/>
        <v>476536.58</v>
      </c>
      <c r="AC245">
        <f t="shared" si="224"/>
        <v>476536.58</v>
      </c>
      <c r="AD245">
        <f>ROUND((((ET245)-(EU245))+AE245),6)</f>
        <v>0</v>
      </c>
      <c r="AE245">
        <f>ROUND((EU245),6)</f>
        <v>0</v>
      </c>
      <c r="AF245">
        <f>ROUND((EV245),6)</f>
        <v>0</v>
      </c>
      <c r="AG245">
        <f t="shared" si="227"/>
        <v>0</v>
      </c>
      <c r="AH245">
        <f>(EW245)</f>
        <v>0</v>
      </c>
      <c r="AI245">
        <f>(EX245)</f>
        <v>0</v>
      </c>
      <c r="AJ245">
        <f t="shared" si="229"/>
        <v>503.3</v>
      </c>
      <c r="AK245">
        <v>476536.58</v>
      </c>
      <c r="AL245">
        <v>476536.58</v>
      </c>
      <c r="AM245">
        <v>0</v>
      </c>
      <c r="AN245">
        <v>0</v>
      </c>
      <c r="AO245">
        <v>0</v>
      </c>
      <c r="AP245">
        <v>0</v>
      </c>
      <c r="AQ245">
        <v>0</v>
      </c>
      <c r="AR245">
        <v>0</v>
      </c>
      <c r="AS245">
        <v>503.3</v>
      </c>
      <c r="AT245">
        <v>0</v>
      </c>
      <c r="AU245">
        <v>0</v>
      </c>
      <c r="AV245">
        <v>1</v>
      </c>
      <c r="AW245">
        <v>1</v>
      </c>
      <c r="AZ245">
        <v>8.23</v>
      </c>
      <c r="BA245">
        <v>1</v>
      </c>
      <c r="BB245">
        <v>1</v>
      </c>
      <c r="BC245">
        <v>8.23</v>
      </c>
      <c r="BD245" t="s">
        <v>3</v>
      </c>
      <c r="BE245" t="s">
        <v>3</v>
      </c>
      <c r="BF245" t="s">
        <v>3</v>
      </c>
      <c r="BG245" t="s">
        <v>3</v>
      </c>
      <c r="BH245">
        <v>3</v>
      </c>
      <c r="BI245">
        <v>2</v>
      </c>
      <c r="BJ245" t="s">
        <v>281</v>
      </c>
      <c r="BM245">
        <v>500002</v>
      </c>
      <c r="BN245">
        <v>0</v>
      </c>
      <c r="BO245" t="s">
        <v>258</v>
      </c>
      <c r="BP245">
        <v>1</v>
      </c>
      <c r="BQ245">
        <v>12</v>
      </c>
      <c r="BR245">
        <v>0</v>
      </c>
      <c r="BS245">
        <v>1</v>
      </c>
      <c r="BT245">
        <v>1</v>
      </c>
      <c r="BU245">
        <v>1</v>
      </c>
      <c r="BV245">
        <v>1</v>
      </c>
      <c r="BW245">
        <v>1</v>
      </c>
      <c r="BX245">
        <v>1</v>
      </c>
      <c r="BY245" t="s">
        <v>3</v>
      </c>
      <c r="BZ245">
        <v>0</v>
      </c>
      <c r="CA245">
        <v>0</v>
      </c>
      <c r="CB245" t="s">
        <v>3</v>
      </c>
      <c r="CE245">
        <v>0</v>
      </c>
      <c r="CF245">
        <v>0</v>
      </c>
      <c r="CG245">
        <v>0</v>
      </c>
      <c r="CM245">
        <v>0</v>
      </c>
      <c r="CN245" t="s">
        <v>3</v>
      </c>
      <c r="CO245">
        <v>0</v>
      </c>
      <c r="CP245">
        <f t="shared" si="230"/>
        <v>1364820</v>
      </c>
      <c r="CQ245">
        <f t="shared" si="231"/>
        <v>3921896.0534000006</v>
      </c>
      <c r="CR245">
        <f t="shared" si="232"/>
        <v>0</v>
      </c>
      <c r="CS245">
        <f t="shared" si="233"/>
        <v>0</v>
      </c>
      <c r="CT245">
        <f t="shared" si="234"/>
        <v>0</v>
      </c>
      <c r="CU245">
        <f t="shared" si="235"/>
        <v>0</v>
      </c>
      <c r="CV245">
        <f t="shared" si="236"/>
        <v>0</v>
      </c>
      <c r="CW245">
        <f t="shared" si="237"/>
        <v>0</v>
      </c>
      <c r="CX245">
        <f t="shared" si="238"/>
        <v>503.3</v>
      </c>
      <c r="CY245">
        <f t="shared" si="239"/>
        <v>0</v>
      </c>
      <c r="CZ245">
        <f t="shared" si="240"/>
        <v>0</v>
      </c>
      <c r="DC245" t="s">
        <v>3</v>
      </c>
      <c r="DD245" t="s">
        <v>3</v>
      </c>
      <c r="DE245" t="s">
        <v>3</v>
      </c>
      <c r="DF245" t="s">
        <v>3</v>
      </c>
      <c r="DG245" t="s">
        <v>3</v>
      </c>
      <c r="DH245" t="s">
        <v>3</v>
      </c>
      <c r="DI245" t="s">
        <v>3</v>
      </c>
      <c r="DJ245" t="s">
        <v>3</v>
      </c>
      <c r="DK245" t="s">
        <v>3</v>
      </c>
      <c r="DL245" t="s">
        <v>3</v>
      </c>
      <c r="DM245" t="s">
        <v>3</v>
      </c>
      <c r="DN245">
        <v>0</v>
      </c>
      <c r="DO245">
        <v>0</v>
      </c>
      <c r="DP245">
        <v>1</v>
      </c>
      <c r="DQ245">
        <v>1</v>
      </c>
      <c r="DU245">
        <v>1013</v>
      </c>
      <c r="DV245" t="s">
        <v>197</v>
      </c>
      <c r="DW245" t="s">
        <v>199</v>
      </c>
      <c r="DX245">
        <v>1</v>
      </c>
      <c r="DZ245" t="s">
        <v>3</v>
      </c>
      <c r="EA245" t="s">
        <v>3</v>
      </c>
      <c r="EB245" t="s">
        <v>3</v>
      </c>
      <c r="EC245" t="s">
        <v>3</v>
      </c>
      <c r="EE245">
        <v>41318551</v>
      </c>
      <c r="EF245">
        <v>12</v>
      </c>
      <c r="EG245" t="s">
        <v>59</v>
      </c>
      <c r="EH245">
        <v>0</v>
      </c>
      <c r="EI245" t="s">
        <v>3</v>
      </c>
      <c r="EJ245">
        <v>2</v>
      </c>
      <c r="EK245">
        <v>500002</v>
      </c>
      <c r="EL245" t="s">
        <v>60</v>
      </c>
      <c r="EM245" t="s">
        <v>61</v>
      </c>
      <c r="EO245" t="s">
        <v>3</v>
      </c>
      <c r="EQ245">
        <v>131072</v>
      </c>
      <c r="ER245">
        <v>476536.58</v>
      </c>
      <c r="ES245">
        <v>476536.58</v>
      </c>
      <c r="ET245">
        <v>0</v>
      </c>
      <c r="EU245">
        <v>0</v>
      </c>
      <c r="EV245">
        <v>0</v>
      </c>
      <c r="EW245">
        <v>0</v>
      </c>
      <c r="EX245">
        <v>0</v>
      </c>
      <c r="EY245">
        <v>0</v>
      </c>
      <c r="FQ245">
        <v>0</v>
      </c>
      <c r="FR245">
        <f t="shared" si="241"/>
        <v>0</v>
      </c>
      <c r="FS245">
        <v>0</v>
      </c>
      <c r="FX245">
        <v>0</v>
      </c>
      <c r="FY245">
        <v>0</v>
      </c>
      <c r="GA245" t="s">
        <v>3</v>
      </c>
      <c r="GD245">
        <v>1</v>
      </c>
      <c r="GF245">
        <v>-497304193</v>
      </c>
      <c r="GG245">
        <v>1</v>
      </c>
      <c r="GH245">
        <v>1</v>
      </c>
      <c r="GI245">
        <v>3</v>
      </c>
      <c r="GJ245">
        <v>0</v>
      </c>
      <c r="GK245">
        <v>0</v>
      </c>
      <c r="GL245">
        <f t="shared" si="242"/>
        <v>0</v>
      </c>
      <c r="GM245">
        <f t="shared" si="243"/>
        <v>1364820</v>
      </c>
      <c r="GN245">
        <f t="shared" si="244"/>
        <v>0</v>
      </c>
      <c r="GO245">
        <f t="shared" si="245"/>
        <v>1364820</v>
      </c>
      <c r="GP245">
        <f t="shared" si="246"/>
        <v>0</v>
      </c>
      <c r="GR245">
        <v>0</v>
      </c>
      <c r="GS245">
        <v>3</v>
      </c>
      <c r="GT245">
        <v>0</v>
      </c>
      <c r="GU245" t="s">
        <v>3</v>
      </c>
      <c r="GV245">
        <f t="shared" si="247"/>
        <v>0</v>
      </c>
      <c r="GW245">
        <v>1</v>
      </c>
      <c r="GX245">
        <f t="shared" si="248"/>
        <v>0</v>
      </c>
      <c r="HA245">
        <v>0</v>
      </c>
      <c r="HB245">
        <v>0</v>
      </c>
      <c r="HC245">
        <f t="shared" si="249"/>
        <v>0</v>
      </c>
      <c r="HE245" t="s">
        <v>3</v>
      </c>
      <c r="HF245" t="s">
        <v>3</v>
      </c>
      <c r="HM245" t="s">
        <v>3</v>
      </c>
      <c r="HN245" t="s">
        <v>3</v>
      </c>
      <c r="HO245" t="s">
        <v>3</v>
      </c>
      <c r="HP245" t="s">
        <v>3</v>
      </c>
      <c r="HQ245" t="s">
        <v>3</v>
      </c>
      <c r="IK245">
        <v>0</v>
      </c>
    </row>
    <row r="246" spans="1:255" x14ac:dyDescent="0.2">
      <c r="A246" s="2">
        <v>17</v>
      </c>
      <c r="B246" s="2">
        <v>1</v>
      </c>
      <c r="C246" s="2">
        <f>ROW(SmtRes!A464)</f>
        <v>464</v>
      </c>
      <c r="D246" s="2">
        <f>ROW(EtalonRes!A469)</f>
        <v>469</v>
      </c>
      <c r="E246" s="2" t="s">
        <v>3</v>
      </c>
      <c r="F246" s="2" t="s">
        <v>282</v>
      </c>
      <c r="G246" s="2" t="s">
        <v>283</v>
      </c>
      <c r="H246" s="2" t="s">
        <v>284</v>
      </c>
      <c r="I246" s="2">
        <v>5</v>
      </c>
      <c r="J246" s="2">
        <v>0</v>
      </c>
      <c r="K246" s="2">
        <v>5</v>
      </c>
      <c r="L246" s="2"/>
      <c r="M246" s="2"/>
      <c r="N246" s="2"/>
      <c r="O246" s="2">
        <f t="shared" si="212"/>
        <v>1233</v>
      </c>
      <c r="P246" s="2">
        <f t="shared" si="213"/>
        <v>746</v>
      </c>
      <c r="Q246" s="2">
        <f t="shared" si="214"/>
        <v>308</v>
      </c>
      <c r="R246" s="2">
        <f t="shared" si="215"/>
        <v>0</v>
      </c>
      <c r="S246" s="2">
        <f t="shared" si="216"/>
        <v>179</v>
      </c>
      <c r="T246" s="2">
        <f t="shared" si="217"/>
        <v>0</v>
      </c>
      <c r="U246" s="2">
        <f t="shared" si="218"/>
        <v>19.940999999999999</v>
      </c>
      <c r="V246" s="2">
        <f t="shared" si="219"/>
        <v>0</v>
      </c>
      <c r="W246" s="2">
        <f t="shared" si="220"/>
        <v>0</v>
      </c>
      <c r="X246" s="2">
        <f t="shared" si="221"/>
        <v>233</v>
      </c>
      <c r="Y246" s="2">
        <f t="shared" si="222"/>
        <v>159</v>
      </c>
      <c r="Z246" s="2"/>
      <c r="AA246" s="2">
        <v>-1</v>
      </c>
      <c r="AB246" s="2">
        <f t="shared" si="223"/>
        <v>246.39619999999999</v>
      </c>
      <c r="AC246" s="2">
        <f t="shared" si="224"/>
        <v>149.12</v>
      </c>
      <c r="AD246" s="2">
        <f t="shared" ref="AD246:AD251" si="250">ROUND(((((ET246*1.2*1.15))-((EU246*1.2*1.15)))+AE246),6)</f>
        <v>61.506599999999999</v>
      </c>
      <c r="AE246" s="2">
        <f t="shared" ref="AE246:AF251" si="251">ROUND(((EU246*1.2*1.15)),6)</f>
        <v>0</v>
      </c>
      <c r="AF246" s="2">
        <f t="shared" si="251"/>
        <v>35.769599999999997</v>
      </c>
      <c r="AG246" s="2">
        <f t="shared" si="227"/>
        <v>0</v>
      </c>
      <c r="AH246" s="2">
        <f t="shared" ref="AH246:AI251" si="252">((EW246*1.2*1.15))</f>
        <v>3.9881999999999995</v>
      </c>
      <c r="AI246" s="2">
        <f t="shared" si="252"/>
        <v>0</v>
      </c>
      <c r="AJ246" s="2">
        <f t="shared" si="229"/>
        <v>0</v>
      </c>
      <c r="AK246" s="2">
        <v>219.61</v>
      </c>
      <c r="AL246" s="2">
        <v>149.12</v>
      </c>
      <c r="AM246" s="2">
        <v>44.57</v>
      </c>
      <c r="AN246" s="2">
        <v>0</v>
      </c>
      <c r="AO246" s="2">
        <v>25.92</v>
      </c>
      <c r="AP246" s="2">
        <v>0</v>
      </c>
      <c r="AQ246" s="2">
        <v>2.89</v>
      </c>
      <c r="AR246" s="2">
        <v>0</v>
      </c>
      <c r="AS246" s="2">
        <v>0</v>
      </c>
      <c r="AT246" s="2">
        <v>130</v>
      </c>
      <c r="AU246" s="2">
        <v>89</v>
      </c>
      <c r="AV246" s="2">
        <v>1</v>
      </c>
      <c r="AW246" s="2">
        <v>1</v>
      </c>
      <c r="AX246" s="2"/>
      <c r="AY246" s="2"/>
      <c r="AZ246" s="2">
        <v>1</v>
      </c>
      <c r="BA246" s="2">
        <v>1</v>
      </c>
      <c r="BB246" s="2">
        <v>1</v>
      </c>
      <c r="BC246" s="2">
        <v>1</v>
      </c>
      <c r="BD246" s="2" t="s">
        <v>3</v>
      </c>
      <c r="BE246" s="2" t="s">
        <v>3</v>
      </c>
      <c r="BF246" s="2" t="s">
        <v>3</v>
      </c>
      <c r="BG246" s="2" t="s">
        <v>3</v>
      </c>
      <c r="BH246" s="2">
        <v>0</v>
      </c>
      <c r="BI246" s="2">
        <v>1</v>
      </c>
      <c r="BJ246" s="2" t="s">
        <v>285</v>
      </c>
      <c r="BK246" s="2"/>
      <c r="BL246" s="2"/>
      <c r="BM246" s="2">
        <v>22001</v>
      </c>
      <c r="BN246" s="2">
        <v>0</v>
      </c>
      <c r="BO246" s="2" t="s">
        <v>3</v>
      </c>
      <c r="BP246" s="2">
        <v>0</v>
      </c>
      <c r="BQ246" s="2">
        <v>2</v>
      </c>
      <c r="BR246" s="2">
        <v>0</v>
      </c>
      <c r="BS246" s="2">
        <v>1</v>
      </c>
      <c r="BT246" s="2">
        <v>1</v>
      </c>
      <c r="BU246" s="2">
        <v>1</v>
      </c>
      <c r="BV246" s="2">
        <v>1</v>
      </c>
      <c r="BW246" s="2">
        <v>1</v>
      </c>
      <c r="BX246" s="2">
        <v>1</v>
      </c>
      <c r="BY246" s="2" t="s">
        <v>3</v>
      </c>
      <c r="BZ246" s="2">
        <v>130</v>
      </c>
      <c r="CA246" s="2">
        <v>89</v>
      </c>
      <c r="CB246" s="2" t="s">
        <v>3</v>
      </c>
      <c r="CC246" s="2"/>
      <c r="CD246" s="2"/>
      <c r="CE246" s="2">
        <v>0</v>
      </c>
      <c r="CF246" s="2">
        <v>0</v>
      </c>
      <c r="CG246" s="2">
        <v>0</v>
      </c>
      <c r="CH246" s="2"/>
      <c r="CI246" s="2"/>
      <c r="CJ246" s="2"/>
      <c r="CK246" s="2"/>
      <c r="CL246" s="2"/>
      <c r="CM246" s="2">
        <v>0</v>
      </c>
      <c r="CN246" s="2" t="s">
        <v>1035</v>
      </c>
      <c r="CO246" s="2">
        <v>0</v>
      </c>
      <c r="CP246" s="2">
        <f t="shared" si="230"/>
        <v>1233</v>
      </c>
      <c r="CQ246" s="2">
        <f t="shared" si="231"/>
        <v>149.12</v>
      </c>
      <c r="CR246" s="2">
        <f t="shared" si="232"/>
        <v>61.506599999999999</v>
      </c>
      <c r="CS246" s="2">
        <f t="shared" si="233"/>
        <v>0</v>
      </c>
      <c r="CT246" s="2">
        <f t="shared" si="234"/>
        <v>35.769599999999997</v>
      </c>
      <c r="CU246" s="2">
        <f t="shared" si="235"/>
        <v>0</v>
      </c>
      <c r="CV246" s="2">
        <f t="shared" si="236"/>
        <v>3.9881999999999995</v>
      </c>
      <c r="CW246" s="2">
        <f t="shared" si="237"/>
        <v>0</v>
      </c>
      <c r="CX246" s="2">
        <f t="shared" si="238"/>
        <v>0</v>
      </c>
      <c r="CY246" s="2">
        <f t="shared" si="239"/>
        <v>232.7</v>
      </c>
      <c r="CZ246" s="2">
        <f t="shared" si="240"/>
        <v>159.31</v>
      </c>
      <c r="DA246" s="2"/>
      <c r="DB246" s="2"/>
      <c r="DC246" s="2" t="s">
        <v>3</v>
      </c>
      <c r="DD246" s="2" t="s">
        <v>3</v>
      </c>
      <c r="DE246" s="2" t="s">
        <v>286</v>
      </c>
      <c r="DF246" s="2" t="s">
        <v>286</v>
      </c>
      <c r="DG246" s="2" t="s">
        <v>286</v>
      </c>
      <c r="DH246" s="2" t="s">
        <v>3</v>
      </c>
      <c r="DI246" s="2" t="s">
        <v>286</v>
      </c>
      <c r="DJ246" s="2" t="s">
        <v>286</v>
      </c>
      <c r="DK246" s="2" t="s">
        <v>3</v>
      </c>
      <c r="DL246" s="2" t="s">
        <v>3</v>
      </c>
      <c r="DM246" s="2" t="s">
        <v>3</v>
      </c>
      <c r="DN246" s="2">
        <v>0</v>
      </c>
      <c r="DO246" s="2">
        <v>0</v>
      </c>
      <c r="DP246" s="2">
        <v>1</v>
      </c>
      <c r="DQ246" s="2">
        <v>1</v>
      </c>
      <c r="DR246" s="2"/>
      <c r="DS246" s="2"/>
      <c r="DT246" s="2"/>
      <c r="DU246" s="2">
        <v>1013</v>
      </c>
      <c r="DV246" s="2" t="s">
        <v>284</v>
      </c>
      <c r="DW246" s="2" t="s">
        <v>284</v>
      </c>
      <c r="DX246" s="2">
        <v>1</v>
      </c>
      <c r="DY246" s="2"/>
      <c r="DZ246" s="2" t="s">
        <v>3</v>
      </c>
      <c r="EA246" s="2" t="s">
        <v>3</v>
      </c>
      <c r="EB246" s="2" t="s">
        <v>3</v>
      </c>
      <c r="EC246" s="2" t="s">
        <v>3</v>
      </c>
      <c r="ED246" s="2"/>
      <c r="EE246" s="2">
        <v>41318404</v>
      </c>
      <c r="EF246" s="2">
        <v>2</v>
      </c>
      <c r="EG246" s="2" t="s">
        <v>25</v>
      </c>
      <c r="EH246" s="2">
        <v>0</v>
      </c>
      <c r="EI246" s="2" t="s">
        <v>3</v>
      </c>
      <c r="EJ246" s="2">
        <v>1</v>
      </c>
      <c r="EK246" s="2">
        <v>22001</v>
      </c>
      <c r="EL246" s="2" t="s">
        <v>287</v>
      </c>
      <c r="EM246" s="2" t="s">
        <v>288</v>
      </c>
      <c r="EN246" s="2"/>
      <c r="EO246" s="2" t="s">
        <v>289</v>
      </c>
      <c r="EP246" s="2"/>
      <c r="EQ246" s="2">
        <v>2230016</v>
      </c>
      <c r="ER246" s="2">
        <v>219.61</v>
      </c>
      <c r="ES246" s="2">
        <v>149.12</v>
      </c>
      <c r="ET246" s="2">
        <v>44.57</v>
      </c>
      <c r="EU246" s="2">
        <v>0</v>
      </c>
      <c r="EV246" s="2">
        <v>25.92</v>
      </c>
      <c r="EW246" s="2">
        <v>2.89</v>
      </c>
      <c r="EX246" s="2">
        <v>0</v>
      </c>
      <c r="EY246" s="2">
        <v>0</v>
      </c>
      <c r="EZ246" s="2"/>
      <c r="FA246" s="2"/>
      <c r="FB246" s="2"/>
      <c r="FC246" s="2"/>
      <c r="FD246" s="2"/>
      <c r="FE246" s="2"/>
      <c r="FF246" s="2"/>
      <c r="FG246" s="2"/>
      <c r="FH246" s="2"/>
      <c r="FI246" s="2"/>
      <c r="FJ246" s="2"/>
      <c r="FK246" s="2"/>
      <c r="FL246" s="2"/>
      <c r="FM246" s="2"/>
      <c r="FN246" s="2"/>
      <c r="FO246" s="2"/>
      <c r="FP246" s="2"/>
      <c r="FQ246" s="2">
        <v>0</v>
      </c>
      <c r="FR246" s="2">
        <f t="shared" si="241"/>
        <v>0</v>
      </c>
      <c r="FS246" s="2">
        <v>0</v>
      </c>
      <c r="FT246" s="2"/>
      <c r="FU246" s="2"/>
      <c r="FV246" s="2"/>
      <c r="FW246" s="2"/>
      <c r="FX246" s="2">
        <v>130</v>
      </c>
      <c r="FY246" s="2">
        <v>89</v>
      </c>
      <c r="FZ246" s="2"/>
      <c r="GA246" s="2" t="s">
        <v>3</v>
      </c>
      <c r="GB246" s="2"/>
      <c r="GC246" s="2"/>
      <c r="GD246" s="2">
        <v>1</v>
      </c>
      <c r="GE246" s="2"/>
      <c r="GF246" s="2">
        <v>1678324087</v>
      </c>
      <c r="GG246" s="2">
        <v>2</v>
      </c>
      <c r="GH246" s="2">
        <v>1</v>
      </c>
      <c r="GI246" s="2">
        <v>-2</v>
      </c>
      <c r="GJ246" s="2">
        <v>0</v>
      </c>
      <c r="GK246" s="2">
        <v>0</v>
      </c>
      <c r="GL246" s="2">
        <f t="shared" si="242"/>
        <v>0</v>
      </c>
      <c r="GM246" s="2">
        <f t="shared" si="243"/>
        <v>1625</v>
      </c>
      <c r="GN246" s="2">
        <f t="shared" si="244"/>
        <v>1625</v>
      </c>
      <c r="GO246" s="2">
        <f t="shared" si="245"/>
        <v>0</v>
      </c>
      <c r="GP246" s="2">
        <f t="shared" si="246"/>
        <v>0</v>
      </c>
      <c r="GQ246" s="2"/>
      <c r="GR246" s="2">
        <v>0</v>
      </c>
      <c r="GS246" s="2">
        <v>3</v>
      </c>
      <c r="GT246" s="2">
        <v>0</v>
      </c>
      <c r="GU246" s="2" t="s">
        <v>3</v>
      </c>
      <c r="GV246" s="2">
        <f t="shared" si="247"/>
        <v>0</v>
      </c>
      <c r="GW246" s="2">
        <v>1</v>
      </c>
      <c r="GX246" s="2">
        <f t="shared" si="248"/>
        <v>0</v>
      </c>
      <c r="GY246" s="2"/>
      <c r="GZ246" s="2"/>
      <c r="HA246" s="2">
        <v>0</v>
      </c>
      <c r="HB246" s="2">
        <v>0</v>
      </c>
      <c r="HC246" s="2">
        <f t="shared" si="249"/>
        <v>0</v>
      </c>
      <c r="HD246" s="2"/>
      <c r="HE246" s="2" t="s">
        <v>3</v>
      </c>
      <c r="HF246" s="2" t="s">
        <v>3</v>
      </c>
      <c r="HG246" s="2"/>
      <c r="HH246" s="2"/>
      <c r="HI246" s="2"/>
      <c r="HJ246" s="2"/>
      <c r="HK246" s="2"/>
      <c r="HL246" s="2"/>
      <c r="HM246" s="2" t="s">
        <v>3</v>
      </c>
      <c r="HN246" s="2" t="s">
        <v>3</v>
      </c>
      <c r="HO246" s="2" t="s">
        <v>3</v>
      </c>
      <c r="HP246" s="2" t="s">
        <v>3</v>
      </c>
      <c r="HQ246" s="2" t="s">
        <v>3</v>
      </c>
      <c r="HR246" s="2"/>
      <c r="HS246" s="2"/>
      <c r="HT246" s="2"/>
      <c r="HU246" s="2"/>
      <c r="HV246" s="2"/>
      <c r="HW246" s="2"/>
      <c r="HX246" s="2"/>
      <c r="HY246" s="2"/>
      <c r="HZ246" s="2"/>
      <c r="IA246" s="2"/>
      <c r="IB246" s="2"/>
      <c r="IC246" s="2"/>
      <c r="ID246" s="2"/>
      <c r="IE246" s="2"/>
      <c r="IF246" s="2"/>
      <c r="IG246" s="2"/>
      <c r="IH246" s="2"/>
      <c r="II246" s="2"/>
      <c r="IJ246" s="2"/>
      <c r="IK246" s="2">
        <v>0</v>
      </c>
      <c r="IL246" s="2"/>
      <c r="IM246" s="2"/>
      <c r="IN246" s="2"/>
      <c r="IO246" s="2"/>
      <c r="IP246" s="2"/>
      <c r="IQ246" s="2"/>
      <c r="IR246" s="2"/>
      <c r="IS246" s="2"/>
      <c r="IT246" s="2"/>
      <c r="IU246" s="2"/>
    </row>
    <row r="247" spans="1:255" x14ac:dyDescent="0.2">
      <c r="A247">
        <v>17</v>
      </c>
      <c r="B247">
        <v>1</v>
      </c>
      <c r="C247">
        <f>ROW(SmtRes!A472)</f>
        <v>472</v>
      </c>
      <c r="D247">
        <f>ROW(EtalonRes!A478)</f>
        <v>478</v>
      </c>
      <c r="E247" t="s">
        <v>3</v>
      </c>
      <c r="F247" t="s">
        <v>282</v>
      </c>
      <c r="G247" t="s">
        <v>283</v>
      </c>
      <c r="H247" t="s">
        <v>284</v>
      </c>
      <c r="I247">
        <v>5</v>
      </c>
      <c r="J247">
        <v>0</v>
      </c>
      <c r="K247">
        <v>5</v>
      </c>
      <c r="O247">
        <f t="shared" si="212"/>
        <v>1233</v>
      </c>
      <c r="P247">
        <f t="shared" si="213"/>
        <v>746</v>
      </c>
      <c r="Q247">
        <f t="shared" si="214"/>
        <v>308</v>
      </c>
      <c r="R247">
        <f t="shared" si="215"/>
        <v>0</v>
      </c>
      <c r="S247">
        <f t="shared" si="216"/>
        <v>179</v>
      </c>
      <c r="T247">
        <f t="shared" si="217"/>
        <v>0</v>
      </c>
      <c r="U247">
        <f t="shared" si="218"/>
        <v>19.940999999999999</v>
      </c>
      <c r="V247">
        <f t="shared" si="219"/>
        <v>0</v>
      </c>
      <c r="W247">
        <f t="shared" si="220"/>
        <v>0</v>
      </c>
      <c r="X247">
        <f t="shared" si="221"/>
        <v>233</v>
      </c>
      <c r="Y247">
        <f t="shared" si="222"/>
        <v>159</v>
      </c>
      <c r="AA247">
        <v>-1</v>
      </c>
      <c r="AB247">
        <f t="shared" si="223"/>
        <v>246.39619999999999</v>
      </c>
      <c r="AC247">
        <f t="shared" si="224"/>
        <v>149.12</v>
      </c>
      <c r="AD247">
        <f t="shared" si="250"/>
        <v>61.506599999999999</v>
      </c>
      <c r="AE247">
        <f t="shared" si="251"/>
        <v>0</v>
      </c>
      <c r="AF247">
        <f t="shared" si="251"/>
        <v>35.769599999999997</v>
      </c>
      <c r="AG247">
        <f t="shared" si="227"/>
        <v>0</v>
      </c>
      <c r="AH247">
        <f t="shared" si="252"/>
        <v>3.9881999999999995</v>
      </c>
      <c r="AI247">
        <f t="shared" si="252"/>
        <v>0</v>
      </c>
      <c r="AJ247">
        <f t="shared" si="229"/>
        <v>0</v>
      </c>
      <c r="AK247">
        <v>219.61</v>
      </c>
      <c r="AL247">
        <v>149.12</v>
      </c>
      <c r="AM247">
        <v>44.57</v>
      </c>
      <c r="AN247">
        <v>0</v>
      </c>
      <c r="AO247">
        <v>25.92</v>
      </c>
      <c r="AP247">
        <v>0</v>
      </c>
      <c r="AQ247">
        <v>2.89</v>
      </c>
      <c r="AR247">
        <v>0</v>
      </c>
      <c r="AS247">
        <v>0</v>
      </c>
      <c r="AT247">
        <v>130</v>
      </c>
      <c r="AU247">
        <v>89</v>
      </c>
      <c r="AV247">
        <v>1</v>
      </c>
      <c r="AW247">
        <v>1</v>
      </c>
      <c r="AZ247">
        <v>1</v>
      </c>
      <c r="BA247">
        <v>1</v>
      </c>
      <c r="BB247">
        <v>1</v>
      </c>
      <c r="BC247">
        <v>1</v>
      </c>
      <c r="BD247" t="s">
        <v>3</v>
      </c>
      <c r="BE247" t="s">
        <v>3</v>
      </c>
      <c r="BF247" t="s">
        <v>3</v>
      </c>
      <c r="BG247" t="s">
        <v>3</v>
      </c>
      <c r="BH247">
        <v>0</v>
      </c>
      <c r="BI247">
        <v>1</v>
      </c>
      <c r="BJ247" t="s">
        <v>285</v>
      </c>
      <c r="BM247">
        <v>22001</v>
      </c>
      <c r="BN247">
        <v>0</v>
      </c>
      <c r="BO247" t="s">
        <v>3</v>
      </c>
      <c r="BP247">
        <v>0</v>
      </c>
      <c r="BQ247">
        <v>2</v>
      </c>
      <c r="BR247">
        <v>0</v>
      </c>
      <c r="BS247">
        <v>1</v>
      </c>
      <c r="BT247">
        <v>1</v>
      </c>
      <c r="BU247">
        <v>1</v>
      </c>
      <c r="BV247">
        <v>1</v>
      </c>
      <c r="BW247">
        <v>1</v>
      </c>
      <c r="BX247">
        <v>1</v>
      </c>
      <c r="BY247" t="s">
        <v>3</v>
      </c>
      <c r="BZ247">
        <v>130</v>
      </c>
      <c r="CA247">
        <v>89</v>
      </c>
      <c r="CB247" t="s">
        <v>3</v>
      </c>
      <c r="CE247">
        <v>0</v>
      </c>
      <c r="CF247">
        <v>0</v>
      </c>
      <c r="CG247">
        <v>0</v>
      </c>
      <c r="CM247">
        <v>0</v>
      </c>
      <c r="CN247" t="s">
        <v>1035</v>
      </c>
      <c r="CO247">
        <v>0</v>
      </c>
      <c r="CP247">
        <f t="shared" si="230"/>
        <v>1233</v>
      </c>
      <c r="CQ247">
        <f t="shared" si="231"/>
        <v>149.12</v>
      </c>
      <c r="CR247">
        <f t="shared" si="232"/>
        <v>61.506599999999999</v>
      </c>
      <c r="CS247">
        <f t="shared" si="233"/>
        <v>0</v>
      </c>
      <c r="CT247">
        <f t="shared" si="234"/>
        <v>35.769599999999997</v>
      </c>
      <c r="CU247">
        <f t="shared" si="235"/>
        <v>0</v>
      </c>
      <c r="CV247">
        <f t="shared" si="236"/>
        <v>3.9881999999999995</v>
      </c>
      <c r="CW247">
        <f t="shared" si="237"/>
        <v>0</v>
      </c>
      <c r="CX247">
        <f t="shared" si="238"/>
        <v>0</v>
      </c>
      <c r="CY247">
        <f t="shared" si="239"/>
        <v>232.7</v>
      </c>
      <c r="CZ247">
        <f t="shared" si="240"/>
        <v>159.31</v>
      </c>
      <c r="DC247" t="s">
        <v>3</v>
      </c>
      <c r="DD247" t="s">
        <v>3</v>
      </c>
      <c r="DE247" t="s">
        <v>286</v>
      </c>
      <c r="DF247" t="s">
        <v>286</v>
      </c>
      <c r="DG247" t="s">
        <v>286</v>
      </c>
      <c r="DH247" t="s">
        <v>3</v>
      </c>
      <c r="DI247" t="s">
        <v>286</v>
      </c>
      <c r="DJ247" t="s">
        <v>286</v>
      </c>
      <c r="DK247" t="s">
        <v>3</v>
      </c>
      <c r="DL247" t="s">
        <v>3</v>
      </c>
      <c r="DM247" t="s">
        <v>3</v>
      </c>
      <c r="DN247">
        <v>0</v>
      </c>
      <c r="DO247">
        <v>0</v>
      </c>
      <c r="DP247">
        <v>1</v>
      </c>
      <c r="DQ247">
        <v>1</v>
      </c>
      <c r="DU247">
        <v>1013</v>
      </c>
      <c r="DV247" t="s">
        <v>284</v>
      </c>
      <c r="DW247" t="s">
        <v>284</v>
      </c>
      <c r="DX247">
        <v>1</v>
      </c>
      <c r="DZ247" t="s">
        <v>3</v>
      </c>
      <c r="EA247" t="s">
        <v>3</v>
      </c>
      <c r="EB247" t="s">
        <v>3</v>
      </c>
      <c r="EC247" t="s">
        <v>3</v>
      </c>
      <c r="EE247">
        <v>41318404</v>
      </c>
      <c r="EF247">
        <v>2</v>
      </c>
      <c r="EG247" t="s">
        <v>25</v>
      </c>
      <c r="EH247">
        <v>0</v>
      </c>
      <c r="EI247" t="s">
        <v>3</v>
      </c>
      <c r="EJ247">
        <v>1</v>
      </c>
      <c r="EK247">
        <v>22001</v>
      </c>
      <c r="EL247" t="s">
        <v>287</v>
      </c>
      <c r="EM247" t="s">
        <v>288</v>
      </c>
      <c r="EO247" t="s">
        <v>289</v>
      </c>
      <c r="EQ247">
        <v>2230016</v>
      </c>
      <c r="ER247">
        <v>219.61</v>
      </c>
      <c r="ES247">
        <v>149.12</v>
      </c>
      <c r="ET247">
        <v>44.57</v>
      </c>
      <c r="EU247">
        <v>0</v>
      </c>
      <c r="EV247">
        <v>25.92</v>
      </c>
      <c r="EW247">
        <v>2.89</v>
      </c>
      <c r="EX247">
        <v>0</v>
      </c>
      <c r="EY247">
        <v>0</v>
      </c>
      <c r="FQ247">
        <v>0</v>
      </c>
      <c r="FR247">
        <f t="shared" si="241"/>
        <v>0</v>
      </c>
      <c r="FS247">
        <v>0</v>
      </c>
      <c r="FX247">
        <v>130</v>
      </c>
      <c r="FY247">
        <v>89</v>
      </c>
      <c r="GA247" t="s">
        <v>3</v>
      </c>
      <c r="GD247">
        <v>1</v>
      </c>
      <c r="GF247">
        <v>1678324087</v>
      </c>
      <c r="GG247">
        <v>2</v>
      </c>
      <c r="GH247">
        <v>1</v>
      </c>
      <c r="GI247">
        <v>-2</v>
      </c>
      <c r="GJ247">
        <v>0</v>
      </c>
      <c r="GK247">
        <v>0</v>
      </c>
      <c r="GL247">
        <f t="shared" si="242"/>
        <v>0</v>
      </c>
      <c r="GM247">
        <f t="shared" si="243"/>
        <v>1625</v>
      </c>
      <c r="GN247">
        <f t="shared" si="244"/>
        <v>1625</v>
      </c>
      <c r="GO247">
        <f t="shared" si="245"/>
        <v>0</v>
      </c>
      <c r="GP247">
        <f t="shared" si="246"/>
        <v>0</v>
      </c>
      <c r="GR247">
        <v>0</v>
      </c>
      <c r="GS247">
        <v>3</v>
      </c>
      <c r="GT247">
        <v>0</v>
      </c>
      <c r="GU247" t="s">
        <v>3</v>
      </c>
      <c r="GV247">
        <f t="shared" si="247"/>
        <v>0</v>
      </c>
      <c r="GW247">
        <v>1</v>
      </c>
      <c r="GX247">
        <f t="shared" si="248"/>
        <v>0</v>
      </c>
      <c r="HA247">
        <v>0</v>
      </c>
      <c r="HB247">
        <v>0</v>
      </c>
      <c r="HC247">
        <f t="shared" si="249"/>
        <v>0</v>
      </c>
      <c r="HE247" t="s">
        <v>3</v>
      </c>
      <c r="HF247" t="s">
        <v>3</v>
      </c>
      <c r="HM247" t="s">
        <v>3</v>
      </c>
      <c r="HN247" t="s">
        <v>3</v>
      </c>
      <c r="HO247" t="s">
        <v>3</v>
      </c>
      <c r="HP247" t="s">
        <v>3</v>
      </c>
      <c r="HQ247" t="s">
        <v>3</v>
      </c>
      <c r="IK247">
        <v>0</v>
      </c>
    </row>
    <row r="248" spans="1:255" x14ac:dyDescent="0.2">
      <c r="A248" s="2">
        <v>17</v>
      </c>
      <c r="B248" s="2">
        <v>1</v>
      </c>
      <c r="C248" s="2">
        <f>ROW(SmtRes!A481)</f>
        <v>481</v>
      </c>
      <c r="D248" s="2">
        <f>ROW(EtalonRes!A487)</f>
        <v>487</v>
      </c>
      <c r="E248" s="2" t="s">
        <v>3</v>
      </c>
      <c r="F248" s="2" t="s">
        <v>290</v>
      </c>
      <c r="G248" s="2" t="s">
        <v>291</v>
      </c>
      <c r="H248" s="2" t="s">
        <v>135</v>
      </c>
      <c r="I248" s="2">
        <v>6</v>
      </c>
      <c r="J248" s="2">
        <v>0</v>
      </c>
      <c r="K248" s="2">
        <v>6</v>
      </c>
      <c r="L248" s="2"/>
      <c r="M248" s="2"/>
      <c r="N248" s="2"/>
      <c r="O248" s="2">
        <f t="shared" si="212"/>
        <v>925</v>
      </c>
      <c r="P248" s="2">
        <f t="shared" si="213"/>
        <v>281</v>
      </c>
      <c r="Q248" s="2">
        <f t="shared" si="214"/>
        <v>18</v>
      </c>
      <c r="R248" s="2">
        <f t="shared" si="215"/>
        <v>1</v>
      </c>
      <c r="S248" s="2">
        <f t="shared" si="216"/>
        <v>626</v>
      </c>
      <c r="T248" s="2">
        <f t="shared" si="217"/>
        <v>0</v>
      </c>
      <c r="U248" s="2">
        <f t="shared" si="218"/>
        <v>65.080799999999996</v>
      </c>
      <c r="V248" s="2">
        <f t="shared" si="219"/>
        <v>8.2799999999999999E-2</v>
      </c>
      <c r="W248" s="2">
        <f t="shared" si="220"/>
        <v>0</v>
      </c>
      <c r="X248" s="2">
        <f t="shared" si="221"/>
        <v>596</v>
      </c>
      <c r="Y248" s="2">
        <f t="shared" si="222"/>
        <v>408</v>
      </c>
      <c r="Z248" s="2"/>
      <c r="AA248" s="2">
        <v>-1</v>
      </c>
      <c r="AB248" s="2">
        <f t="shared" si="223"/>
        <v>154.27539999999999</v>
      </c>
      <c r="AC248" s="2">
        <f t="shared" si="224"/>
        <v>46.87</v>
      </c>
      <c r="AD248" s="2">
        <f t="shared" si="250"/>
        <v>3.0636000000000001</v>
      </c>
      <c r="AE248" s="2">
        <f t="shared" si="251"/>
        <v>0.19320000000000001</v>
      </c>
      <c r="AF248" s="2">
        <f t="shared" si="251"/>
        <v>104.34180000000001</v>
      </c>
      <c r="AG248" s="2">
        <f t="shared" si="227"/>
        <v>0</v>
      </c>
      <c r="AH248" s="2">
        <f t="shared" si="252"/>
        <v>10.8468</v>
      </c>
      <c r="AI248" s="2">
        <f t="shared" si="252"/>
        <v>1.38E-2</v>
      </c>
      <c r="AJ248" s="2">
        <f t="shared" si="229"/>
        <v>0</v>
      </c>
      <c r="AK248" s="2">
        <v>124.7</v>
      </c>
      <c r="AL248" s="2">
        <v>46.87</v>
      </c>
      <c r="AM248" s="2">
        <v>2.2200000000000002</v>
      </c>
      <c r="AN248" s="2">
        <v>0.14000000000000001</v>
      </c>
      <c r="AO248" s="2">
        <v>75.61</v>
      </c>
      <c r="AP248" s="2">
        <v>0</v>
      </c>
      <c r="AQ248" s="2">
        <v>7.86</v>
      </c>
      <c r="AR248" s="2">
        <v>0.01</v>
      </c>
      <c r="AS248" s="2">
        <v>0</v>
      </c>
      <c r="AT248" s="2">
        <v>95</v>
      </c>
      <c r="AU248" s="2">
        <v>65</v>
      </c>
      <c r="AV248" s="2">
        <v>1</v>
      </c>
      <c r="AW248" s="2">
        <v>1</v>
      </c>
      <c r="AX248" s="2"/>
      <c r="AY248" s="2"/>
      <c r="AZ248" s="2">
        <v>1</v>
      </c>
      <c r="BA248" s="2">
        <v>1</v>
      </c>
      <c r="BB248" s="2">
        <v>1</v>
      </c>
      <c r="BC248" s="2">
        <v>1</v>
      </c>
      <c r="BD248" s="2" t="s">
        <v>3</v>
      </c>
      <c r="BE248" s="2" t="s">
        <v>3</v>
      </c>
      <c r="BF248" s="2" t="s">
        <v>3</v>
      </c>
      <c r="BG248" s="2" t="s">
        <v>3</v>
      </c>
      <c r="BH248" s="2">
        <v>0</v>
      </c>
      <c r="BI248" s="2">
        <v>2</v>
      </c>
      <c r="BJ248" s="2" t="s">
        <v>292</v>
      </c>
      <c r="BK248" s="2"/>
      <c r="BL248" s="2"/>
      <c r="BM248" s="2">
        <v>108001</v>
      </c>
      <c r="BN248" s="2">
        <v>0</v>
      </c>
      <c r="BO248" s="2" t="s">
        <v>3</v>
      </c>
      <c r="BP248" s="2">
        <v>0</v>
      </c>
      <c r="BQ248" s="2">
        <v>3</v>
      </c>
      <c r="BR248" s="2">
        <v>0</v>
      </c>
      <c r="BS248" s="2">
        <v>1</v>
      </c>
      <c r="BT248" s="2">
        <v>1</v>
      </c>
      <c r="BU248" s="2">
        <v>1</v>
      </c>
      <c r="BV248" s="2">
        <v>1</v>
      </c>
      <c r="BW248" s="2">
        <v>1</v>
      </c>
      <c r="BX248" s="2">
        <v>1</v>
      </c>
      <c r="BY248" s="2" t="s">
        <v>3</v>
      </c>
      <c r="BZ248" s="2">
        <v>95</v>
      </c>
      <c r="CA248" s="2">
        <v>65</v>
      </c>
      <c r="CB248" s="2" t="s">
        <v>3</v>
      </c>
      <c r="CC248" s="2"/>
      <c r="CD248" s="2"/>
      <c r="CE248" s="2">
        <v>0</v>
      </c>
      <c r="CF248" s="2">
        <v>0</v>
      </c>
      <c r="CG248" s="2">
        <v>0</v>
      </c>
      <c r="CH248" s="2"/>
      <c r="CI248" s="2"/>
      <c r="CJ248" s="2"/>
      <c r="CK248" s="2"/>
      <c r="CL248" s="2"/>
      <c r="CM248" s="2">
        <v>0</v>
      </c>
      <c r="CN248" s="2" t="s">
        <v>1035</v>
      </c>
      <c r="CO248" s="2">
        <v>0</v>
      </c>
      <c r="CP248" s="2">
        <f t="shared" si="230"/>
        <v>925</v>
      </c>
      <c r="CQ248" s="2">
        <f t="shared" si="231"/>
        <v>46.87</v>
      </c>
      <c r="CR248" s="2">
        <f t="shared" si="232"/>
        <v>3.0636000000000001</v>
      </c>
      <c r="CS248" s="2">
        <f t="shared" si="233"/>
        <v>0.19320000000000001</v>
      </c>
      <c r="CT248" s="2">
        <f t="shared" si="234"/>
        <v>104.34180000000001</v>
      </c>
      <c r="CU248" s="2">
        <f t="shared" si="235"/>
        <v>0</v>
      </c>
      <c r="CV248" s="2">
        <f t="shared" si="236"/>
        <v>10.8468</v>
      </c>
      <c r="CW248" s="2">
        <f t="shared" si="237"/>
        <v>1.38E-2</v>
      </c>
      <c r="CX248" s="2">
        <f t="shared" si="238"/>
        <v>0</v>
      </c>
      <c r="CY248" s="2">
        <f t="shared" si="239"/>
        <v>595.65</v>
      </c>
      <c r="CZ248" s="2">
        <f t="shared" si="240"/>
        <v>407.55</v>
      </c>
      <c r="DA248" s="2"/>
      <c r="DB248" s="2"/>
      <c r="DC248" s="2" t="s">
        <v>3</v>
      </c>
      <c r="DD248" s="2" t="s">
        <v>3</v>
      </c>
      <c r="DE248" s="2" t="s">
        <v>286</v>
      </c>
      <c r="DF248" s="2" t="s">
        <v>286</v>
      </c>
      <c r="DG248" s="2" t="s">
        <v>286</v>
      </c>
      <c r="DH248" s="2" t="s">
        <v>3</v>
      </c>
      <c r="DI248" s="2" t="s">
        <v>286</v>
      </c>
      <c r="DJ248" s="2" t="s">
        <v>286</v>
      </c>
      <c r="DK248" s="2" t="s">
        <v>3</v>
      </c>
      <c r="DL248" s="2" t="s">
        <v>3</v>
      </c>
      <c r="DM248" s="2" t="s">
        <v>3</v>
      </c>
      <c r="DN248" s="2">
        <v>0</v>
      </c>
      <c r="DO248" s="2">
        <v>0</v>
      </c>
      <c r="DP248" s="2">
        <v>1</v>
      </c>
      <c r="DQ248" s="2">
        <v>1</v>
      </c>
      <c r="DR248" s="2"/>
      <c r="DS248" s="2"/>
      <c r="DT248" s="2"/>
      <c r="DU248" s="2">
        <v>1013</v>
      </c>
      <c r="DV248" s="2" t="s">
        <v>135</v>
      </c>
      <c r="DW248" s="2" t="s">
        <v>135</v>
      </c>
      <c r="DX248" s="2">
        <v>1</v>
      </c>
      <c r="DY248" s="2"/>
      <c r="DZ248" s="2" t="s">
        <v>3</v>
      </c>
      <c r="EA248" s="2" t="s">
        <v>3</v>
      </c>
      <c r="EB248" s="2" t="s">
        <v>3</v>
      </c>
      <c r="EC248" s="2" t="s">
        <v>3</v>
      </c>
      <c r="ED248" s="2"/>
      <c r="EE248" s="2">
        <v>41318495</v>
      </c>
      <c r="EF248" s="2">
        <v>3</v>
      </c>
      <c r="EG248" s="2" t="s">
        <v>50</v>
      </c>
      <c r="EH248" s="2">
        <v>0</v>
      </c>
      <c r="EI248" s="2" t="s">
        <v>3</v>
      </c>
      <c r="EJ248" s="2">
        <v>2</v>
      </c>
      <c r="EK248" s="2">
        <v>108001</v>
      </c>
      <c r="EL248" s="2" t="s">
        <v>71</v>
      </c>
      <c r="EM248" s="2" t="s">
        <v>72</v>
      </c>
      <c r="EN248" s="2"/>
      <c r="EO248" s="2" t="s">
        <v>289</v>
      </c>
      <c r="EP248" s="2"/>
      <c r="EQ248" s="2">
        <v>132864</v>
      </c>
      <c r="ER248" s="2">
        <v>124.7</v>
      </c>
      <c r="ES248" s="2">
        <v>46.87</v>
      </c>
      <c r="ET248" s="2">
        <v>2.2200000000000002</v>
      </c>
      <c r="EU248" s="2">
        <v>0.14000000000000001</v>
      </c>
      <c r="EV248" s="2">
        <v>75.61</v>
      </c>
      <c r="EW248" s="2">
        <v>7.86</v>
      </c>
      <c r="EX248" s="2">
        <v>0.01</v>
      </c>
      <c r="EY248" s="2">
        <v>0</v>
      </c>
      <c r="EZ248" s="2"/>
      <c r="FA248" s="2"/>
      <c r="FB248" s="2"/>
      <c r="FC248" s="2"/>
      <c r="FD248" s="2"/>
      <c r="FE248" s="2"/>
      <c r="FF248" s="2"/>
      <c r="FG248" s="2"/>
      <c r="FH248" s="2"/>
      <c r="FI248" s="2"/>
      <c r="FJ248" s="2"/>
      <c r="FK248" s="2"/>
      <c r="FL248" s="2"/>
      <c r="FM248" s="2"/>
      <c r="FN248" s="2"/>
      <c r="FO248" s="2"/>
      <c r="FP248" s="2"/>
      <c r="FQ248" s="2">
        <v>0</v>
      </c>
      <c r="FR248" s="2">
        <f t="shared" si="241"/>
        <v>0</v>
      </c>
      <c r="FS248" s="2">
        <v>0</v>
      </c>
      <c r="FT248" s="2"/>
      <c r="FU248" s="2"/>
      <c r="FV248" s="2"/>
      <c r="FW248" s="2"/>
      <c r="FX248" s="2">
        <v>95</v>
      </c>
      <c r="FY248" s="2">
        <v>65</v>
      </c>
      <c r="FZ248" s="2"/>
      <c r="GA248" s="2" t="s">
        <v>3</v>
      </c>
      <c r="GB248" s="2"/>
      <c r="GC248" s="2"/>
      <c r="GD248" s="2">
        <v>1</v>
      </c>
      <c r="GE248" s="2"/>
      <c r="GF248" s="2">
        <v>2358421</v>
      </c>
      <c r="GG248" s="2">
        <v>2</v>
      </c>
      <c r="GH248" s="2">
        <v>1</v>
      </c>
      <c r="GI248" s="2">
        <v>-2</v>
      </c>
      <c r="GJ248" s="2">
        <v>0</v>
      </c>
      <c r="GK248" s="2">
        <v>0</v>
      </c>
      <c r="GL248" s="2">
        <f t="shared" si="242"/>
        <v>0</v>
      </c>
      <c r="GM248" s="2">
        <f t="shared" si="243"/>
        <v>1929</v>
      </c>
      <c r="GN248" s="2">
        <f t="shared" si="244"/>
        <v>0</v>
      </c>
      <c r="GO248" s="2">
        <f t="shared" si="245"/>
        <v>1929</v>
      </c>
      <c r="GP248" s="2">
        <f t="shared" si="246"/>
        <v>0</v>
      </c>
      <c r="GQ248" s="2"/>
      <c r="GR248" s="2">
        <v>0</v>
      </c>
      <c r="GS248" s="2">
        <v>3</v>
      </c>
      <c r="GT248" s="2">
        <v>0</v>
      </c>
      <c r="GU248" s="2" t="s">
        <v>3</v>
      </c>
      <c r="GV248" s="2">
        <f t="shared" si="247"/>
        <v>0</v>
      </c>
      <c r="GW248" s="2">
        <v>1</v>
      </c>
      <c r="GX248" s="2">
        <f t="shared" si="248"/>
        <v>0</v>
      </c>
      <c r="GY248" s="2"/>
      <c r="GZ248" s="2"/>
      <c r="HA248" s="2">
        <v>0</v>
      </c>
      <c r="HB248" s="2">
        <v>0</v>
      </c>
      <c r="HC248" s="2">
        <f t="shared" si="249"/>
        <v>0</v>
      </c>
      <c r="HD248" s="2"/>
      <c r="HE248" s="2" t="s">
        <v>3</v>
      </c>
      <c r="HF248" s="2" t="s">
        <v>3</v>
      </c>
      <c r="HG248" s="2"/>
      <c r="HH248" s="2"/>
      <c r="HI248" s="2"/>
      <c r="HJ248" s="2"/>
      <c r="HK248" s="2"/>
      <c r="HL248" s="2"/>
      <c r="HM248" s="2" t="s">
        <v>3</v>
      </c>
      <c r="HN248" s="2" t="s">
        <v>3</v>
      </c>
      <c r="HO248" s="2" t="s">
        <v>3</v>
      </c>
      <c r="HP248" s="2" t="s">
        <v>3</v>
      </c>
      <c r="HQ248" s="2" t="s">
        <v>3</v>
      </c>
      <c r="HR248" s="2"/>
      <c r="HS248" s="2"/>
      <c r="HT248" s="2"/>
      <c r="HU248" s="2"/>
      <c r="HV248" s="2"/>
      <c r="HW248" s="2"/>
      <c r="HX248" s="2"/>
      <c r="HY248" s="2"/>
      <c r="HZ248" s="2"/>
      <c r="IA248" s="2"/>
      <c r="IB248" s="2"/>
      <c r="IC248" s="2"/>
      <c r="ID248" s="2"/>
      <c r="IE248" s="2"/>
      <c r="IF248" s="2"/>
      <c r="IG248" s="2"/>
      <c r="IH248" s="2"/>
      <c r="II248" s="2"/>
      <c r="IJ248" s="2"/>
      <c r="IK248" s="2">
        <v>0</v>
      </c>
      <c r="IL248" s="2"/>
      <c r="IM248" s="2"/>
      <c r="IN248" s="2"/>
      <c r="IO248" s="2"/>
      <c r="IP248" s="2"/>
      <c r="IQ248" s="2"/>
      <c r="IR248" s="2"/>
      <c r="IS248" s="2"/>
      <c r="IT248" s="2"/>
      <c r="IU248" s="2"/>
    </row>
    <row r="249" spans="1:255" x14ac:dyDescent="0.2">
      <c r="A249">
        <v>17</v>
      </c>
      <c r="B249">
        <v>1</v>
      </c>
      <c r="C249">
        <f>ROW(SmtRes!A490)</f>
        <v>490</v>
      </c>
      <c r="D249">
        <f>ROW(EtalonRes!A496)</f>
        <v>496</v>
      </c>
      <c r="E249" t="s">
        <v>3</v>
      </c>
      <c r="F249" t="s">
        <v>290</v>
      </c>
      <c r="G249" t="s">
        <v>291</v>
      </c>
      <c r="H249" t="s">
        <v>135</v>
      </c>
      <c r="I249">
        <v>6</v>
      </c>
      <c r="J249">
        <v>0</v>
      </c>
      <c r="K249">
        <v>6</v>
      </c>
      <c r="O249">
        <f t="shared" si="212"/>
        <v>925</v>
      </c>
      <c r="P249">
        <f t="shared" si="213"/>
        <v>281</v>
      </c>
      <c r="Q249">
        <f t="shared" si="214"/>
        <v>18</v>
      </c>
      <c r="R249">
        <f t="shared" si="215"/>
        <v>1</v>
      </c>
      <c r="S249">
        <f t="shared" si="216"/>
        <v>626</v>
      </c>
      <c r="T249">
        <f t="shared" si="217"/>
        <v>0</v>
      </c>
      <c r="U249">
        <f t="shared" si="218"/>
        <v>65.080799999999996</v>
      </c>
      <c r="V249">
        <f t="shared" si="219"/>
        <v>8.2799999999999999E-2</v>
      </c>
      <c r="W249">
        <f t="shared" si="220"/>
        <v>0</v>
      </c>
      <c r="X249">
        <f t="shared" si="221"/>
        <v>596</v>
      </c>
      <c r="Y249">
        <f t="shared" si="222"/>
        <v>408</v>
      </c>
      <c r="AA249">
        <v>-1</v>
      </c>
      <c r="AB249">
        <f t="shared" si="223"/>
        <v>154.27539999999999</v>
      </c>
      <c r="AC249">
        <f t="shared" si="224"/>
        <v>46.87</v>
      </c>
      <c r="AD249">
        <f t="shared" si="250"/>
        <v>3.0636000000000001</v>
      </c>
      <c r="AE249">
        <f t="shared" si="251"/>
        <v>0.19320000000000001</v>
      </c>
      <c r="AF249">
        <f t="shared" si="251"/>
        <v>104.34180000000001</v>
      </c>
      <c r="AG249">
        <f t="shared" si="227"/>
        <v>0</v>
      </c>
      <c r="AH249">
        <f t="shared" si="252"/>
        <v>10.8468</v>
      </c>
      <c r="AI249">
        <f t="shared" si="252"/>
        <v>1.38E-2</v>
      </c>
      <c r="AJ249">
        <f t="shared" si="229"/>
        <v>0</v>
      </c>
      <c r="AK249">
        <v>124.7</v>
      </c>
      <c r="AL249">
        <v>46.87</v>
      </c>
      <c r="AM249">
        <v>2.2200000000000002</v>
      </c>
      <c r="AN249">
        <v>0.14000000000000001</v>
      </c>
      <c r="AO249">
        <v>75.61</v>
      </c>
      <c r="AP249">
        <v>0</v>
      </c>
      <c r="AQ249">
        <v>7.86</v>
      </c>
      <c r="AR249">
        <v>0.01</v>
      </c>
      <c r="AS249">
        <v>0</v>
      </c>
      <c r="AT249">
        <v>95</v>
      </c>
      <c r="AU249">
        <v>65</v>
      </c>
      <c r="AV249">
        <v>1</v>
      </c>
      <c r="AW249">
        <v>1</v>
      </c>
      <c r="AZ249">
        <v>1</v>
      </c>
      <c r="BA249">
        <v>1</v>
      </c>
      <c r="BB249">
        <v>1</v>
      </c>
      <c r="BC249">
        <v>1</v>
      </c>
      <c r="BD249" t="s">
        <v>3</v>
      </c>
      <c r="BE249" t="s">
        <v>3</v>
      </c>
      <c r="BF249" t="s">
        <v>3</v>
      </c>
      <c r="BG249" t="s">
        <v>3</v>
      </c>
      <c r="BH249">
        <v>0</v>
      </c>
      <c r="BI249">
        <v>2</v>
      </c>
      <c r="BJ249" t="s">
        <v>292</v>
      </c>
      <c r="BM249">
        <v>108001</v>
      </c>
      <c r="BN249">
        <v>0</v>
      </c>
      <c r="BO249" t="s">
        <v>3</v>
      </c>
      <c r="BP249">
        <v>0</v>
      </c>
      <c r="BQ249">
        <v>3</v>
      </c>
      <c r="BR249">
        <v>0</v>
      </c>
      <c r="BS249">
        <v>1</v>
      </c>
      <c r="BT249">
        <v>1</v>
      </c>
      <c r="BU249">
        <v>1</v>
      </c>
      <c r="BV249">
        <v>1</v>
      </c>
      <c r="BW249">
        <v>1</v>
      </c>
      <c r="BX249">
        <v>1</v>
      </c>
      <c r="BY249" t="s">
        <v>3</v>
      </c>
      <c r="BZ249">
        <v>95</v>
      </c>
      <c r="CA249">
        <v>65</v>
      </c>
      <c r="CB249" t="s">
        <v>3</v>
      </c>
      <c r="CE249">
        <v>0</v>
      </c>
      <c r="CF249">
        <v>0</v>
      </c>
      <c r="CG249">
        <v>0</v>
      </c>
      <c r="CM249">
        <v>0</v>
      </c>
      <c r="CN249" t="s">
        <v>1035</v>
      </c>
      <c r="CO249">
        <v>0</v>
      </c>
      <c r="CP249">
        <f t="shared" si="230"/>
        <v>925</v>
      </c>
      <c r="CQ249">
        <f t="shared" si="231"/>
        <v>46.87</v>
      </c>
      <c r="CR249">
        <f t="shared" si="232"/>
        <v>3.0636000000000001</v>
      </c>
      <c r="CS249">
        <f t="shared" si="233"/>
        <v>0.19320000000000001</v>
      </c>
      <c r="CT249">
        <f t="shared" si="234"/>
        <v>104.34180000000001</v>
      </c>
      <c r="CU249">
        <f t="shared" si="235"/>
        <v>0</v>
      </c>
      <c r="CV249">
        <f t="shared" si="236"/>
        <v>10.8468</v>
      </c>
      <c r="CW249">
        <f t="shared" si="237"/>
        <v>1.38E-2</v>
      </c>
      <c r="CX249">
        <f t="shared" si="238"/>
        <v>0</v>
      </c>
      <c r="CY249">
        <f t="shared" si="239"/>
        <v>595.65</v>
      </c>
      <c r="CZ249">
        <f t="shared" si="240"/>
        <v>407.55</v>
      </c>
      <c r="DC249" t="s">
        <v>3</v>
      </c>
      <c r="DD249" t="s">
        <v>3</v>
      </c>
      <c r="DE249" t="s">
        <v>286</v>
      </c>
      <c r="DF249" t="s">
        <v>286</v>
      </c>
      <c r="DG249" t="s">
        <v>286</v>
      </c>
      <c r="DH249" t="s">
        <v>3</v>
      </c>
      <c r="DI249" t="s">
        <v>286</v>
      </c>
      <c r="DJ249" t="s">
        <v>286</v>
      </c>
      <c r="DK249" t="s">
        <v>3</v>
      </c>
      <c r="DL249" t="s">
        <v>3</v>
      </c>
      <c r="DM249" t="s">
        <v>3</v>
      </c>
      <c r="DN249">
        <v>0</v>
      </c>
      <c r="DO249">
        <v>0</v>
      </c>
      <c r="DP249">
        <v>1</v>
      </c>
      <c r="DQ249">
        <v>1</v>
      </c>
      <c r="DU249">
        <v>1013</v>
      </c>
      <c r="DV249" t="s">
        <v>135</v>
      </c>
      <c r="DW249" t="s">
        <v>135</v>
      </c>
      <c r="DX249">
        <v>1</v>
      </c>
      <c r="DZ249" t="s">
        <v>3</v>
      </c>
      <c r="EA249" t="s">
        <v>3</v>
      </c>
      <c r="EB249" t="s">
        <v>3</v>
      </c>
      <c r="EC249" t="s">
        <v>3</v>
      </c>
      <c r="EE249">
        <v>41318495</v>
      </c>
      <c r="EF249">
        <v>3</v>
      </c>
      <c r="EG249" t="s">
        <v>50</v>
      </c>
      <c r="EH249">
        <v>0</v>
      </c>
      <c r="EI249" t="s">
        <v>3</v>
      </c>
      <c r="EJ249">
        <v>2</v>
      </c>
      <c r="EK249">
        <v>108001</v>
      </c>
      <c r="EL249" t="s">
        <v>71</v>
      </c>
      <c r="EM249" t="s">
        <v>72</v>
      </c>
      <c r="EO249" t="s">
        <v>289</v>
      </c>
      <c r="EQ249">
        <v>132864</v>
      </c>
      <c r="ER249">
        <v>124.7</v>
      </c>
      <c r="ES249">
        <v>46.87</v>
      </c>
      <c r="ET249">
        <v>2.2200000000000002</v>
      </c>
      <c r="EU249">
        <v>0.14000000000000001</v>
      </c>
      <c r="EV249">
        <v>75.61</v>
      </c>
      <c r="EW249">
        <v>7.86</v>
      </c>
      <c r="EX249">
        <v>0.01</v>
      </c>
      <c r="EY249">
        <v>0</v>
      </c>
      <c r="FQ249">
        <v>0</v>
      </c>
      <c r="FR249">
        <f t="shared" si="241"/>
        <v>0</v>
      </c>
      <c r="FS249">
        <v>0</v>
      </c>
      <c r="FX249">
        <v>95</v>
      </c>
      <c r="FY249">
        <v>65</v>
      </c>
      <c r="GA249" t="s">
        <v>3</v>
      </c>
      <c r="GD249">
        <v>1</v>
      </c>
      <c r="GF249">
        <v>2358421</v>
      </c>
      <c r="GG249">
        <v>1</v>
      </c>
      <c r="GH249">
        <v>1</v>
      </c>
      <c r="GI249">
        <v>-2</v>
      </c>
      <c r="GJ249">
        <v>0</v>
      </c>
      <c r="GK249">
        <v>0</v>
      </c>
      <c r="GL249">
        <f t="shared" si="242"/>
        <v>0</v>
      </c>
      <c r="GM249">
        <f t="shared" si="243"/>
        <v>1929</v>
      </c>
      <c r="GN249">
        <f t="shared" si="244"/>
        <v>0</v>
      </c>
      <c r="GO249">
        <f t="shared" si="245"/>
        <v>1929</v>
      </c>
      <c r="GP249">
        <f t="shared" si="246"/>
        <v>0</v>
      </c>
      <c r="GR249">
        <v>0</v>
      </c>
      <c r="GS249">
        <v>3</v>
      </c>
      <c r="GT249">
        <v>0</v>
      </c>
      <c r="GU249" t="s">
        <v>3</v>
      </c>
      <c r="GV249">
        <f t="shared" si="247"/>
        <v>0</v>
      </c>
      <c r="GW249">
        <v>1</v>
      </c>
      <c r="GX249">
        <f t="shared" si="248"/>
        <v>0</v>
      </c>
      <c r="HA249">
        <v>0</v>
      </c>
      <c r="HB249">
        <v>0</v>
      </c>
      <c r="HC249">
        <f t="shared" si="249"/>
        <v>0</v>
      </c>
      <c r="HE249" t="s">
        <v>3</v>
      </c>
      <c r="HF249" t="s">
        <v>3</v>
      </c>
      <c r="HM249" t="s">
        <v>3</v>
      </c>
      <c r="HN249" t="s">
        <v>3</v>
      </c>
      <c r="HO249" t="s">
        <v>3</v>
      </c>
      <c r="HP249" t="s">
        <v>3</v>
      </c>
      <c r="HQ249" t="s">
        <v>3</v>
      </c>
      <c r="IK249">
        <v>0</v>
      </c>
    </row>
    <row r="250" spans="1:255" x14ac:dyDescent="0.2">
      <c r="A250" s="2">
        <v>17</v>
      </c>
      <c r="B250" s="2">
        <v>1</v>
      </c>
      <c r="C250" s="2">
        <f>ROW(SmtRes!A495)</f>
        <v>495</v>
      </c>
      <c r="D250" s="2">
        <f>ROW(EtalonRes!A501)</f>
        <v>501</v>
      </c>
      <c r="E250" s="2" t="s">
        <v>3</v>
      </c>
      <c r="F250" s="2" t="s">
        <v>293</v>
      </c>
      <c r="G250" s="2" t="s">
        <v>294</v>
      </c>
      <c r="H250" s="2" t="s">
        <v>295</v>
      </c>
      <c r="I250" s="2">
        <v>6</v>
      </c>
      <c r="J250" s="2">
        <v>0</v>
      </c>
      <c r="K250" s="2">
        <v>6</v>
      </c>
      <c r="L250" s="2"/>
      <c r="M250" s="2"/>
      <c r="N250" s="2"/>
      <c r="O250" s="2">
        <f t="shared" si="212"/>
        <v>1863</v>
      </c>
      <c r="P250" s="2">
        <f t="shared" si="213"/>
        <v>98</v>
      </c>
      <c r="Q250" s="2">
        <f t="shared" si="214"/>
        <v>0</v>
      </c>
      <c r="R250" s="2">
        <f t="shared" si="215"/>
        <v>0</v>
      </c>
      <c r="S250" s="2">
        <f t="shared" si="216"/>
        <v>1765</v>
      </c>
      <c r="T250" s="2">
        <f t="shared" si="217"/>
        <v>0</v>
      </c>
      <c r="U250" s="2">
        <f t="shared" si="218"/>
        <v>183.48479999999998</v>
      </c>
      <c r="V250" s="2">
        <f t="shared" si="219"/>
        <v>0</v>
      </c>
      <c r="W250" s="2">
        <f t="shared" si="220"/>
        <v>0</v>
      </c>
      <c r="X250" s="2">
        <f t="shared" si="221"/>
        <v>1677</v>
      </c>
      <c r="Y250" s="2">
        <f t="shared" si="222"/>
        <v>1147</v>
      </c>
      <c r="Z250" s="2"/>
      <c r="AA250" s="2">
        <v>-1</v>
      </c>
      <c r="AB250" s="2">
        <f t="shared" si="223"/>
        <v>310.5684</v>
      </c>
      <c r="AC250" s="2">
        <f t="shared" si="224"/>
        <v>16.38</v>
      </c>
      <c r="AD250" s="2">
        <f t="shared" si="250"/>
        <v>0</v>
      </c>
      <c r="AE250" s="2">
        <f t="shared" si="251"/>
        <v>0</v>
      </c>
      <c r="AF250" s="2">
        <f t="shared" si="251"/>
        <v>294.1884</v>
      </c>
      <c r="AG250" s="2">
        <f t="shared" si="227"/>
        <v>0</v>
      </c>
      <c r="AH250" s="2">
        <f t="shared" si="252"/>
        <v>30.580799999999996</v>
      </c>
      <c r="AI250" s="2">
        <f t="shared" si="252"/>
        <v>0</v>
      </c>
      <c r="AJ250" s="2">
        <f t="shared" si="229"/>
        <v>0</v>
      </c>
      <c r="AK250" s="2">
        <v>229.56</v>
      </c>
      <c r="AL250" s="2">
        <v>16.38</v>
      </c>
      <c r="AM250" s="2">
        <v>0</v>
      </c>
      <c r="AN250" s="2">
        <v>0</v>
      </c>
      <c r="AO250" s="2">
        <v>213.18</v>
      </c>
      <c r="AP250" s="2">
        <v>0</v>
      </c>
      <c r="AQ250" s="2">
        <v>22.16</v>
      </c>
      <c r="AR250" s="2">
        <v>0</v>
      </c>
      <c r="AS250" s="2">
        <v>0</v>
      </c>
      <c r="AT250" s="2">
        <v>95</v>
      </c>
      <c r="AU250" s="2">
        <v>65</v>
      </c>
      <c r="AV250" s="2">
        <v>1</v>
      </c>
      <c r="AW250" s="2">
        <v>1</v>
      </c>
      <c r="AX250" s="2"/>
      <c r="AY250" s="2"/>
      <c r="AZ250" s="2">
        <v>1</v>
      </c>
      <c r="BA250" s="2">
        <v>1</v>
      </c>
      <c r="BB250" s="2">
        <v>1</v>
      </c>
      <c r="BC250" s="2">
        <v>1</v>
      </c>
      <c r="BD250" s="2" t="s">
        <v>3</v>
      </c>
      <c r="BE250" s="2" t="s">
        <v>3</v>
      </c>
      <c r="BF250" s="2" t="s">
        <v>3</v>
      </c>
      <c r="BG250" s="2" t="s">
        <v>3</v>
      </c>
      <c r="BH250" s="2">
        <v>0</v>
      </c>
      <c r="BI250" s="2">
        <v>2</v>
      </c>
      <c r="BJ250" s="2" t="s">
        <v>296</v>
      </c>
      <c r="BK250" s="2"/>
      <c r="BL250" s="2"/>
      <c r="BM250" s="2">
        <v>108001</v>
      </c>
      <c r="BN250" s="2">
        <v>0</v>
      </c>
      <c r="BO250" s="2" t="s">
        <v>3</v>
      </c>
      <c r="BP250" s="2">
        <v>0</v>
      </c>
      <c r="BQ250" s="2">
        <v>3</v>
      </c>
      <c r="BR250" s="2">
        <v>0</v>
      </c>
      <c r="BS250" s="2">
        <v>1</v>
      </c>
      <c r="BT250" s="2">
        <v>1</v>
      </c>
      <c r="BU250" s="2">
        <v>1</v>
      </c>
      <c r="BV250" s="2">
        <v>1</v>
      </c>
      <c r="BW250" s="2">
        <v>1</v>
      </c>
      <c r="BX250" s="2">
        <v>1</v>
      </c>
      <c r="BY250" s="2" t="s">
        <v>3</v>
      </c>
      <c r="BZ250" s="2">
        <v>95</v>
      </c>
      <c r="CA250" s="2">
        <v>65</v>
      </c>
      <c r="CB250" s="2" t="s">
        <v>3</v>
      </c>
      <c r="CC250" s="2"/>
      <c r="CD250" s="2"/>
      <c r="CE250" s="2">
        <v>0</v>
      </c>
      <c r="CF250" s="2">
        <v>0</v>
      </c>
      <c r="CG250" s="2">
        <v>0</v>
      </c>
      <c r="CH250" s="2"/>
      <c r="CI250" s="2"/>
      <c r="CJ250" s="2"/>
      <c r="CK250" s="2"/>
      <c r="CL250" s="2"/>
      <c r="CM250" s="2">
        <v>0</v>
      </c>
      <c r="CN250" s="2" t="s">
        <v>1035</v>
      </c>
      <c r="CO250" s="2">
        <v>0</v>
      </c>
      <c r="CP250" s="2">
        <f t="shared" si="230"/>
        <v>1863</v>
      </c>
      <c r="CQ250" s="2">
        <f t="shared" si="231"/>
        <v>16.38</v>
      </c>
      <c r="CR250" s="2">
        <f t="shared" si="232"/>
        <v>0</v>
      </c>
      <c r="CS250" s="2">
        <f t="shared" si="233"/>
        <v>0</v>
      </c>
      <c r="CT250" s="2">
        <f t="shared" si="234"/>
        <v>294.1884</v>
      </c>
      <c r="CU250" s="2">
        <f t="shared" si="235"/>
        <v>0</v>
      </c>
      <c r="CV250" s="2">
        <f t="shared" si="236"/>
        <v>30.580799999999996</v>
      </c>
      <c r="CW250" s="2">
        <f t="shared" si="237"/>
        <v>0</v>
      </c>
      <c r="CX250" s="2">
        <f t="shared" si="238"/>
        <v>0</v>
      </c>
      <c r="CY250" s="2">
        <f t="shared" si="239"/>
        <v>1676.75</v>
      </c>
      <c r="CZ250" s="2">
        <f t="shared" si="240"/>
        <v>1147.25</v>
      </c>
      <c r="DA250" s="2"/>
      <c r="DB250" s="2"/>
      <c r="DC250" s="2" t="s">
        <v>3</v>
      </c>
      <c r="DD250" s="2" t="s">
        <v>3</v>
      </c>
      <c r="DE250" s="2" t="s">
        <v>286</v>
      </c>
      <c r="DF250" s="2" t="s">
        <v>286</v>
      </c>
      <c r="DG250" s="2" t="s">
        <v>286</v>
      </c>
      <c r="DH250" s="2" t="s">
        <v>3</v>
      </c>
      <c r="DI250" s="2" t="s">
        <v>286</v>
      </c>
      <c r="DJ250" s="2" t="s">
        <v>286</v>
      </c>
      <c r="DK250" s="2" t="s">
        <v>3</v>
      </c>
      <c r="DL250" s="2" t="s">
        <v>3</v>
      </c>
      <c r="DM250" s="2" t="s">
        <v>3</v>
      </c>
      <c r="DN250" s="2">
        <v>0</v>
      </c>
      <c r="DO250" s="2">
        <v>0</v>
      </c>
      <c r="DP250" s="2">
        <v>1</v>
      </c>
      <c r="DQ250" s="2">
        <v>1</v>
      </c>
      <c r="DR250" s="2"/>
      <c r="DS250" s="2"/>
      <c r="DT250" s="2"/>
      <c r="DU250" s="2">
        <v>1013</v>
      </c>
      <c r="DV250" s="2" t="s">
        <v>295</v>
      </c>
      <c r="DW250" s="2" t="s">
        <v>295</v>
      </c>
      <c r="DX250" s="2">
        <v>1</v>
      </c>
      <c r="DY250" s="2"/>
      <c r="DZ250" s="2" t="s">
        <v>3</v>
      </c>
      <c r="EA250" s="2" t="s">
        <v>3</v>
      </c>
      <c r="EB250" s="2" t="s">
        <v>3</v>
      </c>
      <c r="EC250" s="2" t="s">
        <v>3</v>
      </c>
      <c r="ED250" s="2"/>
      <c r="EE250" s="2">
        <v>41318495</v>
      </c>
      <c r="EF250" s="2">
        <v>3</v>
      </c>
      <c r="EG250" s="2" t="s">
        <v>50</v>
      </c>
      <c r="EH250" s="2">
        <v>0</v>
      </c>
      <c r="EI250" s="2" t="s">
        <v>3</v>
      </c>
      <c r="EJ250" s="2">
        <v>2</v>
      </c>
      <c r="EK250" s="2">
        <v>108001</v>
      </c>
      <c r="EL250" s="2" t="s">
        <v>71</v>
      </c>
      <c r="EM250" s="2" t="s">
        <v>72</v>
      </c>
      <c r="EN250" s="2"/>
      <c r="EO250" s="2" t="s">
        <v>289</v>
      </c>
      <c r="EP250" s="2"/>
      <c r="EQ250" s="2">
        <v>132864</v>
      </c>
      <c r="ER250" s="2">
        <v>229.56</v>
      </c>
      <c r="ES250" s="2">
        <v>16.38</v>
      </c>
      <c r="ET250" s="2">
        <v>0</v>
      </c>
      <c r="EU250" s="2">
        <v>0</v>
      </c>
      <c r="EV250" s="2">
        <v>213.18</v>
      </c>
      <c r="EW250" s="2">
        <v>22.16</v>
      </c>
      <c r="EX250" s="2">
        <v>0</v>
      </c>
      <c r="EY250" s="2">
        <v>0</v>
      </c>
      <c r="EZ250" s="2"/>
      <c r="FA250" s="2"/>
      <c r="FB250" s="2"/>
      <c r="FC250" s="2"/>
      <c r="FD250" s="2"/>
      <c r="FE250" s="2"/>
      <c r="FF250" s="2"/>
      <c r="FG250" s="2"/>
      <c r="FH250" s="2"/>
      <c r="FI250" s="2"/>
      <c r="FJ250" s="2"/>
      <c r="FK250" s="2"/>
      <c r="FL250" s="2"/>
      <c r="FM250" s="2"/>
      <c r="FN250" s="2"/>
      <c r="FO250" s="2"/>
      <c r="FP250" s="2"/>
      <c r="FQ250" s="2">
        <v>0</v>
      </c>
      <c r="FR250" s="2">
        <f t="shared" si="241"/>
        <v>0</v>
      </c>
      <c r="FS250" s="2">
        <v>0</v>
      </c>
      <c r="FT250" s="2"/>
      <c r="FU250" s="2"/>
      <c r="FV250" s="2"/>
      <c r="FW250" s="2"/>
      <c r="FX250" s="2">
        <v>95</v>
      </c>
      <c r="FY250" s="2">
        <v>65</v>
      </c>
      <c r="FZ250" s="2"/>
      <c r="GA250" s="2" t="s">
        <v>3</v>
      </c>
      <c r="GB250" s="2"/>
      <c r="GC250" s="2"/>
      <c r="GD250" s="2">
        <v>1</v>
      </c>
      <c r="GE250" s="2"/>
      <c r="GF250" s="2">
        <v>850814041</v>
      </c>
      <c r="GG250" s="2">
        <v>2</v>
      </c>
      <c r="GH250" s="2">
        <v>1</v>
      </c>
      <c r="GI250" s="2">
        <v>-2</v>
      </c>
      <c r="GJ250" s="2">
        <v>0</v>
      </c>
      <c r="GK250" s="2">
        <v>0</v>
      </c>
      <c r="GL250" s="2">
        <f t="shared" si="242"/>
        <v>0</v>
      </c>
      <c r="GM250" s="2">
        <f t="shared" si="243"/>
        <v>4687</v>
      </c>
      <c r="GN250" s="2">
        <f t="shared" si="244"/>
        <v>0</v>
      </c>
      <c r="GO250" s="2">
        <f t="shared" si="245"/>
        <v>4687</v>
      </c>
      <c r="GP250" s="2">
        <f t="shared" si="246"/>
        <v>0</v>
      </c>
      <c r="GQ250" s="2"/>
      <c r="GR250" s="2">
        <v>0</v>
      </c>
      <c r="GS250" s="2">
        <v>3</v>
      </c>
      <c r="GT250" s="2">
        <v>0</v>
      </c>
      <c r="GU250" s="2" t="s">
        <v>3</v>
      </c>
      <c r="GV250" s="2">
        <f t="shared" si="247"/>
        <v>0</v>
      </c>
      <c r="GW250" s="2">
        <v>1</v>
      </c>
      <c r="GX250" s="2">
        <f t="shared" si="248"/>
        <v>0</v>
      </c>
      <c r="GY250" s="2"/>
      <c r="GZ250" s="2"/>
      <c r="HA250" s="2">
        <v>0</v>
      </c>
      <c r="HB250" s="2">
        <v>0</v>
      </c>
      <c r="HC250" s="2">
        <f t="shared" si="249"/>
        <v>0</v>
      </c>
      <c r="HD250" s="2"/>
      <c r="HE250" s="2" t="s">
        <v>3</v>
      </c>
      <c r="HF250" s="2" t="s">
        <v>3</v>
      </c>
      <c r="HG250" s="2"/>
      <c r="HH250" s="2"/>
      <c r="HI250" s="2"/>
      <c r="HJ250" s="2"/>
      <c r="HK250" s="2"/>
      <c r="HL250" s="2"/>
      <c r="HM250" s="2" t="s">
        <v>3</v>
      </c>
      <c r="HN250" s="2" t="s">
        <v>3</v>
      </c>
      <c r="HO250" s="2" t="s">
        <v>3</v>
      </c>
      <c r="HP250" s="2" t="s">
        <v>3</v>
      </c>
      <c r="HQ250" s="2" t="s">
        <v>3</v>
      </c>
      <c r="HR250" s="2"/>
      <c r="HS250" s="2"/>
      <c r="HT250" s="2"/>
      <c r="HU250" s="2"/>
      <c r="HV250" s="2"/>
      <c r="HW250" s="2"/>
      <c r="HX250" s="2"/>
      <c r="HY250" s="2"/>
      <c r="HZ250" s="2"/>
      <c r="IA250" s="2"/>
      <c r="IB250" s="2"/>
      <c r="IC250" s="2"/>
      <c r="ID250" s="2"/>
      <c r="IE250" s="2"/>
      <c r="IF250" s="2"/>
      <c r="IG250" s="2"/>
      <c r="IH250" s="2"/>
      <c r="II250" s="2"/>
      <c r="IJ250" s="2"/>
      <c r="IK250" s="2">
        <v>0</v>
      </c>
      <c r="IL250" s="2"/>
      <c r="IM250" s="2"/>
      <c r="IN250" s="2"/>
      <c r="IO250" s="2"/>
      <c r="IP250" s="2"/>
      <c r="IQ250" s="2"/>
      <c r="IR250" s="2"/>
      <c r="IS250" s="2"/>
      <c r="IT250" s="2"/>
      <c r="IU250" s="2"/>
    </row>
    <row r="251" spans="1:255" x14ac:dyDescent="0.2">
      <c r="A251">
        <v>17</v>
      </c>
      <c r="B251">
        <v>1</v>
      </c>
      <c r="C251">
        <f>ROW(SmtRes!A500)</f>
        <v>500</v>
      </c>
      <c r="D251">
        <f>ROW(EtalonRes!A506)</f>
        <v>506</v>
      </c>
      <c r="E251" t="s">
        <v>3</v>
      </c>
      <c r="F251" t="s">
        <v>293</v>
      </c>
      <c r="G251" t="s">
        <v>294</v>
      </c>
      <c r="H251" t="s">
        <v>295</v>
      </c>
      <c r="I251">
        <v>6</v>
      </c>
      <c r="J251">
        <v>0</v>
      </c>
      <c r="K251">
        <v>6</v>
      </c>
      <c r="O251">
        <f t="shared" si="212"/>
        <v>1863</v>
      </c>
      <c r="P251">
        <f t="shared" si="213"/>
        <v>98</v>
      </c>
      <c r="Q251">
        <f t="shared" si="214"/>
        <v>0</v>
      </c>
      <c r="R251">
        <f t="shared" si="215"/>
        <v>0</v>
      </c>
      <c r="S251">
        <f t="shared" si="216"/>
        <v>1765</v>
      </c>
      <c r="T251">
        <f t="shared" si="217"/>
        <v>0</v>
      </c>
      <c r="U251">
        <f t="shared" si="218"/>
        <v>183.48479999999998</v>
      </c>
      <c r="V251">
        <f t="shared" si="219"/>
        <v>0</v>
      </c>
      <c r="W251">
        <f t="shared" si="220"/>
        <v>0</v>
      </c>
      <c r="X251">
        <f t="shared" si="221"/>
        <v>1677</v>
      </c>
      <c r="Y251">
        <f t="shared" si="222"/>
        <v>1147</v>
      </c>
      <c r="AA251">
        <v>-1</v>
      </c>
      <c r="AB251">
        <f t="shared" si="223"/>
        <v>310.5684</v>
      </c>
      <c r="AC251">
        <f t="shared" si="224"/>
        <v>16.38</v>
      </c>
      <c r="AD251">
        <f t="shared" si="250"/>
        <v>0</v>
      </c>
      <c r="AE251">
        <f t="shared" si="251"/>
        <v>0</v>
      </c>
      <c r="AF251">
        <f t="shared" si="251"/>
        <v>294.1884</v>
      </c>
      <c r="AG251">
        <f t="shared" si="227"/>
        <v>0</v>
      </c>
      <c r="AH251">
        <f t="shared" si="252"/>
        <v>30.580799999999996</v>
      </c>
      <c r="AI251">
        <f t="shared" si="252"/>
        <v>0</v>
      </c>
      <c r="AJ251">
        <f t="shared" si="229"/>
        <v>0</v>
      </c>
      <c r="AK251">
        <v>229.56</v>
      </c>
      <c r="AL251">
        <v>16.38</v>
      </c>
      <c r="AM251">
        <v>0</v>
      </c>
      <c r="AN251">
        <v>0</v>
      </c>
      <c r="AO251">
        <v>213.18</v>
      </c>
      <c r="AP251">
        <v>0</v>
      </c>
      <c r="AQ251">
        <v>22.16</v>
      </c>
      <c r="AR251">
        <v>0</v>
      </c>
      <c r="AS251">
        <v>0</v>
      </c>
      <c r="AT251">
        <v>95</v>
      </c>
      <c r="AU251">
        <v>65</v>
      </c>
      <c r="AV251">
        <v>1</v>
      </c>
      <c r="AW251">
        <v>1</v>
      </c>
      <c r="AZ251">
        <v>1</v>
      </c>
      <c r="BA251">
        <v>1</v>
      </c>
      <c r="BB251">
        <v>1</v>
      </c>
      <c r="BC251">
        <v>1</v>
      </c>
      <c r="BD251" t="s">
        <v>3</v>
      </c>
      <c r="BE251" t="s">
        <v>3</v>
      </c>
      <c r="BF251" t="s">
        <v>3</v>
      </c>
      <c r="BG251" t="s">
        <v>3</v>
      </c>
      <c r="BH251">
        <v>0</v>
      </c>
      <c r="BI251">
        <v>2</v>
      </c>
      <c r="BJ251" t="s">
        <v>296</v>
      </c>
      <c r="BM251">
        <v>108001</v>
      </c>
      <c r="BN251">
        <v>0</v>
      </c>
      <c r="BO251" t="s">
        <v>3</v>
      </c>
      <c r="BP251">
        <v>0</v>
      </c>
      <c r="BQ251">
        <v>3</v>
      </c>
      <c r="BR251">
        <v>0</v>
      </c>
      <c r="BS251">
        <v>1</v>
      </c>
      <c r="BT251">
        <v>1</v>
      </c>
      <c r="BU251">
        <v>1</v>
      </c>
      <c r="BV251">
        <v>1</v>
      </c>
      <c r="BW251">
        <v>1</v>
      </c>
      <c r="BX251">
        <v>1</v>
      </c>
      <c r="BY251" t="s">
        <v>3</v>
      </c>
      <c r="BZ251">
        <v>95</v>
      </c>
      <c r="CA251">
        <v>65</v>
      </c>
      <c r="CB251" t="s">
        <v>3</v>
      </c>
      <c r="CE251">
        <v>0</v>
      </c>
      <c r="CF251">
        <v>0</v>
      </c>
      <c r="CG251">
        <v>0</v>
      </c>
      <c r="CM251">
        <v>0</v>
      </c>
      <c r="CN251" t="s">
        <v>1035</v>
      </c>
      <c r="CO251">
        <v>0</v>
      </c>
      <c r="CP251">
        <f t="shared" si="230"/>
        <v>1863</v>
      </c>
      <c r="CQ251">
        <f t="shared" si="231"/>
        <v>16.38</v>
      </c>
      <c r="CR251">
        <f t="shared" si="232"/>
        <v>0</v>
      </c>
      <c r="CS251">
        <f t="shared" si="233"/>
        <v>0</v>
      </c>
      <c r="CT251">
        <f t="shared" si="234"/>
        <v>294.1884</v>
      </c>
      <c r="CU251">
        <f t="shared" si="235"/>
        <v>0</v>
      </c>
      <c r="CV251">
        <f t="shared" si="236"/>
        <v>30.580799999999996</v>
      </c>
      <c r="CW251">
        <f t="shared" si="237"/>
        <v>0</v>
      </c>
      <c r="CX251">
        <f t="shared" si="238"/>
        <v>0</v>
      </c>
      <c r="CY251">
        <f t="shared" si="239"/>
        <v>1676.75</v>
      </c>
      <c r="CZ251">
        <f t="shared" si="240"/>
        <v>1147.25</v>
      </c>
      <c r="DC251" t="s">
        <v>3</v>
      </c>
      <c r="DD251" t="s">
        <v>3</v>
      </c>
      <c r="DE251" t="s">
        <v>286</v>
      </c>
      <c r="DF251" t="s">
        <v>286</v>
      </c>
      <c r="DG251" t="s">
        <v>286</v>
      </c>
      <c r="DH251" t="s">
        <v>3</v>
      </c>
      <c r="DI251" t="s">
        <v>286</v>
      </c>
      <c r="DJ251" t="s">
        <v>286</v>
      </c>
      <c r="DK251" t="s">
        <v>3</v>
      </c>
      <c r="DL251" t="s">
        <v>3</v>
      </c>
      <c r="DM251" t="s">
        <v>3</v>
      </c>
      <c r="DN251">
        <v>0</v>
      </c>
      <c r="DO251">
        <v>0</v>
      </c>
      <c r="DP251">
        <v>1</v>
      </c>
      <c r="DQ251">
        <v>1</v>
      </c>
      <c r="DU251">
        <v>1013</v>
      </c>
      <c r="DV251" t="s">
        <v>295</v>
      </c>
      <c r="DW251" t="s">
        <v>295</v>
      </c>
      <c r="DX251">
        <v>1</v>
      </c>
      <c r="DZ251" t="s">
        <v>3</v>
      </c>
      <c r="EA251" t="s">
        <v>3</v>
      </c>
      <c r="EB251" t="s">
        <v>3</v>
      </c>
      <c r="EC251" t="s">
        <v>3</v>
      </c>
      <c r="EE251">
        <v>41318495</v>
      </c>
      <c r="EF251">
        <v>3</v>
      </c>
      <c r="EG251" t="s">
        <v>50</v>
      </c>
      <c r="EH251">
        <v>0</v>
      </c>
      <c r="EI251" t="s">
        <v>3</v>
      </c>
      <c r="EJ251">
        <v>2</v>
      </c>
      <c r="EK251">
        <v>108001</v>
      </c>
      <c r="EL251" t="s">
        <v>71</v>
      </c>
      <c r="EM251" t="s">
        <v>72</v>
      </c>
      <c r="EO251" t="s">
        <v>289</v>
      </c>
      <c r="EQ251">
        <v>132864</v>
      </c>
      <c r="ER251">
        <v>229.56</v>
      </c>
      <c r="ES251">
        <v>16.38</v>
      </c>
      <c r="ET251">
        <v>0</v>
      </c>
      <c r="EU251">
        <v>0</v>
      </c>
      <c r="EV251">
        <v>213.18</v>
      </c>
      <c r="EW251">
        <v>22.16</v>
      </c>
      <c r="EX251">
        <v>0</v>
      </c>
      <c r="EY251">
        <v>0</v>
      </c>
      <c r="FQ251">
        <v>0</v>
      </c>
      <c r="FR251">
        <f t="shared" si="241"/>
        <v>0</v>
      </c>
      <c r="FS251">
        <v>0</v>
      </c>
      <c r="FX251">
        <v>95</v>
      </c>
      <c r="FY251">
        <v>65</v>
      </c>
      <c r="GA251" t="s">
        <v>3</v>
      </c>
      <c r="GD251">
        <v>1</v>
      </c>
      <c r="GF251">
        <v>850814041</v>
      </c>
      <c r="GG251">
        <v>1</v>
      </c>
      <c r="GH251">
        <v>1</v>
      </c>
      <c r="GI251">
        <v>-2</v>
      </c>
      <c r="GJ251">
        <v>0</v>
      </c>
      <c r="GK251">
        <v>0</v>
      </c>
      <c r="GL251">
        <f t="shared" si="242"/>
        <v>0</v>
      </c>
      <c r="GM251">
        <f t="shared" si="243"/>
        <v>4687</v>
      </c>
      <c r="GN251">
        <f t="shared" si="244"/>
        <v>0</v>
      </c>
      <c r="GO251">
        <f t="shared" si="245"/>
        <v>4687</v>
      </c>
      <c r="GP251">
        <f t="shared" si="246"/>
        <v>0</v>
      </c>
      <c r="GR251">
        <v>0</v>
      </c>
      <c r="GS251">
        <v>3</v>
      </c>
      <c r="GT251">
        <v>0</v>
      </c>
      <c r="GU251" t="s">
        <v>3</v>
      </c>
      <c r="GV251">
        <f t="shared" si="247"/>
        <v>0</v>
      </c>
      <c r="GW251">
        <v>1</v>
      </c>
      <c r="GX251">
        <f t="shared" si="248"/>
        <v>0</v>
      </c>
      <c r="HA251">
        <v>0</v>
      </c>
      <c r="HB251">
        <v>0</v>
      </c>
      <c r="HC251">
        <f t="shared" si="249"/>
        <v>0</v>
      </c>
      <c r="HE251" t="s">
        <v>3</v>
      </c>
      <c r="HF251" t="s">
        <v>3</v>
      </c>
      <c r="HM251" t="s">
        <v>3</v>
      </c>
      <c r="HN251" t="s">
        <v>3</v>
      </c>
      <c r="HO251" t="s">
        <v>3</v>
      </c>
      <c r="HP251" t="s">
        <v>3</v>
      </c>
      <c r="HQ251" t="s">
        <v>3</v>
      </c>
      <c r="IK251">
        <v>0</v>
      </c>
    </row>
    <row r="252" spans="1:255" x14ac:dyDescent="0.2">
      <c r="A252" s="2">
        <v>17</v>
      </c>
      <c r="B252" s="2">
        <v>1</v>
      </c>
      <c r="C252" s="2">
        <f>ROW(SmtRes!A513)</f>
        <v>513</v>
      </c>
      <c r="D252" s="2">
        <f>ROW(EtalonRes!A519)</f>
        <v>519</v>
      </c>
      <c r="E252" s="2" t="s">
        <v>297</v>
      </c>
      <c r="F252" s="2" t="s">
        <v>298</v>
      </c>
      <c r="G252" s="2" t="s">
        <v>299</v>
      </c>
      <c r="H252" s="2" t="s">
        <v>135</v>
      </c>
      <c r="I252" s="2">
        <v>4</v>
      </c>
      <c r="J252" s="2">
        <v>0</v>
      </c>
      <c r="K252" s="2">
        <v>4</v>
      </c>
      <c r="L252" s="2"/>
      <c r="M252" s="2"/>
      <c r="N252" s="2"/>
      <c r="O252" s="2">
        <f t="shared" si="212"/>
        <v>2268</v>
      </c>
      <c r="P252" s="2">
        <f t="shared" si="213"/>
        <v>1831</v>
      </c>
      <c r="Q252" s="2">
        <f t="shared" si="214"/>
        <v>0</v>
      </c>
      <c r="R252" s="2">
        <f t="shared" si="215"/>
        <v>0</v>
      </c>
      <c r="S252" s="2">
        <f t="shared" si="216"/>
        <v>437</v>
      </c>
      <c r="T252" s="2">
        <f t="shared" si="217"/>
        <v>0</v>
      </c>
      <c r="U252" s="2">
        <f t="shared" si="218"/>
        <v>43.469999999999992</v>
      </c>
      <c r="V252" s="2">
        <f t="shared" si="219"/>
        <v>0</v>
      </c>
      <c r="W252" s="2">
        <f t="shared" si="220"/>
        <v>0</v>
      </c>
      <c r="X252" s="2">
        <f t="shared" si="221"/>
        <v>402</v>
      </c>
      <c r="Y252" s="2">
        <f t="shared" si="222"/>
        <v>188</v>
      </c>
      <c r="Z252" s="2"/>
      <c r="AA252" s="2">
        <v>76147896</v>
      </c>
      <c r="AB252" s="2">
        <f t="shared" si="223"/>
        <v>567.15049999999997</v>
      </c>
      <c r="AC252" s="2">
        <f t="shared" si="224"/>
        <v>457.82</v>
      </c>
      <c r="AD252" s="2">
        <f>ROUND(((((ET252*1.15))-((EU252*1.15)))+AE252),6)</f>
        <v>0</v>
      </c>
      <c r="AE252" s="2">
        <f>ROUND(((EU252*1.15)),6)</f>
        <v>0</v>
      </c>
      <c r="AF252" s="2">
        <f>ROUND(((EV252*1.15)),6)</f>
        <v>109.3305</v>
      </c>
      <c r="AG252" s="2">
        <f t="shared" si="227"/>
        <v>0</v>
      </c>
      <c r="AH252" s="2">
        <f>((EW252*1.15))</f>
        <v>10.867499999999998</v>
      </c>
      <c r="AI252" s="2">
        <f>((EX252*1.15))</f>
        <v>0</v>
      </c>
      <c r="AJ252" s="2">
        <f t="shared" si="229"/>
        <v>0</v>
      </c>
      <c r="AK252" s="2">
        <v>552.89</v>
      </c>
      <c r="AL252" s="2">
        <v>457.82</v>
      </c>
      <c r="AM252" s="2">
        <v>0</v>
      </c>
      <c r="AN252" s="2">
        <v>0</v>
      </c>
      <c r="AO252" s="2">
        <v>95.07</v>
      </c>
      <c r="AP252" s="2">
        <v>0</v>
      </c>
      <c r="AQ252" s="2">
        <v>9.4499999999999993</v>
      </c>
      <c r="AR252" s="2">
        <v>0</v>
      </c>
      <c r="AS252" s="2">
        <v>0</v>
      </c>
      <c r="AT252" s="2">
        <v>92</v>
      </c>
      <c r="AU252" s="2">
        <v>43</v>
      </c>
      <c r="AV252" s="2">
        <v>1</v>
      </c>
      <c r="AW252" s="2">
        <v>1</v>
      </c>
      <c r="AX252" s="2"/>
      <c r="AY252" s="2"/>
      <c r="AZ252" s="2">
        <v>1</v>
      </c>
      <c r="BA252" s="2">
        <v>1</v>
      </c>
      <c r="BB252" s="2">
        <v>1</v>
      </c>
      <c r="BC252" s="2">
        <v>1</v>
      </c>
      <c r="BD252" s="2" t="s">
        <v>3</v>
      </c>
      <c r="BE252" s="2" t="s">
        <v>3</v>
      </c>
      <c r="BF252" s="2" t="s">
        <v>3</v>
      </c>
      <c r="BG252" s="2" t="s">
        <v>3</v>
      </c>
      <c r="BH252" s="2">
        <v>0</v>
      </c>
      <c r="BI252" s="2">
        <v>2</v>
      </c>
      <c r="BJ252" s="2" t="s">
        <v>300</v>
      </c>
      <c r="BK252" s="2"/>
      <c r="BL252" s="2"/>
      <c r="BM252" s="2">
        <v>120001</v>
      </c>
      <c r="BN252" s="2">
        <v>0</v>
      </c>
      <c r="BO252" s="2" t="s">
        <v>3</v>
      </c>
      <c r="BP252" s="2">
        <v>0</v>
      </c>
      <c r="BQ252" s="2">
        <v>3</v>
      </c>
      <c r="BR252" s="2">
        <v>0</v>
      </c>
      <c r="BS252" s="2">
        <v>1</v>
      </c>
      <c r="BT252" s="2">
        <v>1</v>
      </c>
      <c r="BU252" s="2">
        <v>1</v>
      </c>
      <c r="BV252" s="2">
        <v>1</v>
      </c>
      <c r="BW252" s="2">
        <v>1</v>
      </c>
      <c r="BX252" s="2">
        <v>1</v>
      </c>
      <c r="BY252" s="2" t="s">
        <v>3</v>
      </c>
      <c r="BZ252" s="2">
        <v>92</v>
      </c>
      <c r="CA252" s="2">
        <v>43</v>
      </c>
      <c r="CB252" s="2" t="s">
        <v>3</v>
      </c>
      <c r="CC252" s="2"/>
      <c r="CD252" s="2"/>
      <c r="CE252" s="2">
        <v>0</v>
      </c>
      <c r="CF252" s="2">
        <v>0</v>
      </c>
      <c r="CG252" s="2">
        <v>0</v>
      </c>
      <c r="CH252" s="2"/>
      <c r="CI252" s="2"/>
      <c r="CJ252" s="2"/>
      <c r="CK252" s="2"/>
      <c r="CL252" s="2"/>
      <c r="CM252" s="2">
        <v>0</v>
      </c>
      <c r="CN252" s="2" t="s">
        <v>23</v>
      </c>
      <c r="CO252" s="2">
        <v>0</v>
      </c>
      <c r="CP252" s="2">
        <f t="shared" si="230"/>
        <v>2268</v>
      </c>
      <c r="CQ252" s="2">
        <f t="shared" si="231"/>
        <v>457.82</v>
      </c>
      <c r="CR252" s="2">
        <f t="shared" si="232"/>
        <v>0</v>
      </c>
      <c r="CS252" s="2">
        <f t="shared" si="233"/>
        <v>0</v>
      </c>
      <c r="CT252" s="2">
        <f t="shared" si="234"/>
        <v>109.3305</v>
      </c>
      <c r="CU252" s="2">
        <f t="shared" si="235"/>
        <v>0</v>
      </c>
      <c r="CV252" s="2">
        <f t="shared" si="236"/>
        <v>10.867499999999998</v>
      </c>
      <c r="CW252" s="2">
        <f t="shared" si="237"/>
        <v>0</v>
      </c>
      <c r="CX252" s="2">
        <f t="shared" si="238"/>
        <v>0</v>
      </c>
      <c r="CY252" s="2">
        <f t="shared" si="239"/>
        <v>402.04</v>
      </c>
      <c r="CZ252" s="2">
        <f t="shared" si="240"/>
        <v>187.91</v>
      </c>
      <c r="DA252" s="2"/>
      <c r="DB252" s="2"/>
      <c r="DC252" s="2" t="s">
        <v>3</v>
      </c>
      <c r="DD252" s="2" t="s">
        <v>3</v>
      </c>
      <c r="DE252" s="2" t="s">
        <v>24</v>
      </c>
      <c r="DF252" s="2" t="s">
        <v>24</v>
      </c>
      <c r="DG252" s="2" t="s">
        <v>24</v>
      </c>
      <c r="DH252" s="2" t="s">
        <v>3</v>
      </c>
      <c r="DI252" s="2" t="s">
        <v>24</v>
      </c>
      <c r="DJ252" s="2" t="s">
        <v>24</v>
      </c>
      <c r="DK252" s="2" t="s">
        <v>3</v>
      </c>
      <c r="DL252" s="2" t="s">
        <v>3</v>
      </c>
      <c r="DM252" s="2" t="s">
        <v>3</v>
      </c>
      <c r="DN252" s="2">
        <v>0</v>
      </c>
      <c r="DO252" s="2">
        <v>0</v>
      </c>
      <c r="DP252" s="2">
        <v>1</v>
      </c>
      <c r="DQ252" s="2">
        <v>1</v>
      </c>
      <c r="DR252" s="2"/>
      <c r="DS252" s="2"/>
      <c r="DT252" s="2"/>
      <c r="DU252" s="2">
        <v>1013</v>
      </c>
      <c r="DV252" s="2" t="s">
        <v>135</v>
      </c>
      <c r="DW252" s="2" t="s">
        <v>135</v>
      </c>
      <c r="DX252" s="2">
        <v>1</v>
      </c>
      <c r="DY252" s="2"/>
      <c r="DZ252" s="2" t="s">
        <v>3</v>
      </c>
      <c r="EA252" s="2" t="s">
        <v>3</v>
      </c>
      <c r="EB252" s="2" t="s">
        <v>3</v>
      </c>
      <c r="EC252" s="2" t="s">
        <v>3</v>
      </c>
      <c r="ED252" s="2"/>
      <c r="EE252" s="2">
        <v>41318522</v>
      </c>
      <c r="EF252" s="2">
        <v>3</v>
      </c>
      <c r="EG252" s="2" t="s">
        <v>50</v>
      </c>
      <c r="EH252" s="2">
        <v>0</v>
      </c>
      <c r="EI252" s="2" t="s">
        <v>3</v>
      </c>
      <c r="EJ252" s="2">
        <v>2</v>
      </c>
      <c r="EK252" s="2">
        <v>120001</v>
      </c>
      <c r="EL252" s="2" t="s">
        <v>301</v>
      </c>
      <c r="EM252" s="2" t="s">
        <v>138</v>
      </c>
      <c r="EN252" s="2"/>
      <c r="EO252" s="2" t="s">
        <v>28</v>
      </c>
      <c r="EP252" s="2"/>
      <c r="EQ252" s="2">
        <v>2228992</v>
      </c>
      <c r="ER252" s="2">
        <v>552.89</v>
      </c>
      <c r="ES252" s="2">
        <v>457.82</v>
      </c>
      <c r="ET252" s="2">
        <v>0</v>
      </c>
      <c r="EU252" s="2">
        <v>0</v>
      </c>
      <c r="EV252" s="2">
        <v>95.07</v>
      </c>
      <c r="EW252" s="2">
        <v>9.4499999999999993</v>
      </c>
      <c r="EX252" s="2">
        <v>0</v>
      </c>
      <c r="EY252" s="2">
        <v>0</v>
      </c>
      <c r="EZ252" s="2"/>
      <c r="FA252" s="2"/>
      <c r="FB252" s="2"/>
      <c r="FC252" s="2"/>
      <c r="FD252" s="2"/>
      <c r="FE252" s="2"/>
      <c r="FF252" s="2"/>
      <c r="FG252" s="2"/>
      <c r="FH252" s="2"/>
      <c r="FI252" s="2"/>
      <c r="FJ252" s="2"/>
      <c r="FK252" s="2"/>
      <c r="FL252" s="2"/>
      <c r="FM252" s="2"/>
      <c r="FN252" s="2"/>
      <c r="FO252" s="2"/>
      <c r="FP252" s="2"/>
      <c r="FQ252" s="2">
        <v>0</v>
      </c>
      <c r="FR252" s="2">
        <f t="shared" si="241"/>
        <v>0</v>
      </c>
      <c r="FS252" s="2">
        <v>0</v>
      </c>
      <c r="FT252" s="2"/>
      <c r="FU252" s="2"/>
      <c r="FV252" s="2"/>
      <c r="FW252" s="2"/>
      <c r="FX252" s="2">
        <v>92</v>
      </c>
      <c r="FY252" s="2">
        <v>43</v>
      </c>
      <c r="FZ252" s="2"/>
      <c r="GA252" s="2" t="s">
        <v>3</v>
      </c>
      <c r="GB252" s="2"/>
      <c r="GC252" s="2"/>
      <c r="GD252" s="2">
        <v>1</v>
      </c>
      <c r="GE252" s="2"/>
      <c r="GF252" s="2">
        <v>-731637731</v>
      </c>
      <c r="GG252" s="2">
        <v>2</v>
      </c>
      <c r="GH252" s="2">
        <v>1</v>
      </c>
      <c r="GI252" s="2">
        <v>-2</v>
      </c>
      <c r="GJ252" s="2">
        <v>0</v>
      </c>
      <c r="GK252" s="2">
        <v>0</v>
      </c>
      <c r="GL252" s="2">
        <f t="shared" si="242"/>
        <v>0</v>
      </c>
      <c r="GM252" s="2">
        <f t="shared" si="243"/>
        <v>2858</v>
      </c>
      <c r="GN252" s="2">
        <f t="shared" si="244"/>
        <v>0</v>
      </c>
      <c r="GO252" s="2">
        <f t="shared" si="245"/>
        <v>2858</v>
      </c>
      <c r="GP252" s="2">
        <f t="shared" si="246"/>
        <v>0</v>
      </c>
      <c r="GQ252" s="2"/>
      <c r="GR252" s="2">
        <v>0</v>
      </c>
      <c r="GS252" s="2">
        <v>3</v>
      </c>
      <c r="GT252" s="2">
        <v>0</v>
      </c>
      <c r="GU252" s="2" t="s">
        <v>3</v>
      </c>
      <c r="GV252" s="2">
        <f t="shared" si="247"/>
        <v>0</v>
      </c>
      <c r="GW252" s="2">
        <v>1</v>
      </c>
      <c r="GX252" s="2">
        <f t="shared" si="248"/>
        <v>0</v>
      </c>
      <c r="GY252" s="2"/>
      <c r="GZ252" s="2"/>
      <c r="HA252" s="2">
        <v>0</v>
      </c>
      <c r="HB252" s="2">
        <v>0</v>
      </c>
      <c r="HC252" s="2">
        <f t="shared" si="249"/>
        <v>0</v>
      </c>
      <c r="HD252" s="2"/>
      <c r="HE252" s="2" t="s">
        <v>3</v>
      </c>
      <c r="HF252" s="2" t="s">
        <v>3</v>
      </c>
      <c r="HG252" s="2"/>
      <c r="HH252" s="2"/>
      <c r="HI252" s="2"/>
      <c r="HJ252" s="2"/>
      <c r="HK252" s="2"/>
      <c r="HL252" s="2"/>
      <c r="HM252" s="2" t="s">
        <v>3</v>
      </c>
      <c r="HN252" s="2" t="s">
        <v>3</v>
      </c>
      <c r="HO252" s="2" t="s">
        <v>3</v>
      </c>
      <c r="HP252" s="2" t="s">
        <v>3</v>
      </c>
      <c r="HQ252" s="2" t="s">
        <v>3</v>
      </c>
      <c r="HR252" s="2"/>
      <c r="HS252" s="2"/>
      <c r="HT252" s="2"/>
      <c r="HU252" s="2"/>
      <c r="HV252" s="2"/>
      <c r="HW252" s="2"/>
      <c r="HX252" s="2"/>
      <c r="HY252" s="2"/>
      <c r="HZ252" s="2"/>
      <c r="IA252" s="2"/>
      <c r="IB252" s="2"/>
      <c r="IC252" s="2"/>
      <c r="ID252" s="2"/>
      <c r="IE252" s="2"/>
      <c r="IF252" s="2"/>
      <c r="IG252" s="2"/>
      <c r="IH252" s="2"/>
      <c r="II252" s="2"/>
      <c r="IJ252" s="2"/>
      <c r="IK252" s="2">
        <v>0</v>
      </c>
      <c r="IL252" s="2"/>
      <c r="IM252" s="2"/>
      <c r="IN252" s="2"/>
      <c r="IO252" s="2"/>
      <c r="IP252" s="2"/>
      <c r="IQ252" s="2"/>
      <c r="IR252" s="2"/>
      <c r="IS252" s="2"/>
      <c r="IT252" s="2"/>
      <c r="IU252" s="2"/>
    </row>
    <row r="253" spans="1:255" x14ac:dyDescent="0.2">
      <c r="A253">
        <v>17</v>
      </c>
      <c r="B253">
        <v>1</v>
      </c>
      <c r="C253">
        <f>ROW(SmtRes!A526)</f>
        <v>526</v>
      </c>
      <c r="D253">
        <f>ROW(EtalonRes!A532)</f>
        <v>532</v>
      </c>
      <c r="E253" t="s">
        <v>297</v>
      </c>
      <c r="F253" t="s">
        <v>298</v>
      </c>
      <c r="G253" t="s">
        <v>299</v>
      </c>
      <c r="H253" t="s">
        <v>135</v>
      </c>
      <c r="I253">
        <v>4</v>
      </c>
      <c r="J253">
        <v>0</v>
      </c>
      <c r="K253">
        <v>4</v>
      </c>
      <c r="O253">
        <f t="shared" si="212"/>
        <v>18670</v>
      </c>
      <c r="P253">
        <f t="shared" si="213"/>
        <v>15071</v>
      </c>
      <c r="Q253">
        <f t="shared" si="214"/>
        <v>0</v>
      </c>
      <c r="R253">
        <f t="shared" si="215"/>
        <v>0</v>
      </c>
      <c r="S253">
        <f t="shared" si="216"/>
        <v>3599</v>
      </c>
      <c r="T253">
        <f t="shared" si="217"/>
        <v>0</v>
      </c>
      <c r="U253">
        <f t="shared" si="218"/>
        <v>43.469999999999992</v>
      </c>
      <c r="V253">
        <f t="shared" si="219"/>
        <v>0</v>
      </c>
      <c r="W253">
        <f t="shared" si="220"/>
        <v>0</v>
      </c>
      <c r="X253">
        <f t="shared" si="221"/>
        <v>3311</v>
      </c>
      <c r="Y253">
        <f t="shared" si="222"/>
        <v>1548</v>
      </c>
      <c r="AA253">
        <v>76147894</v>
      </c>
      <c r="AB253">
        <f t="shared" si="223"/>
        <v>567.15049999999997</v>
      </c>
      <c r="AC253">
        <f t="shared" si="224"/>
        <v>457.82</v>
      </c>
      <c r="AD253">
        <f>ROUND(((((ET253*1.15))-((EU253*1.15)))+AE253),6)</f>
        <v>0</v>
      </c>
      <c r="AE253">
        <f>ROUND(((EU253*1.15)),6)</f>
        <v>0</v>
      </c>
      <c r="AF253">
        <f>ROUND(((EV253*1.15)),6)</f>
        <v>109.3305</v>
      </c>
      <c r="AG253">
        <f t="shared" si="227"/>
        <v>0</v>
      </c>
      <c r="AH253">
        <f>((EW253*1.15))</f>
        <v>10.867499999999998</v>
      </c>
      <c r="AI253">
        <f>((EX253*1.15))</f>
        <v>0</v>
      </c>
      <c r="AJ253">
        <f t="shared" si="229"/>
        <v>0</v>
      </c>
      <c r="AK253">
        <v>552.89</v>
      </c>
      <c r="AL253">
        <v>457.82</v>
      </c>
      <c r="AM253">
        <v>0</v>
      </c>
      <c r="AN253">
        <v>0</v>
      </c>
      <c r="AO253">
        <v>95.07</v>
      </c>
      <c r="AP253">
        <v>0</v>
      </c>
      <c r="AQ253">
        <v>9.4499999999999993</v>
      </c>
      <c r="AR253">
        <v>0</v>
      </c>
      <c r="AS253">
        <v>0</v>
      </c>
      <c r="AT253">
        <v>92</v>
      </c>
      <c r="AU253">
        <v>43</v>
      </c>
      <c r="AV253">
        <v>1</v>
      </c>
      <c r="AW253">
        <v>1</v>
      </c>
      <c r="AZ253">
        <v>8.23</v>
      </c>
      <c r="BA253">
        <v>8.23</v>
      </c>
      <c r="BB253">
        <v>8.23</v>
      </c>
      <c r="BC253">
        <v>8.23</v>
      </c>
      <c r="BD253" t="s">
        <v>3</v>
      </c>
      <c r="BE253" t="s">
        <v>3</v>
      </c>
      <c r="BF253" t="s">
        <v>3</v>
      </c>
      <c r="BG253" t="s">
        <v>3</v>
      </c>
      <c r="BH253">
        <v>0</v>
      </c>
      <c r="BI253">
        <v>2</v>
      </c>
      <c r="BJ253" t="s">
        <v>300</v>
      </c>
      <c r="BM253">
        <v>120001</v>
      </c>
      <c r="BN253">
        <v>0</v>
      </c>
      <c r="BO253" t="s">
        <v>258</v>
      </c>
      <c r="BP253">
        <v>1</v>
      </c>
      <c r="BQ253">
        <v>3</v>
      </c>
      <c r="BR253">
        <v>0</v>
      </c>
      <c r="BS253">
        <v>8.23</v>
      </c>
      <c r="BT253">
        <v>1</v>
      </c>
      <c r="BU253">
        <v>1</v>
      </c>
      <c r="BV253">
        <v>1</v>
      </c>
      <c r="BW253">
        <v>1</v>
      </c>
      <c r="BX253">
        <v>1</v>
      </c>
      <c r="BY253" t="s">
        <v>3</v>
      </c>
      <c r="BZ253">
        <v>92</v>
      </c>
      <c r="CA253">
        <v>43</v>
      </c>
      <c r="CB253" t="s">
        <v>3</v>
      </c>
      <c r="CE253">
        <v>0</v>
      </c>
      <c r="CF253">
        <v>0</v>
      </c>
      <c r="CG253">
        <v>0</v>
      </c>
      <c r="CM253">
        <v>0</v>
      </c>
      <c r="CN253" t="s">
        <v>23</v>
      </c>
      <c r="CO253">
        <v>0</v>
      </c>
      <c r="CP253">
        <f t="shared" si="230"/>
        <v>18670</v>
      </c>
      <c r="CQ253">
        <f t="shared" si="231"/>
        <v>3767.8586</v>
      </c>
      <c r="CR253">
        <f t="shared" si="232"/>
        <v>0</v>
      </c>
      <c r="CS253">
        <f t="shared" si="233"/>
        <v>0</v>
      </c>
      <c r="CT253">
        <f t="shared" si="234"/>
        <v>899.79001500000004</v>
      </c>
      <c r="CU253">
        <f t="shared" si="235"/>
        <v>0</v>
      </c>
      <c r="CV253">
        <f t="shared" si="236"/>
        <v>10.867499999999998</v>
      </c>
      <c r="CW253">
        <f t="shared" si="237"/>
        <v>0</v>
      </c>
      <c r="CX253">
        <f t="shared" si="238"/>
        <v>0</v>
      </c>
      <c r="CY253">
        <f t="shared" si="239"/>
        <v>3311.08</v>
      </c>
      <c r="CZ253">
        <f t="shared" si="240"/>
        <v>1547.57</v>
      </c>
      <c r="DC253" t="s">
        <v>3</v>
      </c>
      <c r="DD253" t="s">
        <v>3</v>
      </c>
      <c r="DE253" t="s">
        <v>24</v>
      </c>
      <c r="DF253" t="s">
        <v>24</v>
      </c>
      <c r="DG253" t="s">
        <v>24</v>
      </c>
      <c r="DH253" t="s">
        <v>3</v>
      </c>
      <c r="DI253" t="s">
        <v>24</v>
      </c>
      <c r="DJ253" t="s">
        <v>24</v>
      </c>
      <c r="DK253" t="s">
        <v>3</v>
      </c>
      <c r="DL253" t="s">
        <v>3</v>
      </c>
      <c r="DM253" t="s">
        <v>3</v>
      </c>
      <c r="DN253">
        <v>0</v>
      </c>
      <c r="DO253">
        <v>0</v>
      </c>
      <c r="DP253">
        <v>1</v>
      </c>
      <c r="DQ253">
        <v>1</v>
      </c>
      <c r="DU253">
        <v>1013</v>
      </c>
      <c r="DV253" t="s">
        <v>135</v>
      </c>
      <c r="DW253" t="s">
        <v>135</v>
      </c>
      <c r="DX253">
        <v>1</v>
      </c>
      <c r="DZ253" t="s">
        <v>3</v>
      </c>
      <c r="EA253" t="s">
        <v>3</v>
      </c>
      <c r="EB253" t="s">
        <v>3</v>
      </c>
      <c r="EC253" t="s">
        <v>3</v>
      </c>
      <c r="EE253">
        <v>41318522</v>
      </c>
      <c r="EF253">
        <v>3</v>
      </c>
      <c r="EG253" t="s">
        <v>50</v>
      </c>
      <c r="EH253">
        <v>0</v>
      </c>
      <c r="EI253" t="s">
        <v>3</v>
      </c>
      <c r="EJ253">
        <v>2</v>
      </c>
      <c r="EK253">
        <v>120001</v>
      </c>
      <c r="EL253" t="s">
        <v>301</v>
      </c>
      <c r="EM253" t="s">
        <v>138</v>
      </c>
      <c r="EO253" t="s">
        <v>28</v>
      </c>
      <c r="EQ253">
        <v>2228992</v>
      </c>
      <c r="ER253">
        <v>552.89</v>
      </c>
      <c r="ES253">
        <v>457.82</v>
      </c>
      <c r="ET253">
        <v>0</v>
      </c>
      <c r="EU253">
        <v>0</v>
      </c>
      <c r="EV253">
        <v>95.07</v>
      </c>
      <c r="EW253">
        <v>9.4499999999999993</v>
      </c>
      <c r="EX253">
        <v>0</v>
      </c>
      <c r="EY253">
        <v>0</v>
      </c>
      <c r="FQ253">
        <v>0</v>
      </c>
      <c r="FR253">
        <f t="shared" si="241"/>
        <v>0</v>
      </c>
      <c r="FS253">
        <v>0</v>
      </c>
      <c r="FX253">
        <v>92</v>
      </c>
      <c r="FY253">
        <v>43</v>
      </c>
      <c r="GA253" t="s">
        <v>3</v>
      </c>
      <c r="GD253">
        <v>1</v>
      </c>
      <c r="GF253">
        <v>-731637731</v>
      </c>
      <c r="GG253">
        <v>1</v>
      </c>
      <c r="GH253">
        <v>1</v>
      </c>
      <c r="GI253">
        <v>3</v>
      </c>
      <c r="GJ253">
        <v>0</v>
      </c>
      <c r="GK253">
        <v>0</v>
      </c>
      <c r="GL253">
        <f t="shared" si="242"/>
        <v>0</v>
      </c>
      <c r="GM253">
        <f t="shared" si="243"/>
        <v>23529</v>
      </c>
      <c r="GN253">
        <f t="shared" si="244"/>
        <v>0</v>
      </c>
      <c r="GO253">
        <f t="shared" si="245"/>
        <v>23529</v>
      </c>
      <c r="GP253">
        <f t="shared" si="246"/>
        <v>0</v>
      </c>
      <c r="GR253">
        <v>0</v>
      </c>
      <c r="GS253">
        <v>3</v>
      </c>
      <c r="GT253">
        <v>0</v>
      </c>
      <c r="GU253" t="s">
        <v>3</v>
      </c>
      <c r="GV253">
        <f t="shared" si="247"/>
        <v>0</v>
      </c>
      <c r="GW253">
        <v>1</v>
      </c>
      <c r="GX253">
        <f t="shared" si="248"/>
        <v>0</v>
      </c>
      <c r="HA253">
        <v>0</v>
      </c>
      <c r="HB253">
        <v>0</v>
      </c>
      <c r="HC253">
        <f t="shared" si="249"/>
        <v>0</v>
      </c>
      <c r="HE253" t="s">
        <v>3</v>
      </c>
      <c r="HF253" t="s">
        <v>3</v>
      </c>
      <c r="HM253" t="s">
        <v>3</v>
      </c>
      <c r="HN253" t="s">
        <v>3</v>
      </c>
      <c r="HO253" t="s">
        <v>3</v>
      </c>
      <c r="HP253" t="s">
        <v>3</v>
      </c>
      <c r="HQ253" t="s">
        <v>3</v>
      </c>
      <c r="IK253">
        <v>0</v>
      </c>
    </row>
    <row r="254" spans="1:255" x14ac:dyDescent="0.2">
      <c r="A254" s="2">
        <v>17</v>
      </c>
      <c r="B254" s="2">
        <v>1</v>
      </c>
      <c r="C254" s="2"/>
      <c r="D254" s="2"/>
      <c r="E254" s="2" t="s">
        <v>302</v>
      </c>
      <c r="F254" s="2" t="s">
        <v>303</v>
      </c>
      <c r="G254" s="2" t="s">
        <v>304</v>
      </c>
      <c r="H254" s="2" t="s">
        <v>305</v>
      </c>
      <c r="I254" s="2">
        <v>6</v>
      </c>
      <c r="J254" s="2">
        <v>0</v>
      </c>
      <c r="K254" s="2">
        <v>6</v>
      </c>
      <c r="L254" s="2"/>
      <c r="M254" s="2"/>
      <c r="N254" s="2"/>
      <c r="O254" s="2">
        <f t="shared" si="212"/>
        <v>3939</v>
      </c>
      <c r="P254" s="2">
        <f t="shared" si="213"/>
        <v>3939</v>
      </c>
      <c r="Q254" s="2">
        <f t="shared" si="214"/>
        <v>0</v>
      </c>
      <c r="R254" s="2">
        <f t="shared" si="215"/>
        <v>0</v>
      </c>
      <c r="S254" s="2">
        <f t="shared" si="216"/>
        <v>0</v>
      </c>
      <c r="T254" s="2">
        <f t="shared" si="217"/>
        <v>0</v>
      </c>
      <c r="U254" s="2">
        <f t="shared" si="218"/>
        <v>0</v>
      </c>
      <c r="V254" s="2">
        <f t="shared" si="219"/>
        <v>0</v>
      </c>
      <c r="W254" s="2">
        <f t="shared" si="220"/>
        <v>5</v>
      </c>
      <c r="X254" s="2">
        <f t="shared" si="221"/>
        <v>0</v>
      </c>
      <c r="Y254" s="2">
        <f t="shared" si="222"/>
        <v>0</v>
      </c>
      <c r="Z254" s="2"/>
      <c r="AA254" s="2">
        <v>76147896</v>
      </c>
      <c r="AB254" s="2">
        <f t="shared" si="223"/>
        <v>656.42</v>
      </c>
      <c r="AC254" s="2">
        <f t="shared" si="224"/>
        <v>656.42</v>
      </c>
      <c r="AD254" s="2">
        <f>ROUND((((ET254)-(EU254))+AE254),6)</f>
        <v>0</v>
      </c>
      <c r="AE254" s="2">
        <f t="shared" ref="AE254:AF257" si="253">ROUND((EU254),6)</f>
        <v>0</v>
      </c>
      <c r="AF254" s="2">
        <f t="shared" si="253"/>
        <v>0</v>
      </c>
      <c r="AG254" s="2">
        <f t="shared" si="227"/>
        <v>0</v>
      </c>
      <c r="AH254" s="2">
        <f t="shared" ref="AH254:AI257" si="254">(EW254)</f>
        <v>0</v>
      </c>
      <c r="AI254" s="2">
        <f t="shared" si="254"/>
        <v>0</v>
      </c>
      <c r="AJ254" s="2">
        <f t="shared" si="229"/>
        <v>0.76</v>
      </c>
      <c r="AK254" s="2">
        <v>656.42</v>
      </c>
      <c r="AL254" s="2">
        <v>656.42</v>
      </c>
      <c r="AM254" s="2">
        <v>0</v>
      </c>
      <c r="AN254" s="2">
        <v>0</v>
      </c>
      <c r="AO254" s="2">
        <v>0</v>
      </c>
      <c r="AP254" s="2">
        <v>0</v>
      </c>
      <c r="AQ254" s="2">
        <v>0</v>
      </c>
      <c r="AR254" s="2">
        <v>0</v>
      </c>
      <c r="AS254" s="2">
        <v>0.76</v>
      </c>
      <c r="AT254" s="2">
        <v>0</v>
      </c>
      <c r="AU254" s="2">
        <v>0</v>
      </c>
      <c r="AV254" s="2">
        <v>1</v>
      </c>
      <c r="AW254" s="2">
        <v>1</v>
      </c>
      <c r="AX254" s="2"/>
      <c r="AY254" s="2"/>
      <c r="AZ254" s="2">
        <v>1</v>
      </c>
      <c r="BA254" s="2">
        <v>1</v>
      </c>
      <c r="BB254" s="2">
        <v>1</v>
      </c>
      <c r="BC254" s="2">
        <v>1</v>
      </c>
      <c r="BD254" s="2" t="s">
        <v>3</v>
      </c>
      <c r="BE254" s="2" t="s">
        <v>3</v>
      </c>
      <c r="BF254" s="2" t="s">
        <v>3</v>
      </c>
      <c r="BG254" s="2" t="s">
        <v>3</v>
      </c>
      <c r="BH254" s="2">
        <v>3</v>
      </c>
      <c r="BI254" s="2">
        <v>2</v>
      </c>
      <c r="BJ254" s="2" t="s">
        <v>306</v>
      </c>
      <c r="BK254" s="2"/>
      <c r="BL254" s="2"/>
      <c r="BM254" s="2">
        <v>500002</v>
      </c>
      <c r="BN254" s="2">
        <v>0</v>
      </c>
      <c r="BO254" s="2" t="s">
        <v>3</v>
      </c>
      <c r="BP254" s="2">
        <v>0</v>
      </c>
      <c r="BQ254" s="2">
        <v>12</v>
      </c>
      <c r="BR254" s="2">
        <v>0</v>
      </c>
      <c r="BS254" s="2">
        <v>1</v>
      </c>
      <c r="BT254" s="2">
        <v>1</v>
      </c>
      <c r="BU254" s="2">
        <v>1</v>
      </c>
      <c r="BV254" s="2">
        <v>1</v>
      </c>
      <c r="BW254" s="2">
        <v>1</v>
      </c>
      <c r="BX254" s="2">
        <v>1</v>
      </c>
      <c r="BY254" s="2" t="s">
        <v>3</v>
      </c>
      <c r="BZ254" s="2">
        <v>0</v>
      </c>
      <c r="CA254" s="2">
        <v>0</v>
      </c>
      <c r="CB254" s="2" t="s">
        <v>3</v>
      </c>
      <c r="CC254" s="2"/>
      <c r="CD254" s="2"/>
      <c r="CE254" s="2">
        <v>0</v>
      </c>
      <c r="CF254" s="2">
        <v>0</v>
      </c>
      <c r="CG254" s="2">
        <v>0</v>
      </c>
      <c r="CH254" s="2"/>
      <c r="CI254" s="2"/>
      <c r="CJ254" s="2"/>
      <c r="CK254" s="2"/>
      <c r="CL254" s="2"/>
      <c r="CM254" s="2">
        <v>0</v>
      </c>
      <c r="CN254" s="2" t="s">
        <v>3</v>
      </c>
      <c r="CO254" s="2">
        <v>0</v>
      </c>
      <c r="CP254" s="2">
        <f t="shared" si="230"/>
        <v>3939</v>
      </c>
      <c r="CQ254" s="2">
        <f t="shared" si="231"/>
        <v>656.42</v>
      </c>
      <c r="CR254" s="2">
        <f t="shared" si="232"/>
        <v>0</v>
      </c>
      <c r="CS254" s="2">
        <f t="shared" si="233"/>
        <v>0</v>
      </c>
      <c r="CT254" s="2">
        <f t="shared" si="234"/>
        <v>0</v>
      </c>
      <c r="CU254" s="2">
        <f t="shared" si="235"/>
        <v>0</v>
      </c>
      <c r="CV254" s="2">
        <f t="shared" si="236"/>
        <v>0</v>
      </c>
      <c r="CW254" s="2">
        <f t="shared" si="237"/>
        <v>0</v>
      </c>
      <c r="CX254" s="2">
        <f t="shared" si="238"/>
        <v>0.76</v>
      </c>
      <c r="CY254" s="2">
        <f t="shared" si="239"/>
        <v>0</v>
      </c>
      <c r="CZ254" s="2">
        <f t="shared" si="240"/>
        <v>0</v>
      </c>
      <c r="DA254" s="2"/>
      <c r="DB254" s="2"/>
      <c r="DC254" s="2" t="s">
        <v>3</v>
      </c>
      <c r="DD254" s="2" t="s">
        <v>3</v>
      </c>
      <c r="DE254" s="2" t="s">
        <v>3</v>
      </c>
      <c r="DF254" s="2" t="s">
        <v>3</v>
      </c>
      <c r="DG254" s="2" t="s">
        <v>3</v>
      </c>
      <c r="DH254" s="2" t="s">
        <v>3</v>
      </c>
      <c r="DI254" s="2" t="s">
        <v>3</v>
      </c>
      <c r="DJ254" s="2" t="s">
        <v>3</v>
      </c>
      <c r="DK254" s="2" t="s">
        <v>3</v>
      </c>
      <c r="DL254" s="2" t="s">
        <v>3</v>
      </c>
      <c r="DM254" s="2" t="s">
        <v>3</v>
      </c>
      <c r="DN254" s="2">
        <v>0</v>
      </c>
      <c r="DO254" s="2">
        <v>0</v>
      </c>
      <c r="DP254" s="2">
        <v>1</v>
      </c>
      <c r="DQ254" s="2">
        <v>1</v>
      </c>
      <c r="DR254" s="2"/>
      <c r="DS254" s="2"/>
      <c r="DT254" s="2"/>
      <c r="DU254" s="2">
        <v>1013</v>
      </c>
      <c r="DV254" s="2" t="s">
        <v>305</v>
      </c>
      <c r="DW254" s="2" t="s">
        <v>305</v>
      </c>
      <c r="DX254" s="2">
        <v>1</v>
      </c>
      <c r="DY254" s="2"/>
      <c r="DZ254" s="2" t="s">
        <v>3</v>
      </c>
      <c r="EA254" s="2" t="s">
        <v>3</v>
      </c>
      <c r="EB254" s="2" t="s">
        <v>3</v>
      </c>
      <c r="EC254" s="2" t="s">
        <v>3</v>
      </c>
      <c r="ED254" s="2"/>
      <c r="EE254" s="2">
        <v>41318551</v>
      </c>
      <c r="EF254" s="2">
        <v>12</v>
      </c>
      <c r="EG254" s="2" t="s">
        <v>59</v>
      </c>
      <c r="EH254" s="2">
        <v>0</v>
      </c>
      <c r="EI254" s="2" t="s">
        <v>3</v>
      </c>
      <c r="EJ254" s="2">
        <v>2</v>
      </c>
      <c r="EK254" s="2">
        <v>500002</v>
      </c>
      <c r="EL254" s="2" t="s">
        <v>60</v>
      </c>
      <c r="EM254" s="2" t="s">
        <v>61</v>
      </c>
      <c r="EN254" s="2"/>
      <c r="EO254" s="2" t="s">
        <v>3</v>
      </c>
      <c r="EP254" s="2"/>
      <c r="EQ254" s="2">
        <v>131072</v>
      </c>
      <c r="ER254" s="2">
        <v>656.42</v>
      </c>
      <c r="ES254" s="2">
        <v>656.42</v>
      </c>
      <c r="ET254" s="2">
        <v>0</v>
      </c>
      <c r="EU254" s="2">
        <v>0</v>
      </c>
      <c r="EV254" s="2">
        <v>0</v>
      </c>
      <c r="EW254" s="2">
        <v>0</v>
      </c>
      <c r="EX254" s="2">
        <v>0</v>
      </c>
      <c r="EY254" s="2">
        <v>0</v>
      </c>
      <c r="EZ254" s="2"/>
      <c r="FA254" s="2"/>
      <c r="FB254" s="2"/>
      <c r="FC254" s="2"/>
      <c r="FD254" s="2"/>
      <c r="FE254" s="2"/>
      <c r="FF254" s="2"/>
      <c r="FG254" s="2"/>
      <c r="FH254" s="2"/>
      <c r="FI254" s="2"/>
      <c r="FJ254" s="2"/>
      <c r="FK254" s="2"/>
      <c r="FL254" s="2"/>
      <c r="FM254" s="2"/>
      <c r="FN254" s="2"/>
      <c r="FO254" s="2"/>
      <c r="FP254" s="2"/>
      <c r="FQ254" s="2">
        <v>0</v>
      </c>
      <c r="FR254" s="2">
        <f t="shared" si="241"/>
        <v>0</v>
      </c>
      <c r="FS254" s="2">
        <v>0</v>
      </c>
      <c r="FT254" s="2"/>
      <c r="FU254" s="2"/>
      <c r="FV254" s="2"/>
      <c r="FW254" s="2"/>
      <c r="FX254" s="2">
        <v>0</v>
      </c>
      <c r="FY254" s="2">
        <v>0</v>
      </c>
      <c r="FZ254" s="2"/>
      <c r="GA254" s="2" t="s">
        <v>3</v>
      </c>
      <c r="GB254" s="2"/>
      <c r="GC254" s="2"/>
      <c r="GD254" s="2">
        <v>1</v>
      </c>
      <c r="GE254" s="2"/>
      <c r="GF254" s="2">
        <v>264924599</v>
      </c>
      <c r="GG254" s="2">
        <v>2</v>
      </c>
      <c r="GH254" s="2">
        <v>1</v>
      </c>
      <c r="GI254" s="2">
        <v>-2</v>
      </c>
      <c r="GJ254" s="2">
        <v>0</v>
      </c>
      <c r="GK254" s="2">
        <v>0</v>
      </c>
      <c r="GL254" s="2">
        <f t="shared" si="242"/>
        <v>0</v>
      </c>
      <c r="GM254" s="2">
        <f t="shared" si="243"/>
        <v>3939</v>
      </c>
      <c r="GN254" s="2">
        <f t="shared" si="244"/>
        <v>0</v>
      </c>
      <c r="GO254" s="2">
        <f t="shared" si="245"/>
        <v>3939</v>
      </c>
      <c r="GP254" s="2">
        <f t="shared" si="246"/>
        <v>0</v>
      </c>
      <c r="GQ254" s="2"/>
      <c r="GR254" s="2">
        <v>0</v>
      </c>
      <c r="GS254" s="2">
        <v>3</v>
      </c>
      <c r="GT254" s="2">
        <v>0</v>
      </c>
      <c r="GU254" s="2" t="s">
        <v>3</v>
      </c>
      <c r="GV254" s="2">
        <f t="shared" si="247"/>
        <v>0</v>
      </c>
      <c r="GW254" s="2">
        <v>1</v>
      </c>
      <c r="GX254" s="2">
        <f t="shared" si="248"/>
        <v>0</v>
      </c>
      <c r="GY254" s="2"/>
      <c r="GZ254" s="2"/>
      <c r="HA254" s="2">
        <v>0</v>
      </c>
      <c r="HB254" s="2">
        <v>0</v>
      </c>
      <c r="HC254" s="2">
        <f t="shared" si="249"/>
        <v>0</v>
      </c>
      <c r="HD254" s="2"/>
      <c r="HE254" s="2" t="s">
        <v>3</v>
      </c>
      <c r="HF254" s="2" t="s">
        <v>3</v>
      </c>
      <c r="HG254" s="2"/>
      <c r="HH254" s="2"/>
      <c r="HI254" s="2"/>
      <c r="HJ254" s="2"/>
      <c r="HK254" s="2"/>
      <c r="HL254" s="2"/>
      <c r="HM254" s="2" t="s">
        <v>3</v>
      </c>
      <c r="HN254" s="2" t="s">
        <v>3</v>
      </c>
      <c r="HO254" s="2" t="s">
        <v>3</v>
      </c>
      <c r="HP254" s="2" t="s">
        <v>3</v>
      </c>
      <c r="HQ254" s="2" t="s">
        <v>3</v>
      </c>
      <c r="HR254" s="2"/>
      <c r="HS254" s="2"/>
      <c r="HT254" s="2"/>
      <c r="HU254" s="2"/>
      <c r="HV254" s="2"/>
      <c r="HW254" s="2"/>
      <c r="HX254" s="2"/>
      <c r="HY254" s="2"/>
      <c r="HZ254" s="2"/>
      <c r="IA254" s="2"/>
      <c r="IB254" s="2"/>
      <c r="IC254" s="2"/>
      <c r="ID254" s="2"/>
      <c r="IE254" s="2"/>
      <c r="IF254" s="2"/>
      <c r="IG254" s="2"/>
      <c r="IH254" s="2"/>
      <c r="II254" s="2"/>
      <c r="IJ254" s="2"/>
      <c r="IK254" s="2">
        <v>0</v>
      </c>
      <c r="IL254" s="2"/>
      <c r="IM254" s="2"/>
      <c r="IN254" s="2"/>
      <c r="IO254" s="2"/>
      <c r="IP254" s="2"/>
      <c r="IQ254" s="2"/>
      <c r="IR254" s="2"/>
      <c r="IS254" s="2"/>
      <c r="IT254" s="2"/>
      <c r="IU254" s="2"/>
    </row>
    <row r="255" spans="1:255" x14ac:dyDescent="0.2">
      <c r="A255">
        <v>17</v>
      </c>
      <c r="B255">
        <v>1</v>
      </c>
      <c r="E255" t="s">
        <v>302</v>
      </c>
      <c r="F255" t="s">
        <v>303</v>
      </c>
      <c r="G255" t="s">
        <v>304</v>
      </c>
      <c r="H255" t="s">
        <v>305</v>
      </c>
      <c r="I255">
        <v>6</v>
      </c>
      <c r="J255">
        <v>0</v>
      </c>
      <c r="K255">
        <v>6</v>
      </c>
      <c r="O255">
        <f t="shared" si="212"/>
        <v>32414</v>
      </c>
      <c r="P255">
        <f t="shared" si="213"/>
        <v>32414</v>
      </c>
      <c r="Q255">
        <f t="shared" si="214"/>
        <v>0</v>
      </c>
      <c r="R255">
        <f t="shared" si="215"/>
        <v>0</v>
      </c>
      <c r="S255">
        <f t="shared" si="216"/>
        <v>0</v>
      </c>
      <c r="T255">
        <f t="shared" si="217"/>
        <v>0</v>
      </c>
      <c r="U255">
        <f t="shared" si="218"/>
        <v>0</v>
      </c>
      <c r="V255">
        <f t="shared" si="219"/>
        <v>0</v>
      </c>
      <c r="W255">
        <f t="shared" si="220"/>
        <v>5</v>
      </c>
      <c r="X255">
        <f t="shared" si="221"/>
        <v>0</v>
      </c>
      <c r="Y255">
        <f t="shared" si="222"/>
        <v>0</v>
      </c>
      <c r="AA255">
        <v>76147894</v>
      </c>
      <c r="AB255">
        <f t="shared" si="223"/>
        <v>656.42</v>
      </c>
      <c r="AC255">
        <f t="shared" si="224"/>
        <v>656.42</v>
      </c>
      <c r="AD255">
        <f>ROUND((((ET255)-(EU255))+AE255),6)</f>
        <v>0</v>
      </c>
      <c r="AE255">
        <f t="shared" si="253"/>
        <v>0</v>
      </c>
      <c r="AF255">
        <f t="shared" si="253"/>
        <v>0</v>
      </c>
      <c r="AG255">
        <f t="shared" si="227"/>
        <v>0</v>
      </c>
      <c r="AH255">
        <f t="shared" si="254"/>
        <v>0</v>
      </c>
      <c r="AI255">
        <f t="shared" si="254"/>
        <v>0</v>
      </c>
      <c r="AJ255">
        <f t="shared" si="229"/>
        <v>0.76</v>
      </c>
      <c r="AK255">
        <v>656.42</v>
      </c>
      <c r="AL255">
        <v>656.42</v>
      </c>
      <c r="AM255">
        <v>0</v>
      </c>
      <c r="AN255">
        <v>0</v>
      </c>
      <c r="AO255">
        <v>0</v>
      </c>
      <c r="AP255">
        <v>0</v>
      </c>
      <c r="AQ255">
        <v>0</v>
      </c>
      <c r="AR255">
        <v>0</v>
      </c>
      <c r="AS255">
        <v>0.76</v>
      </c>
      <c r="AT255">
        <v>0</v>
      </c>
      <c r="AU255">
        <v>0</v>
      </c>
      <c r="AV255">
        <v>1</v>
      </c>
      <c r="AW255">
        <v>1</v>
      </c>
      <c r="AZ255">
        <v>8.23</v>
      </c>
      <c r="BA255">
        <v>1</v>
      </c>
      <c r="BB255">
        <v>1</v>
      </c>
      <c r="BC255">
        <v>8.23</v>
      </c>
      <c r="BD255" t="s">
        <v>3</v>
      </c>
      <c r="BE255" t="s">
        <v>3</v>
      </c>
      <c r="BF255" t="s">
        <v>3</v>
      </c>
      <c r="BG255" t="s">
        <v>3</v>
      </c>
      <c r="BH255">
        <v>3</v>
      </c>
      <c r="BI255">
        <v>2</v>
      </c>
      <c r="BJ255" t="s">
        <v>306</v>
      </c>
      <c r="BM255">
        <v>500002</v>
      </c>
      <c r="BN255">
        <v>0</v>
      </c>
      <c r="BO255" t="s">
        <v>258</v>
      </c>
      <c r="BP255">
        <v>1</v>
      </c>
      <c r="BQ255">
        <v>12</v>
      </c>
      <c r="BR255">
        <v>0</v>
      </c>
      <c r="BS255">
        <v>1</v>
      </c>
      <c r="BT255">
        <v>1</v>
      </c>
      <c r="BU255">
        <v>1</v>
      </c>
      <c r="BV255">
        <v>1</v>
      </c>
      <c r="BW255">
        <v>1</v>
      </c>
      <c r="BX255">
        <v>1</v>
      </c>
      <c r="BY255" t="s">
        <v>3</v>
      </c>
      <c r="BZ255">
        <v>0</v>
      </c>
      <c r="CA255">
        <v>0</v>
      </c>
      <c r="CB255" t="s">
        <v>3</v>
      </c>
      <c r="CE255">
        <v>0</v>
      </c>
      <c r="CF255">
        <v>0</v>
      </c>
      <c r="CG255">
        <v>0</v>
      </c>
      <c r="CM255">
        <v>0</v>
      </c>
      <c r="CN255" t="s">
        <v>3</v>
      </c>
      <c r="CO255">
        <v>0</v>
      </c>
      <c r="CP255">
        <f t="shared" si="230"/>
        <v>32414</v>
      </c>
      <c r="CQ255">
        <f t="shared" si="231"/>
        <v>5402.3365999999996</v>
      </c>
      <c r="CR255">
        <f t="shared" si="232"/>
        <v>0</v>
      </c>
      <c r="CS255">
        <f t="shared" si="233"/>
        <v>0</v>
      </c>
      <c r="CT255">
        <f t="shared" si="234"/>
        <v>0</v>
      </c>
      <c r="CU255">
        <f t="shared" si="235"/>
        <v>0</v>
      </c>
      <c r="CV255">
        <f t="shared" si="236"/>
        <v>0</v>
      </c>
      <c r="CW255">
        <f t="shared" si="237"/>
        <v>0</v>
      </c>
      <c r="CX255">
        <f t="shared" si="238"/>
        <v>0.76</v>
      </c>
      <c r="CY255">
        <f t="shared" si="239"/>
        <v>0</v>
      </c>
      <c r="CZ255">
        <f t="shared" si="240"/>
        <v>0</v>
      </c>
      <c r="DC255" t="s">
        <v>3</v>
      </c>
      <c r="DD255" t="s">
        <v>3</v>
      </c>
      <c r="DE255" t="s">
        <v>3</v>
      </c>
      <c r="DF255" t="s">
        <v>3</v>
      </c>
      <c r="DG255" t="s">
        <v>3</v>
      </c>
      <c r="DH255" t="s">
        <v>3</v>
      </c>
      <c r="DI255" t="s">
        <v>3</v>
      </c>
      <c r="DJ255" t="s">
        <v>3</v>
      </c>
      <c r="DK255" t="s">
        <v>3</v>
      </c>
      <c r="DL255" t="s">
        <v>3</v>
      </c>
      <c r="DM255" t="s">
        <v>3</v>
      </c>
      <c r="DN255">
        <v>0</v>
      </c>
      <c r="DO255">
        <v>0</v>
      </c>
      <c r="DP255">
        <v>1</v>
      </c>
      <c r="DQ255">
        <v>1</v>
      </c>
      <c r="DU255">
        <v>1013</v>
      </c>
      <c r="DV255" t="s">
        <v>305</v>
      </c>
      <c r="DW255" t="s">
        <v>305</v>
      </c>
      <c r="DX255">
        <v>1</v>
      </c>
      <c r="DZ255" t="s">
        <v>3</v>
      </c>
      <c r="EA255" t="s">
        <v>3</v>
      </c>
      <c r="EB255" t="s">
        <v>3</v>
      </c>
      <c r="EC255" t="s">
        <v>3</v>
      </c>
      <c r="EE255">
        <v>41318551</v>
      </c>
      <c r="EF255">
        <v>12</v>
      </c>
      <c r="EG255" t="s">
        <v>59</v>
      </c>
      <c r="EH255">
        <v>0</v>
      </c>
      <c r="EI255" t="s">
        <v>3</v>
      </c>
      <c r="EJ255">
        <v>2</v>
      </c>
      <c r="EK255">
        <v>500002</v>
      </c>
      <c r="EL255" t="s">
        <v>60</v>
      </c>
      <c r="EM255" t="s">
        <v>61</v>
      </c>
      <c r="EO255" t="s">
        <v>3</v>
      </c>
      <c r="EQ255">
        <v>131072</v>
      </c>
      <c r="ER255">
        <v>656.42</v>
      </c>
      <c r="ES255">
        <v>656.42</v>
      </c>
      <c r="ET255">
        <v>0</v>
      </c>
      <c r="EU255">
        <v>0</v>
      </c>
      <c r="EV255">
        <v>0</v>
      </c>
      <c r="EW255">
        <v>0</v>
      </c>
      <c r="EX255">
        <v>0</v>
      </c>
      <c r="EY255">
        <v>0</v>
      </c>
      <c r="FQ255">
        <v>0</v>
      </c>
      <c r="FR255">
        <f t="shared" si="241"/>
        <v>0</v>
      </c>
      <c r="FS255">
        <v>0</v>
      </c>
      <c r="FX255">
        <v>0</v>
      </c>
      <c r="FY255">
        <v>0</v>
      </c>
      <c r="GA255" t="s">
        <v>3</v>
      </c>
      <c r="GD255">
        <v>1</v>
      </c>
      <c r="GF255">
        <v>264924599</v>
      </c>
      <c r="GG255">
        <v>1</v>
      </c>
      <c r="GH255">
        <v>1</v>
      </c>
      <c r="GI255">
        <v>3</v>
      </c>
      <c r="GJ255">
        <v>0</v>
      </c>
      <c r="GK255">
        <v>0</v>
      </c>
      <c r="GL255">
        <f t="shared" si="242"/>
        <v>0</v>
      </c>
      <c r="GM255">
        <f t="shared" si="243"/>
        <v>32414</v>
      </c>
      <c r="GN255">
        <f t="shared" si="244"/>
        <v>0</v>
      </c>
      <c r="GO255">
        <f t="shared" si="245"/>
        <v>32414</v>
      </c>
      <c r="GP255">
        <f t="shared" si="246"/>
        <v>0</v>
      </c>
      <c r="GR255">
        <v>0</v>
      </c>
      <c r="GS255">
        <v>3</v>
      </c>
      <c r="GT255">
        <v>0</v>
      </c>
      <c r="GU255" t="s">
        <v>3</v>
      </c>
      <c r="GV255">
        <f t="shared" si="247"/>
        <v>0</v>
      </c>
      <c r="GW255">
        <v>1</v>
      </c>
      <c r="GX255">
        <f t="shared" si="248"/>
        <v>0</v>
      </c>
      <c r="HA255">
        <v>0</v>
      </c>
      <c r="HB255">
        <v>0</v>
      </c>
      <c r="HC255">
        <f t="shared" si="249"/>
        <v>0</v>
      </c>
      <c r="HE255" t="s">
        <v>3</v>
      </c>
      <c r="HF255" t="s">
        <v>3</v>
      </c>
      <c r="HM255" t="s">
        <v>3</v>
      </c>
      <c r="HN255" t="s">
        <v>3</v>
      </c>
      <c r="HO255" t="s">
        <v>3</v>
      </c>
      <c r="HP255" t="s">
        <v>3</v>
      </c>
      <c r="HQ255" t="s">
        <v>3</v>
      </c>
      <c r="IK255">
        <v>0</v>
      </c>
    </row>
    <row r="256" spans="1:255" x14ac:dyDescent="0.2">
      <c r="A256" s="2">
        <v>17</v>
      </c>
      <c r="B256" s="2">
        <v>1</v>
      </c>
      <c r="C256" s="2">
        <f>ROW(SmtRes!A531)</f>
        <v>531</v>
      </c>
      <c r="D256" s="2">
        <f>ROW(EtalonRes!A537)</f>
        <v>537</v>
      </c>
      <c r="E256" s="2" t="s">
        <v>307</v>
      </c>
      <c r="F256" s="2" t="s">
        <v>308</v>
      </c>
      <c r="G256" s="2" t="s">
        <v>309</v>
      </c>
      <c r="H256" s="2" t="s">
        <v>67</v>
      </c>
      <c r="I256" s="2">
        <f>ROUND((3)/100,9)</f>
        <v>0.03</v>
      </c>
      <c r="J256" s="2">
        <v>0</v>
      </c>
      <c r="K256" s="2">
        <f>ROUND((3)/100,9)</f>
        <v>0.03</v>
      </c>
      <c r="L256" s="2"/>
      <c r="M256" s="2"/>
      <c r="N256" s="2"/>
      <c r="O256" s="2">
        <f t="shared" si="212"/>
        <v>15</v>
      </c>
      <c r="P256" s="2">
        <f t="shared" si="213"/>
        <v>0</v>
      </c>
      <c r="Q256" s="2">
        <f t="shared" si="214"/>
        <v>13</v>
      </c>
      <c r="R256" s="2">
        <f t="shared" si="215"/>
        <v>1</v>
      </c>
      <c r="S256" s="2">
        <f t="shared" si="216"/>
        <v>2</v>
      </c>
      <c r="T256" s="2">
        <f t="shared" si="217"/>
        <v>0</v>
      </c>
      <c r="U256" s="2">
        <f t="shared" si="218"/>
        <v>0.17219999999999999</v>
      </c>
      <c r="V256" s="2">
        <f t="shared" si="219"/>
        <v>5.7599999999999998E-2</v>
      </c>
      <c r="W256" s="2">
        <f t="shared" si="220"/>
        <v>0</v>
      </c>
      <c r="X256" s="2">
        <f t="shared" si="221"/>
        <v>3</v>
      </c>
      <c r="Y256" s="2">
        <f t="shared" si="222"/>
        <v>2</v>
      </c>
      <c r="Z256" s="2"/>
      <c r="AA256" s="2">
        <v>76147896</v>
      </c>
      <c r="AB256" s="2">
        <f t="shared" si="223"/>
        <v>482.21</v>
      </c>
      <c r="AC256" s="2">
        <f t="shared" si="224"/>
        <v>1.1000000000000001</v>
      </c>
      <c r="AD256" s="2">
        <f>ROUND((((ET256)-(EU256))+AE256),6)</f>
        <v>425.89</v>
      </c>
      <c r="AE256" s="2">
        <f t="shared" si="253"/>
        <v>25.92</v>
      </c>
      <c r="AF256" s="2">
        <f t="shared" si="253"/>
        <v>55.22</v>
      </c>
      <c r="AG256" s="2">
        <f t="shared" si="227"/>
        <v>0</v>
      </c>
      <c r="AH256" s="2">
        <f t="shared" si="254"/>
        <v>5.74</v>
      </c>
      <c r="AI256" s="2">
        <f t="shared" si="254"/>
        <v>1.92</v>
      </c>
      <c r="AJ256" s="2">
        <f t="shared" si="229"/>
        <v>0</v>
      </c>
      <c r="AK256" s="2">
        <v>482.21</v>
      </c>
      <c r="AL256" s="2">
        <v>1.1000000000000001</v>
      </c>
      <c r="AM256" s="2">
        <v>425.89</v>
      </c>
      <c r="AN256" s="2">
        <v>25.92</v>
      </c>
      <c r="AO256" s="2">
        <v>55.22</v>
      </c>
      <c r="AP256" s="2">
        <v>0</v>
      </c>
      <c r="AQ256" s="2">
        <v>5.74</v>
      </c>
      <c r="AR256" s="2">
        <v>1.92</v>
      </c>
      <c r="AS256" s="2">
        <v>0</v>
      </c>
      <c r="AT256" s="2">
        <v>95</v>
      </c>
      <c r="AU256" s="2">
        <v>65</v>
      </c>
      <c r="AV256" s="2">
        <v>1</v>
      </c>
      <c r="AW256" s="2">
        <v>1</v>
      </c>
      <c r="AX256" s="2"/>
      <c r="AY256" s="2"/>
      <c r="AZ256" s="2">
        <v>1</v>
      </c>
      <c r="BA256" s="2">
        <v>1</v>
      </c>
      <c r="BB256" s="2">
        <v>1</v>
      </c>
      <c r="BC256" s="2">
        <v>1</v>
      </c>
      <c r="BD256" s="2" t="s">
        <v>3</v>
      </c>
      <c r="BE256" s="2" t="s">
        <v>3</v>
      </c>
      <c r="BF256" s="2" t="s">
        <v>3</v>
      </c>
      <c r="BG256" s="2" t="s">
        <v>3</v>
      </c>
      <c r="BH256" s="2">
        <v>0</v>
      </c>
      <c r="BI256" s="2">
        <v>2</v>
      </c>
      <c r="BJ256" s="2" t="s">
        <v>310</v>
      </c>
      <c r="BK256" s="2"/>
      <c r="BL256" s="2"/>
      <c r="BM256" s="2">
        <v>108001</v>
      </c>
      <c r="BN256" s="2">
        <v>0</v>
      </c>
      <c r="BO256" s="2" t="s">
        <v>3</v>
      </c>
      <c r="BP256" s="2">
        <v>0</v>
      </c>
      <c r="BQ256" s="2">
        <v>3</v>
      </c>
      <c r="BR256" s="2">
        <v>0</v>
      </c>
      <c r="BS256" s="2">
        <v>1</v>
      </c>
      <c r="BT256" s="2">
        <v>1</v>
      </c>
      <c r="BU256" s="2">
        <v>1</v>
      </c>
      <c r="BV256" s="2">
        <v>1</v>
      </c>
      <c r="BW256" s="2">
        <v>1</v>
      </c>
      <c r="BX256" s="2">
        <v>1</v>
      </c>
      <c r="BY256" s="2" t="s">
        <v>3</v>
      </c>
      <c r="BZ256" s="2">
        <v>95</v>
      </c>
      <c r="CA256" s="2">
        <v>65</v>
      </c>
      <c r="CB256" s="2" t="s">
        <v>3</v>
      </c>
      <c r="CC256" s="2"/>
      <c r="CD256" s="2"/>
      <c r="CE256" s="2">
        <v>0</v>
      </c>
      <c r="CF256" s="2">
        <v>0</v>
      </c>
      <c r="CG256" s="2">
        <v>0</v>
      </c>
      <c r="CH256" s="2"/>
      <c r="CI256" s="2"/>
      <c r="CJ256" s="2"/>
      <c r="CK256" s="2"/>
      <c r="CL256" s="2"/>
      <c r="CM256" s="2">
        <v>0</v>
      </c>
      <c r="CN256" s="2" t="s">
        <v>3</v>
      </c>
      <c r="CO256" s="2">
        <v>0</v>
      </c>
      <c r="CP256" s="2">
        <f t="shared" si="230"/>
        <v>15</v>
      </c>
      <c r="CQ256" s="2">
        <f t="shared" si="231"/>
        <v>1.1000000000000001</v>
      </c>
      <c r="CR256" s="2">
        <f t="shared" si="232"/>
        <v>425.89</v>
      </c>
      <c r="CS256" s="2">
        <f t="shared" si="233"/>
        <v>25.92</v>
      </c>
      <c r="CT256" s="2">
        <f t="shared" si="234"/>
        <v>55.22</v>
      </c>
      <c r="CU256" s="2">
        <f t="shared" si="235"/>
        <v>0</v>
      </c>
      <c r="CV256" s="2">
        <f t="shared" si="236"/>
        <v>5.74</v>
      </c>
      <c r="CW256" s="2">
        <f t="shared" si="237"/>
        <v>1.92</v>
      </c>
      <c r="CX256" s="2">
        <f t="shared" si="238"/>
        <v>0</v>
      </c>
      <c r="CY256" s="2">
        <f t="shared" si="239"/>
        <v>2.85</v>
      </c>
      <c r="CZ256" s="2">
        <f t="shared" si="240"/>
        <v>1.95</v>
      </c>
      <c r="DA256" s="2"/>
      <c r="DB256" s="2"/>
      <c r="DC256" s="2" t="s">
        <v>3</v>
      </c>
      <c r="DD256" s="2" t="s">
        <v>3</v>
      </c>
      <c r="DE256" s="2" t="s">
        <v>3</v>
      </c>
      <c r="DF256" s="2" t="s">
        <v>3</v>
      </c>
      <c r="DG256" s="2" t="s">
        <v>3</v>
      </c>
      <c r="DH256" s="2" t="s">
        <v>3</v>
      </c>
      <c r="DI256" s="2" t="s">
        <v>3</v>
      </c>
      <c r="DJ256" s="2" t="s">
        <v>3</v>
      </c>
      <c r="DK256" s="2" t="s">
        <v>3</v>
      </c>
      <c r="DL256" s="2" t="s">
        <v>3</v>
      </c>
      <c r="DM256" s="2" t="s">
        <v>3</v>
      </c>
      <c r="DN256" s="2">
        <v>0</v>
      </c>
      <c r="DO256" s="2">
        <v>0</v>
      </c>
      <c r="DP256" s="2">
        <v>1</v>
      </c>
      <c r="DQ256" s="2">
        <v>1</v>
      </c>
      <c r="DR256" s="2"/>
      <c r="DS256" s="2"/>
      <c r="DT256" s="2"/>
      <c r="DU256" s="2">
        <v>1013</v>
      </c>
      <c r="DV256" s="2" t="s">
        <v>67</v>
      </c>
      <c r="DW256" s="2" t="s">
        <v>67</v>
      </c>
      <c r="DX256" s="2">
        <v>1</v>
      </c>
      <c r="DY256" s="2"/>
      <c r="DZ256" s="2" t="s">
        <v>3</v>
      </c>
      <c r="EA256" s="2" t="s">
        <v>3</v>
      </c>
      <c r="EB256" s="2" t="s">
        <v>3</v>
      </c>
      <c r="EC256" s="2" t="s">
        <v>3</v>
      </c>
      <c r="ED256" s="2"/>
      <c r="EE256" s="2">
        <v>41318495</v>
      </c>
      <c r="EF256" s="2">
        <v>3</v>
      </c>
      <c r="EG256" s="2" t="s">
        <v>50</v>
      </c>
      <c r="EH256" s="2">
        <v>0</v>
      </c>
      <c r="EI256" s="2" t="s">
        <v>3</v>
      </c>
      <c r="EJ256" s="2">
        <v>2</v>
      </c>
      <c r="EK256" s="2">
        <v>108001</v>
      </c>
      <c r="EL256" s="2" t="s">
        <v>71</v>
      </c>
      <c r="EM256" s="2" t="s">
        <v>72</v>
      </c>
      <c r="EN256" s="2"/>
      <c r="EO256" s="2" t="s">
        <v>3</v>
      </c>
      <c r="EP256" s="2"/>
      <c r="EQ256" s="2">
        <v>131840</v>
      </c>
      <c r="ER256" s="2">
        <v>482.21</v>
      </c>
      <c r="ES256" s="2">
        <v>1.1000000000000001</v>
      </c>
      <c r="ET256" s="2">
        <v>425.89</v>
      </c>
      <c r="EU256" s="2">
        <v>25.92</v>
      </c>
      <c r="EV256" s="2">
        <v>55.22</v>
      </c>
      <c r="EW256" s="2">
        <v>5.74</v>
      </c>
      <c r="EX256" s="2">
        <v>1.92</v>
      </c>
      <c r="EY256" s="2">
        <v>0</v>
      </c>
      <c r="EZ256" s="2"/>
      <c r="FA256" s="2"/>
      <c r="FB256" s="2"/>
      <c r="FC256" s="2"/>
      <c r="FD256" s="2"/>
      <c r="FE256" s="2"/>
      <c r="FF256" s="2"/>
      <c r="FG256" s="2"/>
      <c r="FH256" s="2"/>
      <c r="FI256" s="2"/>
      <c r="FJ256" s="2"/>
      <c r="FK256" s="2"/>
      <c r="FL256" s="2"/>
      <c r="FM256" s="2"/>
      <c r="FN256" s="2"/>
      <c r="FO256" s="2"/>
      <c r="FP256" s="2"/>
      <c r="FQ256" s="2">
        <v>0</v>
      </c>
      <c r="FR256" s="2">
        <f t="shared" si="241"/>
        <v>0</v>
      </c>
      <c r="FS256" s="2">
        <v>0</v>
      </c>
      <c r="FT256" s="2"/>
      <c r="FU256" s="2"/>
      <c r="FV256" s="2"/>
      <c r="FW256" s="2"/>
      <c r="FX256" s="2">
        <v>95</v>
      </c>
      <c r="FY256" s="2">
        <v>65</v>
      </c>
      <c r="FZ256" s="2"/>
      <c r="GA256" s="2" t="s">
        <v>3</v>
      </c>
      <c r="GB256" s="2"/>
      <c r="GC256" s="2"/>
      <c r="GD256" s="2">
        <v>1</v>
      </c>
      <c r="GE256" s="2"/>
      <c r="GF256" s="2">
        <v>275351777</v>
      </c>
      <c r="GG256" s="2">
        <v>2</v>
      </c>
      <c r="GH256" s="2">
        <v>1</v>
      </c>
      <c r="GI256" s="2">
        <v>-2</v>
      </c>
      <c r="GJ256" s="2">
        <v>0</v>
      </c>
      <c r="GK256" s="2">
        <v>0</v>
      </c>
      <c r="GL256" s="2">
        <f t="shared" si="242"/>
        <v>0</v>
      </c>
      <c r="GM256" s="2">
        <f t="shared" si="243"/>
        <v>20</v>
      </c>
      <c r="GN256" s="2">
        <f t="shared" si="244"/>
        <v>0</v>
      </c>
      <c r="GO256" s="2">
        <f t="shared" si="245"/>
        <v>20</v>
      </c>
      <c r="GP256" s="2">
        <f t="shared" si="246"/>
        <v>0</v>
      </c>
      <c r="GQ256" s="2"/>
      <c r="GR256" s="2">
        <v>0</v>
      </c>
      <c r="GS256" s="2">
        <v>3</v>
      </c>
      <c r="GT256" s="2">
        <v>0</v>
      </c>
      <c r="GU256" s="2" t="s">
        <v>3</v>
      </c>
      <c r="GV256" s="2">
        <f t="shared" si="247"/>
        <v>0</v>
      </c>
      <c r="GW256" s="2">
        <v>1</v>
      </c>
      <c r="GX256" s="2">
        <f t="shared" si="248"/>
        <v>0</v>
      </c>
      <c r="GY256" s="2"/>
      <c r="GZ256" s="2"/>
      <c r="HA256" s="2">
        <v>0</v>
      </c>
      <c r="HB256" s="2">
        <v>0</v>
      </c>
      <c r="HC256" s="2">
        <f t="shared" si="249"/>
        <v>0</v>
      </c>
      <c r="HD256" s="2"/>
      <c r="HE256" s="2" t="s">
        <v>3</v>
      </c>
      <c r="HF256" s="2" t="s">
        <v>3</v>
      </c>
      <c r="HG256" s="2"/>
      <c r="HH256" s="2"/>
      <c r="HI256" s="2"/>
      <c r="HJ256" s="2"/>
      <c r="HK256" s="2"/>
      <c r="HL256" s="2"/>
      <c r="HM256" s="2" t="s">
        <v>3</v>
      </c>
      <c r="HN256" s="2" t="s">
        <v>3</v>
      </c>
      <c r="HO256" s="2" t="s">
        <v>3</v>
      </c>
      <c r="HP256" s="2" t="s">
        <v>3</v>
      </c>
      <c r="HQ256" s="2" t="s">
        <v>3</v>
      </c>
      <c r="HR256" s="2"/>
      <c r="HS256" s="2"/>
      <c r="HT256" s="2"/>
      <c r="HU256" s="2"/>
      <c r="HV256" s="2"/>
      <c r="HW256" s="2"/>
      <c r="HX256" s="2"/>
      <c r="HY256" s="2"/>
      <c r="HZ256" s="2"/>
      <c r="IA256" s="2"/>
      <c r="IB256" s="2"/>
      <c r="IC256" s="2"/>
      <c r="ID256" s="2"/>
      <c r="IE256" s="2"/>
      <c r="IF256" s="2"/>
      <c r="IG256" s="2"/>
      <c r="IH256" s="2"/>
      <c r="II256" s="2"/>
      <c r="IJ256" s="2"/>
      <c r="IK256" s="2">
        <v>0</v>
      </c>
      <c r="IL256" s="2"/>
      <c r="IM256" s="2"/>
      <c r="IN256" s="2"/>
      <c r="IO256" s="2"/>
      <c r="IP256" s="2"/>
      <c r="IQ256" s="2"/>
      <c r="IR256" s="2"/>
      <c r="IS256" s="2"/>
      <c r="IT256" s="2"/>
      <c r="IU256" s="2"/>
    </row>
    <row r="257" spans="1:255" x14ac:dyDescent="0.2">
      <c r="A257">
        <v>17</v>
      </c>
      <c r="B257">
        <v>1</v>
      </c>
      <c r="C257">
        <f>ROW(SmtRes!A536)</f>
        <v>536</v>
      </c>
      <c r="D257">
        <f>ROW(EtalonRes!A542)</f>
        <v>542</v>
      </c>
      <c r="E257" t="s">
        <v>307</v>
      </c>
      <c r="F257" t="s">
        <v>308</v>
      </c>
      <c r="G257" t="s">
        <v>309</v>
      </c>
      <c r="H257" t="s">
        <v>67</v>
      </c>
      <c r="I257">
        <f>ROUND((3)/100,9)</f>
        <v>0.03</v>
      </c>
      <c r="J257">
        <v>0</v>
      </c>
      <c r="K257">
        <f>ROUND((3)/100,9)</f>
        <v>0.03</v>
      </c>
      <c r="O257">
        <f t="shared" si="212"/>
        <v>119</v>
      </c>
      <c r="P257">
        <f t="shared" si="213"/>
        <v>0</v>
      </c>
      <c r="Q257">
        <f t="shared" si="214"/>
        <v>105</v>
      </c>
      <c r="R257">
        <f t="shared" si="215"/>
        <v>6</v>
      </c>
      <c r="S257">
        <f t="shared" si="216"/>
        <v>14</v>
      </c>
      <c r="T257">
        <f t="shared" si="217"/>
        <v>0</v>
      </c>
      <c r="U257">
        <f t="shared" si="218"/>
        <v>0.17219999999999999</v>
      </c>
      <c r="V257">
        <f t="shared" si="219"/>
        <v>5.7599999999999998E-2</v>
      </c>
      <c r="W257">
        <f t="shared" si="220"/>
        <v>0</v>
      </c>
      <c r="X257">
        <f t="shared" si="221"/>
        <v>19</v>
      </c>
      <c r="Y257">
        <f t="shared" si="222"/>
        <v>13</v>
      </c>
      <c r="AA257">
        <v>76147894</v>
      </c>
      <c r="AB257">
        <f t="shared" si="223"/>
        <v>482.21</v>
      </c>
      <c r="AC257">
        <f t="shared" si="224"/>
        <v>1.1000000000000001</v>
      </c>
      <c r="AD257">
        <f>ROUND((((ET257)-(EU257))+AE257),6)</f>
        <v>425.89</v>
      </c>
      <c r="AE257">
        <f t="shared" si="253"/>
        <v>25.92</v>
      </c>
      <c r="AF257">
        <f t="shared" si="253"/>
        <v>55.22</v>
      </c>
      <c r="AG257">
        <f t="shared" si="227"/>
        <v>0</v>
      </c>
      <c r="AH257">
        <f t="shared" si="254"/>
        <v>5.74</v>
      </c>
      <c r="AI257">
        <f t="shared" si="254"/>
        <v>1.92</v>
      </c>
      <c r="AJ257">
        <f t="shared" si="229"/>
        <v>0</v>
      </c>
      <c r="AK257">
        <v>482.21</v>
      </c>
      <c r="AL257">
        <v>1.1000000000000001</v>
      </c>
      <c r="AM257">
        <v>425.89</v>
      </c>
      <c r="AN257">
        <v>25.92</v>
      </c>
      <c r="AO257">
        <v>55.22</v>
      </c>
      <c r="AP257">
        <v>0</v>
      </c>
      <c r="AQ257">
        <v>5.74</v>
      </c>
      <c r="AR257">
        <v>1.92</v>
      </c>
      <c r="AS257">
        <v>0</v>
      </c>
      <c r="AT257">
        <v>95</v>
      </c>
      <c r="AU257">
        <v>65</v>
      </c>
      <c r="AV257">
        <v>1</v>
      </c>
      <c r="AW257">
        <v>1</v>
      </c>
      <c r="AZ257">
        <v>8.23</v>
      </c>
      <c r="BA257">
        <v>8.23</v>
      </c>
      <c r="BB257">
        <v>8.23</v>
      </c>
      <c r="BC257">
        <v>8.23</v>
      </c>
      <c r="BD257" t="s">
        <v>3</v>
      </c>
      <c r="BE257" t="s">
        <v>3</v>
      </c>
      <c r="BF257" t="s">
        <v>3</v>
      </c>
      <c r="BG257" t="s">
        <v>3</v>
      </c>
      <c r="BH257">
        <v>0</v>
      </c>
      <c r="BI257">
        <v>2</v>
      </c>
      <c r="BJ257" t="s">
        <v>310</v>
      </c>
      <c r="BM257">
        <v>108001</v>
      </c>
      <c r="BN257">
        <v>0</v>
      </c>
      <c r="BO257" t="s">
        <v>3</v>
      </c>
      <c r="BP257">
        <v>0</v>
      </c>
      <c r="BQ257">
        <v>3</v>
      </c>
      <c r="BR257">
        <v>0</v>
      </c>
      <c r="BS257">
        <v>8.23</v>
      </c>
      <c r="BT257">
        <v>1</v>
      </c>
      <c r="BU257">
        <v>1</v>
      </c>
      <c r="BV257">
        <v>1</v>
      </c>
      <c r="BW257">
        <v>1</v>
      </c>
      <c r="BX257">
        <v>1</v>
      </c>
      <c r="BY257" t="s">
        <v>3</v>
      </c>
      <c r="BZ257">
        <v>95</v>
      </c>
      <c r="CA257">
        <v>65</v>
      </c>
      <c r="CB257" t="s">
        <v>3</v>
      </c>
      <c r="CE257">
        <v>0</v>
      </c>
      <c r="CF257">
        <v>0</v>
      </c>
      <c r="CG257">
        <v>0</v>
      </c>
      <c r="CM257">
        <v>0</v>
      </c>
      <c r="CN257" t="s">
        <v>3</v>
      </c>
      <c r="CO257">
        <v>0</v>
      </c>
      <c r="CP257">
        <f t="shared" si="230"/>
        <v>119</v>
      </c>
      <c r="CQ257">
        <f t="shared" si="231"/>
        <v>9.0530000000000008</v>
      </c>
      <c r="CR257">
        <f t="shared" si="232"/>
        <v>3505.0747000000001</v>
      </c>
      <c r="CS257">
        <f t="shared" si="233"/>
        <v>213.32160000000002</v>
      </c>
      <c r="CT257">
        <f t="shared" si="234"/>
        <v>454.4606</v>
      </c>
      <c r="CU257">
        <f t="shared" si="235"/>
        <v>0</v>
      </c>
      <c r="CV257">
        <f t="shared" si="236"/>
        <v>5.74</v>
      </c>
      <c r="CW257">
        <f t="shared" si="237"/>
        <v>1.92</v>
      </c>
      <c r="CX257">
        <f t="shared" si="238"/>
        <v>0</v>
      </c>
      <c r="CY257">
        <f t="shared" si="239"/>
        <v>19</v>
      </c>
      <c r="CZ257">
        <f t="shared" si="240"/>
        <v>13</v>
      </c>
      <c r="DC257" t="s">
        <v>3</v>
      </c>
      <c r="DD257" t="s">
        <v>3</v>
      </c>
      <c r="DE257" t="s">
        <v>3</v>
      </c>
      <c r="DF257" t="s">
        <v>3</v>
      </c>
      <c r="DG257" t="s">
        <v>3</v>
      </c>
      <c r="DH257" t="s">
        <v>3</v>
      </c>
      <c r="DI257" t="s">
        <v>3</v>
      </c>
      <c r="DJ257" t="s">
        <v>3</v>
      </c>
      <c r="DK257" t="s">
        <v>3</v>
      </c>
      <c r="DL257" t="s">
        <v>3</v>
      </c>
      <c r="DM257" t="s">
        <v>3</v>
      </c>
      <c r="DN257">
        <v>0</v>
      </c>
      <c r="DO257">
        <v>0</v>
      </c>
      <c r="DP257">
        <v>1</v>
      </c>
      <c r="DQ257">
        <v>1</v>
      </c>
      <c r="DU257">
        <v>1013</v>
      </c>
      <c r="DV257" t="s">
        <v>67</v>
      </c>
      <c r="DW257" t="s">
        <v>67</v>
      </c>
      <c r="DX257">
        <v>1</v>
      </c>
      <c r="DZ257" t="s">
        <v>3</v>
      </c>
      <c r="EA257" t="s">
        <v>3</v>
      </c>
      <c r="EB257" t="s">
        <v>3</v>
      </c>
      <c r="EC257" t="s">
        <v>3</v>
      </c>
      <c r="EE257">
        <v>41318495</v>
      </c>
      <c r="EF257">
        <v>3</v>
      </c>
      <c r="EG257" t="s">
        <v>50</v>
      </c>
      <c r="EH257">
        <v>0</v>
      </c>
      <c r="EI257" t="s">
        <v>3</v>
      </c>
      <c r="EJ257">
        <v>2</v>
      </c>
      <c r="EK257">
        <v>108001</v>
      </c>
      <c r="EL257" t="s">
        <v>71</v>
      </c>
      <c r="EM257" t="s">
        <v>72</v>
      </c>
      <c r="EO257" t="s">
        <v>3</v>
      </c>
      <c r="EQ257">
        <v>131840</v>
      </c>
      <c r="ER257">
        <v>482.21</v>
      </c>
      <c r="ES257">
        <v>1.1000000000000001</v>
      </c>
      <c r="ET257">
        <v>425.89</v>
      </c>
      <c r="EU257">
        <v>25.92</v>
      </c>
      <c r="EV257">
        <v>55.22</v>
      </c>
      <c r="EW257">
        <v>5.74</v>
      </c>
      <c r="EX257">
        <v>1.92</v>
      </c>
      <c r="EY257">
        <v>0</v>
      </c>
      <c r="FQ257">
        <v>0</v>
      </c>
      <c r="FR257">
        <f t="shared" si="241"/>
        <v>0</v>
      </c>
      <c r="FS257">
        <v>0</v>
      </c>
      <c r="FX257">
        <v>95</v>
      </c>
      <c r="FY257">
        <v>65</v>
      </c>
      <c r="GA257" t="s">
        <v>3</v>
      </c>
      <c r="GD257">
        <v>1</v>
      </c>
      <c r="GF257">
        <v>275351777</v>
      </c>
      <c r="GG257">
        <v>1</v>
      </c>
      <c r="GH257">
        <v>1</v>
      </c>
      <c r="GI257">
        <v>3</v>
      </c>
      <c r="GJ257">
        <v>0</v>
      </c>
      <c r="GK257">
        <v>0</v>
      </c>
      <c r="GL257">
        <f t="shared" si="242"/>
        <v>0</v>
      </c>
      <c r="GM257">
        <f t="shared" si="243"/>
        <v>151</v>
      </c>
      <c r="GN257">
        <f t="shared" si="244"/>
        <v>0</v>
      </c>
      <c r="GO257">
        <f t="shared" si="245"/>
        <v>151</v>
      </c>
      <c r="GP257">
        <f t="shared" si="246"/>
        <v>0</v>
      </c>
      <c r="GR257">
        <v>0</v>
      </c>
      <c r="GS257">
        <v>3</v>
      </c>
      <c r="GT257">
        <v>0</v>
      </c>
      <c r="GU257" t="s">
        <v>3</v>
      </c>
      <c r="GV257">
        <f t="shared" si="247"/>
        <v>0</v>
      </c>
      <c r="GW257">
        <v>1</v>
      </c>
      <c r="GX257">
        <f t="shared" si="248"/>
        <v>0</v>
      </c>
      <c r="HA257">
        <v>0</v>
      </c>
      <c r="HB257">
        <v>0</v>
      </c>
      <c r="HC257">
        <f t="shared" si="249"/>
        <v>0</v>
      </c>
      <c r="HE257" t="s">
        <v>3</v>
      </c>
      <c r="HF257" t="s">
        <v>3</v>
      </c>
      <c r="HM257" t="s">
        <v>3</v>
      </c>
      <c r="HN257" t="s">
        <v>3</v>
      </c>
      <c r="HO257" t="s">
        <v>3</v>
      </c>
      <c r="HP257" t="s">
        <v>3</v>
      </c>
      <c r="HQ257" t="s">
        <v>3</v>
      </c>
      <c r="IK257">
        <v>0</v>
      </c>
    </row>
    <row r="258" spans="1:255" x14ac:dyDescent="0.2">
      <c r="A258" s="2">
        <v>17</v>
      </c>
      <c r="B258" s="2">
        <v>1</v>
      </c>
      <c r="C258" s="2">
        <f>ROW(SmtRes!A541)</f>
        <v>541</v>
      </c>
      <c r="D258" s="2">
        <f>ROW(EtalonRes!A547)</f>
        <v>547</v>
      </c>
      <c r="E258" s="2" t="s">
        <v>3</v>
      </c>
      <c r="F258" s="2" t="s">
        <v>311</v>
      </c>
      <c r="G258" s="2" t="s">
        <v>312</v>
      </c>
      <c r="H258" s="2" t="s">
        <v>313</v>
      </c>
      <c r="I258" s="2">
        <f>ROUND(6/100,9)</f>
        <v>0.06</v>
      </c>
      <c r="J258" s="2">
        <v>0</v>
      </c>
      <c r="K258" s="2">
        <f>ROUND(6/100,9)</f>
        <v>0.06</v>
      </c>
      <c r="L258" s="2"/>
      <c r="M258" s="2"/>
      <c r="N258" s="2"/>
      <c r="O258" s="2">
        <f t="shared" si="212"/>
        <v>26</v>
      </c>
      <c r="P258" s="2">
        <f t="shared" si="213"/>
        <v>0</v>
      </c>
      <c r="Q258" s="2">
        <f t="shared" si="214"/>
        <v>10</v>
      </c>
      <c r="R258" s="2">
        <f t="shared" si="215"/>
        <v>1</v>
      </c>
      <c r="S258" s="2">
        <f t="shared" si="216"/>
        <v>16</v>
      </c>
      <c r="T258" s="2">
        <f t="shared" si="217"/>
        <v>0</v>
      </c>
      <c r="U258" s="2">
        <f t="shared" si="218"/>
        <v>1.6162559999999997</v>
      </c>
      <c r="V258" s="2">
        <f t="shared" si="219"/>
        <v>4.4711999999999995E-2</v>
      </c>
      <c r="W258" s="2">
        <f t="shared" si="220"/>
        <v>0</v>
      </c>
      <c r="X258" s="2">
        <f t="shared" si="221"/>
        <v>16</v>
      </c>
      <c r="Y258" s="2">
        <f t="shared" si="222"/>
        <v>11</v>
      </c>
      <c r="Z258" s="2"/>
      <c r="AA258" s="2">
        <v>-1</v>
      </c>
      <c r="AB258" s="2">
        <f t="shared" si="223"/>
        <v>428.19279999999998</v>
      </c>
      <c r="AC258" s="2">
        <f t="shared" si="224"/>
        <v>3.76</v>
      </c>
      <c r="AD258" s="2">
        <f>ROUND(((((ET258*1.2*1.15))-((EU258*1.2*1.15)))+AE258),6)</f>
        <v>165.29640000000001</v>
      </c>
      <c r="AE258" s="2">
        <f>ROUND(((EU258*1.2*1.15)),6)</f>
        <v>10.0602</v>
      </c>
      <c r="AF258" s="2">
        <f>ROUND(((EV258*1.2*1.15)),6)</f>
        <v>259.13639999999998</v>
      </c>
      <c r="AG258" s="2">
        <f t="shared" si="227"/>
        <v>0</v>
      </c>
      <c r="AH258" s="2">
        <f>((EW258*1.2*1.15))</f>
        <v>26.937599999999996</v>
      </c>
      <c r="AI258" s="2">
        <f>((EX258*1.2*1.15))</f>
        <v>0.74519999999999997</v>
      </c>
      <c r="AJ258" s="2">
        <f t="shared" si="229"/>
        <v>0</v>
      </c>
      <c r="AK258" s="2">
        <v>311.32</v>
      </c>
      <c r="AL258" s="2">
        <v>3.76</v>
      </c>
      <c r="AM258" s="2">
        <v>119.78</v>
      </c>
      <c r="AN258" s="2">
        <v>7.29</v>
      </c>
      <c r="AO258" s="2">
        <v>187.78</v>
      </c>
      <c r="AP258" s="2">
        <v>0</v>
      </c>
      <c r="AQ258" s="2">
        <v>19.52</v>
      </c>
      <c r="AR258" s="2">
        <v>0.54</v>
      </c>
      <c r="AS258" s="2">
        <v>0</v>
      </c>
      <c r="AT258" s="2">
        <v>95</v>
      </c>
      <c r="AU258" s="2">
        <v>65</v>
      </c>
      <c r="AV258" s="2">
        <v>1</v>
      </c>
      <c r="AW258" s="2">
        <v>1</v>
      </c>
      <c r="AX258" s="2"/>
      <c r="AY258" s="2"/>
      <c r="AZ258" s="2">
        <v>1</v>
      </c>
      <c r="BA258" s="2">
        <v>1</v>
      </c>
      <c r="BB258" s="2">
        <v>1</v>
      </c>
      <c r="BC258" s="2">
        <v>1</v>
      </c>
      <c r="BD258" s="2" t="s">
        <v>3</v>
      </c>
      <c r="BE258" s="2" t="s">
        <v>3</v>
      </c>
      <c r="BF258" s="2" t="s">
        <v>3</v>
      </c>
      <c r="BG258" s="2" t="s">
        <v>3</v>
      </c>
      <c r="BH258" s="2">
        <v>0</v>
      </c>
      <c r="BI258" s="2">
        <v>2</v>
      </c>
      <c r="BJ258" s="2" t="s">
        <v>314</v>
      </c>
      <c r="BK258" s="2"/>
      <c r="BL258" s="2"/>
      <c r="BM258" s="2">
        <v>108001</v>
      </c>
      <c r="BN258" s="2">
        <v>0</v>
      </c>
      <c r="BO258" s="2" t="s">
        <v>3</v>
      </c>
      <c r="BP258" s="2">
        <v>0</v>
      </c>
      <c r="BQ258" s="2">
        <v>3</v>
      </c>
      <c r="BR258" s="2">
        <v>0</v>
      </c>
      <c r="BS258" s="2">
        <v>1</v>
      </c>
      <c r="BT258" s="2">
        <v>1</v>
      </c>
      <c r="BU258" s="2">
        <v>1</v>
      </c>
      <c r="BV258" s="2">
        <v>1</v>
      </c>
      <c r="BW258" s="2">
        <v>1</v>
      </c>
      <c r="BX258" s="2">
        <v>1</v>
      </c>
      <c r="BY258" s="2" t="s">
        <v>3</v>
      </c>
      <c r="BZ258" s="2">
        <v>95</v>
      </c>
      <c r="CA258" s="2">
        <v>65</v>
      </c>
      <c r="CB258" s="2" t="s">
        <v>3</v>
      </c>
      <c r="CC258" s="2"/>
      <c r="CD258" s="2"/>
      <c r="CE258" s="2">
        <v>0</v>
      </c>
      <c r="CF258" s="2">
        <v>0</v>
      </c>
      <c r="CG258" s="2">
        <v>0</v>
      </c>
      <c r="CH258" s="2"/>
      <c r="CI258" s="2"/>
      <c r="CJ258" s="2"/>
      <c r="CK258" s="2"/>
      <c r="CL258" s="2"/>
      <c r="CM258" s="2">
        <v>0</v>
      </c>
      <c r="CN258" s="2" t="s">
        <v>1035</v>
      </c>
      <c r="CO258" s="2">
        <v>0</v>
      </c>
      <c r="CP258" s="2">
        <f t="shared" si="230"/>
        <v>26</v>
      </c>
      <c r="CQ258" s="2">
        <f t="shared" si="231"/>
        <v>3.76</v>
      </c>
      <c r="CR258" s="2">
        <f t="shared" si="232"/>
        <v>165.29640000000001</v>
      </c>
      <c r="CS258" s="2">
        <f t="shared" si="233"/>
        <v>10.0602</v>
      </c>
      <c r="CT258" s="2">
        <f t="shared" si="234"/>
        <v>259.13639999999998</v>
      </c>
      <c r="CU258" s="2">
        <f t="shared" si="235"/>
        <v>0</v>
      </c>
      <c r="CV258" s="2">
        <f t="shared" si="236"/>
        <v>26.937599999999996</v>
      </c>
      <c r="CW258" s="2">
        <f t="shared" si="237"/>
        <v>0.74519999999999997</v>
      </c>
      <c r="CX258" s="2">
        <f t="shared" si="238"/>
        <v>0</v>
      </c>
      <c r="CY258" s="2">
        <f t="shared" si="239"/>
        <v>16.149999999999999</v>
      </c>
      <c r="CZ258" s="2">
        <f t="shared" si="240"/>
        <v>11.05</v>
      </c>
      <c r="DA258" s="2"/>
      <c r="DB258" s="2"/>
      <c r="DC258" s="2" t="s">
        <v>3</v>
      </c>
      <c r="DD258" s="2" t="s">
        <v>3</v>
      </c>
      <c r="DE258" s="2" t="s">
        <v>286</v>
      </c>
      <c r="DF258" s="2" t="s">
        <v>286</v>
      </c>
      <c r="DG258" s="2" t="s">
        <v>286</v>
      </c>
      <c r="DH258" s="2" t="s">
        <v>3</v>
      </c>
      <c r="DI258" s="2" t="s">
        <v>286</v>
      </c>
      <c r="DJ258" s="2" t="s">
        <v>286</v>
      </c>
      <c r="DK258" s="2" t="s">
        <v>3</v>
      </c>
      <c r="DL258" s="2" t="s">
        <v>3</v>
      </c>
      <c r="DM258" s="2" t="s">
        <v>3</v>
      </c>
      <c r="DN258" s="2">
        <v>0</v>
      </c>
      <c r="DO258" s="2">
        <v>0</v>
      </c>
      <c r="DP258" s="2">
        <v>1</v>
      </c>
      <c r="DQ258" s="2">
        <v>1</v>
      </c>
      <c r="DR258" s="2"/>
      <c r="DS258" s="2"/>
      <c r="DT258" s="2"/>
      <c r="DU258" s="2">
        <v>1010</v>
      </c>
      <c r="DV258" s="2" t="s">
        <v>313</v>
      </c>
      <c r="DW258" s="2" t="s">
        <v>313</v>
      </c>
      <c r="DX258" s="2">
        <v>100</v>
      </c>
      <c r="DY258" s="2"/>
      <c r="DZ258" s="2" t="s">
        <v>3</v>
      </c>
      <c r="EA258" s="2" t="s">
        <v>3</v>
      </c>
      <c r="EB258" s="2" t="s">
        <v>3</v>
      </c>
      <c r="EC258" s="2" t="s">
        <v>3</v>
      </c>
      <c r="ED258" s="2"/>
      <c r="EE258" s="2">
        <v>41318495</v>
      </c>
      <c r="EF258" s="2">
        <v>3</v>
      </c>
      <c r="EG258" s="2" t="s">
        <v>50</v>
      </c>
      <c r="EH258" s="2">
        <v>0</v>
      </c>
      <c r="EI258" s="2" t="s">
        <v>3</v>
      </c>
      <c r="EJ258" s="2">
        <v>2</v>
      </c>
      <c r="EK258" s="2">
        <v>108001</v>
      </c>
      <c r="EL258" s="2" t="s">
        <v>71</v>
      </c>
      <c r="EM258" s="2" t="s">
        <v>72</v>
      </c>
      <c r="EN258" s="2"/>
      <c r="EO258" s="2" t="s">
        <v>289</v>
      </c>
      <c r="EP258" s="2"/>
      <c r="EQ258" s="2">
        <v>132864</v>
      </c>
      <c r="ER258" s="2">
        <v>311.32</v>
      </c>
      <c r="ES258" s="2">
        <v>3.76</v>
      </c>
      <c r="ET258" s="2">
        <v>119.78</v>
      </c>
      <c r="EU258" s="2">
        <v>7.29</v>
      </c>
      <c r="EV258" s="2">
        <v>187.78</v>
      </c>
      <c r="EW258" s="2">
        <v>19.52</v>
      </c>
      <c r="EX258" s="2">
        <v>0.54</v>
      </c>
      <c r="EY258" s="2">
        <v>0</v>
      </c>
      <c r="EZ258" s="2"/>
      <c r="FA258" s="2"/>
      <c r="FB258" s="2"/>
      <c r="FC258" s="2"/>
      <c r="FD258" s="2"/>
      <c r="FE258" s="2"/>
      <c r="FF258" s="2"/>
      <c r="FG258" s="2"/>
      <c r="FH258" s="2"/>
      <c r="FI258" s="2"/>
      <c r="FJ258" s="2"/>
      <c r="FK258" s="2"/>
      <c r="FL258" s="2"/>
      <c r="FM258" s="2"/>
      <c r="FN258" s="2"/>
      <c r="FO258" s="2"/>
      <c r="FP258" s="2"/>
      <c r="FQ258" s="2">
        <v>0</v>
      </c>
      <c r="FR258" s="2">
        <f t="shared" si="241"/>
        <v>0</v>
      </c>
      <c r="FS258" s="2">
        <v>0</v>
      </c>
      <c r="FT258" s="2"/>
      <c r="FU258" s="2"/>
      <c r="FV258" s="2"/>
      <c r="FW258" s="2"/>
      <c r="FX258" s="2">
        <v>95</v>
      </c>
      <c r="FY258" s="2">
        <v>65</v>
      </c>
      <c r="FZ258" s="2"/>
      <c r="GA258" s="2" t="s">
        <v>3</v>
      </c>
      <c r="GB258" s="2"/>
      <c r="GC258" s="2"/>
      <c r="GD258" s="2">
        <v>1</v>
      </c>
      <c r="GE258" s="2"/>
      <c r="GF258" s="2">
        <v>-2118710885</v>
      </c>
      <c r="GG258" s="2">
        <v>2</v>
      </c>
      <c r="GH258" s="2">
        <v>1</v>
      </c>
      <c r="GI258" s="2">
        <v>-2</v>
      </c>
      <c r="GJ258" s="2">
        <v>0</v>
      </c>
      <c r="GK258" s="2">
        <v>0</v>
      </c>
      <c r="GL258" s="2">
        <f t="shared" si="242"/>
        <v>0</v>
      </c>
      <c r="GM258" s="2">
        <f t="shared" si="243"/>
        <v>53</v>
      </c>
      <c r="GN258" s="2">
        <f t="shared" si="244"/>
        <v>0</v>
      </c>
      <c r="GO258" s="2">
        <f t="shared" si="245"/>
        <v>53</v>
      </c>
      <c r="GP258" s="2">
        <f t="shared" si="246"/>
        <v>0</v>
      </c>
      <c r="GQ258" s="2"/>
      <c r="GR258" s="2">
        <v>0</v>
      </c>
      <c r="GS258" s="2">
        <v>3</v>
      </c>
      <c r="GT258" s="2">
        <v>0</v>
      </c>
      <c r="GU258" s="2" t="s">
        <v>3</v>
      </c>
      <c r="GV258" s="2">
        <f t="shared" si="247"/>
        <v>0</v>
      </c>
      <c r="GW258" s="2">
        <v>1</v>
      </c>
      <c r="GX258" s="2">
        <f t="shared" si="248"/>
        <v>0</v>
      </c>
      <c r="GY258" s="2"/>
      <c r="GZ258" s="2"/>
      <c r="HA258" s="2">
        <v>0</v>
      </c>
      <c r="HB258" s="2">
        <v>0</v>
      </c>
      <c r="HC258" s="2">
        <f t="shared" si="249"/>
        <v>0</v>
      </c>
      <c r="HD258" s="2"/>
      <c r="HE258" s="2" t="s">
        <v>3</v>
      </c>
      <c r="HF258" s="2" t="s">
        <v>3</v>
      </c>
      <c r="HG258" s="2"/>
      <c r="HH258" s="2"/>
      <c r="HI258" s="2"/>
      <c r="HJ258" s="2"/>
      <c r="HK258" s="2"/>
      <c r="HL258" s="2"/>
      <c r="HM258" s="2" t="s">
        <v>3</v>
      </c>
      <c r="HN258" s="2" t="s">
        <v>3</v>
      </c>
      <c r="HO258" s="2" t="s">
        <v>3</v>
      </c>
      <c r="HP258" s="2" t="s">
        <v>3</v>
      </c>
      <c r="HQ258" s="2" t="s">
        <v>3</v>
      </c>
      <c r="HR258" s="2"/>
      <c r="HS258" s="2"/>
      <c r="HT258" s="2"/>
      <c r="HU258" s="2"/>
      <c r="HV258" s="2"/>
      <c r="HW258" s="2"/>
      <c r="HX258" s="2"/>
      <c r="HY258" s="2"/>
      <c r="HZ258" s="2"/>
      <c r="IA258" s="2"/>
      <c r="IB258" s="2"/>
      <c r="IC258" s="2"/>
      <c r="ID258" s="2"/>
      <c r="IE258" s="2"/>
      <c r="IF258" s="2"/>
      <c r="IG258" s="2"/>
      <c r="IH258" s="2"/>
      <c r="II258" s="2"/>
      <c r="IJ258" s="2"/>
      <c r="IK258" s="2">
        <v>0</v>
      </c>
      <c r="IL258" s="2"/>
      <c r="IM258" s="2"/>
      <c r="IN258" s="2"/>
      <c r="IO258" s="2"/>
      <c r="IP258" s="2"/>
      <c r="IQ258" s="2"/>
      <c r="IR258" s="2"/>
      <c r="IS258" s="2"/>
      <c r="IT258" s="2"/>
      <c r="IU258" s="2"/>
    </row>
    <row r="259" spans="1:255" x14ac:dyDescent="0.2">
      <c r="A259">
        <v>17</v>
      </c>
      <c r="B259">
        <v>1</v>
      </c>
      <c r="C259">
        <f>ROW(SmtRes!A546)</f>
        <v>546</v>
      </c>
      <c r="D259">
        <f>ROW(EtalonRes!A552)</f>
        <v>552</v>
      </c>
      <c r="E259" t="s">
        <v>3</v>
      </c>
      <c r="F259" t="s">
        <v>311</v>
      </c>
      <c r="G259" t="s">
        <v>312</v>
      </c>
      <c r="H259" t="s">
        <v>313</v>
      </c>
      <c r="I259">
        <f>ROUND(6/100,9)</f>
        <v>0.06</v>
      </c>
      <c r="J259">
        <v>0</v>
      </c>
      <c r="K259">
        <f>ROUND(6/100,9)</f>
        <v>0.06</v>
      </c>
      <c r="O259">
        <f t="shared" si="212"/>
        <v>26</v>
      </c>
      <c r="P259">
        <f t="shared" si="213"/>
        <v>0</v>
      </c>
      <c r="Q259">
        <f t="shared" si="214"/>
        <v>10</v>
      </c>
      <c r="R259">
        <f t="shared" si="215"/>
        <v>1</v>
      </c>
      <c r="S259">
        <f t="shared" si="216"/>
        <v>16</v>
      </c>
      <c r="T259">
        <f t="shared" si="217"/>
        <v>0</v>
      </c>
      <c r="U259">
        <f t="shared" si="218"/>
        <v>1.6162559999999997</v>
      </c>
      <c r="V259">
        <f t="shared" si="219"/>
        <v>4.4711999999999995E-2</v>
      </c>
      <c r="W259">
        <f t="shared" si="220"/>
        <v>0</v>
      </c>
      <c r="X259">
        <f t="shared" si="221"/>
        <v>16</v>
      </c>
      <c r="Y259">
        <f t="shared" si="222"/>
        <v>11</v>
      </c>
      <c r="AA259">
        <v>-1</v>
      </c>
      <c r="AB259">
        <f t="shared" si="223"/>
        <v>428.19279999999998</v>
      </c>
      <c r="AC259">
        <f t="shared" si="224"/>
        <v>3.76</v>
      </c>
      <c r="AD259">
        <f>ROUND(((((ET259*1.2*1.15))-((EU259*1.2*1.15)))+AE259),6)</f>
        <v>165.29640000000001</v>
      </c>
      <c r="AE259">
        <f>ROUND(((EU259*1.2*1.15)),6)</f>
        <v>10.0602</v>
      </c>
      <c r="AF259">
        <f>ROUND(((EV259*1.2*1.15)),6)</f>
        <v>259.13639999999998</v>
      </c>
      <c r="AG259">
        <f t="shared" si="227"/>
        <v>0</v>
      </c>
      <c r="AH259">
        <f>((EW259*1.2*1.15))</f>
        <v>26.937599999999996</v>
      </c>
      <c r="AI259">
        <f>((EX259*1.2*1.15))</f>
        <v>0.74519999999999997</v>
      </c>
      <c r="AJ259">
        <f t="shared" si="229"/>
        <v>0</v>
      </c>
      <c r="AK259">
        <v>311.32</v>
      </c>
      <c r="AL259">
        <v>3.76</v>
      </c>
      <c r="AM259">
        <v>119.78</v>
      </c>
      <c r="AN259">
        <v>7.29</v>
      </c>
      <c r="AO259">
        <v>187.78</v>
      </c>
      <c r="AP259">
        <v>0</v>
      </c>
      <c r="AQ259">
        <v>19.52</v>
      </c>
      <c r="AR259">
        <v>0.54</v>
      </c>
      <c r="AS259">
        <v>0</v>
      </c>
      <c r="AT259">
        <v>95</v>
      </c>
      <c r="AU259">
        <v>65</v>
      </c>
      <c r="AV259">
        <v>1</v>
      </c>
      <c r="AW259">
        <v>1</v>
      </c>
      <c r="AZ259">
        <v>1</v>
      </c>
      <c r="BA259">
        <v>1</v>
      </c>
      <c r="BB259">
        <v>1</v>
      </c>
      <c r="BC259">
        <v>1</v>
      </c>
      <c r="BD259" t="s">
        <v>3</v>
      </c>
      <c r="BE259" t="s">
        <v>3</v>
      </c>
      <c r="BF259" t="s">
        <v>3</v>
      </c>
      <c r="BG259" t="s">
        <v>3</v>
      </c>
      <c r="BH259">
        <v>0</v>
      </c>
      <c r="BI259">
        <v>2</v>
      </c>
      <c r="BJ259" t="s">
        <v>314</v>
      </c>
      <c r="BM259">
        <v>108001</v>
      </c>
      <c r="BN259">
        <v>0</v>
      </c>
      <c r="BO259" t="s">
        <v>3</v>
      </c>
      <c r="BP259">
        <v>0</v>
      </c>
      <c r="BQ259">
        <v>3</v>
      </c>
      <c r="BR259">
        <v>0</v>
      </c>
      <c r="BS259">
        <v>1</v>
      </c>
      <c r="BT259">
        <v>1</v>
      </c>
      <c r="BU259">
        <v>1</v>
      </c>
      <c r="BV259">
        <v>1</v>
      </c>
      <c r="BW259">
        <v>1</v>
      </c>
      <c r="BX259">
        <v>1</v>
      </c>
      <c r="BY259" t="s">
        <v>3</v>
      </c>
      <c r="BZ259">
        <v>95</v>
      </c>
      <c r="CA259">
        <v>65</v>
      </c>
      <c r="CB259" t="s">
        <v>3</v>
      </c>
      <c r="CE259">
        <v>0</v>
      </c>
      <c r="CF259">
        <v>0</v>
      </c>
      <c r="CG259">
        <v>0</v>
      </c>
      <c r="CM259">
        <v>0</v>
      </c>
      <c r="CN259" t="s">
        <v>1035</v>
      </c>
      <c r="CO259">
        <v>0</v>
      </c>
      <c r="CP259">
        <f t="shared" si="230"/>
        <v>26</v>
      </c>
      <c r="CQ259">
        <f t="shared" si="231"/>
        <v>3.76</v>
      </c>
      <c r="CR259">
        <f t="shared" si="232"/>
        <v>165.29640000000001</v>
      </c>
      <c r="CS259">
        <f t="shared" si="233"/>
        <v>10.0602</v>
      </c>
      <c r="CT259">
        <f t="shared" si="234"/>
        <v>259.13639999999998</v>
      </c>
      <c r="CU259">
        <f t="shared" si="235"/>
        <v>0</v>
      </c>
      <c r="CV259">
        <f t="shared" si="236"/>
        <v>26.937599999999996</v>
      </c>
      <c r="CW259">
        <f t="shared" si="237"/>
        <v>0.74519999999999997</v>
      </c>
      <c r="CX259">
        <f t="shared" si="238"/>
        <v>0</v>
      </c>
      <c r="CY259">
        <f t="shared" si="239"/>
        <v>16.149999999999999</v>
      </c>
      <c r="CZ259">
        <f t="shared" si="240"/>
        <v>11.05</v>
      </c>
      <c r="DC259" t="s">
        <v>3</v>
      </c>
      <c r="DD259" t="s">
        <v>3</v>
      </c>
      <c r="DE259" t="s">
        <v>286</v>
      </c>
      <c r="DF259" t="s">
        <v>286</v>
      </c>
      <c r="DG259" t="s">
        <v>286</v>
      </c>
      <c r="DH259" t="s">
        <v>3</v>
      </c>
      <c r="DI259" t="s">
        <v>286</v>
      </c>
      <c r="DJ259" t="s">
        <v>286</v>
      </c>
      <c r="DK259" t="s">
        <v>3</v>
      </c>
      <c r="DL259" t="s">
        <v>3</v>
      </c>
      <c r="DM259" t="s">
        <v>3</v>
      </c>
      <c r="DN259">
        <v>0</v>
      </c>
      <c r="DO259">
        <v>0</v>
      </c>
      <c r="DP259">
        <v>1</v>
      </c>
      <c r="DQ259">
        <v>1</v>
      </c>
      <c r="DU259">
        <v>1010</v>
      </c>
      <c r="DV259" t="s">
        <v>313</v>
      </c>
      <c r="DW259" t="s">
        <v>313</v>
      </c>
      <c r="DX259">
        <v>100</v>
      </c>
      <c r="DZ259" t="s">
        <v>3</v>
      </c>
      <c r="EA259" t="s">
        <v>3</v>
      </c>
      <c r="EB259" t="s">
        <v>3</v>
      </c>
      <c r="EC259" t="s">
        <v>3</v>
      </c>
      <c r="EE259">
        <v>41318495</v>
      </c>
      <c r="EF259">
        <v>3</v>
      </c>
      <c r="EG259" t="s">
        <v>50</v>
      </c>
      <c r="EH259">
        <v>0</v>
      </c>
      <c r="EI259" t="s">
        <v>3</v>
      </c>
      <c r="EJ259">
        <v>2</v>
      </c>
      <c r="EK259">
        <v>108001</v>
      </c>
      <c r="EL259" t="s">
        <v>71</v>
      </c>
      <c r="EM259" t="s">
        <v>72</v>
      </c>
      <c r="EO259" t="s">
        <v>289</v>
      </c>
      <c r="EQ259">
        <v>132864</v>
      </c>
      <c r="ER259">
        <v>311.32</v>
      </c>
      <c r="ES259">
        <v>3.76</v>
      </c>
      <c r="ET259">
        <v>119.78</v>
      </c>
      <c r="EU259">
        <v>7.29</v>
      </c>
      <c r="EV259">
        <v>187.78</v>
      </c>
      <c r="EW259">
        <v>19.52</v>
      </c>
      <c r="EX259">
        <v>0.54</v>
      </c>
      <c r="EY259">
        <v>0</v>
      </c>
      <c r="FQ259">
        <v>0</v>
      </c>
      <c r="FR259">
        <f t="shared" si="241"/>
        <v>0</v>
      </c>
      <c r="FS259">
        <v>0</v>
      </c>
      <c r="FX259">
        <v>95</v>
      </c>
      <c r="FY259">
        <v>65</v>
      </c>
      <c r="GA259" t="s">
        <v>3</v>
      </c>
      <c r="GD259">
        <v>1</v>
      </c>
      <c r="GF259">
        <v>-2118710885</v>
      </c>
      <c r="GG259">
        <v>1</v>
      </c>
      <c r="GH259">
        <v>1</v>
      </c>
      <c r="GI259">
        <v>-2</v>
      </c>
      <c r="GJ259">
        <v>0</v>
      </c>
      <c r="GK259">
        <v>0</v>
      </c>
      <c r="GL259">
        <f t="shared" si="242"/>
        <v>0</v>
      </c>
      <c r="GM259">
        <f t="shared" si="243"/>
        <v>53</v>
      </c>
      <c r="GN259">
        <f t="shared" si="244"/>
        <v>0</v>
      </c>
      <c r="GO259">
        <f t="shared" si="245"/>
        <v>53</v>
      </c>
      <c r="GP259">
        <f t="shared" si="246"/>
        <v>0</v>
      </c>
      <c r="GR259">
        <v>0</v>
      </c>
      <c r="GS259">
        <v>3</v>
      </c>
      <c r="GT259">
        <v>0</v>
      </c>
      <c r="GU259" t="s">
        <v>3</v>
      </c>
      <c r="GV259">
        <f t="shared" si="247"/>
        <v>0</v>
      </c>
      <c r="GW259">
        <v>1</v>
      </c>
      <c r="GX259">
        <f t="shared" si="248"/>
        <v>0</v>
      </c>
      <c r="HA259">
        <v>0</v>
      </c>
      <c r="HB259">
        <v>0</v>
      </c>
      <c r="HC259">
        <f t="shared" si="249"/>
        <v>0</v>
      </c>
      <c r="HE259" t="s">
        <v>3</v>
      </c>
      <c r="HF259" t="s">
        <v>3</v>
      </c>
      <c r="HM259" t="s">
        <v>3</v>
      </c>
      <c r="HN259" t="s">
        <v>3</v>
      </c>
      <c r="HO259" t="s">
        <v>3</v>
      </c>
      <c r="HP259" t="s">
        <v>3</v>
      </c>
      <c r="HQ259" t="s">
        <v>3</v>
      </c>
      <c r="IK259">
        <v>0</v>
      </c>
    </row>
    <row r="260" spans="1:255" x14ac:dyDescent="0.2">
      <c r="A260" s="2">
        <v>17</v>
      </c>
      <c r="B260" s="2">
        <v>1</v>
      </c>
      <c r="C260" s="2"/>
      <c r="D260" s="2"/>
      <c r="E260" s="2" t="s">
        <v>315</v>
      </c>
      <c r="F260" s="2" t="s">
        <v>316</v>
      </c>
      <c r="G260" s="2" t="s">
        <v>317</v>
      </c>
      <c r="H260" s="2" t="s">
        <v>318</v>
      </c>
      <c r="I260" s="2">
        <f>ROUND(0.75,9)</f>
        <v>0.75</v>
      </c>
      <c r="J260" s="2">
        <v>0</v>
      </c>
      <c r="K260" s="2">
        <f>ROUND(0.75,9)</f>
        <v>0.75</v>
      </c>
      <c r="L260" s="2"/>
      <c r="M260" s="2"/>
      <c r="N260" s="2"/>
      <c r="O260" s="2">
        <f t="shared" si="212"/>
        <v>163</v>
      </c>
      <c r="P260" s="2">
        <f t="shared" si="213"/>
        <v>163</v>
      </c>
      <c r="Q260" s="2">
        <f t="shared" si="214"/>
        <v>0</v>
      </c>
      <c r="R260" s="2">
        <f t="shared" si="215"/>
        <v>0</v>
      </c>
      <c r="S260" s="2">
        <f t="shared" si="216"/>
        <v>0</v>
      </c>
      <c r="T260" s="2">
        <f t="shared" si="217"/>
        <v>0</v>
      </c>
      <c r="U260" s="2">
        <f t="shared" si="218"/>
        <v>0</v>
      </c>
      <c r="V260" s="2">
        <f t="shared" si="219"/>
        <v>0</v>
      </c>
      <c r="W260" s="2">
        <f t="shared" si="220"/>
        <v>2</v>
      </c>
      <c r="X260" s="2">
        <f t="shared" si="221"/>
        <v>0</v>
      </c>
      <c r="Y260" s="2">
        <f t="shared" si="222"/>
        <v>0</v>
      </c>
      <c r="Z260" s="2"/>
      <c r="AA260" s="2">
        <v>76147896</v>
      </c>
      <c r="AB260" s="2">
        <f t="shared" si="223"/>
        <v>217.83</v>
      </c>
      <c r="AC260" s="2">
        <f t="shared" si="224"/>
        <v>217.83</v>
      </c>
      <c r="AD260" s="2">
        <f>ROUND((((ET260)-(EU260))+AE260),6)</f>
        <v>0</v>
      </c>
      <c r="AE260" s="2">
        <f>ROUND((EU260),6)</f>
        <v>0</v>
      </c>
      <c r="AF260" s="2">
        <f>ROUND((EV260),6)</f>
        <v>0</v>
      </c>
      <c r="AG260" s="2">
        <f t="shared" si="227"/>
        <v>0</v>
      </c>
      <c r="AH260" s="2">
        <f>(EW260)</f>
        <v>0</v>
      </c>
      <c r="AI260" s="2">
        <f>(EX260)</f>
        <v>0</v>
      </c>
      <c r="AJ260" s="2">
        <f t="shared" si="229"/>
        <v>3.18</v>
      </c>
      <c r="AK260" s="2">
        <v>217.83</v>
      </c>
      <c r="AL260" s="2">
        <v>217.83</v>
      </c>
      <c r="AM260" s="2">
        <v>0</v>
      </c>
      <c r="AN260" s="2">
        <v>0</v>
      </c>
      <c r="AO260" s="2">
        <v>0</v>
      </c>
      <c r="AP260" s="2">
        <v>0</v>
      </c>
      <c r="AQ260" s="2">
        <v>0</v>
      </c>
      <c r="AR260" s="2">
        <v>0</v>
      </c>
      <c r="AS260" s="2">
        <v>3.18</v>
      </c>
      <c r="AT260" s="2">
        <v>0</v>
      </c>
      <c r="AU260" s="2">
        <v>0</v>
      </c>
      <c r="AV260" s="2">
        <v>1</v>
      </c>
      <c r="AW260" s="2">
        <v>1</v>
      </c>
      <c r="AX260" s="2"/>
      <c r="AY260" s="2"/>
      <c r="AZ260" s="2">
        <v>1</v>
      </c>
      <c r="BA260" s="2">
        <v>1</v>
      </c>
      <c r="BB260" s="2">
        <v>1</v>
      </c>
      <c r="BC260" s="2">
        <v>1</v>
      </c>
      <c r="BD260" s="2" t="s">
        <v>3</v>
      </c>
      <c r="BE260" s="2" t="s">
        <v>3</v>
      </c>
      <c r="BF260" s="2" t="s">
        <v>3</v>
      </c>
      <c r="BG260" s="2" t="s">
        <v>3</v>
      </c>
      <c r="BH260" s="2">
        <v>3</v>
      </c>
      <c r="BI260" s="2">
        <v>1</v>
      </c>
      <c r="BJ260" s="2" t="s">
        <v>319</v>
      </c>
      <c r="BK260" s="2"/>
      <c r="BL260" s="2"/>
      <c r="BM260" s="2">
        <v>500001</v>
      </c>
      <c r="BN260" s="2">
        <v>0</v>
      </c>
      <c r="BO260" s="2" t="s">
        <v>3</v>
      </c>
      <c r="BP260" s="2">
        <v>0</v>
      </c>
      <c r="BQ260" s="2">
        <v>8</v>
      </c>
      <c r="BR260" s="2">
        <v>0</v>
      </c>
      <c r="BS260" s="2">
        <v>1</v>
      </c>
      <c r="BT260" s="2">
        <v>1</v>
      </c>
      <c r="BU260" s="2">
        <v>1</v>
      </c>
      <c r="BV260" s="2">
        <v>1</v>
      </c>
      <c r="BW260" s="2">
        <v>1</v>
      </c>
      <c r="BX260" s="2">
        <v>1</v>
      </c>
      <c r="BY260" s="2" t="s">
        <v>3</v>
      </c>
      <c r="BZ260" s="2">
        <v>0</v>
      </c>
      <c r="CA260" s="2">
        <v>0</v>
      </c>
      <c r="CB260" s="2" t="s">
        <v>3</v>
      </c>
      <c r="CC260" s="2"/>
      <c r="CD260" s="2"/>
      <c r="CE260" s="2">
        <v>0</v>
      </c>
      <c r="CF260" s="2">
        <v>0</v>
      </c>
      <c r="CG260" s="2">
        <v>0</v>
      </c>
      <c r="CH260" s="2"/>
      <c r="CI260" s="2"/>
      <c r="CJ260" s="2"/>
      <c r="CK260" s="2"/>
      <c r="CL260" s="2"/>
      <c r="CM260" s="2">
        <v>0</v>
      </c>
      <c r="CN260" s="2" t="s">
        <v>3</v>
      </c>
      <c r="CO260" s="2">
        <v>0</v>
      </c>
      <c r="CP260" s="2">
        <f t="shared" si="230"/>
        <v>163</v>
      </c>
      <c r="CQ260" s="2">
        <f t="shared" si="231"/>
        <v>217.83</v>
      </c>
      <c r="CR260" s="2">
        <f t="shared" si="232"/>
        <v>0</v>
      </c>
      <c r="CS260" s="2">
        <f t="shared" si="233"/>
        <v>0</v>
      </c>
      <c r="CT260" s="2">
        <f t="shared" si="234"/>
        <v>0</v>
      </c>
      <c r="CU260" s="2">
        <f t="shared" si="235"/>
        <v>0</v>
      </c>
      <c r="CV260" s="2">
        <f t="shared" si="236"/>
        <v>0</v>
      </c>
      <c r="CW260" s="2">
        <f t="shared" si="237"/>
        <v>0</v>
      </c>
      <c r="CX260" s="2">
        <f t="shared" si="238"/>
        <v>3.18</v>
      </c>
      <c r="CY260" s="2">
        <f t="shared" si="239"/>
        <v>0</v>
      </c>
      <c r="CZ260" s="2">
        <f t="shared" si="240"/>
        <v>0</v>
      </c>
      <c r="DA260" s="2"/>
      <c r="DB260" s="2"/>
      <c r="DC260" s="2" t="s">
        <v>3</v>
      </c>
      <c r="DD260" s="2" t="s">
        <v>3</v>
      </c>
      <c r="DE260" s="2" t="s">
        <v>3</v>
      </c>
      <c r="DF260" s="2" t="s">
        <v>3</v>
      </c>
      <c r="DG260" s="2" t="s">
        <v>3</v>
      </c>
      <c r="DH260" s="2" t="s">
        <v>3</v>
      </c>
      <c r="DI260" s="2" t="s">
        <v>3</v>
      </c>
      <c r="DJ260" s="2" t="s">
        <v>3</v>
      </c>
      <c r="DK260" s="2" t="s">
        <v>3</v>
      </c>
      <c r="DL260" s="2" t="s">
        <v>3</v>
      </c>
      <c r="DM260" s="2" t="s">
        <v>3</v>
      </c>
      <c r="DN260" s="2">
        <v>0</v>
      </c>
      <c r="DO260" s="2">
        <v>0</v>
      </c>
      <c r="DP260" s="2">
        <v>1</v>
      </c>
      <c r="DQ260" s="2">
        <v>1</v>
      </c>
      <c r="DR260" s="2"/>
      <c r="DS260" s="2"/>
      <c r="DT260" s="2"/>
      <c r="DU260" s="2">
        <v>1005</v>
      </c>
      <c r="DV260" s="2" t="s">
        <v>318</v>
      </c>
      <c r="DW260" s="2" t="s">
        <v>318</v>
      </c>
      <c r="DX260" s="2">
        <v>1</v>
      </c>
      <c r="DY260" s="2"/>
      <c r="DZ260" s="2" t="s">
        <v>3</v>
      </c>
      <c r="EA260" s="2" t="s">
        <v>3</v>
      </c>
      <c r="EB260" s="2" t="s">
        <v>3</v>
      </c>
      <c r="EC260" s="2" t="s">
        <v>3</v>
      </c>
      <c r="ED260" s="2"/>
      <c r="EE260" s="2">
        <v>41318550</v>
      </c>
      <c r="EF260" s="2">
        <v>8</v>
      </c>
      <c r="EG260" s="2" t="s">
        <v>231</v>
      </c>
      <c r="EH260" s="2">
        <v>0</v>
      </c>
      <c r="EI260" s="2" t="s">
        <v>3</v>
      </c>
      <c r="EJ260" s="2">
        <v>1</v>
      </c>
      <c r="EK260" s="2">
        <v>500001</v>
      </c>
      <c r="EL260" s="2" t="s">
        <v>232</v>
      </c>
      <c r="EM260" s="2" t="s">
        <v>233</v>
      </c>
      <c r="EN260" s="2"/>
      <c r="EO260" s="2" t="s">
        <v>3</v>
      </c>
      <c r="EP260" s="2"/>
      <c r="EQ260" s="2">
        <v>131072</v>
      </c>
      <c r="ER260" s="2">
        <v>217.83</v>
      </c>
      <c r="ES260" s="2">
        <v>217.83</v>
      </c>
      <c r="ET260" s="2">
        <v>0</v>
      </c>
      <c r="EU260" s="2">
        <v>0</v>
      </c>
      <c r="EV260" s="2">
        <v>0</v>
      </c>
      <c r="EW260" s="2">
        <v>0</v>
      </c>
      <c r="EX260" s="2">
        <v>0</v>
      </c>
      <c r="EY260" s="2">
        <v>0</v>
      </c>
      <c r="EZ260" s="2"/>
      <c r="FA260" s="2"/>
      <c r="FB260" s="2"/>
      <c r="FC260" s="2"/>
      <c r="FD260" s="2"/>
      <c r="FE260" s="2"/>
      <c r="FF260" s="2"/>
      <c r="FG260" s="2"/>
      <c r="FH260" s="2"/>
      <c r="FI260" s="2"/>
      <c r="FJ260" s="2"/>
      <c r="FK260" s="2"/>
      <c r="FL260" s="2"/>
      <c r="FM260" s="2"/>
      <c r="FN260" s="2"/>
      <c r="FO260" s="2"/>
      <c r="FP260" s="2"/>
      <c r="FQ260" s="2">
        <v>0</v>
      </c>
      <c r="FR260" s="2">
        <f t="shared" si="241"/>
        <v>0</v>
      </c>
      <c r="FS260" s="2">
        <v>0</v>
      </c>
      <c r="FT260" s="2"/>
      <c r="FU260" s="2"/>
      <c r="FV260" s="2"/>
      <c r="FW260" s="2"/>
      <c r="FX260" s="2">
        <v>0</v>
      </c>
      <c r="FY260" s="2">
        <v>0</v>
      </c>
      <c r="FZ260" s="2"/>
      <c r="GA260" s="2" t="s">
        <v>3</v>
      </c>
      <c r="GB260" s="2"/>
      <c r="GC260" s="2"/>
      <c r="GD260" s="2">
        <v>1</v>
      </c>
      <c r="GE260" s="2"/>
      <c r="GF260" s="2">
        <v>364944333</v>
      </c>
      <c r="GG260" s="2">
        <v>2</v>
      </c>
      <c r="GH260" s="2">
        <v>1</v>
      </c>
      <c r="GI260" s="2">
        <v>-2</v>
      </c>
      <c r="GJ260" s="2">
        <v>0</v>
      </c>
      <c r="GK260" s="2">
        <v>0</v>
      </c>
      <c r="GL260" s="2">
        <f t="shared" si="242"/>
        <v>0</v>
      </c>
      <c r="GM260" s="2">
        <f t="shared" si="243"/>
        <v>163</v>
      </c>
      <c r="GN260" s="2">
        <f t="shared" si="244"/>
        <v>163</v>
      </c>
      <c r="GO260" s="2">
        <f t="shared" si="245"/>
        <v>0</v>
      </c>
      <c r="GP260" s="2">
        <f t="shared" si="246"/>
        <v>0</v>
      </c>
      <c r="GQ260" s="2"/>
      <c r="GR260" s="2">
        <v>0</v>
      </c>
      <c r="GS260" s="2">
        <v>3</v>
      </c>
      <c r="GT260" s="2">
        <v>0</v>
      </c>
      <c r="GU260" s="2" t="s">
        <v>3</v>
      </c>
      <c r="GV260" s="2">
        <f t="shared" si="247"/>
        <v>0</v>
      </c>
      <c r="GW260" s="2">
        <v>1</v>
      </c>
      <c r="GX260" s="2">
        <f t="shared" si="248"/>
        <v>0</v>
      </c>
      <c r="GY260" s="2"/>
      <c r="GZ260" s="2"/>
      <c r="HA260" s="2">
        <v>0</v>
      </c>
      <c r="HB260" s="2">
        <v>0</v>
      </c>
      <c r="HC260" s="2">
        <f t="shared" si="249"/>
        <v>0</v>
      </c>
      <c r="HD260" s="2"/>
      <c r="HE260" s="2" t="s">
        <v>3</v>
      </c>
      <c r="HF260" s="2" t="s">
        <v>3</v>
      </c>
      <c r="HG260" s="2"/>
      <c r="HH260" s="2"/>
      <c r="HI260" s="2"/>
      <c r="HJ260" s="2"/>
      <c r="HK260" s="2"/>
      <c r="HL260" s="2"/>
      <c r="HM260" s="2" t="s">
        <v>3</v>
      </c>
      <c r="HN260" s="2" t="s">
        <v>3</v>
      </c>
      <c r="HO260" s="2" t="s">
        <v>3</v>
      </c>
      <c r="HP260" s="2" t="s">
        <v>3</v>
      </c>
      <c r="HQ260" s="2" t="s">
        <v>3</v>
      </c>
      <c r="HR260" s="2"/>
      <c r="HS260" s="2"/>
      <c r="HT260" s="2"/>
      <c r="HU260" s="2"/>
      <c r="HV260" s="2"/>
      <c r="HW260" s="2"/>
      <c r="HX260" s="2"/>
      <c r="HY260" s="2"/>
      <c r="HZ260" s="2"/>
      <c r="IA260" s="2"/>
      <c r="IB260" s="2"/>
      <c r="IC260" s="2"/>
      <c r="ID260" s="2"/>
      <c r="IE260" s="2"/>
      <c r="IF260" s="2"/>
      <c r="IG260" s="2"/>
      <c r="IH260" s="2"/>
      <c r="II260" s="2"/>
      <c r="IJ260" s="2"/>
      <c r="IK260" s="2">
        <v>0</v>
      </c>
      <c r="IL260" s="2"/>
      <c r="IM260" s="2"/>
      <c r="IN260" s="2"/>
      <c r="IO260" s="2"/>
      <c r="IP260" s="2"/>
      <c r="IQ260" s="2"/>
      <c r="IR260" s="2"/>
      <c r="IS260" s="2"/>
      <c r="IT260" s="2"/>
      <c r="IU260" s="2"/>
    </row>
    <row r="261" spans="1:255" x14ac:dyDescent="0.2">
      <c r="A261">
        <v>17</v>
      </c>
      <c r="B261">
        <v>1</v>
      </c>
      <c r="E261" t="s">
        <v>315</v>
      </c>
      <c r="F261" t="s">
        <v>316</v>
      </c>
      <c r="G261" t="s">
        <v>317</v>
      </c>
      <c r="H261" t="s">
        <v>318</v>
      </c>
      <c r="I261">
        <f>ROUND(0.75,9)</f>
        <v>0.75</v>
      </c>
      <c r="J261">
        <v>0</v>
      </c>
      <c r="K261">
        <f>ROUND(0.75,9)</f>
        <v>0.75</v>
      </c>
      <c r="O261">
        <f t="shared" si="212"/>
        <v>1345</v>
      </c>
      <c r="P261">
        <f t="shared" si="213"/>
        <v>1345</v>
      </c>
      <c r="Q261">
        <f t="shared" si="214"/>
        <v>0</v>
      </c>
      <c r="R261">
        <f t="shared" si="215"/>
        <v>0</v>
      </c>
      <c r="S261">
        <f t="shared" si="216"/>
        <v>0</v>
      </c>
      <c r="T261">
        <f t="shared" si="217"/>
        <v>0</v>
      </c>
      <c r="U261">
        <f t="shared" si="218"/>
        <v>0</v>
      </c>
      <c r="V261">
        <f t="shared" si="219"/>
        <v>0</v>
      </c>
      <c r="W261">
        <f t="shared" si="220"/>
        <v>2</v>
      </c>
      <c r="X261">
        <f t="shared" si="221"/>
        <v>0</v>
      </c>
      <c r="Y261">
        <f t="shared" si="222"/>
        <v>0</v>
      </c>
      <c r="AA261">
        <v>76147894</v>
      </c>
      <c r="AB261">
        <f t="shared" si="223"/>
        <v>217.83</v>
      </c>
      <c r="AC261">
        <f t="shared" si="224"/>
        <v>217.83</v>
      </c>
      <c r="AD261">
        <f>ROUND((((ET261)-(EU261))+AE261),6)</f>
        <v>0</v>
      </c>
      <c r="AE261">
        <f>ROUND((EU261),6)</f>
        <v>0</v>
      </c>
      <c r="AF261">
        <f>ROUND((EV261),6)</f>
        <v>0</v>
      </c>
      <c r="AG261">
        <f t="shared" si="227"/>
        <v>0</v>
      </c>
      <c r="AH261">
        <f>(EW261)</f>
        <v>0</v>
      </c>
      <c r="AI261">
        <f>(EX261)</f>
        <v>0</v>
      </c>
      <c r="AJ261">
        <f t="shared" si="229"/>
        <v>3.18</v>
      </c>
      <c r="AK261">
        <v>217.83</v>
      </c>
      <c r="AL261">
        <v>217.83</v>
      </c>
      <c r="AM261">
        <v>0</v>
      </c>
      <c r="AN261">
        <v>0</v>
      </c>
      <c r="AO261">
        <v>0</v>
      </c>
      <c r="AP261">
        <v>0</v>
      </c>
      <c r="AQ261">
        <v>0</v>
      </c>
      <c r="AR261">
        <v>0</v>
      </c>
      <c r="AS261">
        <v>3.18</v>
      </c>
      <c r="AT261">
        <v>0</v>
      </c>
      <c r="AU261">
        <v>0</v>
      </c>
      <c r="AV261">
        <v>1</v>
      </c>
      <c r="AW261">
        <v>1</v>
      </c>
      <c r="AZ261">
        <v>8.23</v>
      </c>
      <c r="BA261">
        <v>1</v>
      </c>
      <c r="BB261">
        <v>1</v>
      </c>
      <c r="BC261">
        <v>8.23</v>
      </c>
      <c r="BD261" t="s">
        <v>3</v>
      </c>
      <c r="BE261" t="s">
        <v>3</v>
      </c>
      <c r="BF261" t="s">
        <v>3</v>
      </c>
      <c r="BG261" t="s">
        <v>3</v>
      </c>
      <c r="BH261">
        <v>3</v>
      </c>
      <c r="BI261">
        <v>1</v>
      </c>
      <c r="BJ261" t="s">
        <v>319</v>
      </c>
      <c r="BM261">
        <v>500001</v>
      </c>
      <c r="BN261">
        <v>0</v>
      </c>
      <c r="BO261" t="s">
        <v>258</v>
      </c>
      <c r="BP261">
        <v>1</v>
      </c>
      <c r="BQ261">
        <v>8</v>
      </c>
      <c r="BR261">
        <v>0</v>
      </c>
      <c r="BS261">
        <v>1</v>
      </c>
      <c r="BT261">
        <v>1</v>
      </c>
      <c r="BU261">
        <v>1</v>
      </c>
      <c r="BV261">
        <v>1</v>
      </c>
      <c r="BW261">
        <v>1</v>
      </c>
      <c r="BX261">
        <v>1</v>
      </c>
      <c r="BY261" t="s">
        <v>3</v>
      </c>
      <c r="BZ261">
        <v>0</v>
      </c>
      <c r="CA261">
        <v>0</v>
      </c>
      <c r="CB261" t="s">
        <v>3</v>
      </c>
      <c r="CE261">
        <v>0</v>
      </c>
      <c r="CF261">
        <v>0</v>
      </c>
      <c r="CG261">
        <v>0</v>
      </c>
      <c r="CM261">
        <v>0</v>
      </c>
      <c r="CN261" t="s">
        <v>3</v>
      </c>
      <c r="CO261">
        <v>0</v>
      </c>
      <c r="CP261">
        <f t="shared" si="230"/>
        <v>1345</v>
      </c>
      <c r="CQ261">
        <f t="shared" si="231"/>
        <v>1792.7409000000002</v>
      </c>
      <c r="CR261">
        <f t="shared" si="232"/>
        <v>0</v>
      </c>
      <c r="CS261">
        <f t="shared" si="233"/>
        <v>0</v>
      </c>
      <c r="CT261">
        <f t="shared" si="234"/>
        <v>0</v>
      </c>
      <c r="CU261">
        <f t="shared" si="235"/>
        <v>0</v>
      </c>
      <c r="CV261">
        <f t="shared" si="236"/>
        <v>0</v>
      </c>
      <c r="CW261">
        <f t="shared" si="237"/>
        <v>0</v>
      </c>
      <c r="CX261">
        <f t="shared" si="238"/>
        <v>3.18</v>
      </c>
      <c r="CY261">
        <f t="shared" si="239"/>
        <v>0</v>
      </c>
      <c r="CZ261">
        <f t="shared" si="240"/>
        <v>0</v>
      </c>
      <c r="DC261" t="s">
        <v>3</v>
      </c>
      <c r="DD261" t="s">
        <v>3</v>
      </c>
      <c r="DE261" t="s">
        <v>3</v>
      </c>
      <c r="DF261" t="s">
        <v>3</v>
      </c>
      <c r="DG261" t="s">
        <v>3</v>
      </c>
      <c r="DH261" t="s">
        <v>3</v>
      </c>
      <c r="DI261" t="s">
        <v>3</v>
      </c>
      <c r="DJ261" t="s">
        <v>3</v>
      </c>
      <c r="DK261" t="s">
        <v>3</v>
      </c>
      <c r="DL261" t="s">
        <v>3</v>
      </c>
      <c r="DM261" t="s">
        <v>3</v>
      </c>
      <c r="DN261">
        <v>0</v>
      </c>
      <c r="DO261">
        <v>0</v>
      </c>
      <c r="DP261">
        <v>1</v>
      </c>
      <c r="DQ261">
        <v>1</v>
      </c>
      <c r="DU261">
        <v>1005</v>
      </c>
      <c r="DV261" t="s">
        <v>318</v>
      </c>
      <c r="DW261" t="s">
        <v>318</v>
      </c>
      <c r="DX261">
        <v>1</v>
      </c>
      <c r="DZ261" t="s">
        <v>3</v>
      </c>
      <c r="EA261" t="s">
        <v>3</v>
      </c>
      <c r="EB261" t="s">
        <v>3</v>
      </c>
      <c r="EC261" t="s">
        <v>3</v>
      </c>
      <c r="EE261">
        <v>41318550</v>
      </c>
      <c r="EF261">
        <v>8</v>
      </c>
      <c r="EG261" t="s">
        <v>231</v>
      </c>
      <c r="EH261">
        <v>0</v>
      </c>
      <c r="EI261" t="s">
        <v>3</v>
      </c>
      <c r="EJ261">
        <v>1</v>
      </c>
      <c r="EK261">
        <v>500001</v>
      </c>
      <c r="EL261" t="s">
        <v>232</v>
      </c>
      <c r="EM261" t="s">
        <v>233</v>
      </c>
      <c r="EO261" t="s">
        <v>3</v>
      </c>
      <c r="EQ261">
        <v>131072</v>
      </c>
      <c r="ER261">
        <v>217.83</v>
      </c>
      <c r="ES261">
        <v>217.83</v>
      </c>
      <c r="ET261">
        <v>0</v>
      </c>
      <c r="EU261">
        <v>0</v>
      </c>
      <c r="EV261">
        <v>0</v>
      </c>
      <c r="EW261">
        <v>0</v>
      </c>
      <c r="EX261">
        <v>0</v>
      </c>
      <c r="EY261">
        <v>0</v>
      </c>
      <c r="FQ261">
        <v>0</v>
      </c>
      <c r="FR261">
        <f t="shared" si="241"/>
        <v>0</v>
      </c>
      <c r="FS261">
        <v>0</v>
      </c>
      <c r="FX261">
        <v>0</v>
      </c>
      <c r="FY261">
        <v>0</v>
      </c>
      <c r="GA261" t="s">
        <v>3</v>
      </c>
      <c r="GD261">
        <v>1</v>
      </c>
      <c r="GF261">
        <v>364944333</v>
      </c>
      <c r="GG261">
        <v>1</v>
      </c>
      <c r="GH261">
        <v>1</v>
      </c>
      <c r="GI261">
        <v>3</v>
      </c>
      <c r="GJ261">
        <v>0</v>
      </c>
      <c r="GK261">
        <v>0</v>
      </c>
      <c r="GL261">
        <f t="shared" si="242"/>
        <v>0</v>
      </c>
      <c r="GM261">
        <f t="shared" si="243"/>
        <v>1345</v>
      </c>
      <c r="GN261">
        <f t="shared" si="244"/>
        <v>1345</v>
      </c>
      <c r="GO261">
        <f t="shared" si="245"/>
        <v>0</v>
      </c>
      <c r="GP261">
        <f t="shared" si="246"/>
        <v>0</v>
      </c>
      <c r="GR261">
        <v>0</v>
      </c>
      <c r="GS261">
        <v>3</v>
      </c>
      <c r="GT261">
        <v>0</v>
      </c>
      <c r="GU261" t="s">
        <v>3</v>
      </c>
      <c r="GV261">
        <f t="shared" si="247"/>
        <v>0</v>
      </c>
      <c r="GW261">
        <v>1</v>
      </c>
      <c r="GX261">
        <f t="shared" si="248"/>
        <v>0</v>
      </c>
      <c r="HA261">
        <v>0</v>
      </c>
      <c r="HB261">
        <v>0</v>
      </c>
      <c r="HC261">
        <f t="shared" si="249"/>
        <v>0</v>
      </c>
      <c r="HE261" t="s">
        <v>3</v>
      </c>
      <c r="HF261" t="s">
        <v>3</v>
      </c>
      <c r="HM261" t="s">
        <v>3</v>
      </c>
      <c r="HN261" t="s">
        <v>3</v>
      </c>
      <c r="HO261" t="s">
        <v>3</v>
      </c>
      <c r="HP261" t="s">
        <v>3</v>
      </c>
      <c r="HQ261" t="s">
        <v>3</v>
      </c>
      <c r="IK261">
        <v>0</v>
      </c>
    </row>
    <row r="262" spans="1:255" x14ac:dyDescent="0.2">
      <c r="A262" s="2">
        <v>17</v>
      </c>
      <c r="B262" s="2">
        <v>1</v>
      </c>
      <c r="C262" s="2">
        <f>ROW(SmtRes!A557)</f>
        <v>557</v>
      </c>
      <c r="D262" s="2">
        <f>ROW(EtalonRes!A563)</f>
        <v>563</v>
      </c>
      <c r="E262" s="2" t="s">
        <v>320</v>
      </c>
      <c r="F262" s="2" t="s">
        <v>321</v>
      </c>
      <c r="G262" s="2" t="s">
        <v>322</v>
      </c>
      <c r="H262" s="2" t="s">
        <v>135</v>
      </c>
      <c r="I262" s="2">
        <v>2</v>
      </c>
      <c r="J262" s="2">
        <v>0</v>
      </c>
      <c r="K262" s="2">
        <v>2</v>
      </c>
      <c r="L262" s="2"/>
      <c r="M262" s="2"/>
      <c r="N262" s="2"/>
      <c r="O262" s="2">
        <f t="shared" si="212"/>
        <v>180</v>
      </c>
      <c r="P262" s="2">
        <f t="shared" si="213"/>
        <v>69</v>
      </c>
      <c r="Q262" s="2">
        <f t="shared" si="214"/>
        <v>0</v>
      </c>
      <c r="R262" s="2">
        <f t="shared" si="215"/>
        <v>0</v>
      </c>
      <c r="S262" s="2">
        <f t="shared" si="216"/>
        <v>111</v>
      </c>
      <c r="T262" s="2">
        <f t="shared" si="217"/>
        <v>0</v>
      </c>
      <c r="U262" s="2">
        <f t="shared" si="218"/>
        <v>10.994</v>
      </c>
      <c r="V262" s="2">
        <f t="shared" si="219"/>
        <v>0</v>
      </c>
      <c r="W262" s="2">
        <f t="shared" si="220"/>
        <v>0</v>
      </c>
      <c r="X262" s="2">
        <f t="shared" si="221"/>
        <v>102</v>
      </c>
      <c r="Y262" s="2">
        <f t="shared" si="222"/>
        <v>48</v>
      </c>
      <c r="Z262" s="2"/>
      <c r="AA262" s="2">
        <v>76147896</v>
      </c>
      <c r="AB262" s="2">
        <f t="shared" si="223"/>
        <v>89.883499999999998</v>
      </c>
      <c r="AC262" s="2">
        <f t="shared" si="224"/>
        <v>34.58</v>
      </c>
      <c r="AD262" s="2">
        <f>ROUND(((((ET262*1.15))-((EU262*1.15)))+AE262),6)</f>
        <v>0</v>
      </c>
      <c r="AE262" s="2">
        <f>ROUND(((EU262*1.15)),6)</f>
        <v>0</v>
      </c>
      <c r="AF262" s="2">
        <f>ROUND(((EV262*1.15)),6)</f>
        <v>55.3035</v>
      </c>
      <c r="AG262" s="2">
        <f t="shared" si="227"/>
        <v>0</v>
      </c>
      <c r="AH262" s="2">
        <f>((EW262*1.15))</f>
        <v>5.4969999999999999</v>
      </c>
      <c r="AI262" s="2">
        <f>((EX262*1.15))</f>
        <v>0</v>
      </c>
      <c r="AJ262" s="2">
        <f t="shared" si="229"/>
        <v>0</v>
      </c>
      <c r="AK262" s="2">
        <v>82.67</v>
      </c>
      <c r="AL262" s="2">
        <v>34.58</v>
      </c>
      <c r="AM262" s="2">
        <v>0</v>
      </c>
      <c r="AN262" s="2">
        <v>0</v>
      </c>
      <c r="AO262" s="2">
        <v>48.09</v>
      </c>
      <c r="AP262" s="2">
        <v>0</v>
      </c>
      <c r="AQ262" s="2">
        <v>4.78</v>
      </c>
      <c r="AR262" s="2">
        <v>0</v>
      </c>
      <c r="AS262" s="2">
        <v>0</v>
      </c>
      <c r="AT262" s="2">
        <v>92</v>
      </c>
      <c r="AU262" s="2">
        <v>43</v>
      </c>
      <c r="AV262" s="2">
        <v>1</v>
      </c>
      <c r="AW262" s="2">
        <v>1</v>
      </c>
      <c r="AX262" s="2"/>
      <c r="AY262" s="2"/>
      <c r="AZ262" s="2">
        <v>1</v>
      </c>
      <c r="BA262" s="2">
        <v>1</v>
      </c>
      <c r="BB262" s="2">
        <v>1</v>
      </c>
      <c r="BC262" s="2">
        <v>1</v>
      </c>
      <c r="BD262" s="2" t="s">
        <v>3</v>
      </c>
      <c r="BE262" s="2" t="s">
        <v>3</v>
      </c>
      <c r="BF262" s="2" t="s">
        <v>3</v>
      </c>
      <c r="BG262" s="2" t="s">
        <v>3</v>
      </c>
      <c r="BH262" s="2">
        <v>0</v>
      </c>
      <c r="BI262" s="2">
        <v>2</v>
      </c>
      <c r="BJ262" s="2" t="s">
        <v>323</v>
      </c>
      <c r="BK262" s="2"/>
      <c r="BL262" s="2"/>
      <c r="BM262" s="2">
        <v>120001</v>
      </c>
      <c r="BN262" s="2">
        <v>0</v>
      </c>
      <c r="BO262" s="2" t="s">
        <v>3</v>
      </c>
      <c r="BP262" s="2">
        <v>0</v>
      </c>
      <c r="BQ262" s="2">
        <v>3</v>
      </c>
      <c r="BR262" s="2">
        <v>0</v>
      </c>
      <c r="BS262" s="2">
        <v>1</v>
      </c>
      <c r="BT262" s="2">
        <v>1</v>
      </c>
      <c r="BU262" s="2">
        <v>1</v>
      </c>
      <c r="BV262" s="2">
        <v>1</v>
      </c>
      <c r="BW262" s="2">
        <v>1</v>
      </c>
      <c r="BX262" s="2">
        <v>1</v>
      </c>
      <c r="BY262" s="2" t="s">
        <v>3</v>
      </c>
      <c r="BZ262" s="2">
        <v>92</v>
      </c>
      <c r="CA262" s="2">
        <v>43</v>
      </c>
      <c r="CB262" s="2" t="s">
        <v>3</v>
      </c>
      <c r="CC262" s="2"/>
      <c r="CD262" s="2"/>
      <c r="CE262" s="2">
        <v>0</v>
      </c>
      <c r="CF262" s="2">
        <v>0</v>
      </c>
      <c r="CG262" s="2">
        <v>0</v>
      </c>
      <c r="CH262" s="2"/>
      <c r="CI262" s="2"/>
      <c r="CJ262" s="2"/>
      <c r="CK262" s="2"/>
      <c r="CL262" s="2"/>
      <c r="CM262" s="2">
        <v>0</v>
      </c>
      <c r="CN262" s="2" t="s">
        <v>23</v>
      </c>
      <c r="CO262" s="2">
        <v>0</v>
      </c>
      <c r="CP262" s="2">
        <f t="shared" si="230"/>
        <v>180</v>
      </c>
      <c r="CQ262" s="2">
        <f t="shared" si="231"/>
        <v>34.58</v>
      </c>
      <c r="CR262" s="2">
        <f t="shared" si="232"/>
        <v>0</v>
      </c>
      <c r="CS262" s="2">
        <f t="shared" si="233"/>
        <v>0</v>
      </c>
      <c r="CT262" s="2">
        <f t="shared" si="234"/>
        <v>55.3035</v>
      </c>
      <c r="CU262" s="2">
        <f t="shared" si="235"/>
        <v>0</v>
      </c>
      <c r="CV262" s="2">
        <f t="shared" si="236"/>
        <v>5.4969999999999999</v>
      </c>
      <c r="CW262" s="2">
        <f t="shared" si="237"/>
        <v>0</v>
      </c>
      <c r="CX262" s="2">
        <f t="shared" si="238"/>
        <v>0</v>
      </c>
      <c r="CY262" s="2">
        <f t="shared" si="239"/>
        <v>102.12</v>
      </c>
      <c r="CZ262" s="2">
        <f t="shared" si="240"/>
        <v>47.73</v>
      </c>
      <c r="DA262" s="2"/>
      <c r="DB262" s="2"/>
      <c r="DC262" s="2" t="s">
        <v>3</v>
      </c>
      <c r="DD262" s="2" t="s">
        <v>3</v>
      </c>
      <c r="DE262" s="2" t="s">
        <v>24</v>
      </c>
      <c r="DF262" s="2" t="s">
        <v>24</v>
      </c>
      <c r="DG262" s="2" t="s">
        <v>24</v>
      </c>
      <c r="DH262" s="2" t="s">
        <v>3</v>
      </c>
      <c r="DI262" s="2" t="s">
        <v>24</v>
      </c>
      <c r="DJ262" s="2" t="s">
        <v>24</v>
      </c>
      <c r="DK262" s="2" t="s">
        <v>3</v>
      </c>
      <c r="DL262" s="2" t="s">
        <v>3</v>
      </c>
      <c r="DM262" s="2" t="s">
        <v>3</v>
      </c>
      <c r="DN262" s="2">
        <v>0</v>
      </c>
      <c r="DO262" s="2">
        <v>0</v>
      </c>
      <c r="DP262" s="2">
        <v>1</v>
      </c>
      <c r="DQ262" s="2">
        <v>1</v>
      </c>
      <c r="DR262" s="2"/>
      <c r="DS262" s="2"/>
      <c r="DT262" s="2"/>
      <c r="DU262" s="2">
        <v>1013</v>
      </c>
      <c r="DV262" s="2" t="s">
        <v>135</v>
      </c>
      <c r="DW262" s="2" t="s">
        <v>135</v>
      </c>
      <c r="DX262" s="2">
        <v>1</v>
      </c>
      <c r="DY262" s="2"/>
      <c r="DZ262" s="2" t="s">
        <v>3</v>
      </c>
      <c r="EA262" s="2" t="s">
        <v>3</v>
      </c>
      <c r="EB262" s="2" t="s">
        <v>3</v>
      </c>
      <c r="EC262" s="2" t="s">
        <v>3</v>
      </c>
      <c r="ED262" s="2"/>
      <c r="EE262" s="2">
        <v>41318522</v>
      </c>
      <c r="EF262" s="2">
        <v>3</v>
      </c>
      <c r="EG262" s="2" t="s">
        <v>50</v>
      </c>
      <c r="EH262" s="2">
        <v>0</v>
      </c>
      <c r="EI262" s="2" t="s">
        <v>3</v>
      </c>
      <c r="EJ262" s="2">
        <v>2</v>
      </c>
      <c r="EK262" s="2">
        <v>120001</v>
      </c>
      <c r="EL262" s="2" t="s">
        <v>301</v>
      </c>
      <c r="EM262" s="2" t="s">
        <v>138</v>
      </c>
      <c r="EN262" s="2"/>
      <c r="EO262" s="2" t="s">
        <v>28</v>
      </c>
      <c r="EP262" s="2"/>
      <c r="EQ262" s="2">
        <v>131840</v>
      </c>
      <c r="ER262" s="2">
        <v>82.67</v>
      </c>
      <c r="ES262" s="2">
        <v>34.58</v>
      </c>
      <c r="ET262" s="2">
        <v>0</v>
      </c>
      <c r="EU262" s="2">
        <v>0</v>
      </c>
      <c r="EV262" s="2">
        <v>48.09</v>
      </c>
      <c r="EW262" s="2">
        <v>4.78</v>
      </c>
      <c r="EX262" s="2">
        <v>0</v>
      </c>
      <c r="EY262" s="2">
        <v>0</v>
      </c>
      <c r="EZ262" s="2"/>
      <c r="FA262" s="2"/>
      <c r="FB262" s="2"/>
      <c r="FC262" s="2"/>
      <c r="FD262" s="2"/>
      <c r="FE262" s="2"/>
      <c r="FF262" s="2"/>
      <c r="FG262" s="2"/>
      <c r="FH262" s="2"/>
      <c r="FI262" s="2"/>
      <c r="FJ262" s="2"/>
      <c r="FK262" s="2"/>
      <c r="FL262" s="2"/>
      <c r="FM262" s="2"/>
      <c r="FN262" s="2"/>
      <c r="FO262" s="2"/>
      <c r="FP262" s="2"/>
      <c r="FQ262" s="2">
        <v>0</v>
      </c>
      <c r="FR262" s="2">
        <f t="shared" si="241"/>
        <v>0</v>
      </c>
      <c r="FS262" s="2">
        <v>0</v>
      </c>
      <c r="FT262" s="2"/>
      <c r="FU262" s="2"/>
      <c r="FV262" s="2"/>
      <c r="FW262" s="2"/>
      <c r="FX262" s="2">
        <v>92</v>
      </c>
      <c r="FY262" s="2">
        <v>43</v>
      </c>
      <c r="FZ262" s="2"/>
      <c r="GA262" s="2" t="s">
        <v>3</v>
      </c>
      <c r="GB262" s="2"/>
      <c r="GC262" s="2"/>
      <c r="GD262" s="2">
        <v>1</v>
      </c>
      <c r="GE262" s="2"/>
      <c r="GF262" s="2">
        <v>798496938</v>
      </c>
      <c r="GG262" s="2">
        <v>2</v>
      </c>
      <c r="GH262" s="2">
        <v>1</v>
      </c>
      <c r="GI262" s="2">
        <v>-2</v>
      </c>
      <c r="GJ262" s="2">
        <v>0</v>
      </c>
      <c r="GK262" s="2">
        <v>0</v>
      </c>
      <c r="GL262" s="2">
        <f t="shared" si="242"/>
        <v>0</v>
      </c>
      <c r="GM262" s="2">
        <f t="shared" si="243"/>
        <v>330</v>
      </c>
      <c r="GN262" s="2">
        <f t="shared" si="244"/>
        <v>0</v>
      </c>
      <c r="GO262" s="2">
        <f t="shared" si="245"/>
        <v>330</v>
      </c>
      <c r="GP262" s="2">
        <f t="shared" si="246"/>
        <v>0</v>
      </c>
      <c r="GQ262" s="2"/>
      <c r="GR262" s="2">
        <v>0</v>
      </c>
      <c r="GS262" s="2">
        <v>3</v>
      </c>
      <c r="GT262" s="2">
        <v>0</v>
      </c>
      <c r="GU262" s="2" t="s">
        <v>3</v>
      </c>
      <c r="GV262" s="2">
        <f t="shared" si="247"/>
        <v>0</v>
      </c>
      <c r="GW262" s="2">
        <v>1</v>
      </c>
      <c r="GX262" s="2">
        <f t="shared" si="248"/>
        <v>0</v>
      </c>
      <c r="GY262" s="2"/>
      <c r="GZ262" s="2"/>
      <c r="HA262" s="2">
        <v>0</v>
      </c>
      <c r="HB262" s="2">
        <v>0</v>
      </c>
      <c r="HC262" s="2">
        <f t="shared" si="249"/>
        <v>0</v>
      </c>
      <c r="HD262" s="2"/>
      <c r="HE262" s="2" t="s">
        <v>3</v>
      </c>
      <c r="HF262" s="2" t="s">
        <v>3</v>
      </c>
      <c r="HG262" s="2"/>
      <c r="HH262" s="2"/>
      <c r="HI262" s="2"/>
      <c r="HJ262" s="2"/>
      <c r="HK262" s="2"/>
      <c r="HL262" s="2"/>
      <c r="HM262" s="2" t="s">
        <v>3</v>
      </c>
      <c r="HN262" s="2" t="s">
        <v>3</v>
      </c>
      <c r="HO262" s="2" t="s">
        <v>3</v>
      </c>
      <c r="HP262" s="2" t="s">
        <v>3</v>
      </c>
      <c r="HQ262" s="2" t="s">
        <v>3</v>
      </c>
      <c r="HR262" s="2"/>
      <c r="HS262" s="2"/>
      <c r="HT262" s="2"/>
      <c r="HU262" s="2"/>
      <c r="HV262" s="2"/>
      <c r="HW262" s="2"/>
      <c r="HX262" s="2"/>
      <c r="HY262" s="2"/>
      <c r="HZ262" s="2"/>
      <c r="IA262" s="2"/>
      <c r="IB262" s="2"/>
      <c r="IC262" s="2"/>
      <c r="ID262" s="2"/>
      <c r="IE262" s="2"/>
      <c r="IF262" s="2"/>
      <c r="IG262" s="2"/>
      <c r="IH262" s="2"/>
      <c r="II262" s="2"/>
      <c r="IJ262" s="2"/>
      <c r="IK262" s="2">
        <v>0</v>
      </c>
      <c r="IL262" s="2"/>
      <c r="IM262" s="2"/>
      <c r="IN262" s="2"/>
      <c r="IO262" s="2"/>
      <c r="IP262" s="2"/>
      <c r="IQ262" s="2"/>
      <c r="IR262" s="2"/>
      <c r="IS262" s="2"/>
      <c r="IT262" s="2"/>
      <c r="IU262" s="2"/>
    </row>
    <row r="263" spans="1:255" x14ac:dyDescent="0.2">
      <c r="A263">
        <v>17</v>
      </c>
      <c r="B263">
        <v>1</v>
      </c>
      <c r="C263">
        <f>ROW(SmtRes!A568)</f>
        <v>568</v>
      </c>
      <c r="D263">
        <f>ROW(EtalonRes!A574)</f>
        <v>574</v>
      </c>
      <c r="E263" t="s">
        <v>320</v>
      </c>
      <c r="F263" t="s">
        <v>321</v>
      </c>
      <c r="G263" t="s">
        <v>322</v>
      </c>
      <c r="H263" t="s">
        <v>135</v>
      </c>
      <c r="I263">
        <v>2</v>
      </c>
      <c r="J263">
        <v>0</v>
      </c>
      <c r="K263">
        <v>2</v>
      </c>
      <c r="O263">
        <f t="shared" si="212"/>
        <v>1479</v>
      </c>
      <c r="P263">
        <f t="shared" si="213"/>
        <v>569</v>
      </c>
      <c r="Q263">
        <f t="shared" si="214"/>
        <v>0</v>
      </c>
      <c r="R263">
        <f t="shared" si="215"/>
        <v>0</v>
      </c>
      <c r="S263">
        <f t="shared" si="216"/>
        <v>910</v>
      </c>
      <c r="T263">
        <f t="shared" si="217"/>
        <v>0</v>
      </c>
      <c r="U263">
        <f t="shared" si="218"/>
        <v>10.994</v>
      </c>
      <c r="V263">
        <f t="shared" si="219"/>
        <v>0</v>
      </c>
      <c r="W263">
        <f t="shared" si="220"/>
        <v>0</v>
      </c>
      <c r="X263">
        <f t="shared" si="221"/>
        <v>837</v>
      </c>
      <c r="Y263">
        <f t="shared" si="222"/>
        <v>391</v>
      </c>
      <c r="AA263">
        <v>76147894</v>
      </c>
      <c r="AB263">
        <f t="shared" si="223"/>
        <v>89.883499999999998</v>
      </c>
      <c r="AC263">
        <f t="shared" si="224"/>
        <v>34.58</v>
      </c>
      <c r="AD263">
        <f>ROUND(((((ET263*1.15))-((EU263*1.15)))+AE263),6)</f>
        <v>0</v>
      </c>
      <c r="AE263">
        <f>ROUND(((EU263*1.15)),6)</f>
        <v>0</v>
      </c>
      <c r="AF263">
        <f>ROUND(((EV263*1.15)),6)</f>
        <v>55.3035</v>
      </c>
      <c r="AG263">
        <f t="shared" si="227"/>
        <v>0</v>
      </c>
      <c r="AH263">
        <f>((EW263*1.15))</f>
        <v>5.4969999999999999</v>
      </c>
      <c r="AI263">
        <f>((EX263*1.15))</f>
        <v>0</v>
      </c>
      <c r="AJ263">
        <f t="shared" si="229"/>
        <v>0</v>
      </c>
      <c r="AK263">
        <v>82.67</v>
      </c>
      <c r="AL263">
        <v>34.58</v>
      </c>
      <c r="AM263">
        <v>0</v>
      </c>
      <c r="AN263">
        <v>0</v>
      </c>
      <c r="AO263">
        <v>48.09</v>
      </c>
      <c r="AP263">
        <v>0</v>
      </c>
      <c r="AQ263">
        <v>4.78</v>
      </c>
      <c r="AR263">
        <v>0</v>
      </c>
      <c r="AS263">
        <v>0</v>
      </c>
      <c r="AT263">
        <v>92</v>
      </c>
      <c r="AU263">
        <v>43</v>
      </c>
      <c r="AV263">
        <v>1</v>
      </c>
      <c r="AW263">
        <v>1</v>
      </c>
      <c r="AZ263">
        <v>8.23</v>
      </c>
      <c r="BA263">
        <v>8.23</v>
      </c>
      <c r="BB263">
        <v>8.23</v>
      </c>
      <c r="BC263">
        <v>8.23</v>
      </c>
      <c r="BD263" t="s">
        <v>3</v>
      </c>
      <c r="BE263" t="s">
        <v>3</v>
      </c>
      <c r="BF263" t="s">
        <v>3</v>
      </c>
      <c r="BG263" t="s">
        <v>3</v>
      </c>
      <c r="BH263">
        <v>0</v>
      </c>
      <c r="BI263">
        <v>2</v>
      </c>
      <c r="BJ263" t="s">
        <v>323</v>
      </c>
      <c r="BM263">
        <v>120001</v>
      </c>
      <c r="BN263">
        <v>0</v>
      </c>
      <c r="BO263" t="s">
        <v>258</v>
      </c>
      <c r="BP263">
        <v>1</v>
      </c>
      <c r="BQ263">
        <v>3</v>
      </c>
      <c r="BR263">
        <v>0</v>
      </c>
      <c r="BS263">
        <v>8.23</v>
      </c>
      <c r="BT263">
        <v>1</v>
      </c>
      <c r="BU263">
        <v>1</v>
      </c>
      <c r="BV263">
        <v>1</v>
      </c>
      <c r="BW263">
        <v>1</v>
      </c>
      <c r="BX263">
        <v>1</v>
      </c>
      <c r="BY263" t="s">
        <v>3</v>
      </c>
      <c r="BZ263">
        <v>92</v>
      </c>
      <c r="CA263">
        <v>43</v>
      </c>
      <c r="CB263" t="s">
        <v>3</v>
      </c>
      <c r="CE263">
        <v>0</v>
      </c>
      <c r="CF263">
        <v>0</v>
      </c>
      <c r="CG263">
        <v>0</v>
      </c>
      <c r="CM263">
        <v>0</v>
      </c>
      <c r="CN263" t="s">
        <v>23</v>
      </c>
      <c r="CO263">
        <v>0</v>
      </c>
      <c r="CP263">
        <f t="shared" si="230"/>
        <v>1479</v>
      </c>
      <c r="CQ263">
        <f t="shared" si="231"/>
        <v>284.59339999999997</v>
      </c>
      <c r="CR263">
        <f t="shared" si="232"/>
        <v>0</v>
      </c>
      <c r="CS263">
        <f t="shared" si="233"/>
        <v>0</v>
      </c>
      <c r="CT263">
        <f t="shared" si="234"/>
        <v>455.14780500000001</v>
      </c>
      <c r="CU263">
        <f t="shared" si="235"/>
        <v>0</v>
      </c>
      <c r="CV263">
        <f t="shared" si="236"/>
        <v>5.4969999999999999</v>
      </c>
      <c r="CW263">
        <f t="shared" si="237"/>
        <v>0</v>
      </c>
      <c r="CX263">
        <f t="shared" si="238"/>
        <v>0</v>
      </c>
      <c r="CY263">
        <f t="shared" si="239"/>
        <v>837.2</v>
      </c>
      <c r="CZ263">
        <f t="shared" si="240"/>
        <v>391.3</v>
      </c>
      <c r="DC263" t="s">
        <v>3</v>
      </c>
      <c r="DD263" t="s">
        <v>3</v>
      </c>
      <c r="DE263" t="s">
        <v>24</v>
      </c>
      <c r="DF263" t="s">
        <v>24</v>
      </c>
      <c r="DG263" t="s">
        <v>24</v>
      </c>
      <c r="DH263" t="s">
        <v>3</v>
      </c>
      <c r="DI263" t="s">
        <v>24</v>
      </c>
      <c r="DJ263" t="s">
        <v>24</v>
      </c>
      <c r="DK263" t="s">
        <v>3</v>
      </c>
      <c r="DL263" t="s">
        <v>3</v>
      </c>
      <c r="DM263" t="s">
        <v>3</v>
      </c>
      <c r="DN263">
        <v>0</v>
      </c>
      <c r="DO263">
        <v>0</v>
      </c>
      <c r="DP263">
        <v>1</v>
      </c>
      <c r="DQ263">
        <v>1</v>
      </c>
      <c r="DU263">
        <v>1013</v>
      </c>
      <c r="DV263" t="s">
        <v>135</v>
      </c>
      <c r="DW263" t="s">
        <v>135</v>
      </c>
      <c r="DX263">
        <v>1</v>
      </c>
      <c r="DZ263" t="s">
        <v>3</v>
      </c>
      <c r="EA263" t="s">
        <v>3</v>
      </c>
      <c r="EB263" t="s">
        <v>3</v>
      </c>
      <c r="EC263" t="s">
        <v>3</v>
      </c>
      <c r="EE263">
        <v>41318522</v>
      </c>
      <c r="EF263">
        <v>3</v>
      </c>
      <c r="EG263" t="s">
        <v>50</v>
      </c>
      <c r="EH263">
        <v>0</v>
      </c>
      <c r="EI263" t="s">
        <v>3</v>
      </c>
      <c r="EJ263">
        <v>2</v>
      </c>
      <c r="EK263">
        <v>120001</v>
      </c>
      <c r="EL263" t="s">
        <v>301</v>
      </c>
      <c r="EM263" t="s">
        <v>138</v>
      </c>
      <c r="EO263" t="s">
        <v>28</v>
      </c>
      <c r="EQ263">
        <v>131840</v>
      </c>
      <c r="ER263">
        <v>82.67</v>
      </c>
      <c r="ES263">
        <v>34.58</v>
      </c>
      <c r="ET263">
        <v>0</v>
      </c>
      <c r="EU263">
        <v>0</v>
      </c>
      <c r="EV263">
        <v>48.09</v>
      </c>
      <c r="EW263">
        <v>4.78</v>
      </c>
      <c r="EX263">
        <v>0</v>
      </c>
      <c r="EY263">
        <v>0</v>
      </c>
      <c r="FQ263">
        <v>0</v>
      </c>
      <c r="FR263">
        <f t="shared" si="241"/>
        <v>0</v>
      </c>
      <c r="FS263">
        <v>0</v>
      </c>
      <c r="FX263">
        <v>92</v>
      </c>
      <c r="FY263">
        <v>43</v>
      </c>
      <c r="GA263" t="s">
        <v>3</v>
      </c>
      <c r="GD263">
        <v>1</v>
      </c>
      <c r="GF263">
        <v>798496938</v>
      </c>
      <c r="GG263">
        <v>1</v>
      </c>
      <c r="GH263">
        <v>1</v>
      </c>
      <c r="GI263">
        <v>3</v>
      </c>
      <c r="GJ263">
        <v>0</v>
      </c>
      <c r="GK263">
        <v>0</v>
      </c>
      <c r="GL263">
        <f t="shared" si="242"/>
        <v>0</v>
      </c>
      <c r="GM263">
        <f t="shared" si="243"/>
        <v>2707</v>
      </c>
      <c r="GN263">
        <f t="shared" si="244"/>
        <v>0</v>
      </c>
      <c r="GO263">
        <f t="shared" si="245"/>
        <v>2707</v>
      </c>
      <c r="GP263">
        <f t="shared" si="246"/>
        <v>0</v>
      </c>
      <c r="GR263">
        <v>0</v>
      </c>
      <c r="GS263">
        <v>3</v>
      </c>
      <c r="GT263">
        <v>0</v>
      </c>
      <c r="GU263" t="s">
        <v>3</v>
      </c>
      <c r="GV263">
        <f t="shared" si="247"/>
        <v>0</v>
      </c>
      <c r="GW263">
        <v>1</v>
      </c>
      <c r="GX263">
        <f t="shared" si="248"/>
        <v>0</v>
      </c>
      <c r="HA263">
        <v>0</v>
      </c>
      <c r="HB263">
        <v>0</v>
      </c>
      <c r="HC263">
        <f t="shared" si="249"/>
        <v>0</v>
      </c>
      <c r="HE263" t="s">
        <v>3</v>
      </c>
      <c r="HF263" t="s">
        <v>3</v>
      </c>
      <c r="HM263" t="s">
        <v>3</v>
      </c>
      <c r="HN263" t="s">
        <v>3</v>
      </c>
      <c r="HO263" t="s">
        <v>3</v>
      </c>
      <c r="HP263" t="s">
        <v>3</v>
      </c>
      <c r="HQ263" t="s">
        <v>3</v>
      </c>
      <c r="IK263">
        <v>0</v>
      </c>
    </row>
    <row r="264" spans="1:255" x14ac:dyDescent="0.2">
      <c r="A264" s="2">
        <v>17</v>
      </c>
      <c r="B264" s="2">
        <v>1</v>
      </c>
      <c r="C264" s="2"/>
      <c r="D264" s="2"/>
      <c r="E264" s="2" t="s">
        <v>324</v>
      </c>
      <c r="F264" s="2" t="s">
        <v>325</v>
      </c>
      <c r="G264" s="2" t="s">
        <v>326</v>
      </c>
      <c r="H264" s="2" t="s">
        <v>305</v>
      </c>
      <c r="I264" s="2">
        <v>2</v>
      </c>
      <c r="J264" s="2">
        <v>0</v>
      </c>
      <c r="K264" s="2">
        <v>2</v>
      </c>
      <c r="L264" s="2"/>
      <c r="M264" s="2"/>
      <c r="N264" s="2"/>
      <c r="O264" s="2">
        <f t="shared" si="212"/>
        <v>985</v>
      </c>
      <c r="P264" s="2">
        <f t="shared" si="213"/>
        <v>985</v>
      </c>
      <c r="Q264" s="2">
        <f t="shared" si="214"/>
        <v>0</v>
      </c>
      <c r="R264" s="2">
        <f t="shared" si="215"/>
        <v>0</v>
      </c>
      <c r="S264" s="2">
        <f t="shared" si="216"/>
        <v>0</v>
      </c>
      <c r="T264" s="2">
        <f t="shared" si="217"/>
        <v>0</v>
      </c>
      <c r="U264" s="2">
        <f t="shared" si="218"/>
        <v>0</v>
      </c>
      <c r="V264" s="2">
        <f t="shared" si="219"/>
        <v>0</v>
      </c>
      <c r="W264" s="2">
        <f t="shared" si="220"/>
        <v>1</v>
      </c>
      <c r="X264" s="2">
        <f t="shared" si="221"/>
        <v>0</v>
      </c>
      <c r="Y264" s="2">
        <f t="shared" si="222"/>
        <v>0</v>
      </c>
      <c r="Z264" s="2"/>
      <c r="AA264" s="2">
        <v>76147896</v>
      </c>
      <c r="AB264" s="2">
        <f t="shared" si="223"/>
        <v>492.61</v>
      </c>
      <c r="AC264" s="2">
        <f t="shared" si="224"/>
        <v>492.61</v>
      </c>
      <c r="AD264" s="2">
        <f>ROUND((((ET264)-(EU264))+AE264),6)</f>
        <v>0</v>
      </c>
      <c r="AE264" s="2">
        <f>ROUND((EU264),6)</f>
        <v>0</v>
      </c>
      <c r="AF264" s="2">
        <f>ROUND((EV264),6)</f>
        <v>0</v>
      </c>
      <c r="AG264" s="2">
        <f t="shared" si="227"/>
        <v>0</v>
      </c>
      <c r="AH264" s="2">
        <f>(EW264)</f>
        <v>0</v>
      </c>
      <c r="AI264" s="2">
        <f>(EX264)</f>
        <v>0</v>
      </c>
      <c r="AJ264" s="2">
        <f t="shared" si="229"/>
        <v>0.36</v>
      </c>
      <c r="AK264" s="2">
        <v>492.61</v>
      </c>
      <c r="AL264" s="2">
        <v>492.61</v>
      </c>
      <c r="AM264" s="2">
        <v>0</v>
      </c>
      <c r="AN264" s="2">
        <v>0</v>
      </c>
      <c r="AO264" s="2">
        <v>0</v>
      </c>
      <c r="AP264" s="2">
        <v>0</v>
      </c>
      <c r="AQ264" s="2">
        <v>0</v>
      </c>
      <c r="AR264" s="2">
        <v>0</v>
      </c>
      <c r="AS264" s="2">
        <v>0.36</v>
      </c>
      <c r="AT264" s="2">
        <v>0</v>
      </c>
      <c r="AU264" s="2">
        <v>0</v>
      </c>
      <c r="AV264" s="2">
        <v>1</v>
      </c>
      <c r="AW264" s="2">
        <v>1</v>
      </c>
      <c r="AX264" s="2"/>
      <c r="AY264" s="2"/>
      <c r="AZ264" s="2">
        <v>1</v>
      </c>
      <c r="BA264" s="2">
        <v>1</v>
      </c>
      <c r="BB264" s="2">
        <v>1</v>
      </c>
      <c r="BC264" s="2">
        <v>1</v>
      </c>
      <c r="BD264" s="2" t="s">
        <v>3</v>
      </c>
      <c r="BE264" s="2" t="s">
        <v>3</v>
      </c>
      <c r="BF264" s="2" t="s">
        <v>3</v>
      </c>
      <c r="BG264" s="2" t="s">
        <v>3</v>
      </c>
      <c r="BH264" s="2">
        <v>3</v>
      </c>
      <c r="BI264" s="2">
        <v>2</v>
      </c>
      <c r="BJ264" s="2" t="s">
        <v>327</v>
      </c>
      <c r="BK264" s="2"/>
      <c r="BL264" s="2"/>
      <c r="BM264" s="2">
        <v>500002</v>
      </c>
      <c r="BN264" s="2">
        <v>0</v>
      </c>
      <c r="BO264" s="2" t="s">
        <v>3</v>
      </c>
      <c r="BP264" s="2">
        <v>0</v>
      </c>
      <c r="BQ264" s="2">
        <v>12</v>
      </c>
      <c r="BR264" s="2">
        <v>0</v>
      </c>
      <c r="BS264" s="2">
        <v>1</v>
      </c>
      <c r="BT264" s="2">
        <v>1</v>
      </c>
      <c r="BU264" s="2">
        <v>1</v>
      </c>
      <c r="BV264" s="2">
        <v>1</v>
      </c>
      <c r="BW264" s="2">
        <v>1</v>
      </c>
      <c r="BX264" s="2">
        <v>1</v>
      </c>
      <c r="BY264" s="2" t="s">
        <v>3</v>
      </c>
      <c r="BZ264" s="2">
        <v>0</v>
      </c>
      <c r="CA264" s="2">
        <v>0</v>
      </c>
      <c r="CB264" s="2" t="s">
        <v>3</v>
      </c>
      <c r="CC264" s="2"/>
      <c r="CD264" s="2"/>
      <c r="CE264" s="2">
        <v>0</v>
      </c>
      <c r="CF264" s="2">
        <v>0</v>
      </c>
      <c r="CG264" s="2">
        <v>0</v>
      </c>
      <c r="CH264" s="2"/>
      <c r="CI264" s="2"/>
      <c r="CJ264" s="2"/>
      <c r="CK264" s="2"/>
      <c r="CL264" s="2"/>
      <c r="CM264" s="2">
        <v>0</v>
      </c>
      <c r="CN264" s="2" t="s">
        <v>3</v>
      </c>
      <c r="CO264" s="2">
        <v>0</v>
      </c>
      <c r="CP264" s="2">
        <f t="shared" si="230"/>
        <v>985</v>
      </c>
      <c r="CQ264" s="2">
        <f t="shared" si="231"/>
        <v>492.61</v>
      </c>
      <c r="CR264" s="2">
        <f t="shared" si="232"/>
        <v>0</v>
      </c>
      <c r="CS264" s="2">
        <f t="shared" si="233"/>
        <v>0</v>
      </c>
      <c r="CT264" s="2">
        <f t="shared" si="234"/>
        <v>0</v>
      </c>
      <c r="CU264" s="2">
        <f t="shared" si="235"/>
        <v>0</v>
      </c>
      <c r="CV264" s="2">
        <f t="shared" si="236"/>
        <v>0</v>
      </c>
      <c r="CW264" s="2">
        <f t="shared" si="237"/>
        <v>0</v>
      </c>
      <c r="CX264" s="2">
        <f t="shared" si="238"/>
        <v>0.36</v>
      </c>
      <c r="CY264" s="2">
        <f t="shared" si="239"/>
        <v>0</v>
      </c>
      <c r="CZ264" s="2">
        <f t="shared" si="240"/>
        <v>0</v>
      </c>
      <c r="DA264" s="2"/>
      <c r="DB264" s="2"/>
      <c r="DC264" s="2" t="s">
        <v>3</v>
      </c>
      <c r="DD264" s="2" t="s">
        <v>3</v>
      </c>
      <c r="DE264" s="2" t="s">
        <v>3</v>
      </c>
      <c r="DF264" s="2" t="s">
        <v>3</v>
      </c>
      <c r="DG264" s="2" t="s">
        <v>3</v>
      </c>
      <c r="DH264" s="2" t="s">
        <v>3</v>
      </c>
      <c r="DI264" s="2" t="s">
        <v>3</v>
      </c>
      <c r="DJ264" s="2" t="s">
        <v>3</v>
      </c>
      <c r="DK264" s="2" t="s">
        <v>3</v>
      </c>
      <c r="DL264" s="2" t="s">
        <v>3</v>
      </c>
      <c r="DM264" s="2" t="s">
        <v>3</v>
      </c>
      <c r="DN264" s="2">
        <v>0</v>
      </c>
      <c r="DO264" s="2">
        <v>0</v>
      </c>
      <c r="DP264" s="2">
        <v>1</v>
      </c>
      <c r="DQ264" s="2">
        <v>1</v>
      </c>
      <c r="DR264" s="2"/>
      <c r="DS264" s="2"/>
      <c r="DT264" s="2"/>
      <c r="DU264" s="2">
        <v>1013</v>
      </c>
      <c r="DV264" s="2" t="s">
        <v>305</v>
      </c>
      <c r="DW264" s="2" t="s">
        <v>305</v>
      </c>
      <c r="DX264" s="2">
        <v>1</v>
      </c>
      <c r="DY264" s="2"/>
      <c r="DZ264" s="2" t="s">
        <v>3</v>
      </c>
      <c r="EA264" s="2" t="s">
        <v>3</v>
      </c>
      <c r="EB264" s="2" t="s">
        <v>3</v>
      </c>
      <c r="EC264" s="2" t="s">
        <v>3</v>
      </c>
      <c r="ED264" s="2"/>
      <c r="EE264" s="2">
        <v>41318551</v>
      </c>
      <c r="EF264" s="2">
        <v>12</v>
      </c>
      <c r="EG264" s="2" t="s">
        <v>59</v>
      </c>
      <c r="EH264" s="2">
        <v>0</v>
      </c>
      <c r="EI264" s="2" t="s">
        <v>3</v>
      </c>
      <c r="EJ264" s="2">
        <v>2</v>
      </c>
      <c r="EK264" s="2">
        <v>500002</v>
      </c>
      <c r="EL264" s="2" t="s">
        <v>60</v>
      </c>
      <c r="EM264" s="2" t="s">
        <v>61</v>
      </c>
      <c r="EN264" s="2"/>
      <c r="EO264" s="2" t="s">
        <v>3</v>
      </c>
      <c r="EP264" s="2"/>
      <c r="EQ264" s="2">
        <v>131072</v>
      </c>
      <c r="ER264" s="2">
        <v>492.61</v>
      </c>
      <c r="ES264" s="2">
        <v>492.61</v>
      </c>
      <c r="ET264" s="2">
        <v>0</v>
      </c>
      <c r="EU264" s="2">
        <v>0</v>
      </c>
      <c r="EV264" s="2">
        <v>0</v>
      </c>
      <c r="EW264" s="2">
        <v>0</v>
      </c>
      <c r="EX264" s="2">
        <v>0</v>
      </c>
      <c r="EY264" s="2">
        <v>0</v>
      </c>
      <c r="EZ264" s="2"/>
      <c r="FA264" s="2"/>
      <c r="FB264" s="2"/>
      <c r="FC264" s="2"/>
      <c r="FD264" s="2"/>
      <c r="FE264" s="2"/>
      <c r="FF264" s="2"/>
      <c r="FG264" s="2"/>
      <c r="FH264" s="2"/>
      <c r="FI264" s="2"/>
      <c r="FJ264" s="2"/>
      <c r="FK264" s="2"/>
      <c r="FL264" s="2"/>
      <c r="FM264" s="2"/>
      <c r="FN264" s="2"/>
      <c r="FO264" s="2"/>
      <c r="FP264" s="2"/>
      <c r="FQ264" s="2">
        <v>0</v>
      </c>
      <c r="FR264" s="2">
        <f t="shared" si="241"/>
        <v>0</v>
      </c>
      <c r="FS264" s="2">
        <v>0</v>
      </c>
      <c r="FT264" s="2"/>
      <c r="FU264" s="2"/>
      <c r="FV264" s="2"/>
      <c r="FW264" s="2"/>
      <c r="FX264" s="2">
        <v>0</v>
      </c>
      <c r="FY264" s="2">
        <v>0</v>
      </c>
      <c r="FZ264" s="2"/>
      <c r="GA264" s="2" t="s">
        <v>3</v>
      </c>
      <c r="GB264" s="2"/>
      <c r="GC264" s="2"/>
      <c r="GD264" s="2">
        <v>1</v>
      </c>
      <c r="GE264" s="2"/>
      <c r="GF264" s="2">
        <v>719870956</v>
      </c>
      <c r="GG264" s="2">
        <v>2</v>
      </c>
      <c r="GH264" s="2">
        <v>1</v>
      </c>
      <c r="GI264" s="2">
        <v>-2</v>
      </c>
      <c r="GJ264" s="2">
        <v>0</v>
      </c>
      <c r="GK264" s="2">
        <v>0</v>
      </c>
      <c r="GL264" s="2">
        <f t="shared" si="242"/>
        <v>0</v>
      </c>
      <c r="GM264" s="2">
        <f t="shared" si="243"/>
        <v>985</v>
      </c>
      <c r="GN264" s="2">
        <f t="shared" si="244"/>
        <v>0</v>
      </c>
      <c r="GO264" s="2">
        <f t="shared" si="245"/>
        <v>985</v>
      </c>
      <c r="GP264" s="2">
        <f t="shared" si="246"/>
        <v>0</v>
      </c>
      <c r="GQ264" s="2"/>
      <c r="GR264" s="2">
        <v>0</v>
      </c>
      <c r="GS264" s="2">
        <v>3</v>
      </c>
      <c r="GT264" s="2">
        <v>0</v>
      </c>
      <c r="GU264" s="2" t="s">
        <v>3</v>
      </c>
      <c r="GV264" s="2">
        <f t="shared" si="247"/>
        <v>0</v>
      </c>
      <c r="GW264" s="2">
        <v>1</v>
      </c>
      <c r="GX264" s="2">
        <f t="shared" si="248"/>
        <v>0</v>
      </c>
      <c r="GY264" s="2"/>
      <c r="GZ264" s="2"/>
      <c r="HA264" s="2">
        <v>0</v>
      </c>
      <c r="HB264" s="2">
        <v>0</v>
      </c>
      <c r="HC264" s="2">
        <f t="shared" si="249"/>
        <v>0</v>
      </c>
      <c r="HD264" s="2"/>
      <c r="HE264" s="2" t="s">
        <v>3</v>
      </c>
      <c r="HF264" s="2" t="s">
        <v>3</v>
      </c>
      <c r="HG264" s="2"/>
      <c r="HH264" s="2"/>
      <c r="HI264" s="2"/>
      <c r="HJ264" s="2"/>
      <c r="HK264" s="2"/>
      <c r="HL264" s="2"/>
      <c r="HM264" s="2" t="s">
        <v>3</v>
      </c>
      <c r="HN264" s="2" t="s">
        <v>3</v>
      </c>
      <c r="HO264" s="2" t="s">
        <v>3</v>
      </c>
      <c r="HP264" s="2" t="s">
        <v>3</v>
      </c>
      <c r="HQ264" s="2" t="s">
        <v>3</v>
      </c>
      <c r="HR264" s="2"/>
      <c r="HS264" s="2"/>
      <c r="HT264" s="2"/>
      <c r="HU264" s="2"/>
      <c r="HV264" s="2"/>
      <c r="HW264" s="2"/>
      <c r="HX264" s="2"/>
      <c r="HY264" s="2"/>
      <c r="HZ264" s="2"/>
      <c r="IA264" s="2"/>
      <c r="IB264" s="2"/>
      <c r="IC264" s="2"/>
      <c r="ID264" s="2"/>
      <c r="IE264" s="2"/>
      <c r="IF264" s="2"/>
      <c r="IG264" s="2"/>
      <c r="IH264" s="2"/>
      <c r="II264" s="2"/>
      <c r="IJ264" s="2"/>
      <c r="IK264" s="2">
        <v>0</v>
      </c>
      <c r="IL264" s="2"/>
      <c r="IM264" s="2"/>
      <c r="IN264" s="2"/>
      <c r="IO264" s="2"/>
      <c r="IP264" s="2"/>
      <c r="IQ264" s="2"/>
      <c r="IR264" s="2"/>
      <c r="IS264" s="2"/>
      <c r="IT264" s="2"/>
      <c r="IU264" s="2"/>
    </row>
    <row r="265" spans="1:255" x14ac:dyDescent="0.2">
      <c r="A265">
        <v>17</v>
      </c>
      <c r="B265">
        <v>1</v>
      </c>
      <c r="E265" t="s">
        <v>324</v>
      </c>
      <c r="F265" t="s">
        <v>325</v>
      </c>
      <c r="G265" t="s">
        <v>326</v>
      </c>
      <c r="H265" t="s">
        <v>305</v>
      </c>
      <c r="I265">
        <v>2</v>
      </c>
      <c r="J265">
        <v>0</v>
      </c>
      <c r="K265">
        <v>2</v>
      </c>
      <c r="O265">
        <f t="shared" si="212"/>
        <v>8108</v>
      </c>
      <c r="P265">
        <f t="shared" si="213"/>
        <v>8108</v>
      </c>
      <c r="Q265">
        <f t="shared" si="214"/>
        <v>0</v>
      </c>
      <c r="R265">
        <f t="shared" si="215"/>
        <v>0</v>
      </c>
      <c r="S265">
        <f t="shared" si="216"/>
        <v>0</v>
      </c>
      <c r="T265">
        <f t="shared" si="217"/>
        <v>0</v>
      </c>
      <c r="U265">
        <f t="shared" si="218"/>
        <v>0</v>
      </c>
      <c r="V265">
        <f t="shared" si="219"/>
        <v>0</v>
      </c>
      <c r="W265">
        <f t="shared" si="220"/>
        <v>1</v>
      </c>
      <c r="X265">
        <f t="shared" si="221"/>
        <v>0</v>
      </c>
      <c r="Y265">
        <f t="shared" si="222"/>
        <v>0</v>
      </c>
      <c r="AA265">
        <v>76147894</v>
      </c>
      <c r="AB265">
        <f t="shared" si="223"/>
        <v>492.61</v>
      </c>
      <c r="AC265">
        <f t="shared" si="224"/>
        <v>492.61</v>
      </c>
      <c r="AD265">
        <f>ROUND((((ET265)-(EU265))+AE265),6)</f>
        <v>0</v>
      </c>
      <c r="AE265">
        <f>ROUND((EU265),6)</f>
        <v>0</v>
      </c>
      <c r="AF265">
        <f>ROUND((EV265),6)</f>
        <v>0</v>
      </c>
      <c r="AG265">
        <f t="shared" si="227"/>
        <v>0</v>
      </c>
      <c r="AH265">
        <f>(EW265)</f>
        <v>0</v>
      </c>
      <c r="AI265">
        <f>(EX265)</f>
        <v>0</v>
      </c>
      <c r="AJ265">
        <f t="shared" si="229"/>
        <v>0.36</v>
      </c>
      <c r="AK265">
        <v>492.61</v>
      </c>
      <c r="AL265">
        <v>492.61</v>
      </c>
      <c r="AM265">
        <v>0</v>
      </c>
      <c r="AN265">
        <v>0</v>
      </c>
      <c r="AO265">
        <v>0</v>
      </c>
      <c r="AP265">
        <v>0</v>
      </c>
      <c r="AQ265">
        <v>0</v>
      </c>
      <c r="AR265">
        <v>0</v>
      </c>
      <c r="AS265">
        <v>0.36</v>
      </c>
      <c r="AT265">
        <v>0</v>
      </c>
      <c r="AU265">
        <v>0</v>
      </c>
      <c r="AV265">
        <v>1</v>
      </c>
      <c r="AW265">
        <v>1</v>
      </c>
      <c r="AZ265">
        <v>8.23</v>
      </c>
      <c r="BA265">
        <v>1</v>
      </c>
      <c r="BB265">
        <v>1</v>
      </c>
      <c r="BC265">
        <v>8.23</v>
      </c>
      <c r="BD265" t="s">
        <v>3</v>
      </c>
      <c r="BE265" t="s">
        <v>3</v>
      </c>
      <c r="BF265" t="s">
        <v>3</v>
      </c>
      <c r="BG265" t="s">
        <v>3</v>
      </c>
      <c r="BH265">
        <v>3</v>
      </c>
      <c r="BI265">
        <v>2</v>
      </c>
      <c r="BJ265" t="s">
        <v>327</v>
      </c>
      <c r="BM265">
        <v>500002</v>
      </c>
      <c r="BN265">
        <v>0</v>
      </c>
      <c r="BO265" t="s">
        <v>258</v>
      </c>
      <c r="BP265">
        <v>1</v>
      </c>
      <c r="BQ265">
        <v>12</v>
      </c>
      <c r="BR265">
        <v>0</v>
      </c>
      <c r="BS265">
        <v>1</v>
      </c>
      <c r="BT265">
        <v>1</v>
      </c>
      <c r="BU265">
        <v>1</v>
      </c>
      <c r="BV265">
        <v>1</v>
      </c>
      <c r="BW265">
        <v>1</v>
      </c>
      <c r="BX265">
        <v>1</v>
      </c>
      <c r="BY265" t="s">
        <v>3</v>
      </c>
      <c r="BZ265">
        <v>0</v>
      </c>
      <c r="CA265">
        <v>0</v>
      </c>
      <c r="CB265" t="s">
        <v>3</v>
      </c>
      <c r="CE265">
        <v>0</v>
      </c>
      <c r="CF265">
        <v>0</v>
      </c>
      <c r="CG265">
        <v>0</v>
      </c>
      <c r="CM265">
        <v>0</v>
      </c>
      <c r="CN265" t="s">
        <v>3</v>
      </c>
      <c r="CO265">
        <v>0</v>
      </c>
      <c r="CP265">
        <f t="shared" si="230"/>
        <v>8108</v>
      </c>
      <c r="CQ265">
        <f t="shared" si="231"/>
        <v>4054.1803000000004</v>
      </c>
      <c r="CR265">
        <f t="shared" si="232"/>
        <v>0</v>
      </c>
      <c r="CS265">
        <f t="shared" si="233"/>
        <v>0</v>
      </c>
      <c r="CT265">
        <f t="shared" si="234"/>
        <v>0</v>
      </c>
      <c r="CU265">
        <f t="shared" si="235"/>
        <v>0</v>
      </c>
      <c r="CV265">
        <f t="shared" si="236"/>
        <v>0</v>
      </c>
      <c r="CW265">
        <f t="shared" si="237"/>
        <v>0</v>
      </c>
      <c r="CX265">
        <f t="shared" si="238"/>
        <v>0.36</v>
      </c>
      <c r="CY265">
        <f t="shared" si="239"/>
        <v>0</v>
      </c>
      <c r="CZ265">
        <f t="shared" si="240"/>
        <v>0</v>
      </c>
      <c r="DC265" t="s">
        <v>3</v>
      </c>
      <c r="DD265" t="s">
        <v>3</v>
      </c>
      <c r="DE265" t="s">
        <v>3</v>
      </c>
      <c r="DF265" t="s">
        <v>3</v>
      </c>
      <c r="DG265" t="s">
        <v>3</v>
      </c>
      <c r="DH265" t="s">
        <v>3</v>
      </c>
      <c r="DI265" t="s">
        <v>3</v>
      </c>
      <c r="DJ265" t="s">
        <v>3</v>
      </c>
      <c r="DK265" t="s">
        <v>3</v>
      </c>
      <c r="DL265" t="s">
        <v>3</v>
      </c>
      <c r="DM265" t="s">
        <v>3</v>
      </c>
      <c r="DN265">
        <v>0</v>
      </c>
      <c r="DO265">
        <v>0</v>
      </c>
      <c r="DP265">
        <v>1</v>
      </c>
      <c r="DQ265">
        <v>1</v>
      </c>
      <c r="DU265">
        <v>1013</v>
      </c>
      <c r="DV265" t="s">
        <v>305</v>
      </c>
      <c r="DW265" t="s">
        <v>305</v>
      </c>
      <c r="DX265">
        <v>1</v>
      </c>
      <c r="DZ265" t="s">
        <v>3</v>
      </c>
      <c r="EA265" t="s">
        <v>3</v>
      </c>
      <c r="EB265" t="s">
        <v>3</v>
      </c>
      <c r="EC265" t="s">
        <v>3</v>
      </c>
      <c r="EE265">
        <v>41318551</v>
      </c>
      <c r="EF265">
        <v>12</v>
      </c>
      <c r="EG265" t="s">
        <v>59</v>
      </c>
      <c r="EH265">
        <v>0</v>
      </c>
      <c r="EI265" t="s">
        <v>3</v>
      </c>
      <c r="EJ265">
        <v>2</v>
      </c>
      <c r="EK265">
        <v>500002</v>
      </c>
      <c r="EL265" t="s">
        <v>60</v>
      </c>
      <c r="EM265" t="s">
        <v>61</v>
      </c>
      <c r="EO265" t="s">
        <v>3</v>
      </c>
      <c r="EQ265">
        <v>131072</v>
      </c>
      <c r="ER265">
        <v>492.61</v>
      </c>
      <c r="ES265">
        <v>492.61</v>
      </c>
      <c r="ET265">
        <v>0</v>
      </c>
      <c r="EU265">
        <v>0</v>
      </c>
      <c r="EV265">
        <v>0</v>
      </c>
      <c r="EW265">
        <v>0</v>
      </c>
      <c r="EX265">
        <v>0</v>
      </c>
      <c r="EY265">
        <v>0</v>
      </c>
      <c r="FQ265">
        <v>0</v>
      </c>
      <c r="FR265">
        <f t="shared" si="241"/>
        <v>0</v>
      </c>
      <c r="FS265">
        <v>0</v>
      </c>
      <c r="FX265">
        <v>0</v>
      </c>
      <c r="FY265">
        <v>0</v>
      </c>
      <c r="GA265" t="s">
        <v>3</v>
      </c>
      <c r="GD265">
        <v>1</v>
      </c>
      <c r="GF265">
        <v>719870956</v>
      </c>
      <c r="GG265">
        <v>1</v>
      </c>
      <c r="GH265">
        <v>1</v>
      </c>
      <c r="GI265">
        <v>3</v>
      </c>
      <c r="GJ265">
        <v>0</v>
      </c>
      <c r="GK265">
        <v>0</v>
      </c>
      <c r="GL265">
        <f t="shared" si="242"/>
        <v>0</v>
      </c>
      <c r="GM265">
        <f t="shared" si="243"/>
        <v>8108</v>
      </c>
      <c r="GN265">
        <f t="shared" si="244"/>
        <v>0</v>
      </c>
      <c r="GO265">
        <f t="shared" si="245"/>
        <v>8108</v>
      </c>
      <c r="GP265">
        <f t="shared" si="246"/>
        <v>0</v>
      </c>
      <c r="GR265">
        <v>0</v>
      </c>
      <c r="GS265">
        <v>3</v>
      </c>
      <c r="GT265">
        <v>0</v>
      </c>
      <c r="GU265" t="s">
        <v>3</v>
      </c>
      <c r="GV265">
        <f t="shared" si="247"/>
        <v>0</v>
      </c>
      <c r="GW265">
        <v>1</v>
      </c>
      <c r="GX265">
        <f t="shared" si="248"/>
        <v>0</v>
      </c>
      <c r="HA265">
        <v>0</v>
      </c>
      <c r="HB265">
        <v>0</v>
      </c>
      <c r="HC265">
        <f t="shared" si="249"/>
        <v>0</v>
      </c>
      <c r="HE265" t="s">
        <v>3</v>
      </c>
      <c r="HF265" t="s">
        <v>3</v>
      </c>
      <c r="HM265" t="s">
        <v>3</v>
      </c>
      <c r="HN265" t="s">
        <v>3</v>
      </c>
      <c r="HO265" t="s">
        <v>3</v>
      </c>
      <c r="HP265" t="s">
        <v>3</v>
      </c>
      <c r="HQ265" t="s">
        <v>3</v>
      </c>
      <c r="IK265">
        <v>0</v>
      </c>
    </row>
    <row r="266" spans="1:255" x14ac:dyDescent="0.2">
      <c r="A266" s="2">
        <v>17</v>
      </c>
      <c r="B266" s="2">
        <v>1</v>
      </c>
      <c r="C266" s="2">
        <f>ROW(SmtRes!A572)</f>
        <v>572</v>
      </c>
      <c r="D266" s="2">
        <f>ROW(EtalonRes!A578)</f>
        <v>578</v>
      </c>
      <c r="E266" s="2" t="s">
        <v>3</v>
      </c>
      <c r="F266" s="2" t="s">
        <v>328</v>
      </c>
      <c r="G266" s="2" t="s">
        <v>329</v>
      </c>
      <c r="H266" s="2" t="s">
        <v>330</v>
      </c>
      <c r="I266" s="2">
        <v>2</v>
      </c>
      <c r="J266" s="2">
        <v>0</v>
      </c>
      <c r="K266" s="2">
        <v>2</v>
      </c>
      <c r="L266" s="2"/>
      <c r="M266" s="2"/>
      <c r="N266" s="2"/>
      <c r="O266" s="2">
        <f t="shared" si="212"/>
        <v>30</v>
      </c>
      <c r="P266" s="2">
        <f t="shared" si="213"/>
        <v>9</v>
      </c>
      <c r="Q266" s="2">
        <f t="shared" si="214"/>
        <v>0</v>
      </c>
      <c r="R266" s="2">
        <f t="shared" si="215"/>
        <v>0</v>
      </c>
      <c r="S266" s="2">
        <f t="shared" si="216"/>
        <v>21</v>
      </c>
      <c r="T266" s="2">
        <f t="shared" si="217"/>
        <v>0</v>
      </c>
      <c r="U266" s="2">
        <f t="shared" si="218"/>
        <v>2.2631999999999994</v>
      </c>
      <c r="V266" s="2">
        <f t="shared" si="219"/>
        <v>0</v>
      </c>
      <c r="W266" s="2">
        <f t="shared" si="220"/>
        <v>0</v>
      </c>
      <c r="X266" s="2">
        <f t="shared" si="221"/>
        <v>20</v>
      </c>
      <c r="Y266" s="2">
        <f t="shared" si="222"/>
        <v>14</v>
      </c>
      <c r="Z266" s="2"/>
      <c r="AA266" s="2">
        <v>-1</v>
      </c>
      <c r="AB266" s="2">
        <f t="shared" si="223"/>
        <v>14.9398</v>
      </c>
      <c r="AC266" s="2">
        <f t="shared" si="224"/>
        <v>4.3</v>
      </c>
      <c r="AD266" s="2">
        <f>ROUND(((((ET266*1.2*1.15))-((EU266*1.2*1.15)))+AE266),6)</f>
        <v>0</v>
      </c>
      <c r="AE266" s="2">
        <f>ROUND(((EU266*1.2*1.15)),6)</f>
        <v>0</v>
      </c>
      <c r="AF266" s="2">
        <f>ROUND(((EV266*1.2*1.15)),6)</f>
        <v>10.639799999999999</v>
      </c>
      <c r="AG266" s="2">
        <f t="shared" si="227"/>
        <v>0</v>
      </c>
      <c r="AH266" s="2">
        <f>((EW266*1.2*1.15))</f>
        <v>1.1315999999999997</v>
      </c>
      <c r="AI266" s="2">
        <f>((EX266*1.2*1.15))</f>
        <v>0</v>
      </c>
      <c r="AJ266" s="2">
        <f t="shared" si="229"/>
        <v>0</v>
      </c>
      <c r="AK266" s="2">
        <v>12.01</v>
      </c>
      <c r="AL266" s="2">
        <v>4.3</v>
      </c>
      <c r="AM266" s="2">
        <v>0</v>
      </c>
      <c r="AN266" s="2">
        <v>0</v>
      </c>
      <c r="AO266" s="2">
        <v>7.71</v>
      </c>
      <c r="AP266" s="2">
        <v>0</v>
      </c>
      <c r="AQ266" s="2">
        <v>0.82</v>
      </c>
      <c r="AR266" s="2">
        <v>0</v>
      </c>
      <c r="AS266" s="2">
        <v>0</v>
      </c>
      <c r="AT266" s="2">
        <v>95</v>
      </c>
      <c r="AU266" s="2">
        <v>65</v>
      </c>
      <c r="AV266" s="2">
        <v>1</v>
      </c>
      <c r="AW266" s="2">
        <v>1</v>
      </c>
      <c r="AX266" s="2"/>
      <c r="AY266" s="2"/>
      <c r="AZ266" s="2">
        <v>1</v>
      </c>
      <c r="BA266" s="2">
        <v>1</v>
      </c>
      <c r="BB266" s="2">
        <v>1</v>
      </c>
      <c r="BC266" s="2">
        <v>1</v>
      </c>
      <c r="BD266" s="2" t="s">
        <v>3</v>
      </c>
      <c r="BE266" s="2" t="s">
        <v>3</v>
      </c>
      <c r="BF266" s="2" t="s">
        <v>3</v>
      </c>
      <c r="BG266" s="2" t="s">
        <v>3</v>
      </c>
      <c r="BH266" s="2">
        <v>0</v>
      </c>
      <c r="BI266" s="2">
        <v>2</v>
      </c>
      <c r="BJ266" s="2" t="s">
        <v>331</v>
      </c>
      <c r="BK266" s="2"/>
      <c r="BL266" s="2"/>
      <c r="BM266" s="2">
        <v>108001</v>
      </c>
      <c r="BN266" s="2">
        <v>0</v>
      </c>
      <c r="BO266" s="2" t="s">
        <v>3</v>
      </c>
      <c r="BP266" s="2">
        <v>0</v>
      </c>
      <c r="BQ266" s="2">
        <v>3</v>
      </c>
      <c r="BR266" s="2">
        <v>0</v>
      </c>
      <c r="BS266" s="2">
        <v>1</v>
      </c>
      <c r="BT266" s="2">
        <v>1</v>
      </c>
      <c r="BU266" s="2">
        <v>1</v>
      </c>
      <c r="BV266" s="2">
        <v>1</v>
      </c>
      <c r="BW266" s="2">
        <v>1</v>
      </c>
      <c r="BX266" s="2">
        <v>1</v>
      </c>
      <c r="BY266" s="2" t="s">
        <v>3</v>
      </c>
      <c r="BZ266" s="2">
        <v>95</v>
      </c>
      <c r="CA266" s="2">
        <v>65</v>
      </c>
      <c r="CB266" s="2" t="s">
        <v>3</v>
      </c>
      <c r="CC266" s="2"/>
      <c r="CD266" s="2"/>
      <c r="CE266" s="2">
        <v>0</v>
      </c>
      <c r="CF266" s="2">
        <v>0</v>
      </c>
      <c r="CG266" s="2">
        <v>0</v>
      </c>
      <c r="CH266" s="2"/>
      <c r="CI266" s="2"/>
      <c r="CJ266" s="2"/>
      <c r="CK266" s="2"/>
      <c r="CL266" s="2"/>
      <c r="CM266" s="2">
        <v>0</v>
      </c>
      <c r="CN266" s="2" t="s">
        <v>1035</v>
      </c>
      <c r="CO266" s="2">
        <v>0</v>
      </c>
      <c r="CP266" s="2">
        <f t="shared" si="230"/>
        <v>30</v>
      </c>
      <c r="CQ266" s="2">
        <f t="shared" si="231"/>
        <v>4.3</v>
      </c>
      <c r="CR266" s="2">
        <f t="shared" si="232"/>
        <v>0</v>
      </c>
      <c r="CS266" s="2">
        <f t="shared" si="233"/>
        <v>0</v>
      </c>
      <c r="CT266" s="2">
        <f t="shared" si="234"/>
        <v>10.639799999999999</v>
      </c>
      <c r="CU266" s="2">
        <f t="shared" si="235"/>
        <v>0</v>
      </c>
      <c r="CV266" s="2">
        <f t="shared" si="236"/>
        <v>1.1315999999999997</v>
      </c>
      <c r="CW266" s="2">
        <f t="shared" si="237"/>
        <v>0</v>
      </c>
      <c r="CX266" s="2">
        <f t="shared" si="238"/>
        <v>0</v>
      </c>
      <c r="CY266" s="2">
        <f t="shared" si="239"/>
        <v>19.95</v>
      </c>
      <c r="CZ266" s="2">
        <f t="shared" si="240"/>
        <v>13.65</v>
      </c>
      <c r="DA266" s="2"/>
      <c r="DB266" s="2"/>
      <c r="DC266" s="2" t="s">
        <v>3</v>
      </c>
      <c r="DD266" s="2" t="s">
        <v>3</v>
      </c>
      <c r="DE266" s="2" t="s">
        <v>286</v>
      </c>
      <c r="DF266" s="2" t="s">
        <v>286</v>
      </c>
      <c r="DG266" s="2" t="s">
        <v>286</v>
      </c>
      <c r="DH266" s="2" t="s">
        <v>3</v>
      </c>
      <c r="DI266" s="2" t="s">
        <v>286</v>
      </c>
      <c r="DJ266" s="2" t="s">
        <v>286</v>
      </c>
      <c r="DK266" s="2" t="s">
        <v>3</v>
      </c>
      <c r="DL266" s="2" t="s">
        <v>3</v>
      </c>
      <c r="DM266" s="2" t="s">
        <v>3</v>
      </c>
      <c r="DN266" s="2">
        <v>0</v>
      </c>
      <c r="DO266" s="2">
        <v>0</v>
      </c>
      <c r="DP266" s="2">
        <v>1</v>
      </c>
      <c r="DQ266" s="2">
        <v>1</v>
      </c>
      <c r="DR266" s="2"/>
      <c r="DS266" s="2"/>
      <c r="DT266" s="2"/>
      <c r="DU266" s="2">
        <v>1013</v>
      </c>
      <c r="DV266" s="2" t="s">
        <v>330</v>
      </c>
      <c r="DW266" s="2" t="s">
        <v>330</v>
      </c>
      <c r="DX266" s="2">
        <v>1</v>
      </c>
      <c r="DY266" s="2"/>
      <c r="DZ266" s="2" t="s">
        <v>3</v>
      </c>
      <c r="EA266" s="2" t="s">
        <v>3</v>
      </c>
      <c r="EB266" s="2" t="s">
        <v>3</v>
      </c>
      <c r="EC266" s="2" t="s">
        <v>3</v>
      </c>
      <c r="ED266" s="2"/>
      <c r="EE266" s="2">
        <v>41318495</v>
      </c>
      <c r="EF266" s="2">
        <v>3</v>
      </c>
      <c r="EG266" s="2" t="s">
        <v>50</v>
      </c>
      <c r="EH266" s="2">
        <v>0</v>
      </c>
      <c r="EI266" s="2" t="s">
        <v>3</v>
      </c>
      <c r="EJ266" s="2">
        <v>2</v>
      </c>
      <c r="EK266" s="2">
        <v>108001</v>
      </c>
      <c r="EL266" s="2" t="s">
        <v>71</v>
      </c>
      <c r="EM266" s="2" t="s">
        <v>72</v>
      </c>
      <c r="EN266" s="2"/>
      <c r="EO266" s="2" t="s">
        <v>289</v>
      </c>
      <c r="EP266" s="2"/>
      <c r="EQ266" s="2">
        <v>132864</v>
      </c>
      <c r="ER266" s="2">
        <v>12.01</v>
      </c>
      <c r="ES266" s="2">
        <v>4.3</v>
      </c>
      <c r="ET266" s="2">
        <v>0</v>
      </c>
      <c r="EU266" s="2">
        <v>0</v>
      </c>
      <c r="EV266" s="2">
        <v>7.71</v>
      </c>
      <c r="EW266" s="2">
        <v>0.82</v>
      </c>
      <c r="EX266" s="2">
        <v>0</v>
      </c>
      <c r="EY266" s="2">
        <v>0</v>
      </c>
      <c r="EZ266" s="2"/>
      <c r="FA266" s="2"/>
      <c r="FB266" s="2"/>
      <c r="FC266" s="2"/>
      <c r="FD266" s="2"/>
      <c r="FE266" s="2"/>
      <c r="FF266" s="2"/>
      <c r="FG266" s="2"/>
      <c r="FH266" s="2"/>
      <c r="FI266" s="2"/>
      <c r="FJ266" s="2"/>
      <c r="FK266" s="2"/>
      <c r="FL266" s="2"/>
      <c r="FM266" s="2"/>
      <c r="FN266" s="2"/>
      <c r="FO266" s="2"/>
      <c r="FP266" s="2"/>
      <c r="FQ266" s="2">
        <v>0</v>
      </c>
      <c r="FR266" s="2">
        <f t="shared" si="241"/>
        <v>0</v>
      </c>
      <c r="FS266" s="2">
        <v>0</v>
      </c>
      <c r="FT266" s="2"/>
      <c r="FU266" s="2"/>
      <c r="FV266" s="2"/>
      <c r="FW266" s="2"/>
      <c r="FX266" s="2">
        <v>95</v>
      </c>
      <c r="FY266" s="2">
        <v>65</v>
      </c>
      <c r="FZ266" s="2"/>
      <c r="GA266" s="2" t="s">
        <v>3</v>
      </c>
      <c r="GB266" s="2"/>
      <c r="GC266" s="2"/>
      <c r="GD266" s="2">
        <v>1</v>
      </c>
      <c r="GE266" s="2"/>
      <c r="GF266" s="2">
        <v>-1318276261</v>
      </c>
      <c r="GG266" s="2">
        <v>2</v>
      </c>
      <c r="GH266" s="2">
        <v>1</v>
      </c>
      <c r="GI266" s="2">
        <v>-2</v>
      </c>
      <c r="GJ266" s="2">
        <v>0</v>
      </c>
      <c r="GK266" s="2">
        <v>0</v>
      </c>
      <c r="GL266" s="2">
        <f t="shared" si="242"/>
        <v>0</v>
      </c>
      <c r="GM266" s="2">
        <f t="shared" si="243"/>
        <v>64</v>
      </c>
      <c r="GN266" s="2">
        <f t="shared" si="244"/>
        <v>0</v>
      </c>
      <c r="GO266" s="2">
        <f t="shared" si="245"/>
        <v>64</v>
      </c>
      <c r="GP266" s="2">
        <f t="shared" si="246"/>
        <v>0</v>
      </c>
      <c r="GQ266" s="2"/>
      <c r="GR266" s="2">
        <v>0</v>
      </c>
      <c r="GS266" s="2">
        <v>0</v>
      </c>
      <c r="GT266" s="2">
        <v>0</v>
      </c>
      <c r="GU266" s="2" t="s">
        <v>3</v>
      </c>
      <c r="GV266" s="2">
        <f t="shared" si="247"/>
        <v>0</v>
      </c>
      <c r="GW266" s="2">
        <v>1</v>
      </c>
      <c r="GX266" s="2">
        <f t="shared" si="248"/>
        <v>0</v>
      </c>
      <c r="GY266" s="2"/>
      <c r="GZ266" s="2"/>
      <c r="HA266" s="2">
        <v>0</v>
      </c>
      <c r="HB266" s="2">
        <v>0</v>
      </c>
      <c r="HC266" s="2">
        <f t="shared" si="249"/>
        <v>0</v>
      </c>
      <c r="HD266" s="2"/>
      <c r="HE266" s="2" t="s">
        <v>3</v>
      </c>
      <c r="HF266" s="2" t="s">
        <v>3</v>
      </c>
      <c r="HG266" s="2"/>
      <c r="HH266" s="2"/>
      <c r="HI266" s="2"/>
      <c r="HJ266" s="2"/>
      <c r="HK266" s="2"/>
      <c r="HL266" s="2"/>
      <c r="HM266" s="2" t="s">
        <v>3</v>
      </c>
      <c r="HN266" s="2" t="s">
        <v>3</v>
      </c>
      <c r="HO266" s="2" t="s">
        <v>3</v>
      </c>
      <c r="HP266" s="2" t="s">
        <v>3</v>
      </c>
      <c r="HQ266" s="2" t="s">
        <v>3</v>
      </c>
      <c r="HR266" s="2"/>
      <c r="HS266" s="2"/>
      <c r="HT266" s="2"/>
      <c r="HU266" s="2"/>
      <c r="HV266" s="2"/>
      <c r="HW266" s="2"/>
      <c r="HX266" s="2"/>
      <c r="HY266" s="2"/>
      <c r="HZ266" s="2"/>
      <c r="IA266" s="2"/>
      <c r="IB266" s="2"/>
      <c r="IC266" s="2"/>
      <c r="ID266" s="2"/>
      <c r="IE266" s="2"/>
      <c r="IF266" s="2"/>
      <c r="IG266" s="2"/>
      <c r="IH266" s="2"/>
      <c r="II266" s="2"/>
      <c r="IJ266" s="2"/>
      <c r="IK266" s="2">
        <v>0</v>
      </c>
      <c r="IL266" s="2"/>
      <c r="IM266" s="2"/>
      <c r="IN266" s="2"/>
      <c r="IO266" s="2"/>
      <c r="IP266" s="2"/>
      <c r="IQ266" s="2"/>
      <c r="IR266" s="2"/>
      <c r="IS266" s="2"/>
      <c r="IT266" s="2"/>
      <c r="IU266" s="2"/>
    </row>
    <row r="267" spans="1:255" x14ac:dyDescent="0.2">
      <c r="A267">
        <v>17</v>
      </c>
      <c r="B267">
        <v>1</v>
      </c>
      <c r="C267">
        <f>ROW(SmtRes!A576)</f>
        <v>576</v>
      </c>
      <c r="D267">
        <f>ROW(EtalonRes!A582)</f>
        <v>582</v>
      </c>
      <c r="E267" t="s">
        <v>3</v>
      </c>
      <c r="F267" t="s">
        <v>328</v>
      </c>
      <c r="G267" t="s">
        <v>329</v>
      </c>
      <c r="H267" t="s">
        <v>330</v>
      </c>
      <c r="I267">
        <v>2</v>
      </c>
      <c r="J267">
        <v>0</v>
      </c>
      <c r="K267">
        <v>2</v>
      </c>
      <c r="O267">
        <f t="shared" si="212"/>
        <v>30</v>
      </c>
      <c r="P267">
        <f t="shared" si="213"/>
        <v>9</v>
      </c>
      <c r="Q267">
        <f t="shared" si="214"/>
        <v>0</v>
      </c>
      <c r="R267">
        <f t="shared" si="215"/>
        <v>0</v>
      </c>
      <c r="S267">
        <f t="shared" si="216"/>
        <v>21</v>
      </c>
      <c r="T267">
        <f t="shared" si="217"/>
        <v>0</v>
      </c>
      <c r="U267">
        <f t="shared" si="218"/>
        <v>2.2631999999999994</v>
      </c>
      <c r="V267">
        <f t="shared" si="219"/>
        <v>0</v>
      </c>
      <c r="W267">
        <f t="shared" si="220"/>
        <v>0</v>
      </c>
      <c r="X267">
        <f t="shared" si="221"/>
        <v>20</v>
      </c>
      <c r="Y267">
        <f t="shared" si="222"/>
        <v>14</v>
      </c>
      <c r="AA267">
        <v>-1</v>
      </c>
      <c r="AB267">
        <f t="shared" si="223"/>
        <v>14.9398</v>
      </c>
      <c r="AC267">
        <f t="shared" si="224"/>
        <v>4.3</v>
      </c>
      <c r="AD267">
        <f>ROUND(((((ET267*1.2*1.15))-((EU267*1.2*1.15)))+AE267),6)</f>
        <v>0</v>
      </c>
      <c r="AE267">
        <f>ROUND(((EU267*1.2*1.15)),6)</f>
        <v>0</v>
      </c>
      <c r="AF267">
        <f>ROUND(((EV267*1.2*1.15)),6)</f>
        <v>10.639799999999999</v>
      </c>
      <c r="AG267">
        <f t="shared" si="227"/>
        <v>0</v>
      </c>
      <c r="AH267">
        <f>((EW267*1.2*1.15))</f>
        <v>1.1315999999999997</v>
      </c>
      <c r="AI267">
        <f>((EX267*1.2*1.15))</f>
        <v>0</v>
      </c>
      <c r="AJ267">
        <f t="shared" si="229"/>
        <v>0</v>
      </c>
      <c r="AK267">
        <v>12.01</v>
      </c>
      <c r="AL267">
        <v>4.3</v>
      </c>
      <c r="AM267">
        <v>0</v>
      </c>
      <c r="AN267">
        <v>0</v>
      </c>
      <c r="AO267">
        <v>7.71</v>
      </c>
      <c r="AP267">
        <v>0</v>
      </c>
      <c r="AQ267">
        <v>0.82</v>
      </c>
      <c r="AR267">
        <v>0</v>
      </c>
      <c r="AS267">
        <v>0</v>
      </c>
      <c r="AT267">
        <v>95</v>
      </c>
      <c r="AU267">
        <v>65</v>
      </c>
      <c r="AV267">
        <v>1</v>
      </c>
      <c r="AW267">
        <v>1</v>
      </c>
      <c r="AZ267">
        <v>1</v>
      </c>
      <c r="BA267">
        <v>1</v>
      </c>
      <c r="BB267">
        <v>1</v>
      </c>
      <c r="BC267">
        <v>1</v>
      </c>
      <c r="BD267" t="s">
        <v>3</v>
      </c>
      <c r="BE267" t="s">
        <v>3</v>
      </c>
      <c r="BF267" t="s">
        <v>3</v>
      </c>
      <c r="BG267" t="s">
        <v>3</v>
      </c>
      <c r="BH267">
        <v>0</v>
      </c>
      <c r="BI267">
        <v>2</v>
      </c>
      <c r="BJ267" t="s">
        <v>331</v>
      </c>
      <c r="BM267">
        <v>108001</v>
      </c>
      <c r="BN267">
        <v>0</v>
      </c>
      <c r="BO267" t="s">
        <v>3</v>
      </c>
      <c r="BP267">
        <v>0</v>
      </c>
      <c r="BQ267">
        <v>3</v>
      </c>
      <c r="BR267">
        <v>0</v>
      </c>
      <c r="BS267">
        <v>1</v>
      </c>
      <c r="BT267">
        <v>1</v>
      </c>
      <c r="BU267">
        <v>1</v>
      </c>
      <c r="BV267">
        <v>1</v>
      </c>
      <c r="BW267">
        <v>1</v>
      </c>
      <c r="BX267">
        <v>1</v>
      </c>
      <c r="BY267" t="s">
        <v>3</v>
      </c>
      <c r="BZ267">
        <v>95</v>
      </c>
      <c r="CA267">
        <v>65</v>
      </c>
      <c r="CB267" t="s">
        <v>3</v>
      </c>
      <c r="CE267">
        <v>0</v>
      </c>
      <c r="CF267">
        <v>0</v>
      </c>
      <c r="CG267">
        <v>0</v>
      </c>
      <c r="CM267">
        <v>0</v>
      </c>
      <c r="CN267" t="s">
        <v>1035</v>
      </c>
      <c r="CO267">
        <v>0</v>
      </c>
      <c r="CP267">
        <f t="shared" si="230"/>
        <v>30</v>
      </c>
      <c r="CQ267">
        <f t="shared" si="231"/>
        <v>4.3</v>
      </c>
      <c r="CR267">
        <f t="shared" si="232"/>
        <v>0</v>
      </c>
      <c r="CS267">
        <f t="shared" si="233"/>
        <v>0</v>
      </c>
      <c r="CT267">
        <f t="shared" si="234"/>
        <v>10.639799999999999</v>
      </c>
      <c r="CU267">
        <f t="shared" si="235"/>
        <v>0</v>
      </c>
      <c r="CV267">
        <f t="shared" si="236"/>
        <v>1.1315999999999997</v>
      </c>
      <c r="CW267">
        <f t="shared" si="237"/>
        <v>0</v>
      </c>
      <c r="CX267">
        <f t="shared" si="238"/>
        <v>0</v>
      </c>
      <c r="CY267">
        <f t="shared" si="239"/>
        <v>19.95</v>
      </c>
      <c r="CZ267">
        <f t="shared" si="240"/>
        <v>13.65</v>
      </c>
      <c r="DC267" t="s">
        <v>3</v>
      </c>
      <c r="DD267" t="s">
        <v>3</v>
      </c>
      <c r="DE267" t="s">
        <v>286</v>
      </c>
      <c r="DF267" t="s">
        <v>286</v>
      </c>
      <c r="DG267" t="s">
        <v>286</v>
      </c>
      <c r="DH267" t="s">
        <v>3</v>
      </c>
      <c r="DI267" t="s">
        <v>286</v>
      </c>
      <c r="DJ267" t="s">
        <v>286</v>
      </c>
      <c r="DK267" t="s">
        <v>3</v>
      </c>
      <c r="DL267" t="s">
        <v>3</v>
      </c>
      <c r="DM267" t="s">
        <v>3</v>
      </c>
      <c r="DN267">
        <v>0</v>
      </c>
      <c r="DO267">
        <v>0</v>
      </c>
      <c r="DP267">
        <v>1</v>
      </c>
      <c r="DQ267">
        <v>1</v>
      </c>
      <c r="DU267">
        <v>1013</v>
      </c>
      <c r="DV267" t="s">
        <v>330</v>
      </c>
      <c r="DW267" t="s">
        <v>330</v>
      </c>
      <c r="DX267">
        <v>1</v>
      </c>
      <c r="DZ267" t="s">
        <v>3</v>
      </c>
      <c r="EA267" t="s">
        <v>3</v>
      </c>
      <c r="EB267" t="s">
        <v>3</v>
      </c>
      <c r="EC267" t="s">
        <v>3</v>
      </c>
      <c r="EE267">
        <v>41318495</v>
      </c>
      <c r="EF267">
        <v>3</v>
      </c>
      <c r="EG267" t="s">
        <v>50</v>
      </c>
      <c r="EH267">
        <v>0</v>
      </c>
      <c r="EI267" t="s">
        <v>3</v>
      </c>
      <c r="EJ267">
        <v>2</v>
      </c>
      <c r="EK267">
        <v>108001</v>
      </c>
      <c r="EL267" t="s">
        <v>71</v>
      </c>
      <c r="EM267" t="s">
        <v>72</v>
      </c>
      <c r="EO267" t="s">
        <v>289</v>
      </c>
      <c r="EQ267">
        <v>132864</v>
      </c>
      <c r="ER267">
        <v>12.01</v>
      </c>
      <c r="ES267">
        <v>4.3</v>
      </c>
      <c r="ET267">
        <v>0</v>
      </c>
      <c r="EU267">
        <v>0</v>
      </c>
      <c r="EV267">
        <v>7.71</v>
      </c>
      <c r="EW267">
        <v>0.82</v>
      </c>
      <c r="EX267">
        <v>0</v>
      </c>
      <c r="EY267">
        <v>0</v>
      </c>
      <c r="FQ267">
        <v>0</v>
      </c>
      <c r="FR267">
        <f t="shared" si="241"/>
        <v>0</v>
      </c>
      <c r="FS267">
        <v>0</v>
      </c>
      <c r="FX267">
        <v>95</v>
      </c>
      <c r="FY267">
        <v>65</v>
      </c>
      <c r="GA267" t="s">
        <v>3</v>
      </c>
      <c r="GD267">
        <v>1</v>
      </c>
      <c r="GF267">
        <v>-1318276261</v>
      </c>
      <c r="GG267">
        <v>2</v>
      </c>
      <c r="GH267">
        <v>1</v>
      </c>
      <c r="GI267">
        <v>-2</v>
      </c>
      <c r="GJ267">
        <v>0</v>
      </c>
      <c r="GK267">
        <v>0</v>
      </c>
      <c r="GL267">
        <f t="shared" si="242"/>
        <v>0</v>
      </c>
      <c r="GM267">
        <f t="shared" si="243"/>
        <v>64</v>
      </c>
      <c r="GN267">
        <f t="shared" si="244"/>
        <v>0</v>
      </c>
      <c r="GO267">
        <f t="shared" si="245"/>
        <v>64</v>
      </c>
      <c r="GP267">
        <f t="shared" si="246"/>
        <v>0</v>
      </c>
      <c r="GR267">
        <v>0</v>
      </c>
      <c r="GS267">
        <v>0</v>
      </c>
      <c r="GT267">
        <v>0</v>
      </c>
      <c r="GU267" t="s">
        <v>3</v>
      </c>
      <c r="GV267">
        <f t="shared" si="247"/>
        <v>0</v>
      </c>
      <c r="GW267">
        <v>1</v>
      </c>
      <c r="GX267">
        <f t="shared" si="248"/>
        <v>0</v>
      </c>
      <c r="HA267">
        <v>0</v>
      </c>
      <c r="HB267">
        <v>0</v>
      </c>
      <c r="HC267">
        <f t="shared" si="249"/>
        <v>0</v>
      </c>
      <c r="HE267" t="s">
        <v>3</v>
      </c>
      <c r="HF267" t="s">
        <v>3</v>
      </c>
      <c r="HM267" t="s">
        <v>3</v>
      </c>
      <c r="HN267" t="s">
        <v>3</v>
      </c>
      <c r="HO267" t="s">
        <v>3</v>
      </c>
      <c r="HP267" t="s">
        <v>3</v>
      </c>
      <c r="HQ267" t="s">
        <v>3</v>
      </c>
      <c r="IK267">
        <v>0</v>
      </c>
    </row>
    <row r="268" spans="1:255" x14ac:dyDescent="0.2">
      <c r="A268" s="2">
        <v>17</v>
      </c>
      <c r="B268" s="2">
        <v>1</v>
      </c>
      <c r="C268" s="2">
        <f>ROW(SmtRes!A582)</f>
        <v>582</v>
      </c>
      <c r="D268" s="2">
        <f>ROW(EtalonRes!A588)</f>
        <v>588</v>
      </c>
      <c r="E268" s="2" t="s">
        <v>332</v>
      </c>
      <c r="F268" s="2" t="s">
        <v>42</v>
      </c>
      <c r="G268" s="2" t="s">
        <v>43</v>
      </c>
      <c r="H268" s="2" t="s">
        <v>44</v>
      </c>
      <c r="I268" s="2">
        <v>0.3</v>
      </c>
      <c r="J268" s="2">
        <v>0</v>
      </c>
      <c r="K268" s="2">
        <v>0.3</v>
      </c>
      <c r="L268" s="2"/>
      <c r="M268" s="2"/>
      <c r="N268" s="2"/>
      <c r="O268" s="2">
        <f t="shared" si="212"/>
        <v>256</v>
      </c>
      <c r="P268" s="2">
        <f t="shared" si="213"/>
        <v>0</v>
      </c>
      <c r="Q268" s="2">
        <f t="shared" si="214"/>
        <v>232</v>
      </c>
      <c r="R268" s="2">
        <f t="shared" si="215"/>
        <v>12</v>
      </c>
      <c r="S268" s="2">
        <f t="shared" si="216"/>
        <v>24</v>
      </c>
      <c r="T268" s="2">
        <f t="shared" si="217"/>
        <v>0</v>
      </c>
      <c r="U268" s="2">
        <f t="shared" si="218"/>
        <v>2.3804999999999996</v>
      </c>
      <c r="V268" s="2">
        <f t="shared" si="219"/>
        <v>0.93563999999999992</v>
      </c>
      <c r="W268" s="2">
        <f t="shared" si="220"/>
        <v>0</v>
      </c>
      <c r="X268" s="2">
        <f t="shared" si="221"/>
        <v>36</v>
      </c>
      <c r="Y268" s="2">
        <f t="shared" si="222"/>
        <v>20</v>
      </c>
      <c r="Z268" s="2"/>
      <c r="AA268" s="2">
        <v>76147896</v>
      </c>
      <c r="AB268" s="2">
        <f t="shared" si="223"/>
        <v>856.01954999999998</v>
      </c>
      <c r="AC268" s="2">
        <f>ROUND(((ES268*0.3)),6)</f>
        <v>1.389</v>
      </c>
      <c r="AD268" s="2">
        <f>ROUND((((((ET268*1.15)*0.3))-(((EU268*1.15)*0.3)))+AE268),6)</f>
        <v>774.80444999999997</v>
      </c>
      <c r="AE268" s="2">
        <f>ROUND((((EU268*1.15)*0.3)),6)</f>
        <v>39.0471</v>
      </c>
      <c r="AF268" s="2">
        <f>ROUND((((EV268*1.15)*0.3)),6)</f>
        <v>79.826099999999997</v>
      </c>
      <c r="AG268" s="2">
        <f t="shared" si="227"/>
        <v>0</v>
      </c>
      <c r="AH268" s="2">
        <f>(((EW268*1.15)*0.3))</f>
        <v>7.9349999999999996</v>
      </c>
      <c r="AI268" s="2">
        <f>(((EX268*1.15)*0.3))</f>
        <v>3.1187999999999998</v>
      </c>
      <c r="AJ268" s="2">
        <f t="shared" si="229"/>
        <v>0</v>
      </c>
      <c r="AK268" s="2">
        <v>2481.8200000000002</v>
      </c>
      <c r="AL268" s="2">
        <v>4.63</v>
      </c>
      <c r="AM268" s="2">
        <v>2245.81</v>
      </c>
      <c r="AN268" s="2">
        <v>113.18</v>
      </c>
      <c r="AO268" s="2">
        <v>231.38</v>
      </c>
      <c r="AP268" s="2">
        <v>0</v>
      </c>
      <c r="AQ268" s="2">
        <v>23</v>
      </c>
      <c r="AR268" s="2">
        <v>9.0399999999999991</v>
      </c>
      <c r="AS268" s="2">
        <v>0</v>
      </c>
      <c r="AT268" s="2">
        <v>100</v>
      </c>
      <c r="AU268" s="2">
        <v>55</v>
      </c>
      <c r="AV268" s="2">
        <v>1</v>
      </c>
      <c r="AW268" s="2">
        <v>1</v>
      </c>
      <c r="AX268" s="2"/>
      <c r="AY268" s="2"/>
      <c r="AZ268" s="2">
        <v>1</v>
      </c>
      <c r="BA268" s="2">
        <v>1</v>
      </c>
      <c r="BB268" s="2">
        <v>1</v>
      </c>
      <c r="BC268" s="2">
        <v>1</v>
      </c>
      <c r="BD268" s="2" t="s">
        <v>3</v>
      </c>
      <c r="BE268" s="2" t="s">
        <v>3</v>
      </c>
      <c r="BF268" s="2" t="s">
        <v>3</v>
      </c>
      <c r="BG268" s="2" t="s">
        <v>3</v>
      </c>
      <c r="BH268" s="2">
        <v>0</v>
      </c>
      <c r="BI268" s="2">
        <v>2</v>
      </c>
      <c r="BJ268" s="2" t="s">
        <v>45</v>
      </c>
      <c r="BK268" s="2"/>
      <c r="BL268" s="2"/>
      <c r="BM268" s="2">
        <v>110007</v>
      </c>
      <c r="BN268" s="2">
        <v>0</v>
      </c>
      <c r="BO268" s="2" t="s">
        <v>3</v>
      </c>
      <c r="BP268" s="2">
        <v>0</v>
      </c>
      <c r="BQ268" s="2">
        <v>3</v>
      </c>
      <c r="BR268" s="2">
        <v>0</v>
      </c>
      <c r="BS268" s="2">
        <v>1</v>
      </c>
      <c r="BT268" s="2">
        <v>1</v>
      </c>
      <c r="BU268" s="2">
        <v>1</v>
      </c>
      <c r="BV268" s="2">
        <v>1</v>
      </c>
      <c r="BW268" s="2">
        <v>1</v>
      </c>
      <c r="BX268" s="2">
        <v>1</v>
      </c>
      <c r="BY268" s="2" t="s">
        <v>3</v>
      </c>
      <c r="BZ268" s="2">
        <v>100</v>
      </c>
      <c r="CA268" s="2">
        <v>65</v>
      </c>
      <c r="CB268" s="2" t="s">
        <v>3</v>
      </c>
      <c r="CC268" s="2"/>
      <c r="CD268" s="2"/>
      <c r="CE268" s="2">
        <v>0</v>
      </c>
      <c r="CF268" s="2">
        <v>0</v>
      </c>
      <c r="CG268" s="2">
        <v>0</v>
      </c>
      <c r="CH268" s="2"/>
      <c r="CI268" s="2"/>
      <c r="CJ268" s="2"/>
      <c r="CK268" s="2"/>
      <c r="CL268" s="2"/>
      <c r="CM268" s="2">
        <v>0</v>
      </c>
      <c r="CN268" s="2" t="s">
        <v>46</v>
      </c>
      <c r="CO268" s="2">
        <v>0</v>
      </c>
      <c r="CP268" s="2">
        <f t="shared" si="230"/>
        <v>256</v>
      </c>
      <c r="CQ268" s="2">
        <f t="shared" si="231"/>
        <v>1.389</v>
      </c>
      <c r="CR268" s="2">
        <f t="shared" si="232"/>
        <v>774.80444999999997</v>
      </c>
      <c r="CS268" s="2">
        <f t="shared" si="233"/>
        <v>39.0471</v>
      </c>
      <c r="CT268" s="2">
        <f t="shared" si="234"/>
        <v>79.826099999999997</v>
      </c>
      <c r="CU268" s="2">
        <f t="shared" si="235"/>
        <v>0</v>
      </c>
      <c r="CV268" s="2">
        <f t="shared" si="236"/>
        <v>7.9349999999999996</v>
      </c>
      <c r="CW268" s="2">
        <f t="shared" si="237"/>
        <v>3.1187999999999998</v>
      </c>
      <c r="CX268" s="2">
        <f t="shared" si="238"/>
        <v>0</v>
      </c>
      <c r="CY268" s="2">
        <f t="shared" si="239"/>
        <v>36</v>
      </c>
      <c r="CZ268" s="2">
        <f t="shared" si="240"/>
        <v>19.8</v>
      </c>
      <c r="DA268" s="2"/>
      <c r="DB268" s="2"/>
      <c r="DC268" s="2" t="s">
        <v>3</v>
      </c>
      <c r="DD268" s="2" t="s">
        <v>47</v>
      </c>
      <c r="DE268" s="2" t="s">
        <v>48</v>
      </c>
      <c r="DF268" s="2" t="s">
        <v>48</v>
      </c>
      <c r="DG268" s="2" t="s">
        <v>48</v>
      </c>
      <c r="DH268" s="2" t="s">
        <v>3</v>
      </c>
      <c r="DI268" s="2" t="s">
        <v>48</v>
      </c>
      <c r="DJ268" s="2" t="s">
        <v>48</v>
      </c>
      <c r="DK268" s="2" t="s">
        <v>3</v>
      </c>
      <c r="DL268" s="2" t="s">
        <v>3</v>
      </c>
      <c r="DM268" s="2" t="s">
        <v>49</v>
      </c>
      <c r="DN268" s="2">
        <v>0</v>
      </c>
      <c r="DO268" s="2">
        <v>0</v>
      </c>
      <c r="DP268" s="2">
        <v>1</v>
      </c>
      <c r="DQ268" s="2">
        <v>1</v>
      </c>
      <c r="DR268" s="2"/>
      <c r="DS268" s="2"/>
      <c r="DT268" s="2"/>
      <c r="DU268" s="2">
        <v>1013</v>
      </c>
      <c r="DV268" s="2" t="s">
        <v>44</v>
      </c>
      <c r="DW268" s="2" t="s">
        <v>44</v>
      </c>
      <c r="DX268" s="2">
        <v>1</v>
      </c>
      <c r="DY268" s="2"/>
      <c r="DZ268" s="2" t="s">
        <v>3</v>
      </c>
      <c r="EA268" s="2" t="s">
        <v>3</v>
      </c>
      <c r="EB268" s="2" t="s">
        <v>3</v>
      </c>
      <c r="EC268" s="2" t="s">
        <v>3</v>
      </c>
      <c r="ED268" s="2"/>
      <c r="EE268" s="2">
        <v>41318503</v>
      </c>
      <c r="EF268" s="2">
        <v>3</v>
      </c>
      <c r="EG268" s="2" t="s">
        <v>50</v>
      </c>
      <c r="EH268" s="2">
        <v>0</v>
      </c>
      <c r="EI268" s="2" t="s">
        <v>3</v>
      </c>
      <c r="EJ268" s="2">
        <v>2</v>
      </c>
      <c r="EK268" s="2">
        <v>110007</v>
      </c>
      <c r="EL268" s="2" t="s">
        <v>51</v>
      </c>
      <c r="EM268" s="2" t="s">
        <v>52</v>
      </c>
      <c r="EN268" s="2"/>
      <c r="EO268" s="2" t="s">
        <v>53</v>
      </c>
      <c r="EP268" s="2"/>
      <c r="EQ268" s="2">
        <v>131840</v>
      </c>
      <c r="ER268" s="2">
        <v>2481.8200000000002</v>
      </c>
      <c r="ES268" s="2">
        <v>4.63</v>
      </c>
      <c r="ET268" s="2">
        <v>2245.81</v>
      </c>
      <c r="EU268" s="2">
        <v>113.18</v>
      </c>
      <c r="EV268" s="2">
        <v>231.38</v>
      </c>
      <c r="EW268" s="2">
        <v>23</v>
      </c>
      <c r="EX268" s="2">
        <v>9.0399999999999991</v>
      </c>
      <c r="EY268" s="2">
        <v>0</v>
      </c>
      <c r="EZ268" s="2"/>
      <c r="FA268" s="2"/>
      <c r="FB268" s="2"/>
      <c r="FC268" s="2"/>
      <c r="FD268" s="2"/>
      <c r="FE268" s="2"/>
      <c r="FF268" s="2"/>
      <c r="FG268" s="2"/>
      <c r="FH268" s="2"/>
      <c r="FI268" s="2"/>
      <c r="FJ268" s="2"/>
      <c r="FK268" s="2"/>
      <c r="FL268" s="2"/>
      <c r="FM268" s="2"/>
      <c r="FN268" s="2"/>
      <c r="FO268" s="2"/>
      <c r="FP268" s="2"/>
      <c r="FQ268" s="2">
        <v>0</v>
      </c>
      <c r="FR268" s="2">
        <f t="shared" si="241"/>
        <v>0</v>
      </c>
      <c r="FS268" s="2">
        <v>0</v>
      </c>
      <c r="FT268" s="2"/>
      <c r="FU268" s="2"/>
      <c r="FV268" s="2"/>
      <c r="FW268" s="2"/>
      <c r="FX268" s="2">
        <v>100</v>
      </c>
      <c r="FY268" s="2">
        <v>55</v>
      </c>
      <c r="FZ268" s="2"/>
      <c r="GA268" s="2" t="s">
        <v>3</v>
      </c>
      <c r="GB268" s="2"/>
      <c r="GC268" s="2"/>
      <c r="GD268" s="2">
        <v>1</v>
      </c>
      <c r="GE268" s="2"/>
      <c r="GF268" s="2">
        <v>-2139002714</v>
      </c>
      <c r="GG268" s="2">
        <v>2</v>
      </c>
      <c r="GH268" s="2">
        <v>1</v>
      </c>
      <c r="GI268" s="2">
        <v>-2</v>
      </c>
      <c r="GJ268" s="2">
        <v>0</v>
      </c>
      <c r="GK268" s="2">
        <v>0</v>
      </c>
      <c r="GL268" s="2">
        <f t="shared" si="242"/>
        <v>0</v>
      </c>
      <c r="GM268" s="2">
        <f t="shared" si="243"/>
        <v>312</v>
      </c>
      <c r="GN268" s="2">
        <f t="shared" si="244"/>
        <v>0</v>
      </c>
      <c r="GO268" s="2">
        <f t="shared" si="245"/>
        <v>312</v>
      </c>
      <c r="GP268" s="2">
        <f t="shared" si="246"/>
        <v>0</v>
      </c>
      <c r="GQ268" s="2"/>
      <c r="GR268" s="2">
        <v>0</v>
      </c>
      <c r="GS268" s="2">
        <v>3</v>
      </c>
      <c r="GT268" s="2">
        <v>0</v>
      </c>
      <c r="GU268" s="2" t="s">
        <v>3</v>
      </c>
      <c r="GV268" s="2">
        <f t="shared" si="247"/>
        <v>0</v>
      </c>
      <c r="GW268" s="2">
        <v>1</v>
      </c>
      <c r="GX268" s="2">
        <f t="shared" si="248"/>
        <v>0</v>
      </c>
      <c r="GY268" s="2"/>
      <c r="GZ268" s="2"/>
      <c r="HA268" s="2">
        <v>0</v>
      </c>
      <c r="HB268" s="2">
        <v>0</v>
      </c>
      <c r="HC268" s="2">
        <f t="shared" si="249"/>
        <v>0</v>
      </c>
      <c r="HD268" s="2"/>
      <c r="HE268" s="2" t="s">
        <v>3</v>
      </c>
      <c r="HF268" s="2" t="s">
        <v>3</v>
      </c>
      <c r="HG268" s="2"/>
      <c r="HH268" s="2"/>
      <c r="HI268" s="2"/>
      <c r="HJ268" s="2"/>
      <c r="HK268" s="2"/>
      <c r="HL268" s="2"/>
      <c r="HM268" s="2" t="s">
        <v>3</v>
      </c>
      <c r="HN268" s="2" t="s">
        <v>3</v>
      </c>
      <c r="HO268" s="2" t="s">
        <v>3</v>
      </c>
      <c r="HP268" s="2" t="s">
        <v>3</v>
      </c>
      <c r="HQ268" s="2" t="s">
        <v>3</v>
      </c>
      <c r="HR268" s="2"/>
      <c r="HS268" s="2"/>
      <c r="HT268" s="2"/>
      <c r="HU268" s="2"/>
      <c r="HV268" s="2"/>
      <c r="HW268" s="2"/>
      <c r="HX268" s="2"/>
      <c r="HY268" s="2"/>
      <c r="HZ268" s="2"/>
      <c r="IA268" s="2"/>
      <c r="IB268" s="2"/>
      <c r="IC268" s="2"/>
      <c r="ID268" s="2"/>
      <c r="IE268" s="2"/>
      <c r="IF268" s="2"/>
      <c r="IG268" s="2"/>
      <c r="IH268" s="2"/>
      <c r="II268" s="2"/>
      <c r="IJ268" s="2"/>
      <c r="IK268" s="2">
        <v>0</v>
      </c>
      <c r="IL268" s="2"/>
      <c r="IM268" s="2"/>
      <c r="IN268" s="2"/>
      <c r="IO268" s="2"/>
      <c r="IP268" s="2"/>
      <c r="IQ268" s="2"/>
      <c r="IR268" s="2"/>
      <c r="IS268" s="2"/>
      <c r="IT268" s="2"/>
      <c r="IU268" s="2"/>
    </row>
    <row r="269" spans="1:255" x14ac:dyDescent="0.2">
      <c r="A269">
        <v>17</v>
      </c>
      <c r="B269">
        <v>1</v>
      </c>
      <c r="C269">
        <f>ROW(SmtRes!A588)</f>
        <v>588</v>
      </c>
      <c r="D269">
        <f>ROW(EtalonRes!A594)</f>
        <v>594</v>
      </c>
      <c r="E269" t="s">
        <v>332</v>
      </c>
      <c r="F269" t="s">
        <v>42</v>
      </c>
      <c r="G269" t="s">
        <v>43</v>
      </c>
      <c r="H269" t="s">
        <v>44</v>
      </c>
      <c r="I269">
        <v>0.3</v>
      </c>
      <c r="J269">
        <v>0</v>
      </c>
      <c r="K269">
        <v>0.3</v>
      </c>
      <c r="O269">
        <f t="shared" si="212"/>
        <v>2113</v>
      </c>
      <c r="P269">
        <f t="shared" si="213"/>
        <v>3</v>
      </c>
      <c r="Q269">
        <f t="shared" si="214"/>
        <v>1913</v>
      </c>
      <c r="R269">
        <f t="shared" si="215"/>
        <v>96</v>
      </c>
      <c r="S269">
        <f t="shared" si="216"/>
        <v>197</v>
      </c>
      <c r="T269">
        <f t="shared" si="217"/>
        <v>0</v>
      </c>
      <c r="U269">
        <f t="shared" si="218"/>
        <v>2.3804999999999996</v>
      </c>
      <c r="V269">
        <f t="shared" si="219"/>
        <v>0.93563999999999992</v>
      </c>
      <c r="W269">
        <f t="shared" si="220"/>
        <v>0</v>
      </c>
      <c r="X269">
        <f t="shared" si="221"/>
        <v>293</v>
      </c>
      <c r="Y269">
        <f t="shared" si="222"/>
        <v>161</v>
      </c>
      <c r="AA269">
        <v>76147894</v>
      </c>
      <c r="AB269">
        <f t="shared" si="223"/>
        <v>856.01954999999998</v>
      </c>
      <c r="AC269">
        <f>ROUND(((ES269*0.3)),6)</f>
        <v>1.389</v>
      </c>
      <c r="AD269">
        <f>ROUND((((((ET269*1.15)*0.3))-(((EU269*1.15)*0.3)))+AE269),6)</f>
        <v>774.80444999999997</v>
      </c>
      <c r="AE269">
        <f>ROUND((((EU269*1.15)*0.3)),6)</f>
        <v>39.0471</v>
      </c>
      <c r="AF269">
        <f>ROUND((((EV269*1.15)*0.3)),6)</f>
        <v>79.826099999999997</v>
      </c>
      <c r="AG269">
        <f t="shared" si="227"/>
        <v>0</v>
      </c>
      <c r="AH269">
        <f>(((EW269*1.15)*0.3))</f>
        <v>7.9349999999999996</v>
      </c>
      <c r="AI269">
        <f>(((EX269*1.15)*0.3))</f>
        <v>3.1187999999999998</v>
      </c>
      <c r="AJ269">
        <f t="shared" si="229"/>
        <v>0</v>
      </c>
      <c r="AK269">
        <v>2481.8200000000002</v>
      </c>
      <c r="AL269">
        <v>4.63</v>
      </c>
      <c r="AM269">
        <v>2245.81</v>
      </c>
      <c r="AN269">
        <v>113.18</v>
      </c>
      <c r="AO269">
        <v>231.38</v>
      </c>
      <c r="AP269">
        <v>0</v>
      </c>
      <c r="AQ269">
        <v>23</v>
      </c>
      <c r="AR269">
        <v>9.0399999999999991</v>
      </c>
      <c r="AS269">
        <v>0</v>
      </c>
      <c r="AT269">
        <v>100</v>
      </c>
      <c r="AU269">
        <v>55</v>
      </c>
      <c r="AV269">
        <v>1</v>
      </c>
      <c r="AW269">
        <v>1</v>
      </c>
      <c r="AZ269">
        <v>8.23</v>
      </c>
      <c r="BA269">
        <v>8.23</v>
      </c>
      <c r="BB269">
        <v>8.23</v>
      </c>
      <c r="BC269">
        <v>8.23</v>
      </c>
      <c r="BD269" t="s">
        <v>3</v>
      </c>
      <c r="BE269" t="s">
        <v>3</v>
      </c>
      <c r="BF269" t="s">
        <v>3</v>
      </c>
      <c r="BG269" t="s">
        <v>3</v>
      </c>
      <c r="BH269">
        <v>0</v>
      </c>
      <c r="BI269">
        <v>2</v>
      </c>
      <c r="BJ269" t="s">
        <v>45</v>
      </c>
      <c r="BM269">
        <v>110007</v>
      </c>
      <c r="BN269">
        <v>0</v>
      </c>
      <c r="BO269" t="s">
        <v>258</v>
      </c>
      <c r="BP269">
        <v>1</v>
      </c>
      <c r="BQ269">
        <v>3</v>
      </c>
      <c r="BR269">
        <v>0</v>
      </c>
      <c r="BS269">
        <v>8.23</v>
      </c>
      <c r="BT269">
        <v>1</v>
      </c>
      <c r="BU269">
        <v>1</v>
      </c>
      <c r="BV269">
        <v>1</v>
      </c>
      <c r="BW269">
        <v>1</v>
      </c>
      <c r="BX269">
        <v>1</v>
      </c>
      <c r="BY269" t="s">
        <v>3</v>
      </c>
      <c r="BZ269">
        <v>100</v>
      </c>
      <c r="CA269">
        <v>65</v>
      </c>
      <c r="CB269" t="s">
        <v>3</v>
      </c>
      <c r="CE269">
        <v>0</v>
      </c>
      <c r="CF269">
        <v>0</v>
      </c>
      <c r="CG269">
        <v>0</v>
      </c>
      <c r="CM269">
        <v>0</v>
      </c>
      <c r="CN269" t="s">
        <v>46</v>
      </c>
      <c r="CO269">
        <v>0</v>
      </c>
      <c r="CP269">
        <f t="shared" si="230"/>
        <v>2113</v>
      </c>
      <c r="CQ269">
        <f t="shared" si="231"/>
        <v>11.431470000000001</v>
      </c>
      <c r="CR269">
        <f t="shared" si="232"/>
        <v>6376.6406235000004</v>
      </c>
      <c r="CS269">
        <f t="shared" si="233"/>
        <v>321.35763300000002</v>
      </c>
      <c r="CT269">
        <f t="shared" si="234"/>
        <v>656.96880299999998</v>
      </c>
      <c r="CU269">
        <f t="shared" si="235"/>
        <v>0</v>
      </c>
      <c r="CV269">
        <f t="shared" si="236"/>
        <v>7.9349999999999996</v>
      </c>
      <c r="CW269">
        <f t="shared" si="237"/>
        <v>3.1187999999999998</v>
      </c>
      <c r="CX269">
        <f t="shared" si="238"/>
        <v>0</v>
      </c>
      <c r="CY269">
        <f t="shared" si="239"/>
        <v>293</v>
      </c>
      <c r="CZ269">
        <f t="shared" si="240"/>
        <v>161.15</v>
      </c>
      <c r="DC269" t="s">
        <v>3</v>
      </c>
      <c r="DD269" t="s">
        <v>47</v>
      </c>
      <c r="DE269" t="s">
        <v>48</v>
      </c>
      <c r="DF269" t="s">
        <v>48</v>
      </c>
      <c r="DG269" t="s">
        <v>48</v>
      </c>
      <c r="DH269" t="s">
        <v>3</v>
      </c>
      <c r="DI269" t="s">
        <v>48</v>
      </c>
      <c r="DJ269" t="s">
        <v>48</v>
      </c>
      <c r="DK269" t="s">
        <v>3</v>
      </c>
      <c r="DL269" t="s">
        <v>3</v>
      </c>
      <c r="DM269" t="s">
        <v>49</v>
      </c>
      <c r="DN269">
        <v>0</v>
      </c>
      <c r="DO269">
        <v>0</v>
      </c>
      <c r="DP269">
        <v>1</v>
      </c>
      <c r="DQ269">
        <v>1</v>
      </c>
      <c r="DU269">
        <v>1013</v>
      </c>
      <c r="DV269" t="s">
        <v>44</v>
      </c>
      <c r="DW269" t="s">
        <v>44</v>
      </c>
      <c r="DX269">
        <v>1</v>
      </c>
      <c r="DZ269" t="s">
        <v>3</v>
      </c>
      <c r="EA269" t="s">
        <v>3</v>
      </c>
      <c r="EB269" t="s">
        <v>3</v>
      </c>
      <c r="EC269" t="s">
        <v>3</v>
      </c>
      <c r="EE269">
        <v>41318503</v>
      </c>
      <c r="EF269">
        <v>3</v>
      </c>
      <c r="EG269" t="s">
        <v>50</v>
      </c>
      <c r="EH269">
        <v>0</v>
      </c>
      <c r="EI269" t="s">
        <v>3</v>
      </c>
      <c r="EJ269">
        <v>2</v>
      </c>
      <c r="EK269">
        <v>110007</v>
      </c>
      <c r="EL269" t="s">
        <v>51</v>
      </c>
      <c r="EM269" t="s">
        <v>52</v>
      </c>
      <c r="EO269" t="s">
        <v>53</v>
      </c>
      <c r="EQ269">
        <v>131840</v>
      </c>
      <c r="ER269">
        <v>2481.8200000000002</v>
      </c>
      <c r="ES269">
        <v>4.63</v>
      </c>
      <c r="ET269">
        <v>2245.81</v>
      </c>
      <c r="EU269">
        <v>113.18</v>
      </c>
      <c r="EV269">
        <v>231.38</v>
      </c>
      <c r="EW269">
        <v>23</v>
      </c>
      <c r="EX269">
        <v>9.0399999999999991</v>
      </c>
      <c r="EY269">
        <v>0</v>
      </c>
      <c r="FQ269">
        <v>0</v>
      </c>
      <c r="FR269">
        <f t="shared" si="241"/>
        <v>0</v>
      </c>
      <c r="FS269">
        <v>0</v>
      </c>
      <c r="FX269">
        <v>100</v>
      </c>
      <c r="FY269">
        <v>55</v>
      </c>
      <c r="GA269" t="s">
        <v>3</v>
      </c>
      <c r="GD269">
        <v>1</v>
      </c>
      <c r="GF269">
        <v>-2139002714</v>
      </c>
      <c r="GG269">
        <v>1</v>
      </c>
      <c r="GH269">
        <v>1</v>
      </c>
      <c r="GI269">
        <v>3</v>
      </c>
      <c r="GJ269">
        <v>0</v>
      </c>
      <c r="GK269">
        <v>0</v>
      </c>
      <c r="GL269">
        <f t="shared" si="242"/>
        <v>0</v>
      </c>
      <c r="GM269">
        <f t="shared" si="243"/>
        <v>2567</v>
      </c>
      <c r="GN269">
        <f t="shared" si="244"/>
        <v>0</v>
      </c>
      <c r="GO269">
        <f t="shared" si="245"/>
        <v>2567</v>
      </c>
      <c r="GP269">
        <f t="shared" si="246"/>
        <v>0</v>
      </c>
      <c r="GR269">
        <v>0</v>
      </c>
      <c r="GS269">
        <v>3</v>
      </c>
      <c r="GT269">
        <v>0</v>
      </c>
      <c r="GU269" t="s">
        <v>3</v>
      </c>
      <c r="GV269">
        <f t="shared" si="247"/>
        <v>0</v>
      </c>
      <c r="GW269">
        <v>1</v>
      </c>
      <c r="GX269">
        <f t="shared" si="248"/>
        <v>0</v>
      </c>
      <c r="HA269">
        <v>0</v>
      </c>
      <c r="HB269">
        <v>0</v>
      </c>
      <c r="HC269">
        <f t="shared" si="249"/>
        <v>0</v>
      </c>
      <c r="HE269" t="s">
        <v>3</v>
      </c>
      <c r="HF269" t="s">
        <v>3</v>
      </c>
      <c r="HM269" t="s">
        <v>3</v>
      </c>
      <c r="HN269" t="s">
        <v>3</v>
      </c>
      <c r="HO269" t="s">
        <v>3</v>
      </c>
      <c r="HP269" t="s">
        <v>3</v>
      </c>
      <c r="HQ269" t="s">
        <v>3</v>
      </c>
      <c r="IK269">
        <v>0</v>
      </c>
    </row>
    <row r="270" spans="1:255" x14ac:dyDescent="0.2">
      <c r="A270" s="2">
        <v>17</v>
      </c>
      <c r="B270" s="2">
        <v>1</v>
      </c>
      <c r="C270" s="2"/>
      <c r="D270" s="2"/>
      <c r="E270" s="2" t="s">
        <v>333</v>
      </c>
      <c r="F270" s="2" t="s">
        <v>55</v>
      </c>
      <c r="G270" s="2" t="s">
        <v>56</v>
      </c>
      <c r="H270" s="2" t="s">
        <v>57</v>
      </c>
      <c r="I270" s="2">
        <v>300</v>
      </c>
      <c r="J270" s="2">
        <v>0</v>
      </c>
      <c r="K270" s="2">
        <v>300</v>
      </c>
      <c r="L270" s="2"/>
      <c r="M270" s="2"/>
      <c r="N270" s="2"/>
      <c r="O270" s="2">
        <f t="shared" si="212"/>
        <v>597</v>
      </c>
      <c r="P270" s="2">
        <f t="shared" si="213"/>
        <v>597</v>
      </c>
      <c r="Q270" s="2">
        <f t="shared" si="214"/>
        <v>0</v>
      </c>
      <c r="R270" s="2">
        <f t="shared" si="215"/>
        <v>0</v>
      </c>
      <c r="S270" s="2">
        <f t="shared" si="216"/>
        <v>0</v>
      </c>
      <c r="T270" s="2">
        <f t="shared" si="217"/>
        <v>0</v>
      </c>
      <c r="U270" s="2">
        <f t="shared" si="218"/>
        <v>0</v>
      </c>
      <c r="V270" s="2">
        <f t="shared" si="219"/>
        <v>0</v>
      </c>
      <c r="W270" s="2">
        <f t="shared" si="220"/>
        <v>0</v>
      </c>
      <c r="X270" s="2">
        <f t="shared" si="221"/>
        <v>0</v>
      </c>
      <c r="Y270" s="2">
        <f t="shared" si="222"/>
        <v>0</v>
      </c>
      <c r="Z270" s="2"/>
      <c r="AA270" s="2">
        <v>76147896</v>
      </c>
      <c r="AB270" s="2">
        <f t="shared" si="223"/>
        <v>1.99</v>
      </c>
      <c r="AC270" s="2">
        <f>ROUND((ES270),6)</f>
        <v>1.99</v>
      </c>
      <c r="AD270" s="2">
        <f>ROUND((((ET270)-(EU270))+AE270),6)</f>
        <v>0</v>
      </c>
      <c r="AE270" s="2">
        <f>ROUND((EU270),6)</f>
        <v>0</v>
      </c>
      <c r="AF270" s="2">
        <f>ROUND((EV270),6)</f>
        <v>0</v>
      </c>
      <c r="AG270" s="2">
        <f t="shared" si="227"/>
        <v>0</v>
      </c>
      <c r="AH270" s="2">
        <f>(EW270)</f>
        <v>0</v>
      </c>
      <c r="AI270" s="2">
        <f>(EX270)</f>
        <v>0</v>
      </c>
      <c r="AJ270" s="2">
        <f t="shared" si="229"/>
        <v>0</v>
      </c>
      <c r="AK270" s="2">
        <v>1.99</v>
      </c>
      <c r="AL270" s="2">
        <v>1.99</v>
      </c>
      <c r="AM270" s="2">
        <v>0</v>
      </c>
      <c r="AN270" s="2">
        <v>0</v>
      </c>
      <c r="AO270" s="2">
        <v>0</v>
      </c>
      <c r="AP270" s="2">
        <v>0</v>
      </c>
      <c r="AQ270" s="2">
        <v>0</v>
      </c>
      <c r="AR270" s="2">
        <v>0</v>
      </c>
      <c r="AS270" s="2">
        <v>0</v>
      </c>
      <c r="AT270" s="2">
        <v>0</v>
      </c>
      <c r="AU270" s="2">
        <v>0</v>
      </c>
      <c r="AV270" s="2">
        <v>1</v>
      </c>
      <c r="AW270" s="2">
        <v>1</v>
      </c>
      <c r="AX270" s="2"/>
      <c r="AY270" s="2"/>
      <c r="AZ270" s="2">
        <v>1</v>
      </c>
      <c r="BA270" s="2">
        <v>1</v>
      </c>
      <c r="BB270" s="2">
        <v>1</v>
      </c>
      <c r="BC270" s="2">
        <v>1</v>
      </c>
      <c r="BD270" s="2" t="s">
        <v>3</v>
      </c>
      <c r="BE270" s="2" t="s">
        <v>3</v>
      </c>
      <c r="BF270" s="2" t="s">
        <v>3</v>
      </c>
      <c r="BG270" s="2" t="s">
        <v>3</v>
      </c>
      <c r="BH270" s="2">
        <v>3</v>
      </c>
      <c r="BI270" s="2">
        <v>2</v>
      </c>
      <c r="BJ270" s="2" t="s">
        <v>58</v>
      </c>
      <c r="BK270" s="2"/>
      <c r="BL270" s="2"/>
      <c r="BM270" s="2">
        <v>500002</v>
      </c>
      <c r="BN270" s="2">
        <v>0</v>
      </c>
      <c r="BO270" s="2" t="s">
        <v>3</v>
      </c>
      <c r="BP270" s="2">
        <v>0</v>
      </c>
      <c r="BQ270" s="2">
        <v>12</v>
      </c>
      <c r="BR270" s="2">
        <v>0</v>
      </c>
      <c r="BS270" s="2">
        <v>1</v>
      </c>
      <c r="BT270" s="2">
        <v>1</v>
      </c>
      <c r="BU270" s="2">
        <v>1</v>
      </c>
      <c r="BV270" s="2">
        <v>1</v>
      </c>
      <c r="BW270" s="2">
        <v>1</v>
      </c>
      <c r="BX270" s="2">
        <v>1</v>
      </c>
      <c r="BY270" s="2" t="s">
        <v>3</v>
      </c>
      <c r="BZ270" s="2">
        <v>0</v>
      </c>
      <c r="CA270" s="2">
        <v>0</v>
      </c>
      <c r="CB270" s="2" t="s">
        <v>3</v>
      </c>
      <c r="CC270" s="2"/>
      <c r="CD270" s="2"/>
      <c r="CE270" s="2">
        <v>0</v>
      </c>
      <c r="CF270" s="2">
        <v>0</v>
      </c>
      <c r="CG270" s="2">
        <v>0</v>
      </c>
      <c r="CH270" s="2"/>
      <c r="CI270" s="2"/>
      <c r="CJ270" s="2"/>
      <c r="CK270" s="2"/>
      <c r="CL270" s="2"/>
      <c r="CM270" s="2">
        <v>0</v>
      </c>
      <c r="CN270" s="2" t="s">
        <v>3</v>
      </c>
      <c r="CO270" s="2">
        <v>0</v>
      </c>
      <c r="CP270" s="2">
        <f t="shared" si="230"/>
        <v>597</v>
      </c>
      <c r="CQ270" s="2">
        <f t="shared" si="231"/>
        <v>1.99</v>
      </c>
      <c r="CR270" s="2">
        <f t="shared" si="232"/>
        <v>0</v>
      </c>
      <c r="CS270" s="2">
        <f t="shared" si="233"/>
        <v>0</v>
      </c>
      <c r="CT270" s="2">
        <f t="shared" si="234"/>
        <v>0</v>
      </c>
      <c r="CU270" s="2">
        <f t="shared" si="235"/>
        <v>0</v>
      </c>
      <c r="CV270" s="2">
        <f t="shared" si="236"/>
        <v>0</v>
      </c>
      <c r="CW270" s="2">
        <f t="shared" si="237"/>
        <v>0</v>
      </c>
      <c r="CX270" s="2">
        <f t="shared" si="238"/>
        <v>0</v>
      </c>
      <c r="CY270" s="2">
        <f t="shared" si="239"/>
        <v>0</v>
      </c>
      <c r="CZ270" s="2">
        <f t="shared" si="240"/>
        <v>0</v>
      </c>
      <c r="DA270" s="2"/>
      <c r="DB270" s="2"/>
      <c r="DC270" s="2" t="s">
        <v>3</v>
      </c>
      <c r="DD270" s="2" t="s">
        <v>3</v>
      </c>
      <c r="DE270" s="2" t="s">
        <v>3</v>
      </c>
      <c r="DF270" s="2" t="s">
        <v>3</v>
      </c>
      <c r="DG270" s="2" t="s">
        <v>3</v>
      </c>
      <c r="DH270" s="2" t="s">
        <v>3</v>
      </c>
      <c r="DI270" s="2" t="s">
        <v>3</v>
      </c>
      <c r="DJ270" s="2" t="s">
        <v>3</v>
      </c>
      <c r="DK270" s="2" t="s">
        <v>3</v>
      </c>
      <c r="DL270" s="2" t="s">
        <v>3</v>
      </c>
      <c r="DM270" s="2" t="s">
        <v>3</v>
      </c>
      <c r="DN270" s="2">
        <v>0</v>
      </c>
      <c r="DO270" s="2">
        <v>0</v>
      </c>
      <c r="DP270" s="2">
        <v>1</v>
      </c>
      <c r="DQ270" s="2">
        <v>1</v>
      </c>
      <c r="DR270" s="2"/>
      <c r="DS270" s="2"/>
      <c r="DT270" s="2"/>
      <c r="DU270" s="2">
        <v>1003</v>
      </c>
      <c r="DV270" s="2" t="s">
        <v>57</v>
      </c>
      <c r="DW270" s="2" t="s">
        <v>57</v>
      </c>
      <c r="DX270" s="2">
        <v>1</v>
      </c>
      <c r="DY270" s="2"/>
      <c r="DZ270" s="2" t="s">
        <v>3</v>
      </c>
      <c r="EA270" s="2" t="s">
        <v>3</v>
      </c>
      <c r="EB270" s="2" t="s">
        <v>3</v>
      </c>
      <c r="EC270" s="2" t="s">
        <v>3</v>
      </c>
      <c r="ED270" s="2"/>
      <c r="EE270" s="2">
        <v>41318551</v>
      </c>
      <c r="EF270" s="2">
        <v>12</v>
      </c>
      <c r="EG270" s="2" t="s">
        <v>59</v>
      </c>
      <c r="EH270" s="2">
        <v>0</v>
      </c>
      <c r="EI270" s="2" t="s">
        <v>3</v>
      </c>
      <c r="EJ270" s="2">
        <v>2</v>
      </c>
      <c r="EK270" s="2">
        <v>500002</v>
      </c>
      <c r="EL270" s="2" t="s">
        <v>60</v>
      </c>
      <c r="EM270" s="2" t="s">
        <v>61</v>
      </c>
      <c r="EN270" s="2"/>
      <c r="EO270" s="2" t="s">
        <v>3</v>
      </c>
      <c r="EP270" s="2"/>
      <c r="EQ270" s="2">
        <v>131072</v>
      </c>
      <c r="ER270" s="2">
        <v>1.99</v>
      </c>
      <c r="ES270" s="2">
        <v>1.99</v>
      </c>
      <c r="ET270" s="2">
        <v>0</v>
      </c>
      <c r="EU270" s="2">
        <v>0</v>
      </c>
      <c r="EV270" s="2">
        <v>0</v>
      </c>
      <c r="EW270" s="2">
        <v>0</v>
      </c>
      <c r="EX270" s="2">
        <v>0</v>
      </c>
      <c r="EY270" s="2">
        <v>0</v>
      </c>
      <c r="EZ270" s="2"/>
      <c r="FA270" s="2"/>
      <c r="FB270" s="2"/>
      <c r="FC270" s="2"/>
      <c r="FD270" s="2"/>
      <c r="FE270" s="2"/>
      <c r="FF270" s="2"/>
      <c r="FG270" s="2"/>
      <c r="FH270" s="2"/>
      <c r="FI270" s="2"/>
      <c r="FJ270" s="2"/>
      <c r="FK270" s="2"/>
      <c r="FL270" s="2"/>
      <c r="FM270" s="2"/>
      <c r="FN270" s="2"/>
      <c r="FO270" s="2"/>
      <c r="FP270" s="2"/>
      <c r="FQ270" s="2">
        <v>0</v>
      </c>
      <c r="FR270" s="2">
        <f t="shared" si="241"/>
        <v>0</v>
      </c>
      <c r="FS270" s="2">
        <v>0</v>
      </c>
      <c r="FT270" s="2"/>
      <c r="FU270" s="2"/>
      <c r="FV270" s="2"/>
      <c r="FW270" s="2"/>
      <c r="FX270" s="2">
        <v>0</v>
      </c>
      <c r="FY270" s="2">
        <v>0</v>
      </c>
      <c r="FZ270" s="2"/>
      <c r="GA270" s="2" t="s">
        <v>3</v>
      </c>
      <c r="GB270" s="2"/>
      <c r="GC270" s="2"/>
      <c r="GD270" s="2">
        <v>1</v>
      </c>
      <c r="GE270" s="2"/>
      <c r="GF270" s="2">
        <v>-1820313212</v>
      </c>
      <c r="GG270" s="2">
        <v>2</v>
      </c>
      <c r="GH270" s="2">
        <v>1</v>
      </c>
      <c r="GI270" s="2">
        <v>-2</v>
      </c>
      <c r="GJ270" s="2">
        <v>0</v>
      </c>
      <c r="GK270" s="2">
        <v>0</v>
      </c>
      <c r="GL270" s="2">
        <f t="shared" si="242"/>
        <v>0</v>
      </c>
      <c r="GM270" s="2">
        <f t="shared" si="243"/>
        <v>597</v>
      </c>
      <c r="GN270" s="2">
        <f t="shared" si="244"/>
        <v>0</v>
      </c>
      <c r="GO270" s="2">
        <f t="shared" si="245"/>
        <v>597</v>
      </c>
      <c r="GP270" s="2">
        <f t="shared" si="246"/>
        <v>0</v>
      </c>
      <c r="GQ270" s="2"/>
      <c r="GR270" s="2">
        <v>0</v>
      </c>
      <c r="GS270" s="2">
        <v>3</v>
      </c>
      <c r="GT270" s="2">
        <v>0</v>
      </c>
      <c r="GU270" s="2" t="s">
        <v>3</v>
      </c>
      <c r="GV270" s="2">
        <f t="shared" si="247"/>
        <v>0</v>
      </c>
      <c r="GW270" s="2">
        <v>1</v>
      </c>
      <c r="GX270" s="2">
        <f t="shared" si="248"/>
        <v>0</v>
      </c>
      <c r="GY270" s="2"/>
      <c r="GZ270" s="2"/>
      <c r="HA270" s="2">
        <v>0</v>
      </c>
      <c r="HB270" s="2">
        <v>0</v>
      </c>
      <c r="HC270" s="2">
        <f t="shared" si="249"/>
        <v>0</v>
      </c>
      <c r="HD270" s="2"/>
      <c r="HE270" s="2" t="s">
        <v>3</v>
      </c>
      <c r="HF270" s="2" t="s">
        <v>3</v>
      </c>
      <c r="HG270" s="2"/>
      <c r="HH270" s="2"/>
      <c r="HI270" s="2"/>
      <c r="HJ270" s="2"/>
      <c r="HK270" s="2"/>
      <c r="HL270" s="2"/>
      <c r="HM270" s="2" t="s">
        <v>3</v>
      </c>
      <c r="HN270" s="2" t="s">
        <v>3</v>
      </c>
      <c r="HO270" s="2" t="s">
        <v>3</v>
      </c>
      <c r="HP270" s="2" t="s">
        <v>3</v>
      </c>
      <c r="HQ270" s="2" t="s">
        <v>3</v>
      </c>
      <c r="HR270" s="2"/>
      <c r="HS270" s="2"/>
      <c r="HT270" s="2"/>
      <c r="HU270" s="2"/>
      <c r="HV270" s="2"/>
      <c r="HW270" s="2"/>
      <c r="HX270" s="2"/>
      <c r="HY270" s="2"/>
      <c r="HZ270" s="2"/>
      <c r="IA270" s="2"/>
      <c r="IB270" s="2"/>
      <c r="IC270" s="2"/>
      <c r="ID270" s="2"/>
      <c r="IE270" s="2"/>
      <c r="IF270" s="2"/>
      <c r="IG270" s="2"/>
      <c r="IH270" s="2"/>
      <c r="II270" s="2"/>
      <c r="IJ270" s="2"/>
      <c r="IK270" s="2">
        <v>0</v>
      </c>
      <c r="IL270" s="2"/>
      <c r="IM270" s="2"/>
      <c r="IN270" s="2"/>
      <c r="IO270" s="2"/>
      <c r="IP270" s="2"/>
      <c r="IQ270" s="2"/>
      <c r="IR270" s="2"/>
      <c r="IS270" s="2"/>
      <c r="IT270" s="2"/>
      <c r="IU270" s="2"/>
    </row>
    <row r="271" spans="1:255" x14ac:dyDescent="0.2">
      <c r="A271">
        <v>17</v>
      </c>
      <c r="B271">
        <v>1</v>
      </c>
      <c r="E271" t="s">
        <v>333</v>
      </c>
      <c r="F271" t="s">
        <v>55</v>
      </c>
      <c r="G271" t="s">
        <v>56</v>
      </c>
      <c r="H271" t="s">
        <v>57</v>
      </c>
      <c r="I271">
        <v>300</v>
      </c>
      <c r="J271">
        <v>0</v>
      </c>
      <c r="K271">
        <v>300</v>
      </c>
      <c r="O271">
        <f t="shared" si="212"/>
        <v>4913</v>
      </c>
      <c r="P271">
        <f t="shared" si="213"/>
        <v>4913</v>
      </c>
      <c r="Q271">
        <f t="shared" si="214"/>
        <v>0</v>
      </c>
      <c r="R271">
        <f t="shared" si="215"/>
        <v>0</v>
      </c>
      <c r="S271">
        <f t="shared" si="216"/>
        <v>0</v>
      </c>
      <c r="T271">
        <f t="shared" si="217"/>
        <v>0</v>
      </c>
      <c r="U271">
        <f t="shared" si="218"/>
        <v>0</v>
      </c>
      <c r="V271">
        <f t="shared" si="219"/>
        <v>0</v>
      </c>
      <c r="W271">
        <f t="shared" si="220"/>
        <v>0</v>
      </c>
      <c r="X271">
        <f t="shared" si="221"/>
        <v>0</v>
      </c>
      <c r="Y271">
        <f t="shared" si="222"/>
        <v>0</v>
      </c>
      <c r="AA271">
        <v>76147894</v>
      </c>
      <c r="AB271">
        <f t="shared" si="223"/>
        <v>1.99</v>
      </c>
      <c r="AC271">
        <f>ROUND((ES271),6)</f>
        <v>1.99</v>
      </c>
      <c r="AD271">
        <f>ROUND((((ET271)-(EU271))+AE271),6)</f>
        <v>0</v>
      </c>
      <c r="AE271">
        <f>ROUND((EU271),6)</f>
        <v>0</v>
      </c>
      <c r="AF271">
        <f>ROUND((EV271),6)</f>
        <v>0</v>
      </c>
      <c r="AG271">
        <f t="shared" si="227"/>
        <v>0</v>
      </c>
      <c r="AH271">
        <f>(EW271)</f>
        <v>0</v>
      </c>
      <c r="AI271">
        <f>(EX271)</f>
        <v>0</v>
      </c>
      <c r="AJ271">
        <f t="shared" si="229"/>
        <v>0</v>
      </c>
      <c r="AK271">
        <v>1.99</v>
      </c>
      <c r="AL271">
        <v>1.99</v>
      </c>
      <c r="AM271">
        <v>0</v>
      </c>
      <c r="AN271">
        <v>0</v>
      </c>
      <c r="AO271">
        <v>0</v>
      </c>
      <c r="AP271">
        <v>0</v>
      </c>
      <c r="AQ271">
        <v>0</v>
      </c>
      <c r="AR271">
        <v>0</v>
      </c>
      <c r="AS271">
        <v>0</v>
      </c>
      <c r="AT271">
        <v>0</v>
      </c>
      <c r="AU271">
        <v>0</v>
      </c>
      <c r="AV271">
        <v>1</v>
      </c>
      <c r="AW271">
        <v>1</v>
      </c>
      <c r="AZ271">
        <v>8.23</v>
      </c>
      <c r="BA271">
        <v>1</v>
      </c>
      <c r="BB271">
        <v>1</v>
      </c>
      <c r="BC271">
        <v>8.23</v>
      </c>
      <c r="BD271" t="s">
        <v>3</v>
      </c>
      <c r="BE271" t="s">
        <v>3</v>
      </c>
      <c r="BF271" t="s">
        <v>3</v>
      </c>
      <c r="BG271" t="s">
        <v>3</v>
      </c>
      <c r="BH271">
        <v>3</v>
      </c>
      <c r="BI271">
        <v>2</v>
      </c>
      <c r="BJ271" t="s">
        <v>58</v>
      </c>
      <c r="BM271">
        <v>500002</v>
      </c>
      <c r="BN271">
        <v>0</v>
      </c>
      <c r="BO271" t="s">
        <v>258</v>
      </c>
      <c r="BP271">
        <v>1</v>
      </c>
      <c r="BQ271">
        <v>12</v>
      </c>
      <c r="BR271">
        <v>0</v>
      </c>
      <c r="BS271">
        <v>1</v>
      </c>
      <c r="BT271">
        <v>1</v>
      </c>
      <c r="BU271">
        <v>1</v>
      </c>
      <c r="BV271">
        <v>1</v>
      </c>
      <c r="BW271">
        <v>1</v>
      </c>
      <c r="BX271">
        <v>1</v>
      </c>
      <c r="BY271" t="s">
        <v>3</v>
      </c>
      <c r="BZ271">
        <v>0</v>
      </c>
      <c r="CA271">
        <v>0</v>
      </c>
      <c r="CB271" t="s">
        <v>3</v>
      </c>
      <c r="CE271">
        <v>0</v>
      </c>
      <c r="CF271">
        <v>0</v>
      </c>
      <c r="CG271">
        <v>0</v>
      </c>
      <c r="CM271">
        <v>0</v>
      </c>
      <c r="CN271" t="s">
        <v>3</v>
      </c>
      <c r="CO271">
        <v>0</v>
      </c>
      <c r="CP271">
        <f t="shared" si="230"/>
        <v>4913</v>
      </c>
      <c r="CQ271">
        <f t="shared" si="231"/>
        <v>16.377700000000001</v>
      </c>
      <c r="CR271">
        <f t="shared" si="232"/>
        <v>0</v>
      </c>
      <c r="CS271">
        <f t="shared" si="233"/>
        <v>0</v>
      </c>
      <c r="CT271">
        <f t="shared" si="234"/>
        <v>0</v>
      </c>
      <c r="CU271">
        <f t="shared" si="235"/>
        <v>0</v>
      </c>
      <c r="CV271">
        <f t="shared" si="236"/>
        <v>0</v>
      </c>
      <c r="CW271">
        <f t="shared" si="237"/>
        <v>0</v>
      </c>
      <c r="CX271">
        <f t="shared" si="238"/>
        <v>0</v>
      </c>
      <c r="CY271">
        <f t="shared" si="239"/>
        <v>0</v>
      </c>
      <c r="CZ271">
        <f t="shared" si="240"/>
        <v>0</v>
      </c>
      <c r="DC271" t="s">
        <v>3</v>
      </c>
      <c r="DD271" t="s">
        <v>3</v>
      </c>
      <c r="DE271" t="s">
        <v>3</v>
      </c>
      <c r="DF271" t="s">
        <v>3</v>
      </c>
      <c r="DG271" t="s">
        <v>3</v>
      </c>
      <c r="DH271" t="s">
        <v>3</v>
      </c>
      <c r="DI271" t="s">
        <v>3</v>
      </c>
      <c r="DJ271" t="s">
        <v>3</v>
      </c>
      <c r="DK271" t="s">
        <v>3</v>
      </c>
      <c r="DL271" t="s">
        <v>3</v>
      </c>
      <c r="DM271" t="s">
        <v>3</v>
      </c>
      <c r="DN271">
        <v>0</v>
      </c>
      <c r="DO271">
        <v>0</v>
      </c>
      <c r="DP271">
        <v>1</v>
      </c>
      <c r="DQ271">
        <v>1</v>
      </c>
      <c r="DU271">
        <v>1003</v>
      </c>
      <c r="DV271" t="s">
        <v>57</v>
      </c>
      <c r="DW271" t="s">
        <v>57</v>
      </c>
      <c r="DX271">
        <v>1</v>
      </c>
      <c r="DZ271" t="s">
        <v>3</v>
      </c>
      <c r="EA271" t="s">
        <v>3</v>
      </c>
      <c r="EB271" t="s">
        <v>3</v>
      </c>
      <c r="EC271" t="s">
        <v>3</v>
      </c>
      <c r="EE271">
        <v>41318551</v>
      </c>
      <c r="EF271">
        <v>12</v>
      </c>
      <c r="EG271" t="s">
        <v>59</v>
      </c>
      <c r="EH271">
        <v>0</v>
      </c>
      <c r="EI271" t="s">
        <v>3</v>
      </c>
      <c r="EJ271">
        <v>2</v>
      </c>
      <c r="EK271">
        <v>500002</v>
      </c>
      <c r="EL271" t="s">
        <v>60</v>
      </c>
      <c r="EM271" t="s">
        <v>61</v>
      </c>
      <c r="EO271" t="s">
        <v>3</v>
      </c>
      <c r="EQ271">
        <v>131072</v>
      </c>
      <c r="ER271">
        <v>1.99</v>
      </c>
      <c r="ES271">
        <v>1.99</v>
      </c>
      <c r="ET271">
        <v>0</v>
      </c>
      <c r="EU271">
        <v>0</v>
      </c>
      <c r="EV271">
        <v>0</v>
      </c>
      <c r="EW271">
        <v>0</v>
      </c>
      <c r="EX271">
        <v>0</v>
      </c>
      <c r="EY271">
        <v>0</v>
      </c>
      <c r="FQ271">
        <v>0</v>
      </c>
      <c r="FR271">
        <f t="shared" si="241"/>
        <v>0</v>
      </c>
      <c r="FS271">
        <v>0</v>
      </c>
      <c r="FX271">
        <v>0</v>
      </c>
      <c r="FY271">
        <v>0</v>
      </c>
      <c r="GA271" t="s">
        <v>3</v>
      </c>
      <c r="GD271">
        <v>1</v>
      </c>
      <c r="GF271">
        <v>-1820313212</v>
      </c>
      <c r="GG271">
        <v>1</v>
      </c>
      <c r="GH271">
        <v>1</v>
      </c>
      <c r="GI271">
        <v>3</v>
      </c>
      <c r="GJ271">
        <v>0</v>
      </c>
      <c r="GK271">
        <v>0</v>
      </c>
      <c r="GL271">
        <f t="shared" si="242"/>
        <v>0</v>
      </c>
      <c r="GM271">
        <f t="shared" si="243"/>
        <v>4913</v>
      </c>
      <c r="GN271">
        <f t="shared" si="244"/>
        <v>0</v>
      </c>
      <c r="GO271">
        <f t="shared" si="245"/>
        <v>4913</v>
      </c>
      <c r="GP271">
        <f t="shared" si="246"/>
        <v>0</v>
      </c>
      <c r="GR271">
        <v>0</v>
      </c>
      <c r="GS271">
        <v>3</v>
      </c>
      <c r="GT271">
        <v>0</v>
      </c>
      <c r="GU271" t="s">
        <v>3</v>
      </c>
      <c r="GV271">
        <f t="shared" si="247"/>
        <v>0</v>
      </c>
      <c r="GW271">
        <v>1</v>
      </c>
      <c r="GX271">
        <f t="shared" si="248"/>
        <v>0</v>
      </c>
      <c r="HA271">
        <v>0</v>
      </c>
      <c r="HB271">
        <v>0</v>
      </c>
      <c r="HC271">
        <f t="shared" si="249"/>
        <v>0</v>
      </c>
      <c r="HE271" t="s">
        <v>3</v>
      </c>
      <c r="HF271" t="s">
        <v>3</v>
      </c>
      <c r="HM271" t="s">
        <v>3</v>
      </c>
      <c r="HN271" t="s">
        <v>3</v>
      </c>
      <c r="HO271" t="s">
        <v>3</v>
      </c>
      <c r="HP271" t="s">
        <v>3</v>
      </c>
      <c r="HQ271" t="s">
        <v>3</v>
      </c>
      <c r="IK271">
        <v>0</v>
      </c>
    </row>
    <row r="272" spans="1:255" x14ac:dyDescent="0.2">
      <c r="A272" s="2">
        <v>19</v>
      </c>
      <c r="B272" s="2">
        <v>1</v>
      </c>
      <c r="C272" s="2"/>
      <c r="D272" s="2"/>
      <c r="E272" s="2"/>
      <c r="F272" s="2" t="s">
        <v>3</v>
      </c>
      <c r="G272" s="2" t="s">
        <v>334</v>
      </c>
      <c r="H272" s="2" t="s">
        <v>3</v>
      </c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>
        <v>1</v>
      </c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  <c r="EA272" s="2"/>
      <c r="EB272" s="2"/>
      <c r="EC272" s="2"/>
      <c r="ED272" s="2"/>
      <c r="EE272" s="2"/>
      <c r="EF272" s="2"/>
      <c r="EG272" s="2"/>
      <c r="EH272" s="2"/>
      <c r="EI272" s="2"/>
      <c r="EJ272" s="2"/>
      <c r="EK272" s="2"/>
      <c r="EL272" s="2"/>
      <c r="EM272" s="2"/>
      <c r="EN272" s="2"/>
      <c r="EO272" s="2"/>
      <c r="EP272" s="2"/>
      <c r="EQ272" s="2"/>
      <c r="ER272" s="2"/>
      <c r="ES272" s="2"/>
      <c r="ET272" s="2"/>
      <c r="EU272" s="2"/>
      <c r="EV272" s="2"/>
      <c r="EW272" s="2"/>
      <c r="EX272" s="2"/>
      <c r="EY272" s="2"/>
      <c r="EZ272" s="2"/>
      <c r="FA272" s="2"/>
      <c r="FB272" s="2"/>
      <c r="FC272" s="2"/>
      <c r="FD272" s="2"/>
      <c r="FE272" s="2"/>
      <c r="FF272" s="2"/>
      <c r="FG272" s="2"/>
      <c r="FH272" s="2"/>
      <c r="FI272" s="2"/>
      <c r="FJ272" s="2"/>
      <c r="FK272" s="2"/>
      <c r="FL272" s="2"/>
      <c r="FM272" s="2"/>
      <c r="FN272" s="2"/>
      <c r="FO272" s="2"/>
      <c r="FP272" s="2"/>
      <c r="FQ272" s="2"/>
      <c r="FR272" s="2"/>
      <c r="FS272" s="2"/>
      <c r="FT272" s="2"/>
      <c r="FU272" s="2"/>
      <c r="FV272" s="2"/>
      <c r="FW272" s="2"/>
      <c r="FX272" s="2"/>
      <c r="FY272" s="2"/>
      <c r="FZ272" s="2"/>
      <c r="GA272" s="2"/>
      <c r="GB272" s="2"/>
      <c r="GC272" s="2"/>
      <c r="GD272" s="2"/>
      <c r="GE272" s="2"/>
      <c r="GF272" s="2"/>
      <c r="GG272" s="2"/>
      <c r="GH272" s="2"/>
      <c r="GI272" s="2"/>
      <c r="GJ272" s="2"/>
      <c r="GK272" s="2"/>
      <c r="GL272" s="2"/>
      <c r="GM272" s="2"/>
      <c r="GN272" s="2"/>
      <c r="GO272" s="2"/>
      <c r="GP272" s="2"/>
      <c r="GQ272" s="2"/>
      <c r="GR272" s="2"/>
      <c r="GS272" s="2"/>
      <c r="GT272" s="2"/>
      <c r="GU272" s="2"/>
      <c r="GV272" s="2"/>
      <c r="GW272" s="2"/>
      <c r="GX272" s="2"/>
      <c r="GY272" s="2"/>
      <c r="GZ272" s="2"/>
      <c r="HA272" s="2"/>
      <c r="HB272" s="2"/>
      <c r="HC272" s="2"/>
      <c r="HD272" s="2"/>
      <c r="HE272" s="2"/>
      <c r="HF272" s="2"/>
      <c r="HG272" s="2"/>
      <c r="HH272" s="2"/>
      <c r="HI272" s="2"/>
      <c r="HJ272" s="2"/>
      <c r="HK272" s="2"/>
      <c r="HL272" s="2"/>
      <c r="HM272" s="2"/>
      <c r="HN272" s="2"/>
      <c r="HO272" s="2"/>
      <c r="HP272" s="2"/>
      <c r="HQ272" s="2"/>
      <c r="HR272" s="2"/>
      <c r="HS272" s="2"/>
      <c r="HT272" s="2"/>
      <c r="HU272" s="2"/>
      <c r="HV272" s="2"/>
      <c r="HW272" s="2"/>
      <c r="HX272" s="2"/>
      <c r="HY272" s="2"/>
      <c r="HZ272" s="2"/>
      <c r="IA272" s="2"/>
      <c r="IB272" s="2"/>
      <c r="IC272" s="2"/>
      <c r="ID272" s="2"/>
      <c r="IE272" s="2"/>
      <c r="IF272" s="2"/>
      <c r="IG272" s="2"/>
      <c r="IH272" s="2"/>
      <c r="II272" s="2"/>
      <c r="IJ272" s="2"/>
      <c r="IK272" s="2">
        <v>0</v>
      </c>
      <c r="IL272" s="2"/>
      <c r="IM272" s="2"/>
      <c r="IN272" s="2"/>
      <c r="IO272" s="2"/>
      <c r="IP272" s="2"/>
      <c r="IQ272" s="2"/>
      <c r="IR272" s="2"/>
      <c r="IS272" s="2"/>
      <c r="IT272" s="2"/>
      <c r="IU272" s="2"/>
    </row>
    <row r="273" spans="1:255" x14ac:dyDescent="0.2">
      <c r="A273" s="2">
        <v>17</v>
      </c>
      <c r="B273" s="2">
        <v>1</v>
      </c>
      <c r="C273" s="2">
        <f>ROW(SmtRes!A589)</f>
        <v>589</v>
      </c>
      <c r="D273" s="2">
        <f>ROW(EtalonRes!A595)</f>
        <v>595</v>
      </c>
      <c r="E273" s="2" t="s">
        <v>335</v>
      </c>
      <c r="F273" s="2" t="s">
        <v>19</v>
      </c>
      <c r="G273" s="2" t="s">
        <v>20</v>
      </c>
      <c r="H273" s="2" t="s">
        <v>21</v>
      </c>
      <c r="I273" s="2">
        <f>ROUND(3.24/100,9)</f>
        <v>3.2399999999999998E-2</v>
      </c>
      <c r="J273" s="2">
        <v>0</v>
      </c>
      <c r="K273" s="2">
        <f>ROUND(3.24/100,9)</f>
        <v>3.2399999999999998E-2</v>
      </c>
      <c r="L273" s="2"/>
      <c r="M273" s="2"/>
      <c r="N273" s="2"/>
      <c r="O273" s="2">
        <f t="shared" ref="O273:O308" si="255">ROUND(CP273,0)</f>
        <v>45</v>
      </c>
      <c r="P273" s="2">
        <f t="shared" ref="P273:P308" si="256">ROUND(CQ273*I273,0)</f>
        <v>0</v>
      </c>
      <c r="Q273" s="2">
        <f t="shared" ref="Q273:Q308" si="257">ROUND(CR273*I273,0)</f>
        <v>0</v>
      </c>
      <c r="R273" s="2">
        <f t="shared" ref="R273:R308" si="258">ROUND(CS273*I273,0)</f>
        <v>0</v>
      </c>
      <c r="S273" s="2">
        <f t="shared" ref="S273:S308" si="259">ROUND(CT273*I273,0)</f>
        <v>45</v>
      </c>
      <c r="T273" s="2">
        <f t="shared" ref="T273:T308" si="260">ROUND(CU273*I273,0)</f>
        <v>0</v>
      </c>
      <c r="U273" s="2">
        <f t="shared" ref="U273:U308" si="261">CV273*I273</f>
        <v>5.7380399999999998</v>
      </c>
      <c r="V273" s="2">
        <f t="shared" ref="V273:V308" si="262">CW273*I273</f>
        <v>0</v>
      </c>
      <c r="W273" s="2">
        <f t="shared" ref="W273:W308" si="263">ROUND(CX273*I273,0)</f>
        <v>0</v>
      </c>
      <c r="X273" s="2">
        <f t="shared" ref="X273:X308" si="264">ROUND(CY273,0)</f>
        <v>36</v>
      </c>
      <c r="Y273" s="2">
        <f t="shared" ref="Y273:Y308" si="265">ROUND(CZ273,0)</f>
        <v>17</v>
      </c>
      <c r="Z273" s="2"/>
      <c r="AA273" s="2">
        <v>76147896</v>
      </c>
      <c r="AB273" s="2">
        <f t="shared" ref="AB273:AB308" si="266">ROUND((AC273+AD273+AF273),6)</f>
        <v>1381.38</v>
      </c>
      <c r="AC273" s="2">
        <f t="shared" ref="AC273:AC308" si="267">ROUND((ES273),6)</f>
        <v>0</v>
      </c>
      <c r="AD273" s="2">
        <f>ROUND(((((ET273*1.15))-((EU273*1.15)))+AE273),6)</f>
        <v>0</v>
      </c>
      <c r="AE273" s="2">
        <f>ROUND(((EU273*1.15)),6)</f>
        <v>0</v>
      </c>
      <c r="AF273" s="2">
        <f>ROUND(((EV273*1.15)),6)</f>
        <v>1381.38</v>
      </c>
      <c r="AG273" s="2">
        <f t="shared" ref="AG273:AG308" si="268">ROUND((AP273),6)</f>
        <v>0</v>
      </c>
      <c r="AH273" s="2">
        <f>((EW273*1.15))</f>
        <v>177.1</v>
      </c>
      <c r="AI273" s="2">
        <f>((EX273*1.15))</f>
        <v>0</v>
      </c>
      <c r="AJ273" s="2">
        <f t="shared" ref="AJ273:AJ308" si="269">(AS273)</f>
        <v>0</v>
      </c>
      <c r="AK273" s="2">
        <v>1201.2</v>
      </c>
      <c r="AL273" s="2">
        <v>0</v>
      </c>
      <c r="AM273" s="2">
        <v>0</v>
      </c>
      <c r="AN273" s="2">
        <v>0</v>
      </c>
      <c r="AO273" s="2">
        <v>1201.2</v>
      </c>
      <c r="AP273" s="2">
        <v>0</v>
      </c>
      <c r="AQ273" s="2">
        <v>154</v>
      </c>
      <c r="AR273" s="2">
        <v>0</v>
      </c>
      <c r="AS273" s="2">
        <v>0</v>
      </c>
      <c r="AT273" s="2">
        <v>80</v>
      </c>
      <c r="AU273" s="2">
        <v>38</v>
      </c>
      <c r="AV273" s="2">
        <v>1</v>
      </c>
      <c r="AW273" s="2">
        <v>1</v>
      </c>
      <c r="AX273" s="2"/>
      <c r="AY273" s="2"/>
      <c r="AZ273" s="2">
        <v>1</v>
      </c>
      <c r="BA273" s="2">
        <v>1</v>
      </c>
      <c r="BB273" s="2">
        <v>1</v>
      </c>
      <c r="BC273" s="2">
        <v>1</v>
      </c>
      <c r="BD273" s="2" t="s">
        <v>3</v>
      </c>
      <c r="BE273" s="2" t="s">
        <v>3</v>
      </c>
      <c r="BF273" s="2" t="s">
        <v>3</v>
      </c>
      <c r="BG273" s="2" t="s">
        <v>3</v>
      </c>
      <c r="BH273" s="2">
        <v>0</v>
      </c>
      <c r="BI273" s="2">
        <v>1</v>
      </c>
      <c r="BJ273" s="2" t="s">
        <v>22</v>
      </c>
      <c r="BK273" s="2"/>
      <c r="BL273" s="2"/>
      <c r="BM273" s="2">
        <v>1003</v>
      </c>
      <c r="BN273" s="2">
        <v>0</v>
      </c>
      <c r="BO273" s="2" t="s">
        <v>3</v>
      </c>
      <c r="BP273" s="2">
        <v>0</v>
      </c>
      <c r="BQ273" s="2">
        <v>2</v>
      </c>
      <c r="BR273" s="2">
        <v>0</v>
      </c>
      <c r="BS273" s="2">
        <v>1</v>
      </c>
      <c r="BT273" s="2">
        <v>1</v>
      </c>
      <c r="BU273" s="2">
        <v>1</v>
      </c>
      <c r="BV273" s="2">
        <v>1</v>
      </c>
      <c r="BW273" s="2">
        <v>1</v>
      </c>
      <c r="BX273" s="2">
        <v>1</v>
      </c>
      <c r="BY273" s="2" t="s">
        <v>3</v>
      </c>
      <c r="BZ273" s="2">
        <v>80</v>
      </c>
      <c r="CA273" s="2">
        <v>38</v>
      </c>
      <c r="CB273" s="2" t="s">
        <v>3</v>
      </c>
      <c r="CC273" s="2"/>
      <c r="CD273" s="2"/>
      <c r="CE273" s="2">
        <v>0</v>
      </c>
      <c r="CF273" s="2">
        <v>0</v>
      </c>
      <c r="CG273" s="2">
        <v>0</v>
      </c>
      <c r="CH273" s="2"/>
      <c r="CI273" s="2"/>
      <c r="CJ273" s="2"/>
      <c r="CK273" s="2"/>
      <c r="CL273" s="2"/>
      <c r="CM273" s="2">
        <v>0</v>
      </c>
      <c r="CN273" s="2" t="s">
        <v>23</v>
      </c>
      <c r="CO273" s="2">
        <v>0</v>
      </c>
      <c r="CP273" s="2">
        <f t="shared" ref="CP273:CP308" si="270">(P273+Q273+S273)</f>
        <v>45</v>
      </c>
      <c r="CQ273" s="2">
        <f t="shared" ref="CQ273:CQ308" si="271">AC273*BC273</f>
        <v>0</v>
      </c>
      <c r="CR273" s="2">
        <f t="shared" ref="CR273:CR308" si="272">AD273*BB273</f>
        <v>0</v>
      </c>
      <c r="CS273" s="2">
        <f t="shared" ref="CS273:CS308" si="273">AE273*BS273</f>
        <v>0</v>
      </c>
      <c r="CT273" s="2">
        <f t="shared" ref="CT273:CT308" si="274">AF273*BA273</f>
        <v>1381.38</v>
      </c>
      <c r="CU273" s="2">
        <f t="shared" ref="CU273:CU308" si="275">AG273</f>
        <v>0</v>
      </c>
      <c r="CV273" s="2">
        <f t="shared" ref="CV273:CV308" si="276">AH273</f>
        <v>177.1</v>
      </c>
      <c r="CW273" s="2">
        <f t="shared" ref="CW273:CW308" si="277">AI273</f>
        <v>0</v>
      </c>
      <c r="CX273" s="2">
        <f t="shared" ref="CX273:CX308" si="278">AJ273</f>
        <v>0</v>
      </c>
      <c r="CY273" s="2">
        <f t="shared" ref="CY273:CY308" si="279">(((S273+R273)*AT273)/100)</f>
        <v>36</v>
      </c>
      <c r="CZ273" s="2">
        <f t="shared" ref="CZ273:CZ308" si="280">(((S273+R273)*AU273)/100)</f>
        <v>17.100000000000001</v>
      </c>
      <c r="DA273" s="2"/>
      <c r="DB273" s="2"/>
      <c r="DC273" s="2" t="s">
        <v>3</v>
      </c>
      <c r="DD273" s="2" t="s">
        <v>3</v>
      </c>
      <c r="DE273" s="2" t="s">
        <v>24</v>
      </c>
      <c r="DF273" s="2" t="s">
        <v>24</v>
      </c>
      <c r="DG273" s="2" t="s">
        <v>24</v>
      </c>
      <c r="DH273" s="2" t="s">
        <v>3</v>
      </c>
      <c r="DI273" s="2" t="s">
        <v>24</v>
      </c>
      <c r="DJ273" s="2" t="s">
        <v>24</v>
      </c>
      <c r="DK273" s="2" t="s">
        <v>3</v>
      </c>
      <c r="DL273" s="2" t="s">
        <v>3</v>
      </c>
      <c r="DM273" s="2" t="s">
        <v>3</v>
      </c>
      <c r="DN273" s="2">
        <v>0</v>
      </c>
      <c r="DO273" s="2">
        <v>0</v>
      </c>
      <c r="DP273" s="2">
        <v>1</v>
      </c>
      <c r="DQ273" s="2">
        <v>1</v>
      </c>
      <c r="DR273" s="2"/>
      <c r="DS273" s="2"/>
      <c r="DT273" s="2"/>
      <c r="DU273" s="2">
        <v>1013</v>
      </c>
      <c r="DV273" s="2" t="s">
        <v>21</v>
      </c>
      <c r="DW273" s="2" t="s">
        <v>21</v>
      </c>
      <c r="DX273" s="2">
        <v>1</v>
      </c>
      <c r="DY273" s="2"/>
      <c r="DZ273" s="2" t="s">
        <v>3</v>
      </c>
      <c r="EA273" s="2" t="s">
        <v>3</v>
      </c>
      <c r="EB273" s="2" t="s">
        <v>3</v>
      </c>
      <c r="EC273" s="2" t="s">
        <v>3</v>
      </c>
      <c r="ED273" s="2"/>
      <c r="EE273" s="2">
        <v>41318343</v>
      </c>
      <c r="EF273" s="2">
        <v>2</v>
      </c>
      <c r="EG273" s="2" t="s">
        <v>25</v>
      </c>
      <c r="EH273" s="2">
        <v>0</v>
      </c>
      <c r="EI273" s="2" t="s">
        <v>3</v>
      </c>
      <c r="EJ273" s="2">
        <v>1</v>
      </c>
      <c r="EK273" s="2">
        <v>1003</v>
      </c>
      <c r="EL273" s="2" t="s">
        <v>26</v>
      </c>
      <c r="EM273" s="2" t="s">
        <v>27</v>
      </c>
      <c r="EN273" s="2"/>
      <c r="EO273" s="2" t="s">
        <v>28</v>
      </c>
      <c r="EP273" s="2"/>
      <c r="EQ273" s="2">
        <v>131840</v>
      </c>
      <c r="ER273" s="2">
        <v>1201.2</v>
      </c>
      <c r="ES273" s="2">
        <v>0</v>
      </c>
      <c r="ET273" s="2">
        <v>0</v>
      </c>
      <c r="EU273" s="2">
        <v>0</v>
      </c>
      <c r="EV273" s="2">
        <v>1201.2</v>
      </c>
      <c r="EW273" s="2">
        <v>154</v>
      </c>
      <c r="EX273" s="2">
        <v>0</v>
      </c>
      <c r="EY273" s="2">
        <v>0</v>
      </c>
      <c r="EZ273" s="2"/>
      <c r="FA273" s="2"/>
      <c r="FB273" s="2"/>
      <c r="FC273" s="2"/>
      <c r="FD273" s="2"/>
      <c r="FE273" s="2"/>
      <c r="FF273" s="2"/>
      <c r="FG273" s="2"/>
      <c r="FH273" s="2"/>
      <c r="FI273" s="2"/>
      <c r="FJ273" s="2"/>
      <c r="FK273" s="2"/>
      <c r="FL273" s="2"/>
      <c r="FM273" s="2"/>
      <c r="FN273" s="2"/>
      <c r="FO273" s="2"/>
      <c r="FP273" s="2"/>
      <c r="FQ273" s="2">
        <v>0</v>
      </c>
      <c r="FR273" s="2">
        <f t="shared" ref="FR273:FR308" si="281">ROUND(IF(AND(BH273=3,BI273=3),P273,0),0)</f>
        <v>0</v>
      </c>
      <c r="FS273" s="2">
        <v>0</v>
      </c>
      <c r="FT273" s="2"/>
      <c r="FU273" s="2"/>
      <c r="FV273" s="2"/>
      <c r="FW273" s="2"/>
      <c r="FX273" s="2">
        <v>80</v>
      </c>
      <c r="FY273" s="2">
        <v>38</v>
      </c>
      <c r="FZ273" s="2"/>
      <c r="GA273" s="2" t="s">
        <v>3</v>
      </c>
      <c r="GB273" s="2"/>
      <c r="GC273" s="2"/>
      <c r="GD273" s="2">
        <v>1</v>
      </c>
      <c r="GE273" s="2"/>
      <c r="GF273" s="2">
        <v>1806771536</v>
      </c>
      <c r="GG273" s="2">
        <v>2</v>
      </c>
      <c r="GH273" s="2">
        <v>1</v>
      </c>
      <c r="GI273" s="2">
        <v>-2</v>
      </c>
      <c r="GJ273" s="2">
        <v>0</v>
      </c>
      <c r="GK273" s="2">
        <v>0</v>
      </c>
      <c r="GL273" s="2">
        <f t="shared" ref="GL273:GL308" si="282">ROUND(IF(AND(BH273=3,BI273=3,FS273&lt;&gt;0),P273,0),0)</f>
        <v>0</v>
      </c>
      <c r="GM273" s="2">
        <f t="shared" ref="GM273:GM308" si="283">ROUND(O273+X273+Y273,0)+GX273</f>
        <v>98</v>
      </c>
      <c r="GN273" s="2">
        <f t="shared" ref="GN273:GN308" si="284">IF(OR(BI273=0,BI273=1),ROUND(O273+X273+Y273,0),0)</f>
        <v>98</v>
      </c>
      <c r="GO273" s="2">
        <f t="shared" ref="GO273:GO308" si="285">IF(BI273=2,ROUND(O273+X273+Y273,0),0)</f>
        <v>0</v>
      </c>
      <c r="GP273" s="2">
        <f t="shared" ref="GP273:GP308" si="286">IF(BI273=4,ROUND(O273+X273+Y273,0)+GX273,0)</f>
        <v>0</v>
      </c>
      <c r="GQ273" s="2"/>
      <c r="GR273" s="2">
        <v>0</v>
      </c>
      <c r="GS273" s="2">
        <v>3</v>
      </c>
      <c r="GT273" s="2">
        <v>0</v>
      </c>
      <c r="GU273" s="2" t="s">
        <v>3</v>
      </c>
      <c r="GV273" s="2">
        <f t="shared" ref="GV273:GV308" si="287">ROUND((GT273),6)</f>
        <v>0</v>
      </c>
      <c r="GW273" s="2">
        <v>1</v>
      </c>
      <c r="GX273" s="2">
        <f t="shared" ref="GX273:GX308" si="288">ROUND(HC273*I273,0)</f>
        <v>0</v>
      </c>
      <c r="GY273" s="2"/>
      <c r="GZ273" s="2"/>
      <c r="HA273" s="2">
        <v>0</v>
      </c>
      <c r="HB273" s="2">
        <v>0</v>
      </c>
      <c r="HC273" s="2">
        <f t="shared" ref="HC273:HC308" si="289">GV273*GW273</f>
        <v>0</v>
      </c>
      <c r="HD273" s="2"/>
      <c r="HE273" s="2" t="s">
        <v>3</v>
      </c>
      <c r="HF273" s="2" t="s">
        <v>3</v>
      </c>
      <c r="HG273" s="2"/>
      <c r="HH273" s="2"/>
      <c r="HI273" s="2"/>
      <c r="HJ273" s="2"/>
      <c r="HK273" s="2"/>
      <c r="HL273" s="2"/>
      <c r="HM273" s="2" t="s">
        <v>3</v>
      </c>
      <c r="HN273" s="2" t="s">
        <v>3</v>
      </c>
      <c r="HO273" s="2" t="s">
        <v>3</v>
      </c>
      <c r="HP273" s="2" t="s">
        <v>3</v>
      </c>
      <c r="HQ273" s="2" t="s">
        <v>3</v>
      </c>
      <c r="HR273" s="2"/>
      <c r="HS273" s="2"/>
      <c r="HT273" s="2"/>
      <c r="HU273" s="2"/>
      <c r="HV273" s="2"/>
      <c r="HW273" s="2"/>
      <c r="HX273" s="2"/>
      <c r="HY273" s="2"/>
      <c r="HZ273" s="2"/>
      <c r="IA273" s="2"/>
      <c r="IB273" s="2"/>
      <c r="IC273" s="2"/>
      <c r="ID273" s="2"/>
      <c r="IE273" s="2"/>
      <c r="IF273" s="2"/>
      <c r="IG273" s="2"/>
      <c r="IH273" s="2"/>
      <c r="II273" s="2"/>
      <c r="IJ273" s="2"/>
      <c r="IK273" s="2">
        <v>0</v>
      </c>
      <c r="IL273" s="2"/>
      <c r="IM273" s="2"/>
      <c r="IN273" s="2"/>
      <c r="IO273" s="2"/>
      <c r="IP273" s="2"/>
      <c r="IQ273" s="2"/>
      <c r="IR273" s="2"/>
      <c r="IS273" s="2"/>
      <c r="IT273" s="2"/>
      <c r="IU273" s="2"/>
    </row>
    <row r="274" spans="1:255" x14ac:dyDescent="0.2">
      <c r="A274">
        <v>17</v>
      </c>
      <c r="B274">
        <v>1</v>
      </c>
      <c r="C274">
        <f>ROW(SmtRes!A590)</f>
        <v>590</v>
      </c>
      <c r="D274">
        <f>ROW(EtalonRes!A596)</f>
        <v>596</v>
      </c>
      <c r="E274" t="s">
        <v>335</v>
      </c>
      <c r="F274" t="s">
        <v>19</v>
      </c>
      <c r="G274" t="s">
        <v>20</v>
      </c>
      <c r="H274" t="s">
        <v>21</v>
      </c>
      <c r="I274">
        <f>ROUND(3.24/100,9)</f>
        <v>3.2399999999999998E-2</v>
      </c>
      <c r="J274">
        <v>0</v>
      </c>
      <c r="K274">
        <f>ROUND(3.24/100,9)</f>
        <v>3.2399999999999998E-2</v>
      </c>
      <c r="O274">
        <f t="shared" si="255"/>
        <v>368</v>
      </c>
      <c r="P274">
        <f t="shared" si="256"/>
        <v>0</v>
      </c>
      <c r="Q274">
        <f t="shared" si="257"/>
        <v>0</v>
      </c>
      <c r="R274">
        <f t="shared" si="258"/>
        <v>0</v>
      </c>
      <c r="S274">
        <f t="shared" si="259"/>
        <v>368</v>
      </c>
      <c r="T274">
        <f t="shared" si="260"/>
        <v>0</v>
      </c>
      <c r="U274">
        <f t="shared" si="261"/>
        <v>5.7380399999999998</v>
      </c>
      <c r="V274">
        <f t="shared" si="262"/>
        <v>0</v>
      </c>
      <c r="W274">
        <f t="shared" si="263"/>
        <v>0</v>
      </c>
      <c r="X274">
        <f t="shared" si="264"/>
        <v>294</v>
      </c>
      <c r="Y274">
        <f t="shared" si="265"/>
        <v>140</v>
      </c>
      <c r="AA274">
        <v>76147894</v>
      </c>
      <c r="AB274">
        <f t="shared" si="266"/>
        <v>1381.38</v>
      </c>
      <c r="AC274">
        <f t="shared" si="267"/>
        <v>0</v>
      </c>
      <c r="AD274">
        <f>ROUND(((((ET274*1.15))-((EU274*1.15)))+AE274),6)</f>
        <v>0</v>
      </c>
      <c r="AE274">
        <f>ROUND(((EU274*1.15)),6)</f>
        <v>0</v>
      </c>
      <c r="AF274">
        <f>ROUND(((EV274*1.15)),6)</f>
        <v>1381.38</v>
      </c>
      <c r="AG274">
        <f t="shared" si="268"/>
        <v>0</v>
      </c>
      <c r="AH274">
        <f>((EW274*1.15))</f>
        <v>177.1</v>
      </c>
      <c r="AI274">
        <f>((EX274*1.15))</f>
        <v>0</v>
      </c>
      <c r="AJ274">
        <f t="shared" si="269"/>
        <v>0</v>
      </c>
      <c r="AK274">
        <v>1201.2</v>
      </c>
      <c r="AL274">
        <v>0</v>
      </c>
      <c r="AM274">
        <v>0</v>
      </c>
      <c r="AN274">
        <v>0</v>
      </c>
      <c r="AO274">
        <v>1201.2</v>
      </c>
      <c r="AP274">
        <v>0</v>
      </c>
      <c r="AQ274">
        <v>154</v>
      </c>
      <c r="AR274">
        <v>0</v>
      </c>
      <c r="AS274">
        <v>0</v>
      </c>
      <c r="AT274">
        <v>80</v>
      </c>
      <c r="AU274">
        <v>38</v>
      </c>
      <c r="AV274">
        <v>1</v>
      </c>
      <c r="AW274">
        <v>1</v>
      </c>
      <c r="AZ274">
        <v>8.23</v>
      </c>
      <c r="BA274">
        <v>8.23</v>
      </c>
      <c r="BB274">
        <v>8.23</v>
      </c>
      <c r="BC274">
        <v>8.23</v>
      </c>
      <c r="BD274" t="s">
        <v>3</v>
      </c>
      <c r="BE274" t="s">
        <v>3</v>
      </c>
      <c r="BF274" t="s">
        <v>3</v>
      </c>
      <c r="BG274" t="s">
        <v>3</v>
      </c>
      <c r="BH274">
        <v>0</v>
      </c>
      <c r="BI274">
        <v>1</v>
      </c>
      <c r="BJ274" t="s">
        <v>22</v>
      </c>
      <c r="BM274">
        <v>1003</v>
      </c>
      <c r="BN274">
        <v>0</v>
      </c>
      <c r="BO274" t="s">
        <v>258</v>
      </c>
      <c r="BP274">
        <v>1</v>
      </c>
      <c r="BQ274">
        <v>2</v>
      </c>
      <c r="BR274">
        <v>0</v>
      </c>
      <c r="BS274">
        <v>8.23</v>
      </c>
      <c r="BT274">
        <v>1</v>
      </c>
      <c r="BU274">
        <v>1</v>
      </c>
      <c r="BV274">
        <v>1</v>
      </c>
      <c r="BW274">
        <v>1</v>
      </c>
      <c r="BX274">
        <v>1</v>
      </c>
      <c r="BY274" t="s">
        <v>3</v>
      </c>
      <c r="BZ274">
        <v>80</v>
      </c>
      <c r="CA274">
        <v>38</v>
      </c>
      <c r="CB274" t="s">
        <v>3</v>
      </c>
      <c r="CE274">
        <v>0</v>
      </c>
      <c r="CF274">
        <v>0</v>
      </c>
      <c r="CG274">
        <v>0</v>
      </c>
      <c r="CM274">
        <v>0</v>
      </c>
      <c r="CN274" t="s">
        <v>23</v>
      </c>
      <c r="CO274">
        <v>0</v>
      </c>
      <c r="CP274">
        <f t="shared" si="270"/>
        <v>368</v>
      </c>
      <c r="CQ274">
        <f t="shared" si="271"/>
        <v>0</v>
      </c>
      <c r="CR274">
        <f t="shared" si="272"/>
        <v>0</v>
      </c>
      <c r="CS274">
        <f t="shared" si="273"/>
        <v>0</v>
      </c>
      <c r="CT274">
        <f t="shared" si="274"/>
        <v>11368.757400000002</v>
      </c>
      <c r="CU274">
        <f t="shared" si="275"/>
        <v>0</v>
      </c>
      <c r="CV274">
        <f t="shared" si="276"/>
        <v>177.1</v>
      </c>
      <c r="CW274">
        <f t="shared" si="277"/>
        <v>0</v>
      </c>
      <c r="CX274">
        <f t="shared" si="278"/>
        <v>0</v>
      </c>
      <c r="CY274">
        <f t="shared" si="279"/>
        <v>294.39999999999998</v>
      </c>
      <c r="CZ274">
        <f t="shared" si="280"/>
        <v>139.84</v>
      </c>
      <c r="DC274" t="s">
        <v>3</v>
      </c>
      <c r="DD274" t="s">
        <v>3</v>
      </c>
      <c r="DE274" t="s">
        <v>24</v>
      </c>
      <c r="DF274" t="s">
        <v>24</v>
      </c>
      <c r="DG274" t="s">
        <v>24</v>
      </c>
      <c r="DH274" t="s">
        <v>3</v>
      </c>
      <c r="DI274" t="s">
        <v>24</v>
      </c>
      <c r="DJ274" t="s">
        <v>24</v>
      </c>
      <c r="DK274" t="s">
        <v>3</v>
      </c>
      <c r="DL274" t="s">
        <v>3</v>
      </c>
      <c r="DM274" t="s">
        <v>3</v>
      </c>
      <c r="DN274">
        <v>0</v>
      </c>
      <c r="DO274">
        <v>0</v>
      </c>
      <c r="DP274">
        <v>1</v>
      </c>
      <c r="DQ274">
        <v>1</v>
      </c>
      <c r="DU274">
        <v>1013</v>
      </c>
      <c r="DV274" t="s">
        <v>21</v>
      </c>
      <c r="DW274" t="s">
        <v>21</v>
      </c>
      <c r="DX274">
        <v>1</v>
      </c>
      <c r="DZ274" t="s">
        <v>3</v>
      </c>
      <c r="EA274" t="s">
        <v>3</v>
      </c>
      <c r="EB274" t="s">
        <v>3</v>
      </c>
      <c r="EC274" t="s">
        <v>3</v>
      </c>
      <c r="EE274">
        <v>41318343</v>
      </c>
      <c r="EF274">
        <v>2</v>
      </c>
      <c r="EG274" t="s">
        <v>25</v>
      </c>
      <c r="EH274">
        <v>0</v>
      </c>
      <c r="EI274" t="s">
        <v>3</v>
      </c>
      <c r="EJ274">
        <v>1</v>
      </c>
      <c r="EK274">
        <v>1003</v>
      </c>
      <c r="EL274" t="s">
        <v>26</v>
      </c>
      <c r="EM274" t="s">
        <v>27</v>
      </c>
      <c r="EO274" t="s">
        <v>28</v>
      </c>
      <c r="EQ274">
        <v>131840</v>
      </c>
      <c r="ER274">
        <v>1201.2</v>
      </c>
      <c r="ES274">
        <v>0</v>
      </c>
      <c r="ET274">
        <v>0</v>
      </c>
      <c r="EU274">
        <v>0</v>
      </c>
      <c r="EV274">
        <v>1201.2</v>
      </c>
      <c r="EW274">
        <v>154</v>
      </c>
      <c r="EX274">
        <v>0</v>
      </c>
      <c r="EY274">
        <v>0</v>
      </c>
      <c r="FQ274">
        <v>0</v>
      </c>
      <c r="FR274">
        <f t="shared" si="281"/>
        <v>0</v>
      </c>
      <c r="FS274">
        <v>0</v>
      </c>
      <c r="FX274">
        <v>80</v>
      </c>
      <c r="FY274">
        <v>38</v>
      </c>
      <c r="GA274" t="s">
        <v>3</v>
      </c>
      <c r="GD274">
        <v>1</v>
      </c>
      <c r="GF274">
        <v>1806771536</v>
      </c>
      <c r="GG274">
        <v>1</v>
      </c>
      <c r="GH274">
        <v>1</v>
      </c>
      <c r="GI274">
        <v>3</v>
      </c>
      <c r="GJ274">
        <v>0</v>
      </c>
      <c r="GK274">
        <v>0</v>
      </c>
      <c r="GL274">
        <f t="shared" si="282"/>
        <v>0</v>
      </c>
      <c r="GM274">
        <f t="shared" si="283"/>
        <v>802</v>
      </c>
      <c r="GN274">
        <f t="shared" si="284"/>
        <v>802</v>
      </c>
      <c r="GO274">
        <f t="shared" si="285"/>
        <v>0</v>
      </c>
      <c r="GP274">
        <f t="shared" si="286"/>
        <v>0</v>
      </c>
      <c r="GR274">
        <v>0</v>
      </c>
      <c r="GS274">
        <v>3</v>
      </c>
      <c r="GT274">
        <v>0</v>
      </c>
      <c r="GU274" t="s">
        <v>3</v>
      </c>
      <c r="GV274">
        <f t="shared" si="287"/>
        <v>0</v>
      </c>
      <c r="GW274">
        <v>1</v>
      </c>
      <c r="GX274">
        <f t="shared" si="288"/>
        <v>0</v>
      </c>
      <c r="HA274">
        <v>0</v>
      </c>
      <c r="HB274">
        <v>0</v>
      </c>
      <c r="HC274">
        <f t="shared" si="289"/>
        <v>0</v>
      </c>
      <c r="HE274" t="s">
        <v>3</v>
      </c>
      <c r="HF274" t="s">
        <v>3</v>
      </c>
      <c r="HM274" t="s">
        <v>3</v>
      </c>
      <c r="HN274" t="s">
        <v>3</v>
      </c>
      <c r="HO274" t="s">
        <v>3</v>
      </c>
      <c r="HP274" t="s">
        <v>3</v>
      </c>
      <c r="HQ274" t="s">
        <v>3</v>
      </c>
      <c r="IK274">
        <v>0</v>
      </c>
    </row>
    <row r="275" spans="1:255" x14ac:dyDescent="0.2">
      <c r="A275" s="2">
        <v>17</v>
      </c>
      <c r="B275" s="2">
        <v>1</v>
      </c>
      <c r="C275" s="2">
        <f>ROW(SmtRes!A591)</f>
        <v>591</v>
      </c>
      <c r="D275" s="2">
        <f>ROW(EtalonRes!A597)</f>
        <v>597</v>
      </c>
      <c r="E275" s="2" t="s">
        <v>3</v>
      </c>
      <c r="F275" s="2" t="s">
        <v>19</v>
      </c>
      <c r="G275" s="2" t="s">
        <v>20</v>
      </c>
      <c r="H275" s="2" t="s">
        <v>21</v>
      </c>
      <c r="I275" s="2">
        <f>ROUND(16.2/100,9)</f>
        <v>0.16200000000000001</v>
      </c>
      <c r="J275" s="2">
        <v>0</v>
      </c>
      <c r="K275" s="2">
        <f>ROUND(16.2/100,9)</f>
        <v>0.16200000000000001</v>
      </c>
      <c r="L275" s="2"/>
      <c r="M275" s="2"/>
      <c r="N275" s="2"/>
      <c r="O275" s="2">
        <f t="shared" si="255"/>
        <v>322</v>
      </c>
      <c r="P275" s="2">
        <f t="shared" si="256"/>
        <v>0</v>
      </c>
      <c r="Q275" s="2">
        <f t="shared" si="257"/>
        <v>0</v>
      </c>
      <c r="R275" s="2">
        <f t="shared" si="258"/>
        <v>0</v>
      </c>
      <c r="S275" s="2">
        <f t="shared" si="259"/>
        <v>322</v>
      </c>
      <c r="T275" s="2">
        <f t="shared" si="260"/>
        <v>0</v>
      </c>
      <c r="U275" s="2">
        <f t="shared" si="261"/>
        <v>41.313887999999992</v>
      </c>
      <c r="V275" s="2">
        <f t="shared" si="262"/>
        <v>0</v>
      </c>
      <c r="W275" s="2">
        <f t="shared" si="263"/>
        <v>0</v>
      </c>
      <c r="X275" s="2">
        <f t="shared" si="264"/>
        <v>258</v>
      </c>
      <c r="Y275" s="2">
        <f t="shared" si="265"/>
        <v>122</v>
      </c>
      <c r="Z275" s="2"/>
      <c r="AA275" s="2">
        <v>-1</v>
      </c>
      <c r="AB275" s="2">
        <f t="shared" si="266"/>
        <v>1989.1872000000001</v>
      </c>
      <c r="AC275" s="2">
        <f t="shared" si="267"/>
        <v>0</v>
      </c>
      <c r="AD275" s="2">
        <f>ROUND(((((ET275*1.2*1.15*1.2))-((EU275*1.2*1.15*1.2)))+AE275),6)</f>
        <v>0</v>
      </c>
      <c r="AE275" s="2">
        <f>ROUND(((EU275*1.2*1.15*1.2)),6)</f>
        <v>0</v>
      </c>
      <c r="AF275" s="2">
        <f>ROUND(((EV275*1.2*1.15*1.2)),6)</f>
        <v>1989.1872000000001</v>
      </c>
      <c r="AG275" s="2">
        <f t="shared" si="268"/>
        <v>0</v>
      </c>
      <c r="AH275" s="2">
        <f>((EW275*1.2*1.15*1.2))</f>
        <v>255.02399999999994</v>
      </c>
      <c r="AI275" s="2">
        <f>((EX275*1.2*1.15*1.2))</f>
        <v>0</v>
      </c>
      <c r="AJ275" s="2">
        <f t="shared" si="269"/>
        <v>0</v>
      </c>
      <c r="AK275" s="2">
        <v>1201.2</v>
      </c>
      <c r="AL275" s="2">
        <v>0</v>
      </c>
      <c r="AM275" s="2">
        <v>0</v>
      </c>
      <c r="AN275" s="2">
        <v>0</v>
      </c>
      <c r="AO275" s="2">
        <v>1201.2</v>
      </c>
      <c r="AP275" s="2">
        <v>0</v>
      </c>
      <c r="AQ275" s="2">
        <v>154</v>
      </c>
      <c r="AR275" s="2">
        <v>0</v>
      </c>
      <c r="AS275" s="2">
        <v>0</v>
      </c>
      <c r="AT275" s="2">
        <v>80</v>
      </c>
      <c r="AU275" s="2">
        <v>38</v>
      </c>
      <c r="AV275" s="2">
        <v>1</v>
      </c>
      <c r="AW275" s="2">
        <v>1</v>
      </c>
      <c r="AX275" s="2"/>
      <c r="AY275" s="2"/>
      <c r="AZ275" s="2">
        <v>1</v>
      </c>
      <c r="BA275" s="2">
        <v>1</v>
      </c>
      <c r="BB275" s="2">
        <v>1</v>
      </c>
      <c r="BC275" s="2">
        <v>1</v>
      </c>
      <c r="BD275" s="2" t="s">
        <v>3</v>
      </c>
      <c r="BE275" s="2" t="s">
        <v>3</v>
      </c>
      <c r="BF275" s="2" t="s">
        <v>3</v>
      </c>
      <c r="BG275" s="2" t="s">
        <v>3</v>
      </c>
      <c r="BH275" s="2">
        <v>0</v>
      </c>
      <c r="BI275" s="2">
        <v>1</v>
      </c>
      <c r="BJ275" s="2" t="s">
        <v>22</v>
      </c>
      <c r="BK275" s="2"/>
      <c r="BL275" s="2"/>
      <c r="BM275" s="2">
        <v>1003</v>
      </c>
      <c r="BN275" s="2">
        <v>0</v>
      </c>
      <c r="BO275" s="2" t="s">
        <v>3</v>
      </c>
      <c r="BP275" s="2">
        <v>0</v>
      </c>
      <c r="BQ275" s="2">
        <v>2</v>
      </c>
      <c r="BR275" s="2">
        <v>0</v>
      </c>
      <c r="BS275" s="2">
        <v>1</v>
      </c>
      <c r="BT275" s="2">
        <v>1</v>
      </c>
      <c r="BU275" s="2">
        <v>1</v>
      </c>
      <c r="BV275" s="2">
        <v>1</v>
      </c>
      <c r="BW275" s="2">
        <v>1</v>
      </c>
      <c r="BX275" s="2">
        <v>1</v>
      </c>
      <c r="BY275" s="2" t="s">
        <v>3</v>
      </c>
      <c r="BZ275" s="2">
        <v>80</v>
      </c>
      <c r="CA275" s="2">
        <v>38</v>
      </c>
      <c r="CB275" s="2" t="s">
        <v>3</v>
      </c>
      <c r="CC275" s="2"/>
      <c r="CD275" s="2"/>
      <c r="CE275" s="2">
        <v>0</v>
      </c>
      <c r="CF275" s="2">
        <v>0</v>
      </c>
      <c r="CG275" s="2">
        <v>0</v>
      </c>
      <c r="CH275" s="2"/>
      <c r="CI275" s="2"/>
      <c r="CJ275" s="2"/>
      <c r="CK275" s="2"/>
      <c r="CL275" s="2"/>
      <c r="CM275" s="2">
        <v>0</v>
      </c>
      <c r="CN275" s="2" t="s">
        <v>1036</v>
      </c>
      <c r="CO275" s="2">
        <v>0</v>
      </c>
      <c r="CP275" s="2">
        <f t="shared" si="270"/>
        <v>322</v>
      </c>
      <c r="CQ275" s="2">
        <f t="shared" si="271"/>
        <v>0</v>
      </c>
      <c r="CR275" s="2">
        <f t="shared" si="272"/>
        <v>0</v>
      </c>
      <c r="CS275" s="2">
        <f t="shared" si="273"/>
        <v>0</v>
      </c>
      <c r="CT275" s="2">
        <f t="shared" si="274"/>
        <v>1989.1872000000001</v>
      </c>
      <c r="CU275" s="2">
        <f t="shared" si="275"/>
        <v>0</v>
      </c>
      <c r="CV275" s="2">
        <f t="shared" si="276"/>
        <v>255.02399999999994</v>
      </c>
      <c r="CW275" s="2">
        <f t="shared" si="277"/>
        <v>0</v>
      </c>
      <c r="CX275" s="2">
        <f t="shared" si="278"/>
        <v>0</v>
      </c>
      <c r="CY275" s="2">
        <f t="shared" si="279"/>
        <v>257.60000000000002</v>
      </c>
      <c r="CZ275" s="2">
        <f t="shared" si="280"/>
        <v>122.36</v>
      </c>
      <c r="DA275" s="2"/>
      <c r="DB275" s="2"/>
      <c r="DC275" s="2" t="s">
        <v>3</v>
      </c>
      <c r="DD275" s="2" t="s">
        <v>3</v>
      </c>
      <c r="DE275" s="2" t="s">
        <v>336</v>
      </c>
      <c r="DF275" s="2" t="s">
        <v>336</v>
      </c>
      <c r="DG275" s="2" t="s">
        <v>336</v>
      </c>
      <c r="DH275" s="2" t="s">
        <v>3</v>
      </c>
      <c r="DI275" s="2" t="s">
        <v>336</v>
      </c>
      <c r="DJ275" s="2" t="s">
        <v>336</v>
      </c>
      <c r="DK275" s="2" t="s">
        <v>3</v>
      </c>
      <c r="DL275" s="2" t="s">
        <v>3</v>
      </c>
      <c r="DM275" s="2" t="s">
        <v>3</v>
      </c>
      <c r="DN275" s="2">
        <v>0</v>
      </c>
      <c r="DO275" s="2">
        <v>0</v>
      </c>
      <c r="DP275" s="2">
        <v>1</v>
      </c>
      <c r="DQ275" s="2">
        <v>1</v>
      </c>
      <c r="DR275" s="2"/>
      <c r="DS275" s="2"/>
      <c r="DT275" s="2"/>
      <c r="DU275" s="2">
        <v>1013</v>
      </c>
      <c r="DV275" s="2" t="s">
        <v>21</v>
      </c>
      <c r="DW275" s="2" t="s">
        <v>21</v>
      </c>
      <c r="DX275" s="2">
        <v>1</v>
      </c>
      <c r="DY275" s="2"/>
      <c r="DZ275" s="2" t="s">
        <v>3</v>
      </c>
      <c r="EA275" s="2" t="s">
        <v>3</v>
      </c>
      <c r="EB275" s="2" t="s">
        <v>3</v>
      </c>
      <c r="EC275" s="2" t="s">
        <v>3</v>
      </c>
      <c r="ED275" s="2"/>
      <c r="EE275" s="2">
        <v>41318343</v>
      </c>
      <c r="EF275" s="2">
        <v>2</v>
      </c>
      <c r="EG275" s="2" t="s">
        <v>25</v>
      </c>
      <c r="EH275" s="2">
        <v>0</v>
      </c>
      <c r="EI275" s="2" t="s">
        <v>3</v>
      </c>
      <c r="EJ275" s="2">
        <v>1</v>
      </c>
      <c r="EK275" s="2">
        <v>1003</v>
      </c>
      <c r="EL275" s="2" t="s">
        <v>26</v>
      </c>
      <c r="EM275" s="2" t="s">
        <v>27</v>
      </c>
      <c r="EN275" s="2"/>
      <c r="EO275" s="2" t="s">
        <v>337</v>
      </c>
      <c r="EP275" s="2"/>
      <c r="EQ275" s="2">
        <v>132864</v>
      </c>
      <c r="ER275" s="2">
        <v>1201.2</v>
      </c>
      <c r="ES275" s="2">
        <v>0</v>
      </c>
      <c r="ET275" s="2">
        <v>0</v>
      </c>
      <c r="EU275" s="2">
        <v>0</v>
      </c>
      <c r="EV275" s="2">
        <v>1201.2</v>
      </c>
      <c r="EW275" s="2">
        <v>154</v>
      </c>
      <c r="EX275" s="2">
        <v>0</v>
      </c>
      <c r="EY275" s="2">
        <v>0</v>
      </c>
      <c r="EZ275" s="2"/>
      <c r="FA275" s="2"/>
      <c r="FB275" s="2"/>
      <c r="FC275" s="2"/>
      <c r="FD275" s="2"/>
      <c r="FE275" s="2"/>
      <c r="FF275" s="2"/>
      <c r="FG275" s="2"/>
      <c r="FH275" s="2"/>
      <c r="FI275" s="2"/>
      <c r="FJ275" s="2"/>
      <c r="FK275" s="2"/>
      <c r="FL275" s="2"/>
      <c r="FM275" s="2"/>
      <c r="FN275" s="2"/>
      <c r="FO275" s="2"/>
      <c r="FP275" s="2"/>
      <c r="FQ275" s="2">
        <v>0</v>
      </c>
      <c r="FR275" s="2">
        <f t="shared" si="281"/>
        <v>0</v>
      </c>
      <c r="FS275" s="2">
        <v>0</v>
      </c>
      <c r="FT275" s="2"/>
      <c r="FU275" s="2"/>
      <c r="FV275" s="2"/>
      <c r="FW275" s="2"/>
      <c r="FX275" s="2">
        <v>80</v>
      </c>
      <c r="FY275" s="2">
        <v>38</v>
      </c>
      <c r="FZ275" s="2"/>
      <c r="GA275" s="2" t="s">
        <v>3</v>
      </c>
      <c r="GB275" s="2"/>
      <c r="GC275" s="2"/>
      <c r="GD275" s="2">
        <v>1</v>
      </c>
      <c r="GE275" s="2"/>
      <c r="GF275" s="2">
        <v>1806771536</v>
      </c>
      <c r="GG275" s="2">
        <v>2</v>
      </c>
      <c r="GH275" s="2">
        <v>1</v>
      </c>
      <c r="GI275" s="2">
        <v>-2</v>
      </c>
      <c r="GJ275" s="2">
        <v>0</v>
      </c>
      <c r="GK275" s="2">
        <v>0</v>
      </c>
      <c r="GL275" s="2">
        <f t="shared" si="282"/>
        <v>0</v>
      </c>
      <c r="GM275" s="2">
        <f t="shared" si="283"/>
        <v>702</v>
      </c>
      <c r="GN275" s="2">
        <f t="shared" si="284"/>
        <v>702</v>
      </c>
      <c r="GO275" s="2">
        <f t="shared" si="285"/>
        <v>0</v>
      </c>
      <c r="GP275" s="2">
        <f t="shared" si="286"/>
        <v>0</v>
      </c>
      <c r="GQ275" s="2"/>
      <c r="GR275" s="2">
        <v>0</v>
      </c>
      <c r="GS275" s="2">
        <v>3</v>
      </c>
      <c r="GT275" s="2">
        <v>0</v>
      </c>
      <c r="GU275" s="2" t="s">
        <v>3</v>
      </c>
      <c r="GV275" s="2">
        <f t="shared" si="287"/>
        <v>0</v>
      </c>
      <c r="GW275" s="2">
        <v>1</v>
      </c>
      <c r="GX275" s="2">
        <f t="shared" si="288"/>
        <v>0</v>
      </c>
      <c r="GY275" s="2"/>
      <c r="GZ275" s="2"/>
      <c r="HA275" s="2">
        <v>0</v>
      </c>
      <c r="HB275" s="2">
        <v>0</v>
      </c>
      <c r="HC275" s="2">
        <f t="shared" si="289"/>
        <v>0</v>
      </c>
      <c r="HD275" s="2"/>
      <c r="HE275" s="2" t="s">
        <v>3</v>
      </c>
      <c r="HF275" s="2" t="s">
        <v>3</v>
      </c>
      <c r="HG275" s="2"/>
      <c r="HH275" s="2"/>
      <c r="HI275" s="2"/>
      <c r="HJ275" s="2"/>
      <c r="HK275" s="2"/>
      <c r="HL275" s="2"/>
      <c r="HM275" s="2" t="s">
        <v>3</v>
      </c>
      <c r="HN275" s="2" t="s">
        <v>3</v>
      </c>
      <c r="HO275" s="2" t="s">
        <v>3</v>
      </c>
      <c r="HP275" s="2" t="s">
        <v>3</v>
      </c>
      <c r="HQ275" s="2" t="s">
        <v>3</v>
      </c>
      <c r="HR275" s="2"/>
      <c r="HS275" s="2"/>
      <c r="HT275" s="2"/>
      <c r="HU275" s="2"/>
      <c r="HV275" s="2"/>
      <c r="HW275" s="2"/>
      <c r="HX275" s="2"/>
      <c r="HY275" s="2"/>
      <c r="HZ275" s="2"/>
      <c r="IA275" s="2"/>
      <c r="IB275" s="2"/>
      <c r="IC275" s="2"/>
      <c r="ID275" s="2"/>
      <c r="IE275" s="2"/>
      <c r="IF275" s="2"/>
      <c r="IG275" s="2"/>
      <c r="IH275" s="2"/>
      <c r="II275" s="2"/>
      <c r="IJ275" s="2"/>
      <c r="IK275" s="2">
        <v>0</v>
      </c>
      <c r="IL275" s="2"/>
      <c r="IM275" s="2"/>
      <c r="IN275" s="2"/>
      <c r="IO275" s="2"/>
      <c r="IP275" s="2"/>
      <c r="IQ275" s="2"/>
      <c r="IR275" s="2"/>
      <c r="IS275" s="2"/>
      <c r="IT275" s="2"/>
      <c r="IU275" s="2"/>
    </row>
    <row r="276" spans="1:255" x14ac:dyDescent="0.2">
      <c r="A276">
        <v>17</v>
      </c>
      <c r="B276">
        <v>1</v>
      </c>
      <c r="C276">
        <f>ROW(SmtRes!A592)</f>
        <v>592</v>
      </c>
      <c r="D276">
        <f>ROW(EtalonRes!A598)</f>
        <v>598</v>
      </c>
      <c r="E276" t="s">
        <v>3</v>
      </c>
      <c r="F276" t="s">
        <v>19</v>
      </c>
      <c r="G276" t="s">
        <v>20</v>
      </c>
      <c r="H276" t="s">
        <v>21</v>
      </c>
      <c r="I276">
        <f>ROUND(16.2/100,9)</f>
        <v>0.16200000000000001</v>
      </c>
      <c r="J276">
        <v>0</v>
      </c>
      <c r="K276">
        <f>ROUND(16.2/100,9)</f>
        <v>0.16200000000000001</v>
      </c>
      <c r="O276">
        <f t="shared" si="255"/>
        <v>322</v>
      </c>
      <c r="P276">
        <f t="shared" si="256"/>
        <v>0</v>
      </c>
      <c r="Q276">
        <f t="shared" si="257"/>
        <v>0</v>
      </c>
      <c r="R276">
        <f t="shared" si="258"/>
        <v>0</v>
      </c>
      <c r="S276">
        <f t="shared" si="259"/>
        <v>322</v>
      </c>
      <c r="T276">
        <f t="shared" si="260"/>
        <v>0</v>
      </c>
      <c r="U276">
        <f t="shared" si="261"/>
        <v>41.313887999999992</v>
      </c>
      <c r="V276">
        <f t="shared" si="262"/>
        <v>0</v>
      </c>
      <c r="W276">
        <f t="shared" si="263"/>
        <v>0</v>
      </c>
      <c r="X276">
        <f t="shared" si="264"/>
        <v>258</v>
      </c>
      <c r="Y276">
        <f t="shared" si="265"/>
        <v>122</v>
      </c>
      <c r="AA276">
        <v>-1</v>
      </c>
      <c r="AB276">
        <f t="shared" si="266"/>
        <v>1989.1872000000001</v>
      </c>
      <c r="AC276">
        <f t="shared" si="267"/>
        <v>0</v>
      </c>
      <c r="AD276">
        <f>ROUND(((((ET276*1.2*1.15*1.2))-((EU276*1.2*1.15*1.2)))+AE276),6)</f>
        <v>0</v>
      </c>
      <c r="AE276">
        <f>ROUND(((EU276*1.2*1.15*1.2)),6)</f>
        <v>0</v>
      </c>
      <c r="AF276">
        <f>ROUND(((EV276*1.2*1.15*1.2)),6)</f>
        <v>1989.1872000000001</v>
      </c>
      <c r="AG276">
        <f t="shared" si="268"/>
        <v>0</v>
      </c>
      <c r="AH276">
        <f>((EW276*1.2*1.15*1.2))</f>
        <v>255.02399999999994</v>
      </c>
      <c r="AI276">
        <f>((EX276*1.2*1.15*1.2))</f>
        <v>0</v>
      </c>
      <c r="AJ276">
        <f t="shared" si="269"/>
        <v>0</v>
      </c>
      <c r="AK276">
        <v>1201.2</v>
      </c>
      <c r="AL276">
        <v>0</v>
      </c>
      <c r="AM276">
        <v>0</v>
      </c>
      <c r="AN276">
        <v>0</v>
      </c>
      <c r="AO276">
        <v>1201.2</v>
      </c>
      <c r="AP276">
        <v>0</v>
      </c>
      <c r="AQ276">
        <v>154</v>
      </c>
      <c r="AR276">
        <v>0</v>
      </c>
      <c r="AS276">
        <v>0</v>
      </c>
      <c r="AT276">
        <v>80</v>
      </c>
      <c r="AU276">
        <v>38</v>
      </c>
      <c r="AV276">
        <v>1</v>
      </c>
      <c r="AW276">
        <v>1</v>
      </c>
      <c r="AZ276">
        <v>1</v>
      </c>
      <c r="BA276">
        <v>1</v>
      </c>
      <c r="BB276">
        <v>1</v>
      </c>
      <c r="BC276">
        <v>1</v>
      </c>
      <c r="BD276" t="s">
        <v>3</v>
      </c>
      <c r="BE276" t="s">
        <v>3</v>
      </c>
      <c r="BF276" t="s">
        <v>3</v>
      </c>
      <c r="BG276" t="s">
        <v>3</v>
      </c>
      <c r="BH276">
        <v>0</v>
      </c>
      <c r="BI276">
        <v>1</v>
      </c>
      <c r="BJ276" t="s">
        <v>22</v>
      </c>
      <c r="BM276">
        <v>1003</v>
      </c>
      <c r="BN276">
        <v>0</v>
      </c>
      <c r="BO276" t="s">
        <v>258</v>
      </c>
      <c r="BP276">
        <v>1</v>
      </c>
      <c r="BQ276">
        <v>2</v>
      </c>
      <c r="BR276">
        <v>0</v>
      </c>
      <c r="BS276">
        <v>1</v>
      </c>
      <c r="BT276">
        <v>1</v>
      </c>
      <c r="BU276">
        <v>1</v>
      </c>
      <c r="BV276">
        <v>1</v>
      </c>
      <c r="BW276">
        <v>1</v>
      </c>
      <c r="BX276">
        <v>1</v>
      </c>
      <c r="BY276" t="s">
        <v>3</v>
      </c>
      <c r="BZ276">
        <v>80</v>
      </c>
      <c r="CA276">
        <v>38</v>
      </c>
      <c r="CB276" t="s">
        <v>3</v>
      </c>
      <c r="CE276">
        <v>0</v>
      </c>
      <c r="CF276">
        <v>0</v>
      </c>
      <c r="CG276">
        <v>0</v>
      </c>
      <c r="CM276">
        <v>0</v>
      </c>
      <c r="CN276" t="s">
        <v>1036</v>
      </c>
      <c r="CO276">
        <v>0</v>
      </c>
      <c r="CP276">
        <f t="shared" si="270"/>
        <v>322</v>
      </c>
      <c r="CQ276">
        <f t="shared" si="271"/>
        <v>0</v>
      </c>
      <c r="CR276">
        <f t="shared" si="272"/>
        <v>0</v>
      </c>
      <c r="CS276">
        <f t="shared" si="273"/>
        <v>0</v>
      </c>
      <c r="CT276">
        <f t="shared" si="274"/>
        <v>1989.1872000000001</v>
      </c>
      <c r="CU276">
        <f t="shared" si="275"/>
        <v>0</v>
      </c>
      <c r="CV276">
        <f t="shared" si="276"/>
        <v>255.02399999999994</v>
      </c>
      <c r="CW276">
        <f t="shared" si="277"/>
        <v>0</v>
      </c>
      <c r="CX276">
        <f t="shared" si="278"/>
        <v>0</v>
      </c>
      <c r="CY276">
        <f t="shared" si="279"/>
        <v>257.60000000000002</v>
      </c>
      <c r="CZ276">
        <f t="shared" si="280"/>
        <v>122.36</v>
      </c>
      <c r="DC276" t="s">
        <v>3</v>
      </c>
      <c r="DD276" t="s">
        <v>3</v>
      </c>
      <c r="DE276" t="s">
        <v>336</v>
      </c>
      <c r="DF276" t="s">
        <v>336</v>
      </c>
      <c r="DG276" t="s">
        <v>336</v>
      </c>
      <c r="DH276" t="s">
        <v>3</v>
      </c>
      <c r="DI276" t="s">
        <v>336</v>
      </c>
      <c r="DJ276" t="s">
        <v>336</v>
      </c>
      <c r="DK276" t="s">
        <v>3</v>
      </c>
      <c r="DL276" t="s">
        <v>3</v>
      </c>
      <c r="DM276" t="s">
        <v>3</v>
      </c>
      <c r="DN276">
        <v>0</v>
      </c>
      <c r="DO276">
        <v>0</v>
      </c>
      <c r="DP276">
        <v>1</v>
      </c>
      <c r="DQ276">
        <v>1</v>
      </c>
      <c r="DU276">
        <v>1013</v>
      </c>
      <c r="DV276" t="s">
        <v>21</v>
      </c>
      <c r="DW276" t="s">
        <v>21</v>
      </c>
      <c r="DX276">
        <v>1</v>
      </c>
      <c r="DZ276" t="s">
        <v>3</v>
      </c>
      <c r="EA276" t="s">
        <v>3</v>
      </c>
      <c r="EB276" t="s">
        <v>3</v>
      </c>
      <c r="EC276" t="s">
        <v>3</v>
      </c>
      <c r="EE276">
        <v>41318343</v>
      </c>
      <c r="EF276">
        <v>2</v>
      </c>
      <c r="EG276" t="s">
        <v>25</v>
      </c>
      <c r="EH276">
        <v>0</v>
      </c>
      <c r="EI276" t="s">
        <v>3</v>
      </c>
      <c r="EJ276">
        <v>1</v>
      </c>
      <c r="EK276">
        <v>1003</v>
      </c>
      <c r="EL276" t="s">
        <v>26</v>
      </c>
      <c r="EM276" t="s">
        <v>27</v>
      </c>
      <c r="EO276" t="s">
        <v>337</v>
      </c>
      <c r="EQ276">
        <v>132864</v>
      </c>
      <c r="ER276">
        <v>1201.2</v>
      </c>
      <c r="ES276">
        <v>0</v>
      </c>
      <c r="ET276">
        <v>0</v>
      </c>
      <c r="EU276">
        <v>0</v>
      </c>
      <c r="EV276">
        <v>1201.2</v>
      </c>
      <c r="EW276">
        <v>154</v>
      </c>
      <c r="EX276">
        <v>0</v>
      </c>
      <c r="EY276">
        <v>0</v>
      </c>
      <c r="FQ276">
        <v>0</v>
      </c>
      <c r="FR276">
        <f t="shared" si="281"/>
        <v>0</v>
      </c>
      <c r="FS276">
        <v>0</v>
      </c>
      <c r="FX276">
        <v>80</v>
      </c>
      <c r="FY276">
        <v>38</v>
      </c>
      <c r="GA276" t="s">
        <v>3</v>
      </c>
      <c r="GD276">
        <v>1</v>
      </c>
      <c r="GF276">
        <v>1806771536</v>
      </c>
      <c r="GG276">
        <v>1</v>
      </c>
      <c r="GH276">
        <v>1</v>
      </c>
      <c r="GI276">
        <v>-2</v>
      </c>
      <c r="GJ276">
        <v>0</v>
      </c>
      <c r="GK276">
        <v>0</v>
      </c>
      <c r="GL276">
        <f t="shared" si="282"/>
        <v>0</v>
      </c>
      <c r="GM276">
        <f t="shared" si="283"/>
        <v>702</v>
      </c>
      <c r="GN276">
        <f t="shared" si="284"/>
        <v>702</v>
      </c>
      <c r="GO276">
        <f t="shared" si="285"/>
        <v>0</v>
      </c>
      <c r="GP276">
        <f t="shared" si="286"/>
        <v>0</v>
      </c>
      <c r="GR276">
        <v>0</v>
      </c>
      <c r="GS276">
        <v>3</v>
      </c>
      <c r="GT276">
        <v>0</v>
      </c>
      <c r="GU276" t="s">
        <v>3</v>
      </c>
      <c r="GV276">
        <f t="shared" si="287"/>
        <v>0</v>
      </c>
      <c r="GW276">
        <v>1</v>
      </c>
      <c r="GX276">
        <f t="shared" si="288"/>
        <v>0</v>
      </c>
      <c r="HA276">
        <v>0</v>
      </c>
      <c r="HB276">
        <v>0</v>
      </c>
      <c r="HC276">
        <f t="shared" si="289"/>
        <v>0</v>
      </c>
      <c r="HE276" t="s">
        <v>3</v>
      </c>
      <c r="HF276" t="s">
        <v>3</v>
      </c>
      <c r="HM276" t="s">
        <v>3</v>
      </c>
      <c r="HN276" t="s">
        <v>3</v>
      </c>
      <c r="HO276" t="s">
        <v>3</v>
      </c>
      <c r="HP276" t="s">
        <v>3</v>
      </c>
      <c r="HQ276" t="s">
        <v>3</v>
      </c>
      <c r="IK276">
        <v>0</v>
      </c>
    </row>
    <row r="277" spans="1:255" x14ac:dyDescent="0.2">
      <c r="A277" s="2">
        <v>17</v>
      </c>
      <c r="B277" s="2">
        <v>1</v>
      </c>
      <c r="C277" s="2">
        <f>ROW(SmtRes!A593)</f>
        <v>593</v>
      </c>
      <c r="D277" s="2">
        <f>ROW(EtalonRes!A599)</f>
        <v>599</v>
      </c>
      <c r="E277" s="2" t="s">
        <v>338</v>
      </c>
      <c r="F277" s="2" t="s">
        <v>31</v>
      </c>
      <c r="G277" s="2" t="s">
        <v>32</v>
      </c>
      <c r="H277" s="2" t="s">
        <v>21</v>
      </c>
      <c r="I277" s="2">
        <f>ROUND(2.16/100,9)</f>
        <v>2.1600000000000001E-2</v>
      </c>
      <c r="J277" s="2">
        <v>0</v>
      </c>
      <c r="K277" s="2">
        <f>ROUND(2.16/100,9)</f>
        <v>2.1600000000000001E-2</v>
      </c>
      <c r="L277" s="2"/>
      <c r="M277" s="2"/>
      <c r="N277" s="2"/>
      <c r="O277" s="2">
        <f t="shared" si="255"/>
        <v>18</v>
      </c>
      <c r="P277" s="2">
        <f t="shared" si="256"/>
        <v>0</v>
      </c>
      <c r="Q277" s="2">
        <f t="shared" si="257"/>
        <v>0</v>
      </c>
      <c r="R277" s="2">
        <f t="shared" si="258"/>
        <v>0</v>
      </c>
      <c r="S277" s="2">
        <f t="shared" si="259"/>
        <v>18</v>
      </c>
      <c r="T277" s="2">
        <f t="shared" si="260"/>
        <v>0</v>
      </c>
      <c r="U277" s="2">
        <f t="shared" si="261"/>
        <v>2.4144480000000001</v>
      </c>
      <c r="V277" s="2">
        <f t="shared" si="262"/>
        <v>0</v>
      </c>
      <c r="W277" s="2">
        <f t="shared" si="263"/>
        <v>0</v>
      </c>
      <c r="X277" s="2">
        <f t="shared" si="264"/>
        <v>14</v>
      </c>
      <c r="Y277" s="2">
        <f t="shared" si="265"/>
        <v>7</v>
      </c>
      <c r="Z277" s="2"/>
      <c r="AA277" s="2">
        <v>76147896</v>
      </c>
      <c r="AB277" s="2">
        <f t="shared" si="266"/>
        <v>838.35</v>
      </c>
      <c r="AC277" s="2">
        <f t="shared" si="267"/>
        <v>0</v>
      </c>
      <c r="AD277" s="2">
        <f t="shared" ref="AD277:AD282" si="290">ROUND(((((ET277*1.15))-((EU277*1.15)))+AE277),6)</f>
        <v>0</v>
      </c>
      <c r="AE277" s="2">
        <f t="shared" ref="AE277:AF282" si="291">ROUND(((EU277*1.15)),6)</f>
        <v>0</v>
      </c>
      <c r="AF277" s="2">
        <f t="shared" si="291"/>
        <v>838.35</v>
      </c>
      <c r="AG277" s="2">
        <f t="shared" si="268"/>
        <v>0</v>
      </c>
      <c r="AH277" s="2">
        <f t="shared" ref="AH277:AI282" si="292">((EW277*1.15))</f>
        <v>111.78</v>
      </c>
      <c r="AI277" s="2">
        <f t="shared" si="292"/>
        <v>0</v>
      </c>
      <c r="AJ277" s="2">
        <f t="shared" si="269"/>
        <v>0</v>
      </c>
      <c r="AK277" s="2">
        <v>729</v>
      </c>
      <c r="AL277" s="2">
        <v>0</v>
      </c>
      <c r="AM277" s="2">
        <v>0</v>
      </c>
      <c r="AN277" s="2">
        <v>0</v>
      </c>
      <c r="AO277" s="2">
        <v>729</v>
      </c>
      <c r="AP277" s="2">
        <v>0</v>
      </c>
      <c r="AQ277" s="2">
        <v>97.2</v>
      </c>
      <c r="AR277" s="2">
        <v>0</v>
      </c>
      <c r="AS277" s="2">
        <v>0</v>
      </c>
      <c r="AT277" s="2">
        <v>80</v>
      </c>
      <c r="AU277" s="2">
        <v>38</v>
      </c>
      <c r="AV277" s="2">
        <v>1</v>
      </c>
      <c r="AW277" s="2">
        <v>1</v>
      </c>
      <c r="AX277" s="2"/>
      <c r="AY277" s="2"/>
      <c r="AZ277" s="2">
        <v>1</v>
      </c>
      <c r="BA277" s="2">
        <v>1</v>
      </c>
      <c r="BB277" s="2">
        <v>1</v>
      </c>
      <c r="BC277" s="2">
        <v>1</v>
      </c>
      <c r="BD277" s="2" t="s">
        <v>3</v>
      </c>
      <c r="BE277" s="2" t="s">
        <v>3</v>
      </c>
      <c r="BF277" s="2" t="s">
        <v>3</v>
      </c>
      <c r="BG277" s="2" t="s">
        <v>3</v>
      </c>
      <c r="BH277" s="2">
        <v>0</v>
      </c>
      <c r="BI277" s="2">
        <v>1</v>
      </c>
      <c r="BJ277" s="2" t="s">
        <v>33</v>
      </c>
      <c r="BK277" s="2"/>
      <c r="BL277" s="2"/>
      <c r="BM277" s="2">
        <v>1003</v>
      </c>
      <c r="BN277" s="2">
        <v>0</v>
      </c>
      <c r="BO277" s="2" t="s">
        <v>3</v>
      </c>
      <c r="BP277" s="2">
        <v>0</v>
      </c>
      <c r="BQ277" s="2">
        <v>2</v>
      </c>
      <c r="BR277" s="2">
        <v>0</v>
      </c>
      <c r="BS277" s="2">
        <v>1</v>
      </c>
      <c r="BT277" s="2">
        <v>1</v>
      </c>
      <c r="BU277" s="2">
        <v>1</v>
      </c>
      <c r="BV277" s="2">
        <v>1</v>
      </c>
      <c r="BW277" s="2">
        <v>1</v>
      </c>
      <c r="BX277" s="2">
        <v>1</v>
      </c>
      <c r="BY277" s="2" t="s">
        <v>3</v>
      </c>
      <c r="BZ277" s="2">
        <v>80</v>
      </c>
      <c r="CA277" s="2">
        <v>38</v>
      </c>
      <c r="CB277" s="2" t="s">
        <v>3</v>
      </c>
      <c r="CC277" s="2"/>
      <c r="CD277" s="2"/>
      <c r="CE277" s="2">
        <v>0</v>
      </c>
      <c r="CF277" s="2">
        <v>0</v>
      </c>
      <c r="CG277" s="2">
        <v>0</v>
      </c>
      <c r="CH277" s="2"/>
      <c r="CI277" s="2"/>
      <c r="CJ277" s="2"/>
      <c r="CK277" s="2"/>
      <c r="CL277" s="2"/>
      <c r="CM277" s="2">
        <v>0</v>
      </c>
      <c r="CN277" s="2" t="s">
        <v>23</v>
      </c>
      <c r="CO277" s="2">
        <v>0</v>
      </c>
      <c r="CP277" s="2">
        <f t="shared" si="270"/>
        <v>18</v>
      </c>
      <c r="CQ277" s="2">
        <f t="shared" si="271"/>
        <v>0</v>
      </c>
      <c r="CR277" s="2">
        <f t="shared" si="272"/>
        <v>0</v>
      </c>
      <c r="CS277" s="2">
        <f t="shared" si="273"/>
        <v>0</v>
      </c>
      <c r="CT277" s="2">
        <f t="shared" si="274"/>
        <v>838.35</v>
      </c>
      <c r="CU277" s="2">
        <f t="shared" si="275"/>
        <v>0</v>
      </c>
      <c r="CV277" s="2">
        <f t="shared" si="276"/>
        <v>111.78</v>
      </c>
      <c r="CW277" s="2">
        <f t="shared" si="277"/>
        <v>0</v>
      </c>
      <c r="CX277" s="2">
        <f t="shared" si="278"/>
        <v>0</v>
      </c>
      <c r="CY277" s="2">
        <f t="shared" si="279"/>
        <v>14.4</v>
      </c>
      <c r="CZ277" s="2">
        <f t="shared" si="280"/>
        <v>6.84</v>
      </c>
      <c r="DA277" s="2"/>
      <c r="DB277" s="2"/>
      <c r="DC277" s="2" t="s">
        <v>3</v>
      </c>
      <c r="DD277" s="2" t="s">
        <v>3</v>
      </c>
      <c r="DE277" s="2" t="s">
        <v>24</v>
      </c>
      <c r="DF277" s="2" t="s">
        <v>24</v>
      </c>
      <c r="DG277" s="2" t="s">
        <v>24</v>
      </c>
      <c r="DH277" s="2" t="s">
        <v>3</v>
      </c>
      <c r="DI277" s="2" t="s">
        <v>24</v>
      </c>
      <c r="DJ277" s="2" t="s">
        <v>24</v>
      </c>
      <c r="DK277" s="2" t="s">
        <v>3</v>
      </c>
      <c r="DL277" s="2" t="s">
        <v>3</v>
      </c>
      <c r="DM277" s="2" t="s">
        <v>3</v>
      </c>
      <c r="DN277" s="2">
        <v>0</v>
      </c>
      <c r="DO277" s="2">
        <v>0</v>
      </c>
      <c r="DP277" s="2">
        <v>1</v>
      </c>
      <c r="DQ277" s="2">
        <v>1</v>
      </c>
      <c r="DR277" s="2"/>
      <c r="DS277" s="2"/>
      <c r="DT277" s="2"/>
      <c r="DU277" s="2">
        <v>1013</v>
      </c>
      <c r="DV277" s="2" t="s">
        <v>21</v>
      </c>
      <c r="DW277" s="2" t="s">
        <v>21</v>
      </c>
      <c r="DX277" s="2">
        <v>1</v>
      </c>
      <c r="DY277" s="2"/>
      <c r="DZ277" s="2" t="s">
        <v>3</v>
      </c>
      <c r="EA277" s="2" t="s">
        <v>3</v>
      </c>
      <c r="EB277" s="2" t="s">
        <v>3</v>
      </c>
      <c r="EC277" s="2" t="s">
        <v>3</v>
      </c>
      <c r="ED277" s="2"/>
      <c r="EE277" s="2">
        <v>41318343</v>
      </c>
      <c r="EF277" s="2">
        <v>2</v>
      </c>
      <c r="EG277" s="2" t="s">
        <v>25</v>
      </c>
      <c r="EH277" s="2">
        <v>0</v>
      </c>
      <c r="EI277" s="2" t="s">
        <v>3</v>
      </c>
      <c r="EJ277" s="2">
        <v>1</v>
      </c>
      <c r="EK277" s="2">
        <v>1003</v>
      </c>
      <c r="EL277" s="2" t="s">
        <v>26</v>
      </c>
      <c r="EM277" s="2" t="s">
        <v>27</v>
      </c>
      <c r="EN277" s="2"/>
      <c r="EO277" s="2" t="s">
        <v>28</v>
      </c>
      <c r="EP277" s="2"/>
      <c r="EQ277" s="2">
        <v>131840</v>
      </c>
      <c r="ER277" s="2">
        <v>729</v>
      </c>
      <c r="ES277" s="2">
        <v>0</v>
      </c>
      <c r="ET277" s="2">
        <v>0</v>
      </c>
      <c r="EU277" s="2">
        <v>0</v>
      </c>
      <c r="EV277" s="2">
        <v>729</v>
      </c>
      <c r="EW277" s="2">
        <v>97.2</v>
      </c>
      <c r="EX277" s="2">
        <v>0</v>
      </c>
      <c r="EY277" s="2">
        <v>0</v>
      </c>
      <c r="EZ277" s="2"/>
      <c r="FA277" s="2"/>
      <c r="FB277" s="2"/>
      <c r="FC277" s="2"/>
      <c r="FD277" s="2"/>
      <c r="FE277" s="2"/>
      <c r="FF277" s="2"/>
      <c r="FG277" s="2"/>
      <c r="FH277" s="2"/>
      <c r="FI277" s="2"/>
      <c r="FJ277" s="2"/>
      <c r="FK277" s="2"/>
      <c r="FL277" s="2"/>
      <c r="FM277" s="2"/>
      <c r="FN277" s="2"/>
      <c r="FO277" s="2"/>
      <c r="FP277" s="2"/>
      <c r="FQ277" s="2">
        <v>0</v>
      </c>
      <c r="FR277" s="2">
        <f t="shared" si="281"/>
        <v>0</v>
      </c>
      <c r="FS277" s="2">
        <v>0</v>
      </c>
      <c r="FT277" s="2"/>
      <c r="FU277" s="2"/>
      <c r="FV277" s="2"/>
      <c r="FW277" s="2"/>
      <c r="FX277" s="2">
        <v>80</v>
      </c>
      <c r="FY277" s="2">
        <v>38</v>
      </c>
      <c r="FZ277" s="2"/>
      <c r="GA277" s="2" t="s">
        <v>3</v>
      </c>
      <c r="GB277" s="2"/>
      <c r="GC277" s="2"/>
      <c r="GD277" s="2">
        <v>1</v>
      </c>
      <c r="GE277" s="2"/>
      <c r="GF277" s="2">
        <v>-38627357</v>
      </c>
      <c r="GG277" s="2">
        <v>2</v>
      </c>
      <c r="GH277" s="2">
        <v>1</v>
      </c>
      <c r="GI277" s="2">
        <v>-2</v>
      </c>
      <c r="GJ277" s="2">
        <v>0</v>
      </c>
      <c r="GK277" s="2">
        <v>0</v>
      </c>
      <c r="GL277" s="2">
        <f t="shared" si="282"/>
        <v>0</v>
      </c>
      <c r="GM277" s="2">
        <f t="shared" si="283"/>
        <v>39</v>
      </c>
      <c r="GN277" s="2">
        <f t="shared" si="284"/>
        <v>39</v>
      </c>
      <c r="GO277" s="2">
        <f t="shared" si="285"/>
        <v>0</v>
      </c>
      <c r="GP277" s="2">
        <f t="shared" si="286"/>
        <v>0</v>
      </c>
      <c r="GQ277" s="2"/>
      <c r="GR277" s="2">
        <v>0</v>
      </c>
      <c r="GS277" s="2">
        <v>3</v>
      </c>
      <c r="GT277" s="2">
        <v>0</v>
      </c>
      <c r="GU277" s="2" t="s">
        <v>3</v>
      </c>
      <c r="GV277" s="2">
        <f t="shared" si="287"/>
        <v>0</v>
      </c>
      <c r="GW277" s="2">
        <v>1</v>
      </c>
      <c r="GX277" s="2">
        <f t="shared" si="288"/>
        <v>0</v>
      </c>
      <c r="GY277" s="2"/>
      <c r="GZ277" s="2"/>
      <c r="HA277" s="2">
        <v>0</v>
      </c>
      <c r="HB277" s="2">
        <v>0</v>
      </c>
      <c r="HC277" s="2">
        <f t="shared" si="289"/>
        <v>0</v>
      </c>
      <c r="HD277" s="2"/>
      <c r="HE277" s="2" t="s">
        <v>3</v>
      </c>
      <c r="HF277" s="2" t="s">
        <v>3</v>
      </c>
      <c r="HG277" s="2"/>
      <c r="HH277" s="2"/>
      <c r="HI277" s="2"/>
      <c r="HJ277" s="2"/>
      <c r="HK277" s="2"/>
      <c r="HL277" s="2"/>
      <c r="HM277" s="2" t="s">
        <v>3</v>
      </c>
      <c r="HN277" s="2" t="s">
        <v>3</v>
      </c>
      <c r="HO277" s="2" t="s">
        <v>3</v>
      </c>
      <c r="HP277" s="2" t="s">
        <v>3</v>
      </c>
      <c r="HQ277" s="2" t="s">
        <v>3</v>
      </c>
      <c r="HR277" s="2"/>
      <c r="HS277" s="2"/>
      <c r="HT277" s="2"/>
      <c r="HU277" s="2"/>
      <c r="HV277" s="2"/>
      <c r="HW277" s="2"/>
      <c r="HX277" s="2"/>
      <c r="HY277" s="2"/>
      <c r="HZ277" s="2"/>
      <c r="IA277" s="2"/>
      <c r="IB277" s="2"/>
      <c r="IC277" s="2"/>
      <c r="ID277" s="2"/>
      <c r="IE277" s="2"/>
      <c r="IF277" s="2"/>
      <c r="IG277" s="2"/>
      <c r="IH277" s="2"/>
      <c r="II277" s="2"/>
      <c r="IJ277" s="2"/>
      <c r="IK277" s="2">
        <v>0</v>
      </c>
      <c r="IL277" s="2"/>
      <c r="IM277" s="2"/>
      <c r="IN277" s="2"/>
      <c r="IO277" s="2"/>
      <c r="IP277" s="2"/>
      <c r="IQ277" s="2"/>
      <c r="IR277" s="2"/>
      <c r="IS277" s="2"/>
      <c r="IT277" s="2"/>
      <c r="IU277" s="2"/>
    </row>
    <row r="278" spans="1:255" x14ac:dyDescent="0.2">
      <c r="A278">
        <v>17</v>
      </c>
      <c r="B278">
        <v>1</v>
      </c>
      <c r="C278">
        <f>ROW(SmtRes!A594)</f>
        <v>594</v>
      </c>
      <c r="D278">
        <f>ROW(EtalonRes!A600)</f>
        <v>600</v>
      </c>
      <c r="E278" t="s">
        <v>338</v>
      </c>
      <c r="F278" t="s">
        <v>31</v>
      </c>
      <c r="G278" t="s">
        <v>32</v>
      </c>
      <c r="H278" t="s">
        <v>21</v>
      </c>
      <c r="I278">
        <f>ROUND(2.16/100,9)</f>
        <v>2.1600000000000001E-2</v>
      </c>
      <c r="J278">
        <v>0</v>
      </c>
      <c r="K278">
        <f>ROUND(2.16/100,9)</f>
        <v>2.1600000000000001E-2</v>
      </c>
      <c r="O278">
        <f t="shared" si="255"/>
        <v>149</v>
      </c>
      <c r="P278">
        <f t="shared" si="256"/>
        <v>0</v>
      </c>
      <c r="Q278">
        <f t="shared" si="257"/>
        <v>0</v>
      </c>
      <c r="R278">
        <f t="shared" si="258"/>
        <v>0</v>
      </c>
      <c r="S278">
        <f t="shared" si="259"/>
        <v>149</v>
      </c>
      <c r="T278">
        <f t="shared" si="260"/>
        <v>0</v>
      </c>
      <c r="U278">
        <f t="shared" si="261"/>
        <v>2.4144480000000001</v>
      </c>
      <c r="V278">
        <f t="shared" si="262"/>
        <v>0</v>
      </c>
      <c r="W278">
        <f t="shared" si="263"/>
        <v>0</v>
      </c>
      <c r="X278">
        <f t="shared" si="264"/>
        <v>119</v>
      </c>
      <c r="Y278">
        <f t="shared" si="265"/>
        <v>57</v>
      </c>
      <c r="AA278">
        <v>76147894</v>
      </c>
      <c r="AB278">
        <f t="shared" si="266"/>
        <v>838.35</v>
      </c>
      <c r="AC278">
        <f t="shared" si="267"/>
        <v>0</v>
      </c>
      <c r="AD278">
        <f t="shared" si="290"/>
        <v>0</v>
      </c>
      <c r="AE278">
        <f t="shared" si="291"/>
        <v>0</v>
      </c>
      <c r="AF278">
        <f t="shared" si="291"/>
        <v>838.35</v>
      </c>
      <c r="AG278">
        <f t="shared" si="268"/>
        <v>0</v>
      </c>
      <c r="AH278">
        <f t="shared" si="292"/>
        <v>111.78</v>
      </c>
      <c r="AI278">
        <f t="shared" si="292"/>
        <v>0</v>
      </c>
      <c r="AJ278">
        <f t="shared" si="269"/>
        <v>0</v>
      </c>
      <c r="AK278">
        <v>729</v>
      </c>
      <c r="AL278">
        <v>0</v>
      </c>
      <c r="AM278">
        <v>0</v>
      </c>
      <c r="AN278">
        <v>0</v>
      </c>
      <c r="AO278">
        <v>729</v>
      </c>
      <c r="AP278">
        <v>0</v>
      </c>
      <c r="AQ278">
        <v>97.2</v>
      </c>
      <c r="AR278">
        <v>0</v>
      </c>
      <c r="AS278">
        <v>0</v>
      </c>
      <c r="AT278">
        <v>80</v>
      </c>
      <c r="AU278">
        <v>38</v>
      </c>
      <c r="AV278">
        <v>1</v>
      </c>
      <c r="AW278">
        <v>1</v>
      </c>
      <c r="AZ278">
        <v>8.23</v>
      </c>
      <c r="BA278">
        <v>8.23</v>
      </c>
      <c r="BB278">
        <v>8.23</v>
      </c>
      <c r="BC278">
        <v>8.23</v>
      </c>
      <c r="BD278" t="s">
        <v>3</v>
      </c>
      <c r="BE278" t="s">
        <v>3</v>
      </c>
      <c r="BF278" t="s">
        <v>3</v>
      </c>
      <c r="BG278" t="s">
        <v>3</v>
      </c>
      <c r="BH278">
        <v>0</v>
      </c>
      <c r="BI278">
        <v>1</v>
      </c>
      <c r="BJ278" t="s">
        <v>33</v>
      </c>
      <c r="BM278">
        <v>1003</v>
      </c>
      <c r="BN278">
        <v>0</v>
      </c>
      <c r="BO278" t="s">
        <v>258</v>
      </c>
      <c r="BP278">
        <v>1</v>
      </c>
      <c r="BQ278">
        <v>2</v>
      </c>
      <c r="BR278">
        <v>0</v>
      </c>
      <c r="BS278">
        <v>8.23</v>
      </c>
      <c r="BT278">
        <v>1</v>
      </c>
      <c r="BU278">
        <v>1</v>
      </c>
      <c r="BV278">
        <v>1</v>
      </c>
      <c r="BW278">
        <v>1</v>
      </c>
      <c r="BX278">
        <v>1</v>
      </c>
      <c r="BY278" t="s">
        <v>3</v>
      </c>
      <c r="BZ278">
        <v>80</v>
      </c>
      <c r="CA278">
        <v>38</v>
      </c>
      <c r="CB278" t="s">
        <v>3</v>
      </c>
      <c r="CE278">
        <v>0</v>
      </c>
      <c r="CF278">
        <v>0</v>
      </c>
      <c r="CG278">
        <v>0</v>
      </c>
      <c r="CM278">
        <v>0</v>
      </c>
      <c r="CN278" t="s">
        <v>23</v>
      </c>
      <c r="CO278">
        <v>0</v>
      </c>
      <c r="CP278">
        <f t="shared" si="270"/>
        <v>149</v>
      </c>
      <c r="CQ278">
        <f t="shared" si="271"/>
        <v>0</v>
      </c>
      <c r="CR278">
        <f t="shared" si="272"/>
        <v>0</v>
      </c>
      <c r="CS278">
        <f t="shared" si="273"/>
        <v>0</v>
      </c>
      <c r="CT278">
        <f t="shared" si="274"/>
        <v>6899.6205000000009</v>
      </c>
      <c r="CU278">
        <f t="shared" si="275"/>
        <v>0</v>
      </c>
      <c r="CV278">
        <f t="shared" si="276"/>
        <v>111.78</v>
      </c>
      <c r="CW278">
        <f t="shared" si="277"/>
        <v>0</v>
      </c>
      <c r="CX278">
        <f t="shared" si="278"/>
        <v>0</v>
      </c>
      <c r="CY278">
        <f t="shared" si="279"/>
        <v>119.2</v>
      </c>
      <c r="CZ278">
        <f t="shared" si="280"/>
        <v>56.62</v>
      </c>
      <c r="DC278" t="s">
        <v>3</v>
      </c>
      <c r="DD278" t="s">
        <v>3</v>
      </c>
      <c r="DE278" t="s">
        <v>24</v>
      </c>
      <c r="DF278" t="s">
        <v>24</v>
      </c>
      <c r="DG278" t="s">
        <v>24</v>
      </c>
      <c r="DH278" t="s">
        <v>3</v>
      </c>
      <c r="DI278" t="s">
        <v>24</v>
      </c>
      <c r="DJ278" t="s">
        <v>24</v>
      </c>
      <c r="DK278" t="s">
        <v>3</v>
      </c>
      <c r="DL278" t="s">
        <v>3</v>
      </c>
      <c r="DM278" t="s">
        <v>3</v>
      </c>
      <c r="DN278">
        <v>0</v>
      </c>
      <c r="DO278">
        <v>0</v>
      </c>
      <c r="DP278">
        <v>1</v>
      </c>
      <c r="DQ278">
        <v>1</v>
      </c>
      <c r="DU278">
        <v>1013</v>
      </c>
      <c r="DV278" t="s">
        <v>21</v>
      </c>
      <c r="DW278" t="s">
        <v>21</v>
      </c>
      <c r="DX278">
        <v>1</v>
      </c>
      <c r="DZ278" t="s">
        <v>3</v>
      </c>
      <c r="EA278" t="s">
        <v>3</v>
      </c>
      <c r="EB278" t="s">
        <v>3</v>
      </c>
      <c r="EC278" t="s">
        <v>3</v>
      </c>
      <c r="EE278">
        <v>41318343</v>
      </c>
      <c r="EF278">
        <v>2</v>
      </c>
      <c r="EG278" t="s">
        <v>25</v>
      </c>
      <c r="EH278">
        <v>0</v>
      </c>
      <c r="EI278" t="s">
        <v>3</v>
      </c>
      <c r="EJ278">
        <v>1</v>
      </c>
      <c r="EK278">
        <v>1003</v>
      </c>
      <c r="EL278" t="s">
        <v>26</v>
      </c>
      <c r="EM278" t="s">
        <v>27</v>
      </c>
      <c r="EO278" t="s">
        <v>28</v>
      </c>
      <c r="EQ278">
        <v>131840</v>
      </c>
      <c r="ER278">
        <v>729</v>
      </c>
      <c r="ES278">
        <v>0</v>
      </c>
      <c r="ET278">
        <v>0</v>
      </c>
      <c r="EU278">
        <v>0</v>
      </c>
      <c r="EV278">
        <v>729</v>
      </c>
      <c r="EW278">
        <v>97.2</v>
      </c>
      <c r="EX278">
        <v>0</v>
      </c>
      <c r="EY278">
        <v>0</v>
      </c>
      <c r="FQ278">
        <v>0</v>
      </c>
      <c r="FR278">
        <f t="shared" si="281"/>
        <v>0</v>
      </c>
      <c r="FS278">
        <v>0</v>
      </c>
      <c r="FX278">
        <v>80</v>
      </c>
      <c r="FY278">
        <v>38</v>
      </c>
      <c r="GA278" t="s">
        <v>3</v>
      </c>
      <c r="GD278">
        <v>1</v>
      </c>
      <c r="GF278">
        <v>-38627357</v>
      </c>
      <c r="GG278">
        <v>1</v>
      </c>
      <c r="GH278">
        <v>1</v>
      </c>
      <c r="GI278">
        <v>3</v>
      </c>
      <c r="GJ278">
        <v>0</v>
      </c>
      <c r="GK278">
        <v>0</v>
      </c>
      <c r="GL278">
        <f t="shared" si="282"/>
        <v>0</v>
      </c>
      <c r="GM278">
        <f t="shared" si="283"/>
        <v>325</v>
      </c>
      <c r="GN278">
        <f t="shared" si="284"/>
        <v>325</v>
      </c>
      <c r="GO278">
        <f t="shared" si="285"/>
        <v>0</v>
      </c>
      <c r="GP278">
        <f t="shared" si="286"/>
        <v>0</v>
      </c>
      <c r="GR278">
        <v>0</v>
      </c>
      <c r="GS278">
        <v>3</v>
      </c>
      <c r="GT278">
        <v>0</v>
      </c>
      <c r="GU278" t="s">
        <v>3</v>
      </c>
      <c r="GV278">
        <f t="shared" si="287"/>
        <v>0</v>
      </c>
      <c r="GW278">
        <v>1</v>
      </c>
      <c r="GX278">
        <f t="shared" si="288"/>
        <v>0</v>
      </c>
      <c r="HA278">
        <v>0</v>
      </c>
      <c r="HB278">
        <v>0</v>
      </c>
      <c r="HC278">
        <f t="shared" si="289"/>
        <v>0</v>
      </c>
      <c r="HE278" t="s">
        <v>3</v>
      </c>
      <c r="HF278" t="s">
        <v>3</v>
      </c>
      <c r="HM278" t="s">
        <v>3</v>
      </c>
      <c r="HN278" t="s">
        <v>3</v>
      </c>
      <c r="HO278" t="s">
        <v>3</v>
      </c>
      <c r="HP278" t="s">
        <v>3</v>
      </c>
      <c r="HQ278" t="s">
        <v>3</v>
      </c>
      <c r="IK278">
        <v>0</v>
      </c>
    </row>
    <row r="279" spans="1:255" x14ac:dyDescent="0.2">
      <c r="A279" s="2">
        <v>17</v>
      </c>
      <c r="B279" s="2">
        <v>1</v>
      </c>
      <c r="C279" s="2">
        <f>ROW(SmtRes!A601)</f>
        <v>601</v>
      </c>
      <c r="D279" s="2">
        <f>ROW(EtalonRes!A607)</f>
        <v>607</v>
      </c>
      <c r="E279" s="2" t="s">
        <v>339</v>
      </c>
      <c r="F279" s="2" t="s">
        <v>35</v>
      </c>
      <c r="G279" s="2" t="s">
        <v>261</v>
      </c>
      <c r="H279" s="2" t="s">
        <v>37</v>
      </c>
      <c r="I279" s="2">
        <v>1.08</v>
      </c>
      <c r="J279" s="2">
        <v>0</v>
      </c>
      <c r="K279" s="2">
        <v>1.08</v>
      </c>
      <c r="L279" s="2"/>
      <c r="M279" s="2"/>
      <c r="N279" s="2"/>
      <c r="O279" s="2">
        <f t="shared" si="255"/>
        <v>134</v>
      </c>
      <c r="P279" s="2">
        <f t="shared" si="256"/>
        <v>78</v>
      </c>
      <c r="Q279" s="2">
        <f t="shared" si="257"/>
        <v>33</v>
      </c>
      <c r="R279" s="2">
        <f t="shared" si="258"/>
        <v>4</v>
      </c>
      <c r="S279" s="2">
        <f t="shared" si="259"/>
        <v>23</v>
      </c>
      <c r="T279" s="2">
        <f t="shared" si="260"/>
        <v>0</v>
      </c>
      <c r="U279" s="2">
        <f t="shared" si="261"/>
        <v>2.8565999999999998</v>
      </c>
      <c r="V279" s="2">
        <f t="shared" si="262"/>
        <v>0.36018</v>
      </c>
      <c r="W279" s="2">
        <f t="shared" si="263"/>
        <v>0</v>
      </c>
      <c r="X279" s="2">
        <f t="shared" si="264"/>
        <v>33</v>
      </c>
      <c r="Y279" s="2">
        <f t="shared" si="265"/>
        <v>18</v>
      </c>
      <c r="Z279" s="2"/>
      <c r="AA279" s="2">
        <v>76147896</v>
      </c>
      <c r="AB279" s="2">
        <f t="shared" si="266"/>
        <v>124.27249999999999</v>
      </c>
      <c r="AC279" s="2">
        <f t="shared" si="267"/>
        <v>72.349999999999994</v>
      </c>
      <c r="AD279" s="2">
        <f t="shared" si="290"/>
        <v>30.314</v>
      </c>
      <c r="AE279" s="2">
        <f t="shared" si="291"/>
        <v>3.496</v>
      </c>
      <c r="AF279" s="2">
        <f t="shared" si="291"/>
        <v>21.608499999999999</v>
      </c>
      <c r="AG279" s="2">
        <f t="shared" si="268"/>
        <v>0</v>
      </c>
      <c r="AH279" s="2">
        <f t="shared" si="292"/>
        <v>2.6449999999999996</v>
      </c>
      <c r="AI279" s="2">
        <f t="shared" si="292"/>
        <v>0.33349999999999996</v>
      </c>
      <c r="AJ279" s="2">
        <f t="shared" si="269"/>
        <v>0</v>
      </c>
      <c r="AK279" s="2">
        <v>117.5</v>
      </c>
      <c r="AL279" s="2">
        <v>72.349999999999994</v>
      </c>
      <c r="AM279" s="2">
        <v>26.36</v>
      </c>
      <c r="AN279" s="2">
        <v>3.04</v>
      </c>
      <c r="AO279" s="2">
        <v>18.79</v>
      </c>
      <c r="AP279" s="2">
        <v>0</v>
      </c>
      <c r="AQ279" s="2">
        <v>2.2999999999999998</v>
      </c>
      <c r="AR279" s="2">
        <v>0.28999999999999998</v>
      </c>
      <c r="AS279" s="2">
        <v>0</v>
      </c>
      <c r="AT279" s="2">
        <v>122</v>
      </c>
      <c r="AU279" s="2">
        <v>68</v>
      </c>
      <c r="AV279" s="2">
        <v>1</v>
      </c>
      <c r="AW279" s="2">
        <v>1</v>
      </c>
      <c r="AX279" s="2"/>
      <c r="AY279" s="2"/>
      <c r="AZ279" s="2">
        <v>1</v>
      </c>
      <c r="BA279" s="2">
        <v>1</v>
      </c>
      <c r="BB279" s="2">
        <v>1</v>
      </c>
      <c r="BC279" s="2">
        <v>1</v>
      </c>
      <c r="BD279" s="2" t="s">
        <v>3</v>
      </c>
      <c r="BE279" s="2" t="s">
        <v>3</v>
      </c>
      <c r="BF279" s="2" t="s">
        <v>3</v>
      </c>
      <c r="BG279" s="2" t="s">
        <v>3</v>
      </c>
      <c r="BH279" s="2">
        <v>0</v>
      </c>
      <c r="BI279" s="2">
        <v>1</v>
      </c>
      <c r="BJ279" s="2" t="s">
        <v>38</v>
      </c>
      <c r="BK279" s="2"/>
      <c r="BL279" s="2"/>
      <c r="BM279" s="2">
        <v>8001</v>
      </c>
      <c r="BN279" s="2">
        <v>0</v>
      </c>
      <c r="BO279" s="2" t="s">
        <v>3</v>
      </c>
      <c r="BP279" s="2">
        <v>0</v>
      </c>
      <c r="BQ279" s="2">
        <v>2</v>
      </c>
      <c r="BR279" s="2">
        <v>0</v>
      </c>
      <c r="BS279" s="2">
        <v>1</v>
      </c>
      <c r="BT279" s="2">
        <v>1</v>
      </c>
      <c r="BU279" s="2">
        <v>1</v>
      </c>
      <c r="BV279" s="2">
        <v>1</v>
      </c>
      <c r="BW279" s="2">
        <v>1</v>
      </c>
      <c r="BX279" s="2">
        <v>1</v>
      </c>
      <c r="BY279" s="2" t="s">
        <v>3</v>
      </c>
      <c r="BZ279" s="2">
        <v>122</v>
      </c>
      <c r="CA279" s="2">
        <v>68</v>
      </c>
      <c r="CB279" s="2" t="s">
        <v>3</v>
      </c>
      <c r="CC279" s="2"/>
      <c r="CD279" s="2"/>
      <c r="CE279" s="2">
        <v>0</v>
      </c>
      <c r="CF279" s="2">
        <v>0</v>
      </c>
      <c r="CG279" s="2">
        <v>0</v>
      </c>
      <c r="CH279" s="2"/>
      <c r="CI279" s="2"/>
      <c r="CJ279" s="2"/>
      <c r="CK279" s="2"/>
      <c r="CL279" s="2"/>
      <c r="CM279" s="2">
        <v>0</v>
      </c>
      <c r="CN279" s="2" t="s">
        <v>23</v>
      </c>
      <c r="CO279" s="2">
        <v>0</v>
      </c>
      <c r="CP279" s="2">
        <f t="shared" si="270"/>
        <v>134</v>
      </c>
      <c r="CQ279" s="2">
        <f t="shared" si="271"/>
        <v>72.349999999999994</v>
      </c>
      <c r="CR279" s="2">
        <f t="shared" si="272"/>
        <v>30.314</v>
      </c>
      <c r="CS279" s="2">
        <f t="shared" si="273"/>
        <v>3.496</v>
      </c>
      <c r="CT279" s="2">
        <f t="shared" si="274"/>
        <v>21.608499999999999</v>
      </c>
      <c r="CU279" s="2">
        <f t="shared" si="275"/>
        <v>0</v>
      </c>
      <c r="CV279" s="2">
        <f t="shared" si="276"/>
        <v>2.6449999999999996</v>
      </c>
      <c r="CW279" s="2">
        <f t="shared" si="277"/>
        <v>0.33349999999999996</v>
      </c>
      <c r="CX279" s="2">
        <f t="shared" si="278"/>
        <v>0</v>
      </c>
      <c r="CY279" s="2">
        <f t="shared" si="279"/>
        <v>32.94</v>
      </c>
      <c r="CZ279" s="2">
        <f t="shared" si="280"/>
        <v>18.36</v>
      </c>
      <c r="DA279" s="2"/>
      <c r="DB279" s="2"/>
      <c r="DC279" s="2" t="s">
        <v>3</v>
      </c>
      <c r="DD279" s="2" t="s">
        <v>3</v>
      </c>
      <c r="DE279" s="2" t="s">
        <v>24</v>
      </c>
      <c r="DF279" s="2" t="s">
        <v>24</v>
      </c>
      <c r="DG279" s="2" t="s">
        <v>24</v>
      </c>
      <c r="DH279" s="2" t="s">
        <v>3</v>
      </c>
      <c r="DI279" s="2" t="s">
        <v>24</v>
      </c>
      <c r="DJ279" s="2" t="s">
        <v>24</v>
      </c>
      <c r="DK279" s="2" t="s">
        <v>3</v>
      </c>
      <c r="DL279" s="2" t="s">
        <v>3</v>
      </c>
      <c r="DM279" s="2" t="s">
        <v>3</v>
      </c>
      <c r="DN279" s="2">
        <v>0</v>
      </c>
      <c r="DO279" s="2">
        <v>0</v>
      </c>
      <c r="DP279" s="2">
        <v>1</v>
      </c>
      <c r="DQ279" s="2">
        <v>1</v>
      </c>
      <c r="DR279" s="2"/>
      <c r="DS279" s="2"/>
      <c r="DT279" s="2"/>
      <c r="DU279" s="2">
        <v>1013</v>
      </c>
      <c r="DV279" s="2" t="s">
        <v>37</v>
      </c>
      <c r="DW279" s="2" t="s">
        <v>37</v>
      </c>
      <c r="DX279" s="2">
        <v>1</v>
      </c>
      <c r="DY279" s="2"/>
      <c r="DZ279" s="2" t="s">
        <v>3</v>
      </c>
      <c r="EA279" s="2" t="s">
        <v>3</v>
      </c>
      <c r="EB279" s="2" t="s">
        <v>3</v>
      </c>
      <c r="EC279" s="2" t="s">
        <v>3</v>
      </c>
      <c r="ED279" s="2"/>
      <c r="EE279" s="2">
        <v>41318372</v>
      </c>
      <c r="EF279" s="2">
        <v>2</v>
      </c>
      <c r="EG279" s="2" t="s">
        <v>25</v>
      </c>
      <c r="EH279" s="2">
        <v>0</v>
      </c>
      <c r="EI279" s="2" t="s">
        <v>3</v>
      </c>
      <c r="EJ279" s="2">
        <v>1</v>
      </c>
      <c r="EK279" s="2">
        <v>8001</v>
      </c>
      <c r="EL279" s="2" t="s">
        <v>39</v>
      </c>
      <c r="EM279" s="2" t="s">
        <v>40</v>
      </c>
      <c r="EN279" s="2"/>
      <c r="EO279" s="2" t="s">
        <v>28</v>
      </c>
      <c r="EP279" s="2"/>
      <c r="EQ279" s="2">
        <v>131840</v>
      </c>
      <c r="ER279" s="2">
        <v>117.5</v>
      </c>
      <c r="ES279" s="2">
        <v>72.349999999999994</v>
      </c>
      <c r="ET279" s="2">
        <v>26.36</v>
      </c>
      <c r="EU279" s="2">
        <v>3.04</v>
      </c>
      <c r="EV279" s="2">
        <v>18.79</v>
      </c>
      <c r="EW279" s="2">
        <v>2.2999999999999998</v>
      </c>
      <c r="EX279" s="2">
        <v>0.28999999999999998</v>
      </c>
      <c r="EY279" s="2">
        <v>0</v>
      </c>
      <c r="EZ279" s="2"/>
      <c r="FA279" s="2"/>
      <c r="FB279" s="2"/>
      <c r="FC279" s="2"/>
      <c r="FD279" s="2"/>
      <c r="FE279" s="2"/>
      <c r="FF279" s="2"/>
      <c r="FG279" s="2"/>
      <c r="FH279" s="2"/>
      <c r="FI279" s="2"/>
      <c r="FJ279" s="2"/>
      <c r="FK279" s="2"/>
      <c r="FL279" s="2"/>
      <c r="FM279" s="2"/>
      <c r="FN279" s="2"/>
      <c r="FO279" s="2"/>
      <c r="FP279" s="2"/>
      <c r="FQ279" s="2">
        <v>0</v>
      </c>
      <c r="FR279" s="2">
        <f t="shared" si="281"/>
        <v>0</v>
      </c>
      <c r="FS279" s="2">
        <v>0</v>
      </c>
      <c r="FT279" s="2"/>
      <c r="FU279" s="2"/>
      <c r="FV279" s="2"/>
      <c r="FW279" s="2"/>
      <c r="FX279" s="2">
        <v>122</v>
      </c>
      <c r="FY279" s="2">
        <v>68</v>
      </c>
      <c r="FZ279" s="2"/>
      <c r="GA279" s="2" t="s">
        <v>3</v>
      </c>
      <c r="GB279" s="2"/>
      <c r="GC279" s="2"/>
      <c r="GD279" s="2">
        <v>1</v>
      </c>
      <c r="GE279" s="2"/>
      <c r="GF279" s="2">
        <v>-1051456016</v>
      </c>
      <c r="GG279" s="2">
        <v>2</v>
      </c>
      <c r="GH279" s="2">
        <v>1</v>
      </c>
      <c r="GI279" s="2">
        <v>-2</v>
      </c>
      <c r="GJ279" s="2">
        <v>0</v>
      </c>
      <c r="GK279" s="2">
        <v>0</v>
      </c>
      <c r="GL279" s="2">
        <f t="shared" si="282"/>
        <v>0</v>
      </c>
      <c r="GM279" s="2">
        <f t="shared" si="283"/>
        <v>185</v>
      </c>
      <c r="GN279" s="2">
        <f t="shared" si="284"/>
        <v>185</v>
      </c>
      <c r="GO279" s="2">
        <f t="shared" si="285"/>
        <v>0</v>
      </c>
      <c r="GP279" s="2">
        <f t="shared" si="286"/>
        <v>0</v>
      </c>
      <c r="GQ279" s="2"/>
      <c r="GR279" s="2">
        <v>0</v>
      </c>
      <c r="GS279" s="2">
        <v>3</v>
      </c>
      <c r="GT279" s="2">
        <v>0</v>
      </c>
      <c r="GU279" s="2" t="s">
        <v>3</v>
      </c>
      <c r="GV279" s="2">
        <f t="shared" si="287"/>
        <v>0</v>
      </c>
      <c r="GW279" s="2">
        <v>1</v>
      </c>
      <c r="GX279" s="2">
        <f t="shared" si="288"/>
        <v>0</v>
      </c>
      <c r="GY279" s="2"/>
      <c r="GZ279" s="2"/>
      <c r="HA279" s="2">
        <v>0</v>
      </c>
      <c r="HB279" s="2">
        <v>0</v>
      </c>
      <c r="HC279" s="2">
        <f t="shared" si="289"/>
        <v>0</v>
      </c>
      <c r="HD279" s="2"/>
      <c r="HE279" s="2" t="s">
        <v>3</v>
      </c>
      <c r="HF279" s="2" t="s">
        <v>3</v>
      </c>
      <c r="HG279" s="2"/>
      <c r="HH279" s="2"/>
      <c r="HI279" s="2"/>
      <c r="HJ279" s="2"/>
      <c r="HK279" s="2"/>
      <c r="HL279" s="2"/>
      <c r="HM279" s="2" t="s">
        <v>3</v>
      </c>
      <c r="HN279" s="2" t="s">
        <v>3</v>
      </c>
      <c r="HO279" s="2" t="s">
        <v>3</v>
      </c>
      <c r="HP279" s="2" t="s">
        <v>3</v>
      </c>
      <c r="HQ279" s="2" t="s">
        <v>3</v>
      </c>
      <c r="HR279" s="2"/>
      <c r="HS279" s="2"/>
      <c r="HT279" s="2"/>
      <c r="HU279" s="2"/>
      <c r="HV279" s="2"/>
      <c r="HW279" s="2"/>
      <c r="HX279" s="2"/>
      <c r="HY279" s="2"/>
      <c r="HZ279" s="2"/>
      <c r="IA279" s="2"/>
      <c r="IB279" s="2"/>
      <c r="IC279" s="2"/>
      <c r="ID279" s="2"/>
      <c r="IE279" s="2"/>
      <c r="IF279" s="2"/>
      <c r="IG279" s="2"/>
      <c r="IH279" s="2"/>
      <c r="II279" s="2"/>
      <c r="IJ279" s="2"/>
      <c r="IK279" s="2">
        <v>0</v>
      </c>
      <c r="IL279" s="2"/>
      <c r="IM279" s="2"/>
      <c r="IN279" s="2"/>
      <c r="IO279" s="2"/>
      <c r="IP279" s="2"/>
      <c r="IQ279" s="2"/>
      <c r="IR279" s="2"/>
      <c r="IS279" s="2"/>
      <c r="IT279" s="2"/>
      <c r="IU279" s="2"/>
    </row>
    <row r="280" spans="1:255" x14ac:dyDescent="0.2">
      <c r="A280">
        <v>17</v>
      </c>
      <c r="B280">
        <v>1</v>
      </c>
      <c r="C280">
        <f>ROW(SmtRes!A608)</f>
        <v>608</v>
      </c>
      <c r="D280">
        <f>ROW(EtalonRes!A614)</f>
        <v>614</v>
      </c>
      <c r="E280" t="s">
        <v>339</v>
      </c>
      <c r="F280" t="s">
        <v>35</v>
      </c>
      <c r="G280" t="s">
        <v>261</v>
      </c>
      <c r="H280" t="s">
        <v>37</v>
      </c>
      <c r="I280">
        <v>1.08</v>
      </c>
      <c r="J280">
        <v>0</v>
      </c>
      <c r="K280">
        <v>1.08</v>
      </c>
      <c r="O280">
        <f t="shared" si="255"/>
        <v>1104</v>
      </c>
      <c r="P280">
        <f t="shared" si="256"/>
        <v>643</v>
      </c>
      <c r="Q280">
        <f t="shared" si="257"/>
        <v>269</v>
      </c>
      <c r="R280">
        <f t="shared" si="258"/>
        <v>31</v>
      </c>
      <c r="S280">
        <f t="shared" si="259"/>
        <v>192</v>
      </c>
      <c r="T280">
        <f t="shared" si="260"/>
        <v>0</v>
      </c>
      <c r="U280">
        <f t="shared" si="261"/>
        <v>2.8565999999999998</v>
      </c>
      <c r="V280">
        <f t="shared" si="262"/>
        <v>0.36018</v>
      </c>
      <c r="W280">
        <f t="shared" si="263"/>
        <v>0</v>
      </c>
      <c r="X280">
        <f t="shared" si="264"/>
        <v>272</v>
      </c>
      <c r="Y280">
        <f t="shared" si="265"/>
        <v>152</v>
      </c>
      <c r="AA280">
        <v>76147894</v>
      </c>
      <c r="AB280">
        <f t="shared" si="266"/>
        <v>124.27249999999999</v>
      </c>
      <c r="AC280">
        <f t="shared" si="267"/>
        <v>72.349999999999994</v>
      </c>
      <c r="AD280">
        <f t="shared" si="290"/>
        <v>30.314</v>
      </c>
      <c r="AE280">
        <f t="shared" si="291"/>
        <v>3.496</v>
      </c>
      <c r="AF280">
        <f t="shared" si="291"/>
        <v>21.608499999999999</v>
      </c>
      <c r="AG280">
        <f t="shared" si="268"/>
        <v>0</v>
      </c>
      <c r="AH280">
        <f t="shared" si="292"/>
        <v>2.6449999999999996</v>
      </c>
      <c r="AI280">
        <f t="shared" si="292"/>
        <v>0.33349999999999996</v>
      </c>
      <c r="AJ280">
        <f t="shared" si="269"/>
        <v>0</v>
      </c>
      <c r="AK280">
        <v>117.5</v>
      </c>
      <c r="AL280">
        <v>72.349999999999994</v>
      </c>
      <c r="AM280">
        <v>26.36</v>
      </c>
      <c r="AN280">
        <v>3.04</v>
      </c>
      <c r="AO280">
        <v>18.79</v>
      </c>
      <c r="AP280">
        <v>0</v>
      </c>
      <c r="AQ280">
        <v>2.2999999999999998</v>
      </c>
      <c r="AR280">
        <v>0.28999999999999998</v>
      </c>
      <c r="AS280">
        <v>0</v>
      </c>
      <c r="AT280">
        <v>122</v>
      </c>
      <c r="AU280">
        <v>68</v>
      </c>
      <c r="AV280">
        <v>1</v>
      </c>
      <c r="AW280">
        <v>1</v>
      </c>
      <c r="AZ280">
        <v>8.23</v>
      </c>
      <c r="BA280">
        <v>8.23</v>
      </c>
      <c r="BB280">
        <v>8.23</v>
      </c>
      <c r="BC280">
        <v>8.23</v>
      </c>
      <c r="BD280" t="s">
        <v>3</v>
      </c>
      <c r="BE280" t="s">
        <v>3</v>
      </c>
      <c r="BF280" t="s">
        <v>3</v>
      </c>
      <c r="BG280" t="s">
        <v>3</v>
      </c>
      <c r="BH280">
        <v>0</v>
      </c>
      <c r="BI280">
        <v>1</v>
      </c>
      <c r="BJ280" t="s">
        <v>38</v>
      </c>
      <c r="BM280">
        <v>8001</v>
      </c>
      <c r="BN280">
        <v>0</v>
      </c>
      <c r="BO280" t="s">
        <v>258</v>
      </c>
      <c r="BP280">
        <v>1</v>
      </c>
      <c r="BQ280">
        <v>2</v>
      </c>
      <c r="BR280">
        <v>0</v>
      </c>
      <c r="BS280">
        <v>8.23</v>
      </c>
      <c r="BT280">
        <v>1</v>
      </c>
      <c r="BU280">
        <v>1</v>
      </c>
      <c r="BV280">
        <v>1</v>
      </c>
      <c r="BW280">
        <v>1</v>
      </c>
      <c r="BX280">
        <v>1</v>
      </c>
      <c r="BY280" t="s">
        <v>3</v>
      </c>
      <c r="BZ280">
        <v>122</v>
      </c>
      <c r="CA280">
        <v>68</v>
      </c>
      <c r="CB280" t="s">
        <v>3</v>
      </c>
      <c r="CE280">
        <v>0</v>
      </c>
      <c r="CF280">
        <v>0</v>
      </c>
      <c r="CG280">
        <v>0</v>
      </c>
      <c r="CM280">
        <v>0</v>
      </c>
      <c r="CN280" t="s">
        <v>23</v>
      </c>
      <c r="CO280">
        <v>0</v>
      </c>
      <c r="CP280">
        <f t="shared" si="270"/>
        <v>1104</v>
      </c>
      <c r="CQ280">
        <f t="shared" si="271"/>
        <v>595.44049999999993</v>
      </c>
      <c r="CR280">
        <f t="shared" si="272"/>
        <v>249.48422000000002</v>
      </c>
      <c r="CS280">
        <f t="shared" si="273"/>
        <v>28.772080000000003</v>
      </c>
      <c r="CT280">
        <f t="shared" si="274"/>
        <v>177.83795499999999</v>
      </c>
      <c r="CU280">
        <f t="shared" si="275"/>
        <v>0</v>
      </c>
      <c r="CV280">
        <f t="shared" si="276"/>
        <v>2.6449999999999996</v>
      </c>
      <c r="CW280">
        <f t="shared" si="277"/>
        <v>0.33349999999999996</v>
      </c>
      <c r="CX280">
        <f t="shared" si="278"/>
        <v>0</v>
      </c>
      <c r="CY280">
        <f t="shared" si="279"/>
        <v>272.06</v>
      </c>
      <c r="CZ280">
        <f t="shared" si="280"/>
        <v>151.63999999999999</v>
      </c>
      <c r="DC280" t="s">
        <v>3</v>
      </c>
      <c r="DD280" t="s">
        <v>3</v>
      </c>
      <c r="DE280" t="s">
        <v>24</v>
      </c>
      <c r="DF280" t="s">
        <v>24</v>
      </c>
      <c r="DG280" t="s">
        <v>24</v>
      </c>
      <c r="DH280" t="s">
        <v>3</v>
      </c>
      <c r="DI280" t="s">
        <v>24</v>
      </c>
      <c r="DJ280" t="s">
        <v>24</v>
      </c>
      <c r="DK280" t="s">
        <v>3</v>
      </c>
      <c r="DL280" t="s">
        <v>3</v>
      </c>
      <c r="DM280" t="s">
        <v>3</v>
      </c>
      <c r="DN280">
        <v>0</v>
      </c>
      <c r="DO280">
        <v>0</v>
      </c>
      <c r="DP280">
        <v>1</v>
      </c>
      <c r="DQ280">
        <v>1</v>
      </c>
      <c r="DU280">
        <v>1013</v>
      </c>
      <c r="DV280" t="s">
        <v>37</v>
      </c>
      <c r="DW280" t="s">
        <v>37</v>
      </c>
      <c r="DX280">
        <v>1</v>
      </c>
      <c r="DZ280" t="s">
        <v>3</v>
      </c>
      <c r="EA280" t="s">
        <v>3</v>
      </c>
      <c r="EB280" t="s">
        <v>3</v>
      </c>
      <c r="EC280" t="s">
        <v>3</v>
      </c>
      <c r="EE280">
        <v>41318372</v>
      </c>
      <c r="EF280">
        <v>2</v>
      </c>
      <c r="EG280" t="s">
        <v>25</v>
      </c>
      <c r="EH280">
        <v>0</v>
      </c>
      <c r="EI280" t="s">
        <v>3</v>
      </c>
      <c r="EJ280">
        <v>1</v>
      </c>
      <c r="EK280">
        <v>8001</v>
      </c>
      <c r="EL280" t="s">
        <v>39</v>
      </c>
      <c r="EM280" t="s">
        <v>40</v>
      </c>
      <c r="EO280" t="s">
        <v>28</v>
      </c>
      <c r="EQ280">
        <v>131840</v>
      </c>
      <c r="ER280">
        <v>117.5</v>
      </c>
      <c r="ES280">
        <v>72.349999999999994</v>
      </c>
      <c r="ET280">
        <v>26.36</v>
      </c>
      <c r="EU280">
        <v>3.04</v>
      </c>
      <c r="EV280">
        <v>18.79</v>
      </c>
      <c r="EW280">
        <v>2.2999999999999998</v>
      </c>
      <c r="EX280">
        <v>0.28999999999999998</v>
      </c>
      <c r="EY280">
        <v>0</v>
      </c>
      <c r="FQ280">
        <v>0</v>
      </c>
      <c r="FR280">
        <f t="shared" si="281"/>
        <v>0</v>
      </c>
      <c r="FS280">
        <v>0</v>
      </c>
      <c r="FX280">
        <v>122</v>
      </c>
      <c r="FY280">
        <v>68</v>
      </c>
      <c r="GA280" t="s">
        <v>3</v>
      </c>
      <c r="GD280">
        <v>1</v>
      </c>
      <c r="GF280">
        <v>-1051456016</v>
      </c>
      <c r="GG280">
        <v>1</v>
      </c>
      <c r="GH280">
        <v>1</v>
      </c>
      <c r="GI280">
        <v>3</v>
      </c>
      <c r="GJ280">
        <v>0</v>
      </c>
      <c r="GK280">
        <v>0</v>
      </c>
      <c r="GL280">
        <f t="shared" si="282"/>
        <v>0</v>
      </c>
      <c r="GM280">
        <f t="shared" si="283"/>
        <v>1528</v>
      </c>
      <c r="GN280">
        <f t="shared" si="284"/>
        <v>1528</v>
      </c>
      <c r="GO280">
        <f t="shared" si="285"/>
        <v>0</v>
      </c>
      <c r="GP280">
        <f t="shared" si="286"/>
        <v>0</v>
      </c>
      <c r="GR280">
        <v>0</v>
      </c>
      <c r="GS280">
        <v>3</v>
      </c>
      <c r="GT280">
        <v>0</v>
      </c>
      <c r="GU280" t="s">
        <v>3</v>
      </c>
      <c r="GV280">
        <f t="shared" si="287"/>
        <v>0</v>
      </c>
      <c r="GW280">
        <v>1</v>
      </c>
      <c r="GX280">
        <f t="shared" si="288"/>
        <v>0</v>
      </c>
      <c r="HA280">
        <v>0</v>
      </c>
      <c r="HB280">
        <v>0</v>
      </c>
      <c r="HC280">
        <f t="shared" si="289"/>
        <v>0</v>
      </c>
      <c r="HE280" t="s">
        <v>3</v>
      </c>
      <c r="HF280" t="s">
        <v>3</v>
      </c>
      <c r="HM280" t="s">
        <v>3</v>
      </c>
      <c r="HN280" t="s">
        <v>3</v>
      </c>
      <c r="HO280" t="s">
        <v>3</v>
      </c>
      <c r="HP280" t="s">
        <v>3</v>
      </c>
      <c r="HQ280" t="s">
        <v>3</v>
      </c>
      <c r="IK280">
        <v>0</v>
      </c>
    </row>
    <row r="281" spans="1:255" x14ac:dyDescent="0.2">
      <c r="A281" s="2">
        <v>17</v>
      </c>
      <c r="B281" s="2">
        <v>1</v>
      </c>
      <c r="C281" s="2">
        <f>ROW(SmtRes!A613)</f>
        <v>613</v>
      </c>
      <c r="D281" s="2">
        <f>ROW(EtalonRes!A620)</f>
        <v>620</v>
      </c>
      <c r="E281" s="2" t="s">
        <v>340</v>
      </c>
      <c r="F281" s="2" t="s">
        <v>263</v>
      </c>
      <c r="G281" s="2" t="s">
        <v>264</v>
      </c>
      <c r="H281" s="2" t="s">
        <v>265</v>
      </c>
      <c r="I281" s="2">
        <v>0.06</v>
      </c>
      <c r="J281" s="2">
        <v>0</v>
      </c>
      <c r="K281" s="2">
        <v>0.06</v>
      </c>
      <c r="L281" s="2"/>
      <c r="M281" s="2"/>
      <c r="N281" s="2"/>
      <c r="O281" s="2">
        <f t="shared" si="255"/>
        <v>262</v>
      </c>
      <c r="P281" s="2">
        <f t="shared" si="256"/>
        <v>4</v>
      </c>
      <c r="Q281" s="2">
        <f t="shared" si="257"/>
        <v>197</v>
      </c>
      <c r="R281" s="2">
        <f t="shared" si="258"/>
        <v>27</v>
      </c>
      <c r="S281" s="2">
        <f t="shared" si="259"/>
        <v>61</v>
      </c>
      <c r="T281" s="2">
        <f t="shared" si="260"/>
        <v>0</v>
      </c>
      <c r="U281" s="2">
        <f t="shared" si="261"/>
        <v>7.2077399999999985</v>
      </c>
      <c r="V281" s="2">
        <f t="shared" si="262"/>
        <v>1.9692599999999998</v>
      </c>
      <c r="W281" s="2">
        <f t="shared" si="263"/>
        <v>0</v>
      </c>
      <c r="X281" s="2">
        <f t="shared" si="264"/>
        <v>100</v>
      </c>
      <c r="Y281" s="2">
        <f t="shared" si="265"/>
        <v>48</v>
      </c>
      <c r="Z281" s="2"/>
      <c r="AA281" s="2">
        <v>76147896</v>
      </c>
      <c r="AB281" s="2">
        <f t="shared" si="266"/>
        <v>4369.6769999999997</v>
      </c>
      <c r="AC281" s="2">
        <f t="shared" si="267"/>
        <v>68.010000000000005</v>
      </c>
      <c r="AD281" s="2">
        <f t="shared" si="290"/>
        <v>3285.3775000000001</v>
      </c>
      <c r="AE281" s="2">
        <f t="shared" si="291"/>
        <v>443.08350000000002</v>
      </c>
      <c r="AF281" s="2">
        <f t="shared" si="291"/>
        <v>1016.2895</v>
      </c>
      <c r="AG281" s="2">
        <f t="shared" si="268"/>
        <v>0</v>
      </c>
      <c r="AH281" s="2">
        <f t="shared" si="292"/>
        <v>120.12899999999998</v>
      </c>
      <c r="AI281" s="2">
        <f t="shared" si="292"/>
        <v>32.820999999999998</v>
      </c>
      <c r="AJ281" s="2">
        <f t="shared" si="269"/>
        <v>0</v>
      </c>
      <c r="AK281" s="2">
        <v>3808.59</v>
      </c>
      <c r="AL281" s="2">
        <v>68.010000000000005</v>
      </c>
      <c r="AM281" s="2">
        <v>2856.85</v>
      </c>
      <c r="AN281" s="2">
        <v>385.29</v>
      </c>
      <c r="AO281" s="2">
        <v>883.73</v>
      </c>
      <c r="AP281" s="2">
        <v>0</v>
      </c>
      <c r="AQ281" s="2">
        <v>104.46</v>
      </c>
      <c r="AR281" s="2">
        <v>28.54</v>
      </c>
      <c r="AS281" s="2">
        <v>0</v>
      </c>
      <c r="AT281" s="2">
        <v>114</v>
      </c>
      <c r="AU281" s="2">
        <v>55</v>
      </c>
      <c r="AV281" s="2">
        <v>1</v>
      </c>
      <c r="AW281" s="2">
        <v>1</v>
      </c>
      <c r="AX281" s="2"/>
      <c r="AY281" s="2"/>
      <c r="AZ281" s="2">
        <v>1</v>
      </c>
      <c r="BA281" s="2">
        <v>1</v>
      </c>
      <c r="BB281" s="2">
        <v>1</v>
      </c>
      <c r="BC281" s="2">
        <v>1</v>
      </c>
      <c r="BD281" s="2" t="s">
        <v>3</v>
      </c>
      <c r="BE281" s="2" t="s">
        <v>3</v>
      </c>
      <c r="BF281" s="2" t="s">
        <v>3</v>
      </c>
      <c r="BG281" s="2" t="s">
        <v>3</v>
      </c>
      <c r="BH281" s="2">
        <v>0</v>
      </c>
      <c r="BI281" s="2">
        <v>1</v>
      </c>
      <c r="BJ281" s="2" t="s">
        <v>266</v>
      </c>
      <c r="BK281" s="2"/>
      <c r="BL281" s="2"/>
      <c r="BM281" s="2">
        <v>28001</v>
      </c>
      <c r="BN281" s="2">
        <v>0</v>
      </c>
      <c r="BO281" s="2" t="s">
        <v>3</v>
      </c>
      <c r="BP281" s="2">
        <v>0</v>
      </c>
      <c r="BQ281" s="2">
        <v>2</v>
      </c>
      <c r="BR281" s="2">
        <v>0</v>
      </c>
      <c r="BS281" s="2">
        <v>1</v>
      </c>
      <c r="BT281" s="2">
        <v>1</v>
      </c>
      <c r="BU281" s="2">
        <v>1</v>
      </c>
      <c r="BV281" s="2">
        <v>1</v>
      </c>
      <c r="BW281" s="2">
        <v>1</v>
      </c>
      <c r="BX281" s="2">
        <v>1</v>
      </c>
      <c r="BY281" s="2" t="s">
        <v>3</v>
      </c>
      <c r="BZ281" s="2">
        <v>114</v>
      </c>
      <c r="CA281" s="2">
        <v>55</v>
      </c>
      <c r="CB281" s="2" t="s">
        <v>3</v>
      </c>
      <c r="CC281" s="2"/>
      <c r="CD281" s="2"/>
      <c r="CE281" s="2">
        <v>0</v>
      </c>
      <c r="CF281" s="2">
        <v>0</v>
      </c>
      <c r="CG281" s="2">
        <v>0</v>
      </c>
      <c r="CH281" s="2"/>
      <c r="CI281" s="2"/>
      <c r="CJ281" s="2"/>
      <c r="CK281" s="2"/>
      <c r="CL281" s="2"/>
      <c r="CM281" s="2">
        <v>0</v>
      </c>
      <c r="CN281" s="2" t="s">
        <v>23</v>
      </c>
      <c r="CO281" s="2">
        <v>0</v>
      </c>
      <c r="CP281" s="2">
        <f t="shared" si="270"/>
        <v>262</v>
      </c>
      <c r="CQ281" s="2">
        <f t="shared" si="271"/>
        <v>68.010000000000005</v>
      </c>
      <c r="CR281" s="2">
        <f t="shared" si="272"/>
        <v>3285.3775000000001</v>
      </c>
      <c r="CS281" s="2">
        <f t="shared" si="273"/>
        <v>443.08350000000002</v>
      </c>
      <c r="CT281" s="2">
        <f t="shared" si="274"/>
        <v>1016.2895</v>
      </c>
      <c r="CU281" s="2">
        <f t="shared" si="275"/>
        <v>0</v>
      </c>
      <c r="CV281" s="2">
        <f t="shared" si="276"/>
        <v>120.12899999999998</v>
      </c>
      <c r="CW281" s="2">
        <f t="shared" si="277"/>
        <v>32.820999999999998</v>
      </c>
      <c r="CX281" s="2">
        <f t="shared" si="278"/>
        <v>0</v>
      </c>
      <c r="CY281" s="2">
        <f t="shared" si="279"/>
        <v>100.32</v>
      </c>
      <c r="CZ281" s="2">
        <f t="shared" si="280"/>
        <v>48.4</v>
      </c>
      <c r="DA281" s="2"/>
      <c r="DB281" s="2"/>
      <c r="DC281" s="2" t="s">
        <v>3</v>
      </c>
      <c r="DD281" s="2" t="s">
        <v>3</v>
      </c>
      <c r="DE281" s="2" t="s">
        <v>24</v>
      </c>
      <c r="DF281" s="2" t="s">
        <v>24</v>
      </c>
      <c r="DG281" s="2" t="s">
        <v>24</v>
      </c>
      <c r="DH281" s="2" t="s">
        <v>3</v>
      </c>
      <c r="DI281" s="2" t="s">
        <v>24</v>
      </c>
      <c r="DJ281" s="2" t="s">
        <v>24</v>
      </c>
      <c r="DK281" s="2" t="s">
        <v>3</v>
      </c>
      <c r="DL281" s="2" t="s">
        <v>3</v>
      </c>
      <c r="DM281" s="2" t="s">
        <v>3</v>
      </c>
      <c r="DN281" s="2">
        <v>0</v>
      </c>
      <c r="DO281" s="2">
        <v>0</v>
      </c>
      <c r="DP281" s="2">
        <v>1</v>
      </c>
      <c r="DQ281" s="2">
        <v>1</v>
      </c>
      <c r="DR281" s="2"/>
      <c r="DS281" s="2"/>
      <c r="DT281" s="2"/>
      <c r="DU281" s="2">
        <v>1013</v>
      </c>
      <c r="DV281" s="2" t="s">
        <v>265</v>
      </c>
      <c r="DW281" s="2" t="s">
        <v>265</v>
      </c>
      <c r="DX281" s="2">
        <v>1</v>
      </c>
      <c r="DY281" s="2"/>
      <c r="DZ281" s="2" t="s">
        <v>3</v>
      </c>
      <c r="EA281" s="2" t="s">
        <v>3</v>
      </c>
      <c r="EB281" s="2" t="s">
        <v>3</v>
      </c>
      <c r="EC281" s="2" t="s">
        <v>3</v>
      </c>
      <c r="ED281" s="2"/>
      <c r="EE281" s="2">
        <v>41318413</v>
      </c>
      <c r="EF281" s="2">
        <v>2</v>
      </c>
      <c r="EG281" s="2" t="s">
        <v>25</v>
      </c>
      <c r="EH281" s="2">
        <v>0</v>
      </c>
      <c r="EI281" s="2" t="s">
        <v>3</v>
      </c>
      <c r="EJ281" s="2">
        <v>1</v>
      </c>
      <c r="EK281" s="2">
        <v>28001</v>
      </c>
      <c r="EL281" s="2" t="s">
        <v>267</v>
      </c>
      <c r="EM281" s="2" t="s">
        <v>268</v>
      </c>
      <c r="EN281" s="2"/>
      <c r="EO281" s="2" t="s">
        <v>28</v>
      </c>
      <c r="EP281" s="2"/>
      <c r="EQ281" s="2">
        <v>131840</v>
      </c>
      <c r="ER281" s="2">
        <v>3808.59</v>
      </c>
      <c r="ES281" s="2">
        <v>68.010000000000005</v>
      </c>
      <c r="ET281" s="2">
        <v>2856.85</v>
      </c>
      <c r="EU281" s="2">
        <v>385.29</v>
      </c>
      <c r="EV281" s="2">
        <v>883.73</v>
      </c>
      <c r="EW281" s="2">
        <v>104.46</v>
      </c>
      <c r="EX281" s="2">
        <v>28.54</v>
      </c>
      <c r="EY281" s="2">
        <v>0</v>
      </c>
      <c r="EZ281" s="2"/>
      <c r="FA281" s="2"/>
      <c r="FB281" s="2"/>
      <c r="FC281" s="2"/>
      <c r="FD281" s="2"/>
      <c r="FE281" s="2"/>
      <c r="FF281" s="2"/>
      <c r="FG281" s="2"/>
      <c r="FH281" s="2"/>
      <c r="FI281" s="2"/>
      <c r="FJ281" s="2"/>
      <c r="FK281" s="2"/>
      <c r="FL281" s="2"/>
      <c r="FM281" s="2"/>
      <c r="FN281" s="2"/>
      <c r="FO281" s="2"/>
      <c r="FP281" s="2"/>
      <c r="FQ281" s="2">
        <v>0</v>
      </c>
      <c r="FR281" s="2">
        <f t="shared" si="281"/>
        <v>0</v>
      </c>
      <c r="FS281" s="2">
        <v>0</v>
      </c>
      <c r="FT281" s="2"/>
      <c r="FU281" s="2"/>
      <c r="FV281" s="2"/>
      <c r="FW281" s="2"/>
      <c r="FX281" s="2">
        <v>114</v>
      </c>
      <c r="FY281" s="2">
        <v>55</v>
      </c>
      <c r="FZ281" s="2"/>
      <c r="GA281" s="2" t="s">
        <v>3</v>
      </c>
      <c r="GB281" s="2"/>
      <c r="GC281" s="2"/>
      <c r="GD281" s="2">
        <v>1</v>
      </c>
      <c r="GE281" s="2"/>
      <c r="GF281" s="2">
        <v>-1823738806</v>
      </c>
      <c r="GG281" s="2">
        <v>2</v>
      </c>
      <c r="GH281" s="2">
        <v>1</v>
      </c>
      <c r="GI281" s="2">
        <v>-2</v>
      </c>
      <c r="GJ281" s="2">
        <v>0</v>
      </c>
      <c r="GK281" s="2">
        <v>0</v>
      </c>
      <c r="GL281" s="2">
        <f t="shared" si="282"/>
        <v>0</v>
      </c>
      <c r="GM281" s="2">
        <f t="shared" si="283"/>
        <v>410</v>
      </c>
      <c r="GN281" s="2">
        <f t="shared" si="284"/>
        <v>410</v>
      </c>
      <c r="GO281" s="2">
        <f t="shared" si="285"/>
        <v>0</v>
      </c>
      <c r="GP281" s="2">
        <f t="shared" si="286"/>
        <v>0</v>
      </c>
      <c r="GQ281" s="2"/>
      <c r="GR281" s="2">
        <v>0</v>
      </c>
      <c r="GS281" s="2">
        <v>3</v>
      </c>
      <c r="GT281" s="2">
        <v>0</v>
      </c>
      <c r="GU281" s="2" t="s">
        <v>3</v>
      </c>
      <c r="GV281" s="2">
        <f t="shared" si="287"/>
        <v>0</v>
      </c>
      <c r="GW281" s="2">
        <v>1</v>
      </c>
      <c r="GX281" s="2">
        <f t="shared" si="288"/>
        <v>0</v>
      </c>
      <c r="GY281" s="2"/>
      <c r="GZ281" s="2"/>
      <c r="HA281" s="2">
        <v>0</v>
      </c>
      <c r="HB281" s="2">
        <v>0</v>
      </c>
      <c r="HC281" s="2">
        <f t="shared" si="289"/>
        <v>0</v>
      </c>
      <c r="HD281" s="2"/>
      <c r="HE281" s="2" t="s">
        <v>3</v>
      </c>
      <c r="HF281" s="2" t="s">
        <v>3</v>
      </c>
      <c r="HG281" s="2"/>
      <c r="HH281" s="2"/>
      <c r="HI281" s="2"/>
      <c r="HJ281" s="2"/>
      <c r="HK281" s="2"/>
      <c r="HL281" s="2"/>
      <c r="HM281" s="2" t="s">
        <v>3</v>
      </c>
      <c r="HN281" s="2" t="s">
        <v>3</v>
      </c>
      <c r="HO281" s="2" t="s">
        <v>3</v>
      </c>
      <c r="HP281" s="2" t="s">
        <v>3</v>
      </c>
      <c r="HQ281" s="2" t="s">
        <v>3</v>
      </c>
      <c r="HR281" s="2"/>
      <c r="HS281" s="2"/>
      <c r="HT281" s="2"/>
      <c r="HU281" s="2"/>
      <c r="HV281" s="2"/>
      <c r="HW281" s="2"/>
      <c r="HX281" s="2"/>
      <c r="HY281" s="2"/>
      <c r="HZ281" s="2"/>
      <c r="IA281" s="2"/>
      <c r="IB281" s="2"/>
      <c r="IC281" s="2"/>
      <c r="ID281" s="2"/>
      <c r="IE281" s="2"/>
      <c r="IF281" s="2"/>
      <c r="IG281" s="2"/>
      <c r="IH281" s="2"/>
      <c r="II281" s="2"/>
      <c r="IJ281" s="2"/>
      <c r="IK281" s="2">
        <v>0</v>
      </c>
      <c r="IL281" s="2"/>
      <c r="IM281" s="2"/>
      <c r="IN281" s="2"/>
      <c r="IO281" s="2"/>
      <c r="IP281" s="2"/>
      <c r="IQ281" s="2"/>
      <c r="IR281" s="2"/>
      <c r="IS281" s="2"/>
      <c r="IT281" s="2"/>
      <c r="IU281" s="2"/>
    </row>
    <row r="282" spans="1:255" x14ac:dyDescent="0.2">
      <c r="A282">
        <v>17</v>
      </c>
      <c r="B282">
        <v>1</v>
      </c>
      <c r="C282">
        <f>ROW(SmtRes!A618)</f>
        <v>618</v>
      </c>
      <c r="D282">
        <f>ROW(EtalonRes!A626)</f>
        <v>626</v>
      </c>
      <c r="E282" t="s">
        <v>340</v>
      </c>
      <c r="F282" t="s">
        <v>263</v>
      </c>
      <c r="G282" t="s">
        <v>264</v>
      </c>
      <c r="H282" t="s">
        <v>265</v>
      </c>
      <c r="I282">
        <v>0.06</v>
      </c>
      <c r="J282">
        <v>0</v>
      </c>
      <c r="K282">
        <v>0.06</v>
      </c>
      <c r="O282">
        <f t="shared" si="255"/>
        <v>2158</v>
      </c>
      <c r="P282">
        <f t="shared" si="256"/>
        <v>34</v>
      </c>
      <c r="Q282">
        <f t="shared" si="257"/>
        <v>1622</v>
      </c>
      <c r="R282">
        <f t="shared" si="258"/>
        <v>219</v>
      </c>
      <c r="S282">
        <f t="shared" si="259"/>
        <v>502</v>
      </c>
      <c r="T282">
        <f t="shared" si="260"/>
        <v>0</v>
      </c>
      <c r="U282">
        <f t="shared" si="261"/>
        <v>7.2077399999999985</v>
      </c>
      <c r="V282">
        <f t="shared" si="262"/>
        <v>1.9692599999999998</v>
      </c>
      <c r="W282">
        <f t="shared" si="263"/>
        <v>0</v>
      </c>
      <c r="X282">
        <f t="shared" si="264"/>
        <v>822</v>
      </c>
      <c r="Y282">
        <f t="shared" si="265"/>
        <v>397</v>
      </c>
      <c r="AA282">
        <v>76147894</v>
      </c>
      <c r="AB282">
        <f t="shared" si="266"/>
        <v>4369.6769999999997</v>
      </c>
      <c r="AC282">
        <f t="shared" si="267"/>
        <v>68.010000000000005</v>
      </c>
      <c r="AD282">
        <f t="shared" si="290"/>
        <v>3285.3775000000001</v>
      </c>
      <c r="AE282">
        <f t="shared" si="291"/>
        <v>443.08350000000002</v>
      </c>
      <c r="AF282">
        <f t="shared" si="291"/>
        <v>1016.2895</v>
      </c>
      <c r="AG282">
        <f t="shared" si="268"/>
        <v>0</v>
      </c>
      <c r="AH282">
        <f t="shared" si="292"/>
        <v>120.12899999999998</v>
      </c>
      <c r="AI282">
        <f t="shared" si="292"/>
        <v>32.820999999999998</v>
      </c>
      <c r="AJ282">
        <f t="shared" si="269"/>
        <v>0</v>
      </c>
      <c r="AK282">
        <v>3808.59</v>
      </c>
      <c r="AL282">
        <v>68.010000000000005</v>
      </c>
      <c r="AM282">
        <v>2856.85</v>
      </c>
      <c r="AN282">
        <v>385.29</v>
      </c>
      <c r="AO282">
        <v>883.73</v>
      </c>
      <c r="AP282">
        <v>0</v>
      </c>
      <c r="AQ282">
        <v>104.46</v>
      </c>
      <c r="AR282">
        <v>28.54</v>
      </c>
      <c r="AS282">
        <v>0</v>
      </c>
      <c r="AT282">
        <v>114</v>
      </c>
      <c r="AU282">
        <v>55</v>
      </c>
      <c r="AV282">
        <v>1</v>
      </c>
      <c r="AW282">
        <v>1</v>
      </c>
      <c r="AZ282">
        <v>8.23</v>
      </c>
      <c r="BA282">
        <v>8.23</v>
      </c>
      <c r="BB282">
        <v>8.23</v>
      </c>
      <c r="BC282">
        <v>8.23</v>
      </c>
      <c r="BD282" t="s">
        <v>3</v>
      </c>
      <c r="BE282" t="s">
        <v>3</v>
      </c>
      <c r="BF282" t="s">
        <v>3</v>
      </c>
      <c r="BG282" t="s">
        <v>3</v>
      </c>
      <c r="BH282">
        <v>0</v>
      </c>
      <c r="BI282">
        <v>1</v>
      </c>
      <c r="BJ282" t="s">
        <v>266</v>
      </c>
      <c r="BM282">
        <v>28001</v>
      </c>
      <c r="BN282">
        <v>0</v>
      </c>
      <c r="BO282" t="s">
        <v>258</v>
      </c>
      <c r="BP282">
        <v>1</v>
      </c>
      <c r="BQ282">
        <v>2</v>
      </c>
      <c r="BR282">
        <v>0</v>
      </c>
      <c r="BS282">
        <v>8.23</v>
      </c>
      <c r="BT282">
        <v>1</v>
      </c>
      <c r="BU282">
        <v>1</v>
      </c>
      <c r="BV282">
        <v>1</v>
      </c>
      <c r="BW282">
        <v>1</v>
      </c>
      <c r="BX282">
        <v>1</v>
      </c>
      <c r="BY282" t="s">
        <v>3</v>
      </c>
      <c r="BZ282">
        <v>114</v>
      </c>
      <c r="CA282">
        <v>55</v>
      </c>
      <c r="CB282" t="s">
        <v>3</v>
      </c>
      <c r="CE282">
        <v>0</v>
      </c>
      <c r="CF282">
        <v>0</v>
      </c>
      <c r="CG282">
        <v>0</v>
      </c>
      <c r="CM282">
        <v>0</v>
      </c>
      <c r="CN282" t="s">
        <v>23</v>
      </c>
      <c r="CO282">
        <v>0</v>
      </c>
      <c r="CP282">
        <f t="shared" si="270"/>
        <v>2158</v>
      </c>
      <c r="CQ282">
        <f t="shared" si="271"/>
        <v>559.72230000000002</v>
      </c>
      <c r="CR282">
        <f t="shared" si="272"/>
        <v>27038.656825000002</v>
      </c>
      <c r="CS282">
        <f t="shared" si="273"/>
        <v>3646.5772050000005</v>
      </c>
      <c r="CT282">
        <f t="shared" si="274"/>
        <v>8364.0625849999997</v>
      </c>
      <c r="CU282">
        <f t="shared" si="275"/>
        <v>0</v>
      </c>
      <c r="CV282">
        <f t="shared" si="276"/>
        <v>120.12899999999998</v>
      </c>
      <c r="CW282">
        <f t="shared" si="277"/>
        <v>32.820999999999998</v>
      </c>
      <c r="CX282">
        <f t="shared" si="278"/>
        <v>0</v>
      </c>
      <c r="CY282">
        <f t="shared" si="279"/>
        <v>821.94</v>
      </c>
      <c r="CZ282">
        <f t="shared" si="280"/>
        <v>396.55</v>
      </c>
      <c r="DC282" t="s">
        <v>3</v>
      </c>
      <c r="DD282" t="s">
        <v>3</v>
      </c>
      <c r="DE282" t="s">
        <v>24</v>
      </c>
      <c r="DF282" t="s">
        <v>24</v>
      </c>
      <c r="DG282" t="s">
        <v>24</v>
      </c>
      <c r="DH282" t="s">
        <v>3</v>
      </c>
      <c r="DI282" t="s">
        <v>24</v>
      </c>
      <c r="DJ282" t="s">
        <v>24</v>
      </c>
      <c r="DK282" t="s">
        <v>3</v>
      </c>
      <c r="DL282" t="s">
        <v>3</v>
      </c>
      <c r="DM282" t="s">
        <v>3</v>
      </c>
      <c r="DN282">
        <v>0</v>
      </c>
      <c r="DO282">
        <v>0</v>
      </c>
      <c r="DP282">
        <v>1</v>
      </c>
      <c r="DQ282">
        <v>1</v>
      </c>
      <c r="DU282">
        <v>1013</v>
      </c>
      <c r="DV282" t="s">
        <v>265</v>
      </c>
      <c r="DW282" t="s">
        <v>265</v>
      </c>
      <c r="DX282">
        <v>1</v>
      </c>
      <c r="DZ282" t="s">
        <v>3</v>
      </c>
      <c r="EA282" t="s">
        <v>3</v>
      </c>
      <c r="EB282" t="s">
        <v>3</v>
      </c>
      <c r="EC282" t="s">
        <v>3</v>
      </c>
      <c r="EE282">
        <v>41318413</v>
      </c>
      <c r="EF282">
        <v>2</v>
      </c>
      <c r="EG282" t="s">
        <v>25</v>
      </c>
      <c r="EH282">
        <v>0</v>
      </c>
      <c r="EI282" t="s">
        <v>3</v>
      </c>
      <c r="EJ282">
        <v>1</v>
      </c>
      <c r="EK282">
        <v>28001</v>
      </c>
      <c r="EL282" t="s">
        <v>267</v>
      </c>
      <c r="EM282" t="s">
        <v>268</v>
      </c>
      <c r="EO282" t="s">
        <v>28</v>
      </c>
      <c r="EQ282">
        <v>131840</v>
      </c>
      <c r="ER282">
        <v>3808.59</v>
      </c>
      <c r="ES282">
        <v>68.010000000000005</v>
      </c>
      <c r="ET282">
        <v>2856.85</v>
      </c>
      <c r="EU282">
        <v>385.29</v>
      </c>
      <c r="EV282">
        <v>883.73</v>
      </c>
      <c r="EW282">
        <v>104.46</v>
      </c>
      <c r="EX282">
        <v>28.54</v>
      </c>
      <c r="EY282">
        <v>0</v>
      </c>
      <c r="FQ282">
        <v>0</v>
      </c>
      <c r="FR282">
        <f t="shared" si="281"/>
        <v>0</v>
      </c>
      <c r="FS282">
        <v>0</v>
      </c>
      <c r="FX282">
        <v>114</v>
      </c>
      <c r="FY282">
        <v>55</v>
      </c>
      <c r="GA282" t="s">
        <v>3</v>
      </c>
      <c r="GD282">
        <v>1</v>
      </c>
      <c r="GF282">
        <v>-1823738806</v>
      </c>
      <c r="GG282">
        <v>1</v>
      </c>
      <c r="GH282">
        <v>1</v>
      </c>
      <c r="GI282">
        <v>3</v>
      </c>
      <c r="GJ282">
        <v>0</v>
      </c>
      <c r="GK282">
        <v>0</v>
      </c>
      <c r="GL282">
        <f t="shared" si="282"/>
        <v>0</v>
      </c>
      <c r="GM282">
        <f t="shared" si="283"/>
        <v>3377</v>
      </c>
      <c r="GN282">
        <f t="shared" si="284"/>
        <v>3377</v>
      </c>
      <c r="GO282">
        <f t="shared" si="285"/>
        <v>0</v>
      </c>
      <c r="GP282">
        <f t="shared" si="286"/>
        <v>0</v>
      </c>
      <c r="GR282">
        <v>0</v>
      </c>
      <c r="GS282">
        <v>3</v>
      </c>
      <c r="GT282">
        <v>0</v>
      </c>
      <c r="GU282" t="s">
        <v>3</v>
      </c>
      <c r="GV282">
        <f t="shared" si="287"/>
        <v>0</v>
      </c>
      <c r="GW282">
        <v>1</v>
      </c>
      <c r="GX282">
        <f t="shared" si="288"/>
        <v>0</v>
      </c>
      <c r="HA282">
        <v>0</v>
      </c>
      <c r="HB282">
        <v>0</v>
      </c>
      <c r="HC282">
        <f t="shared" si="289"/>
        <v>0</v>
      </c>
      <c r="HE282" t="s">
        <v>3</v>
      </c>
      <c r="HF282" t="s">
        <v>3</v>
      </c>
      <c r="HM282" t="s">
        <v>3</v>
      </c>
      <c r="HN282" t="s">
        <v>3</v>
      </c>
      <c r="HO282" t="s">
        <v>3</v>
      </c>
      <c r="HP282" t="s">
        <v>3</v>
      </c>
      <c r="HQ282" t="s">
        <v>3</v>
      </c>
      <c r="IK282">
        <v>0</v>
      </c>
    </row>
    <row r="283" spans="1:255" x14ac:dyDescent="0.2">
      <c r="A283" s="2">
        <v>17</v>
      </c>
      <c r="B283" s="2">
        <v>1</v>
      </c>
      <c r="C283" s="2"/>
      <c r="D283" s="2"/>
      <c r="E283" s="2" t="s">
        <v>341</v>
      </c>
      <c r="F283" s="2" t="s">
        <v>270</v>
      </c>
      <c r="G283" s="2" t="s">
        <v>271</v>
      </c>
      <c r="H283" s="2" t="s">
        <v>272</v>
      </c>
      <c r="I283" s="2">
        <f>ROUND(60/10,9)</f>
        <v>6</v>
      </c>
      <c r="J283" s="2">
        <v>0</v>
      </c>
      <c r="K283" s="2">
        <f>ROUND(60/10,9)</f>
        <v>6</v>
      </c>
      <c r="L283" s="2"/>
      <c r="M283" s="2"/>
      <c r="N283" s="2"/>
      <c r="O283" s="2">
        <f t="shared" si="255"/>
        <v>17153</v>
      </c>
      <c r="P283" s="2">
        <f t="shared" si="256"/>
        <v>17153</v>
      </c>
      <c r="Q283" s="2">
        <f t="shared" si="257"/>
        <v>0</v>
      </c>
      <c r="R283" s="2">
        <f t="shared" si="258"/>
        <v>0</v>
      </c>
      <c r="S283" s="2">
        <f t="shared" si="259"/>
        <v>0</v>
      </c>
      <c r="T283" s="2">
        <f t="shared" si="260"/>
        <v>0</v>
      </c>
      <c r="U283" s="2">
        <f t="shared" si="261"/>
        <v>0</v>
      </c>
      <c r="V283" s="2">
        <f t="shared" si="262"/>
        <v>0</v>
      </c>
      <c r="W283" s="2">
        <f t="shared" si="263"/>
        <v>33</v>
      </c>
      <c r="X283" s="2">
        <f t="shared" si="264"/>
        <v>0</v>
      </c>
      <c r="Y283" s="2">
        <f t="shared" si="265"/>
        <v>0</v>
      </c>
      <c r="Z283" s="2"/>
      <c r="AA283" s="2">
        <v>76147896</v>
      </c>
      <c r="AB283" s="2">
        <f t="shared" si="266"/>
        <v>2858.83</v>
      </c>
      <c r="AC283" s="2">
        <f t="shared" si="267"/>
        <v>2858.83</v>
      </c>
      <c r="AD283" s="2">
        <f>ROUND((((ET283)-(EU283))+AE283),6)</f>
        <v>0</v>
      </c>
      <c r="AE283" s="2">
        <f>ROUND((EU283),6)</f>
        <v>0</v>
      </c>
      <c r="AF283" s="2">
        <f>ROUND((EV283),6)</f>
        <v>0</v>
      </c>
      <c r="AG283" s="2">
        <f t="shared" si="268"/>
        <v>0</v>
      </c>
      <c r="AH283" s="2">
        <f>(EW283)</f>
        <v>0</v>
      </c>
      <c r="AI283" s="2">
        <f>(EX283)</f>
        <v>0</v>
      </c>
      <c r="AJ283" s="2">
        <f t="shared" si="269"/>
        <v>5.48</v>
      </c>
      <c r="AK283" s="2">
        <v>2858.83</v>
      </c>
      <c r="AL283" s="2">
        <v>2858.83</v>
      </c>
      <c r="AM283" s="2">
        <v>0</v>
      </c>
      <c r="AN283" s="2">
        <v>0</v>
      </c>
      <c r="AO283" s="2">
        <v>0</v>
      </c>
      <c r="AP283" s="2">
        <v>0</v>
      </c>
      <c r="AQ283" s="2">
        <v>0</v>
      </c>
      <c r="AR283" s="2">
        <v>0</v>
      </c>
      <c r="AS283" s="2">
        <v>5.48</v>
      </c>
      <c r="AT283" s="2">
        <v>0</v>
      </c>
      <c r="AU283" s="2">
        <v>0</v>
      </c>
      <c r="AV283" s="2">
        <v>1</v>
      </c>
      <c r="AW283" s="2">
        <v>1</v>
      </c>
      <c r="AX283" s="2"/>
      <c r="AY283" s="2"/>
      <c r="AZ283" s="2">
        <v>1</v>
      </c>
      <c r="BA283" s="2">
        <v>1</v>
      </c>
      <c r="BB283" s="2">
        <v>1</v>
      </c>
      <c r="BC283" s="2">
        <v>1</v>
      </c>
      <c r="BD283" s="2" t="s">
        <v>3</v>
      </c>
      <c r="BE283" s="2" t="s">
        <v>3</v>
      </c>
      <c r="BF283" s="2" t="s">
        <v>3</v>
      </c>
      <c r="BG283" s="2" t="s">
        <v>3</v>
      </c>
      <c r="BH283" s="2">
        <v>3</v>
      </c>
      <c r="BI283" s="2">
        <v>2</v>
      </c>
      <c r="BJ283" s="2" t="s">
        <v>273</v>
      </c>
      <c r="BK283" s="2"/>
      <c r="BL283" s="2"/>
      <c r="BM283" s="2">
        <v>500002</v>
      </c>
      <c r="BN283" s="2">
        <v>0</v>
      </c>
      <c r="BO283" s="2" t="s">
        <v>3</v>
      </c>
      <c r="BP283" s="2">
        <v>0</v>
      </c>
      <c r="BQ283" s="2">
        <v>12</v>
      </c>
      <c r="BR283" s="2">
        <v>0</v>
      </c>
      <c r="BS283" s="2">
        <v>1</v>
      </c>
      <c r="BT283" s="2">
        <v>1</v>
      </c>
      <c r="BU283" s="2">
        <v>1</v>
      </c>
      <c r="BV283" s="2">
        <v>1</v>
      </c>
      <c r="BW283" s="2">
        <v>1</v>
      </c>
      <c r="BX283" s="2">
        <v>1</v>
      </c>
      <c r="BY283" s="2" t="s">
        <v>3</v>
      </c>
      <c r="BZ283" s="2">
        <v>0</v>
      </c>
      <c r="CA283" s="2">
        <v>0</v>
      </c>
      <c r="CB283" s="2" t="s">
        <v>3</v>
      </c>
      <c r="CC283" s="2"/>
      <c r="CD283" s="2"/>
      <c r="CE283" s="2">
        <v>0</v>
      </c>
      <c r="CF283" s="2">
        <v>0</v>
      </c>
      <c r="CG283" s="2">
        <v>0</v>
      </c>
      <c r="CH283" s="2"/>
      <c r="CI283" s="2"/>
      <c r="CJ283" s="2"/>
      <c r="CK283" s="2"/>
      <c r="CL283" s="2"/>
      <c r="CM283" s="2">
        <v>0</v>
      </c>
      <c r="CN283" s="2" t="s">
        <v>3</v>
      </c>
      <c r="CO283" s="2">
        <v>0</v>
      </c>
      <c r="CP283" s="2">
        <f t="shared" si="270"/>
        <v>17153</v>
      </c>
      <c r="CQ283" s="2">
        <f t="shared" si="271"/>
        <v>2858.83</v>
      </c>
      <c r="CR283" s="2">
        <f t="shared" si="272"/>
        <v>0</v>
      </c>
      <c r="CS283" s="2">
        <f t="shared" si="273"/>
        <v>0</v>
      </c>
      <c r="CT283" s="2">
        <f t="shared" si="274"/>
        <v>0</v>
      </c>
      <c r="CU283" s="2">
        <f t="shared" si="275"/>
        <v>0</v>
      </c>
      <c r="CV283" s="2">
        <f t="shared" si="276"/>
        <v>0</v>
      </c>
      <c r="CW283" s="2">
        <f t="shared" si="277"/>
        <v>0</v>
      </c>
      <c r="CX283" s="2">
        <f t="shared" si="278"/>
        <v>5.48</v>
      </c>
      <c r="CY283" s="2">
        <f t="shared" si="279"/>
        <v>0</v>
      </c>
      <c r="CZ283" s="2">
        <f t="shared" si="280"/>
        <v>0</v>
      </c>
      <c r="DA283" s="2"/>
      <c r="DB283" s="2"/>
      <c r="DC283" s="2" t="s">
        <v>3</v>
      </c>
      <c r="DD283" s="2" t="s">
        <v>3</v>
      </c>
      <c r="DE283" s="2" t="s">
        <v>3</v>
      </c>
      <c r="DF283" s="2" t="s">
        <v>3</v>
      </c>
      <c r="DG283" s="2" t="s">
        <v>3</v>
      </c>
      <c r="DH283" s="2" t="s">
        <v>3</v>
      </c>
      <c r="DI283" s="2" t="s">
        <v>3</v>
      </c>
      <c r="DJ283" s="2" t="s">
        <v>3</v>
      </c>
      <c r="DK283" s="2" t="s">
        <v>3</v>
      </c>
      <c r="DL283" s="2" t="s">
        <v>3</v>
      </c>
      <c r="DM283" s="2" t="s">
        <v>3</v>
      </c>
      <c r="DN283" s="2">
        <v>0</v>
      </c>
      <c r="DO283" s="2">
        <v>0</v>
      </c>
      <c r="DP283" s="2">
        <v>1</v>
      </c>
      <c r="DQ283" s="2">
        <v>1</v>
      </c>
      <c r="DR283" s="2"/>
      <c r="DS283" s="2"/>
      <c r="DT283" s="2"/>
      <c r="DU283" s="2">
        <v>1003</v>
      </c>
      <c r="DV283" s="2" t="s">
        <v>272</v>
      </c>
      <c r="DW283" s="2" t="s">
        <v>272</v>
      </c>
      <c r="DX283" s="2">
        <v>10</v>
      </c>
      <c r="DY283" s="2"/>
      <c r="DZ283" s="2" t="s">
        <v>3</v>
      </c>
      <c r="EA283" s="2" t="s">
        <v>3</v>
      </c>
      <c r="EB283" s="2" t="s">
        <v>3</v>
      </c>
      <c r="EC283" s="2" t="s">
        <v>3</v>
      </c>
      <c r="ED283" s="2"/>
      <c r="EE283" s="2">
        <v>41318551</v>
      </c>
      <c r="EF283" s="2">
        <v>12</v>
      </c>
      <c r="EG283" s="2" t="s">
        <v>59</v>
      </c>
      <c r="EH283" s="2">
        <v>0</v>
      </c>
      <c r="EI283" s="2" t="s">
        <v>3</v>
      </c>
      <c r="EJ283" s="2">
        <v>2</v>
      </c>
      <c r="EK283" s="2">
        <v>500002</v>
      </c>
      <c r="EL283" s="2" t="s">
        <v>60</v>
      </c>
      <c r="EM283" s="2" t="s">
        <v>61</v>
      </c>
      <c r="EN283" s="2"/>
      <c r="EO283" s="2" t="s">
        <v>3</v>
      </c>
      <c r="EP283" s="2"/>
      <c r="EQ283" s="2">
        <v>131072</v>
      </c>
      <c r="ER283" s="2">
        <v>2858.83</v>
      </c>
      <c r="ES283" s="2">
        <v>2858.83</v>
      </c>
      <c r="ET283" s="2">
        <v>0</v>
      </c>
      <c r="EU283" s="2">
        <v>0</v>
      </c>
      <c r="EV283" s="2">
        <v>0</v>
      </c>
      <c r="EW283" s="2">
        <v>0</v>
      </c>
      <c r="EX283" s="2">
        <v>0</v>
      </c>
      <c r="EY283" s="2">
        <v>0</v>
      </c>
      <c r="EZ283" s="2"/>
      <c r="FA283" s="2"/>
      <c r="FB283" s="2"/>
      <c r="FC283" s="2"/>
      <c r="FD283" s="2"/>
      <c r="FE283" s="2"/>
      <c r="FF283" s="2"/>
      <c r="FG283" s="2"/>
      <c r="FH283" s="2"/>
      <c r="FI283" s="2"/>
      <c r="FJ283" s="2"/>
      <c r="FK283" s="2"/>
      <c r="FL283" s="2"/>
      <c r="FM283" s="2"/>
      <c r="FN283" s="2"/>
      <c r="FO283" s="2"/>
      <c r="FP283" s="2"/>
      <c r="FQ283" s="2">
        <v>0</v>
      </c>
      <c r="FR283" s="2">
        <f t="shared" si="281"/>
        <v>0</v>
      </c>
      <c r="FS283" s="2">
        <v>0</v>
      </c>
      <c r="FT283" s="2"/>
      <c r="FU283" s="2"/>
      <c r="FV283" s="2"/>
      <c r="FW283" s="2"/>
      <c r="FX283" s="2">
        <v>0</v>
      </c>
      <c r="FY283" s="2">
        <v>0</v>
      </c>
      <c r="FZ283" s="2"/>
      <c r="GA283" s="2" t="s">
        <v>3</v>
      </c>
      <c r="GB283" s="2"/>
      <c r="GC283" s="2"/>
      <c r="GD283" s="2">
        <v>1</v>
      </c>
      <c r="GE283" s="2"/>
      <c r="GF283" s="2">
        <v>-1646416019</v>
      </c>
      <c r="GG283" s="2">
        <v>2</v>
      </c>
      <c r="GH283" s="2">
        <v>1</v>
      </c>
      <c r="GI283" s="2">
        <v>-2</v>
      </c>
      <c r="GJ283" s="2">
        <v>0</v>
      </c>
      <c r="GK283" s="2">
        <v>0</v>
      </c>
      <c r="GL283" s="2">
        <f t="shared" si="282"/>
        <v>0</v>
      </c>
      <c r="GM283" s="2">
        <f t="shared" si="283"/>
        <v>17153</v>
      </c>
      <c r="GN283" s="2">
        <f t="shared" si="284"/>
        <v>0</v>
      </c>
      <c r="GO283" s="2">
        <f t="shared" si="285"/>
        <v>17153</v>
      </c>
      <c r="GP283" s="2">
        <f t="shared" si="286"/>
        <v>0</v>
      </c>
      <c r="GQ283" s="2"/>
      <c r="GR283" s="2">
        <v>0</v>
      </c>
      <c r="GS283" s="2">
        <v>3</v>
      </c>
      <c r="GT283" s="2">
        <v>0</v>
      </c>
      <c r="GU283" s="2" t="s">
        <v>3</v>
      </c>
      <c r="GV283" s="2">
        <f t="shared" si="287"/>
        <v>0</v>
      </c>
      <c r="GW283" s="2">
        <v>1</v>
      </c>
      <c r="GX283" s="2">
        <f t="shared" si="288"/>
        <v>0</v>
      </c>
      <c r="GY283" s="2"/>
      <c r="GZ283" s="2"/>
      <c r="HA283" s="2">
        <v>0</v>
      </c>
      <c r="HB283" s="2">
        <v>0</v>
      </c>
      <c r="HC283" s="2">
        <f t="shared" si="289"/>
        <v>0</v>
      </c>
      <c r="HD283" s="2"/>
      <c r="HE283" s="2" t="s">
        <v>3</v>
      </c>
      <c r="HF283" s="2" t="s">
        <v>3</v>
      </c>
      <c r="HG283" s="2"/>
      <c r="HH283" s="2"/>
      <c r="HI283" s="2"/>
      <c r="HJ283" s="2"/>
      <c r="HK283" s="2"/>
      <c r="HL283" s="2"/>
      <c r="HM283" s="2" t="s">
        <v>3</v>
      </c>
      <c r="HN283" s="2" t="s">
        <v>3</v>
      </c>
      <c r="HO283" s="2" t="s">
        <v>3</v>
      </c>
      <c r="HP283" s="2" t="s">
        <v>3</v>
      </c>
      <c r="HQ283" s="2" t="s">
        <v>3</v>
      </c>
      <c r="HR283" s="2"/>
      <c r="HS283" s="2"/>
      <c r="HT283" s="2"/>
      <c r="HU283" s="2"/>
      <c r="HV283" s="2"/>
      <c r="HW283" s="2"/>
      <c r="HX283" s="2"/>
      <c r="HY283" s="2"/>
      <c r="HZ283" s="2"/>
      <c r="IA283" s="2"/>
      <c r="IB283" s="2"/>
      <c r="IC283" s="2"/>
      <c r="ID283" s="2"/>
      <c r="IE283" s="2"/>
      <c r="IF283" s="2"/>
      <c r="IG283" s="2"/>
      <c r="IH283" s="2"/>
      <c r="II283" s="2"/>
      <c r="IJ283" s="2"/>
      <c r="IK283" s="2">
        <v>0</v>
      </c>
      <c r="IL283" s="2"/>
      <c r="IM283" s="2"/>
      <c r="IN283" s="2"/>
      <c r="IO283" s="2"/>
      <c r="IP283" s="2"/>
      <c r="IQ283" s="2"/>
      <c r="IR283" s="2"/>
      <c r="IS283" s="2"/>
      <c r="IT283" s="2"/>
      <c r="IU283" s="2"/>
    </row>
    <row r="284" spans="1:255" x14ac:dyDescent="0.2">
      <c r="A284">
        <v>17</v>
      </c>
      <c r="B284">
        <v>1</v>
      </c>
      <c r="E284" t="s">
        <v>341</v>
      </c>
      <c r="F284" t="s">
        <v>270</v>
      </c>
      <c r="G284" t="s">
        <v>271</v>
      </c>
      <c r="H284" t="s">
        <v>272</v>
      </c>
      <c r="I284">
        <f>ROUND(60/10,9)</f>
        <v>6</v>
      </c>
      <c r="J284">
        <v>0</v>
      </c>
      <c r="K284">
        <f>ROUND(60/10,9)</f>
        <v>6</v>
      </c>
      <c r="O284">
        <f t="shared" si="255"/>
        <v>141169</v>
      </c>
      <c r="P284">
        <f t="shared" si="256"/>
        <v>141169</v>
      </c>
      <c r="Q284">
        <f t="shared" si="257"/>
        <v>0</v>
      </c>
      <c r="R284">
        <f t="shared" si="258"/>
        <v>0</v>
      </c>
      <c r="S284">
        <f t="shared" si="259"/>
        <v>0</v>
      </c>
      <c r="T284">
        <f t="shared" si="260"/>
        <v>0</v>
      </c>
      <c r="U284">
        <f t="shared" si="261"/>
        <v>0</v>
      </c>
      <c r="V284">
        <f t="shared" si="262"/>
        <v>0</v>
      </c>
      <c r="W284">
        <f t="shared" si="263"/>
        <v>33</v>
      </c>
      <c r="X284">
        <f t="shared" si="264"/>
        <v>0</v>
      </c>
      <c r="Y284">
        <f t="shared" si="265"/>
        <v>0</v>
      </c>
      <c r="AA284">
        <v>76147894</v>
      </c>
      <c r="AB284">
        <f t="shared" si="266"/>
        <v>2858.83</v>
      </c>
      <c r="AC284">
        <f t="shared" si="267"/>
        <v>2858.83</v>
      </c>
      <c r="AD284">
        <f>ROUND((((ET284)-(EU284))+AE284),6)</f>
        <v>0</v>
      </c>
      <c r="AE284">
        <f>ROUND((EU284),6)</f>
        <v>0</v>
      </c>
      <c r="AF284">
        <f>ROUND((EV284),6)</f>
        <v>0</v>
      </c>
      <c r="AG284">
        <f t="shared" si="268"/>
        <v>0</v>
      </c>
      <c r="AH284">
        <f>(EW284)</f>
        <v>0</v>
      </c>
      <c r="AI284">
        <f>(EX284)</f>
        <v>0</v>
      </c>
      <c r="AJ284">
        <f t="shared" si="269"/>
        <v>5.48</v>
      </c>
      <c r="AK284">
        <v>2858.83</v>
      </c>
      <c r="AL284">
        <v>2858.83</v>
      </c>
      <c r="AM284">
        <v>0</v>
      </c>
      <c r="AN284">
        <v>0</v>
      </c>
      <c r="AO284">
        <v>0</v>
      </c>
      <c r="AP284">
        <v>0</v>
      </c>
      <c r="AQ284">
        <v>0</v>
      </c>
      <c r="AR284">
        <v>0</v>
      </c>
      <c r="AS284">
        <v>5.48</v>
      </c>
      <c r="AT284">
        <v>0</v>
      </c>
      <c r="AU284">
        <v>0</v>
      </c>
      <c r="AV284">
        <v>1</v>
      </c>
      <c r="AW284">
        <v>1</v>
      </c>
      <c r="AZ284">
        <v>8.23</v>
      </c>
      <c r="BA284">
        <v>1</v>
      </c>
      <c r="BB284">
        <v>1</v>
      </c>
      <c r="BC284">
        <v>8.23</v>
      </c>
      <c r="BD284" t="s">
        <v>3</v>
      </c>
      <c r="BE284" t="s">
        <v>3</v>
      </c>
      <c r="BF284" t="s">
        <v>3</v>
      </c>
      <c r="BG284" t="s">
        <v>3</v>
      </c>
      <c r="BH284">
        <v>3</v>
      </c>
      <c r="BI284">
        <v>2</v>
      </c>
      <c r="BJ284" t="s">
        <v>273</v>
      </c>
      <c r="BM284">
        <v>500002</v>
      </c>
      <c r="BN284">
        <v>0</v>
      </c>
      <c r="BO284" t="s">
        <v>258</v>
      </c>
      <c r="BP284">
        <v>1</v>
      </c>
      <c r="BQ284">
        <v>12</v>
      </c>
      <c r="BR284">
        <v>0</v>
      </c>
      <c r="BS284">
        <v>1</v>
      </c>
      <c r="BT284">
        <v>1</v>
      </c>
      <c r="BU284">
        <v>1</v>
      </c>
      <c r="BV284">
        <v>1</v>
      </c>
      <c r="BW284">
        <v>1</v>
      </c>
      <c r="BX284">
        <v>1</v>
      </c>
      <c r="BY284" t="s">
        <v>3</v>
      </c>
      <c r="BZ284">
        <v>0</v>
      </c>
      <c r="CA284">
        <v>0</v>
      </c>
      <c r="CB284" t="s">
        <v>3</v>
      </c>
      <c r="CE284">
        <v>0</v>
      </c>
      <c r="CF284">
        <v>0</v>
      </c>
      <c r="CG284">
        <v>0</v>
      </c>
      <c r="CM284">
        <v>0</v>
      </c>
      <c r="CN284" t="s">
        <v>3</v>
      </c>
      <c r="CO284">
        <v>0</v>
      </c>
      <c r="CP284">
        <f t="shared" si="270"/>
        <v>141169</v>
      </c>
      <c r="CQ284">
        <f t="shared" si="271"/>
        <v>23528.170900000001</v>
      </c>
      <c r="CR284">
        <f t="shared" si="272"/>
        <v>0</v>
      </c>
      <c r="CS284">
        <f t="shared" si="273"/>
        <v>0</v>
      </c>
      <c r="CT284">
        <f t="shared" si="274"/>
        <v>0</v>
      </c>
      <c r="CU284">
        <f t="shared" si="275"/>
        <v>0</v>
      </c>
      <c r="CV284">
        <f t="shared" si="276"/>
        <v>0</v>
      </c>
      <c r="CW284">
        <f t="shared" si="277"/>
        <v>0</v>
      </c>
      <c r="CX284">
        <f t="shared" si="278"/>
        <v>5.48</v>
      </c>
      <c r="CY284">
        <f t="shared" si="279"/>
        <v>0</v>
      </c>
      <c r="CZ284">
        <f t="shared" si="280"/>
        <v>0</v>
      </c>
      <c r="DC284" t="s">
        <v>3</v>
      </c>
      <c r="DD284" t="s">
        <v>3</v>
      </c>
      <c r="DE284" t="s">
        <v>3</v>
      </c>
      <c r="DF284" t="s">
        <v>3</v>
      </c>
      <c r="DG284" t="s">
        <v>3</v>
      </c>
      <c r="DH284" t="s">
        <v>3</v>
      </c>
      <c r="DI284" t="s">
        <v>3</v>
      </c>
      <c r="DJ284" t="s">
        <v>3</v>
      </c>
      <c r="DK284" t="s">
        <v>3</v>
      </c>
      <c r="DL284" t="s">
        <v>3</v>
      </c>
      <c r="DM284" t="s">
        <v>3</v>
      </c>
      <c r="DN284">
        <v>0</v>
      </c>
      <c r="DO284">
        <v>0</v>
      </c>
      <c r="DP284">
        <v>1</v>
      </c>
      <c r="DQ284">
        <v>1</v>
      </c>
      <c r="DU284">
        <v>1003</v>
      </c>
      <c r="DV284" t="s">
        <v>272</v>
      </c>
      <c r="DW284" t="s">
        <v>272</v>
      </c>
      <c r="DX284">
        <v>10</v>
      </c>
      <c r="DZ284" t="s">
        <v>3</v>
      </c>
      <c r="EA284" t="s">
        <v>3</v>
      </c>
      <c r="EB284" t="s">
        <v>3</v>
      </c>
      <c r="EC284" t="s">
        <v>3</v>
      </c>
      <c r="EE284">
        <v>41318551</v>
      </c>
      <c r="EF284">
        <v>12</v>
      </c>
      <c r="EG284" t="s">
        <v>59</v>
      </c>
      <c r="EH284">
        <v>0</v>
      </c>
      <c r="EI284" t="s">
        <v>3</v>
      </c>
      <c r="EJ284">
        <v>2</v>
      </c>
      <c r="EK284">
        <v>500002</v>
      </c>
      <c r="EL284" t="s">
        <v>60</v>
      </c>
      <c r="EM284" t="s">
        <v>61</v>
      </c>
      <c r="EO284" t="s">
        <v>3</v>
      </c>
      <c r="EQ284">
        <v>131072</v>
      </c>
      <c r="ER284">
        <v>2858.83</v>
      </c>
      <c r="ES284">
        <v>2858.83</v>
      </c>
      <c r="ET284">
        <v>0</v>
      </c>
      <c r="EU284">
        <v>0</v>
      </c>
      <c r="EV284">
        <v>0</v>
      </c>
      <c r="EW284">
        <v>0</v>
      </c>
      <c r="EX284">
        <v>0</v>
      </c>
      <c r="EY284">
        <v>0</v>
      </c>
      <c r="FQ284">
        <v>0</v>
      </c>
      <c r="FR284">
        <f t="shared" si="281"/>
        <v>0</v>
      </c>
      <c r="FS284">
        <v>0</v>
      </c>
      <c r="FX284">
        <v>0</v>
      </c>
      <c r="FY284">
        <v>0</v>
      </c>
      <c r="GA284" t="s">
        <v>3</v>
      </c>
      <c r="GD284">
        <v>1</v>
      </c>
      <c r="GF284">
        <v>-1646416019</v>
      </c>
      <c r="GG284">
        <v>1</v>
      </c>
      <c r="GH284">
        <v>1</v>
      </c>
      <c r="GI284">
        <v>3</v>
      </c>
      <c r="GJ284">
        <v>0</v>
      </c>
      <c r="GK284">
        <v>0</v>
      </c>
      <c r="GL284">
        <f t="shared" si="282"/>
        <v>0</v>
      </c>
      <c r="GM284">
        <f t="shared" si="283"/>
        <v>141169</v>
      </c>
      <c r="GN284">
        <f t="shared" si="284"/>
        <v>0</v>
      </c>
      <c r="GO284">
        <f t="shared" si="285"/>
        <v>141169</v>
      </c>
      <c r="GP284">
        <f t="shared" si="286"/>
        <v>0</v>
      </c>
      <c r="GR284">
        <v>0</v>
      </c>
      <c r="GS284">
        <v>3</v>
      </c>
      <c r="GT284">
        <v>0</v>
      </c>
      <c r="GU284" t="s">
        <v>3</v>
      </c>
      <c r="GV284">
        <f t="shared" si="287"/>
        <v>0</v>
      </c>
      <c r="GW284">
        <v>1</v>
      </c>
      <c r="GX284">
        <f t="shared" si="288"/>
        <v>0</v>
      </c>
      <c r="HA284">
        <v>0</v>
      </c>
      <c r="HB284">
        <v>0</v>
      </c>
      <c r="HC284">
        <f t="shared" si="289"/>
        <v>0</v>
      </c>
      <c r="HE284" t="s">
        <v>3</v>
      </c>
      <c r="HF284" t="s">
        <v>3</v>
      </c>
      <c r="HM284" t="s">
        <v>3</v>
      </c>
      <c r="HN284" t="s">
        <v>3</v>
      </c>
      <c r="HO284" t="s">
        <v>3</v>
      </c>
      <c r="HP284" t="s">
        <v>3</v>
      </c>
      <c r="HQ284" t="s">
        <v>3</v>
      </c>
      <c r="IK284">
        <v>0</v>
      </c>
    </row>
    <row r="285" spans="1:255" x14ac:dyDescent="0.2">
      <c r="A285" s="2">
        <v>17</v>
      </c>
      <c r="B285" s="2">
        <v>1</v>
      </c>
      <c r="C285" s="2">
        <f>ROW(SmtRes!A627)</f>
        <v>627</v>
      </c>
      <c r="D285" s="2">
        <f>ROW(EtalonRes!A635)</f>
        <v>635</v>
      </c>
      <c r="E285" s="2" t="s">
        <v>342</v>
      </c>
      <c r="F285" s="2" t="s">
        <v>343</v>
      </c>
      <c r="G285" s="2" t="s">
        <v>344</v>
      </c>
      <c r="H285" s="2" t="s">
        <v>345</v>
      </c>
      <c r="I285" s="2">
        <f>ROUND(20/100,9)</f>
        <v>0.2</v>
      </c>
      <c r="J285" s="2">
        <v>0</v>
      </c>
      <c r="K285" s="2">
        <f>ROUND(20/100,9)</f>
        <v>0.2</v>
      </c>
      <c r="L285" s="2"/>
      <c r="M285" s="2"/>
      <c r="N285" s="2"/>
      <c r="O285" s="2">
        <f t="shared" si="255"/>
        <v>99</v>
      </c>
      <c r="P285" s="2">
        <f t="shared" si="256"/>
        <v>6</v>
      </c>
      <c r="Q285" s="2">
        <f t="shared" si="257"/>
        <v>25</v>
      </c>
      <c r="R285" s="2">
        <f t="shared" si="258"/>
        <v>1</v>
      </c>
      <c r="S285" s="2">
        <f t="shared" si="259"/>
        <v>68</v>
      </c>
      <c r="T285" s="2">
        <f t="shared" si="260"/>
        <v>0</v>
      </c>
      <c r="U285" s="2">
        <f t="shared" si="261"/>
        <v>7.1944000000000008</v>
      </c>
      <c r="V285" s="2">
        <f t="shared" si="262"/>
        <v>8.0500000000000002E-2</v>
      </c>
      <c r="W285" s="2">
        <f t="shared" si="263"/>
        <v>0</v>
      </c>
      <c r="X285" s="2">
        <f t="shared" si="264"/>
        <v>66</v>
      </c>
      <c r="Y285" s="2">
        <f t="shared" si="265"/>
        <v>38</v>
      </c>
      <c r="Z285" s="2"/>
      <c r="AA285" s="2">
        <v>76147896</v>
      </c>
      <c r="AB285" s="2">
        <f t="shared" si="266"/>
        <v>494.94499999999999</v>
      </c>
      <c r="AC285" s="2">
        <f t="shared" si="267"/>
        <v>30.23</v>
      </c>
      <c r="AD285" s="2">
        <f>ROUND(((((ET285*1.15))-((EU285*1.15)))+AE285),6)</f>
        <v>126.5805</v>
      </c>
      <c r="AE285" s="2">
        <f>ROUND(((EU285*1.15)),6)</f>
        <v>5.4394999999999998</v>
      </c>
      <c r="AF285" s="2">
        <f>ROUND(((EV285*1.15)),6)</f>
        <v>338.1345</v>
      </c>
      <c r="AG285" s="2">
        <f t="shared" si="268"/>
        <v>0</v>
      </c>
      <c r="AH285" s="2">
        <f>((EW285*1.15))</f>
        <v>35.972000000000001</v>
      </c>
      <c r="AI285" s="2">
        <f>((EX285*1.15))</f>
        <v>0.40249999999999997</v>
      </c>
      <c r="AJ285" s="2">
        <f t="shared" si="269"/>
        <v>0</v>
      </c>
      <c r="AK285" s="2">
        <v>434.33</v>
      </c>
      <c r="AL285" s="2">
        <v>30.23</v>
      </c>
      <c r="AM285" s="2">
        <v>110.07</v>
      </c>
      <c r="AN285" s="2">
        <v>4.7300000000000004</v>
      </c>
      <c r="AO285" s="2">
        <v>294.02999999999997</v>
      </c>
      <c r="AP285" s="2">
        <v>0</v>
      </c>
      <c r="AQ285" s="2">
        <v>31.28</v>
      </c>
      <c r="AR285" s="2">
        <v>0.35</v>
      </c>
      <c r="AS285" s="2">
        <v>0</v>
      </c>
      <c r="AT285" s="2">
        <v>95</v>
      </c>
      <c r="AU285" s="2">
        <v>55</v>
      </c>
      <c r="AV285" s="2">
        <v>1</v>
      </c>
      <c r="AW285" s="2">
        <v>1</v>
      </c>
      <c r="AX285" s="2"/>
      <c r="AY285" s="2"/>
      <c r="AZ285" s="2">
        <v>1</v>
      </c>
      <c r="BA285" s="2">
        <v>1</v>
      </c>
      <c r="BB285" s="2">
        <v>1</v>
      </c>
      <c r="BC285" s="2">
        <v>1</v>
      </c>
      <c r="BD285" s="2" t="s">
        <v>3</v>
      </c>
      <c r="BE285" s="2" t="s">
        <v>3</v>
      </c>
      <c r="BF285" s="2" t="s">
        <v>3</v>
      </c>
      <c r="BG285" s="2" t="s">
        <v>3</v>
      </c>
      <c r="BH285" s="2">
        <v>0</v>
      </c>
      <c r="BI285" s="2">
        <v>2</v>
      </c>
      <c r="BJ285" s="2" t="s">
        <v>346</v>
      </c>
      <c r="BK285" s="2"/>
      <c r="BL285" s="2"/>
      <c r="BM285" s="2">
        <v>108001</v>
      </c>
      <c r="BN285" s="2">
        <v>0</v>
      </c>
      <c r="BO285" s="2" t="s">
        <v>3</v>
      </c>
      <c r="BP285" s="2">
        <v>0</v>
      </c>
      <c r="BQ285" s="2">
        <v>3</v>
      </c>
      <c r="BR285" s="2">
        <v>0</v>
      </c>
      <c r="BS285" s="2">
        <v>1</v>
      </c>
      <c r="BT285" s="2">
        <v>1</v>
      </c>
      <c r="BU285" s="2">
        <v>1</v>
      </c>
      <c r="BV285" s="2">
        <v>1</v>
      </c>
      <c r="BW285" s="2">
        <v>1</v>
      </c>
      <c r="BX285" s="2">
        <v>1</v>
      </c>
      <c r="BY285" s="2" t="s">
        <v>3</v>
      </c>
      <c r="BZ285" s="2">
        <v>95</v>
      </c>
      <c r="CA285" s="2">
        <v>65</v>
      </c>
      <c r="CB285" s="2" t="s">
        <v>3</v>
      </c>
      <c r="CC285" s="2"/>
      <c r="CD285" s="2"/>
      <c r="CE285" s="2">
        <v>0</v>
      </c>
      <c r="CF285" s="2">
        <v>0</v>
      </c>
      <c r="CG285" s="2">
        <v>0</v>
      </c>
      <c r="CH285" s="2"/>
      <c r="CI285" s="2"/>
      <c r="CJ285" s="2"/>
      <c r="CK285" s="2"/>
      <c r="CL285" s="2"/>
      <c r="CM285" s="2">
        <v>0</v>
      </c>
      <c r="CN285" s="2" t="s">
        <v>23</v>
      </c>
      <c r="CO285" s="2">
        <v>0</v>
      </c>
      <c r="CP285" s="2">
        <f t="shared" si="270"/>
        <v>99</v>
      </c>
      <c r="CQ285" s="2">
        <f t="shared" si="271"/>
        <v>30.23</v>
      </c>
      <c r="CR285" s="2">
        <f t="shared" si="272"/>
        <v>126.5805</v>
      </c>
      <c r="CS285" s="2">
        <f t="shared" si="273"/>
        <v>5.4394999999999998</v>
      </c>
      <c r="CT285" s="2">
        <f t="shared" si="274"/>
        <v>338.1345</v>
      </c>
      <c r="CU285" s="2">
        <f t="shared" si="275"/>
        <v>0</v>
      </c>
      <c r="CV285" s="2">
        <f t="shared" si="276"/>
        <v>35.972000000000001</v>
      </c>
      <c r="CW285" s="2">
        <f t="shared" si="277"/>
        <v>0.40249999999999997</v>
      </c>
      <c r="CX285" s="2">
        <f t="shared" si="278"/>
        <v>0</v>
      </c>
      <c r="CY285" s="2">
        <f t="shared" si="279"/>
        <v>65.55</v>
      </c>
      <c r="CZ285" s="2">
        <f t="shared" si="280"/>
        <v>37.950000000000003</v>
      </c>
      <c r="DA285" s="2"/>
      <c r="DB285" s="2"/>
      <c r="DC285" s="2" t="s">
        <v>3</v>
      </c>
      <c r="DD285" s="2" t="s">
        <v>3</v>
      </c>
      <c r="DE285" s="2" t="s">
        <v>24</v>
      </c>
      <c r="DF285" s="2" t="s">
        <v>24</v>
      </c>
      <c r="DG285" s="2" t="s">
        <v>24</v>
      </c>
      <c r="DH285" s="2" t="s">
        <v>3</v>
      </c>
      <c r="DI285" s="2" t="s">
        <v>24</v>
      </c>
      <c r="DJ285" s="2" t="s">
        <v>24</v>
      </c>
      <c r="DK285" s="2" t="s">
        <v>3</v>
      </c>
      <c r="DL285" s="2" t="s">
        <v>3</v>
      </c>
      <c r="DM285" s="2" t="s">
        <v>49</v>
      </c>
      <c r="DN285" s="2">
        <v>0</v>
      </c>
      <c r="DO285" s="2">
        <v>0</v>
      </c>
      <c r="DP285" s="2">
        <v>1</v>
      </c>
      <c r="DQ285" s="2">
        <v>1</v>
      </c>
      <c r="DR285" s="2"/>
      <c r="DS285" s="2"/>
      <c r="DT285" s="2"/>
      <c r="DU285" s="2">
        <v>1003</v>
      </c>
      <c r="DV285" s="2" t="s">
        <v>345</v>
      </c>
      <c r="DW285" s="2" t="s">
        <v>345</v>
      </c>
      <c r="DX285" s="2">
        <v>100</v>
      </c>
      <c r="DY285" s="2"/>
      <c r="DZ285" s="2" t="s">
        <v>3</v>
      </c>
      <c r="EA285" s="2" t="s">
        <v>3</v>
      </c>
      <c r="EB285" s="2" t="s">
        <v>3</v>
      </c>
      <c r="EC285" s="2" t="s">
        <v>3</v>
      </c>
      <c r="ED285" s="2"/>
      <c r="EE285" s="2">
        <v>41318495</v>
      </c>
      <c r="EF285" s="2">
        <v>3</v>
      </c>
      <c r="EG285" s="2" t="s">
        <v>50</v>
      </c>
      <c r="EH285" s="2">
        <v>0</v>
      </c>
      <c r="EI285" s="2" t="s">
        <v>3</v>
      </c>
      <c r="EJ285" s="2">
        <v>2</v>
      </c>
      <c r="EK285" s="2">
        <v>108001</v>
      </c>
      <c r="EL285" s="2" t="s">
        <v>71</v>
      </c>
      <c r="EM285" s="2" t="s">
        <v>72</v>
      </c>
      <c r="EN285" s="2"/>
      <c r="EO285" s="2" t="s">
        <v>28</v>
      </c>
      <c r="EP285" s="2"/>
      <c r="EQ285" s="2">
        <v>131840</v>
      </c>
      <c r="ER285" s="2">
        <v>434.33</v>
      </c>
      <c r="ES285" s="2">
        <v>30.23</v>
      </c>
      <c r="ET285" s="2">
        <v>110.07</v>
      </c>
      <c r="EU285" s="2">
        <v>4.7300000000000004</v>
      </c>
      <c r="EV285" s="2">
        <v>294.02999999999997</v>
      </c>
      <c r="EW285" s="2">
        <v>31.28</v>
      </c>
      <c r="EX285" s="2">
        <v>0.35</v>
      </c>
      <c r="EY285" s="2">
        <v>0</v>
      </c>
      <c r="EZ285" s="2"/>
      <c r="FA285" s="2"/>
      <c r="FB285" s="2"/>
      <c r="FC285" s="2"/>
      <c r="FD285" s="2"/>
      <c r="FE285" s="2"/>
      <c r="FF285" s="2"/>
      <c r="FG285" s="2"/>
      <c r="FH285" s="2"/>
      <c r="FI285" s="2"/>
      <c r="FJ285" s="2"/>
      <c r="FK285" s="2"/>
      <c r="FL285" s="2"/>
      <c r="FM285" s="2"/>
      <c r="FN285" s="2"/>
      <c r="FO285" s="2"/>
      <c r="FP285" s="2"/>
      <c r="FQ285" s="2">
        <v>0</v>
      </c>
      <c r="FR285" s="2">
        <f t="shared" si="281"/>
        <v>0</v>
      </c>
      <c r="FS285" s="2">
        <v>0</v>
      </c>
      <c r="FT285" s="2"/>
      <c r="FU285" s="2"/>
      <c r="FV285" s="2"/>
      <c r="FW285" s="2"/>
      <c r="FX285" s="2">
        <v>95</v>
      </c>
      <c r="FY285" s="2">
        <v>55</v>
      </c>
      <c r="FZ285" s="2"/>
      <c r="GA285" s="2" t="s">
        <v>3</v>
      </c>
      <c r="GB285" s="2"/>
      <c r="GC285" s="2"/>
      <c r="GD285" s="2">
        <v>1</v>
      </c>
      <c r="GE285" s="2"/>
      <c r="GF285" s="2">
        <v>-79544379</v>
      </c>
      <c r="GG285" s="2">
        <v>2</v>
      </c>
      <c r="GH285" s="2">
        <v>1</v>
      </c>
      <c r="GI285" s="2">
        <v>-2</v>
      </c>
      <c r="GJ285" s="2">
        <v>0</v>
      </c>
      <c r="GK285" s="2">
        <v>0</v>
      </c>
      <c r="GL285" s="2">
        <f t="shared" si="282"/>
        <v>0</v>
      </c>
      <c r="GM285" s="2">
        <f t="shared" si="283"/>
        <v>203</v>
      </c>
      <c r="GN285" s="2">
        <f t="shared" si="284"/>
        <v>0</v>
      </c>
      <c r="GO285" s="2">
        <f t="shared" si="285"/>
        <v>203</v>
      </c>
      <c r="GP285" s="2">
        <f t="shared" si="286"/>
        <v>0</v>
      </c>
      <c r="GQ285" s="2"/>
      <c r="GR285" s="2">
        <v>0</v>
      </c>
      <c r="GS285" s="2">
        <v>3</v>
      </c>
      <c r="GT285" s="2">
        <v>0</v>
      </c>
      <c r="GU285" s="2" t="s">
        <v>3</v>
      </c>
      <c r="GV285" s="2">
        <f t="shared" si="287"/>
        <v>0</v>
      </c>
      <c r="GW285" s="2">
        <v>1</v>
      </c>
      <c r="GX285" s="2">
        <f t="shared" si="288"/>
        <v>0</v>
      </c>
      <c r="GY285" s="2"/>
      <c r="GZ285" s="2"/>
      <c r="HA285" s="2">
        <v>0</v>
      </c>
      <c r="HB285" s="2">
        <v>0</v>
      </c>
      <c r="HC285" s="2">
        <f t="shared" si="289"/>
        <v>0</v>
      </c>
      <c r="HD285" s="2"/>
      <c r="HE285" s="2" t="s">
        <v>3</v>
      </c>
      <c r="HF285" s="2" t="s">
        <v>3</v>
      </c>
      <c r="HG285" s="2"/>
      <c r="HH285" s="2"/>
      <c r="HI285" s="2"/>
      <c r="HJ285" s="2"/>
      <c r="HK285" s="2"/>
      <c r="HL285" s="2"/>
      <c r="HM285" s="2" t="s">
        <v>3</v>
      </c>
      <c r="HN285" s="2" t="s">
        <v>3</v>
      </c>
      <c r="HO285" s="2" t="s">
        <v>3</v>
      </c>
      <c r="HP285" s="2" t="s">
        <v>3</v>
      </c>
      <c r="HQ285" s="2" t="s">
        <v>3</v>
      </c>
      <c r="HR285" s="2"/>
      <c r="HS285" s="2"/>
      <c r="HT285" s="2"/>
      <c r="HU285" s="2"/>
      <c r="HV285" s="2"/>
      <c r="HW285" s="2"/>
      <c r="HX285" s="2"/>
      <c r="HY285" s="2"/>
      <c r="HZ285" s="2"/>
      <c r="IA285" s="2"/>
      <c r="IB285" s="2"/>
      <c r="IC285" s="2"/>
      <c r="ID285" s="2"/>
      <c r="IE285" s="2"/>
      <c r="IF285" s="2"/>
      <c r="IG285" s="2"/>
      <c r="IH285" s="2"/>
      <c r="II285" s="2"/>
      <c r="IJ285" s="2"/>
      <c r="IK285" s="2">
        <v>0</v>
      </c>
      <c r="IL285" s="2"/>
      <c r="IM285" s="2"/>
      <c r="IN285" s="2"/>
      <c r="IO285" s="2"/>
      <c r="IP285" s="2"/>
      <c r="IQ285" s="2"/>
      <c r="IR285" s="2"/>
      <c r="IS285" s="2"/>
      <c r="IT285" s="2"/>
      <c r="IU285" s="2"/>
    </row>
    <row r="286" spans="1:255" x14ac:dyDescent="0.2">
      <c r="A286">
        <v>17</v>
      </c>
      <c r="B286">
        <v>1</v>
      </c>
      <c r="C286">
        <f>ROW(SmtRes!A636)</f>
        <v>636</v>
      </c>
      <c r="D286">
        <f>ROW(EtalonRes!A644)</f>
        <v>644</v>
      </c>
      <c r="E286" t="s">
        <v>342</v>
      </c>
      <c r="F286" t="s">
        <v>343</v>
      </c>
      <c r="G286" t="s">
        <v>344</v>
      </c>
      <c r="H286" t="s">
        <v>345</v>
      </c>
      <c r="I286">
        <f>ROUND(20/100,9)</f>
        <v>0.2</v>
      </c>
      <c r="J286">
        <v>0</v>
      </c>
      <c r="K286">
        <f>ROUND(20/100,9)</f>
        <v>0.2</v>
      </c>
      <c r="O286">
        <f t="shared" si="255"/>
        <v>815</v>
      </c>
      <c r="P286">
        <f t="shared" si="256"/>
        <v>50</v>
      </c>
      <c r="Q286">
        <f t="shared" si="257"/>
        <v>208</v>
      </c>
      <c r="R286">
        <f t="shared" si="258"/>
        <v>9</v>
      </c>
      <c r="S286">
        <f t="shared" si="259"/>
        <v>557</v>
      </c>
      <c r="T286">
        <f t="shared" si="260"/>
        <v>0</v>
      </c>
      <c r="U286">
        <f t="shared" si="261"/>
        <v>7.1944000000000008</v>
      </c>
      <c r="V286">
        <f t="shared" si="262"/>
        <v>8.0500000000000002E-2</v>
      </c>
      <c r="W286">
        <f t="shared" si="263"/>
        <v>0</v>
      </c>
      <c r="X286">
        <f t="shared" si="264"/>
        <v>538</v>
      </c>
      <c r="Y286">
        <f t="shared" si="265"/>
        <v>311</v>
      </c>
      <c r="AA286">
        <v>76147894</v>
      </c>
      <c r="AB286">
        <f t="shared" si="266"/>
        <v>494.94499999999999</v>
      </c>
      <c r="AC286">
        <f t="shared" si="267"/>
        <v>30.23</v>
      </c>
      <c r="AD286">
        <f>ROUND(((((ET286*1.15))-((EU286*1.15)))+AE286),6)</f>
        <v>126.5805</v>
      </c>
      <c r="AE286">
        <f>ROUND(((EU286*1.15)),6)</f>
        <v>5.4394999999999998</v>
      </c>
      <c r="AF286">
        <f>ROUND(((EV286*1.15)),6)</f>
        <v>338.1345</v>
      </c>
      <c r="AG286">
        <f t="shared" si="268"/>
        <v>0</v>
      </c>
      <c r="AH286">
        <f>((EW286*1.15))</f>
        <v>35.972000000000001</v>
      </c>
      <c r="AI286">
        <f>((EX286*1.15))</f>
        <v>0.40249999999999997</v>
      </c>
      <c r="AJ286">
        <f t="shared" si="269"/>
        <v>0</v>
      </c>
      <c r="AK286">
        <v>434.33</v>
      </c>
      <c r="AL286">
        <v>30.23</v>
      </c>
      <c r="AM286">
        <v>110.07</v>
      </c>
      <c r="AN286">
        <v>4.7300000000000004</v>
      </c>
      <c r="AO286">
        <v>294.02999999999997</v>
      </c>
      <c r="AP286">
        <v>0</v>
      </c>
      <c r="AQ286">
        <v>31.28</v>
      </c>
      <c r="AR286">
        <v>0.35</v>
      </c>
      <c r="AS286">
        <v>0</v>
      </c>
      <c r="AT286">
        <v>95</v>
      </c>
      <c r="AU286">
        <v>55</v>
      </c>
      <c r="AV286">
        <v>1</v>
      </c>
      <c r="AW286">
        <v>1</v>
      </c>
      <c r="AZ286">
        <v>8.23</v>
      </c>
      <c r="BA286">
        <v>8.23</v>
      </c>
      <c r="BB286">
        <v>8.23</v>
      </c>
      <c r="BC286">
        <v>8.23</v>
      </c>
      <c r="BD286" t="s">
        <v>3</v>
      </c>
      <c r="BE286" t="s">
        <v>3</v>
      </c>
      <c r="BF286" t="s">
        <v>3</v>
      </c>
      <c r="BG286" t="s">
        <v>3</v>
      </c>
      <c r="BH286">
        <v>0</v>
      </c>
      <c r="BI286">
        <v>2</v>
      </c>
      <c r="BJ286" t="s">
        <v>346</v>
      </c>
      <c r="BM286">
        <v>108001</v>
      </c>
      <c r="BN286">
        <v>0</v>
      </c>
      <c r="BO286" t="s">
        <v>258</v>
      </c>
      <c r="BP286">
        <v>1</v>
      </c>
      <c r="BQ286">
        <v>3</v>
      </c>
      <c r="BR286">
        <v>0</v>
      </c>
      <c r="BS286">
        <v>8.23</v>
      </c>
      <c r="BT286">
        <v>1</v>
      </c>
      <c r="BU286">
        <v>1</v>
      </c>
      <c r="BV286">
        <v>1</v>
      </c>
      <c r="BW286">
        <v>1</v>
      </c>
      <c r="BX286">
        <v>1</v>
      </c>
      <c r="BY286" t="s">
        <v>3</v>
      </c>
      <c r="BZ286">
        <v>95</v>
      </c>
      <c r="CA286">
        <v>65</v>
      </c>
      <c r="CB286" t="s">
        <v>3</v>
      </c>
      <c r="CE286">
        <v>0</v>
      </c>
      <c r="CF286">
        <v>0</v>
      </c>
      <c r="CG286">
        <v>0</v>
      </c>
      <c r="CM286">
        <v>0</v>
      </c>
      <c r="CN286" t="s">
        <v>23</v>
      </c>
      <c r="CO286">
        <v>0</v>
      </c>
      <c r="CP286">
        <f t="shared" si="270"/>
        <v>815</v>
      </c>
      <c r="CQ286">
        <f t="shared" si="271"/>
        <v>248.7929</v>
      </c>
      <c r="CR286">
        <f t="shared" si="272"/>
        <v>1041.757515</v>
      </c>
      <c r="CS286">
        <f t="shared" si="273"/>
        <v>44.767085000000002</v>
      </c>
      <c r="CT286">
        <f t="shared" si="274"/>
        <v>2782.846935</v>
      </c>
      <c r="CU286">
        <f t="shared" si="275"/>
        <v>0</v>
      </c>
      <c r="CV286">
        <f t="shared" si="276"/>
        <v>35.972000000000001</v>
      </c>
      <c r="CW286">
        <f t="shared" si="277"/>
        <v>0.40249999999999997</v>
      </c>
      <c r="CX286">
        <f t="shared" si="278"/>
        <v>0</v>
      </c>
      <c r="CY286">
        <f t="shared" si="279"/>
        <v>537.70000000000005</v>
      </c>
      <c r="CZ286">
        <f t="shared" si="280"/>
        <v>311.3</v>
      </c>
      <c r="DC286" t="s">
        <v>3</v>
      </c>
      <c r="DD286" t="s">
        <v>3</v>
      </c>
      <c r="DE286" t="s">
        <v>24</v>
      </c>
      <c r="DF286" t="s">
        <v>24</v>
      </c>
      <c r="DG286" t="s">
        <v>24</v>
      </c>
      <c r="DH286" t="s">
        <v>3</v>
      </c>
      <c r="DI286" t="s">
        <v>24</v>
      </c>
      <c r="DJ286" t="s">
        <v>24</v>
      </c>
      <c r="DK286" t="s">
        <v>3</v>
      </c>
      <c r="DL286" t="s">
        <v>3</v>
      </c>
      <c r="DM286" t="s">
        <v>49</v>
      </c>
      <c r="DN286">
        <v>0</v>
      </c>
      <c r="DO286">
        <v>0</v>
      </c>
      <c r="DP286">
        <v>1</v>
      </c>
      <c r="DQ286">
        <v>1</v>
      </c>
      <c r="DU286">
        <v>1003</v>
      </c>
      <c r="DV286" t="s">
        <v>345</v>
      </c>
      <c r="DW286" t="s">
        <v>345</v>
      </c>
      <c r="DX286">
        <v>100</v>
      </c>
      <c r="DZ286" t="s">
        <v>3</v>
      </c>
      <c r="EA286" t="s">
        <v>3</v>
      </c>
      <c r="EB286" t="s">
        <v>3</v>
      </c>
      <c r="EC286" t="s">
        <v>3</v>
      </c>
      <c r="EE286">
        <v>41318495</v>
      </c>
      <c r="EF286">
        <v>3</v>
      </c>
      <c r="EG286" t="s">
        <v>50</v>
      </c>
      <c r="EH286">
        <v>0</v>
      </c>
      <c r="EI286" t="s">
        <v>3</v>
      </c>
      <c r="EJ286">
        <v>2</v>
      </c>
      <c r="EK286">
        <v>108001</v>
      </c>
      <c r="EL286" t="s">
        <v>71</v>
      </c>
      <c r="EM286" t="s">
        <v>72</v>
      </c>
      <c r="EO286" t="s">
        <v>28</v>
      </c>
      <c r="EQ286">
        <v>131840</v>
      </c>
      <c r="ER286">
        <v>434.33</v>
      </c>
      <c r="ES286">
        <v>30.23</v>
      </c>
      <c r="ET286">
        <v>110.07</v>
      </c>
      <c r="EU286">
        <v>4.7300000000000004</v>
      </c>
      <c r="EV286">
        <v>294.02999999999997</v>
      </c>
      <c r="EW286">
        <v>31.28</v>
      </c>
      <c r="EX286">
        <v>0.35</v>
      </c>
      <c r="EY286">
        <v>0</v>
      </c>
      <c r="FQ286">
        <v>0</v>
      </c>
      <c r="FR286">
        <f t="shared" si="281"/>
        <v>0</v>
      </c>
      <c r="FS286">
        <v>0</v>
      </c>
      <c r="FX286">
        <v>95</v>
      </c>
      <c r="FY286">
        <v>55</v>
      </c>
      <c r="GA286" t="s">
        <v>3</v>
      </c>
      <c r="GD286">
        <v>1</v>
      </c>
      <c r="GF286">
        <v>-79544379</v>
      </c>
      <c r="GG286">
        <v>1</v>
      </c>
      <c r="GH286">
        <v>1</v>
      </c>
      <c r="GI286">
        <v>3</v>
      </c>
      <c r="GJ286">
        <v>0</v>
      </c>
      <c r="GK286">
        <v>0</v>
      </c>
      <c r="GL286">
        <f t="shared" si="282"/>
        <v>0</v>
      </c>
      <c r="GM286">
        <f t="shared" si="283"/>
        <v>1664</v>
      </c>
      <c r="GN286">
        <f t="shared" si="284"/>
        <v>0</v>
      </c>
      <c r="GO286">
        <f t="shared" si="285"/>
        <v>1664</v>
      </c>
      <c r="GP286">
        <f t="shared" si="286"/>
        <v>0</v>
      </c>
      <c r="GR286">
        <v>0</v>
      </c>
      <c r="GS286">
        <v>3</v>
      </c>
      <c r="GT286">
        <v>0</v>
      </c>
      <c r="GU286" t="s">
        <v>3</v>
      </c>
      <c r="GV286">
        <f t="shared" si="287"/>
        <v>0</v>
      </c>
      <c r="GW286">
        <v>1</v>
      </c>
      <c r="GX286">
        <f t="shared" si="288"/>
        <v>0</v>
      </c>
      <c r="HA286">
        <v>0</v>
      </c>
      <c r="HB286">
        <v>0</v>
      </c>
      <c r="HC286">
        <f t="shared" si="289"/>
        <v>0</v>
      </c>
      <c r="HE286" t="s">
        <v>3</v>
      </c>
      <c r="HF286" t="s">
        <v>3</v>
      </c>
      <c r="HM286" t="s">
        <v>3</v>
      </c>
      <c r="HN286" t="s">
        <v>3</v>
      </c>
      <c r="HO286" t="s">
        <v>3</v>
      </c>
      <c r="HP286" t="s">
        <v>3</v>
      </c>
      <c r="HQ286" t="s">
        <v>3</v>
      </c>
      <c r="IK286">
        <v>0</v>
      </c>
    </row>
    <row r="287" spans="1:255" x14ac:dyDescent="0.2">
      <c r="A287" s="2">
        <v>17</v>
      </c>
      <c r="B287" s="2">
        <v>1</v>
      </c>
      <c r="C287" s="2"/>
      <c r="D287" s="2"/>
      <c r="E287" s="2" t="s">
        <v>347</v>
      </c>
      <c r="F287" s="2" t="s">
        <v>348</v>
      </c>
      <c r="G287" s="2" t="s">
        <v>349</v>
      </c>
      <c r="H287" s="2" t="s">
        <v>57</v>
      </c>
      <c r="I287" s="2">
        <f>ROUND(20,9)</f>
        <v>20</v>
      </c>
      <c r="J287" s="2">
        <v>0</v>
      </c>
      <c r="K287" s="2">
        <f>ROUND(20,9)</f>
        <v>20</v>
      </c>
      <c r="L287" s="2"/>
      <c r="M287" s="2"/>
      <c r="N287" s="2"/>
      <c r="O287" s="2">
        <f t="shared" si="255"/>
        <v>430</v>
      </c>
      <c r="P287" s="2">
        <f t="shared" si="256"/>
        <v>430</v>
      </c>
      <c r="Q287" s="2">
        <f t="shared" si="257"/>
        <v>0</v>
      </c>
      <c r="R287" s="2">
        <f t="shared" si="258"/>
        <v>0</v>
      </c>
      <c r="S287" s="2">
        <f t="shared" si="259"/>
        <v>0</v>
      </c>
      <c r="T287" s="2">
        <f t="shared" si="260"/>
        <v>0</v>
      </c>
      <c r="U287" s="2">
        <f t="shared" si="261"/>
        <v>0</v>
      </c>
      <c r="V287" s="2">
        <f t="shared" si="262"/>
        <v>0</v>
      </c>
      <c r="W287" s="2">
        <f t="shared" si="263"/>
        <v>0</v>
      </c>
      <c r="X287" s="2">
        <f t="shared" si="264"/>
        <v>0</v>
      </c>
      <c r="Y287" s="2">
        <f t="shared" si="265"/>
        <v>0</v>
      </c>
      <c r="Z287" s="2"/>
      <c r="AA287" s="2">
        <v>76147896</v>
      </c>
      <c r="AB287" s="2">
        <f t="shared" si="266"/>
        <v>21.5</v>
      </c>
      <c r="AC287" s="2">
        <f t="shared" si="267"/>
        <v>21.5</v>
      </c>
      <c r="AD287" s="2">
        <f>ROUND((((ET287)-(EU287))+AE287),6)</f>
        <v>0</v>
      </c>
      <c r="AE287" s="2">
        <f>ROUND((EU287),6)</f>
        <v>0</v>
      </c>
      <c r="AF287" s="2">
        <f>ROUND((EV287),6)</f>
        <v>0</v>
      </c>
      <c r="AG287" s="2">
        <f t="shared" si="268"/>
        <v>0</v>
      </c>
      <c r="AH287" s="2">
        <f>(EW287)</f>
        <v>0</v>
      </c>
      <c r="AI287" s="2">
        <f>(EX287)</f>
        <v>0</v>
      </c>
      <c r="AJ287" s="2">
        <f t="shared" si="269"/>
        <v>0.02</v>
      </c>
      <c r="AK287" s="2">
        <v>21.5</v>
      </c>
      <c r="AL287" s="2">
        <v>21.5</v>
      </c>
      <c r="AM287" s="2">
        <v>0</v>
      </c>
      <c r="AN287" s="2">
        <v>0</v>
      </c>
      <c r="AO287" s="2">
        <v>0</v>
      </c>
      <c r="AP287" s="2">
        <v>0</v>
      </c>
      <c r="AQ287" s="2">
        <v>0</v>
      </c>
      <c r="AR287" s="2">
        <v>0</v>
      </c>
      <c r="AS287" s="2">
        <v>0.02</v>
      </c>
      <c r="AT287" s="2">
        <v>0</v>
      </c>
      <c r="AU287" s="2">
        <v>0</v>
      </c>
      <c r="AV287" s="2">
        <v>1</v>
      </c>
      <c r="AW287" s="2">
        <v>1</v>
      </c>
      <c r="AX287" s="2"/>
      <c r="AY287" s="2"/>
      <c r="AZ287" s="2">
        <v>1</v>
      </c>
      <c r="BA287" s="2">
        <v>1</v>
      </c>
      <c r="BB287" s="2">
        <v>1</v>
      </c>
      <c r="BC287" s="2">
        <v>1</v>
      </c>
      <c r="BD287" s="2" t="s">
        <v>3</v>
      </c>
      <c r="BE287" s="2" t="s">
        <v>3</v>
      </c>
      <c r="BF287" s="2" t="s">
        <v>3</v>
      </c>
      <c r="BG287" s="2" t="s">
        <v>3</v>
      </c>
      <c r="BH287" s="2">
        <v>3</v>
      </c>
      <c r="BI287" s="2">
        <v>2</v>
      </c>
      <c r="BJ287" s="2" t="s">
        <v>350</v>
      </c>
      <c r="BK287" s="2"/>
      <c r="BL287" s="2"/>
      <c r="BM287" s="2">
        <v>500002</v>
      </c>
      <c r="BN287" s="2">
        <v>0</v>
      </c>
      <c r="BO287" s="2" t="s">
        <v>3</v>
      </c>
      <c r="BP287" s="2">
        <v>0</v>
      </c>
      <c r="BQ287" s="2">
        <v>12</v>
      </c>
      <c r="BR287" s="2">
        <v>0</v>
      </c>
      <c r="BS287" s="2">
        <v>1</v>
      </c>
      <c r="BT287" s="2">
        <v>1</v>
      </c>
      <c r="BU287" s="2">
        <v>1</v>
      </c>
      <c r="BV287" s="2">
        <v>1</v>
      </c>
      <c r="BW287" s="2">
        <v>1</v>
      </c>
      <c r="BX287" s="2">
        <v>1</v>
      </c>
      <c r="BY287" s="2" t="s">
        <v>3</v>
      </c>
      <c r="BZ287" s="2">
        <v>0</v>
      </c>
      <c r="CA287" s="2">
        <v>0</v>
      </c>
      <c r="CB287" s="2" t="s">
        <v>3</v>
      </c>
      <c r="CC287" s="2"/>
      <c r="CD287" s="2"/>
      <c r="CE287" s="2">
        <v>0</v>
      </c>
      <c r="CF287" s="2">
        <v>0</v>
      </c>
      <c r="CG287" s="2">
        <v>0</v>
      </c>
      <c r="CH287" s="2"/>
      <c r="CI287" s="2"/>
      <c r="CJ287" s="2"/>
      <c r="CK287" s="2"/>
      <c r="CL287" s="2"/>
      <c r="CM287" s="2">
        <v>0</v>
      </c>
      <c r="CN287" s="2" t="s">
        <v>3</v>
      </c>
      <c r="CO287" s="2">
        <v>0</v>
      </c>
      <c r="CP287" s="2">
        <f t="shared" si="270"/>
        <v>430</v>
      </c>
      <c r="CQ287" s="2">
        <f t="shared" si="271"/>
        <v>21.5</v>
      </c>
      <c r="CR287" s="2">
        <f t="shared" si="272"/>
        <v>0</v>
      </c>
      <c r="CS287" s="2">
        <f t="shared" si="273"/>
        <v>0</v>
      </c>
      <c r="CT287" s="2">
        <f t="shared" si="274"/>
        <v>0</v>
      </c>
      <c r="CU287" s="2">
        <f t="shared" si="275"/>
        <v>0</v>
      </c>
      <c r="CV287" s="2">
        <f t="shared" si="276"/>
        <v>0</v>
      </c>
      <c r="CW287" s="2">
        <f t="shared" si="277"/>
        <v>0</v>
      </c>
      <c r="CX287" s="2">
        <f t="shared" si="278"/>
        <v>0.02</v>
      </c>
      <c r="CY287" s="2">
        <f t="shared" si="279"/>
        <v>0</v>
      </c>
      <c r="CZ287" s="2">
        <f t="shared" si="280"/>
        <v>0</v>
      </c>
      <c r="DA287" s="2"/>
      <c r="DB287" s="2"/>
      <c r="DC287" s="2" t="s">
        <v>3</v>
      </c>
      <c r="DD287" s="2" t="s">
        <v>3</v>
      </c>
      <c r="DE287" s="2" t="s">
        <v>3</v>
      </c>
      <c r="DF287" s="2" t="s">
        <v>3</v>
      </c>
      <c r="DG287" s="2" t="s">
        <v>3</v>
      </c>
      <c r="DH287" s="2" t="s">
        <v>3</v>
      </c>
      <c r="DI287" s="2" t="s">
        <v>3</v>
      </c>
      <c r="DJ287" s="2" t="s">
        <v>3</v>
      </c>
      <c r="DK287" s="2" t="s">
        <v>3</v>
      </c>
      <c r="DL287" s="2" t="s">
        <v>3</v>
      </c>
      <c r="DM287" s="2" t="s">
        <v>3</v>
      </c>
      <c r="DN287" s="2">
        <v>0</v>
      </c>
      <c r="DO287" s="2">
        <v>0</v>
      </c>
      <c r="DP287" s="2">
        <v>1</v>
      </c>
      <c r="DQ287" s="2">
        <v>1</v>
      </c>
      <c r="DR287" s="2"/>
      <c r="DS287" s="2"/>
      <c r="DT287" s="2"/>
      <c r="DU287" s="2">
        <v>1003</v>
      </c>
      <c r="DV287" s="2" t="s">
        <v>57</v>
      </c>
      <c r="DW287" s="2" t="s">
        <v>57</v>
      </c>
      <c r="DX287" s="2">
        <v>1</v>
      </c>
      <c r="DY287" s="2"/>
      <c r="DZ287" s="2" t="s">
        <v>3</v>
      </c>
      <c r="EA287" s="2" t="s">
        <v>3</v>
      </c>
      <c r="EB287" s="2" t="s">
        <v>3</v>
      </c>
      <c r="EC287" s="2" t="s">
        <v>3</v>
      </c>
      <c r="ED287" s="2"/>
      <c r="EE287" s="2">
        <v>41318551</v>
      </c>
      <c r="EF287" s="2">
        <v>12</v>
      </c>
      <c r="EG287" s="2" t="s">
        <v>59</v>
      </c>
      <c r="EH287" s="2">
        <v>0</v>
      </c>
      <c r="EI287" s="2" t="s">
        <v>3</v>
      </c>
      <c r="EJ287" s="2">
        <v>2</v>
      </c>
      <c r="EK287" s="2">
        <v>500002</v>
      </c>
      <c r="EL287" s="2" t="s">
        <v>60</v>
      </c>
      <c r="EM287" s="2" t="s">
        <v>61</v>
      </c>
      <c r="EN287" s="2"/>
      <c r="EO287" s="2" t="s">
        <v>3</v>
      </c>
      <c r="EP287" s="2"/>
      <c r="EQ287" s="2">
        <v>131072</v>
      </c>
      <c r="ER287" s="2">
        <v>21.5</v>
      </c>
      <c r="ES287" s="2">
        <v>21.5</v>
      </c>
      <c r="ET287" s="2">
        <v>0</v>
      </c>
      <c r="EU287" s="2">
        <v>0</v>
      </c>
      <c r="EV287" s="2">
        <v>0</v>
      </c>
      <c r="EW287" s="2">
        <v>0</v>
      </c>
      <c r="EX287" s="2">
        <v>0</v>
      </c>
      <c r="EY287" s="2">
        <v>0</v>
      </c>
      <c r="EZ287" s="2"/>
      <c r="FA287" s="2"/>
      <c r="FB287" s="2"/>
      <c r="FC287" s="2"/>
      <c r="FD287" s="2"/>
      <c r="FE287" s="2"/>
      <c r="FF287" s="2"/>
      <c r="FG287" s="2"/>
      <c r="FH287" s="2"/>
      <c r="FI287" s="2"/>
      <c r="FJ287" s="2"/>
      <c r="FK287" s="2"/>
      <c r="FL287" s="2"/>
      <c r="FM287" s="2"/>
      <c r="FN287" s="2"/>
      <c r="FO287" s="2"/>
      <c r="FP287" s="2"/>
      <c r="FQ287" s="2">
        <v>0</v>
      </c>
      <c r="FR287" s="2">
        <f t="shared" si="281"/>
        <v>0</v>
      </c>
      <c r="FS287" s="2">
        <v>0</v>
      </c>
      <c r="FT287" s="2"/>
      <c r="FU287" s="2"/>
      <c r="FV287" s="2"/>
      <c r="FW287" s="2"/>
      <c r="FX287" s="2">
        <v>0</v>
      </c>
      <c r="FY287" s="2">
        <v>0</v>
      </c>
      <c r="FZ287" s="2"/>
      <c r="GA287" s="2" t="s">
        <v>3</v>
      </c>
      <c r="GB287" s="2"/>
      <c r="GC287" s="2"/>
      <c r="GD287" s="2">
        <v>1</v>
      </c>
      <c r="GE287" s="2"/>
      <c r="GF287" s="2">
        <v>-1339460793</v>
      </c>
      <c r="GG287" s="2">
        <v>2</v>
      </c>
      <c r="GH287" s="2">
        <v>1</v>
      </c>
      <c r="GI287" s="2">
        <v>-2</v>
      </c>
      <c r="GJ287" s="2">
        <v>0</v>
      </c>
      <c r="GK287" s="2">
        <v>0</v>
      </c>
      <c r="GL287" s="2">
        <f t="shared" si="282"/>
        <v>0</v>
      </c>
      <c r="GM287" s="2">
        <f t="shared" si="283"/>
        <v>430</v>
      </c>
      <c r="GN287" s="2">
        <f t="shared" si="284"/>
        <v>0</v>
      </c>
      <c r="GO287" s="2">
        <f t="shared" si="285"/>
        <v>430</v>
      </c>
      <c r="GP287" s="2">
        <f t="shared" si="286"/>
        <v>0</v>
      </c>
      <c r="GQ287" s="2"/>
      <c r="GR287" s="2">
        <v>0</v>
      </c>
      <c r="GS287" s="2">
        <v>3</v>
      </c>
      <c r="GT287" s="2">
        <v>0</v>
      </c>
      <c r="GU287" s="2" t="s">
        <v>3</v>
      </c>
      <c r="GV287" s="2">
        <f t="shared" si="287"/>
        <v>0</v>
      </c>
      <c r="GW287" s="2">
        <v>1</v>
      </c>
      <c r="GX287" s="2">
        <f t="shared" si="288"/>
        <v>0</v>
      </c>
      <c r="GY287" s="2"/>
      <c r="GZ287" s="2"/>
      <c r="HA287" s="2">
        <v>0</v>
      </c>
      <c r="HB287" s="2">
        <v>0</v>
      </c>
      <c r="HC287" s="2">
        <f t="shared" si="289"/>
        <v>0</v>
      </c>
      <c r="HD287" s="2"/>
      <c r="HE287" s="2" t="s">
        <v>3</v>
      </c>
      <c r="HF287" s="2" t="s">
        <v>3</v>
      </c>
      <c r="HG287" s="2"/>
      <c r="HH287" s="2"/>
      <c r="HI287" s="2"/>
      <c r="HJ287" s="2"/>
      <c r="HK287" s="2"/>
      <c r="HL287" s="2"/>
      <c r="HM287" s="2" t="s">
        <v>3</v>
      </c>
      <c r="HN287" s="2" t="s">
        <v>3</v>
      </c>
      <c r="HO287" s="2" t="s">
        <v>3</v>
      </c>
      <c r="HP287" s="2" t="s">
        <v>3</v>
      </c>
      <c r="HQ287" s="2" t="s">
        <v>3</v>
      </c>
      <c r="HR287" s="2"/>
      <c r="HS287" s="2"/>
      <c r="HT287" s="2"/>
      <c r="HU287" s="2"/>
      <c r="HV287" s="2"/>
      <c r="HW287" s="2"/>
      <c r="HX287" s="2"/>
      <c r="HY287" s="2"/>
      <c r="HZ287" s="2"/>
      <c r="IA287" s="2"/>
      <c r="IB287" s="2"/>
      <c r="IC287" s="2"/>
      <c r="ID287" s="2"/>
      <c r="IE287" s="2"/>
      <c r="IF287" s="2"/>
      <c r="IG287" s="2"/>
      <c r="IH287" s="2"/>
      <c r="II287" s="2"/>
      <c r="IJ287" s="2"/>
      <c r="IK287" s="2">
        <v>0</v>
      </c>
      <c r="IL287" s="2"/>
      <c r="IM287" s="2"/>
      <c r="IN287" s="2"/>
      <c r="IO287" s="2"/>
      <c r="IP287" s="2"/>
      <c r="IQ287" s="2"/>
      <c r="IR287" s="2"/>
      <c r="IS287" s="2"/>
      <c r="IT287" s="2"/>
      <c r="IU287" s="2"/>
    </row>
    <row r="288" spans="1:255" x14ac:dyDescent="0.2">
      <c r="A288">
        <v>17</v>
      </c>
      <c r="B288">
        <v>1</v>
      </c>
      <c r="E288" t="s">
        <v>347</v>
      </c>
      <c r="F288" t="s">
        <v>348</v>
      </c>
      <c r="G288" t="s">
        <v>349</v>
      </c>
      <c r="H288" t="s">
        <v>57</v>
      </c>
      <c r="I288">
        <f>ROUND(20,9)</f>
        <v>20</v>
      </c>
      <c r="J288">
        <v>0</v>
      </c>
      <c r="K288">
        <f>ROUND(20,9)</f>
        <v>20</v>
      </c>
      <c r="O288">
        <f t="shared" si="255"/>
        <v>3539</v>
      </c>
      <c r="P288">
        <f t="shared" si="256"/>
        <v>3539</v>
      </c>
      <c r="Q288">
        <f t="shared" si="257"/>
        <v>0</v>
      </c>
      <c r="R288">
        <f t="shared" si="258"/>
        <v>0</v>
      </c>
      <c r="S288">
        <f t="shared" si="259"/>
        <v>0</v>
      </c>
      <c r="T288">
        <f t="shared" si="260"/>
        <v>0</v>
      </c>
      <c r="U288">
        <f t="shared" si="261"/>
        <v>0</v>
      </c>
      <c r="V288">
        <f t="shared" si="262"/>
        <v>0</v>
      </c>
      <c r="W288">
        <f t="shared" si="263"/>
        <v>0</v>
      </c>
      <c r="X288">
        <f t="shared" si="264"/>
        <v>0</v>
      </c>
      <c r="Y288">
        <f t="shared" si="265"/>
        <v>0</v>
      </c>
      <c r="AA288">
        <v>76147894</v>
      </c>
      <c r="AB288">
        <f t="shared" si="266"/>
        <v>21.5</v>
      </c>
      <c r="AC288">
        <f t="shared" si="267"/>
        <v>21.5</v>
      </c>
      <c r="AD288">
        <f>ROUND((((ET288)-(EU288))+AE288),6)</f>
        <v>0</v>
      </c>
      <c r="AE288">
        <f>ROUND((EU288),6)</f>
        <v>0</v>
      </c>
      <c r="AF288">
        <f>ROUND((EV288),6)</f>
        <v>0</v>
      </c>
      <c r="AG288">
        <f t="shared" si="268"/>
        <v>0</v>
      </c>
      <c r="AH288">
        <f>(EW288)</f>
        <v>0</v>
      </c>
      <c r="AI288">
        <f>(EX288)</f>
        <v>0</v>
      </c>
      <c r="AJ288">
        <f t="shared" si="269"/>
        <v>0.02</v>
      </c>
      <c r="AK288">
        <v>21.5</v>
      </c>
      <c r="AL288">
        <v>21.5</v>
      </c>
      <c r="AM288">
        <v>0</v>
      </c>
      <c r="AN288">
        <v>0</v>
      </c>
      <c r="AO288">
        <v>0</v>
      </c>
      <c r="AP288">
        <v>0</v>
      </c>
      <c r="AQ288">
        <v>0</v>
      </c>
      <c r="AR288">
        <v>0</v>
      </c>
      <c r="AS288">
        <v>0.02</v>
      </c>
      <c r="AT288">
        <v>0</v>
      </c>
      <c r="AU288">
        <v>0</v>
      </c>
      <c r="AV288">
        <v>1</v>
      </c>
      <c r="AW288">
        <v>1</v>
      </c>
      <c r="AZ288">
        <v>8.23</v>
      </c>
      <c r="BA288">
        <v>1</v>
      </c>
      <c r="BB288">
        <v>1</v>
      </c>
      <c r="BC288">
        <v>8.23</v>
      </c>
      <c r="BD288" t="s">
        <v>3</v>
      </c>
      <c r="BE288" t="s">
        <v>3</v>
      </c>
      <c r="BF288" t="s">
        <v>3</v>
      </c>
      <c r="BG288" t="s">
        <v>3</v>
      </c>
      <c r="BH288">
        <v>3</v>
      </c>
      <c r="BI288">
        <v>2</v>
      </c>
      <c r="BJ288" t="s">
        <v>350</v>
      </c>
      <c r="BM288">
        <v>500002</v>
      </c>
      <c r="BN288">
        <v>0</v>
      </c>
      <c r="BO288" t="s">
        <v>258</v>
      </c>
      <c r="BP288">
        <v>1</v>
      </c>
      <c r="BQ288">
        <v>12</v>
      </c>
      <c r="BR288">
        <v>0</v>
      </c>
      <c r="BS288">
        <v>1</v>
      </c>
      <c r="BT288">
        <v>1</v>
      </c>
      <c r="BU288">
        <v>1</v>
      </c>
      <c r="BV288">
        <v>1</v>
      </c>
      <c r="BW288">
        <v>1</v>
      </c>
      <c r="BX288">
        <v>1</v>
      </c>
      <c r="BY288" t="s">
        <v>3</v>
      </c>
      <c r="BZ288">
        <v>0</v>
      </c>
      <c r="CA288">
        <v>0</v>
      </c>
      <c r="CB288" t="s">
        <v>3</v>
      </c>
      <c r="CE288">
        <v>0</v>
      </c>
      <c r="CF288">
        <v>0</v>
      </c>
      <c r="CG288">
        <v>0</v>
      </c>
      <c r="CM288">
        <v>0</v>
      </c>
      <c r="CN288" t="s">
        <v>3</v>
      </c>
      <c r="CO288">
        <v>0</v>
      </c>
      <c r="CP288">
        <f t="shared" si="270"/>
        <v>3539</v>
      </c>
      <c r="CQ288">
        <f t="shared" si="271"/>
        <v>176.94500000000002</v>
      </c>
      <c r="CR288">
        <f t="shared" si="272"/>
        <v>0</v>
      </c>
      <c r="CS288">
        <f t="shared" si="273"/>
        <v>0</v>
      </c>
      <c r="CT288">
        <f t="shared" si="274"/>
        <v>0</v>
      </c>
      <c r="CU288">
        <f t="shared" si="275"/>
        <v>0</v>
      </c>
      <c r="CV288">
        <f t="shared" si="276"/>
        <v>0</v>
      </c>
      <c r="CW288">
        <f t="shared" si="277"/>
        <v>0</v>
      </c>
      <c r="CX288">
        <f t="shared" si="278"/>
        <v>0.02</v>
      </c>
      <c r="CY288">
        <f t="shared" si="279"/>
        <v>0</v>
      </c>
      <c r="CZ288">
        <f t="shared" si="280"/>
        <v>0</v>
      </c>
      <c r="DC288" t="s">
        <v>3</v>
      </c>
      <c r="DD288" t="s">
        <v>3</v>
      </c>
      <c r="DE288" t="s">
        <v>3</v>
      </c>
      <c r="DF288" t="s">
        <v>3</v>
      </c>
      <c r="DG288" t="s">
        <v>3</v>
      </c>
      <c r="DH288" t="s">
        <v>3</v>
      </c>
      <c r="DI288" t="s">
        <v>3</v>
      </c>
      <c r="DJ288" t="s">
        <v>3</v>
      </c>
      <c r="DK288" t="s">
        <v>3</v>
      </c>
      <c r="DL288" t="s">
        <v>3</v>
      </c>
      <c r="DM288" t="s">
        <v>3</v>
      </c>
      <c r="DN288">
        <v>0</v>
      </c>
      <c r="DO288">
        <v>0</v>
      </c>
      <c r="DP288">
        <v>1</v>
      </c>
      <c r="DQ288">
        <v>1</v>
      </c>
      <c r="DU288">
        <v>1003</v>
      </c>
      <c r="DV288" t="s">
        <v>57</v>
      </c>
      <c r="DW288" t="s">
        <v>57</v>
      </c>
      <c r="DX288">
        <v>1</v>
      </c>
      <c r="DZ288" t="s">
        <v>3</v>
      </c>
      <c r="EA288" t="s">
        <v>3</v>
      </c>
      <c r="EB288" t="s">
        <v>3</v>
      </c>
      <c r="EC288" t="s">
        <v>3</v>
      </c>
      <c r="EE288">
        <v>41318551</v>
      </c>
      <c r="EF288">
        <v>12</v>
      </c>
      <c r="EG288" t="s">
        <v>59</v>
      </c>
      <c r="EH288">
        <v>0</v>
      </c>
      <c r="EI288" t="s">
        <v>3</v>
      </c>
      <c r="EJ288">
        <v>2</v>
      </c>
      <c r="EK288">
        <v>500002</v>
      </c>
      <c r="EL288" t="s">
        <v>60</v>
      </c>
      <c r="EM288" t="s">
        <v>61</v>
      </c>
      <c r="EO288" t="s">
        <v>3</v>
      </c>
      <c r="EQ288">
        <v>131072</v>
      </c>
      <c r="ER288">
        <v>21.5</v>
      </c>
      <c r="ES288">
        <v>21.5</v>
      </c>
      <c r="ET288">
        <v>0</v>
      </c>
      <c r="EU288">
        <v>0</v>
      </c>
      <c r="EV288">
        <v>0</v>
      </c>
      <c r="EW288">
        <v>0</v>
      </c>
      <c r="EX288">
        <v>0</v>
      </c>
      <c r="EY288">
        <v>0</v>
      </c>
      <c r="FQ288">
        <v>0</v>
      </c>
      <c r="FR288">
        <f t="shared" si="281"/>
        <v>0</v>
      </c>
      <c r="FS288">
        <v>0</v>
      </c>
      <c r="FX288">
        <v>0</v>
      </c>
      <c r="FY288">
        <v>0</v>
      </c>
      <c r="GA288" t="s">
        <v>3</v>
      </c>
      <c r="GD288">
        <v>1</v>
      </c>
      <c r="GF288">
        <v>-1339460793</v>
      </c>
      <c r="GG288">
        <v>1</v>
      </c>
      <c r="GH288">
        <v>1</v>
      </c>
      <c r="GI288">
        <v>3</v>
      </c>
      <c r="GJ288">
        <v>0</v>
      </c>
      <c r="GK288">
        <v>0</v>
      </c>
      <c r="GL288">
        <f t="shared" si="282"/>
        <v>0</v>
      </c>
      <c r="GM288">
        <f t="shared" si="283"/>
        <v>3539</v>
      </c>
      <c r="GN288">
        <f t="shared" si="284"/>
        <v>0</v>
      </c>
      <c r="GO288">
        <f t="shared" si="285"/>
        <v>3539</v>
      </c>
      <c r="GP288">
        <f t="shared" si="286"/>
        <v>0</v>
      </c>
      <c r="GR288">
        <v>0</v>
      </c>
      <c r="GS288">
        <v>3</v>
      </c>
      <c r="GT288">
        <v>0</v>
      </c>
      <c r="GU288" t="s">
        <v>3</v>
      </c>
      <c r="GV288">
        <f t="shared" si="287"/>
        <v>0</v>
      </c>
      <c r="GW288">
        <v>1</v>
      </c>
      <c r="GX288">
        <f t="shared" si="288"/>
        <v>0</v>
      </c>
      <c r="HA288">
        <v>0</v>
      </c>
      <c r="HB288">
        <v>0</v>
      </c>
      <c r="HC288">
        <f t="shared" si="289"/>
        <v>0</v>
      </c>
      <c r="HE288" t="s">
        <v>3</v>
      </c>
      <c r="HF288" t="s">
        <v>3</v>
      </c>
      <c r="HM288" t="s">
        <v>3</v>
      </c>
      <c r="HN288" t="s">
        <v>3</v>
      </c>
      <c r="HO288" t="s">
        <v>3</v>
      </c>
      <c r="HP288" t="s">
        <v>3</v>
      </c>
      <c r="HQ288" t="s">
        <v>3</v>
      </c>
      <c r="IK288">
        <v>0</v>
      </c>
    </row>
    <row r="289" spans="1:255" x14ac:dyDescent="0.2">
      <c r="A289" s="2">
        <v>17</v>
      </c>
      <c r="B289" s="2">
        <v>1</v>
      </c>
      <c r="C289" s="2">
        <f>ROW(SmtRes!A646)</f>
        <v>646</v>
      </c>
      <c r="D289" s="2">
        <f>ROW(EtalonRes!A654)</f>
        <v>654</v>
      </c>
      <c r="E289" s="2" t="s">
        <v>351</v>
      </c>
      <c r="F289" s="2" t="s">
        <v>275</v>
      </c>
      <c r="G289" s="2" t="s">
        <v>276</v>
      </c>
      <c r="H289" s="2" t="s">
        <v>67</v>
      </c>
      <c r="I289" s="2">
        <f>ROUND(56/100,9)</f>
        <v>0.56000000000000005</v>
      </c>
      <c r="J289" s="2">
        <v>0</v>
      </c>
      <c r="K289" s="2">
        <f>ROUND(56/100,9)</f>
        <v>0.56000000000000005</v>
      </c>
      <c r="L289" s="2"/>
      <c r="M289" s="2"/>
      <c r="N289" s="2"/>
      <c r="O289" s="2">
        <f t="shared" si="255"/>
        <v>117</v>
      </c>
      <c r="P289" s="2">
        <f t="shared" si="256"/>
        <v>21</v>
      </c>
      <c r="Q289" s="2">
        <f t="shared" si="257"/>
        <v>35</v>
      </c>
      <c r="R289" s="2">
        <f t="shared" si="258"/>
        <v>2</v>
      </c>
      <c r="S289" s="2">
        <f t="shared" si="259"/>
        <v>61</v>
      </c>
      <c r="T289" s="2">
        <f t="shared" si="260"/>
        <v>0</v>
      </c>
      <c r="U289" s="2">
        <f t="shared" si="261"/>
        <v>6.3884800000000004</v>
      </c>
      <c r="V289" s="2">
        <f t="shared" si="262"/>
        <v>0.1288</v>
      </c>
      <c r="W289" s="2">
        <f t="shared" si="263"/>
        <v>0</v>
      </c>
      <c r="X289" s="2">
        <f t="shared" si="264"/>
        <v>60</v>
      </c>
      <c r="Y289" s="2">
        <f t="shared" si="265"/>
        <v>35</v>
      </c>
      <c r="Z289" s="2"/>
      <c r="AA289" s="2">
        <v>76147896</v>
      </c>
      <c r="AB289" s="2">
        <f t="shared" si="266"/>
        <v>209.86449999999999</v>
      </c>
      <c r="AC289" s="2">
        <f t="shared" si="267"/>
        <v>37.56</v>
      </c>
      <c r="AD289" s="2">
        <f>ROUND(((((ET289*1.15))-((EU289*1.15)))+AE289),6)</f>
        <v>62.56</v>
      </c>
      <c r="AE289" s="2">
        <f>ROUND(((EU289*1.15)),6)</f>
        <v>3.105</v>
      </c>
      <c r="AF289" s="2">
        <f>ROUND(((EV289*1.15)),6)</f>
        <v>109.7445</v>
      </c>
      <c r="AG289" s="2">
        <f t="shared" si="268"/>
        <v>0</v>
      </c>
      <c r="AH289" s="2">
        <f>((EW289*1.15))</f>
        <v>11.407999999999999</v>
      </c>
      <c r="AI289" s="2">
        <f>((EX289*1.15))</f>
        <v>0.22999999999999998</v>
      </c>
      <c r="AJ289" s="2">
        <f t="shared" si="269"/>
        <v>0</v>
      </c>
      <c r="AK289" s="2">
        <v>187.39</v>
      </c>
      <c r="AL289" s="2">
        <v>37.56</v>
      </c>
      <c r="AM289" s="2">
        <v>54.4</v>
      </c>
      <c r="AN289" s="2">
        <v>2.7</v>
      </c>
      <c r="AO289" s="2">
        <v>95.43</v>
      </c>
      <c r="AP289" s="2">
        <v>0</v>
      </c>
      <c r="AQ289" s="2">
        <v>9.92</v>
      </c>
      <c r="AR289" s="2">
        <v>0.2</v>
      </c>
      <c r="AS289" s="2">
        <v>0</v>
      </c>
      <c r="AT289" s="2">
        <v>95</v>
      </c>
      <c r="AU289" s="2">
        <v>55</v>
      </c>
      <c r="AV289" s="2">
        <v>1</v>
      </c>
      <c r="AW289" s="2">
        <v>1</v>
      </c>
      <c r="AX289" s="2"/>
      <c r="AY289" s="2"/>
      <c r="AZ289" s="2">
        <v>1</v>
      </c>
      <c r="BA289" s="2">
        <v>1</v>
      </c>
      <c r="BB289" s="2">
        <v>1</v>
      </c>
      <c r="BC289" s="2">
        <v>1</v>
      </c>
      <c r="BD289" s="2" t="s">
        <v>3</v>
      </c>
      <c r="BE289" s="2" t="s">
        <v>3</v>
      </c>
      <c r="BF289" s="2" t="s">
        <v>3</v>
      </c>
      <c r="BG289" s="2" t="s">
        <v>3</v>
      </c>
      <c r="BH289" s="2">
        <v>0</v>
      </c>
      <c r="BI289" s="2">
        <v>2</v>
      </c>
      <c r="BJ289" s="2" t="s">
        <v>277</v>
      </c>
      <c r="BK289" s="2"/>
      <c r="BL289" s="2"/>
      <c r="BM289" s="2">
        <v>108001</v>
      </c>
      <c r="BN289" s="2">
        <v>0</v>
      </c>
      <c r="BO289" s="2" t="s">
        <v>3</v>
      </c>
      <c r="BP289" s="2">
        <v>0</v>
      </c>
      <c r="BQ289" s="2">
        <v>3</v>
      </c>
      <c r="BR289" s="2">
        <v>0</v>
      </c>
      <c r="BS289" s="2">
        <v>1</v>
      </c>
      <c r="BT289" s="2">
        <v>1</v>
      </c>
      <c r="BU289" s="2">
        <v>1</v>
      </c>
      <c r="BV289" s="2">
        <v>1</v>
      </c>
      <c r="BW289" s="2">
        <v>1</v>
      </c>
      <c r="BX289" s="2">
        <v>1</v>
      </c>
      <c r="BY289" s="2" t="s">
        <v>3</v>
      </c>
      <c r="BZ289" s="2">
        <v>95</v>
      </c>
      <c r="CA289" s="2">
        <v>55</v>
      </c>
      <c r="CB289" s="2" t="s">
        <v>3</v>
      </c>
      <c r="CC289" s="2"/>
      <c r="CD289" s="2"/>
      <c r="CE289" s="2">
        <v>0</v>
      </c>
      <c r="CF289" s="2">
        <v>0</v>
      </c>
      <c r="CG289" s="2">
        <v>0</v>
      </c>
      <c r="CH289" s="2"/>
      <c r="CI289" s="2"/>
      <c r="CJ289" s="2"/>
      <c r="CK289" s="2"/>
      <c r="CL289" s="2"/>
      <c r="CM289" s="2">
        <v>0</v>
      </c>
      <c r="CN289" s="2" t="s">
        <v>23</v>
      </c>
      <c r="CO289" s="2">
        <v>0</v>
      </c>
      <c r="CP289" s="2">
        <f t="shared" si="270"/>
        <v>117</v>
      </c>
      <c r="CQ289" s="2">
        <f t="shared" si="271"/>
        <v>37.56</v>
      </c>
      <c r="CR289" s="2">
        <f t="shared" si="272"/>
        <v>62.56</v>
      </c>
      <c r="CS289" s="2">
        <f t="shared" si="273"/>
        <v>3.105</v>
      </c>
      <c r="CT289" s="2">
        <f t="shared" si="274"/>
        <v>109.7445</v>
      </c>
      <c r="CU289" s="2">
        <f t="shared" si="275"/>
        <v>0</v>
      </c>
      <c r="CV289" s="2">
        <f t="shared" si="276"/>
        <v>11.407999999999999</v>
      </c>
      <c r="CW289" s="2">
        <f t="shared" si="277"/>
        <v>0.22999999999999998</v>
      </c>
      <c r="CX289" s="2">
        <f t="shared" si="278"/>
        <v>0</v>
      </c>
      <c r="CY289" s="2">
        <f t="shared" si="279"/>
        <v>59.85</v>
      </c>
      <c r="CZ289" s="2">
        <f t="shared" si="280"/>
        <v>34.65</v>
      </c>
      <c r="DA289" s="2"/>
      <c r="DB289" s="2"/>
      <c r="DC289" s="2" t="s">
        <v>3</v>
      </c>
      <c r="DD289" s="2" t="s">
        <v>3</v>
      </c>
      <c r="DE289" s="2" t="s">
        <v>24</v>
      </c>
      <c r="DF289" s="2" t="s">
        <v>24</v>
      </c>
      <c r="DG289" s="2" t="s">
        <v>24</v>
      </c>
      <c r="DH289" s="2" t="s">
        <v>3</v>
      </c>
      <c r="DI289" s="2" t="s">
        <v>24</v>
      </c>
      <c r="DJ289" s="2" t="s">
        <v>24</v>
      </c>
      <c r="DK289" s="2" t="s">
        <v>3</v>
      </c>
      <c r="DL289" s="2" t="s">
        <v>3</v>
      </c>
      <c r="DM289" s="2" t="s">
        <v>3</v>
      </c>
      <c r="DN289" s="2">
        <v>0</v>
      </c>
      <c r="DO289" s="2">
        <v>0</v>
      </c>
      <c r="DP289" s="2">
        <v>1</v>
      </c>
      <c r="DQ289" s="2">
        <v>1</v>
      </c>
      <c r="DR289" s="2"/>
      <c r="DS289" s="2"/>
      <c r="DT289" s="2"/>
      <c r="DU289" s="2">
        <v>1013</v>
      </c>
      <c r="DV289" s="2" t="s">
        <v>67</v>
      </c>
      <c r="DW289" s="2" t="s">
        <v>67</v>
      </c>
      <c r="DX289" s="2">
        <v>1</v>
      </c>
      <c r="DY289" s="2"/>
      <c r="DZ289" s="2" t="s">
        <v>3</v>
      </c>
      <c r="EA289" s="2" t="s">
        <v>3</v>
      </c>
      <c r="EB289" s="2" t="s">
        <v>3</v>
      </c>
      <c r="EC289" s="2" t="s">
        <v>3</v>
      </c>
      <c r="ED289" s="2"/>
      <c r="EE289" s="2">
        <v>41318495</v>
      </c>
      <c r="EF289" s="2">
        <v>3</v>
      </c>
      <c r="EG289" s="2" t="s">
        <v>50</v>
      </c>
      <c r="EH289" s="2">
        <v>0</v>
      </c>
      <c r="EI289" s="2" t="s">
        <v>3</v>
      </c>
      <c r="EJ289" s="2">
        <v>2</v>
      </c>
      <c r="EK289" s="2">
        <v>108001</v>
      </c>
      <c r="EL289" s="2" t="s">
        <v>71</v>
      </c>
      <c r="EM289" s="2" t="s">
        <v>72</v>
      </c>
      <c r="EN289" s="2"/>
      <c r="EO289" s="2" t="s">
        <v>28</v>
      </c>
      <c r="EP289" s="2"/>
      <c r="EQ289" s="2">
        <v>131840</v>
      </c>
      <c r="ER289" s="2">
        <v>187.39</v>
      </c>
      <c r="ES289" s="2">
        <v>37.56</v>
      </c>
      <c r="ET289" s="2">
        <v>54.4</v>
      </c>
      <c r="EU289" s="2">
        <v>2.7</v>
      </c>
      <c r="EV289" s="2">
        <v>95.43</v>
      </c>
      <c r="EW289" s="2">
        <v>9.92</v>
      </c>
      <c r="EX289" s="2">
        <v>0.2</v>
      </c>
      <c r="EY289" s="2">
        <v>0</v>
      </c>
      <c r="EZ289" s="2"/>
      <c r="FA289" s="2"/>
      <c r="FB289" s="2"/>
      <c r="FC289" s="2"/>
      <c r="FD289" s="2"/>
      <c r="FE289" s="2"/>
      <c r="FF289" s="2"/>
      <c r="FG289" s="2"/>
      <c r="FH289" s="2"/>
      <c r="FI289" s="2"/>
      <c r="FJ289" s="2"/>
      <c r="FK289" s="2"/>
      <c r="FL289" s="2"/>
      <c r="FM289" s="2"/>
      <c r="FN289" s="2"/>
      <c r="FO289" s="2"/>
      <c r="FP289" s="2"/>
      <c r="FQ289" s="2">
        <v>0</v>
      </c>
      <c r="FR289" s="2">
        <f t="shared" si="281"/>
        <v>0</v>
      </c>
      <c r="FS289" s="2">
        <v>0</v>
      </c>
      <c r="FT289" s="2"/>
      <c r="FU289" s="2"/>
      <c r="FV289" s="2"/>
      <c r="FW289" s="2"/>
      <c r="FX289" s="2">
        <v>95</v>
      </c>
      <c r="FY289" s="2">
        <v>55</v>
      </c>
      <c r="FZ289" s="2"/>
      <c r="GA289" s="2" t="s">
        <v>3</v>
      </c>
      <c r="GB289" s="2"/>
      <c r="GC289" s="2"/>
      <c r="GD289" s="2">
        <v>1</v>
      </c>
      <c r="GE289" s="2"/>
      <c r="GF289" s="2">
        <v>1986915896</v>
      </c>
      <c r="GG289" s="2">
        <v>2</v>
      </c>
      <c r="GH289" s="2">
        <v>1</v>
      </c>
      <c r="GI289" s="2">
        <v>-2</v>
      </c>
      <c r="GJ289" s="2">
        <v>0</v>
      </c>
      <c r="GK289" s="2">
        <v>0</v>
      </c>
      <c r="GL289" s="2">
        <f t="shared" si="282"/>
        <v>0</v>
      </c>
      <c r="GM289" s="2">
        <f t="shared" si="283"/>
        <v>212</v>
      </c>
      <c r="GN289" s="2">
        <f t="shared" si="284"/>
        <v>0</v>
      </c>
      <c r="GO289" s="2">
        <f t="shared" si="285"/>
        <v>212</v>
      </c>
      <c r="GP289" s="2">
        <f t="shared" si="286"/>
        <v>0</v>
      </c>
      <c r="GQ289" s="2"/>
      <c r="GR289" s="2">
        <v>0</v>
      </c>
      <c r="GS289" s="2">
        <v>3</v>
      </c>
      <c r="GT289" s="2">
        <v>0</v>
      </c>
      <c r="GU289" s="2" t="s">
        <v>3</v>
      </c>
      <c r="GV289" s="2">
        <f t="shared" si="287"/>
        <v>0</v>
      </c>
      <c r="GW289" s="2">
        <v>1</v>
      </c>
      <c r="GX289" s="2">
        <f t="shared" si="288"/>
        <v>0</v>
      </c>
      <c r="GY289" s="2"/>
      <c r="GZ289" s="2"/>
      <c r="HA289" s="2">
        <v>0</v>
      </c>
      <c r="HB289" s="2">
        <v>0</v>
      </c>
      <c r="HC289" s="2">
        <f t="shared" si="289"/>
        <v>0</v>
      </c>
      <c r="HD289" s="2"/>
      <c r="HE289" s="2" t="s">
        <v>3</v>
      </c>
      <c r="HF289" s="2" t="s">
        <v>3</v>
      </c>
      <c r="HG289" s="2"/>
      <c r="HH289" s="2"/>
      <c r="HI289" s="2"/>
      <c r="HJ289" s="2"/>
      <c r="HK289" s="2"/>
      <c r="HL289" s="2"/>
      <c r="HM289" s="2" t="s">
        <v>3</v>
      </c>
      <c r="HN289" s="2" t="s">
        <v>3</v>
      </c>
      <c r="HO289" s="2" t="s">
        <v>3</v>
      </c>
      <c r="HP289" s="2" t="s">
        <v>3</v>
      </c>
      <c r="HQ289" s="2" t="s">
        <v>3</v>
      </c>
      <c r="HR289" s="2"/>
      <c r="HS289" s="2"/>
      <c r="HT289" s="2"/>
      <c r="HU289" s="2"/>
      <c r="HV289" s="2"/>
      <c r="HW289" s="2"/>
      <c r="HX289" s="2"/>
      <c r="HY289" s="2"/>
      <c r="HZ289" s="2"/>
      <c r="IA289" s="2"/>
      <c r="IB289" s="2"/>
      <c r="IC289" s="2"/>
      <c r="ID289" s="2"/>
      <c r="IE289" s="2"/>
      <c r="IF289" s="2"/>
      <c r="IG289" s="2"/>
      <c r="IH289" s="2"/>
      <c r="II289" s="2"/>
      <c r="IJ289" s="2"/>
      <c r="IK289" s="2">
        <v>0</v>
      </c>
      <c r="IL289" s="2"/>
      <c r="IM289" s="2"/>
      <c r="IN289" s="2"/>
      <c r="IO289" s="2"/>
      <c r="IP289" s="2"/>
      <c r="IQ289" s="2"/>
      <c r="IR289" s="2"/>
      <c r="IS289" s="2"/>
      <c r="IT289" s="2"/>
      <c r="IU289" s="2"/>
    </row>
    <row r="290" spans="1:255" x14ac:dyDescent="0.2">
      <c r="A290">
        <v>17</v>
      </c>
      <c r="B290">
        <v>1</v>
      </c>
      <c r="C290">
        <f>ROW(SmtRes!A656)</f>
        <v>656</v>
      </c>
      <c r="D290">
        <f>ROW(EtalonRes!A664)</f>
        <v>664</v>
      </c>
      <c r="E290" t="s">
        <v>351</v>
      </c>
      <c r="F290" t="s">
        <v>275</v>
      </c>
      <c r="G290" t="s">
        <v>276</v>
      </c>
      <c r="H290" t="s">
        <v>67</v>
      </c>
      <c r="I290">
        <f>ROUND(56/100,9)</f>
        <v>0.56000000000000005</v>
      </c>
      <c r="J290">
        <v>0</v>
      </c>
      <c r="K290">
        <f>ROUND(56/100,9)</f>
        <v>0.56000000000000005</v>
      </c>
      <c r="O290">
        <f t="shared" si="255"/>
        <v>967</v>
      </c>
      <c r="P290">
        <f t="shared" si="256"/>
        <v>173</v>
      </c>
      <c r="Q290">
        <f t="shared" si="257"/>
        <v>288</v>
      </c>
      <c r="R290">
        <f t="shared" si="258"/>
        <v>14</v>
      </c>
      <c r="S290">
        <f t="shared" si="259"/>
        <v>506</v>
      </c>
      <c r="T290">
        <f t="shared" si="260"/>
        <v>0</v>
      </c>
      <c r="U290">
        <f t="shared" si="261"/>
        <v>6.3884800000000004</v>
      </c>
      <c r="V290">
        <f t="shared" si="262"/>
        <v>0.1288</v>
      </c>
      <c r="W290">
        <f t="shared" si="263"/>
        <v>0</v>
      </c>
      <c r="X290">
        <f t="shared" si="264"/>
        <v>494</v>
      </c>
      <c r="Y290">
        <f t="shared" si="265"/>
        <v>286</v>
      </c>
      <c r="AA290">
        <v>76147894</v>
      </c>
      <c r="AB290">
        <f t="shared" si="266"/>
        <v>209.86449999999999</v>
      </c>
      <c r="AC290">
        <f t="shared" si="267"/>
        <v>37.56</v>
      </c>
      <c r="AD290">
        <f>ROUND(((((ET290*1.15))-((EU290*1.15)))+AE290),6)</f>
        <v>62.56</v>
      </c>
      <c r="AE290">
        <f>ROUND(((EU290*1.15)),6)</f>
        <v>3.105</v>
      </c>
      <c r="AF290">
        <f>ROUND(((EV290*1.15)),6)</f>
        <v>109.7445</v>
      </c>
      <c r="AG290">
        <f t="shared" si="268"/>
        <v>0</v>
      </c>
      <c r="AH290">
        <f>((EW290*1.15))</f>
        <v>11.407999999999999</v>
      </c>
      <c r="AI290">
        <f>((EX290*1.15))</f>
        <v>0.22999999999999998</v>
      </c>
      <c r="AJ290">
        <f t="shared" si="269"/>
        <v>0</v>
      </c>
      <c r="AK290">
        <v>187.39</v>
      </c>
      <c r="AL290">
        <v>37.56</v>
      </c>
      <c r="AM290">
        <v>54.4</v>
      </c>
      <c r="AN290">
        <v>2.7</v>
      </c>
      <c r="AO290">
        <v>95.43</v>
      </c>
      <c r="AP290">
        <v>0</v>
      </c>
      <c r="AQ290">
        <v>9.92</v>
      </c>
      <c r="AR290">
        <v>0.2</v>
      </c>
      <c r="AS290">
        <v>0</v>
      </c>
      <c r="AT290">
        <v>95</v>
      </c>
      <c r="AU290">
        <v>55</v>
      </c>
      <c r="AV290">
        <v>1</v>
      </c>
      <c r="AW290">
        <v>1</v>
      </c>
      <c r="AZ290">
        <v>8.23</v>
      </c>
      <c r="BA290">
        <v>8.23</v>
      </c>
      <c r="BB290">
        <v>8.23</v>
      </c>
      <c r="BC290">
        <v>8.23</v>
      </c>
      <c r="BD290" t="s">
        <v>3</v>
      </c>
      <c r="BE290" t="s">
        <v>3</v>
      </c>
      <c r="BF290" t="s">
        <v>3</v>
      </c>
      <c r="BG290" t="s">
        <v>3</v>
      </c>
      <c r="BH290">
        <v>0</v>
      </c>
      <c r="BI290">
        <v>2</v>
      </c>
      <c r="BJ290" t="s">
        <v>277</v>
      </c>
      <c r="BM290">
        <v>108001</v>
      </c>
      <c r="BN290">
        <v>0</v>
      </c>
      <c r="BO290" t="s">
        <v>258</v>
      </c>
      <c r="BP290">
        <v>1</v>
      </c>
      <c r="BQ290">
        <v>3</v>
      </c>
      <c r="BR290">
        <v>0</v>
      </c>
      <c r="BS290">
        <v>8.23</v>
      </c>
      <c r="BT290">
        <v>1</v>
      </c>
      <c r="BU290">
        <v>1</v>
      </c>
      <c r="BV290">
        <v>1</v>
      </c>
      <c r="BW290">
        <v>1</v>
      </c>
      <c r="BX290">
        <v>1</v>
      </c>
      <c r="BY290" t="s">
        <v>3</v>
      </c>
      <c r="BZ290">
        <v>95</v>
      </c>
      <c r="CA290">
        <v>55</v>
      </c>
      <c r="CB290" t="s">
        <v>3</v>
      </c>
      <c r="CE290">
        <v>0</v>
      </c>
      <c r="CF290">
        <v>0</v>
      </c>
      <c r="CG290">
        <v>0</v>
      </c>
      <c r="CM290">
        <v>0</v>
      </c>
      <c r="CN290" t="s">
        <v>23</v>
      </c>
      <c r="CO290">
        <v>0</v>
      </c>
      <c r="CP290">
        <f t="shared" si="270"/>
        <v>967</v>
      </c>
      <c r="CQ290">
        <f t="shared" si="271"/>
        <v>309.11880000000002</v>
      </c>
      <c r="CR290">
        <f t="shared" si="272"/>
        <v>514.86880000000008</v>
      </c>
      <c r="CS290">
        <f t="shared" si="273"/>
        <v>25.55415</v>
      </c>
      <c r="CT290">
        <f t="shared" si="274"/>
        <v>903.19723500000009</v>
      </c>
      <c r="CU290">
        <f t="shared" si="275"/>
        <v>0</v>
      </c>
      <c r="CV290">
        <f t="shared" si="276"/>
        <v>11.407999999999999</v>
      </c>
      <c r="CW290">
        <f t="shared" si="277"/>
        <v>0.22999999999999998</v>
      </c>
      <c r="CX290">
        <f t="shared" si="278"/>
        <v>0</v>
      </c>
      <c r="CY290">
        <f t="shared" si="279"/>
        <v>494</v>
      </c>
      <c r="CZ290">
        <f t="shared" si="280"/>
        <v>286</v>
      </c>
      <c r="DC290" t="s">
        <v>3</v>
      </c>
      <c r="DD290" t="s">
        <v>3</v>
      </c>
      <c r="DE290" t="s">
        <v>24</v>
      </c>
      <c r="DF290" t="s">
        <v>24</v>
      </c>
      <c r="DG290" t="s">
        <v>24</v>
      </c>
      <c r="DH290" t="s">
        <v>3</v>
      </c>
      <c r="DI290" t="s">
        <v>24</v>
      </c>
      <c r="DJ290" t="s">
        <v>24</v>
      </c>
      <c r="DK290" t="s">
        <v>3</v>
      </c>
      <c r="DL290" t="s">
        <v>3</v>
      </c>
      <c r="DM290" t="s">
        <v>3</v>
      </c>
      <c r="DN290">
        <v>0</v>
      </c>
      <c r="DO290">
        <v>0</v>
      </c>
      <c r="DP290">
        <v>1</v>
      </c>
      <c r="DQ290">
        <v>1</v>
      </c>
      <c r="DU290">
        <v>1013</v>
      </c>
      <c r="DV290" t="s">
        <v>67</v>
      </c>
      <c r="DW290" t="s">
        <v>67</v>
      </c>
      <c r="DX290">
        <v>1</v>
      </c>
      <c r="DZ290" t="s">
        <v>3</v>
      </c>
      <c r="EA290" t="s">
        <v>3</v>
      </c>
      <c r="EB290" t="s">
        <v>3</v>
      </c>
      <c r="EC290" t="s">
        <v>3</v>
      </c>
      <c r="EE290">
        <v>41318495</v>
      </c>
      <c r="EF290">
        <v>3</v>
      </c>
      <c r="EG290" t="s">
        <v>50</v>
      </c>
      <c r="EH290">
        <v>0</v>
      </c>
      <c r="EI290" t="s">
        <v>3</v>
      </c>
      <c r="EJ290">
        <v>2</v>
      </c>
      <c r="EK290">
        <v>108001</v>
      </c>
      <c r="EL290" t="s">
        <v>71</v>
      </c>
      <c r="EM290" t="s">
        <v>72</v>
      </c>
      <c r="EO290" t="s">
        <v>28</v>
      </c>
      <c r="EQ290">
        <v>131840</v>
      </c>
      <c r="ER290">
        <v>187.39</v>
      </c>
      <c r="ES290">
        <v>37.56</v>
      </c>
      <c r="ET290">
        <v>54.4</v>
      </c>
      <c r="EU290">
        <v>2.7</v>
      </c>
      <c r="EV290">
        <v>95.43</v>
      </c>
      <c r="EW290">
        <v>9.92</v>
      </c>
      <c r="EX290">
        <v>0.2</v>
      </c>
      <c r="EY290">
        <v>0</v>
      </c>
      <c r="FQ290">
        <v>0</v>
      </c>
      <c r="FR290">
        <f t="shared" si="281"/>
        <v>0</v>
      </c>
      <c r="FS290">
        <v>0</v>
      </c>
      <c r="FX290">
        <v>95</v>
      </c>
      <c r="FY290">
        <v>55</v>
      </c>
      <c r="GA290" t="s">
        <v>3</v>
      </c>
      <c r="GD290">
        <v>1</v>
      </c>
      <c r="GF290">
        <v>1986915896</v>
      </c>
      <c r="GG290">
        <v>1</v>
      </c>
      <c r="GH290">
        <v>1</v>
      </c>
      <c r="GI290">
        <v>3</v>
      </c>
      <c r="GJ290">
        <v>0</v>
      </c>
      <c r="GK290">
        <v>0</v>
      </c>
      <c r="GL290">
        <f t="shared" si="282"/>
        <v>0</v>
      </c>
      <c r="GM290">
        <f t="shared" si="283"/>
        <v>1747</v>
      </c>
      <c r="GN290">
        <f t="shared" si="284"/>
        <v>0</v>
      </c>
      <c r="GO290">
        <f t="shared" si="285"/>
        <v>1747</v>
      </c>
      <c r="GP290">
        <f t="shared" si="286"/>
        <v>0</v>
      </c>
      <c r="GR290">
        <v>0</v>
      </c>
      <c r="GS290">
        <v>3</v>
      </c>
      <c r="GT290">
        <v>0</v>
      </c>
      <c r="GU290" t="s">
        <v>3</v>
      </c>
      <c r="GV290">
        <f t="shared" si="287"/>
        <v>0</v>
      </c>
      <c r="GW290">
        <v>1</v>
      </c>
      <c r="GX290">
        <f t="shared" si="288"/>
        <v>0</v>
      </c>
      <c r="HA290">
        <v>0</v>
      </c>
      <c r="HB290">
        <v>0</v>
      </c>
      <c r="HC290">
        <f t="shared" si="289"/>
        <v>0</v>
      </c>
      <c r="HE290" t="s">
        <v>3</v>
      </c>
      <c r="HF290" t="s">
        <v>3</v>
      </c>
      <c r="HM290" t="s">
        <v>3</v>
      </c>
      <c r="HN290" t="s">
        <v>3</v>
      </c>
      <c r="HO290" t="s">
        <v>3</v>
      </c>
      <c r="HP290" t="s">
        <v>3</v>
      </c>
      <c r="HQ290" t="s">
        <v>3</v>
      </c>
      <c r="IK290">
        <v>0</v>
      </c>
    </row>
    <row r="291" spans="1:255" x14ac:dyDescent="0.2">
      <c r="A291" s="2">
        <v>17</v>
      </c>
      <c r="B291" s="2">
        <v>1</v>
      </c>
      <c r="C291" s="2"/>
      <c r="D291" s="2"/>
      <c r="E291" s="2" t="s">
        <v>352</v>
      </c>
      <c r="F291" s="2" t="s">
        <v>353</v>
      </c>
      <c r="G291" s="2" t="s">
        <v>354</v>
      </c>
      <c r="H291" s="2" t="s">
        <v>197</v>
      </c>
      <c r="I291" s="2">
        <f>ROUND(56/1000,9)</f>
        <v>5.6000000000000001E-2</v>
      </c>
      <c r="J291" s="2">
        <v>0</v>
      </c>
      <c r="K291" s="2">
        <f>ROUND(56/1000,9)</f>
        <v>5.6000000000000001E-2</v>
      </c>
      <c r="L291" s="2"/>
      <c r="M291" s="2"/>
      <c r="N291" s="2"/>
      <c r="O291" s="2">
        <f t="shared" si="255"/>
        <v>22621</v>
      </c>
      <c r="P291" s="2">
        <f t="shared" si="256"/>
        <v>22621</v>
      </c>
      <c r="Q291" s="2">
        <f t="shared" si="257"/>
        <v>0</v>
      </c>
      <c r="R291" s="2">
        <f t="shared" si="258"/>
        <v>0</v>
      </c>
      <c r="S291" s="2">
        <f t="shared" si="259"/>
        <v>0</v>
      </c>
      <c r="T291" s="2">
        <f t="shared" si="260"/>
        <v>0</v>
      </c>
      <c r="U291" s="2">
        <f t="shared" si="261"/>
        <v>0</v>
      </c>
      <c r="V291" s="2">
        <f t="shared" si="262"/>
        <v>0</v>
      </c>
      <c r="W291" s="2">
        <f t="shared" si="263"/>
        <v>24</v>
      </c>
      <c r="X291" s="2">
        <f t="shared" si="264"/>
        <v>0</v>
      </c>
      <c r="Y291" s="2">
        <f t="shared" si="265"/>
        <v>0</v>
      </c>
      <c r="Z291" s="2"/>
      <c r="AA291" s="2">
        <v>76147896</v>
      </c>
      <c r="AB291" s="2">
        <f t="shared" si="266"/>
        <v>403943.78</v>
      </c>
      <c r="AC291" s="2">
        <f t="shared" si="267"/>
        <v>403943.78</v>
      </c>
      <c r="AD291" s="2">
        <f>ROUND((((ET291)-(EU291))+AE291),6)</f>
        <v>0</v>
      </c>
      <c r="AE291" s="2">
        <f>ROUND((EU291),6)</f>
        <v>0</v>
      </c>
      <c r="AF291" s="2">
        <f>ROUND((EV291),6)</f>
        <v>0</v>
      </c>
      <c r="AG291" s="2">
        <f t="shared" si="268"/>
        <v>0</v>
      </c>
      <c r="AH291" s="2">
        <f>(EW291)</f>
        <v>0</v>
      </c>
      <c r="AI291" s="2">
        <f>(EX291)</f>
        <v>0</v>
      </c>
      <c r="AJ291" s="2">
        <f t="shared" si="269"/>
        <v>426.62</v>
      </c>
      <c r="AK291" s="2">
        <v>403943.78</v>
      </c>
      <c r="AL291" s="2">
        <v>403943.78</v>
      </c>
      <c r="AM291" s="2">
        <v>0</v>
      </c>
      <c r="AN291" s="2">
        <v>0</v>
      </c>
      <c r="AO291" s="2">
        <v>0</v>
      </c>
      <c r="AP291" s="2">
        <v>0</v>
      </c>
      <c r="AQ291" s="2">
        <v>0</v>
      </c>
      <c r="AR291" s="2">
        <v>0</v>
      </c>
      <c r="AS291" s="2">
        <v>426.62</v>
      </c>
      <c r="AT291" s="2">
        <v>0</v>
      </c>
      <c r="AU291" s="2">
        <v>0</v>
      </c>
      <c r="AV291" s="2">
        <v>1</v>
      </c>
      <c r="AW291" s="2">
        <v>1</v>
      </c>
      <c r="AX291" s="2"/>
      <c r="AY291" s="2"/>
      <c r="AZ291" s="2">
        <v>1</v>
      </c>
      <c r="BA291" s="2">
        <v>1</v>
      </c>
      <c r="BB291" s="2">
        <v>1</v>
      </c>
      <c r="BC291" s="2">
        <v>1</v>
      </c>
      <c r="BD291" s="2" t="s">
        <v>3</v>
      </c>
      <c r="BE291" s="2" t="s">
        <v>3</v>
      </c>
      <c r="BF291" s="2" t="s">
        <v>3</v>
      </c>
      <c r="BG291" s="2" t="s">
        <v>3</v>
      </c>
      <c r="BH291" s="2">
        <v>3</v>
      </c>
      <c r="BI291" s="2">
        <v>2</v>
      </c>
      <c r="BJ291" s="2" t="s">
        <v>355</v>
      </c>
      <c r="BK291" s="2"/>
      <c r="BL291" s="2"/>
      <c r="BM291" s="2">
        <v>500002</v>
      </c>
      <c r="BN291" s="2">
        <v>0</v>
      </c>
      <c r="BO291" s="2" t="s">
        <v>3</v>
      </c>
      <c r="BP291" s="2">
        <v>0</v>
      </c>
      <c r="BQ291" s="2">
        <v>12</v>
      </c>
      <c r="BR291" s="2">
        <v>0</v>
      </c>
      <c r="BS291" s="2">
        <v>1</v>
      </c>
      <c r="BT291" s="2">
        <v>1</v>
      </c>
      <c r="BU291" s="2">
        <v>1</v>
      </c>
      <c r="BV291" s="2">
        <v>1</v>
      </c>
      <c r="BW291" s="2">
        <v>1</v>
      </c>
      <c r="BX291" s="2">
        <v>1</v>
      </c>
      <c r="BY291" s="2" t="s">
        <v>3</v>
      </c>
      <c r="BZ291" s="2">
        <v>0</v>
      </c>
      <c r="CA291" s="2">
        <v>0</v>
      </c>
      <c r="CB291" s="2" t="s">
        <v>3</v>
      </c>
      <c r="CC291" s="2"/>
      <c r="CD291" s="2"/>
      <c r="CE291" s="2">
        <v>0</v>
      </c>
      <c r="CF291" s="2">
        <v>0</v>
      </c>
      <c r="CG291" s="2">
        <v>0</v>
      </c>
      <c r="CH291" s="2"/>
      <c r="CI291" s="2"/>
      <c r="CJ291" s="2"/>
      <c r="CK291" s="2"/>
      <c r="CL291" s="2"/>
      <c r="CM291" s="2">
        <v>0</v>
      </c>
      <c r="CN291" s="2" t="s">
        <v>3</v>
      </c>
      <c r="CO291" s="2">
        <v>0</v>
      </c>
      <c r="CP291" s="2">
        <f t="shared" si="270"/>
        <v>22621</v>
      </c>
      <c r="CQ291" s="2">
        <f t="shared" si="271"/>
        <v>403943.78</v>
      </c>
      <c r="CR291" s="2">
        <f t="shared" si="272"/>
        <v>0</v>
      </c>
      <c r="CS291" s="2">
        <f t="shared" si="273"/>
        <v>0</v>
      </c>
      <c r="CT291" s="2">
        <f t="shared" si="274"/>
        <v>0</v>
      </c>
      <c r="CU291" s="2">
        <f t="shared" si="275"/>
        <v>0</v>
      </c>
      <c r="CV291" s="2">
        <f t="shared" si="276"/>
        <v>0</v>
      </c>
      <c r="CW291" s="2">
        <f t="shared" si="277"/>
        <v>0</v>
      </c>
      <c r="CX291" s="2">
        <f t="shared" si="278"/>
        <v>426.62</v>
      </c>
      <c r="CY291" s="2">
        <f t="shared" si="279"/>
        <v>0</v>
      </c>
      <c r="CZ291" s="2">
        <f t="shared" si="280"/>
        <v>0</v>
      </c>
      <c r="DA291" s="2"/>
      <c r="DB291" s="2"/>
      <c r="DC291" s="2" t="s">
        <v>3</v>
      </c>
      <c r="DD291" s="2" t="s">
        <v>3</v>
      </c>
      <c r="DE291" s="2" t="s">
        <v>3</v>
      </c>
      <c r="DF291" s="2" t="s">
        <v>3</v>
      </c>
      <c r="DG291" s="2" t="s">
        <v>3</v>
      </c>
      <c r="DH291" s="2" t="s">
        <v>3</v>
      </c>
      <c r="DI291" s="2" t="s">
        <v>3</v>
      </c>
      <c r="DJ291" s="2" t="s">
        <v>3</v>
      </c>
      <c r="DK291" s="2" t="s">
        <v>3</v>
      </c>
      <c r="DL291" s="2" t="s">
        <v>3</v>
      </c>
      <c r="DM291" s="2" t="s">
        <v>3</v>
      </c>
      <c r="DN291" s="2">
        <v>0</v>
      </c>
      <c r="DO291" s="2">
        <v>0</v>
      </c>
      <c r="DP291" s="2">
        <v>1</v>
      </c>
      <c r="DQ291" s="2">
        <v>1</v>
      </c>
      <c r="DR291" s="2"/>
      <c r="DS291" s="2"/>
      <c r="DT291" s="2"/>
      <c r="DU291" s="2">
        <v>1013</v>
      </c>
      <c r="DV291" s="2" t="s">
        <v>197</v>
      </c>
      <c r="DW291" s="2" t="s">
        <v>199</v>
      </c>
      <c r="DX291" s="2">
        <v>1</v>
      </c>
      <c r="DY291" s="2"/>
      <c r="DZ291" s="2" t="s">
        <v>3</v>
      </c>
      <c r="EA291" s="2" t="s">
        <v>3</v>
      </c>
      <c r="EB291" s="2" t="s">
        <v>3</v>
      </c>
      <c r="EC291" s="2" t="s">
        <v>3</v>
      </c>
      <c r="ED291" s="2"/>
      <c r="EE291" s="2">
        <v>41318551</v>
      </c>
      <c r="EF291" s="2">
        <v>12</v>
      </c>
      <c r="EG291" s="2" t="s">
        <v>59</v>
      </c>
      <c r="EH291" s="2">
        <v>0</v>
      </c>
      <c r="EI291" s="2" t="s">
        <v>3</v>
      </c>
      <c r="EJ291" s="2">
        <v>2</v>
      </c>
      <c r="EK291" s="2">
        <v>500002</v>
      </c>
      <c r="EL291" s="2" t="s">
        <v>60</v>
      </c>
      <c r="EM291" s="2" t="s">
        <v>61</v>
      </c>
      <c r="EN291" s="2"/>
      <c r="EO291" s="2" t="s">
        <v>3</v>
      </c>
      <c r="EP291" s="2"/>
      <c r="EQ291" s="2">
        <v>131072</v>
      </c>
      <c r="ER291" s="2">
        <v>403943.78</v>
      </c>
      <c r="ES291" s="2">
        <v>403943.78</v>
      </c>
      <c r="ET291" s="2">
        <v>0</v>
      </c>
      <c r="EU291" s="2">
        <v>0</v>
      </c>
      <c r="EV291" s="2">
        <v>0</v>
      </c>
      <c r="EW291" s="2">
        <v>0</v>
      </c>
      <c r="EX291" s="2">
        <v>0</v>
      </c>
      <c r="EY291" s="2">
        <v>0</v>
      </c>
      <c r="EZ291" s="2"/>
      <c r="FA291" s="2"/>
      <c r="FB291" s="2"/>
      <c r="FC291" s="2"/>
      <c r="FD291" s="2"/>
      <c r="FE291" s="2"/>
      <c r="FF291" s="2"/>
      <c r="FG291" s="2"/>
      <c r="FH291" s="2"/>
      <c r="FI291" s="2"/>
      <c r="FJ291" s="2"/>
      <c r="FK291" s="2"/>
      <c r="FL291" s="2"/>
      <c r="FM291" s="2"/>
      <c r="FN291" s="2"/>
      <c r="FO291" s="2"/>
      <c r="FP291" s="2"/>
      <c r="FQ291" s="2">
        <v>0</v>
      </c>
      <c r="FR291" s="2">
        <f t="shared" si="281"/>
        <v>0</v>
      </c>
      <c r="FS291" s="2">
        <v>0</v>
      </c>
      <c r="FT291" s="2"/>
      <c r="FU291" s="2"/>
      <c r="FV291" s="2"/>
      <c r="FW291" s="2"/>
      <c r="FX291" s="2">
        <v>0</v>
      </c>
      <c r="FY291" s="2">
        <v>0</v>
      </c>
      <c r="FZ291" s="2"/>
      <c r="GA291" s="2" t="s">
        <v>3</v>
      </c>
      <c r="GB291" s="2"/>
      <c r="GC291" s="2"/>
      <c r="GD291" s="2">
        <v>1</v>
      </c>
      <c r="GE291" s="2"/>
      <c r="GF291" s="2">
        <v>-993659400</v>
      </c>
      <c r="GG291" s="2">
        <v>2</v>
      </c>
      <c r="GH291" s="2">
        <v>1</v>
      </c>
      <c r="GI291" s="2">
        <v>-2</v>
      </c>
      <c r="GJ291" s="2">
        <v>0</v>
      </c>
      <c r="GK291" s="2">
        <v>0</v>
      </c>
      <c r="GL291" s="2">
        <f t="shared" si="282"/>
        <v>0</v>
      </c>
      <c r="GM291" s="2">
        <f t="shared" si="283"/>
        <v>22621</v>
      </c>
      <c r="GN291" s="2">
        <f t="shared" si="284"/>
        <v>0</v>
      </c>
      <c r="GO291" s="2">
        <f t="shared" si="285"/>
        <v>22621</v>
      </c>
      <c r="GP291" s="2">
        <f t="shared" si="286"/>
        <v>0</v>
      </c>
      <c r="GQ291" s="2"/>
      <c r="GR291" s="2">
        <v>0</v>
      </c>
      <c r="GS291" s="2">
        <v>3</v>
      </c>
      <c r="GT291" s="2">
        <v>0</v>
      </c>
      <c r="GU291" s="2" t="s">
        <v>3</v>
      </c>
      <c r="GV291" s="2">
        <f t="shared" si="287"/>
        <v>0</v>
      </c>
      <c r="GW291" s="2">
        <v>1</v>
      </c>
      <c r="GX291" s="2">
        <f t="shared" si="288"/>
        <v>0</v>
      </c>
      <c r="GY291" s="2"/>
      <c r="GZ291" s="2"/>
      <c r="HA291" s="2">
        <v>0</v>
      </c>
      <c r="HB291" s="2">
        <v>0</v>
      </c>
      <c r="HC291" s="2">
        <f t="shared" si="289"/>
        <v>0</v>
      </c>
      <c r="HD291" s="2"/>
      <c r="HE291" s="2" t="s">
        <v>3</v>
      </c>
      <c r="HF291" s="2" t="s">
        <v>3</v>
      </c>
      <c r="HG291" s="2"/>
      <c r="HH291" s="2"/>
      <c r="HI291" s="2"/>
      <c r="HJ291" s="2"/>
      <c r="HK291" s="2"/>
      <c r="HL291" s="2"/>
      <c r="HM291" s="2" t="s">
        <v>3</v>
      </c>
      <c r="HN291" s="2" t="s">
        <v>3</v>
      </c>
      <c r="HO291" s="2" t="s">
        <v>3</v>
      </c>
      <c r="HP291" s="2" t="s">
        <v>3</v>
      </c>
      <c r="HQ291" s="2" t="s">
        <v>3</v>
      </c>
      <c r="HR291" s="2"/>
      <c r="HS291" s="2"/>
      <c r="HT291" s="2"/>
      <c r="HU291" s="2"/>
      <c r="HV291" s="2"/>
      <c r="HW291" s="2"/>
      <c r="HX291" s="2"/>
      <c r="HY291" s="2"/>
      <c r="HZ291" s="2"/>
      <c r="IA291" s="2"/>
      <c r="IB291" s="2"/>
      <c r="IC291" s="2"/>
      <c r="ID291" s="2"/>
      <c r="IE291" s="2"/>
      <c r="IF291" s="2"/>
      <c r="IG291" s="2"/>
      <c r="IH291" s="2"/>
      <c r="II291" s="2"/>
      <c r="IJ291" s="2"/>
      <c r="IK291" s="2">
        <v>0</v>
      </c>
      <c r="IL291" s="2"/>
      <c r="IM291" s="2"/>
      <c r="IN291" s="2"/>
      <c r="IO291" s="2"/>
      <c r="IP291" s="2"/>
      <c r="IQ291" s="2"/>
      <c r="IR291" s="2"/>
      <c r="IS291" s="2"/>
      <c r="IT291" s="2"/>
      <c r="IU291" s="2"/>
    </row>
    <row r="292" spans="1:255" x14ac:dyDescent="0.2">
      <c r="A292">
        <v>17</v>
      </c>
      <c r="B292">
        <v>1</v>
      </c>
      <c r="E292" t="s">
        <v>352</v>
      </c>
      <c r="F292" t="s">
        <v>353</v>
      </c>
      <c r="G292" t="s">
        <v>354</v>
      </c>
      <c r="H292" t="s">
        <v>197</v>
      </c>
      <c r="I292">
        <f>ROUND(56/1000,9)</f>
        <v>5.6000000000000001E-2</v>
      </c>
      <c r="J292">
        <v>0</v>
      </c>
      <c r="K292">
        <f>ROUND(56/1000,9)</f>
        <v>5.6000000000000001E-2</v>
      </c>
      <c r="O292">
        <f t="shared" si="255"/>
        <v>186170</v>
      </c>
      <c r="P292">
        <f t="shared" si="256"/>
        <v>186170</v>
      </c>
      <c r="Q292">
        <f t="shared" si="257"/>
        <v>0</v>
      </c>
      <c r="R292">
        <f t="shared" si="258"/>
        <v>0</v>
      </c>
      <c r="S292">
        <f t="shared" si="259"/>
        <v>0</v>
      </c>
      <c r="T292">
        <f t="shared" si="260"/>
        <v>0</v>
      </c>
      <c r="U292">
        <f t="shared" si="261"/>
        <v>0</v>
      </c>
      <c r="V292">
        <f t="shared" si="262"/>
        <v>0</v>
      </c>
      <c r="W292">
        <f t="shared" si="263"/>
        <v>24</v>
      </c>
      <c r="X292">
        <f t="shared" si="264"/>
        <v>0</v>
      </c>
      <c r="Y292">
        <f t="shared" si="265"/>
        <v>0</v>
      </c>
      <c r="AA292">
        <v>76147894</v>
      </c>
      <c r="AB292">
        <f t="shared" si="266"/>
        <v>403943.78</v>
      </c>
      <c r="AC292">
        <f t="shared" si="267"/>
        <v>403943.78</v>
      </c>
      <c r="AD292">
        <f>ROUND((((ET292)-(EU292))+AE292),6)</f>
        <v>0</v>
      </c>
      <c r="AE292">
        <f>ROUND((EU292),6)</f>
        <v>0</v>
      </c>
      <c r="AF292">
        <f>ROUND((EV292),6)</f>
        <v>0</v>
      </c>
      <c r="AG292">
        <f t="shared" si="268"/>
        <v>0</v>
      </c>
      <c r="AH292">
        <f>(EW292)</f>
        <v>0</v>
      </c>
      <c r="AI292">
        <f>(EX292)</f>
        <v>0</v>
      </c>
      <c r="AJ292">
        <f t="shared" si="269"/>
        <v>426.62</v>
      </c>
      <c r="AK292">
        <v>403943.78</v>
      </c>
      <c r="AL292">
        <v>403943.78</v>
      </c>
      <c r="AM292">
        <v>0</v>
      </c>
      <c r="AN292">
        <v>0</v>
      </c>
      <c r="AO292">
        <v>0</v>
      </c>
      <c r="AP292">
        <v>0</v>
      </c>
      <c r="AQ292">
        <v>0</v>
      </c>
      <c r="AR292">
        <v>0</v>
      </c>
      <c r="AS292">
        <v>426.62</v>
      </c>
      <c r="AT292">
        <v>0</v>
      </c>
      <c r="AU292">
        <v>0</v>
      </c>
      <c r="AV292">
        <v>1</v>
      </c>
      <c r="AW292">
        <v>1</v>
      </c>
      <c r="AZ292">
        <v>8.23</v>
      </c>
      <c r="BA292">
        <v>1</v>
      </c>
      <c r="BB292">
        <v>1</v>
      </c>
      <c r="BC292">
        <v>8.23</v>
      </c>
      <c r="BD292" t="s">
        <v>3</v>
      </c>
      <c r="BE292" t="s">
        <v>3</v>
      </c>
      <c r="BF292" t="s">
        <v>3</v>
      </c>
      <c r="BG292" t="s">
        <v>3</v>
      </c>
      <c r="BH292">
        <v>3</v>
      </c>
      <c r="BI292">
        <v>2</v>
      </c>
      <c r="BJ292" t="s">
        <v>355</v>
      </c>
      <c r="BM292">
        <v>500002</v>
      </c>
      <c r="BN292">
        <v>0</v>
      </c>
      <c r="BO292" t="s">
        <v>258</v>
      </c>
      <c r="BP292">
        <v>1</v>
      </c>
      <c r="BQ292">
        <v>12</v>
      </c>
      <c r="BR292">
        <v>0</v>
      </c>
      <c r="BS292">
        <v>1</v>
      </c>
      <c r="BT292">
        <v>1</v>
      </c>
      <c r="BU292">
        <v>1</v>
      </c>
      <c r="BV292">
        <v>1</v>
      </c>
      <c r="BW292">
        <v>1</v>
      </c>
      <c r="BX292">
        <v>1</v>
      </c>
      <c r="BY292" t="s">
        <v>3</v>
      </c>
      <c r="BZ292">
        <v>0</v>
      </c>
      <c r="CA292">
        <v>0</v>
      </c>
      <c r="CB292" t="s">
        <v>3</v>
      </c>
      <c r="CE292">
        <v>0</v>
      </c>
      <c r="CF292">
        <v>0</v>
      </c>
      <c r="CG292">
        <v>0</v>
      </c>
      <c r="CM292">
        <v>0</v>
      </c>
      <c r="CN292" t="s">
        <v>3</v>
      </c>
      <c r="CO292">
        <v>0</v>
      </c>
      <c r="CP292">
        <f t="shared" si="270"/>
        <v>186170</v>
      </c>
      <c r="CQ292">
        <f t="shared" si="271"/>
        <v>3324457.3094000006</v>
      </c>
      <c r="CR292">
        <f t="shared" si="272"/>
        <v>0</v>
      </c>
      <c r="CS292">
        <f t="shared" si="273"/>
        <v>0</v>
      </c>
      <c r="CT292">
        <f t="shared" si="274"/>
        <v>0</v>
      </c>
      <c r="CU292">
        <f t="shared" si="275"/>
        <v>0</v>
      </c>
      <c r="CV292">
        <f t="shared" si="276"/>
        <v>0</v>
      </c>
      <c r="CW292">
        <f t="shared" si="277"/>
        <v>0</v>
      </c>
      <c r="CX292">
        <f t="shared" si="278"/>
        <v>426.62</v>
      </c>
      <c r="CY292">
        <f t="shared" si="279"/>
        <v>0</v>
      </c>
      <c r="CZ292">
        <f t="shared" si="280"/>
        <v>0</v>
      </c>
      <c r="DC292" t="s">
        <v>3</v>
      </c>
      <c r="DD292" t="s">
        <v>3</v>
      </c>
      <c r="DE292" t="s">
        <v>3</v>
      </c>
      <c r="DF292" t="s">
        <v>3</v>
      </c>
      <c r="DG292" t="s">
        <v>3</v>
      </c>
      <c r="DH292" t="s">
        <v>3</v>
      </c>
      <c r="DI292" t="s">
        <v>3</v>
      </c>
      <c r="DJ292" t="s">
        <v>3</v>
      </c>
      <c r="DK292" t="s">
        <v>3</v>
      </c>
      <c r="DL292" t="s">
        <v>3</v>
      </c>
      <c r="DM292" t="s">
        <v>3</v>
      </c>
      <c r="DN292">
        <v>0</v>
      </c>
      <c r="DO292">
        <v>0</v>
      </c>
      <c r="DP292">
        <v>1</v>
      </c>
      <c r="DQ292">
        <v>1</v>
      </c>
      <c r="DU292">
        <v>1013</v>
      </c>
      <c r="DV292" t="s">
        <v>197</v>
      </c>
      <c r="DW292" t="s">
        <v>199</v>
      </c>
      <c r="DX292">
        <v>1</v>
      </c>
      <c r="DZ292" t="s">
        <v>3</v>
      </c>
      <c r="EA292" t="s">
        <v>3</v>
      </c>
      <c r="EB292" t="s">
        <v>3</v>
      </c>
      <c r="EC292" t="s">
        <v>3</v>
      </c>
      <c r="EE292">
        <v>41318551</v>
      </c>
      <c r="EF292">
        <v>12</v>
      </c>
      <c r="EG292" t="s">
        <v>59</v>
      </c>
      <c r="EH292">
        <v>0</v>
      </c>
      <c r="EI292" t="s">
        <v>3</v>
      </c>
      <c r="EJ292">
        <v>2</v>
      </c>
      <c r="EK292">
        <v>500002</v>
      </c>
      <c r="EL292" t="s">
        <v>60</v>
      </c>
      <c r="EM292" t="s">
        <v>61</v>
      </c>
      <c r="EO292" t="s">
        <v>3</v>
      </c>
      <c r="EQ292">
        <v>131072</v>
      </c>
      <c r="ER292">
        <v>403943.78</v>
      </c>
      <c r="ES292">
        <v>403943.78</v>
      </c>
      <c r="ET292">
        <v>0</v>
      </c>
      <c r="EU292">
        <v>0</v>
      </c>
      <c r="EV292">
        <v>0</v>
      </c>
      <c r="EW292">
        <v>0</v>
      </c>
      <c r="EX292">
        <v>0</v>
      </c>
      <c r="EY292">
        <v>0</v>
      </c>
      <c r="FQ292">
        <v>0</v>
      </c>
      <c r="FR292">
        <f t="shared" si="281"/>
        <v>0</v>
      </c>
      <c r="FS292">
        <v>0</v>
      </c>
      <c r="FX292">
        <v>0</v>
      </c>
      <c r="FY292">
        <v>0</v>
      </c>
      <c r="GA292" t="s">
        <v>3</v>
      </c>
      <c r="GD292">
        <v>1</v>
      </c>
      <c r="GF292">
        <v>-993659400</v>
      </c>
      <c r="GG292">
        <v>1</v>
      </c>
      <c r="GH292">
        <v>1</v>
      </c>
      <c r="GI292">
        <v>3</v>
      </c>
      <c r="GJ292">
        <v>0</v>
      </c>
      <c r="GK292">
        <v>0</v>
      </c>
      <c r="GL292">
        <f t="shared" si="282"/>
        <v>0</v>
      </c>
      <c r="GM292">
        <f t="shared" si="283"/>
        <v>186170</v>
      </c>
      <c r="GN292">
        <f t="shared" si="284"/>
        <v>0</v>
      </c>
      <c r="GO292">
        <f t="shared" si="285"/>
        <v>186170</v>
      </c>
      <c r="GP292">
        <f t="shared" si="286"/>
        <v>0</v>
      </c>
      <c r="GR292">
        <v>0</v>
      </c>
      <c r="GS292">
        <v>3</v>
      </c>
      <c r="GT292">
        <v>0</v>
      </c>
      <c r="GU292" t="s">
        <v>3</v>
      </c>
      <c r="GV292">
        <f t="shared" si="287"/>
        <v>0</v>
      </c>
      <c r="GW292">
        <v>1</v>
      </c>
      <c r="GX292">
        <f t="shared" si="288"/>
        <v>0</v>
      </c>
      <c r="HA292">
        <v>0</v>
      </c>
      <c r="HB292">
        <v>0</v>
      </c>
      <c r="HC292">
        <f t="shared" si="289"/>
        <v>0</v>
      </c>
      <c r="HE292" t="s">
        <v>3</v>
      </c>
      <c r="HF292" t="s">
        <v>3</v>
      </c>
      <c r="HM292" t="s">
        <v>3</v>
      </c>
      <c r="HN292" t="s">
        <v>3</v>
      </c>
      <c r="HO292" t="s">
        <v>3</v>
      </c>
      <c r="HP292" t="s">
        <v>3</v>
      </c>
      <c r="HQ292" t="s">
        <v>3</v>
      </c>
      <c r="IK292">
        <v>0</v>
      </c>
    </row>
    <row r="293" spans="1:255" x14ac:dyDescent="0.2">
      <c r="A293" s="2">
        <v>17</v>
      </c>
      <c r="B293" s="2">
        <v>1</v>
      </c>
      <c r="C293" s="2">
        <f>ROW(SmtRes!A660)</f>
        <v>660</v>
      </c>
      <c r="D293" s="2">
        <f>ROW(EtalonRes!A668)</f>
        <v>668</v>
      </c>
      <c r="E293" s="2" t="s">
        <v>3</v>
      </c>
      <c r="F293" s="2" t="s">
        <v>328</v>
      </c>
      <c r="G293" s="2" t="s">
        <v>356</v>
      </c>
      <c r="H293" s="2" t="s">
        <v>330</v>
      </c>
      <c r="I293" s="2">
        <v>3</v>
      </c>
      <c r="J293" s="2">
        <v>0</v>
      </c>
      <c r="K293" s="2">
        <v>3</v>
      </c>
      <c r="L293" s="2"/>
      <c r="M293" s="2"/>
      <c r="N293" s="2"/>
      <c r="O293" s="2">
        <f t="shared" si="255"/>
        <v>45</v>
      </c>
      <c r="P293" s="2">
        <f t="shared" si="256"/>
        <v>13</v>
      </c>
      <c r="Q293" s="2">
        <f t="shared" si="257"/>
        <v>0</v>
      </c>
      <c r="R293" s="2">
        <f t="shared" si="258"/>
        <v>0</v>
      </c>
      <c r="S293" s="2">
        <f t="shared" si="259"/>
        <v>32</v>
      </c>
      <c r="T293" s="2">
        <f t="shared" si="260"/>
        <v>0</v>
      </c>
      <c r="U293" s="2">
        <f t="shared" si="261"/>
        <v>3.3947999999999992</v>
      </c>
      <c r="V293" s="2">
        <f t="shared" si="262"/>
        <v>0</v>
      </c>
      <c r="W293" s="2">
        <f t="shared" si="263"/>
        <v>0</v>
      </c>
      <c r="X293" s="2">
        <f t="shared" si="264"/>
        <v>30</v>
      </c>
      <c r="Y293" s="2">
        <f t="shared" si="265"/>
        <v>21</v>
      </c>
      <c r="Z293" s="2"/>
      <c r="AA293" s="2">
        <v>-1</v>
      </c>
      <c r="AB293" s="2">
        <f t="shared" si="266"/>
        <v>14.9398</v>
      </c>
      <c r="AC293" s="2">
        <f t="shared" si="267"/>
        <v>4.3</v>
      </c>
      <c r="AD293" s="2">
        <f>ROUND(((((ET293*1.2*1.15))-((EU293*1.2*1.15)))+AE293),6)</f>
        <v>0</v>
      </c>
      <c r="AE293" s="2">
        <f>ROUND(((EU293*1.2*1.15)),6)</f>
        <v>0</v>
      </c>
      <c r="AF293" s="2">
        <f>ROUND(((EV293*1.2*1.15)),6)</f>
        <v>10.639799999999999</v>
      </c>
      <c r="AG293" s="2">
        <f t="shared" si="268"/>
        <v>0</v>
      </c>
      <c r="AH293" s="2">
        <f>((EW293*1.2*1.15))</f>
        <v>1.1315999999999997</v>
      </c>
      <c r="AI293" s="2">
        <f>((EX293*1.2*1.15))</f>
        <v>0</v>
      </c>
      <c r="AJ293" s="2">
        <f t="shared" si="269"/>
        <v>0</v>
      </c>
      <c r="AK293" s="2">
        <v>12.01</v>
      </c>
      <c r="AL293" s="2">
        <v>4.3</v>
      </c>
      <c r="AM293" s="2">
        <v>0</v>
      </c>
      <c r="AN293" s="2">
        <v>0</v>
      </c>
      <c r="AO293" s="2">
        <v>7.71</v>
      </c>
      <c r="AP293" s="2">
        <v>0</v>
      </c>
      <c r="AQ293" s="2">
        <v>0.82</v>
      </c>
      <c r="AR293" s="2">
        <v>0</v>
      </c>
      <c r="AS293" s="2">
        <v>0</v>
      </c>
      <c r="AT293" s="2">
        <v>95</v>
      </c>
      <c r="AU293" s="2">
        <v>65</v>
      </c>
      <c r="AV293" s="2">
        <v>1</v>
      </c>
      <c r="AW293" s="2">
        <v>1</v>
      </c>
      <c r="AX293" s="2"/>
      <c r="AY293" s="2"/>
      <c r="AZ293" s="2">
        <v>1</v>
      </c>
      <c r="BA293" s="2">
        <v>1</v>
      </c>
      <c r="BB293" s="2">
        <v>1</v>
      </c>
      <c r="BC293" s="2">
        <v>1</v>
      </c>
      <c r="BD293" s="2" t="s">
        <v>3</v>
      </c>
      <c r="BE293" s="2" t="s">
        <v>3</v>
      </c>
      <c r="BF293" s="2" t="s">
        <v>3</v>
      </c>
      <c r="BG293" s="2" t="s">
        <v>3</v>
      </c>
      <c r="BH293" s="2">
        <v>0</v>
      </c>
      <c r="BI293" s="2">
        <v>2</v>
      </c>
      <c r="BJ293" s="2" t="s">
        <v>331</v>
      </c>
      <c r="BK293" s="2"/>
      <c r="BL293" s="2"/>
      <c r="BM293" s="2">
        <v>108001</v>
      </c>
      <c r="BN293" s="2">
        <v>0</v>
      </c>
      <c r="BO293" s="2" t="s">
        <v>3</v>
      </c>
      <c r="BP293" s="2">
        <v>0</v>
      </c>
      <c r="BQ293" s="2">
        <v>3</v>
      </c>
      <c r="BR293" s="2">
        <v>0</v>
      </c>
      <c r="BS293" s="2">
        <v>1</v>
      </c>
      <c r="BT293" s="2">
        <v>1</v>
      </c>
      <c r="BU293" s="2">
        <v>1</v>
      </c>
      <c r="BV293" s="2">
        <v>1</v>
      </c>
      <c r="BW293" s="2">
        <v>1</v>
      </c>
      <c r="BX293" s="2">
        <v>1</v>
      </c>
      <c r="BY293" s="2" t="s">
        <v>3</v>
      </c>
      <c r="BZ293" s="2">
        <v>95</v>
      </c>
      <c r="CA293" s="2">
        <v>65</v>
      </c>
      <c r="CB293" s="2" t="s">
        <v>3</v>
      </c>
      <c r="CC293" s="2"/>
      <c r="CD293" s="2"/>
      <c r="CE293" s="2">
        <v>0</v>
      </c>
      <c r="CF293" s="2">
        <v>0</v>
      </c>
      <c r="CG293" s="2">
        <v>0</v>
      </c>
      <c r="CH293" s="2"/>
      <c r="CI293" s="2"/>
      <c r="CJ293" s="2"/>
      <c r="CK293" s="2"/>
      <c r="CL293" s="2"/>
      <c r="CM293" s="2">
        <v>0</v>
      </c>
      <c r="CN293" s="2" t="s">
        <v>1035</v>
      </c>
      <c r="CO293" s="2">
        <v>0</v>
      </c>
      <c r="CP293" s="2">
        <f t="shared" si="270"/>
        <v>45</v>
      </c>
      <c r="CQ293" s="2">
        <f t="shared" si="271"/>
        <v>4.3</v>
      </c>
      <c r="CR293" s="2">
        <f t="shared" si="272"/>
        <v>0</v>
      </c>
      <c r="CS293" s="2">
        <f t="shared" si="273"/>
        <v>0</v>
      </c>
      <c r="CT293" s="2">
        <f t="shared" si="274"/>
        <v>10.639799999999999</v>
      </c>
      <c r="CU293" s="2">
        <f t="shared" si="275"/>
        <v>0</v>
      </c>
      <c r="CV293" s="2">
        <f t="shared" si="276"/>
        <v>1.1315999999999997</v>
      </c>
      <c r="CW293" s="2">
        <f t="shared" si="277"/>
        <v>0</v>
      </c>
      <c r="CX293" s="2">
        <f t="shared" si="278"/>
        <v>0</v>
      </c>
      <c r="CY293" s="2">
        <f t="shared" si="279"/>
        <v>30.4</v>
      </c>
      <c r="CZ293" s="2">
        <f t="shared" si="280"/>
        <v>20.8</v>
      </c>
      <c r="DA293" s="2"/>
      <c r="DB293" s="2"/>
      <c r="DC293" s="2" t="s">
        <v>3</v>
      </c>
      <c r="DD293" s="2" t="s">
        <v>3</v>
      </c>
      <c r="DE293" s="2" t="s">
        <v>286</v>
      </c>
      <c r="DF293" s="2" t="s">
        <v>286</v>
      </c>
      <c r="DG293" s="2" t="s">
        <v>286</v>
      </c>
      <c r="DH293" s="2" t="s">
        <v>3</v>
      </c>
      <c r="DI293" s="2" t="s">
        <v>286</v>
      </c>
      <c r="DJ293" s="2" t="s">
        <v>286</v>
      </c>
      <c r="DK293" s="2" t="s">
        <v>3</v>
      </c>
      <c r="DL293" s="2" t="s">
        <v>3</v>
      </c>
      <c r="DM293" s="2" t="s">
        <v>3</v>
      </c>
      <c r="DN293" s="2">
        <v>0</v>
      </c>
      <c r="DO293" s="2">
        <v>0</v>
      </c>
      <c r="DP293" s="2">
        <v>1</v>
      </c>
      <c r="DQ293" s="2">
        <v>1</v>
      </c>
      <c r="DR293" s="2"/>
      <c r="DS293" s="2"/>
      <c r="DT293" s="2"/>
      <c r="DU293" s="2">
        <v>1013</v>
      </c>
      <c r="DV293" s="2" t="s">
        <v>330</v>
      </c>
      <c r="DW293" s="2" t="s">
        <v>330</v>
      </c>
      <c r="DX293" s="2">
        <v>1</v>
      </c>
      <c r="DY293" s="2"/>
      <c r="DZ293" s="2" t="s">
        <v>3</v>
      </c>
      <c r="EA293" s="2" t="s">
        <v>3</v>
      </c>
      <c r="EB293" s="2" t="s">
        <v>3</v>
      </c>
      <c r="EC293" s="2" t="s">
        <v>3</v>
      </c>
      <c r="ED293" s="2"/>
      <c r="EE293" s="2">
        <v>41318495</v>
      </c>
      <c r="EF293" s="2">
        <v>3</v>
      </c>
      <c r="EG293" s="2" t="s">
        <v>50</v>
      </c>
      <c r="EH293" s="2">
        <v>0</v>
      </c>
      <c r="EI293" s="2" t="s">
        <v>3</v>
      </c>
      <c r="EJ293" s="2">
        <v>2</v>
      </c>
      <c r="EK293" s="2">
        <v>108001</v>
      </c>
      <c r="EL293" s="2" t="s">
        <v>71</v>
      </c>
      <c r="EM293" s="2" t="s">
        <v>72</v>
      </c>
      <c r="EN293" s="2"/>
      <c r="EO293" s="2" t="s">
        <v>289</v>
      </c>
      <c r="EP293" s="2"/>
      <c r="EQ293" s="2">
        <v>132864</v>
      </c>
      <c r="ER293" s="2">
        <v>12.01</v>
      </c>
      <c r="ES293" s="2">
        <v>4.3</v>
      </c>
      <c r="ET293" s="2">
        <v>0</v>
      </c>
      <c r="EU293" s="2">
        <v>0</v>
      </c>
      <c r="EV293" s="2">
        <v>7.71</v>
      </c>
      <c r="EW293" s="2">
        <v>0.82</v>
      </c>
      <c r="EX293" s="2">
        <v>0</v>
      </c>
      <c r="EY293" s="2">
        <v>0</v>
      </c>
      <c r="EZ293" s="2"/>
      <c r="FA293" s="2"/>
      <c r="FB293" s="2"/>
      <c r="FC293" s="2"/>
      <c r="FD293" s="2"/>
      <c r="FE293" s="2"/>
      <c r="FF293" s="2"/>
      <c r="FG293" s="2"/>
      <c r="FH293" s="2"/>
      <c r="FI293" s="2"/>
      <c r="FJ293" s="2"/>
      <c r="FK293" s="2"/>
      <c r="FL293" s="2"/>
      <c r="FM293" s="2"/>
      <c r="FN293" s="2"/>
      <c r="FO293" s="2"/>
      <c r="FP293" s="2"/>
      <c r="FQ293" s="2">
        <v>0</v>
      </c>
      <c r="FR293" s="2">
        <f t="shared" si="281"/>
        <v>0</v>
      </c>
      <c r="FS293" s="2">
        <v>0</v>
      </c>
      <c r="FT293" s="2"/>
      <c r="FU293" s="2"/>
      <c r="FV293" s="2"/>
      <c r="FW293" s="2"/>
      <c r="FX293" s="2">
        <v>95</v>
      </c>
      <c r="FY293" s="2">
        <v>65</v>
      </c>
      <c r="FZ293" s="2"/>
      <c r="GA293" s="2" t="s">
        <v>3</v>
      </c>
      <c r="GB293" s="2"/>
      <c r="GC293" s="2"/>
      <c r="GD293" s="2">
        <v>1</v>
      </c>
      <c r="GE293" s="2"/>
      <c r="GF293" s="2">
        <v>-693318949</v>
      </c>
      <c r="GG293" s="2">
        <v>2</v>
      </c>
      <c r="GH293" s="2">
        <v>1</v>
      </c>
      <c r="GI293" s="2">
        <v>-2</v>
      </c>
      <c r="GJ293" s="2">
        <v>0</v>
      </c>
      <c r="GK293" s="2">
        <v>0</v>
      </c>
      <c r="GL293" s="2">
        <f t="shared" si="282"/>
        <v>0</v>
      </c>
      <c r="GM293" s="2">
        <f t="shared" si="283"/>
        <v>96</v>
      </c>
      <c r="GN293" s="2">
        <f t="shared" si="284"/>
        <v>0</v>
      </c>
      <c r="GO293" s="2">
        <f t="shared" si="285"/>
        <v>96</v>
      </c>
      <c r="GP293" s="2">
        <f t="shared" si="286"/>
        <v>0</v>
      </c>
      <c r="GQ293" s="2"/>
      <c r="GR293" s="2">
        <v>0</v>
      </c>
      <c r="GS293" s="2">
        <v>0</v>
      </c>
      <c r="GT293" s="2">
        <v>0</v>
      </c>
      <c r="GU293" s="2" t="s">
        <v>3</v>
      </c>
      <c r="GV293" s="2">
        <f t="shared" si="287"/>
        <v>0</v>
      </c>
      <c r="GW293" s="2">
        <v>1</v>
      </c>
      <c r="GX293" s="2">
        <f t="shared" si="288"/>
        <v>0</v>
      </c>
      <c r="GY293" s="2"/>
      <c r="GZ293" s="2"/>
      <c r="HA293" s="2">
        <v>0</v>
      </c>
      <c r="HB293" s="2">
        <v>0</v>
      </c>
      <c r="HC293" s="2">
        <f t="shared" si="289"/>
        <v>0</v>
      </c>
      <c r="HD293" s="2"/>
      <c r="HE293" s="2" t="s">
        <v>3</v>
      </c>
      <c r="HF293" s="2" t="s">
        <v>3</v>
      </c>
      <c r="HG293" s="2"/>
      <c r="HH293" s="2"/>
      <c r="HI293" s="2"/>
      <c r="HJ293" s="2"/>
      <c r="HK293" s="2"/>
      <c r="HL293" s="2"/>
      <c r="HM293" s="2" t="s">
        <v>3</v>
      </c>
      <c r="HN293" s="2" t="s">
        <v>3</v>
      </c>
      <c r="HO293" s="2" t="s">
        <v>3</v>
      </c>
      <c r="HP293" s="2" t="s">
        <v>3</v>
      </c>
      <c r="HQ293" s="2" t="s">
        <v>3</v>
      </c>
      <c r="HR293" s="2"/>
      <c r="HS293" s="2"/>
      <c r="HT293" s="2"/>
      <c r="HU293" s="2"/>
      <c r="HV293" s="2"/>
      <c r="HW293" s="2"/>
      <c r="HX293" s="2"/>
      <c r="HY293" s="2"/>
      <c r="HZ293" s="2"/>
      <c r="IA293" s="2"/>
      <c r="IB293" s="2"/>
      <c r="IC293" s="2"/>
      <c r="ID293" s="2"/>
      <c r="IE293" s="2"/>
      <c r="IF293" s="2"/>
      <c r="IG293" s="2"/>
      <c r="IH293" s="2"/>
      <c r="II293" s="2"/>
      <c r="IJ293" s="2"/>
      <c r="IK293" s="2">
        <v>0</v>
      </c>
      <c r="IL293" s="2"/>
      <c r="IM293" s="2"/>
      <c r="IN293" s="2"/>
      <c r="IO293" s="2"/>
      <c r="IP293" s="2"/>
      <c r="IQ293" s="2"/>
      <c r="IR293" s="2"/>
      <c r="IS293" s="2"/>
      <c r="IT293" s="2"/>
      <c r="IU293" s="2"/>
    </row>
    <row r="294" spans="1:255" x14ac:dyDescent="0.2">
      <c r="A294">
        <v>17</v>
      </c>
      <c r="B294">
        <v>1</v>
      </c>
      <c r="C294">
        <f>ROW(SmtRes!A664)</f>
        <v>664</v>
      </c>
      <c r="D294">
        <f>ROW(EtalonRes!A672)</f>
        <v>672</v>
      </c>
      <c r="E294" t="s">
        <v>3</v>
      </c>
      <c r="F294" t="s">
        <v>328</v>
      </c>
      <c r="G294" t="s">
        <v>356</v>
      </c>
      <c r="H294" t="s">
        <v>330</v>
      </c>
      <c r="I294">
        <v>3</v>
      </c>
      <c r="J294">
        <v>0</v>
      </c>
      <c r="K294">
        <v>3</v>
      </c>
      <c r="O294">
        <f t="shared" si="255"/>
        <v>45</v>
      </c>
      <c r="P294">
        <f t="shared" si="256"/>
        <v>13</v>
      </c>
      <c r="Q294">
        <f t="shared" si="257"/>
        <v>0</v>
      </c>
      <c r="R294">
        <f t="shared" si="258"/>
        <v>0</v>
      </c>
      <c r="S294">
        <f t="shared" si="259"/>
        <v>32</v>
      </c>
      <c r="T294">
        <f t="shared" si="260"/>
        <v>0</v>
      </c>
      <c r="U294">
        <f t="shared" si="261"/>
        <v>3.3947999999999992</v>
      </c>
      <c r="V294">
        <f t="shared" si="262"/>
        <v>0</v>
      </c>
      <c r="W294">
        <f t="shared" si="263"/>
        <v>0</v>
      </c>
      <c r="X294">
        <f t="shared" si="264"/>
        <v>30</v>
      </c>
      <c r="Y294">
        <f t="shared" si="265"/>
        <v>21</v>
      </c>
      <c r="AA294">
        <v>-1</v>
      </c>
      <c r="AB294">
        <f t="shared" si="266"/>
        <v>14.9398</v>
      </c>
      <c r="AC294">
        <f t="shared" si="267"/>
        <v>4.3</v>
      </c>
      <c r="AD294">
        <f>ROUND(((((ET294*1.2*1.15))-((EU294*1.2*1.15)))+AE294),6)</f>
        <v>0</v>
      </c>
      <c r="AE294">
        <f>ROUND(((EU294*1.2*1.15)),6)</f>
        <v>0</v>
      </c>
      <c r="AF294">
        <f>ROUND(((EV294*1.2*1.15)),6)</f>
        <v>10.639799999999999</v>
      </c>
      <c r="AG294">
        <f t="shared" si="268"/>
        <v>0</v>
      </c>
      <c r="AH294">
        <f>((EW294*1.2*1.15))</f>
        <v>1.1315999999999997</v>
      </c>
      <c r="AI294">
        <f>((EX294*1.2*1.15))</f>
        <v>0</v>
      </c>
      <c r="AJ294">
        <f t="shared" si="269"/>
        <v>0</v>
      </c>
      <c r="AK294">
        <v>12.01</v>
      </c>
      <c r="AL294">
        <v>4.3</v>
      </c>
      <c r="AM294">
        <v>0</v>
      </c>
      <c r="AN294">
        <v>0</v>
      </c>
      <c r="AO294">
        <v>7.71</v>
      </c>
      <c r="AP294">
        <v>0</v>
      </c>
      <c r="AQ294">
        <v>0.82</v>
      </c>
      <c r="AR294">
        <v>0</v>
      </c>
      <c r="AS294">
        <v>0</v>
      </c>
      <c r="AT294">
        <v>95</v>
      </c>
      <c r="AU294">
        <v>65</v>
      </c>
      <c r="AV294">
        <v>1</v>
      </c>
      <c r="AW294">
        <v>1</v>
      </c>
      <c r="AZ294">
        <v>1</v>
      </c>
      <c r="BA294">
        <v>1</v>
      </c>
      <c r="BB294">
        <v>1</v>
      </c>
      <c r="BC294">
        <v>1</v>
      </c>
      <c r="BD294" t="s">
        <v>3</v>
      </c>
      <c r="BE294" t="s">
        <v>3</v>
      </c>
      <c r="BF294" t="s">
        <v>3</v>
      </c>
      <c r="BG294" t="s">
        <v>3</v>
      </c>
      <c r="BH294">
        <v>0</v>
      </c>
      <c r="BI294">
        <v>2</v>
      </c>
      <c r="BJ294" t="s">
        <v>331</v>
      </c>
      <c r="BM294">
        <v>108001</v>
      </c>
      <c r="BN294">
        <v>0</v>
      </c>
      <c r="BO294" t="s">
        <v>3</v>
      </c>
      <c r="BP294">
        <v>0</v>
      </c>
      <c r="BQ294">
        <v>3</v>
      </c>
      <c r="BR294">
        <v>0</v>
      </c>
      <c r="BS294">
        <v>1</v>
      </c>
      <c r="BT294">
        <v>1</v>
      </c>
      <c r="BU294">
        <v>1</v>
      </c>
      <c r="BV294">
        <v>1</v>
      </c>
      <c r="BW294">
        <v>1</v>
      </c>
      <c r="BX294">
        <v>1</v>
      </c>
      <c r="BY294" t="s">
        <v>3</v>
      </c>
      <c r="BZ294">
        <v>95</v>
      </c>
      <c r="CA294">
        <v>65</v>
      </c>
      <c r="CB294" t="s">
        <v>3</v>
      </c>
      <c r="CE294">
        <v>0</v>
      </c>
      <c r="CF294">
        <v>0</v>
      </c>
      <c r="CG294">
        <v>0</v>
      </c>
      <c r="CM294">
        <v>0</v>
      </c>
      <c r="CN294" t="s">
        <v>1035</v>
      </c>
      <c r="CO294">
        <v>0</v>
      </c>
      <c r="CP294">
        <f t="shared" si="270"/>
        <v>45</v>
      </c>
      <c r="CQ294">
        <f t="shared" si="271"/>
        <v>4.3</v>
      </c>
      <c r="CR294">
        <f t="shared" si="272"/>
        <v>0</v>
      </c>
      <c r="CS294">
        <f t="shared" si="273"/>
        <v>0</v>
      </c>
      <c r="CT294">
        <f t="shared" si="274"/>
        <v>10.639799999999999</v>
      </c>
      <c r="CU294">
        <f t="shared" si="275"/>
        <v>0</v>
      </c>
      <c r="CV294">
        <f t="shared" si="276"/>
        <v>1.1315999999999997</v>
      </c>
      <c r="CW294">
        <f t="shared" si="277"/>
        <v>0</v>
      </c>
      <c r="CX294">
        <f t="shared" si="278"/>
        <v>0</v>
      </c>
      <c r="CY294">
        <f t="shared" si="279"/>
        <v>30.4</v>
      </c>
      <c r="CZ294">
        <f t="shared" si="280"/>
        <v>20.8</v>
      </c>
      <c r="DC294" t="s">
        <v>3</v>
      </c>
      <c r="DD294" t="s">
        <v>3</v>
      </c>
      <c r="DE294" t="s">
        <v>286</v>
      </c>
      <c r="DF294" t="s">
        <v>286</v>
      </c>
      <c r="DG294" t="s">
        <v>286</v>
      </c>
      <c r="DH294" t="s">
        <v>3</v>
      </c>
      <c r="DI294" t="s">
        <v>286</v>
      </c>
      <c r="DJ294" t="s">
        <v>286</v>
      </c>
      <c r="DK294" t="s">
        <v>3</v>
      </c>
      <c r="DL294" t="s">
        <v>3</v>
      </c>
      <c r="DM294" t="s">
        <v>3</v>
      </c>
      <c r="DN294">
        <v>0</v>
      </c>
      <c r="DO294">
        <v>0</v>
      </c>
      <c r="DP294">
        <v>1</v>
      </c>
      <c r="DQ294">
        <v>1</v>
      </c>
      <c r="DU294">
        <v>1013</v>
      </c>
      <c r="DV294" t="s">
        <v>330</v>
      </c>
      <c r="DW294" t="s">
        <v>330</v>
      </c>
      <c r="DX294">
        <v>1</v>
      </c>
      <c r="DZ294" t="s">
        <v>3</v>
      </c>
      <c r="EA294" t="s">
        <v>3</v>
      </c>
      <c r="EB294" t="s">
        <v>3</v>
      </c>
      <c r="EC294" t="s">
        <v>3</v>
      </c>
      <c r="EE294">
        <v>41318495</v>
      </c>
      <c r="EF294">
        <v>3</v>
      </c>
      <c r="EG294" t="s">
        <v>50</v>
      </c>
      <c r="EH294">
        <v>0</v>
      </c>
      <c r="EI294" t="s">
        <v>3</v>
      </c>
      <c r="EJ294">
        <v>2</v>
      </c>
      <c r="EK294">
        <v>108001</v>
      </c>
      <c r="EL294" t="s">
        <v>71</v>
      </c>
      <c r="EM294" t="s">
        <v>72</v>
      </c>
      <c r="EO294" t="s">
        <v>289</v>
      </c>
      <c r="EQ294">
        <v>132864</v>
      </c>
      <c r="ER294">
        <v>12.01</v>
      </c>
      <c r="ES294">
        <v>4.3</v>
      </c>
      <c r="ET294">
        <v>0</v>
      </c>
      <c r="EU294">
        <v>0</v>
      </c>
      <c r="EV294">
        <v>7.71</v>
      </c>
      <c r="EW294">
        <v>0.82</v>
      </c>
      <c r="EX294">
        <v>0</v>
      </c>
      <c r="EY294">
        <v>0</v>
      </c>
      <c r="FQ294">
        <v>0</v>
      </c>
      <c r="FR294">
        <f t="shared" si="281"/>
        <v>0</v>
      </c>
      <c r="FS294">
        <v>0</v>
      </c>
      <c r="FX294">
        <v>95</v>
      </c>
      <c r="FY294">
        <v>65</v>
      </c>
      <c r="GA294" t="s">
        <v>3</v>
      </c>
      <c r="GD294">
        <v>1</v>
      </c>
      <c r="GF294">
        <v>-693318949</v>
      </c>
      <c r="GG294">
        <v>2</v>
      </c>
      <c r="GH294">
        <v>1</v>
      </c>
      <c r="GI294">
        <v>-2</v>
      </c>
      <c r="GJ294">
        <v>0</v>
      </c>
      <c r="GK294">
        <v>0</v>
      </c>
      <c r="GL294">
        <f t="shared" si="282"/>
        <v>0</v>
      </c>
      <c r="GM294">
        <f t="shared" si="283"/>
        <v>96</v>
      </c>
      <c r="GN294">
        <f t="shared" si="284"/>
        <v>0</v>
      </c>
      <c r="GO294">
        <f t="shared" si="285"/>
        <v>96</v>
      </c>
      <c r="GP294">
        <f t="shared" si="286"/>
        <v>0</v>
      </c>
      <c r="GR294">
        <v>0</v>
      </c>
      <c r="GS294">
        <v>0</v>
      </c>
      <c r="GT294">
        <v>0</v>
      </c>
      <c r="GU294" t="s">
        <v>3</v>
      </c>
      <c r="GV294">
        <f t="shared" si="287"/>
        <v>0</v>
      </c>
      <c r="GW294">
        <v>1</v>
      </c>
      <c r="GX294">
        <f t="shared" si="288"/>
        <v>0</v>
      </c>
      <c r="HA294">
        <v>0</v>
      </c>
      <c r="HB294">
        <v>0</v>
      </c>
      <c r="HC294">
        <f t="shared" si="289"/>
        <v>0</v>
      </c>
      <c r="HE294" t="s">
        <v>3</v>
      </c>
      <c r="HF294" t="s">
        <v>3</v>
      </c>
      <c r="HM294" t="s">
        <v>3</v>
      </c>
      <c r="HN294" t="s">
        <v>3</v>
      </c>
      <c r="HO294" t="s">
        <v>3</v>
      </c>
      <c r="HP294" t="s">
        <v>3</v>
      </c>
      <c r="HQ294" t="s">
        <v>3</v>
      </c>
      <c r="IK294">
        <v>0</v>
      </c>
    </row>
    <row r="295" spans="1:255" x14ac:dyDescent="0.2">
      <c r="A295" s="2">
        <v>17</v>
      </c>
      <c r="B295" s="2">
        <v>1</v>
      </c>
      <c r="C295" s="2">
        <f>ROW(SmtRes!A675)</f>
        <v>675</v>
      </c>
      <c r="D295" s="2">
        <f>ROW(EtalonRes!A683)</f>
        <v>683</v>
      </c>
      <c r="E295" s="2" t="s">
        <v>357</v>
      </c>
      <c r="F295" s="2" t="s">
        <v>321</v>
      </c>
      <c r="G295" s="2" t="s">
        <v>322</v>
      </c>
      <c r="H295" s="2" t="s">
        <v>135</v>
      </c>
      <c r="I295" s="2">
        <f>ROUND(4,9)</f>
        <v>4</v>
      </c>
      <c r="J295" s="2">
        <v>0</v>
      </c>
      <c r="K295" s="2">
        <f>ROUND(4,9)</f>
        <v>4</v>
      </c>
      <c r="L295" s="2"/>
      <c r="M295" s="2"/>
      <c r="N295" s="2"/>
      <c r="O295" s="2">
        <f t="shared" si="255"/>
        <v>359</v>
      </c>
      <c r="P295" s="2">
        <f t="shared" si="256"/>
        <v>138</v>
      </c>
      <c r="Q295" s="2">
        <f t="shared" si="257"/>
        <v>0</v>
      </c>
      <c r="R295" s="2">
        <f t="shared" si="258"/>
        <v>0</v>
      </c>
      <c r="S295" s="2">
        <f t="shared" si="259"/>
        <v>221</v>
      </c>
      <c r="T295" s="2">
        <f t="shared" si="260"/>
        <v>0</v>
      </c>
      <c r="U295" s="2">
        <f t="shared" si="261"/>
        <v>21.988</v>
      </c>
      <c r="V295" s="2">
        <f t="shared" si="262"/>
        <v>0</v>
      </c>
      <c r="W295" s="2">
        <f t="shared" si="263"/>
        <v>0</v>
      </c>
      <c r="X295" s="2">
        <f t="shared" si="264"/>
        <v>203</v>
      </c>
      <c r="Y295" s="2">
        <f t="shared" si="265"/>
        <v>95</v>
      </c>
      <c r="Z295" s="2"/>
      <c r="AA295" s="2">
        <v>76147896</v>
      </c>
      <c r="AB295" s="2">
        <f t="shared" si="266"/>
        <v>89.883499999999998</v>
      </c>
      <c r="AC295" s="2">
        <f t="shared" si="267"/>
        <v>34.58</v>
      </c>
      <c r="AD295" s="2">
        <f>ROUND(((((ET295*1.15))-((EU295*1.15)))+AE295),6)</f>
        <v>0</v>
      </c>
      <c r="AE295" s="2">
        <f>ROUND(((EU295*1.15)),6)</f>
        <v>0</v>
      </c>
      <c r="AF295" s="2">
        <f>ROUND(((EV295*1.15)),6)</f>
        <v>55.3035</v>
      </c>
      <c r="AG295" s="2">
        <f t="shared" si="268"/>
        <v>0</v>
      </c>
      <c r="AH295" s="2">
        <f>((EW295*1.15))</f>
        <v>5.4969999999999999</v>
      </c>
      <c r="AI295" s="2">
        <f>((EX295*1.15))</f>
        <v>0</v>
      </c>
      <c r="AJ295" s="2">
        <f t="shared" si="269"/>
        <v>0</v>
      </c>
      <c r="AK295" s="2">
        <v>82.67</v>
      </c>
      <c r="AL295" s="2">
        <v>34.58</v>
      </c>
      <c r="AM295" s="2">
        <v>0</v>
      </c>
      <c r="AN295" s="2">
        <v>0</v>
      </c>
      <c r="AO295" s="2">
        <v>48.09</v>
      </c>
      <c r="AP295" s="2">
        <v>0</v>
      </c>
      <c r="AQ295" s="2">
        <v>4.78</v>
      </c>
      <c r="AR295" s="2">
        <v>0</v>
      </c>
      <c r="AS295" s="2">
        <v>0</v>
      </c>
      <c r="AT295" s="2">
        <v>92</v>
      </c>
      <c r="AU295" s="2">
        <v>43</v>
      </c>
      <c r="AV295" s="2">
        <v>1</v>
      </c>
      <c r="AW295" s="2">
        <v>1</v>
      </c>
      <c r="AX295" s="2"/>
      <c r="AY295" s="2"/>
      <c r="AZ295" s="2">
        <v>1</v>
      </c>
      <c r="BA295" s="2">
        <v>1</v>
      </c>
      <c r="BB295" s="2">
        <v>1</v>
      </c>
      <c r="BC295" s="2">
        <v>1</v>
      </c>
      <c r="BD295" s="2" t="s">
        <v>3</v>
      </c>
      <c r="BE295" s="2" t="s">
        <v>3</v>
      </c>
      <c r="BF295" s="2" t="s">
        <v>3</v>
      </c>
      <c r="BG295" s="2" t="s">
        <v>3</v>
      </c>
      <c r="BH295" s="2">
        <v>0</v>
      </c>
      <c r="BI295" s="2">
        <v>2</v>
      </c>
      <c r="BJ295" s="2" t="s">
        <v>323</v>
      </c>
      <c r="BK295" s="2"/>
      <c r="BL295" s="2"/>
      <c r="BM295" s="2">
        <v>120001</v>
      </c>
      <c r="BN295" s="2">
        <v>0</v>
      </c>
      <c r="BO295" s="2" t="s">
        <v>3</v>
      </c>
      <c r="BP295" s="2">
        <v>0</v>
      </c>
      <c r="BQ295" s="2">
        <v>3</v>
      </c>
      <c r="BR295" s="2">
        <v>0</v>
      </c>
      <c r="BS295" s="2">
        <v>1</v>
      </c>
      <c r="BT295" s="2">
        <v>1</v>
      </c>
      <c r="BU295" s="2">
        <v>1</v>
      </c>
      <c r="BV295" s="2">
        <v>1</v>
      </c>
      <c r="BW295" s="2">
        <v>1</v>
      </c>
      <c r="BX295" s="2">
        <v>1</v>
      </c>
      <c r="BY295" s="2" t="s">
        <v>3</v>
      </c>
      <c r="BZ295" s="2">
        <v>92</v>
      </c>
      <c r="CA295" s="2">
        <v>43</v>
      </c>
      <c r="CB295" s="2" t="s">
        <v>3</v>
      </c>
      <c r="CC295" s="2"/>
      <c r="CD295" s="2"/>
      <c r="CE295" s="2">
        <v>0</v>
      </c>
      <c r="CF295" s="2">
        <v>0</v>
      </c>
      <c r="CG295" s="2">
        <v>0</v>
      </c>
      <c r="CH295" s="2"/>
      <c r="CI295" s="2"/>
      <c r="CJ295" s="2"/>
      <c r="CK295" s="2"/>
      <c r="CL295" s="2"/>
      <c r="CM295" s="2">
        <v>0</v>
      </c>
      <c r="CN295" s="2" t="s">
        <v>23</v>
      </c>
      <c r="CO295" s="2">
        <v>0</v>
      </c>
      <c r="CP295" s="2">
        <f t="shared" si="270"/>
        <v>359</v>
      </c>
      <c r="CQ295" s="2">
        <f t="shared" si="271"/>
        <v>34.58</v>
      </c>
      <c r="CR295" s="2">
        <f t="shared" si="272"/>
        <v>0</v>
      </c>
      <c r="CS295" s="2">
        <f t="shared" si="273"/>
        <v>0</v>
      </c>
      <c r="CT295" s="2">
        <f t="shared" si="274"/>
        <v>55.3035</v>
      </c>
      <c r="CU295" s="2">
        <f t="shared" si="275"/>
        <v>0</v>
      </c>
      <c r="CV295" s="2">
        <f t="shared" si="276"/>
        <v>5.4969999999999999</v>
      </c>
      <c r="CW295" s="2">
        <f t="shared" si="277"/>
        <v>0</v>
      </c>
      <c r="CX295" s="2">
        <f t="shared" si="278"/>
        <v>0</v>
      </c>
      <c r="CY295" s="2">
        <f t="shared" si="279"/>
        <v>203.32</v>
      </c>
      <c r="CZ295" s="2">
        <f t="shared" si="280"/>
        <v>95.03</v>
      </c>
      <c r="DA295" s="2"/>
      <c r="DB295" s="2"/>
      <c r="DC295" s="2" t="s">
        <v>3</v>
      </c>
      <c r="DD295" s="2" t="s">
        <v>3</v>
      </c>
      <c r="DE295" s="2" t="s">
        <v>24</v>
      </c>
      <c r="DF295" s="2" t="s">
        <v>24</v>
      </c>
      <c r="DG295" s="2" t="s">
        <v>24</v>
      </c>
      <c r="DH295" s="2" t="s">
        <v>3</v>
      </c>
      <c r="DI295" s="2" t="s">
        <v>24</v>
      </c>
      <c r="DJ295" s="2" t="s">
        <v>24</v>
      </c>
      <c r="DK295" s="2" t="s">
        <v>3</v>
      </c>
      <c r="DL295" s="2" t="s">
        <v>3</v>
      </c>
      <c r="DM295" s="2" t="s">
        <v>3</v>
      </c>
      <c r="DN295" s="2">
        <v>0</v>
      </c>
      <c r="DO295" s="2">
        <v>0</v>
      </c>
      <c r="DP295" s="2">
        <v>1</v>
      </c>
      <c r="DQ295" s="2">
        <v>1</v>
      </c>
      <c r="DR295" s="2"/>
      <c r="DS295" s="2"/>
      <c r="DT295" s="2"/>
      <c r="DU295" s="2">
        <v>1013</v>
      </c>
      <c r="DV295" s="2" t="s">
        <v>135</v>
      </c>
      <c r="DW295" s="2" t="s">
        <v>135</v>
      </c>
      <c r="DX295" s="2">
        <v>1</v>
      </c>
      <c r="DY295" s="2"/>
      <c r="DZ295" s="2" t="s">
        <v>3</v>
      </c>
      <c r="EA295" s="2" t="s">
        <v>3</v>
      </c>
      <c r="EB295" s="2" t="s">
        <v>3</v>
      </c>
      <c r="EC295" s="2" t="s">
        <v>3</v>
      </c>
      <c r="ED295" s="2"/>
      <c r="EE295" s="2">
        <v>41318522</v>
      </c>
      <c r="EF295" s="2">
        <v>3</v>
      </c>
      <c r="EG295" s="2" t="s">
        <v>50</v>
      </c>
      <c r="EH295" s="2">
        <v>0</v>
      </c>
      <c r="EI295" s="2" t="s">
        <v>3</v>
      </c>
      <c r="EJ295" s="2">
        <v>2</v>
      </c>
      <c r="EK295" s="2">
        <v>120001</v>
      </c>
      <c r="EL295" s="2" t="s">
        <v>301</v>
      </c>
      <c r="EM295" s="2" t="s">
        <v>138</v>
      </c>
      <c r="EN295" s="2"/>
      <c r="EO295" s="2" t="s">
        <v>28</v>
      </c>
      <c r="EP295" s="2"/>
      <c r="EQ295" s="2">
        <v>131840</v>
      </c>
      <c r="ER295" s="2">
        <v>82.67</v>
      </c>
      <c r="ES295" s="2">
        <v>34.58</v>
      </c>
      <c r="ET295" s="2">
        <v>0</v>
      </c>
      <c r="EU295" s="2">
        <v>0</v>
      </c>
      <c r="EV295" s="2">
        <v>48.09</v>
      </c>
      <c r="EW295" s="2">
        <v>4.78</v>
      </c>
      <c r="EX295" s="2">
        <v>0</v>
      </c>
      <c r="EY295" s="2">
        <v>0</v>
      </c>
      <c r="EZ295" s="2"/>
      <c r="FA295" s="2"/>
      <c r="FB295" s="2"/>
      <c r="FC295" s="2"/>
      <c r="FD295" s="2"/>
      <c r="FE295" s="2"/>
      <c r="FF295" s="2"/>
      <c r="FG295" s="2"/>
      <c r="FH295" s="2"/>
      <c r="FI295" s="2"/>
      <c r="FJ295" s="2"/>
      <c r="FK295" s="2"/>
      <c r="FL295" s="2"/>
      <c r="FM295" s="2"/>
      <c r="FN295" s="2"/>
      <c r="FO295" s="2"/>
      <c r="FP295" s="2"/>
      <c r="FQ295" s="2">
        <v>0</v>
      </c>
      <c r="FR295" s="2">
        <f t="shared" si="281"/>
        <v>0</v>
      </c>
      <c r="FS295" s="2">
        <v>0</v>
      </c>
      <c r="FT295" s="2"/>
      <c r="FU295" s="2"/>
      <c r="FV295" s="2"/>
      <c r="FW295" s="2"/>
      <c r="FX295" s="2">
        <v>92</v>
      </c>
      <c r="FY295" s="2">
        <v>43</v>
      </c>
      <c r="FZ295" s="2"/>
      <c r="GA295" s="2" t="s">
        <v>3</v>
      </c>
      <c r="GB295" s="2"/>
      <c r="GC295" s="2"/>
      <c r="GD295" s="2">
        <v>1</v>
      </c>
      <c r="GE295" s="2"/>
      <c r="GF295" s="2">
        <v>798496938</v>
      </c>
      <c r="GG295" s="2">
        <v>2</v>
      </c>
      <c r="GH295" s="2">
        <v>1</v>
      </c>
      <c r="GI295" s="2">
        <v>-2</v>
      </c>
      <c r="GJ295" s="2">
        <v>0</v>
      </c>
      <c r="GK295" s="2">
        <v>0</v>
      </c>
      <c r="GL295" s="2">
        <f t="shared" si="282"/>
        <v>0</v>
      </c>
      <c r="GM295" s="2">
        <f t="shared" si="283"/>
        <v>657</v>
      </c>
      <c r="GN295" s="2">
        <f t="shared" si="284"/>
        <v>0</v>
      </c>
      <c r="GO295" s="2">
        <f t="shared" si="285"/>
        <v>657</v>
      </c>
      <c r="GP295" s="2">
        <f t="shared" si="286"/>
        <v>0</v>
      </c>
      <c r="GQ295" s="2"/>
      <c r="GR295" s="2">
        <v>0</v>
      </c>
      <c r="GS295" s="2">
        <v>3</v>
      </c>
      <c r="GT295" s="2">
        <v>0</v>
      </c>
      <c r="GU295" s="2" t="s">
        <v>3</v>
      </c>
      <c r="GV295" s="2">
        <f t="shared" si="287"/>
        <v>0</v>
      </c>
      <c r="GW295" s="2">
        <v>1</v>
      </c>
      <c r="GX295" s="2">
        <f t="shared" si="288"/>
        <v>0</v>
      </c>
      <c r="GY295" s="2"/>
      <c r="GZ295" s="2"/>
      <c r="HA295" s="2">
        <v>0</v>
      </c>
      <c r="HB295" s="2">
        <v>0</v>
      </c>
      <c r="HC295" s="2">
        <f t="shared" si="289"/>
        <v>0</v>
      </c>
      <c r="HD295" s="2"/>
      <c r="HE295" s="2" t="s">
        <v>3</v>
      </c>
      <c r="HF295" s="2" t="s">
        <v>3</v>
      </c>
      <c r="HG295" s="2"/>
      <c r="HH295" s="2"/>
      <c r="HI295" s="2"/>
      <c r="HJ295" s="2"/>
      <c r="HK295" s="2"/>
      <c r="HL295" s="2"/>
      <c r="HM295" s="2" t="s">
        <v>3</v>
      </c>
      <c r="HN295" s="2" t="s">
        <v>3</v>
      </c>
      <c r="HO295" s="2" t="s">
        <v>3</v>
      </c>
      <c r="HP295" s="2" t="s">
        <v>3</v>
      </c>
      <c r="HQ295" s="2" t="s">
        <v>3</v>
      </c>
      <c r="HR295" s="2"/>
      <c r="HS295" s="2"/>
      <c r="HT295" s="2"/>
      <c r="HU295" s="2"/>
      <c r="HV295" s="2"/>
      <c r="HW295" s="2"/>
      <c r="HX295" s="2"/>
      <c r="HY295" s="2"/>
      <c r="HZ295" s="2"/>
      <c r="IA295" s="2"/>
      <c r="IB295" s="2"/>
      <c r="IC295" s="2"/>
      <c r="ID295" s="2"/>
      <c r="IE295" s="2"/>
      <c r="IF295" s="2"/>
      <c r="IG295" s="2"/>
      <c r="IH295" s="2"/>
      <c r="II295" s="2"/>
      <c r="IJ295" s="2"/>
      <c r="IK295" s="2">
        <v>0</v>
      </c>
      <c r="IL295" s="2"/>
      <c r="IM295" s="2"/>
      <c r="IN295" s="2"/>
      <c r="IO295" s="2"/>
      <c r="IP295" s="2"/>
      <c r="IQ295" s="2"/>
      <c r="IR295" s="2"/>
      <c r="IS295" s="2"/>
      <c r="IT295" s="2"/>
      <c r="IU295" s="2"/>
    </row>
    <row r="296" spans="1:255" x14ac:dyDescent="0.2">
      <c r="A296">
        <v>17</v>
      </c>
      <c r="B296">
        <v>1</v>
      </c>
      <c r="C296">
        <f>ROW(SmtRes!A686)</f>
        <v>686</v>
      </c>
      <c r="D296">
        <f>ROW(EtalonRes!A694)</f>
        <v>694</v>
      </c>
      <c r="E296" t="s">
        <v>357</v>
      </c>
      <c r="F296" t="s">
        <v>321</v>
      </c>
      <c r="G296" t="s">
        <v>322</v>
      </c>
      <c r="H296" t="s">
        <v>135</v>
      </c>
      <c r="I296">
        <f>ROUND(4,9)</f>
        <v>4</v>
      </c>
      <c r="J296">
        <v>0</v>
      </c>
      <c r="K296">
        <f>ROUND(4,9)</f>
        <v>4</v>
      </c>
      <c r="O296">
        <f t="shared" si="255"/>
        <v>2959</v>
      </c>
      <c r="P296">
        <f t="shared" si="256"/>
        <v>1138</v>
      </c>
      <c r="Q296">
        <f t="shared" si="257"/>
        <v>0</v>
      </c>
      <c r="R296">
        <f t="shared" si="258"/>
        <v>0</v>
      </c>
      <c r="S296">
        <f t="shared" si="259"/>
        <v>1821</v>
      </c>
      <c r="T296">
        <f t="shared" si="260"/>
        <v>0</v>
      </c>
      <c r="U296">
        <f t="shared" si="261"/>
        <v>21.988</v>
      </c>
      <c r="V296">
        <f t="shared" si="262"/>
        <v>0</v>
      </c>
      <c r="W296">
        <f t="shared" si="263"/>
        <v>0</v>
      </c>
      <c r="X296">
        <f t="shared" si="264"/>
        <v>1675</v>
      </c>
      <c r="Y296">
        <f t="shared" si="265"/>
        <v>783</v>
      </c>
      <c r="AA296">
        <v>76147894</v>
      </c>
      <c r="AB296">
        <f t="shared" si="266"/>
        <v>89.883499999999998</v>
      </c>
      <c r="AC296">
        <f t="shared" si="267"/>
        <v>34.58</v>
      </c>
      <c r="AD296">
        <f>ROUND(((((ET296*1.15))-((EU296*1.15)))+AE296),6)</f>
        <v>0</v>
      </c>
      <c r="AE296">
        <f>ROUND(((EU296*1.15)),6)</f>
        <v>0</v>
      </c>
      <c r="AF296">
        <f>ROUND(((EV296*1.15)),6)</f>
        <v>55.3035</v>
      </c>
      <c r="AG296">
        <f t="shared" si="268"/>
        <v>0</v>
      </c>
      <c r="AH296">
        <f>((EW296*1.15))</f>
        <v>5.4969999999999999</v>
      </c>
      <c r="AI296">
        <f>((EX296*1.15))</f>
        <v>0</v>
      </c>
      <c r="AJ296">
        <f t="shared" si="269"/>
        <v>0</v>
      </c>
      <c r="AK296">
        <v>82.67</v>
      </c>
      <c r="AL296">
        <v>34.58</v>
      </c>
      <c r="AM296">
        <v>0</v>
      </c>
      <c r="AN296">
        <v>0</v>
      </c>
      <c r="AO296">
        <v>48.09</v>
      </c>
      <c r="AP296">
        <v>0</v>
      </c>
      <c r="AQ296">
        <v>4.78</v>
      </c>
      <c r="AR296">
        <v>0</v>
      </c>
      <c r="AS296">
        <v>0</v>
      </c>
      <c r="AT296">
        <v>92</v>
      </c>
      <c r="AU296">
        <v>43</v>
      </c>
      <c r="AV296">
        <v>1</v>
      </c>
      <c r="AW296">
        <v>1</v>
      </c>
      <c r="AZ296">
        <v>8.23</v>
      </c>
      <c r="BA296">
        <v>8.23</v>
      </c>
      <c r="BB296">
        <v>8.23</v>
      </c>
      <c r="BC296">
        <v>8.23</v>
      </c>
      <c r="BD296" t="s">
        <v>3</v>
      </c>
      <c r="BE296" t="s">
        <v>3</v>
      </c>
      <c r="BF296" t="s">
        <v>3</v>
      </c>
      <c r="BG296" t="s">
        <v>3</v>
      </c>
      <c r="BH296">
        <v>0</v>
      </c>
      <c r="BI296">
        <v>2</v>
      </c>
      <c r="BJ296" t="s">
        <v>323</v>
      </c>
      <c r="BM296">
        <v>120001</v>
      </c>
      <c r="BN296">
        <v>0</v>
      </c>
      <c r="BO296" t="s">
        <v>258</v>
      </c>
      <c r="BP296">
        <v>1</v>
      </c>
      <c r="BQ296">
        <v>3</v>
      </c>
      <c r="BR296">
        <v>0</v>
      </c>
      <c r="BS296">
        <v>8.23</v>
      </c>
      <c r="BT296">
        <v>1</v>
      </c>
      <c r="BU296">
        <v>1</v>
      </c>
      <c r="BV296">
        <v>1</v>
      </c>
      <c r="BW296">
        <v>1</v>
      </c>
      <c r="BX296">
        <v>1</v>
      </c>
      <c r="BY296" t="s">
        <v>3</v>
      </c>
      <c r="BZ296">
        <v>92</v>
      </c>
      <c r="CA296">
        <v>43</v>
      </c>
      <c r="CB296" t="s">
        <v>3</v>
      </c>
      <c r="CE296">
        <v>0</v>
      </c>
      <c r="CF296">
        <v>0</v>
      </c>
      <c r="CG296">
        <v>0</v>
      </c>
      <c r="CM296">
        <v>0</v>
      </c>
      <c r="CN296" t="s">
        <v>23</v>
      </c>
      <c r="CO296">
        <v>0</v>
      </c>
      <c r="CP296">
        <f t="shared" si="270"/>
        <v>2959</v>
      </c>
      <c r="CQ296">
        <f t="shared" si="271"/>
        <v>284.59339999999997</v>
      </c>
      <c r="CR296">
        <f t="shared" si="272"/>
        <v>0</v>
      </c>
      <c r="CS296">
        <f t="shared" si="273"/>
        <v>0</v>
      </c>
      <c r="CT296">
        <f t="shared" si="274"/>
        <v>455.14780500000001</v>
      </c>
      <c r="CU296">
        <f t="shared" si="275"/>
        <v>0</v>
      </c>
      <c r="CV296">
        <f t="shared" si="276"/>
        <v>5.4969999999999999</v>
      </c>
      <c r="CW296">
        <f t="shared" si="277"/>
        <v>0</v>
      </c>
      <c r="CX296">
        <f t="shared" si="278"/>
        <v>0</v>
      </c>
      <c r="CY296">
        <f t="shared" si="279"/>
        <v>1675.32</v>
      </c>
      <c r="CZ296">
        <f t="shared" si="280"/>
        <v>783.03</v>
      </c>
      <c r="DC296" t="s">
        <v>3</v>
      </c>
      <c r="DD296" t="s">
        <v>3</v>
      </c>
      <c r="DE296" t="s">
        <v>24</v>
      </c>
      <c r="DF296" t="s">
        <v>24</v>
      </c>
      <c r="DG296" t="s">
        <v>24</v>
      </c>
      <c r="DH296" t="s">
        <v>3</v>
      </c>
      <c r="DI296" t="s">
        <v>24</v>
      </c>
      <c r="DJ296" t="s">
        <v>24</v>
      </c>
      <c r="DK296" t="s">
        <v>3</v>
      </c>
      <c r="DL296" t="s">
        <v>3</v>
      </c>
      <c r="DM296" t="s">
        <v>3</v>
      </c>
      <c r="DN296">
        <v>0</v>
      </c>
      <c r="DO296">
        <v>0</v>
      </c>
      <c r="DP296">
        <v>1</v>
      </c>
      <c r="DQ296">
        <v>1</v>
      </c>
      <c r="DU296">
        <v>1013</v>
      </c>
      <c r="DV296" t="s">
        <v>135</v>
      </c>
      <c r="DW296" t="s">
        <v>135</v>
      </c>
      <c r="DX296">
        <v>1</v>
      </c>
      <c r="DZ296" t="s">
        <v>3</v>
      </c>
      <c r="EA296" t="s">
        <v>3</v>
      </c>
      <c r="EB296" t="s">
        <v>3</v>
      </c>
      <c r="EC296" t="s">
        <v>3</v>
      </c>
      <c r="EE296">
        <v>41318522</v>
      </c>
      <c r="EF296">
        <v>3</v>
      </c>
      <c r="EG296" t="s">
        <v>50</v>
      </c>
      <c r="EH296">
        <v>0</v>
      </c>
      <c r="EI296" t="s">
        <v>3</v>
      </c>
      <c r="EJ296">
        <v>2</v>
      </c>
      <c r="EK296">
        <v>120001</v>
      </c>
      <c r="EL296" t="s">
        <v>301</v>
      </c>
      <c r="EM296" t="s">
        <v>138</v>
      </c>
      <c r="EO296" t="s">
        <v>28</v>
      </c>
      <c r="EQ296">
        <v>131840</v>
      </c>
      <c r="ER296">
        <v>82.67</v>
      </c>
      <c r="ES296">
        <v>34.58</v>
      </c>
      <c r="ET296">
        <v>0</v>
      </c>
      <c r="EU296">
        <v>0</v>
      </c>
      <c r="EV296">
        <v>48.09</v>
      </c>
      <c r="EW296">
        <v>4.78</v>
      </c>
      <c r="EX296">
        <v>0</v>
      </c>
      <c r="EY296">
        <v>0</v>
      </c>
      <c r="FQ296">
        <v>0</v>
      </c>
      <c r="FR296">
        <f t="shared" si="281"/>
        <v>0</v>
      </c>
      <c r="FS296">
        <v>0</v>
      </c>
      <c r="FX296">
        <v>92</v>
      </c>
      <c r="FY296">
        <v>43</v>
      </c>
      <c r="GA296" t="s">
        <v>3</v>
      </c>
      <c r="GD296">
        <v>1</v>
      </c>
      <c r="GF296">
        <v>798496938</v>
      </c>
      <c r="GG296">
        <v>1</v>
      </c>
      <c r="GH296">
        <v>1</v>
      </c>
      <c r="GI296">
        <v>3</v>
      </c>
      <c r="GJ296">
        <v>0</v>
      </c>
      <c r="GK296">
        <v>0</v>
      </c>
      <c r="GL296">
        <f t="shared" si="282"/>
        <v>0</v>
      </c>
      <c r="GM296">
        <f t="shared" si="283"/>
        <v>5417</v>
      </c>
      <c r="GN296">
        <f t="shared" si="284"/>
        <v>0</v>
      </c>
      <c r="GO296">
        <f t="shared" si="285"/>
        <v>5417</v>
      </c>
      <c r="GP296">
        <f t="shared" si="286"/>
        <v>0</v>
      </c>
      <c r="GR296">
        <v>0</v>
      </c>
      <c r="GS296">
        <v>3</v>
      </c>
      <c r="GT296">
        <v>0</v>
      </c>
      <c r="GU296" t="s">
        <v>3</v>
      </c>
      <c r="GV296">
        <f t="shared" si="287"/>
        <v>0</v>
      </c>
      <c r="GW296">
        <v>1</v>
      </c>
      <c r="GX296">
        <f t="shared" si="288"/>
        <v>0</v>
      </c>
      <c r="HA296">
        <v>0</v>
      </c>
      <c r="HB296">
        <v>0</v>
      </c>
      <c r="HC296">
        <f t="shared" si="289"/>
        <v>0</v>
      </c>
      <c r="HE296" t="s">
        <v>3</v>
      </c>
      <c r="HF296" t="s">
        <v>3</v>
      </c>
      <c r="HM296" t="s">
        <v>3</v>
      </c>
      <c r="HN296" t="s">
        <v>3</v>
      </c>
      <c r="HO296" t="s">
        <v>3</v>
      </c>
      <c r="HP296" t="s">
        <v>3</v>
      </c>
      <c r="HQ296" t="s">
        <v>3</v>
      </c>
      <c r="IK296">
        <v>0</v>
      </c>
    </row>
    <row r="297" spans="1:255" x14ac:dyDescent="0.2">
      <c r="A297" s="2">
        <v>17</v>
      </c>
      <c r="B297" s="2">
        <v>1</v>
      </c>
      <c r="C297" s="2"/>
      <c r="D297" s="2"/>
      <c r="E297" s="2" t="s">
        <v>358</v>
      </c>
      <c r="F297" s="2" t="s">
        <v>325</v>
      </c>
      <c r="G297" s="2" t="s">
        <v>326</v>
      </c>
      <c r="H297" s="2" t="s">
        <v>305</v>
      </c>
      <c r="I297" s="2">
        <v>4</v>
      </c>
      <c r="J297" s="2">
        <v>0</v>
      </c>
      <c r="K297" s="2">
        <v>4</v>
      </c>
      <c r="L297" s="2"/>
      <c r="M297" s="2"/>
      <c r="N297" s="2"/>
      <c r="O297" s="2">
        <f t="shared" si="255"/>
        <v>1970</v>
      </c>
      <c r="P297" s="2">
        <f t="shared" si="256"/>
        <v>1970</v>
      </c>
      <c r="Q297" s="2">
        <f t="shared" si="257"/>
        <v>0</v>
      </c>
      <c r="R297" s="2">
        <f t="shared" si="258"/>
        <v>0</v>
      </c>
      <c r="S297" s="2">
        <f t="shared" si="259"/>
        <v>0</v>
      </c>
      <c r="T297" s="2">
        <f t="shared" si="260"/>
        <v>0</v>
      </c>
      <c r="U297" s="2">
        <f t="shared" si="261"/>
        <v>0</v>
      </c>
      <c r="V297" s="2">
        <f t="shared" si="262"/>
        <v>0</v>
      </c>
      <c r="W297" s="2">
        <f t="shared" si="263"/>
        <v>1</v>
      </c>
      <c r="X297" s="2">
        <f t="shared" si="264"/>
        <v>0</v>
      </c>
      <c r="Y297" s="2">
        <f t="shared" si="265"/>
        <v>0</v>
      </c>
      <c r="Z297" s="2"/>
      <c r="AA297" s="2">
        <v>76147896</v>
      </c>
      <c r="AB297" s="2">
        <f t="shared" si="266"/>
        <v>492.61</v>
      </c>
      <c r="AC297" s="2">
        <f t="shared" si="267"/>
        <v>492.61</v>
      </c>
      <c r="AD297" s="2">
        <f t="shared" ref="AD297:AD302" si="293">ROUND((((ET297)-(EU297))+AE297),6)</f>
        <v>0</v>
      </c>
      <c r="AE297" s="2">
        <f t="shared" ref="AE297:AF302" si="294">ROUND((EU297),6)</f>
        <v>0</v>
      </c>
      <c r="AF297" s="2">
        <f t="shared" si="294"/>
        <v>0</v>
      </c>
      <c r="AG297" s="2">
        <f t="shared" si="268"/>
        <v>0</v>
      </c>
      <c r="AH297" s="2">
        <f t="shared" ref="AH297:AI302" si="295">(EW297)</f>
        <v>0</v>
      </c>
      <c r="AI297" s="2">
        <f t="shared" si="295"/>
        <v>0</v>
      </c>
      <c r="AJ297" s="2">
        <f t="shared" si="269"/>
        <v>0.36</v>
      </c>
      <c r="AK297" s="2">
        <v>492.61</v>
      </c>
      <c r="AL297" s="2">
        <v>492.61</v>
      </c>
      <c r="AM297" s="2">
        <v>0</v>
      </c>
      <c r="AN297" s="2">
        <v>0</v>
      </c>
      <c r="AO297" s="2">
        <v>0</v>
      </c>
      <c r="AP297" s="2">
        <v>0</v>
      </c>
      <c r="AQ297" s="2">
        <v>0</v>
      </c>
      <c r="AR297" s="2">
        <v>0</v>
      </c>
      <c r="AS297" s="2">
        <v>0.36</v>
      </c>
      <c r="AT297" s="2">
        <v>0</v>
      </c>
      <c r="AU297" s="2">
        <v>0</v>
      </c>
      <c r="AV297" s="2">
        <v>1</v>
      </c>
      <c r="AW297" s="2">
        <v>1</v>
      </c>
      <c r="AX297" s="2"/>
      <c r="AY297" s="2"/>
      <c r="AZ297" s="2">
        <v>1</v>
      </c>
      <c r="BA297" s="2">
        <v>1</v>
      </c>
      <c r="BB297" s="2">
        <v>1</v>
      </c>
      <c r="BC297" s="2">
        <v>1</v>
      </c>
      <c r="BD297" s="2" t="s">
        <v>3</v>
      </c>
      <c r="BE297" s="2" t="s">
        <v>3</v>
      </c>
      <c r="BF297" s="2" t="s">
        <v>3</v>
      </c>
      <c r="BG297" s="2" t="s">
        <v>3</v>
      </c>
      <c r="BH297" s="2">
        <v>3</v>
      </c>
      <c r="BI297" s="2">
        <v>2</v>
      </c>
      <c r="BJ297" s="2" t="s">
        <v>327</v>
      </c>
      <c r="BK297" s="2"/>
      <c r="BL297" s="2"/>
      <c r="BM297" s="2">
        <v>500002</v>
      </c>
      <c r="BN297" s="2">
        <v>0</v>
      </c>
      <c r="BO297" s="2" t="s">
        <v>3</v>
      </c>
      <c r="BP297" s="2">
        <v>0</v>
      </c>
      <c r="BQ297" s="2">
        <v>12</v>
      </c>
      <c r="BR297" s="2">
        <v>0</v>
      </c>
      <c r="BS297" s="2">
        <v>1</v>
      </c>
      <c r="BT297" s="2">
        <v>1</v>
      </c>
      <c r="BU297" s="2">
        <v>1</v>
      </c>
      <c r="BV297" s="2">
        <v>1</v>
      </c>
      <c r="BW297" s="2">
        <v>1</v>
      </c>
      <c r="BX297" s="2">
        <v>1</v>
      </c>
      <c r="BY297" s="2" t="s">
        <v>3</v>
      </c>
      <c r="BZ297" s="2">
        <v>0</v>
      </c>
      <c r="CA297" s="2">
        <v>0</v>
      </c>
      <c r="CB297" s="2" t="s">
        <v>3</v>
      </c>
      <c r="CC297" s="2"/>
      <c r="CD297" s="2"/>
      <c r="CE297" s="2">
        <v>0</v>
      </c>
      <c r="CF297" s="2">
        <v>0</v>
      </c>
      <c r="CG297" s="2">
        <v>0</v>
      </c>
      <c r="CH297" s="2"/>
      <c r="CI297" s="2"/>
      <c r="CJ297" s="2"/>
      <c r="CK297" s="2"/>
      <c r="CL297" s="2"/>
      <c r="CM297" s="2">
        <v>0</v>
      </c>
      <c r="CN297" s="2" t="s">
        <v>3</v>
      </c>
      <c r="CO297" s="2">
        <v>0</v>
      </c>
      <c r="CP297" s="2">
        <f t="shared" si="270"/>
        <v>1970</v>
      </c>
      <c r="CQ297" s="2">
        <f t="shared" si="271"/>
        <v>492.61</v>
      </c>
      <c r="CR297" s="2">
        <f t="shared" si="272"/>
        <v>0</v>
      </c>
      <c r="CS297" s="2">
        <f t="shared" si="273"/>
        <v>0</v>
      </c>
      <c r="CT297" s="2">
        <f t="shared" si="274"/>
        <v>0</v>
      </c>
      <c r="CU297" s="2">
        <f t="shared" si="275"/>
        <v>0</v>
      </c>
      <c r="CV297" s="2">
        <f t="shared" si="276"/>
        <v>0</v>
      </c>
      <c r="CW297" s="2">
        <f t="shared" si="277"/>
        <v>0</v>
      </c>
      <c r="CX297" s="2">
        <f t="shared" si="278"/>
        <v>0.36</v>
      </c>
      <c r="CY297" s="2">
        <f t="shared" si="279"/>
        <v>0</v>
      </c>
      <c r="CZ297" s="2">
        <f t="shared" si="280"/>
        <v>0</v>
      </c>
      <c r="DA297" s="2"/>
      <c r="DB297" s="2"/>
      <c r="DC297" s="2" t="s">
        <v>3</v>
      </c>
      <c r="DD297" s="2" t="s">
        <v>3</v>
      </c>
      <c r="DE297" s="2" t="s">
        <v>3</v>
      </c>
      <c r="DF297" s="2" t="s">
        <v>3</v>
      </c>
      <c r="DG297" s="2" t="s">
        <v>3</v>
      </c>
      <c r="DH297" s="2" t="s">
        <v>3</v>
      </c>
      <c r="DI297" s="2" t="s">
        <v>3</v>
      </c>
      <c r="DJ297" s="2" t="s">
        <v>3</v>
      </c>
      <c r="DK297" s="2" t="s">
        <v>3</v>
      </c>
      <c r="DL297" s="2" t="s">
        <v>3</v>
      </c>
      <c r="DM297" s="2" t="s">
        <v>3</v>
      </c>
      <c r="DN297" s="2">
        <v>0</v>
      </c>
      <c r="DO297" s="2">
        <v>0</v>
      </c>
      <c r="DP297" s="2">
        <v>1</v>
      </c>
      <c r="DQ297" s="2">
        <v>1</v>
      </c>
      <c r="DR297" s="2"/>
      <c r="DS297" s="2"/>
      <c r="DT297" s="2"/>
      <c r="DU297" s="2">
        <v>1013</v>
      </c>
      <c r="DV297" s="2" t="s">
        <v>305</v>
      </c>
      <c r="DW297" s="2" t="s">
        <v>305</v>
      </c>
      <c r="DX297" s="2">
        <v>1</v>
      </c>
      <c r="DY297" s="2"/>
      <c r="DZ297" s="2" t="s">
        <v>3</v>
      </c>
      <c r="EA297" s="2" t="s">
        <v>3</v>
      </c>
      <c r="EB297" s="2" t="s">
        <v>3</v>
      </c>
      <c r="EC297" s="2" t="s">
        <v>3</v>
      </c>
      <c r="ED297" s="2"/>
      <c r="EE297" s="2">
        <v>41318551</v>
      </c>
      <c r="EF297" s="2">
        <v>12</v>
      </c>
      <c r="EG297" s="2" t="s">
        <v>59</v>
      </c>
      <c r="EH297" s="2">
        <v>0</v>
      </c>
      <c r="EI297" s="2" t="s">
        <v>3</v>
      </c>
      <c r="EJ297" s="2">
        <v>2</v>
      </c>
      <c r="EK297" s="2">
        <v>500002</v>
      </c>
      <c r="EL297" s="2" t="s">
        <v>60</v>
      </c>
      <c r="EM297" s="2" t="s">
        <v>61</v>
      </c>
      <c r="EN297" s="2"/>
      <c r="EO297" s="2" t="s">
        <v>3</v>
      </c>
      <c r="EP297" s="2"/>
      <c r="EQ297" s="2">
        <v>131072</v>
      </c>
      <c r="ER297" s="2">
        <v>492.61</v>
      </c>
      <c r="ES297" s="2">
        <v>492.61</v>
      </c>
      <c r="ET297" s="2">
        <v>0</v>
      </c>
      <c r="EU297" s="2">
        <v>0</v>
      </c>
      <c r="EV297" s="2">
        <v>0</v>
      </c>
      <c r="EW297" s="2">
        <v>0</v>
      </c>
      <c r="EX297" s="2">
        <v>0</v>
      </c>
      <c r="EY297" s="2">
        <v>0</v>
      </c>
      <c r="EZ297" s="2"/>
      <c r="FA297" s="2"/>
      <c r="FB297" s="2"/>
      <c r="FC297" s="2"/>
      <c r="FD297" s="2"/>
      <c r="FE297" s="2"/>
      <c r="FF297" s="2"/>
      <c r="FG297" s="2"/>
      <c r="FH297" s="2"/>
      <c r="FI297" s="2"/>
      <c r="FJ297" s="2"/>
      <c r="FK297" s="2"/>
      <c r="FL297" s="2"/>
      <c r="FM297" s="2"/>
      <c r="FN297" s="2"/>
      <c r="FO297" s="2"/>
      <c r="FP297" s="2"/>
      <c r="FQ297" s="2">
        <v>0</v>
      </c>
      <c r="FR297" s="2">
        <f t="shared" si="281"/>
        <v>0</v>
      </c>
      <c r="FS297" s="2">
        <v>0</v>
      </c>
      <c r="FT297" s="2"/>
      <c r="FU297" s="2"/>
      <c r="FV297" s="2"/>
      <c r="FW297" s="2"/>
      <c r="FX297" s="2">
        <v>0</v>
      </c>
      <c r="FY297" s="2">
        <v>0</v>
      </c>
      <c r="FZ297" s="2"/>
      <c r="GA297" s="2" t="s">
        <v>3</v>
      </c>
      <c r="GB297" s="2"/>
      <c r="GC297" s="2"/>
      <c r="GD297" s="2">
        <v>1</v>
      </c>
      <c r="GE297" s="2"/>
      <c r="GF297" s="2">
        <v>719870956</v>
      </c>
      <c r="GG297" s="2">
        <v>2</v>
      </c>
      <c r="GH297" s="2">
        <v>1</v>
      </c>
      <c r="GI297" s="2">
        <v>-2</v>
      </c>
      <c r="GJ297" s="2">
        <v>0</v>
      </c>
      <c r="GK297" s="2">
        <v>0</v>
      </c>
      <c r="GL297" s="2">
        <f t="shared" si="282"/>
        <v>0</v>
      </c>
      <c r="GM297" s="2">
        <f t="shared" si="283"/>
        <v>1970</v>
      </c>
      <c r="GN297" s="2">
        <f t="shared" si="284"/>
        <v>0</v>
      </c>
      <c r="GO297" s="2">
        <f t="shared" si="285"/>
        <v>1970</v>
      </c>
      <c r="GP297" s="2">
        <f t="shared" si="286"/>
        <v>0</v>
      </c>
      <c r="GQ297" s="2"/>
      <c r="GR297" s="2">
        <v>0</v>
      </c>
      <c r="GS297" s="2">
        <v>3</v>
      </c>
      <c r="GT297" s="2">
        <v>0</v>
      </c>
      <c r="GU297" s="2" t="s">
        <v>3</v>
      </c>
      <c r="GV297" s="2">
        <f t="shared" si="287"/>
        <v>0</v>
      </c>
      <c r="GW297" s="2">
        <v>1</v>
      </c>
      <c r="GX297" s="2">
        <f t="shared" si="288"/>
        <v>0</v>
      </c>
      <c r="GY297" s="2"/>
      <c r="GZ297" s="2"/>
      <c r="HA297" s="2">
        <v>0</v>
      </c>
      <c r="HB297" s="2">
        <v>0</v>
      </c>
      <c r="HC297" s="2">
        <f t="shared" si="289"/>
        <v>0</v>
      </c>
      <c r="HD297" s="2"/>
      <c r="HE297" s="2" t="s">
        <v>3</v>
      </c>
      <c r="HF297" s="2" t="s">
        <v>3</v>
      </c>
      <c r="HG297" s="2"/>
      <c r="HH297" s="2"/>
      <c r="HI297" s="2"/>
      <c r="HJ297" s="2"/>
      <c r="HK297" s="2"/>
      <c r="HL297" s="2"/>
      <c r="HM297" s="2" t="s">
        <v>3</v>
      </c>
      <c r="HN297" s="2" t="s">
        <v>3</v>
      </c>
      <c r="HO297" s="2" t="s">
        <v>3</v>
      </c>
      <c r="HP297" s="2" t="s">
        <v>3</v>
      </c>
      <c r="HQ297" s="2" t="s">
        <v>3</v>
      </c>
      <c r="HR297" s="2"/>
      <c r="HS297" s="2"/>
      <c r="HT297" s="2"/>
      <c r="HU297" s="2"/>
      <c r="HV297" s="2"/>
      <c r="HW297" s="2"/>
      <c r="HX297" s="2"/>
      <c r="HY297" s="2"/>
      <c r="HZ297" s="2"/>
      <c r="IA297" s="2"/>
      <c r="IB297" s="2"/>
      <c r="IC297" s="2"/>
      <c r="ID297" s="2"/>
      <c r="IE297" s="2"/>
      <c r="IF297" s="2"/>
      <c r="IG297" s="2"/>
      <c r="IH297" s="2"/>
      <c r="II297" s="2"/>
      <c r="IJ297" s="2"/>
      <c r="IK297" s="2">
        <v>0</v>
      </c>
      <c r="IL297" s="2"/>
      <c r="IM297" s="2"/>
      <c r="IN297" s="2"/>
      <c r="IO297" s="2"/>
      <c r="IP297" s="2"/>
      <c r="IQ297" s="2"/>
      <c r="IR297" s="2"/>
      <c r="IS297" s="2"/>
      <c r="IT297" s="2"/>
      <c r="IU297" s="2"/>
    </row>
    <row r="298" spans="1:255" x14ac:dyDescent="0.2">
      <c r="A298">
        <v>17</v>
      </c>
      <c r="B298">
        <v>1</v>
      </c>
      <c r="E298" t="s">
        <v>358</v>
      </c>
      <c r="F298" t="s">
        <v>325</v>
      </c>
      <c r="G298" t="s">
        <v>326</v>
      </c>
      <c r="H298" t="s">
        <v>305</v>
      </c>
      <c r="I298">
        <v>4</v>
      </c>
      <c r="J298">
        <v>0</v>
      </c>
      <c r="K298">
        <v>4</v>
      </c>
      <c r="O298">
        <f t="shared" si="255"/>
        <v>16217</v>
      </c>
      <c r="P298">
        <f t="shared" si="256"/>
        <v>16217</v>
      </c>
      <c r="Q298">
        <f t="shared" si="257"/>
        <v>0</v>
      </c>
      <c r="R298">
        <f t="shared" si="258"/>
        <v>0</v>
      </c>
      <c r="S298">
        <f t="shared" si="259"/>
        <v>0</v>
      </c>
      <c r="T298">
        <f t="shared" si="260"/>
        <v>0</v>
      </c>
      <c r="U298">
        <f t="shared" si="261"/>
        <v>0</v>
      </c>
      <c r="V298">
        <f t="shared" si="262"/>
        <v>0</v>
      </c>
      <c r="W298">
        <f t="shared" si="263"/>
        <v>1</v>
      </c>
      <c r="X298">
        <f t="shared" si="264"/>
        <v>0</v>
      </c>
      <c r="Y298">
        <f t="shared" si="265"/>
        <v>0</v>
      </c>
      <c r="AA298">
        <v>76147894</v>
      </c>
      <c r="AB298">
        <f t="shared" si="266"/>
        <v>492.61</v>
      </c>
      <c r="AC298">
        <f t="shared" si="267"/>
        <v>492.61</v>
      </c>
      <c r="AD298">
        <f t="shared" si="293"/>
        <v>0</v>
      </c>
      <c r="AE298">
        <f t="shared" si="294"/>
        <v>0</v>
      </c>
      <c r="AF298">
        <f t="shared" si="294"/>
        <v>0</v>
      </c>
      <c r="AG298">
        <f t="shared" si="268"/>
        <v>0</v>
      </c>
      <c r="AH298">
        <f t="shared" si="295"/>
        <v>0</v>
      </c>
      <c r="AI298">
        <f t="shared" si="295"/>
        <v>0</v>
      </c>
      <c r="AJ298">
        <f t="shared" si="269"/>
        <v>0.36</v>
      </c>
      <c r="AK298">
        <v>492.61</v>
      </c>
      <c r="AL298">
        <v>492.61</v>
      </c>
      <c r="AM298">
        <v>0</v>
      </c>
      <c r="AN298">
        <v>0</v>
      </c>
      <c r="AO298">
        <v>0</v>
      </c>
      <c r="AP298">
        <v>0</v>
      </c>
      <c r="AQ298">
        <v>0</v>
      </c>
      <c r="AR298">
        <v>0</v>
      </c>
      <c r="AS298">
        <v>0.36</v>
      </c>
      <c r="AT298">
        <v>0</v>
      </c>
      <c r="AU298">
        <v>0</v>
      </c>
      <c r="AV298">
        <v>1</v>
      </c>
      <c r="AW298">
        <v>1</v>
      </c>
      <c r="AZ298">
        <v>8.23</v>
      </c>
      <c r="BA298">
        <v>1</v>
      </c>
      <c r="BB298">
        <v>1</v>
      </c>
      <c r="BC298">
        <v>8.23</v>
      </c>
      <c r="BD298" t="s">
        <v>3</v>
      </c>
      <c r="BE298" t="s">
        <v>3</v>
      </c>
      <c r="BF298" t="s">
        <v>3</v>
      </c>
      <c r="BG298" t="s">
        <v>3</v>
      </c>
      <c r="BH298">
        <v>3</v>
      </c>
      <c r="BI298">
        <v>2</v>
      </c>
      <c r="BJ298" t="s">
        <v>327</v>
      </c>
      <c r="BM298">
        <v>500002</v>
      </c>
      <c r="BN298">
        <v>0</v>
      </c>
      <c r="BO298" t="s">
        <v>258</v>
      </c>
      <c r="BP298">
        <v>1</v>
      </c>
      <c r="BQ298">
        <v>12</v>
      </c>
      <c r="BR298">
        <v>0</v>
      </c>
      <c r="BS298">
        <v>1</v>
      </c>
      <c r="BT298">
        <v>1</v>
      </c>
      <c r="BU298">
        <v>1</v>
      </c>
      <c r="BV298">
        <v>1</v>
      </c>
      <c r="BW298">
        <v>1</v>
      </c>
      <c r="BX298">
        <v>1</v>
      </c>
      <c r="BY298" t="s">
        <v>3</v>
      </c>
      <c r="BZ298">
        <v>0</v>
      </c>
      <c r="CA298">
        <v>0</v>
      </c>
      <c r="CB298" t="s">
        <v>3</v>
      </c>
      <c r="CE298">
        <v>0</v>
      </c>
      <c r="CF298">
        <v>0</v>
      </c>
      <c r="CG298">
        <v>0</v>
      </c>
      <c r="CM298">
        <v>0</v>
      </c>
      <c r="CN298" t="s">
        <v>3</v>
      </c>
      <c r="CO298">
        <v>0</v>
      </c>
      <c r="CP298">
        <f t="shared" si="270"/>
        <v>16217</v>
      </c>
      <c r="CQ298">
        <f t="shared" si="271"/>
        <v>4054.1803000000004</v>
      </c>
      <c r="CR298">
        <f t="shared" si="272"/>
        <v>0</v>
      </c>
      <c r="CS298">
        <f t="shared" si="273"/>
        <v>0</v>
      </c>
      <c r="CT298">
        <f t="shared" si="274"/>
        <v>0</v>
      </c>
      <c r="CU298">
        <f t="shared" si="275"/>
        <v>0</v>
      </c>
      <c r="CV298">
        <f t="shared" si="276"/>
        <v>0</v>
      </c>
      <c r="CW298">
        <f t="shared" si="277"/>
        <v>0</v>
      </c>
      <c r="CX298">
        <f t="shared" si="278"/>
        <v>0.36</v>
      </c>
      <c r="CY298">
        <f t="shared" si="279"/>
        <v>0</v>
      </c>
      <c r="CZ298">
        <f t="shared" si="280"/>
        <v>0</v>
      </c>
      <c r="DC298" t="s">
        <v>3</v>
      </c>
      <c r="DD298" t="s">
        <v>3</v>
      </c>
      <c r="DE298" t="s">
        <v>3</v>
      </c>
      <c r="DF298" t="s">
        <v>3</v>
      </c>
      <c r="DG298" t="s">
        <v>3</v>
      </c>
      <c r="DH298" t="s">
        <v>3</v>
      </c>
      <c r="DI298" t="s">
        <v>3</v>
      </c>
      <c r="DJ298" t="s">
        <v>3</v>
      </c>
      <c r="DK298" t="s">
        <v>3</v>
      </c>
      <c r="DL298" t="s">
        <v>3</v>
      </c>
      <c r="DM298" t="s">
        <v>3</v>
      </c>
      <c r="DN298">
        <v>0</v>
      </c>
      <c r="DO298">
        <v>0</v>
      </c>
      <c r="DP298">
        <v>1</v>
      </c>
      <c r="DQ298">
        <v>1</v>
      </c>
      <c r="DU298">
        <v>1013</v>
      </c>
      <c r="DV298" t="s">
        <v>305</v>
      </c>
      <c r="DW298" t="s">
        <v>305</v>
      </c>
      <c r="DX298">
        <v>1</v>
      </c>
      <c r="DZ298" t="s">
        <v>3</v>
      </c>
      <c r="EA298" t="s">
        <v>3</v>
      </c>
      <c r="EB298" t="s">
        <v>3</v>
      </c>
      <c r="EC298" t="s">
        <v>3</v>
      </c>
      <c r="EE298">
        <v>41318551</v>
      </c>
      <c r="EF298">
        <v>12</v>
      </c>
      <c r="EG298" t="s">
        <v>59</v>
      </c>
      <c r="EH298">
        <v>0</v>
      </c>
      <c r="EI298" t="s">
        <v>3</v>
      </c>
      <c r="EJ298">
        <v>2</v>
      </c>
      <c r="EK298">
        <v>500002</v>
      </c>
      <c r="EL298" t="s">
        <v>60</v>
      </c>
      <c r="EM298" t="s">
        <v>61</v>
      </c>
      <c r="EO298" t="s">
        <v>3</v>
      </c>
      <c r="EQ298">
        <v>131072</v>
      </c>
      <c r="ER298">
        <v>492.61</v>
      </c>
      <c r="ES298">
        <v>492.61</v>
      </c>
      <c r="ET298">
        <v>0</v>
      </c>
      <c r="EU298">
        <v>0</v>
      </c>
      <c r="EV298">
        <v>0</v>
      </c>
      <c r="EW298">
        <v>0</v>
      </c>
      <c r="EX298">
        <v>0</v>
      </c>
      <c r="EY298">
        <v>0</v>
      </c>
      <c r="FQ298">
        <v>0</v>
      </c>
      <c r="FR298">
        <f t="shared" si="281"/>
        <v>0</v>
      </c>
      <c r="FS298">
        <v>0</v>
      </c>
      <c r="FX298">
        <v>0</v>
      </c>
      <c r="FY298">
        <v>0</v>
      </c>
      <c r="GA298" t="s">
        <v>3</v>
      </c>
      <c r="GD298">
        <v>1</v>
      </c>
      <c r="GF298">
        <v>719870956</v>
      </c>
      <c r="GG298">
        <v>1</v>
      </c>
      <c r="GH298">
        <v>1</v>
      </c>
      <c r="GI298">
        <v>3</v>
      </c>
      <c r="GJ298">
        <v>0</v>
      </c>
      <c r="GK298">
        <v>0</v>
      </c>
      <c r="GL298">
        <f t="shared" si="282"/>
        <v>0</v>
      </c>
      <c r="GM298">
        <f t="shared" si="283"/>
        <v>16217</v>
      </c>
      <c r="GN298">
        <f t="shared" si="284"/>
        <v>0</v>
      </c>
      <c r="GO298">
        <f t="shared" si="285"/>
        <v>16217</v>
      </c>
      <c r="GP298">
        <f t="shared" si="286"/>
        <v>0</v>
      </c>
      <c r="GR298">
        <v>0</v>
      </c>
      <c r="GS298">
        <v>3</v>
      </c>
      <c r="GT298">
        <v>0</v>
      </c>
      <c r="GU298" t="s">
        <v>3</v>
      </c>
      <c r="GV298">
        <f t="shared" si="287"/>
        <v>0</v>
      </c>
      <c r="GW298">
        <v>1</v>
      </c>
      <c r="GX298">
        <f t="shared" si="288"/>
        <v>0</v>
      </c>
      <c r="HA298">
        <v>0</v>
      </c>
      <c r="HB298">
        <v>0</v>
      </c>
      <c r="HC298">
        <f t="shared" si="289"/>
        <v>0</v>
      </c>
      <c r="HE298" t="s">
        <v>3</v>
      </c>
      <c r="HF298" t="s">
        <v>3</v>
      </c>
      <c r="HM298" t="s">
        <v>3</v>
      </c>
      <c r="HN298" t="s">
        <v>3</v>
      </c>
      <c r="HO298" t="s">
        <v>3</v>
      </c>
      <c r="HP298" t="s">
        <v>3</v>
      </c>
      <c r="HQ298" t="s">
        <v>3</v>
      </c>
      <c r="IK298">
        <v>0</v>
      </c>
    </row>
    <row r="299" spans="1:255" x14ac:dyDescent="0.2">
      <c r="A299" s="2">
        <v>17</v>
      </c>
      <c r="B299" s="2">
        <v>1</v>
      </c>
      <c r="C299" s="2"/>
      <c r="D299" s="2"/>
      <c r="E299" s="2" t="s">
        <v>359</v>
      </c>
      <c r="F299" s="2" t="s">
        <v>360</v>
      </c>
      <c r="G299" s="2" t="s">
        <v>361</v>
      </c>
      <c r="H299" s="2" t="s">
        <v>362</v>
      </c>
      <c r="I299" s="2">
        <v>3.0000000000000001E-3</v>
      </c>
      <c r="J299" s="2">
        <v>0</v>
      </c>
      <c r="K299" s="2">
        <v>3.0000000000000001E-3</v>
      </c>
      <c r="L299" s="2"/>
      <c r="M299" s="2"/>
      <c r="N299" s="2"/>
      <c r="O299" s="2">
        <f t="shared" si="255"/>
        <v>27</v>
      </c>
      <c r="P299" s="2">
        <f t="shared" si="256"/>
        <v>27</v>
      </c>
      <c r="Q299" s="2">
        <f t="shared" si="257"/>
        <v>0</v>
      </c>
      <c r="R299" s="2">
        <f t="shared" si="258"/>
        <v>0</v>
      </c>
      <c r="S299" s="2">
        <f t="shared" si="259"/>
        <v>0</v>
      </c>
      <c r="T299" s="2">
        <f t="shared" si="260"/>
        <v>0</v>
      </c>
      <c r="U299" s="2">
        <f t="shared" si="261"/>
        <v>0</v>
      </c>
      <c r="V299" s="2">
        <f t="shared" si="262"/>
        <v>0</v>
      </c>
      <c r="W299" s="2">
        <f t="shared" si="263"/>
        <v>0</v>
      </c>
      <c r="X299" s="2">
        <f t="shared" si="264"/>
        <v>0</v>
      </c>
      <c r="Y299" s="2">
        <f t="shared" si="265"/>
        <v>0</v>
      </c>
      <c r="Z299" s="2"/>
      <c r="AA299" s="2">
        <v>76147896</v>
      </c>
      <c r="AB299" s="2">
        <f t="shared" si="266"/>
        <v>9040.01</v>
      </c>
      <c r="AC299" s="2">
        <f t="shared" si="267"/>
        <v>9040.01</v>
      </c>
      <c r="AD299" s="2">
        <f t="shared" si="293"/>
        <v>0</v>
      </c>
      <c r="AE299" s="2">
        <f t="shared" si="294"/>
        <v>0</v>
      </c>
      <c r="AF299" s="2">
        <f t="shared" si="294"/>
        <v>0</v>
      </c>
      <c r="AG299" s="2">
        <f t="shared" si="268"/>
        <v>0</v>
      </c>
      <c r="AH299" s="2">
        <f t="shared" si="295"/>
        <v>0</v>
      </c>
      <c r="AI299" s="2">
        <f t="shared" si="295"/>
        <v>0</v>
      </c>
      <c r="AJ299" s="2">
        <f t="shared" si="269"/>
        <v>26</v>
      </c>
      <c r="AK299" s="2">
        <v>9040.01</v>
      </c>
      <c r="AL299" s="2">
        <v>9040.01</v>
      </c>
      <c r="AM299" s="2">
        <v>0</v>
      </c>
      <c r="AN299" s="2">
        <v>0</v>
      </c>
      <c r="AO299" s="2">
        <v>0</v>
      </c>
      <c r="AP299" s="2">
        <v>0</v>
      </c>
      <c r="AQ299" s="2">
        <v>0</v>
      </c>
      <c r="AR299" s="2">
        <v>0</v>
      </c>
      <c r="AS299" s="2">
        <v>26</v>
      </c>
      <c r="AT299" s="2">
        <v>0</v>
      </c>
      <c r="AU299" s="2">
        <v>0</v>
      </c>
      <c r="AV299" s="2">
        <v>1</v>
      </c>
      <c r="AW299" s="2">
        <v>1</v>
      </c>
      <c r="AX299" s="2"/>
      <c r="AY299" s="2"/>
      <c r="AZ299" s="2">
        <v>1</v>
      </c>
      <c r="BA299" s="2">
        <v>1</v>
      </c>
      <c r="BB299" s="2">
        <v>1</v>
      </c>
      <c r="BC299" s="2">
        <v>1</v>
      </c>
      <c r="BD299" s="2" t="s">
        <v>3</v>
      </c>
      <c r="BE299" s="2" t="s">
        <v>3</v>
      </c>
      <c r="BF299" s="2" t="s">
        <v>3</v>
      </c>
      <c r="BG299" s="2" t="s">
        <v>3</v>
      </c>
      <c r="BH299" s="2">
        <v>3</v>
      </c>
      <c r="BI299" s="2">
        <v>1</v>
      </c>
      <c r="BJ299" s="2" t="s">
        <v>363</v>
      </c>
      <c r="BK299" s="2"/>
      <c r="BL299" s="2"/>
      <c r="BM299" s="2">
        <v>500001</v>
      </c>
      <c r="BN299" s="2">
        <v>0</v>
      </c>
      <c r="BO299" s="2" t="s">
        <v>3</v>
      </c>
      <c r="BP299" s="2">
        <v>0</v>
      </c>
      <c r="BQ299" s="2">
        <v>8</v>
      </c>
      <c r="BR299" s="2">
        <v>0</v>
      </c>
      <c r="BS299" s="2">
        <v>1</v>
      </c>
      <c r="BT299" s="2">
        <v>1</v>
      </c>
      <c r="BU299" s="2">
        <v>1</v>
      </c>
      <c r="BV299" s="2">
        <v>1</v>
      </c>
      <c r="BW299" s="2">
        <v>1</v>
      </c>
      <c r="BX299" s="2">
        <v>1</v>
      </c>
      <c r="BY299" s="2" t="s">
        <v>3</v>
      </c>
      <c r="BZ299" s="2">
        <v>0</v>
      </c>
      <c r="CA299" s="2">
        <v>0</v>
      </c>
      <c r="CB299" s="2" t="s">
        <v>3</v>
      </c>
      <c r="CC299" s="2"/>
      <c r="CD299" s="2"/>
      <c r="CE299" s="2">
        <v>0</v>
      </c>
      <c r="CF299" s="2">
        <v>0</v>
      </c>
      <c r="CG299" s="2">
        <v>0</v>
      </c>
      <c r="CH299" s="2"/>
      <c r="CI299" s="2"/>
      <c r="CJ299" s="2"/>
      <c r="CK299" s="2"/>
      <c r="CL299" s="2"/>
      <c r="CM299" s="2">
        <v>0</v>
      </c>
      <c r="CN299" s="2" t="s">
        <v>3</v>
      </c>
      <c r="CO299" s="2">
        <v>0</v>
      </c>
      <c r="CP299" s="2">
        <f t="shared" si="270"/>
        <v>27</v>
      </c>
      <c r="CQ299" s="2">
        <f t="shared" si="271"/>
        <v>9040.01</v>
      </c>
      <c r="CR299" s="2">
        <f t="shared" si="272"/>
        <v>0</v>
      </c>
      <c r="CS299" s="2">
        <f t="shared" si="273"/>
        <v>0</v>
      </c>
      <c r="CT299" s="2">
        <f t="shared" si="274"/>
        <v>0</v>
      </c>
      <c r="CU299" s="2">
        <f t="shared" si="275"/>
        <v>0</v>
      </c>
      <c r="CV299" s="2">
        <f t="shared" si="276"/>
        <v>0</v>
      </c>
      <c r="CW299" s="2">
        <f t="shared" si="277"/>
        <v>0</v>
      </c>
      <c r="CX299" s="2">
        <f t="shared" si="278"/>
        <v>26</v>
      </c>
      <c r="CY299" s="2">
        <f t="shared" si="279"/>
        <v>0</v>
      </c>
      <c r="CZ299" s="2">
        <f t="shared" si="280"/>
        <v>0</v>
      </c>
      <c r="DA299" s="2"/>
      <c r="DB299" s="2"/>
      <c r="DC299" s="2" t="s">
        <v>3</v>
      </c>
      <c r="DD299" s="2" t="s">
        <v>3</v>
      </c>
      <c r="DE299" s="2" t="s">
        <v>3</v>
      </c>
      <c r="DF299" s="2" t="s">
        <v>3</v>
      </c>
      <c r="DG299" s="2" t="s">
        <v>3</v>
      </c>
      <c r="DH299" s="2" t="s">
        <v>3</v>
      </c>
      <c r="DI299" s="2" t="s">
        <v>3</v>
      </c>
      <c r="DJ299" s="2" t="s">
        <v>3</v>
      </c>
      <c r="DK299" s="2" t="s">
        <v>3</v>
      </c>
      <c r="DL299" s="2" t="s">
        <v>3</v>
      </c>
      <c r="DM299" s="2" t="s">
        <v>3</v>
      </c>
      <c r="DN299" s="2">
        <v>0</v>
      </c>
      <c r="DO299" s="2">
        <v>0</v>
      </c>
      <c r="DP299" s="2">
        <v>1</v>
      </c>
      <c r="DQ299" s="2">
        <v>1</v>
      </c>
      <c r="DR299" s="2"/>
      <c r="DS299" s="2"/>
      <c r="DT299" s="2"/>
      <c r="DU299" s="2">
        <v>1009</v>
      </c>
      <c r="DV299" s="2" t="s">
        <v>362</v>
      </c>
      <c r="DW299" s="2" t="s">
        <v>362</v>
      </c>
      <c r="DX299" s="2">
        <v>1000</v>
      </c>
      <c r="DY299" s="2"/>
      <c r="DZ299" s="2" t="s">
        <v>3</v>
      </c>
      <c r="EA299" s="2" t="s">
        <v>3</v>
      </c>
      <c r="EB299" s="2" t="s">
        <v>3</v>
      </c>
      <c r="EC299" s="2" t="s">
        <v>3</v>
      </c>
      <c r="ED299" s="2"/>
      <c r="EE299" s="2">
        <v>41318550</v>
      </c>
      <c r="EF299" s="2">
        <v>8</v>
      </c>
      <c r="EG299" s="2" t="s">
        <v>231</v>
      </c>
      <c r="EH299" s="2">
        <v>0</v>
      </c>
      <c r="EI299" s="2" t="s">
        <v>3</v>
      </c>
      <c r="EJ299" s="2">
        <v>1</v>
      </c>
      <c r="EK299" s="2">
        <v>500001</v>
      </c>
      <c r="EL299" s="2" t="s">
        <v>232</v>
      </c>
      <c r="EM299" s="2" t="s">
        <v>233</v>
      </c>
      <c r="EN299" s="2"/>
      <c r="EO299" s="2" t="s">
        <v>3</v>
      </c>
      <c r="EP299" s="2"/>
      <c r="EQ299" s="2">
        <v>0</v>
      </c>
      <c r="ER299" s="2">
        <v>9040.01</v>
      </c>
      <c r="ES299" s="2">
        <v>9040.01</v>
      </c>
      <c r="ET299" s="2">
        <v>0</v>
      </c>
      <c r="EU299" s="2">
        <v>0</v>
      </c>
      <c r="EV299" s="2">
        <v>0</v>
      </c>
      <c r="EW299" s="2">
        <v>0</v>
      </c>
      <c r="EX299" s="2">
        <v>0</v>
      </c>
      <c r="EY299" s="2">
        <v>0</v>
      </c>
      <c r="EZ299" s="2"/>
      <c r="FA299" s="2"/>
      <c r="FB299" s="2"/>
      <c r="FC299" s="2"/>
      <c r="FD299" s="2"/>
      <c r="FE299" s="2"/>
      <c r="FF299" s="2"/>
      <c r="FG299" s="2"/>
      <c r="FH299" s="2"/>
      <c r="FI299" s="2"/>
      <c r="FJ299" s="2"/>
      <c r="FK299" s="2"/>
      <c r="FL299" s="2"/>
      <c r="FM299" s="2"/>
      <c r="FN299" s="2"/>
      <c r="FO299" s="2"/>
      <c r="FP299" s="2"/>
      <c r="FQ299" s="2">
        <v>0</v>
      </c>
      <c r="FR299" s="2">
        <f t="shared" si="281"/>
        <v>0</v>
      </c>
      <c r="FS299" s="2">
        <v>0</v>
      </c>
      <c r="FT299" s="2"/>
      <c r="FU299" s="2"/>
      <c r="FV299" s="2"/>
      <c r="FW299" s="2"/>
      <c r="FX299" s="2">
        <v>0</v>
      </c>
      <c r="FY299" s="2">
        <v>0</v>
      </c>
      <c r="FZ299" s="2"/>
      <c r="GA299" s="2" t="s">
        <v>3</v>
      </c>
      <c r="GB299" s="2"/>
      <c r="GC299" s="2"/>
      <c r="GD299" s="2">
        <v>1</v>
      </c>
      <c r="GE299" s="2"/>
      <c r="GF299" s="2">
        <v>535827391</v>
      </c>
      <c r="GG299" s="2">
        <v>2</v>
      </c>
      <c r="GH299" s="2">
        <v>1</v>
      </c>
      <c r="GI299" s="2">
        <v>-2</v>
      </c>
      <c r="GJ299" s="2">
        <v>0</v>
      </c>
      <c r="GK299" s="2">
        <v>0</v>
      </c>
      <c r="GL299" s="2">
        <f t="shared" si="282"/>
        <v>0</v>
      </c>
      <c r="GM299" s="2">
        <f t="shared" si="283"/>
        <v>27</v>
      </c>
      <c r="GN299" s="2">
        <f t="shared" si="284"/>
        <v>27</v>
      </c>
      <c r="GO299" s="2">
        <f t="shared" si="285"/>
        <v>0</v>
      </c>
      <c r="GP299" s="2">
        <f t="shared" si="286"/>
        <v>0</v>
      </c>
      <c r="GQ299" s="2"/>
      <c r="GR299" s="2">
        <v>0</v>
      </c>
      <c r="GS299" s="2">
        <v>3</v>
      </c>
      <c r="GT299" s="2">
        <v>0</v>
      </c>
      <c r="GU299" s="2" t="s">
        <v>3</v>
      </c>
      <c r="GV299" s="2">
        <f t="shared" si="287"/>
        <v>0</v>
      </c>
      <c r="GW299" s="2">
        <v>1</v>
      </c>
      <c r="GX299" s="2">
        <f t="shared" si="288"/>
        <v>0</v>
      </c>
      <c r="GY299" s="2"/>
      <c r="GZ299" s="2"/>
      <c r="HA299" s="2">
        <v>0</v>
      </c>
      <c r="HB299" s="2">
        <v>0</v>
      </c>
      <c r="HC299" s="2">
        <f t="shared" si="289"/>
        <v>0</v>
      </c>
      <c r="HD299" s="2"/>
      <c r="HE299" s="2" t="s">
        <v>3</v>
      </c>
      <c r="HF299" s="2" t="s">
        <v>3</v>
      </c>
      <c r="HG299" s="2"/>
      <c r="HH299" s="2"/>
      <c r="HI299" s="2"/>
      <c r="HJ299" s="2"/>
      <c r="HK299" s="2"/>
      <c r="HL299" s="2"/>
      <c r="HM299" s="2" t="s">
        <v>3</v>
      </c>
      <c r="HN299" s="2" t="s">
        <v>3</v>
      </c>
      <c r="HO299" s="2" t="s">
        <v>3</v>
      </c>
      <c r="HP299" s="2" t="s">
        <v>3</v>
      </c>
      <c r="HQ299" s="2" t="s">
        <v>3</v>
      </c>
      <c r="HR299" s="2"/>
      <c r="HS299" s="2"/>
      <c r="HT299" s="2"/>
      <c r="HU299" s="2"/>
      <c r="HV299" s="2"/>
      <c r="HW299" s="2"/>
      <c r="HX299" s="2"/>
      <c r="HY299" s="2"/>
      <c r="HZ299" s="2"/>
      <c r="IA299" s="2"/>
      <c r="IB299" s="2"/>
      <c r="IC299" s="2"/>
      <c r="ID299" s="2"/>
      <c r="IE299" s="2"/>
      <c r="IF299" s="2"/>
      <c r="IG299" s="2"/>
      <c r="IH299" s="2"/>
      <c r="II299" s="2"/>
      <c r="IJ299" s="2"/>
      <c r="IK299" s="2">
        <v>0</v>
      </c>
      <c r="IL299" s="2"/>
      <c r="IM299" s="2"/>
      <c r="IN299" s="2"/>
      <c r="IO299" s="2"/>
      <c r="IP299" s="2"/>
      <c r="IQ299" s="2"/>
      <c r="IR299" s="2"/>
      <c r="IS299" s="2"/>
      <c r="IT299" s="2"/>
      <c r="IU299" s="2"/>
    </row>
    <row r="300" spans="1:255" x14ac:dyDescent="0.2">
      <c r="A300">
        <v>17</v>
      </c>
      <c r="B300">
        <v>1</v>
      </c>
      <c r="E300" t="s">
        <v>359</v>
      </c>
      <c r="F300" t="s">
        <v>360</v>
      </c>
      <c r="G300" t="s">
        <v>361</v>
      </c>
      <c r="H300" t="s">
        <v>362</v>
      </c>
      <c r="I300">
        <v>3.0000000000000001E-3</v>
      </c>
      <c r="J300">
        <v>0</v>
      </c>
      <c r="K300">
        <v>3.0000000000000001E-3</v>
      </c>
      <c r="O300">
        <f t="shared" si="255"/>
        <v>223</v>
      </c>
      <c r="P300">
        <f t="shared" si="256"/>
        <v>223</v>
      </c>
      <c r="Q300">
        <f t="shared" si="257"/>
        <v>0</v>
      </c>
      <c r="R300">
        <f t="shared" si="258"/>
        <v>0</v>
      </c>
      <c r="S300">
        <f t="shared" si="259"/>
        <v>0</v>
      </c>
      <c r="T300">
        <f t="shared" si="260"/>
        <v>0</v>
      </c>
      <c r="U300">
        <f t="shared" si="261"/>
        <v>0</v>
      </c>
      <c r="V300">
        <f t="shared" si="262"/>
        <v>0</v>
      </c>
      <c r="W300">
        <f t="shared" si="263"/>
        <v>0</v>
      </c>
      <c r="X300">
        <f t="shared" si="264"/>
        <v>0</v>
      </c>
      <c r="Y300">
        <f t="shared" si="265"/>
        <v>0</v>
      </c>
      <c r="AA300">
        <v>76147894</v>
      </c>
      <c r="AB300">
        <f t="shared" si="266"/>
        <v>9040.01</v>
      </c>
      <c r="AC300">
        <f t="shared" si="267"/>
        <v>9040.01</v>
      </c>
      <c r="AD300">
        <f t="shared" si="293"/>
        <v>0</v>
      </c>
      <c r="AE300">
        <f t="shared" si="294"/>
        <v>0</v>
      </c>
      <c r="AF300">
        <f t="shared" si="294"/>
        <v>0</v>
      </c>
      <c r="AG300">
        <f t="shared" si="268"/>
        <v>0</v>
      </c>
      <c r="AH300">
        <f t="shared" si="295"/>
        <v>0</v>
      </c>
      <c r="AI300">
        <f t="shared" si="295"/>
        <v>0</v>
      </c>
      <c r="AJ300">
        <f t="shared" si="269"/>
        <v>26</v>
      </c>
      <c r="AK300">
        <v>9040.01</v>
      </c>
      <c r="AL300">
        <v>9040.01</v>
      </c>
      <c r="AM300">
        <v>0</v>
      </c>
      <c r="AN300">
        <v>0</v>
      </c>
      <c r="AO300">
        <v>0</v>
      </c>
      <c r="AP300">
        <v>0</v>
      </c>
      <c r="AQ300">
        <v>0</v>
      </c>
      <c r="AR300">
        <v>0</v>
      </c>
      <c r="AS300">
        <v>26</v>
      </c>
      <c r="AT300">
        <v>0</v>
      </c>
      <c r="AU300">
        <v>0</v>
      </c>
      <c r="AV300">
        <v>1</v>
      </c>
      <c r="AW300">
        <v>1</v>
      </c>
      <c r="AZ300">
        <v>8.23</v>
      </c>
      <c r="BA300">
        <v>1</v>
      </c>
      <c r="BB300">
        <v>1</v>
      </c>
      <c r="BC300">
        <v>8.23</v>
      </c>
      <c r="BD300" t="s">
        <v>3</v>
      </c>
      <c r="BE300" t="s">
        <v>3</v>
      </c>
      <c r="BF300" t="s">
        <v>3</v>
      </c>
      <c r="BG300" t="s">
        <v>3</v>
      </c>
      <c r="BH300">
        <v>3</v>
      </c>
      <c r="BI300">
        <v>1</v>
      </c>
      <c r="BJ300" t="s">
        <v>363</v>
      </c>
      <c r="BM300">
        <v>500001</v>
      </c>
      <c r="BN300">
        <v>0</v>
      </c>
      <c r="BO300" t="s">
        <v>258</v>
      </c>
      <c r="BP300">
        <v>1</v>
      </c>
      <c r="BQ300">
        <v>8</v>
      </c>
      <c r="BR300">
        <v>0</v>
      </c>
      <c r="BS300">
        <v>1</v>
      </c>
      <c r="BT300">
        <v>1</v>
      </c>
      <c r="BU300">
        <v>1</v>
      </c>
      <c r="BV300">
        <v>1</v>
      </c>
      <c r="BW300">
        <v>1</v>
      </c>
      <c r="BX300">
        <v>1</v>
      </c>
      <c r="BY300" t="s">
        <v>3</v>
      </c>
      <c r="BZ300">
        <v>0</v>
      </c>
      <c r="CA300">
        <v>0</v>
      </c>
      <c r="CB300" t="s">
        <v>3</v>
      </c>
      <c r="CE300">
        <v>0</v>
      </c>
      <c r="CF300">
        <v>0</v>
      </c>
      <c r="CG300">
        <v>0</v>
      </c>
      <c r="CM300">
        <v>0</v>
      </c>
      <c r="CN300" t="s">
        <v>3</v>
      </c>
      <c r="CO300">
        <v>0</v>
      </c>
      <c r="CP300">
        <f t="shared" si="270"/>
        <v>223</v>
      </c>
      <c r="CQ300">
        <f t="shared" si="271"/>
        <v>74399.282300000006</v>
      </c>
      <c r="CR300">
        <f t="shared" si="272"/>
        <v>0</v>
      </c>
      <c r="CS300">
        <f t="shared" si="273"/>
        <v>0</v>
      </c>
      <c r="CT300">
        <f t="shared" si="274"/>
        <v>0</v>
      </c>
      <c r="CU300">
        <f t="shared" si="275"/>
        <v>0</v>
      </c>
      <c r="CV300">
        <f t="shared" si="276"/>
        <v>0</v>
      </c>
      <c r="CW300">
        <f t="shared" si="277"/>
        <v>0</v>
      </c>
      <c r="CX300">
        <f t="shared" si="278"/>
        <v>26</v>
      </c>
      <c r="CY300">
        <f t="shared" si="279"/>
        <v>0</v>
      </c>
      <c r="CZ300">
        <f t="shared" si="280"/>
        <v>0</v>
      </c>
      <c r="DC300" t="s">
        <v>3</v>
      </c>
      <c r="DD300" t="s">
        <v>3</v>
      </c>
      <c r="DE300" t="s">
        <v>3</v>
      </c>
      <c r="DF300" t="s">
        <v>3</v>
      </c>
      <c r="DG300" t="s">
        <v>3</v>
      </c>
      <c r="DH300" t="s">
        <v>3</v>
      </c>
      <c r="DI300" t="s">
        <v>3</v>
      </c>
      <c r="DJ300" t="s">
        <v>3</v>
      </c>
      <c r="DK300" t="s">
        <v>3</v>
      </c>
      <c r="DL300" t="s">
        <v>3</v>
      </c>
      <c r="DM300" t="s">
        <v>3</v>
      </c>
      <c r="DN300">
        <v>0</v>
      </c>
      <c r="DO300">
        <v>0</v>
      </c>
      <c r="DP300">
        <v>1</v>
      </c>
      <c r="DQ300">
        <v>1</v>
      </c>
      <c r="DU300">
        <v>1009</v>
      </c>
      <c r="DV300" t="s">
        <v>362</v>
      </c>
      <c r="DW300" t="s">
        <v>362</v>
      </c>
      <c r="DX300">
        <v>1000</v>
      </c>
      <c r="DZ300" t="s">
        <v>3</v>
      </c>
      <c r="EA300" t="s">
        <v>3</v>
      </c>
      <c r="EB300" t="s">
        <v>3</v>
      </c>
      <c r="EC300" t="s">
        <v>3</v>
      </c>
      <c r="EE300">
        <v>41318550</v>
      </c>
      <c r="EF300">
        <v>8</v>
      </c>
      <c r="EG300" t="s">
        <v>231</v>
      </c>
      <c r="EH300">
        <v>0</v>
      </c>
      <c r="EI300" t="s">
        <v>3</v>
      </c>
      <c r="EJ300">
        <v>1</v>
      </c>
      <c r="EK300">
        <v>500001</v>
      </c>
      <c r="EL300" t="s">
        <v>232</v>
      </c>
      <c r="EM300" t="s">
        <v>233</v>
      </c>
      <c r="EO300" t="s">
        <v>3</v>
      </c>
      <c r="EQ300">
        <v>0</v>
      </c>
      <c r="ER300">
        <v>9040.01</v>
      </c>
      <c r="ES300">
        <v>9040.01</v>
      </c>
      <c r="ET300">
        <v>0</v>
      </c>
      <c r="EU300">
        <v>0</v>
      </c>
      <c r="EV300">
        <v>0</v>
      </c>
      <c r="EW300">
        <v>0</v>
      </c>
      <c r="EX300">
        <v>0</v>
      </c>
      <c r="EY300">
        <v>0</v>
      </c>
      <c r="FQ300">
        <v>0</v>
      </c>
      <c r="FR300">
        <f t="shared" si="281"/>
        <v>0</v>
      </c>
      <c r="FS300">
        <v>0</v>
      </c>
      <c r="FX300">
        <v>0</v>
      </c>
      <c r="FY300">
        <v>0</v>
      </c>
      <c r="GA300" t="s">
        <v>3</v>
      </c>
      <c r="GD300">
        <v>1</v>
      </c>
      <c r="GF300">
        <v>535827391</v>
      </c>
      <c r="GG300">
        <v>1</v>
      </c>
      <c r="GH300">
        <v>1</v>
      </c>
      <c r="GI300">
        <v>3</v>
      </c>
      <c r="GJ300">
        <v>0</v>
      </c>
      <c r="GK300">
        <v>0</v>
      </c>
      <c r="GL300">
        <f t="shared" si="282"/>
        <v>0</v>
      </c>
      <c r="GM300">
        <f t="shared" si="283"/>
        <v>223</v>
      </c>
      <c r="GN300">
        <f t="shared" si="284"/>
        <v>223</v>
      </c>
      <c r="GO300">
        <f t="shared" si="285"/>
        <v>0</v>
      </c>
      <c r="GP300">
        <f t="shared" si="286"/>
        <v>0</v>
      </c>
      <c r="GR300">
        <v>0</v>
      </c>
      <c r="GS300">
        <v>3</v>
      </c>
      <c r="GT300">
        <v>0</v>
      </c>
      <c r="GU300" t="s">
        <v>3</v>
      </c>
      <c r="GV300">
        <f t="shared" si="287"/>
        <v>0</v>
      </c>
      <c r="GW300">
        <v>1</v>
      </c>
      <c r="GX300">
        <f t="shared" si="288"/>
        <v>0</v>
      </c>
      <c r="HA300">
        <v>0</v>
      </c>
      <c r="HB300">
        <v>0</v>
      </c>
      <c r="HC300">
        <f t="shared" si="289"/>
        <v>0</v>
      </c>
      <c r="HE300" t="s">
        <v>3</v>
      </c>
      <c r="HF300" t="s">
        <v>3</v>
      </c>
      <c r="HM300" t="s">
        <v>3</v>
      </c>
      <c r="HN300" t="s">
        <v>3</v>
      </c>
      <c r="HO300" t="s">
        <v>3</v>
      </c>
      <c r="HP300" t="s">
        <v>3</v>
      </c>
      <c r="HQ300" t="s">
        <v>3</v>
      </c>
      <c r="IK300">
        <v>0</v>
      </c>
    </row>
    <row r="301" spans="1:255" x14ac:dyDescent="0.2">
      <c r="A301" s="2">
        <v>17</v>
      </c>
      <c r="B301" s="2">
        <v>1</v>
      </c>
      <c r="C301" s="2"/>
      <c r="D301" s="2"/>
      <c r="E301" s="2" t="s">
        <v>364</v>
      </c>
      <c r="F301" s="2" t="s">
        <v>365</v>
      </c>
      <c r="G301" s="2" t="s">
        <v>366</v>
      </c>
      <c r="H301" s="2" t="s">
        <v>362</v>
      </c>
      <c r="I301" s="2">
        <v>3.0000000000000001E-3</v>
      </c>
      <c r="J301" s="2">
        <v>0</v>
      </c>
      <c r="K301" s="2">
        <v>3.0000000000000001E-3</v>
      </c>
      <c r="L301" s="2"/>
      <c r="M301" s="2"/>
      <c r="N301" s="2"/>
      <c r="O301" s="2">
        <f t="shared" si="255"/>
        <v>24</v>
      </c>
      <c r="P301" s="2">
        <f t="shared" si="256"/>
        <v>24</v>
      </c>
      <c r="Q301" s="2">
        <f t="shared" si="257"/>
        <v>0</v>
      </c>
      <c r="R301" s="2">
        <f t="shared" si="258"/>
        <v>0</v>
      </c>
      <c r="S301" s="2">
        <f t="shared" si="259"/>
        <v>0</v>
      </c>
      <c r="T301" s="2">
        <f t="shared" si="260"/>
        <v>0</v>
      </c>
      <c r="U301" s="2">
        <f t="shared" si="261"/>
        <v>0</v>
      </c>
      <c r="V301" s="2">
        <f t="shared" si="262"/>
        <v>0</v>
      </c>
      <c r="W301" s="2">
        <f t="shared" si="263"/>
        <v>0</v>
      </c>
      <c r="X301" s="2">
        <f t="shared" si="264"/>
        <v>0</v>
      </c>
      <c r="Y301" s="2">
        <f t="shared" si="265"/>
        <v>0</v>
      </c>
      <c r="Z301" s="2"/>
      <c r="AA301" s="2">
        <v>76147896</v>
      </c>
      <c r="AB301" s="2">
        <f t="shared" si="266"/>
        <v>8060</v>
      </c>
      <c r="AC301" s="2">
        <f t="shared" si="267"/>
        <v>8060</v>
      </c>
      <c r="AD301" s="2">
        <f t="shared" si="293"/>
        <v>0</v>
      </c>
      <c r="AE301" s="2">
        <f t="shared" si="294"/>
        <v>0</v>
      </c>
      <c r="AF301" s="2">
        <f t="shared" si="294"/>
        <v>0</v>
      </c>
      <c r="AG301" s="2">
        <f t="shared" si="268"/>
        <v>0</v>
      </c>
      <c r="AH301" s="2">
        <f t="shared" si="295"/>
        <v>0</v>
      </c>
      <c r="AI301" s="2">
        <f t="shared" si="295"/>
        <v>0</v>
      </c>
      <c r="AJ301" s="2">
        <f t="shared" si="269"/>
        <v>35.57</v>
      </c>
      <c r="AK301" s="2">
        <v>8060</v>
      </c>
      <c r="AL301" s="2">
        <v>8060</v>
      </c>
      <c r="AM301" s="2">
        <v>0</v>
      </c>
      <c r="AN301" s="2">
        <v>0</v>
      </c>
      <c r="AO301" s="2">
        <v>0</v>
      </c>
      <c r="AP301" s="2">
        <v>0</v>
      </c>
      <c r="AQ301" s="2">
        <v>0</v>
      </c>
      <c r="AR301" s="2">
        <v>0</v>
      </c>
      <c r="AS301" s="2">
        <v>35.57</v>
      </c>
      <c r="AT301" s="2">
        <v>0</v>
      </c>
      <c r="AU301" s="2">
        <v>0</v>
      </c>
      <c r="AV301" s="2">
        <v>1</v>
      </c>
      <c r="AW301" s="2">
        <v>1</v>
      </c>
      <c r="AX301" s="2"/>
      <c r="AY301" s="2"/>
      <c r="AZ301" s="2">
        <v>1</v>
      </c>
      <c r="BA301" s="2">
        <v>1</v>
      </c>
      <c r="BB301" s="2">
        <v>1</v>
      </c>
      <c r="BC301" s="2">
        <v>1</v>
      </c>
      <c r="BD301" s="2" t="s">
        <v>3</v>
      </c>
      <c r="BE301" s="2" t="s">
        <v>3</v>
      </c>
      <c r="BF301" s="2" t="s">
        <v>3</v>
      </c>
      <c r="BG301" s="2" t="s">
        <v>3</v>
      </c>
      <c r="BH301" s="2">
        <v>3</v>
      </c>
      <c r="BI301" s="2">
        <v>1</v>
      </c>
      <c r="BJ301" s="2" t="s">
        <v>367</v>
      </c>
      <c r="BK301" s="2"/>
      <c r="BL301" s="2"/>
      <c r="BM301" s="2">
        <v>500001</v>
      </c>
      <c r="BN301" s="2">
        <v>0</v>
      </c>
      <c r="BO301" s="2" t="s">
        <v>3</v>
      </c>
      <c r="BP301" s="2">
        <v>0</v>
      </c>
      <c r="BQ301" s="2">
        <v>8</v>
      </c>
      <c r="BR301" s="2">
        <v>0</v>
      </c>
      <c r="BS301" s="2">
        <v>1</v>
      </c>
      <c r="BT301" s="2">
        <v>1</v>
      </c>
      <c r="BU301" s="2">
        <v>1</v>
      </c>
      <c r="BV301" s="2">
        <v>1</v>
      </c>
      <c r="BW301" s="2">
        <v>1</v>
      </c>
      <c r="BX301" s="2">
        <v>1</v>
      </c>
      <c r="BY301" s="2" t="s">
        <v>3</v>
      </c>
      <c r="BZ301" s="2">
        <v>0</v>
      </c>
      <c r="CA301" s="2">
        <v>0</v>
      </c>
      <c r="CB301" s="2" t="s">
        <v>3</v>
      </c>
      <c r="CC301" s="2"/>
      <c r="CD301" s="2"/>
      <c r="CE301" s="2">
        <v>0</v>
      </c>
      <c r="CF301" s="2">
        <v>0</v>
      </c>
      <c r="CG301" s="2">
        <v>0</v>
      </c>
      <c r="CH301" s="2"/>
      <c r="CI301" s="2"/>
      <c r="CJ301" s="2"/>
      <c r="CK301" s="2"/>
      <c r="CL301" s="2"/>
      <c r="CM301" s="2">
        <v>0</v>
      </c>
      <c r="CN301" s="2" t="s">
        <v>3</v>
      </c>
      <c r="CO301" s="2">
        <v>0</v>
      </c>
      <c r="CP301" s="2">
        <f t="shared" si="270"/>
        <v>24</v>
      </c>
      <c r="CQ301" s="2">
        <f t="shared" si="271"/>
        <v>8060</v>
      </c>
      <c r="CR301" s="2">
        <f t="shared" si="272"/>
        <v>0</v>
      </c>
      <c r="CS301" s="2">
        <f t="shared" si="273"/>
        <v>0</v>
      </c>
      <c r="CT301" s="2">
        <f t="shared" si="274"/>
        <v>0</v>
      </c>
      <c r="CU301" s="2">
        <f t="shared" si="275"/>
        <v>0</v>
      </c>
      <c r="CV301" s="2">
        <f t="shared" si="276"/>
        <v>0</v>
      </c>
      <c r="CW301" s="2">
        <f t="shared" si="277"/>
        <v>0</v>
      </c>
      <c r="CX301" s="2">
        <f t="shared" si="278"/>
        <v>35.57</v>
      </c>
      <c r="CY301" s="2">
        <f t="shared" si="279"/>
        <v>0</v>
      </c>
      <c r="CZ301" s="2">
        <f t="shared" si="280"/>
        <v>0</v>
      </c>
      <c r="DA301" s="2"/>
      <c r="DB301" s="2"/>
      <c r="DC301" s="2" t="s">
        <v>3</v>
      </c>
      <c r="DD301" s="2" t="s">
        <v>3</v>
      </c>
      <c r="DE301" s="2" t="s">
        <v>3</v>
      </c>
      <c r="DF301" s="2" t="s">
        <v>3</v>
      </c>
      <c r="DG301" s="2" t="s">
        <v>3</v>
      </c>
      <c r="DH301" s="2" t="s">
        <v>3</v>
      </c>
      <c r="DI301" s="2" t="s">
        <v>3</v>
      </c>
      <c r="DJ301" s="2" t="s">
        <v>3</v>
      </c>
      <c r="DK301" s="2" t="s">
        <v>3</v>
      </c>
      <c r="DL301" s="2" t="s">
        <v>3</v>
      </c>
      <c r="DM301" s="2" t="s">
        <v>3</v>
      </c>
      <c r="DN301" s="2">
        <v>0</v>
      </c>
      <c r="DO301" s="2">
        <v>0</v>
      </c>
      <c r="DP301" s="2">
        <v>1</v>
      </c>
      <c r="DQ301" s="2">
        <v>1</v>
      </c>
      <c r="DR301" s="2"/>
      <c r="DS301" s="2"/>
      <c r="DT301" s="2"/>
      <c r="DU301" s="2">
        <v>1009</v>
      </c>
      <c r="DV301" s="2" t="s">
        <v>362</v>
      </c>
      <c r="DW301" s="2" t="s">
        <v>362</v>
      </c>
      <c r="DX301" s="2">
        <v>1000</v>
      </c>
      <c r="DY301" s="2"/>
      <c r="DZ301" s="2" t="s">
        <v>3</v>
      </c>
      <c r="EA301" s="2" t="s">
        <v>3</v>
      </c>
      <c r="EB301" s="2" t="s">
        <v>3</v>
      </c>
      <c r="EC301" s="2" t="s">
        <v>3</v>
      </c>
      <c r="ED301" s="2"/>
      <c r="EE301" s="2">
        <v>41318550</v>
      </c>
      <c r="EF301" s="2">
        <v>8</v>
      </c>
      <c r="EG301" s="2" t="s">
        <v>231</v>
      </c>
      <c r="EH301" s="2">
        <v>0</v>
      </c>
      <c r="EI301" s="2" t="s">
        <v>3</v>
      </c>
      <c r="EJ301" s="2">
        <v>1</v>
      </c>
      <c r="EK301" s="2">
        <v>500001</v>
      </c>
      <c r="EL301" s="2" t="s">
        <v>232</v>
      </c>
      <c r="EM301" s="2" t="s">
        <v>233</v>
      </c>
      <c r="EN301" s="2"/>
      <c r="EO301" s="2" t="s">
        <v>3</v>
      </c>
      <c r="EP301" s="2"/>
      <c r="EQ301" s="2">
        <v>0</v>
      </c>
      <c r="ER301" s="2">
        <v>8060</v>
      </c>
      <c r="ES301" s="2">
        <v>8060</v>
      </c>
      <c r="ET301" s="2">
        <v>0</v>
      </c>
      <c r="EU301" s="2">
        <v>0</v>
      </c>
      <c r="EV301" s="2">
        <v>0</v>
      </c>
      <c r="EW301" s="2">
        <v>0</v>
      </c>
      <c r="EX301" s="2">
        <v>0</v>
      </c>
      <c r="EY301" s="2">
        <v>0</v>
      </c>
      <c r="EZ301" s="2"/>
      <c r="FA301" s="2"/>
      <c r="FB301" s="2"/>
      <c r="FC301" s="2"/>
      <c r="FD301" s="2"/>
      <c r="FE301" s="2"/>
      <c r="FF301" s="2"/>
      <c r="FG301" s="2"/>
      <c r="FH301" s="2"/>
      <c r="FI301" s="2"/>
      <c r="FJ301" s="2"/>
      <c r="FK301" s="2"/>
      <c r="FL301" s="2"/>
      <c r="FM301" s="2"/>
      <c r="FN301" s="2"/>
      <c r="FO301" s="2"/>
      <c r="FP301" s="2"/>
      <c r="FQ301" s="2">
        <v>0</v>
      </c>
      <c r="FR301" s="2">
        <f t="shared" si="281"/>
        <v>0</v>
      </c>
      <c r="FS301" s="2">
        <v>0</v>
      </c>
      <c r="FT301" s="2"/>
      <c r="FU301" s="2"/>
      <c r="FV301" s="2"/>
      <c r="FW301" s="2"/>
      <c r="FX301" s="2">
        <v>0</v>
      </c>
      <c r="FY301" s="2">
        <v>0</v>
      </c>
      <c r="FZ301" s="2"/>
      <c r="GA301" s="2" t="s">
        <v>3</v>
      </c>
      <c r="GB301" s="2"/>
      <c r="GC301" s="2"/>
      <c r="GD301" s="2">
        <v>1</v>
      </c>
      <c r="GE301" s="2"/>
      <c r="GF301" s="2">
        <v>-683149533</v>
      </c>
      <c r="GG301" s="2">
        <v>2</v>
      </c>
      <c r="GH301" s="2">
        <v>1</v>
      </c>
      <c r="GI301" s="2">
        <v>-2</v>
      </c>
      <c r="GJ301" s="2">
        <v>0</v>
      </c>
      <c r="GK301" s="2">
        <v>0</v>
      </c>
      <c r="GL301" s="2">
        <f t="shared" si="282"/>
        <v>0</v>
      </c>
      <c r="GM301" s="2">
        <f t="shared" si="283"/>
        <v>24</v>
      </c>
      <c r="GN301" s="2">
        <f t="shared" si="284"/>
        <v>24</v>
      </c>
      <c r="GO301" s="2">
        <f t="shared" si="285"/>
        <v>0</v>
      </c>
      <c r="GP301" s="2">
        <f t="shared" si="286"/>
        <v>0</v>
      </c>
      <c r="GQ301" s="2"/>
      <c r="GR301" s="2">
        <v>0</v>
      </c>
      <c r="GS301" s="2">
        <v>3</v>
      </c>
      <c r="GT301" s="2">
        <v>0</v>
      </c>
      <c r="GU301" s="2" t="s">
        <v>3</v>
      </c>
      <c r="GV301" s="2">
        <f t="shared" si="287"/>
        <v>0</v>
      </c>
      <c r="GW301" s="2">
        <v>1</v>
      </c>
      <c r="GX301" s="2">
        <f t="shared" si="288"/>
        <v>0</v>
      </c>
      <c r="GY301" s="2"/>
      <c r="GZ301" s="2"/>
      <c r="HA301" s="2">
        <v>0</v>
      </c>
      <c r="HB301" s="2">
        <v>0</v>
      </c>
      <c r="HC301" s="2">
        <f t="shared" si="289"/>
        <v>0</v>
      </c>
      <c r="HD301" s="2"/>
      <c r="HE301" s="2" t="s">
        <v>3</v>
      </c>
      <c r="HF301" s="2" t="s">
        <v>3</v>
      </c>
      <c r="HG301" s="2"/>
      <c r="HH301" s="2"/>
      <c r="HI301" s="2"/>
      <c r="HJ301" s="2"/>
      <c r="HK301" s="2"/>
      <c r="HL301" s="2"/>
      <c r="HM301" s="2" t="s">
        <v>3</v>
      </c>
      <c r="HN301" s="2" t="s">
        <v>3</v>
      </c>
      <c r="HO301" s="2" t="s">
        <v>3</v>
      </c>
      <c r="HP301" s="2" t="s">
        <v>3</v>
      </c>
      <c r="HQ301" s="2" t="s">
        <v>3</v>
      </c>
      <c r="HR301" s="2"/>
      <c r="HS301" s="2"/>
      <c r="HT301" s="2"/>
      <c r="HU301" s="2"/>
      <c r="HV301" s="2"/>
      <c r="HW301" s="2"/>
      <c r="HX301" s="2"/>
      <c r="HY301" s="2"/>
      <c r="HZ301" s="2"/>
      <c r="IA301" s="2"/>
      <c r="IB301" s="2"/>
      <c r="IC301" s="2"/>
      <c r="ID301" s="2"/>
      <c r="IE301" s="2"/>
      <c r="IF301" s="2"/>
      <c r="IG301" s="2"/>
      <c r="IH301" s="2"/>
      <c r="II301" s="2"/>
      <c r="IJ301" s="2"/>
      <c r="IK301" s="2">
        <v>0</v>
      </c>
      <c r="IL301" s="2"/>
      <c r="IM301" s="2"/>
      <c r="IN301" s="2"/>
      <c r="IO301" s="2"/>
      <c r="IP301" s="2"/>
      <c r="IQ301" s="2"/>
      <c r="IR301" s="2"/>
      <c r="IS301" s="2"/>
      <c r="IT301" s="2"/>
      <c r="IU301" s="2"/>
    </row>
    <row r="302" spans="1:255" x14ac:dyDescent="0.2">
      <c r="A302">
        <v>17</v>
      </c>
      <c r="B302">
        <v>1</v>
      </c>
      <c r="E302" t="s">
        <v>364</v>
      </c>
      <c r="F302" t="s">
        <v>365</v>
      </c>
      <c r="G302" t="s">
        <v>366</v>
      </c>
      <c r="H302" t="s">
        <v>362</v>
      </c>
      <c r="I302">
        <v>3.0000000000000001E-3</v>
      </c>
      <c r="J302">
        <v>0</v>
      </c>
      <c r="K302">
        <v>3.0000000000000001E-3</v>
      </c>
      <c r="O302">
        <f t="shared" si="255"/>
        <v>199</v>
      </c>
      <c r="P302">
        <f t="shared" si="256"/>
        <v>199</v>
      </c>
      <c r="Q302">
        <f t="shared" si="257"/>
        <v>0</v>
      </c>
      <c r="R302">
        <f t="shared" si="258"/>
        <v>0</v>
      </c>
      <c r="S302">
        <f t="shared" si="259"/>
        <v>0</v>
      </c>
      <c r="T302">
        <f t="shared" si="260"/>
        <v>0</v>
      </c>
      <c r="U302">
        <f t="shared" si="261"/>
        <v>0</v>
      </c>
      <c r="V302">
        <f t="shared" si="262"/>
        <v>0</v>
      </c>
      <c r="W302">
        <f t="shared" si="263"/>
        <v>0</v>
      </c>
      <c r="X302">
        <f t="shared" si="264"/>
        <v>0</v>
      </c>
      <c r="Y302">
        <f t="shared" si="265"/>
        <v>0</v>
      </c>
      <c r="AA302">
        <v>76147894</v>
      </c>
      <c r="AB302">
        <f t="shared" si="266"/>
        <v>8060</v>
      </c>
      <c r="AC302">
        <f t="shared" si="267"/>
        <v>8060</v>
      </c>
      <c r="AD302">
        <f t="shared" si="293"/>
        <v>0</v>
      </c>
      <c r="AE302">
        <f t="shared" si="294"/>
        <v>0</v>
      </c>
      <c r="AF302">
        <f t="shared" si="294"/>
        <v>0</v>
      </c>
      <c r="AG302">
        <f t="shared" si="268"/>
        <v>0</v>
      </c>
      <c r="AH302">
        <f t="shared" si="295"/>
        <v>0</v>
      </c>
      <c r="AI302">
        <f t="shared" si="295"/>
        <v>0</v>
      </c>
      <c r="AJ302">
        <f t="shared" si="269"/>
        <v>35.57</v>
      </c>
      <c r="AK302">
        <v>8060</v>
      </c>
      <c r="AL302">
        <v>8060</v>
      </c>
      <c r="AM302">
        <v>0</v>
      </c>
      <c r="AN302">
        <v>0</v>
      </c>
      <c r="AO302">
        <v>0</v>
      </c>
      <c r="AP302">
        <v>0</v>
      </c>
      <c r="AQ302">
        <v>0</v>
      </c>
      <c r="AR302">
        <v>0</v>
      </c>
      <c r="AS302">
        <v>35.57</v>
      </c>
      <c r="AT302">
        <v>0</v>
      </c>
      <c r="AU302">
        <v>0</v>
      </c>
      <c r="AV302">
        <v>1</v>
      </c>
      <c r="AW302">
        <v>1</v>
      </c>
      <c r="AZ302">
        <v>8.23</v>
      </c>
      <c r="BA302">
        <v>1</v>
      </c>
      <c r="BB302">
        <v>1</v>
      </c>
      <c r="BC302">
        <v>8.23</v>
      </c>
      <c r="BD302" t="s">
        <v>3</v>
      </c>
      <c r="BE302" t="s">
        <v>3</v>
      </c>
      <c r="BF302" t="s">
        <v>3</v>
      </c>
      <c r="BG302" t="s">
        <v>3</v>
      </c>
      <c r="BH302">
        <v>3</v>
      </c>
      <c r="BI302">
        <v>1</v>
      </c>
      <c r="BJ302" t="s">
        <v>367</v>
      </c>
      <c r="BM302">
        <v>500001</v>
      </c>
      <c r="BN302">
        <v>0</v>
      </c>
      <c r="BO302" t="s">
        <v>258</v>
      </c>
      <c r="BP302">
        <v>1</v>
      </c>
      <c r="BQ302">
        <v>8</v>
      </c>
      <c r="BR302">
        <v>0</v>
      </c>
      <c r="BS302">
        <v>1</v>
      </c>
      <c r="BT302">
        <v>1</v>
      </c>
      <c r="BU302">
        <v>1</v>
      </c>
      <c r="BV302">
        <v>1</v>
      </c>
      <c r="BW302">
        <v>1</v>
      </c>
      <c r="BX302">
        <v>1</v>
      </c>
      <c r="BY302" t="s">
        <v>3</v>
      </c>
      <c r="BZ302">
        <v>0</v>
      </c>
      <c r="CA302">
        <v>0</v>
      </c>
      <c r="CB302" t="s">
        <v>3</v>
      </c>
      <c r="CE302">
        <v>0</v>
      </c>
      <c r="CF302">
        <v>0</v>
      </c>
      <c r="CG302">
        <v>0</v>
      </c>
      <c r="CM302">
        <v>0</v>
      </c>
      <c r="CN302" t="s">
        <v>3</v>
      </c>
      <c r="CO302">
        <v>0</v>
      </c>
      <c r="CP302">
        <f t="shared" si="270"/>
        <v>199</v>
      </c>
      <c r="CQ302">
        <f t="shared" si="271"/>
        <v>66333.8</v>
      </c>
      <c r="CR302">
        <f t="shared" si="272"/>
        <v>0</v>
      </c>
      <c r="CS302">
        <f t="shared" si="273"/>
        <v>0</v>
      </c>
      <c r="CT302">
        <f t="shared" si="274"/>
        <v>0</v>
      </c>
      <c r="CU302">
        <f t="shared" si="275"/>
        <v>0</v>
      </c>
      <c r="CV302">
        <f t="shared" si="276"/>
        <v>0</v>
      </c>
      <c r="CW302">
        <f t="shared" si="277"/>
        <v>0</v>
      </c>
      <c r="CX302">
        <f t="shared" si="278"/>
        <v>35.57</v>
      </c>
      <c r="CY302">
        <f t="shared" si="279"/>
        <v>0</v>
      </c>
      <c r="CZ302">
        <f t="shared" si="280"/>
        <v>0</v>
      </c>
      <c r="DC302" t="s">
        <v>3</v>
      </c>
      <c r="DD302" t="s">
        <v>3</v>
      </c>
      <c r="DE302" t="s">
        <v>3</v>
      </c>
      <c r="DF302" t="s">
        <v>3</v>
      </c>
      <c r="DG302" t="s">
        <v>3</v>
      </c>
      <c r="DH302" t="s">
        <v>3</v>
      </c>
      <c r="DI302" t="s">
        <v>3</v>
      </c>
      <c r="DJ302" t="s">
        <v>3</v>
      </c>
      <c r="DK302" t="s">
        <v>3</v>
      </c>
      <c r="DL302" t="s">
        <v>3</v>
      </c>
      <c r="DM302" t="s">
        <v>3</v>
      </c>
      <c r="DN302">
        <v>0</v>
      </c>
      <c r="DO302">
        <v>0</v>
      </c>
      <c r="DP302">
        <v>1</v>
      </c>
      <c r="DQ302">
        <v>1</v>
      </c>
      <c r="DU302">
        <v>1009</v>
      </c>
      <c r="DV302" t="s">
        <v>362</v>
      </c>
      <c r="DW302" t="s">
        <v>362</v>
      </c>
      <c r="DX302">
        <v>1000</v>
      </c>
      <c r="DZ302" t="s">
        <v>3</v>
      </c>
      <c r="EA302" t="s">
        <v>3</v>
      </c>
      <c r="EB302" t="s">
        <v>3</v>
      </c>
      <c r="EC302" t="s">
        <v>3</v>
      </c>
      <c r="EE302">
        <v>41318550</v>
      </c>
      <c r="EF302">
        <v>8</v>
      </c>
      <c r="EG302" t="s">
        <v>231</v>
      </c>
      <c r="EH302">
        <v>0</v>
      </c>
      <c r="EI302" t="s">
        <v>3</v>
      </c>
      <c r="EJ302">
        <v>1</v>
      </c>
      <c r="EK302">
        <v>500001</v>
      </c>
      <c r="EL302" t="s">
        <v>232</v>
      </c>
      <c r="EM302" t="s">
        <v>233</v>
      </c>
      <c r="EO302" t="s">
        <v>3</v>
      </c>
      <c r="EQ302">
        <v>0</v>
      </c>
      <c r="ER302">
        <v>8060</v>
      </c>
      <c r="ES302">
        <v>8060</v>
      </c>
      <c r="ET302">
        <v>0</v>
      </c>
      <c r="EU302">
        <v>0</v>
      </c>
      <c r="EV302">
        <v>0</v>
      </c>
      <c r="EW302">
        <v>0</v>
      </c>
      <c r="EX302">
        <v>0</v>
      </c>
      <c r="EY302">
        <v>0</v>
      </c>
      <c r="FQ302">
        <v>0</v>
      </c>
      <c r="FR302">
        <f t="shared" si="281"/>
        <v>0</v>
      </c>
      <c r="FS302">
        <v>0</v>
      </c>
      <c r="FX302">
        <v>0</v>
      </c>
      <c r="FY302">
        <v>0</v>
      </c>
      <c r="GA302" t="s">
        <v>3</v>
      </c>
      <c r="GD302">
        <v>1</v>
      </c>
      <c r="GF302">
        <v>-683149533</v>
      </c>
      <c r="GG302">
        <v>1</v>
      </c>
      <c r="GH302">
        <v>1</v>
      </c>
      <c r="GI302">
        <v>3</v>
      </c>
      <c r="GJ302">
        <v>0</v>
      </c>
      <c r="GK302">
        <v>0</v>
      </c>
      <c r="GL302">
        <f t="shared" si="282"/>
        <v>0</v>
      </c>
      <c r="GM302">
        <f t="shared" si="283"/>
        <v>199</v>
      </c>
      <c r="GN302">
        <f t="shared" si="284"/>
        <v>199</v>
      </c>
      <c r="GO302">
        <f t="shared" si="285"/>
        <v>0</v>
      </c>
      <c r="GP302">
        <f t="shared" si="286"/>
        <v>0</v>
      </c>
      <c r="GR302">
        <v>0</v>
      </c>
      <c r="GS302">
        <v>3</v>
      </c>
      <c r="GT302">
        <v>0</v>
      </c>
      <c r="GU302" t="s">
        <v>3</v>
      </c>
      <c r="GV302">
        <f t="shared" si="287"/>
        <v>0</v>
      </c>
      <c r="GW302">
        <v>1</v>
      </c>
      <c r="GX302">
        <f t="shared" si="288"/>
        <v>0</v>
      </c>
      <c r="HA302">
        <v>0</v>
      </c>
      <c r="HB302">
        <v>0</v>
      </c>
      <c r="HC302">
        <f t="shared" si="289"/>
        <v>0</v>
      </c>
      <c r="HE302" t="s">
        <v>3</v>
      </c>
      <c r="HF302" t="s">
        <v>3</v>
      </c>
      <c r="HM302" t="s">
        <v>3</v>
      </c>
      <c r="HN302" t="s">
        <v>3</v>
      </c>
      <c r="HO302" t="s">
        <v>3</v>
      </c>
      <c r="HP302" t="s">
        <v>3</v>
      </c>
      <c r="HQ302" t="s">
        <v>3</v>
      </c>
      <c r="IK302">
        <v>0</v>
      </c>
    </row>
    <row r="303" spans="1:255" x14ac:dyDescent="0.2">
      <c r="A303" s="2">
        <v>17</v>
      </c>
      <c r="B303" s="2">
        <v>1</v>
      </c>
      <c r="C303" s="2">
        <f>ROW(SmtRes!A692)</f>
        <v>692</v>
      </c>
      <c r="D303" s="2">
        <f>ROW(EtalonRes!A700)</f>
        <v>700</v>
      </c>
      <c r="E303" s="2" t="s">
        <v>3</v>
      </c>
      <c r="F303" s="2" t="s">
        <v>368</v>
      </c>
      <c r="G303" s="2" t="s">
        <v>369</v>
      </c>
      <c r="H303" s="2" t="s">
        <v>135</v>
      </c>
      <c r="I303" s="2">
        <f>ROUND(4*3,9)</f>
        <v>12</v>
      </c>
      <c r="J303" s="2">
        <v>0</v>
      </c>
      <c r="K303" s="2">
        <f>ROUND(4*3,9)</f>
        <v>12</v>
      </c>
      <c r="L303" s="2"/>
      <c r="M303" s="2"/>
      <c r="N303" s="2"/>
      <c r="O303" s="2">
        <f t="shared" si="255"/>
        <v>424</v>
      </c>
      <c r="P303" s="2">
        <f t="shared" si="256"/>
        <v>64</v>
      </c>
      <c r="Q303" s="2">
        <f t="shared" si="257"/>
        <v>0</v>
      </c>
      <c r="R303" s="2">
        <f t="shared" si="258"/>
        <v>0</v>
      </c>
      <c r="S303" s="2">
        <f t="shared" si="259"/>
        <v>360</v>
      </c>
      <c r="T303" s="2">
        <f t="shared" si="260"/>
        <v>0</v>
      </c>
      <c r="U303" s="2">
        <f t="shared" si="261"/>
        <v>37.425599999999989</v>
      </c>
      <c r="V303" s="2">
        <f t="shared" si="262"/>
        <v>0</v>
      </c>
      <c r="W303" s="2">
        <f t="shared" si="263"/>
        <v>0</v>
      </c>
      <c r="X303" s="2">
        <f t="shared" si="264"/>
        <v>342</v>
      </c>
      <c r="Y303" s="2">
        <f t="shared" si="265"/>
        <v>234</v>
      </c>
      <c r="Z303" s="2"/>
      <c r="AA303" s="2">
        <v>-1</v>
      </c>
      <c r="AB303" s="2">
        <f t="shared" si="266"/>
        <v>35.301200000000001</v>
      </c>
      <c r="AC303" s="2">
        <f t="shared" si="267"/>
        <v>5.3</v>
      </c>
      <c r="AD303" s="2">
        <f t="shared" ref="AD303:AD308" si="296">ROUND(((((ET303*1.2*1.15))-((EU303*1.2*1.15)))+AE303),6)</f>
        <v>0</v>
      </c>
      <c r="AE303" s="2">
        <f t="shared" ref="AE303:AF308" si="297">ROUND(((EU303*1.2*1.15)),6)</f>
        <v>0</v>
      </c>
      <c r="AF303" s="2">
        <f t="shared" si="297"/>
        <v>30.001200000000001</v>
      </c>
      <c r="AG303" s="2">
        <f t="shared" si="268"/>
        <v>0</v>
      </c>
      <c r="AH303" s="2">
        <f t="shared" ref="AH303:AI308" si="298">((EW303*1.2*1.15))</f>
        <v>3.1187999999999994</v>
      </c>
      <c r="AI303" s="2">
        <f t="shared" si="298"/>
        <v>0</v>
      </c>
      <c r="AJ303" s="2">
        <f t="shared" si="269"/>
        <v>0</v>
      </c>
      <c r="AK303" s="2">
        <v>27.04</v>
      </c>
      <c r="AL303" s="2">
        <v>5.3</v>
      </c>
      <c r="AM303" s="2">
        <v>0</v>
      </c>
      <c r="AN303" s="2">
        <v>0</v>
      </c>
      <c r="AO303" s="2">
        <v>21.74</v>
      </c>
      <c r="AP303" s="2">
        <v>0</v>
      </c>
      <c r="AQ303" s="2">
        <v>2.2599999999999998</v>
      </c>
      <c r="AR303" s="2">
        <v>0</v>
      </c>
      <c r="AS303" s="2">
        <v>0</v>
      </c>
      <c r="AT303" s="2">
        <v>95</v>
      </c>
      <c r="AU303" s="2">
        <v>65</v>
      </c>
      <c r="AV303" s="2">
        <v>1</v>
      </c>
      <c r="AW303" s="2">
        <v>1</v>
      </c>
      <c r="AX303" s="2"/>
      <c r="AY303" s="2"/>
      <c r="AZ303" s="2">
        <v>1</v>
      </c>
      <c r="BA303" s="2">
        <v>1</v>
      </c>
      <c r="BB303" s="2">
        <v>1</v>
      </c>
      <c r="BC303" s="2">
        <v>1</v>
      </c>
      <c r="BD303" s="2" t="s">
        <v>3</v>
      </c>
      <c r="BE303" s="2" t="s">
        <v>3</v>
      </c>
      <c r="BF303" s="2" t="s">
        <v>3</v>
      </c>
      <c r="BG303" s="2" t="s">
        <v>3</v>
      </c>
      <c r="BH303" s="2">
        <v>0</v>
      </c>
      <c r="BI303" s="2">
        <v>2</v>
      </c>
      <c r="BJ303" s="2" t="s">
        <v>370</v>
      </c>
      <c r="BK303" s="2"/>
      <c r="BL303" s="2"/>
      <c r="BM303" s="2">
        <v>108001</v>
      </c>
      <c r="BN303" s="2">
        <v>0</v>
      </c>
      <c r="BO303" s="2" t="s">
        <v>3</v>
      </c>
      <c r="BP303" s="2">
        <v>0</v>
      </c>
      <c r="BQ303" s="2">
        <v>3</v>
      </c>
      <c r="BR303" s="2">
        <v>0</v>
      </c>
      <c r="BS303" s="2">
        <v>1</v>
      </c>
      <c r="BT303" s="2">
        <v>1</v>
      </c>
      <c r="BU303" s="2">
        <v>1</v>
      </c>
      <c r="BV303" s="2">
        <v>1</v>
      </c>
      <c r="BW303" s="2">
        <v>1</v>
      </c>
      <c r="BX303" s="2">
        <v>1</v>
      </c>
      <c r="BY303" s="2" t="s">
        <v>3</v>
      </c>
      <c r="BZ303" s="2">
        <v>95</v>
      </c>
      <c r="CA303" s="2">
        <v>65</v>
      </c>
      <c r="CB303" s="2" t="s">
        <v>3</v>
      </c>
      <c r="CC303" s="2"/>
      <c r="CD303" s="2"/>
      <c r="CE303" s="2">
        <v>0</v>
      </c>
      <c r="CF303" s="2">
        <v>0</v>
      </c>
      <c r="CG303" s="2">
        <v>0</v>
      </c>
      <c r="CH303" s="2"/>
      <c r="CI303" s="2"/>
      <c r="CJ303" s="2"/>
      <c r="CK303" s="2"/>
      <c r="CL303" s="2"/>
      <c r="CM303" s="2">
        <v>0</v>
      </c>
      <c r="CN303" s="2" t="s">
        <v>1035</v>
      </c>
      <c r="CO303" s="2">
        <v>0</v>
      </c>
      <c r="CP303" s="2">
        <f t="shared" si="270"/>
        <v>424</v>
      </c>
      <c r="CQ303" s="2">
        <f t="shared" si="271"/>
        <v>5.3</v>
      </c>
      <c r="CR303" s="2">
        <f t="shared" si="272"/>
        <v>0</v>
      </c>
      <c r="CS303" s="2">
        <f t="shared" si="273"/>
        <v>0</v>
      </c>
      <c r="CT303" s="2">
        <f t="shared" si="274"/>
        <v>30.001200000000001</v>
      </c>
      <c r="CU303" s="2">
        <f t="shared" si="275"/>
        <v>0</v>
      </c>
      <c r="CV303" s="2">
        <f t="shared" si="276"/>
        <v>3.1187999999999994</v>
      </c>
      <c r="CW303" s="2">
        <f t="shared" si="277"/>
        <v>0</v>
      </c>
      <c r="CX303" s="2">
        <f t="shared" si="278"/>
        <v>0</v>
      </c>
      <c r="CY303" s="2">
        <f t="shared" si="279"/>
        <v>342</v>
      </c>
      <c r="CZ303" s="2">
        <f t="shared" si="280"/>
        <v>234</v>
      </c>
      <c r="DA303" s="2"/>
      <c r="DB303" s="2"/>
      <c r="DC303" s="2" t="s">
        <v>3</v>
      </c>
      <c r="DD303" s="2" t="s">
        <v>3</v>
      </c>
      <c r="DE303" s="2" t="s">
        <v>286</v>
      </c>
      <c r="DF303" s="2" t="s">
        <v>286</v>
      </c>
      <c r="DG303" s="2" t="s">
        <v>286</v>
      </c>
      <c r="DH303" s="2" t="s">
        <v>3</v>
      </c>
      <c r="DI303" s="2" t="s">
        <v>286</v>
      </c>
      <c r="DJ303" s="2" t="s">
        <v>286</v>
      </c>
      <c r="DK303" s="2" t="s">
        <v>3</v>
      </c>
      <c r="DL303" s="2" t="s">
        <v>3</v>
      </c>
      <c r="DM303" s="2" t="s">
        <v>3</v>
      </c>
      <c r="DN303" s="2">
        <v>0</v>
      </c>
      <c r="DO303" s="2">
        <v>0</v>
      </c>
      <c r="DP303" s="2">
        <v>1</v>
      </c>
      <c r="DQ303" s="2">
        <v>1</v>
      </c>
      <c r="DR303" s="2"/>
      <c r="DS303" s="2"/>
      <c r="DT303" s="2"/>
      <c r="DU303" s="2">
        <v>1013</v>
      </c>
      <c r="DV303" s="2" t="s">
        <v>135</v>
      </c>
      <c r="DW303" s="2" t="s">
        <v>135</v>
      </c>
      <c r="DX303" s="2">
        <v>1</v>
      </c>
      <c r="DY303" s="2"/>
      <c r="DZ303" s="2" t="s">
        <v>3</v>
      </c>
      <c r="EA303" s="2" t="s">
        <v>3</v>
      </c>
      <c r="EB303" s="2" t="s">
        <v>3</v>
      </c>
      <c r="EC303" s="2" t="s">
        <v>3</v>
      </c>
      <c r="ED303" s="2"/>
      <c r="EE303" s="2">
        <v>41318495</v>
      </c>
      <c r="EF303" s="2">
        <v>3</v>
      </c>
      <c r="EG303" s="2" t="s">
        <v>50</v>
      </c>
      <c r="EH303" s="2">
        <v>0</v>
      </c>
      <c r="EI303" s="2" t="s">
        <v>3</v>
      </c>
      <c r="EJ303" s="2">
        <v>2</v>
      </c>
      <c r="EK303" s="2">
        <v>108001</v>
      </c>
      <c r="EL303" s="2" t="s">
        <v>71</v>
      </c>
      <c r="EM303" s="2" t="s">
        <v>72</v>
      </c>
      <c r="EN303" s="2"/>
      <c r="EO303" s="2" t="s">
        <v>289</v>
      </c>
      <c r="EP303" s="2"/>
      <c r="EQ303" s="2">
        <v>132864</v>
      </c>
      <c r="ER303" s="2">
        <v>27.04</v>
      </c>
      <c r="ES303" s="2">
        <v>5.3</v>
      </c>
      <c r="ET303" s="2">
        <v>0</v>
      </c>
      <c r="EU303" s="2">
        <v>0</v>
      </c>
      <c r="EV303" s="2">
        <v>21.74</v>
      </c>
      <c r="EW303" s="2">
        <v>2.2599999999999998</v>
      </c>
      <c r="EX303" s="2">
        <v>0</v>
      </c>
      <c r="EY303" s="2">
        <v>0</v>
      </c>
      <c r="EZ303" s="2"/>
      <c r="FA303" s="2"/>
      <c r="FB303" s="2"/>
      <c r="FC303" s="2"/>
      <c r="FD303" s="2"/>
      <c r="FE303" s="2"/>
      <c r="FF303" s="2"/>
      <c r="FG303" s="2"/>
      <c r="FH303" s="2"/>
      <c r="FI303" s="2"/>
      <c r="FJ303" s="2"/>
      <c r="FK303" s="2"/>
      <c r="FL303" s="2"/>
      <c r="FM303" s="2"/>
      <c r="FN303" s="2"/>
      <c r="FO303" s="2"/>
      <c r="FP303" s="2"/>
      <c r="FQ303" s="2">
        <v>0</v>
      </c>
      <c r="FR303" s="2">
        <f t="shared" si="281"/>
        <v>0</v>
      </c>
      <c r="FS303" s="2">
        <v>0</v>
      </c>
      <c r="FT303" s="2"/>
      <c r="FU303" s="2"/>
      <c r="FV303" s="2"/>
      <c r="FW303" s="2"/>
      <c r="FX303" s="2">
        <v>95</v>
      </c>
      <c r="FY303" s="2">
        <v>65</v>
      </c>
      <c r="FZ303" s="2"/>
      <c r="GA303" s="2" t="s">
        <v>3</v>
      </c>
      <c r="GB303" s="2"/>
      <c r="GC303" s="2"/>
      <c r="GD303" s="2">
        <v>1</v>
      </c>
      <c r="GE303" s="2"/>
      <c r="GF303" s="2">
        <v>542797005</v>
      </c>
      <c r="GG303" s="2">
        <v>2</v>
      </c>
      <c r="GH303" s="2">
        <v>1</v>
      </c>
      <c r="GI303" s="2">
        <v>-2</v>
      </c>
      <c r="GJ303" s="2">
        <v>0</v>
      </c>
      <c r="GK303" s="2">
        <v>0</v>
      </c>
      <c r="GL303" s="2">
        <f t="shared" si="282"/>
        <v>0</v>
      </c>
      <c r="GM303" s="2">
        <f t="shared" si="283"/>
        <v>1000</v>
      </c>
      <c r="GN303" s="2">
        <f t="shared" si="284"/>
        <v>0</v>
      </c>
      <c r="GO303" s="2">
        <f t="shared" si="285"/>
        <v>1000</v>
      </c>
      <c r="GP303" s="2">
        <f t="shared" si="286"/>
        <v>0</v>
      </c>
      <c r="GQ303" s="2"/>
      <c r="GR303" s="2">
        <v>0</v>
      </c>
      <c r="GS303" s="2">
        <v>3</v>
      </c>
      <c r="GT303" s="2">
        <v>0</v>
      </c>
      <c r="GU303" s="2" t="s">
        <v>3</v>
      </c>
      <c r="GV303" s="2">
        <f t="shared" si="287"/>
        <v>0</v>
      </c>
      <c r="GW303" s="2">
        <v>1</v>
      </c>
      <c r="GX303" s="2">
        <f t="shared" si="288"/>
        <v>0</v>
      </c>
      <c r="GY303" s="2"/>
      <c r="GZ303" s="2"/>
      <c r="HA303" s="2">
        <v>0</v>
      </c>
      <c r="HB303" s="2">
        <v>0</v>
      </c>
      <c r="HC303" s="2">
        <f t="shared" si="289"/>
        <v>0</v>
      </c>
      <c r="HD303" s="2"/>
      <c r="HE303" s="2" t="s">
        <v>3</v>
      </c>
      <c r="HF303" s="2" t="s">
        <v>3</v>
      </c>
      <c r="HG303" s="2"/>
      <c r="HH303" s="2"/>
      <c r="HI303" s="2"/>
      <c r="HJ303" s="2"/>
      <c r="HK303" s="2"/>
      <c r="HL303" s="2"/>
      <c r="HM303" s="2" t="s">
        <v>3</v>
      </c>
      <c r="HN303" s="2" t="s">
        <v>3</v>
      </c>
      <c r="HO303" s="2" t="s">
        <v>3</v>
      </c>
      <c r="HP303" s="2" t="s">
        <v>3</v>
      </c>
      <c r="HQ303" s="2" t="s">
        <v>3</v>
      </c>
      <c r="HR303" s="2"/>
      <c r="HS303" s="2"/>
      <c r="HT303" s="2"/>
      <c r="HU303" s="2"/>
      <c r="HV303" s="2"/>
      <c r="HW303" s="2"/>
      <c r="HX303" s="2"/>
      <c r="HY303" s="2"/>
      <c r="HZ303" s="2"/>
      <c r="IA303" s="2"/>
      <c r="IB303" s="2"/>
      <c r="IC303" s="2"/>
      <c r="ID303" s="2"/>
      <c r="IE303" s="2"/>
      <c r="IF303" s="2"/>
      <c r="IG303" s="2"/>
      <c r="IH303" s="2"/>
      <c r="II303" s="2"/>
      <c r="IJ303" s="2"/>
      <c r="IK303" s="2">
        <v>0</v>
      </c>
      <c r="IL303" s="2"/>
      <c r="IM303" s="2"/>
      <c r="IN303" s="2"/>
      <c r="IO303" s="2"/>
      <c r="IP303" s="2"/>
      <c r="IQ303" s="2"/>
      <c r="IR303" s="2"/>
      <c r="IS303" s="2"/>
      <c r="IT303" s="2"/>
      <c r="IU303" s="2"/>
    </row>
    <row r="304" spans="1:255" x14ac:dyDescent="0.2">
      <c r="A304">
        <v>17</v>
      </c>
      <c r="B304">
        <v>1</v>
      </c>
      <c r="C304">
        <f>ROW(SmtRes!A698)</f>
        <v>698</v>
      </c>
      <c r="D304">
        <f>ROW(EtalonRes!A706)</f>
        <v>706</v>
      </c>
      <c r="E304" t="s">
        <v>3</v>
      </c>
      <c r="F304" t="s">
        <v>368</v>
      </c>
      <c r="G304" t="s">
        <v>369</v>
      </c>
      <c r="H304" t="s">
        <v>135</v>
      </c>
      <c r="I304">
        <f>ROUND(4*3,9)</f>
        <v>12</v>
      </c>
      <c r="J304">
        <v>0</v>
      </c>
      <c r="K304">
        <f>ROUND(4*3,9)</f>
        <v>12</v>
      </c>
      <c r="O304">
        <f t="shared" si="255"/>
        <v>424</v>
      </c>
      <c r="P304">
        <f t="shared" si="256"/>
        <v>64</v>
      </c>
      <c r="Q304">
        <f t="shared" si="257"/>
        <v>0</v>
      </c>
      <c r="R304">
        <f t="shared" si="258"/>
        <v>0</v>
      </c>
      <c r="S304">
        <f t="shared" si="259"/>
        <v>360</v>
      </c>
      <c r="T304">
        <f t="shared" si="260"/>
        <v>0</v>
      </c>
      <c r="U304">
        <f t="shared" si="261"/>
        <v>37.425599999999989</v>
      </c>
      <c r="V304">
        <f t="shared" si="262"/>
        <v>0</v>
      </c>
      <c r="W304">
        <f t="shared" si="263"/>
        <v>0</v>
      </c>
      <c r="X304">
        <f t="shared" si="264"/>
        <v>342</v>
      </c>
      <c r="Y304">
        <f t="shared" si="265"/>
        <v>234</v>
      </c>
      <c r="AA304">
        <v>-1</v>
      </c>
      <c r="AB304">
        <f t="shared" si="266"/>
        <v>35.301200000000001</v>
      </c>
      <c r="AC304">
        <f t="shared" si="267"/>
        <v>5.3</v>
      </c>
      <c r="AD304">
        <f t="shared" si="296"/>
        <v>0</v>
      </c>
      <c r="AE304">
        <f t="shared" si="297"/>
        <v>0</v>
      </c>
      <c r="AF304">
        <f t="shared" si="297"/>
        <v>30.001200000000001</v>
      </c>
      <c r="AG304">
        <f t="shared" si="268"/>
        <v>0</v>
      </c>
      <c r="AH304">
        <f t="shared" si="298"/>
        <v>3.1187999999999994</v>
      </c>
      <c r="AI304">
        <f t="shared" si="298"/>
        <v>0</v>
      </c>
      <c r="AJ304">
        <f t="shared" si="269"/>
        <v>0</v>
      </c>
      <c r="AK304">
        <v>27.04</v>
      </c>
      <c r="AL304">
        <v>5.3</v>
      </c>
      <c r="AM304">
        <v>0</v>
      </c>
      <c r="AN304">
        <v>0</v>
      </c>
      <c r="AO304">
        <v>21.74</v>
      </c>
      <c r="AP304">
        <v>0</v>
      </c>
      <c r="AQ304">
        <v>2.2599999999999998</v>
      </c>
      <c r="AR304">
        <v>0</v>
      </c>
      <c r="AS304">
        <v>0</v>
      </c>
      <c r="AT304">
        <v>95</v>
      </c>
      <c r="AU304">
        <v>65</v>
      </c>
      <c r="AV304">
        <v>1</v>
      </c>
      <c r="AW304">
        <v>1</v>
      </c>
      <c r="AZ304">
        <v>1</v>
      </c>
      <c r="BA304">
        <v>1</v>
      </c>
      <c r="BB304">
        <v>1</v>
      </c>
      <c r="BC304">
        <v>1</v>
      </c>
      <c r="BD304" t="s">
        <v>3</v>
      </c>
      <c r="BE304" t="s">
        <v>3</v>
      </c>
      <c r="BF304" t="s">
        <v>3</v>
      </c>
      <c r="BG304" t="s">
        <v>3</v>
      </c>
      <c r="BH304">
        <v>0</v>
      </c>
      <c r="BI304">
        <v>2</v>
      </c>
      <c r="BJ304" t="s">
        <v>370</v>
      </c>
      <c r="BM304">
        <v>108001</v>
      </c>
      <c r="BN304">
        <v>0</v>
      </c>
      <c r="BO304" t="s">
        <v>3</v>
      </c>
      <c r="BP304">
        <v>0</v>
      </c>
      <c r="BQ304">
        <v>3</v>
      </c>
      <c r="BR304">
        <v>0</v>
      </c>
      <c r="BS304">
        <v>1</v>
      </c>
      <c r="BT304">
        <v>1</v>
      </c>
      <c r="BU304">
        <v>1</v>
      </c>
      <c r="BV304">
        <v>1</v>
      </c>
      <c r="BW304">
        <v>1</v>
      </c>
      <c r="BX304">
        <v>1</v>
      </c>
      <c r="BY304" t="s">
        <v>3</v>
      </c>
      <c r="BZ304">
        <v>95</v>
      </c>
      <c r="CA304">
        <v>65</v>
      </c>
      <c r="CB304" t="s">
        <v>3</v>
      </c>
      <c r="CE304">
        <v>0</v>
      </c>
      <c r="CF304">
        <v>0</v>
      </c>
      <c r="CG304">
        <v>0</v>
      </c>
      <c r="CM304">
        <v>0</v>
      </c>
      <c r="CN304" t="s">
        <v>1035</v>
      </c>
      <c r="CO304">
        <v>0</v>
      </c>
      <c r="CP304">
        <f t="shared" si="270"/>
        <v>424</v>
      </c>
      <c r="CQ304">
        <f t="shared" si="271"/>
        <v>5.3</v>
      </c>
      <c r="CR304">
        <f t="shared" si="272"/>
        <v>0</v>
      </c>
      <c r="CS304">
        <f t="shared" si="273"/>
        <v>0</v>
      </c>
      <c r="CT304">
        <f t="shared" si="274"/>
        <v>30.001200000000001</v>
      </c>
      <c r="CU304">
        <f t="shared" si="275"/>
        <v>0</v>
      </c>
      <c r="CV304">
        <f t="shared" si="276"/>
        <v>3.1187999999999994</v>
      </c>
      <c r="CW304">
        <f t="shared" si="277"/>
        <v>0</v>
      </c>
      <c r="CX304">
        <f t="shared" si="278"/>
        <v>0</v>
      </c>
      <c r="CY304">
        <f t="shared" si="279"/>
        <v>342</v>
      </c>
      <c r="CZ304">
        <f t="shared" si="280"/>
        <v>234</v>
      </c>
      <c r="DC304" t="s">
        <v>3</v>
      </c>
      <c r="DD304" t="s">
        <v>3</v>
      </c>
      <c r="DE304" t="s">
        <v>286</v>
      </c>
      <c r="DF304" t="s">
        <v>286</v>
      </c>
      <c r="DG304" t="s">
        <v>286</v>
      </c>
      <c r="DH304" t="s">
        <v>3</v>
      </c>
      <c r="DI304" t="s">
        <v>286</v>
      </c>
      <c r="DJ304" t="s">
        <v>286</v>
      </c>
      <c r="DK304" t="s">
        <v>3</v>
      </c>
      <c r="DL304" t="s">
        <v>3</v>
      </c>
      <c r="DM304" t="s">
        <v>3</v>
      </c>
      <c r="DN304">
        <v>0</v>
      </c>
      <c r="DO304">
        <v>0</v>
      </c>
      <c r="DP304">
        <v>1</v>
      </c>
      <c r="DQ304">
        <v>1</v>
      </c>
      <c r="DU304">
        <v>1013</v>
      </c>
      <c r="DV304" t="s">
        <v>135</v>
      </c>
      <c r="DW304" t="s">
        <v>135</v>
      </c>
      <c r="DX304">
        <v>1</v>
      </c>
      <c r="DZ304" t="s">
        <v>3</v>
      </c>
      <c r="EA304" t="s">
        <v>3</v>
      </c>
      <c r="EB304" t="s">
        <v>3</v>
      </c>
      <c r="EC304" t="s">
        <v>3</v>
      </c>
      <c r="EE304">
        <v>41318495</v>
      </c>
      <c r="EF304">
        <v>3</v>
      </c>
      <c r="EG304" t="s">
        <v>50</v>
      </c>
      <c r="EH304">
        <v>0</v>
      </c>
      <c r="EI304" t="s">
        <v>3</v>
      </c>
      <c r="EJ304">
        <v>2</v>
      </c>
      <c r="EK304">
        <v>108001</v>
      </c>
      <c r="EL304" t="s">
        <v>71</v>
      </c>
      <c r="EM304" t="s">
        <v>72</v>
      </c>
      <c r="EO304" t="s">
        <v>289</v>
      </c>
      <c r="EQ304">
        <v>132864</v>
      </c>
      <c r="ER304">
        <v>27.04</v>
      </c>
      <c r="ES304">
        <v>5.3</v>
      </c>
      <c r="ET304">
        <v>0</v>
      </c>
      <c r="EU304">
        <v>0</v>
      </c>
      <c r="EV304">
        <v>21.74</v>
      </c>
      <c r="EW304">
        <v>2.2599999999999998</v>
      </c>
      <c r="EX304">
        <v>0</v>
      </c>
      <c r="EY304">
        <v>0</v>
      </c>
      <c r="FQ304">
        <v>0</v>
      </c>
      <c r="FR304">
        <f t="shared" si="281"/>
        <v>0</v>
      </c>
      <c r="FS304">
        <v>0</v>
      </c>
      <c r="FX304">
        <v>95</v>
      </c>
      <c r="FY304">
        <v>65</v>
      </c>
      <c r="GA304" t="s">
        <v>3</v>
      </c>
      <c r="GD304">
        <v>1</v>
      </c>
      <c r="GF304">
        <v>542797005</v>
      </c>
      <c r="GG304">
        <v>2</v>
      </c>
      <c r="GH304">
        <v>1</v>
      </c>
      <c r="GI304">
        <v>-2</v>
      </c>
      <c r="GJ304">
        <v>0</v>
      </c>
      <c r="GK304">
        <v>0</v>
      </c>
      <c r="GL304">
        <f t="shared" si="282"/>
        <v>0</v>
      </c>
      <c r="GM304">
        <f t="shared" si="283"/>
        <v>1000</v>
      </c>
      <c r="GN304">
        <f t="shared" si="284"/>
        <v>0</v>
      </c>
      <c r="GO304">
        <f t="shared" si="285"/>
        <v>1000</v>
      </c>
      <c r="GP304">
        <f t="shared" si="286"/>
        <v>0</v>
      </c>
      <c r="GR304">
        <v>0</v>
      </c>
      <c r="GS304">
        <v>3</v>
      </c>
      <c r="GT304">
        <v>0</v>
      </c>
      <c r="GU304" t="s">
        <v>3</v>
      </c>
      <c r="GV304">
        <f t="shared" si="287"/>
        <v>0</v>
      </c>
      <c r="GW304">
        <v>1</v>
      </c>
      <c r="GX304">
        <f t="shared" si="288"/>
        <v>0</v>
      </c>
      <c r="HA304">
        <v>0</v>
      </c>
      <c r="HB304">
        <v>0</v>
      </c>
      <c r="HC304">
        <f t="shared" si="289"/>
        <v>0</v>
      </c>
      <c r="HE304" t="s">
        <v>3</v>
      </c>
      <c r="HF304" t="s">
        <v>3</v>
      </c>
      <c r="HM304" t="s">
        <v>3</v>
      </c>
      <c r="HN304" t="s">
        <v>3</v>
      </c>
      <c r="HO304" t="s">
        <v>3</v>
      </c>
      <c r="HP304" t="s">
        <v>3</v>
      </c>
      <c r="HQ304" t="s">
        <v>3</v>
      </c>
      <c r="IK304">
        <v>0</v>
      </c>
    </row>
    <row r="305" spans="1:255" x14ac:dyDescent="0.2">
      <c r="A305" s="2">
        <v>17</v>
      </c>
      <c r="B305" s="2">
        <v>1</v>
      </c>
      <c r="C305" s="2">
        <f>ROW(SmtRes!A700)</f>
        <v>700</v>
      </c>
      <c r="D305" s="2">
        <f>ROW(EtalonRes!A708)</f>
        <v>708</v>
      </c>
      <c r="E305" s="2" t="s">
        <v>3</v>
      </c>
      <c r="F305" s="2" t="s">
        <v>371</v>
      </c>
      <c r="G305" s="2" t="s">
        <v>372</v>
      </c>
      <c r="H305" s="2" t="s">
        <v>313</v>
      </c>
      <c r="I305" s="2">
        <f>ROUND(4*3/100,9)</f>
        <v>0.12</v>
      </c>
      <c r="J305" s="2">
        <v>0</v>
      </c>
      <c r="K305" s="2">
        <f>ROUND(4*3/100,9)</f>
        <v>0.12</v>
      </c>
      <c r="L305" s="2"/>
      <c r="M305" s="2"/>
      <c r="N305" s="2"/>
      <c r="O305" s="2">
        <f t="shared" si="255"/>
        <v>37</v>
      </c>
      <c r="P305" s="2">
        <f t="shared" si="256"/>
        <v>1</v>
      </c>
      <c r="Q305" s="2">
        <f t="shared" si="257"/>
        <v>0</v>
      </c>
      <c r="R305" s="2">
        <f t="shared" si="258"/>
        <v>0</v>
      </c>
      <c r="S305" s="2">
        <f t="shared" si="259"/>
        <v>36</v>
      </c>
      <c r="T305" s="2">
        <f t="shared" si="260"/>
        <v>0</v>
      </c>
      <c r="U305" s="2">
        <f t="shared" si="261"/>
        <v>3.7624319999999996</v>
      </c>
      <c r="V305" s="2">
        <f t="shared" si="262"/>
        <v>0</v>
      </c>
      <c r="W305" s="2">
        <f t="shared" si="263"/>
        <v>0</v>
      </c>
      <c r="X305" s="2">
        <f t="shared" si="264"/>
        <v>34</v>
      </c>
      <c r="Y305" s="2">
        <f t="shared" si="265"/>
        <v>23</v>
      </c>
      <c r="Z305" s="2"/>
      <c r="AA305" s="2">
        <v>-1</v>
      </c>
      <c r="AB305" s="2">
        <f t="shared" si="266"/>
        <v>305.9966</v>
      </c>
      <c r="AC305" s="2">
        <f t="shared" si="267"/>
        <v>4.37</v>
      </c>
      <c r="AD305" s="2">
        <f t="shared" si="296"/>
        <v>0</v>
      </c>
      <c r="AE305" s="2">
        <f t="shared" si="297"/>
        <v>0</v>
      </c>
      <c r="AF305" s="2">
        <f t="shared" si="297"/>
        <v>301.6266</v>
      </c>
      <c r="AG305" s="2">
        <f t="shared" si="268"/>
        <v>0</v>
      </c>
      <c r="AH305" s="2">
        <f t="shared" si="298"/>
        <v>31.353599999999997</v>
      </c>
      <c r="AI305" s="2">
        <f t="shared" si="298"/>
        <v>0</v>
      </c>
      <c r="AJ305" s="2">
        <f t="shared" si="269"/>
        <v>0</v>
      </c>
      <c r="AK305" s="2">
        <v>222.94</v>
      </c>
      <c r="AL305" s="2">
        <v>4.37</v>
      </c>
      <c r="AM305" s="2">
        <v>0</v>
      </c>
      <c r="AN305" s="2">
        <v>0</v>
      </c>
      <c r="AO305" s="2">
        <v>218.57</v>
      </c>
      <c r="AP305" s="2">
        <v>0</v>
      </c>
      <c r="AQ305" s="2">
        <v>22.72</v>
      </c>
      <c r="AR305" s="2">
        <v>0</v>
      </c>
      <c r="AS305" s="2">
        <v>0</v>
      </c>
      <c r="AT305" s="2">
        <v>95</v>
      </c>
      <c r="AU305" s="2">
        <v>65</v>
      </c>
      <c r="AV305" s="2">
        <v>1</v>
      </c>
      <c r="AW305" s="2">
        <v>1</v>
      </c>
      <c r="AX305" s="2"/>
      <c r="AY305" s="2"/>
      <c r="AZ305" s="2">
        <v>1</v>
      </c>
      <c r="BA305" s="2">
        <v>1</v>
      </c>
      <c r="BB305" s="2">
        <v>1</v>
      </c>
      <c r="BC305" s="2">
        <v>1</v>
      </c>
      <c r="BD305" s="2" t="s">
        <v>3</v>
      </c>
      <c r="BE305" s="2" t="s">
        <v>3</v>
      </c>
      <c r="BF305" s="2" t="s">
        <v>3</v>
      </c>
      <c r="BG305" s="2" t="s">
        <v>3</v>
      </c>
      <c r="BH305" s="2">
        <v>0</v>
      </c>
      <c r="BI305" s="2">
        <v>2</v>
      </c>
      <c r="BJ305" s="2" t="s">
        <v>373</v>
      </c>
      <c r="BK305" s="2"/>
      <c r="BL305" s="2"/>
      <c r="BM305" s="2">
        <v>108001</v>
      </c>
      <c r="BN305" s="2">
        <v>0</v>
      </c>
      <c r="BO305" s="2" t="s">
        <v>3</v>
      </c>
      <c r="BP305" s="2">
        <v>0</v>
      </c>
      <c r="BQ305" s="2">
        <v>3</v>
      </c>
      <c r="BR305" s="2">
        <v>0</v>
      </c>
      <c r="BS305" s="2">
        <v>1</v>
      </c>
      <c r="BT305" s="2">
        <v>1</v>
      </c>
      <c r="BU305" s="2">
        <v>1</v>
      </c>
      <c r="BV305" s="2">
        <v>1</v>
      </c>
      <c r="BW305" s="2">
        <v>1</v>
      </c>
      <c r="BX305" s="2">
        <v>1</v>
      </c>
      <c r="BY305" s="2" t="s">
        <v>3</v>
      </c>
      <c r="BZ305" s="2">
        <v>95</v>
      </c>
      <c r="CA305" s="2">
        <v>65</v>
      </c>
      <c r="CB305" s="2" t="s">
        <v>3</v>
      </c>
      <c r="CC305" s="2"/>
      <c r="CD305" s="2"/>
      <c r="CE305" s="2">
        <v>0</v>
      </c>
      <c r="CF305" s="2">
        <v>0</v>
      </c>
      <c r="CG305" s="2">
        <v>0</v>
      </c>
      <c r="CH305" s="2"/>
      <c r="CI305" s="2"/>
      <c r="CJ305" s="2"/>
      <c r="CK305" s="2"/>
      <c r="CL305" s="2"/>
      <c r="CM305" s="2">
        <v>0</v>
      </c>
      <c r="CN305" s="2" t="s">
        <v>1035</v>
      </c>
      <c r="CO305" s="2">
        <v>0</v>
      </c>
      <c r="CP305" s="2">
        <f t="shared" si="270"/>
        <v>37</v>
      </c>
      <c r="CQ305" s="2">
        <f t="shared" si="271"/>
        <v>4.37</v>
      </c>
      <c r="CR305" s="2">
        <f t="shared" si="272"/>
        <v>0</v>
      </c>
      <c r="CS305" s="2">
        <f t="shared" si="273"/>
        <v>0</v>
      </c>
      <c r="CT305" s="2">
        <f t="shared" si="274"/>
        <v>301.6266</v>
      </c>
      <c r="CU305" s="2">
        <f t="shared" si="275"/>
        <v>0</v>
      </c>
      <c r="CV305" s="2">
        <f t="shared" si="276"/>
        <v>31.353599999999997</v>
      </c>
      <c r="CW305" s="2">
        <f t="shared" si="277"/>
        <v>0</v>
      </c>
      <c r="CX305" s="2">
        <f t="shared" si="278"/>
        <v>0</v>
      </c>
      <c r="CY305" s="2">
        <f t="shared" si="279"/>
        <v>34.200000000000003</v>
      </c>
      <c r="CZ305" s="2">
        <f t="shared" si="280"/>
        <v>23.4</v>
      </c>
      <c r="DA305" s="2"/>
      <c r="DB305" s="2"/>
      <c r="DC305" s="2" t="s">
        <v>3</v>
      </c>
      <c r="DD305" s="2" t="s">
        <v>3</v>
      </c>
      <c r="DE305" s="2" t="s">
        <v>286</v>
      </c>
      <c r="DF305" s="2" t="s">
        <v>286</v>
      </c>
      <c r="DG305" s="2" t="s">
        <v>286</v>
      </c>
      <c r="DH305" s="2" t="s">
        <v>3</v>
      </c>
      <c r="DI305" s="2" t="s">
        <v>286</v>
      </c>
      <c r="DJ305" s="2" t="s">
        <v>286</v>
      </c>
      <c r="DK305" s="2" t="s">
        <v>3</v>
      </c>
      <c r="DL305" s="2" t="s">
        <v>3</v>
      </c>
      <c r="DM305" s="2" t="s">
        <v>3</v>
      </c>
      <c r="DN305" s="2">
        <v>0</v>
      </c>
      <c r="DO305" s="2">
        <v>0</v>
      </c>
      <c r="DP305" s="2">
        <v>1</v>
      </c>
      <c r="DQ305" s="2">
        <v>1</v>
      </c>
      <c r="DR305" s="2"/>
      <c r="DS305" s="2"/>
      <c r="DT305" s="2"/>
      <c r="DU305" s="2">
        <v>1010</v>
      </c>
      <c r="DV305" s="2" t="s">
        <v>313</v>
      </c>
      <c r="DW305" s="2" t="s">
        <v>313</v>
      </c>
      <c r="DX305" s="2">
        <v>100</v>
      </c>
      <c r="DY305" s="2"/>
      <c r="DZ305" s="2" t="s">
        <v>3</v>
      </c>
      <c r="EA305" s="2" t="s">
        <v>3</v>
      </c>
      <c r="EB305" s="2" t="s">
        <v>3</v>
      </c>
      <c r="EC305" s="2" t="s">
        <v>3</v>
      </c>
      <c r="ED305" s="2"/>
      <c r="EE305" s="2">
        <v>41318495</v>
      </c>
      <c r="EF305" s="2">
        <v>3</v>
      </c>
      <c r="EG305" s="2" t="s">
        <v>50</v>
      </c>
      <c r="EH305" s="2">
        <v>0</v>
      </c>
      <c r="EI305" s="2" t="s">
        <v>3</v>
      </c>
      <c r="EJ305" s="2">
        <v>2</v>
      </c>
      <c r="EK305" s="2">
        <v>108001</v>
      </c>
      <c r="EL305" s="2" t="s">
        <v>71</v>
      </c>
      <c r="EM305" s="2" t="s">
        <v>72</v>
      </c>
      <c r="EN305" s="2"/>
      <c r="EO305" s="2" t="s">
        <v>289</v>
      </c>
      <c r="EP305" s="2"/>
      <c r="EQ305" s="2">
        <v>132864</v>
      </c>
      <c r="ER305" s="2">
        <v>222.94</v>
      </c>
      <c r="ES305" s="2">
        <v>4.37</v>
      </c>
      <c r="ET305" s="2">
        <v>0</v>
      </c>
      <c r="EU305" s="2">
        <v>0</v>
      </c>
      <c r="EV305" s="2">
        <v>218.57</v>
      </c>
      <c r="EW305" s="2">
        <v>22.72</v>
      </c>
      <c r="EX305" s="2">
        <v>0</v>
      </c>
      <c r="EY305" s="2">
        <v>0</v>
      </c>
      <c r="EZ305" s="2"/>
      <c r="FA305" s="2"/>
      <c r="FB305" s="2"/>
      <c r="FC305" s="2"/>
      <c r="FD305" s="2"/>
      <c r="FE305" s="2"/>
      <c r="FF305" s="2"/>
      <c r="FG305" s="2"/>
      <c r="FH305" s="2"/>
      <c r="FI305" s="2"/>
      <c r="FJ305" s="2"/>
      <c r="FK305" s="2"/>
      <c r="FL305" s="2"/>
      <c r="FM305" s="2"/>
      <c r="FN305" s="2"/>
      <c r="FO305" s="2"/>
      <c r="FP305" s="2"/>
      <c r="FQ305" s="2">
        <v>0</v>
      </c>
      <c r="FR305" s="2">
        <f t="shared" si="281"/>
        <v>0</v>
      </c>
      <c r="FS305" s="2">
        <v>0</v>
      </c>
      <c r="FT305" s="2"/>
      <c r="FU305" s="2"/>
      <c r="FV305" s="2"/>
      <c r="FW305" s="2"/>
      <c r="FX305" s="2">
        <v>95</v>
      </c>
      <c r="FY305" s="2">
        <v>65</v>
      </c>
      <c r="FZ305" s="2"/>
      <c r="GA305" s="2" t="s">
        <v>3</v>
      </c>
      <c r="GB305" s="2"/>
      <c r="GC305" s="2"/>
      <c r="GD305" s="2">
        <v>1</v>
      </c>
      <c r="GE305" s="2"/>
      <c r="GF305" s="2">
        <v>-1494790878</v>
      </c>
      <c r="GG305" s="2">
        <v>2</v>
      </c>
      <c r="GH305" s="2">
        <v>1</v>
      </c>
      <c r="GI305" s="2">
        <v>-2</v>
      </c>
      <c r="GJ305" s="2">
        <v>0</v>
      </c>
      <c r="GK305" s="2">
        <v>0</v>
      </c>
      <c r="GL305" s="2">
        <f t="shared" si="282"/>
        <v>0</v>
      </c>
      <c r="GM305" s="2">
        <f t="shared" si="283"/>
        <v>94</v>
      </c>
      <c r="GN305" s="2">
        <f t="shared" si="284"/>
        <v>0</v>
      </c>
      <c r="GO305" s="2">
        <f t="shared" si="285"/>
        <v>94</v>
      </c>
      <c r="GP305" s="2">
        <f t="shared" si="286"/>
        <v>0</v>
      </c>
      <c r="GQ305" s="2"/>
      <c r="GR305" s="2">
        <v>0</v>
      </c>
      <c r="GS305" s="2">
        <v>3</v>
      </c>
      <c r="GT305" s="2">
        <v>0</v>
      </c>
      <c r="GU305" s="2" t="s">
        <v>3</v>
      </c>
      <c r="GV305" s="2">
        <f t="shared" si="287"/>
        <v>0</v>
      </c>
      <c r="GW305" s="2">
        <v>1</v>
      </c>
      <c r="GX305" s="2">
        <f t="shared" si="288"/>
        <v>0</v>
      </c>
      <c r="GY305" s="2"/>
      <c r="GZ305" s="2"/>
      <c r="HA305" s="2">
        <v>0</v>
      </c>
      <c r="HB305" s="2">
        <v>0</v>
      </c>
      <c r="HC305" s="2">
        <f t="shared" si="289"/>
        <v>0</v>
      </c>
      <c r="HD305" s="2"/>
      <c r="HE305" s="2" t="s">
        <v>3</v>
      </c>
      <c r="HF305" s="2" t="s">
        <v>3</v>
      </c>
      <c r="HG305" s="2"/>
      <c r="HH305" s="2"/>
      <c r="HI305" s="2"/>
      <c r="HJ305" s="2"/>
      <c r="HK305" s="2"/>
      <c r="HL305" s="2"/>
      <c r="HM305" s="2" t="s">
        <v>3</v>
      </c>
      <c r="HN305" s="2" t="s">
        <v>3</v>
      </c>
      <c r="HO305" s="2" t="s">
        <v>3</v>
      </c>
      <c r="HP305" s="2" t="s">
        <v>3</v>
      </c>
      <c r="HQ305" s="2" t="s">
        <v>3</v>
      </c>
      <c r="HR305" s="2"/>
      <c r="HS305" s="2"/>
      <c r="HT305" s="2"/>
      <c r="HU305" s="2"/>
      <c r="HV305" s="2"/>
      <c r="HW305" s="2"/>
      <c r="HX305" s="2"/>
      <c r="HY305" s="2"/>
      <c r="HZ305" s="2"/>
      <c r="IA305" s="2"/>
      <c r="IB305" s="2"/>
      <c r="IC305" s="2"/>
      <c r="ID305" s="2"/>
      <c r="IE305" s="2"/>
      <c r="IF305" s="2"/>
      <c r="IG305" s="2"/>
      <c r="IH305" s="2"/>
      <c r="II305" s="2"/>
      <c r="IJ305" s="2"/>
      <c r="IK305" s="2">
        <v>0</v>
      </c>
      <c r="IL305" s="2"/>
      <c r="IM305" s="2"/>
      <c r="IN305" s="2"/>
      <c r="IO305" s="2"/>
      <c r="IP305" s="2"/>
      <c r="IQ305" s="2"/>
      <c r="IR305" s="2"/>
      <c r="IS305" s="2"/>
      <c r="IT305" s="2"/>
      <c r="IU305" s="2"/>
    </row>
    <row r="306" spans="1:255" x14ac:dyDescent="0.2">
      <c r="A306">
        <v>17</v>
      </c>
      <c r="B306">
        <v>1</v>
      </c>
      <c r="C306">
        <f>ROW(SmtRes!A702)</f>
        <v>702</v>
      </c>
      <c r="D306">
        <f>ROW(EtalonRes!A710)</f>
        <v>710</v>
      </c>
      <c r="E306" t="s">
        <v>3</v>
      </c>
      <c r="F306" t="s">
        <v>371</v>
      </c>
      <c r="G306" t="s">
        <v>372</v>
      </c>
      <c r="H306" t="s">
        <v>313</v>
      </c>
      <c r="I306">
        <f>ROUND(4*3/100,9)</f>
        <v>0.12</v>
      </c>
      <c r="J306">
        <v>0</v>
      </c>
      <c r="K306">
        <f>ROUND(4*3/100,9)</f>
        <v>0.12</v>
      </c>
      <c r="O306">
        <f t="shared" si="255"/>
        <v>37</v>
      </c>
      <c r="P306">
        <f t="shared" si="256"/>
        <v>1</v>
      </c>
      <c r="Q306">
        <f t="shared" si="257"/>
        <v>0</v>
      </c>
      <c r="R306">
        <f t="shared" si="258"/>
        <v>0</v>
      </c>
      <c r="S306">
        <f t="shared" si="259"/>
        <v>36</v>
      </c>
      <c r="T306">
        <f t="shared" si="260"/>
        <v>0</v>
      </c>
      <c r="U306">
        <f t="shared" si="261"/>
        <v>3.7624319999999996</v>
      </c>
      <c r="V306">
        <f t="shared" si="262"/>
        <v>0</v>
      </c>
      <c r="W306">
        <f t="shared" si="263"/>
        <v>0</v>
      </c>
      <c r="X306">
        <f t="shared" si="264"/>
        <v>34</v>
      </c>
      <c r="Y306">
        <f t="shared" si="265"/>
        <v>23</v>
      </c>
      <c r="AA306">
        <v>-1</v>
      </c>
      <c r="AB306">
        <f t="shared" si="266"/>
        <v>305.9966</v>
      </c>
      <c r="AC306">
        <f t="shared" si="267"/>
        <v>4.37</v>
      </c>
      <c r="AD306">
        <f t="shared" si="296"/>
        <v>0</v>
      </c>
      <c r="AE306">
        <f t="shared" si="297"/>
        <v>0</v>
      </c>
      <c r="AF306">
        <f t="shared" si="297"/>
        <v>301.6266</v>
      </c>
      <c r="AG306">
        <f t="shared" si="268"/>
        <v>0</v>
      </c>
      <c r="AH306">
        <f t="shared" si="298"/>
        <v>31.353599999999997</v>
      </c>
      <c r="AI306">
        <f t="shared" si="298"/>
        <v>0</v>
      </c>
      <c r="AJ306">
        <f t="shared" si="269"/>
        <v>0</v>
      </c>
      <c r="AK306">
        <v>222.94</v>
      </c>
      <c r="AL306">
        <v>4.37</v>
      </c>
      <c r="AM306">
        <v>0</v>
      </c>
      <c r="AN306">
        <v>0</v>
      </c>
      <c r="AO306">
        <v>218.57</v>
      </c>
      <c r="AP306">
        <v>0</v>
      </c>
      <c r="AQ306">
        <v>22.72</v>
      </c>
      <c r="AR306">
        <v>0</v>
      </c>
      <c r="AS306">
        <v>0</v>
      </c>
      <c r="AT306">
        <v>95</v>
      </c>
      <c r="AU306">
        <v>65</v>
      </c>
      <c r="AV306">
        <v>1</v>
      </c>
      <c r="AW306">
        <v>1</v>
      </c>
      <c r="AZ306">
        <v>1</v>
      </c>
      <c r="BA306">
        <v>1</v>
      </c>
      <c r="BB306">
        <v>1</v>
      </c>
      <c r="BC306">
        <v>1</v>
      </c>
      <c r="BD306" t="s">
        <v>3</v>
      </c>
      <c r="BE306" t="s">
        <v>3</v>
      </c>
      <c r="BF306" t="s">
        <v>3</v>
      </c>
      <c r="BG306" t="s">
        <v>3</v>
      </c>
      <c r="BH306">
        <v>0</v>
      </c>
      <c r="BI306">
        <v>2</v>
      </c>
      <c r="BJ306" t="s">
        <v>373</v>
      </c>
      <c r="BM306">
        <v>108001</v>
      </c>
      <c r="BN306">
        <v>0</v>
      </c>
      <c r="BO306" t="s">
        <v>3</v>
      </c>
      <c r="BP306">
        <v>0</v>
      </c>
      <c r="BQ306">
        <v>3</v>
      </c>
      <c r="BR306">
        <v>0</v>
      </c>
      <c r="BS306">
        <v>1</v>
      </c>
      <c r="BT306">
        <v>1</v>
      </c>
      <c r="BU306">
        <v>1</v>
      </c>
      <c r="BV306">
        <v>1</v>
      </c>
      <c r="BW306">
        <v>1</v>
      </c>
      <c r="BX306">
        <v>1</v>
      </c>
      <c r="BY306" t="s">
        <v>3</v>
      </c>
      <c r="BZ306">
        <v>95</v>
      </c>
      <c r="CA306">
        <v>65</v>
      </c>
      <c r="CB306" t="s">
        <v>3</v>
      </c>
      <c r="CE306">
        <v>0</v>
      </c>
      <c r="CF306">
        <v>0</v>
      </c>
      <c r="CG306">
        <v>0</v>
      </c>
      <c r="CM306">
        <v>0</v>
      </c>
      <c r="CN306" t="s">
        <v>1035</v>
      </c>
      <c r="CO306">
        <v>0</v>
      </c>
      <c r="CP306">
        <f t="shared" si="270"/>
        <v>37</v>
      </c>
      <c r="CQ306">
        <f t="shared" si="271"/>
        <v>4.37</v>
      </c>
      <c r="CR306">
        <f t="shared" si="272"/>
        <v>0</v>
      </c>
      <c r="CS306">
        <f t="shared" si="273"/>
        <v>0</v>
      </c>
      <c r="CT306">
        <f t="shared" si="274"/>
        <v>301.6266</v>
      </c>
      <c r="CU306">
        <f t="shared" si="275"/>
        <v>0</v>
      </c>
      <c r="CV306">
        <f t="shared" si="276"/>
        <v>31.353599999999997</v>
      </c>
      <c r="CW306">
        <f t="shared" si="277"/>
        <v>0</v>
      </c>
      <c r="CX306">
        <f t="shared" si="278"/>
        <v>0</v>
      </c>
      <c r="CY306">
        <f t="shared" si="279"/>
        <v>34.200000000000003</v>
      </c>
      <c r="CZ306">
        <f t="shared" si="280"/>
        <v>23.4</v>
      </c>
      <c r="DC306" t="s">
        <v>3</v>
      </c>
      <c r="DD306" t="s">
        <v>3</v>
      </c>
      <c r="DE306" t="s">
        <v>286</v>
      </c>
      <c r="DF306" t="s">
        <v>286</v>
      </c>
      <c r="DG306" t="s">
        <v>286</v>
      </c>
      <c r="DH306" t="s">
        <v>3</v>
      </c>
      <c r="DI306" t="s">
        <v>286</v>
      </c>
      <c r="DJ306" t="s">
        <v>286</v>
      </c>
      <c r="DK306" t="s">
        <v>3</v>
      </c>
      <c r="DL306" t="s">
        <v>3</v>
      </c>
      <c r="DM306" t="s">
        <v>3</v>
      </c>
      <c r="DN306">
        <v>0</v>
      </c>
      <c r="DO306">
        <v>0</v>
      </c>
      <c r="DP306">
        <v>1</v>
      </c>
      <c r="DQ306">
        <v>1</v>
      </c>
      <c r="DU306">
        <v>1010</v>
      </c>
      <c r="DV306" t="s">
        <v>313</v>
      </c>
      <c r="DW306" t="s">
        <v>313</v>
      </c>
      <c r="DX306">
        <v>100</v>
      </c>
      <c r="DZ306" t="s">
        <v>3</v>
      </c>
      <c r="EA306" t="s">
        <v>3</v>
      </c>
      <c r="EB306" t="s">
        <v>3</v>
      </c>
      <c r="EC306" t="s">
        <v>3</v>
      </c>
      <c r="EE306">
        <v>41318495</v>
      </c>
      <c r="EF306">
        <v>3</v>
      </c>
      <c r="EG306" t="s">
        <v>50</v>
      </c>
      <c r="EH306">
        <v>0</v>
      </c>
      <c r="EI306" t="s">
        <v>3</v>
      </c>
      <c r="EJ306">
        <v>2</v>
      </c>
      <c r="EK306">
        <v>108001</v>
      </c>
      <c r="EL306" t="s">
        <v>71</v>
      </c>
      <c r="EM306" t="s">
        <v>72</v>
      </c>
      <c r="EO306" t="s">
        <v>289</v>
      </c>
      <c r="EQ306">
        <v>132864</v>
      </c>
      <c r="ER306">
        <v>222.94</v>
      </c>
      <c r="ES306">
        <v>4.37</v>
      </c>
      <c r="ET306">
        <v>0</v>
      </c>
      <c r="EU306">
        <v>0</v>
      </c>
      <c r="EV306">
        <v>218.57</v>
      </c>
      <c r="EW306">
        <v>22.72</v>
      </c>
      <c r="EX306">
        <v>0</v>
      </c>
      <c r="EY306">
        <v>0</v>
      </c>
      <c r="FQ306">
        <v>0</v>
      </c>
      <c r="FR306">
        <f t="shared" si="281"/>
        <v>0</v>
      </c>
      <c r="FS306">
        <v>0</v>
      </c>
      <c r="FX306">
        <v>95</v>
      </c>
      <c r="FY306">
        <v>65</v>
      </c>
      <c r="GA306" t="s">
        <v>3</v>
      </c>
      <c r="GD306">
        <v>1</v>
      </c>
      <c r="GF306">
        <v>-1494790878</v>
      </c>
      <c r="GG306">
        <v>2</v>
      </c>
      <c r="GH306">
        <v>1</v>
      </c>
      <c r="GI306">
        <v>-2</v>
      </c>
      <c r="GJ306">
        <v>0</v>
      </c>
      <c r="GK306">
        <v>0</v>
      </c>
      <c r="GL306">
        <f t="shared" si="282"/>
        <v>0</v>
      </c>
      <c r="GM306">
        <f t="shared" si="283"/>
        <v>94</v>
      </c>
      <c r="GN306">
        <f t="shared" si="284"/>
        <v>0</v>
      </c>
      <c r="GO306">
        <f t="shared" si="285"/>
        <v>94</v>
      </c>
      <c r="GP306">
        <f t="shared" si="286"/>
        <v>0</v>
      </c>
      <c r="GR306">
        <v>0</v>
      </c>
      <c r="GS306">
        <v>3</v>
      </c>
      <c r="GT306">
        <v>0</v>
      </c>
      <c r="GU306" t="s">
        <v>3</v>
      </c>
      <c r="GV306">
        <f t="shared" si="287"/>
        <v>0</v>
      </c>
      <c r="GW306">
        <v>1</v>
      </c>
      <c r="GX306">
        <f t="shared" si="288"/>
        <v>0</v>
      </c>
      <c r="HA306">
        <v>0</v>
      </c>
      <c r="HB306">
        <v>0</v>
      </c>
      <c r="HC306">
        <f t="shared" si="289"/>
        <v>0</v>
      </c>
      <c r="HE306" t="s">
        <v>3</v>
      </c>
      <c r="HF306" t="s">
        <v>3</v>
      </c>
      <c r="HM306" t="s">
        <v>3</v>
      </c>
      <c r="HN306" t="s">
        <v>3</v>
      </c>
      <c r="HO306" t="s">
        <v>3</v>
      </c>
      <c r="HP306" t="s">
        <v>3</v>
      </c>
      <c r="HQ306" t="s">
        <v>3</v>
      </c>
      <c r="IK306">
        <v>0</v>
      </c>
    </row>
    <row r="307" spans="1:255" x14ac:dyDescent="0.2">
      <c r="A307" s="2">
        <v>17</v>
      </c>
      <c r="B307" s="2">
        <v>1</v>
      </c>
      <c r="C307" s="2">
        <f>ROW(SmtRes!A710)</f>
        <v>710</v>
      </c>
      <c r="D307" s="2">
        <f>ROW(EtalonRes!A719)</f>
        <v>719</v>
      </c>
      <c r="E307" s="2" t="s">
        <v>3</v>
      </c>
      <c r="F307" s="2" t="s">
        <v>282</v>
      </c>
      <c r="G307" s="2" t="s">
        <v>283</v>
      </c>
      <c r="H307" s="2" t="s">
        <v>284</v>
      </c>
      <c r="I307" s="2">
        <v>4</v>
      </c>
      <c r="J307" s="2">
        <v>0</v>
      </c>
      <c r="K307" s="2">
        <v>4</v>
      </c>
      <c r="L307" s="2"/>
      <c r="M307" s="2"/>
      <c r="N307" s="2"/>
      <c r="O307" s="2">
        <f t="shared" si="255"/>
        <v>985</v>
      </c>
      <c r="P307" s="2">
        <f t="shared" si="256"/>
        <v>596</v>
      </c>
      <c r="Q307" s="2">
        <f t="shared" si="257"/>
        <v>246</v>
      </c>
      <c r="R307" s="2">
        <f t="shared" si="258"/>
        <v>0</v>
      </c>
      <c r="S307" s="2">
        <f t="shared" si="259"/>
        <v>143</v>
      </c>
      <c r="T307" s="2">
        <f t="shared" si="260"/>
        <v>0</v>
      </c>
      <c r="U307" s="2">
        <f t="shared" si="261"/>
        <v>15.952799999999998</v>
      </c>
      <c r="V307" s="2">
        <f t="shared" si="262"/>
        <v>0</v>
      </c>
      <c r="W307" s="2">
        <f t="shared" si="263"/>
        <v>0</v>
      </c>
      <c r="X307" s="2">
        <f t="shared" si="264"/>
        <v>186</v>
      </c>
      <c r="Y307" s="2">
        <f t="shared" si="265"/>
        <v>127</v>
      </c>
      <c r="Z307" s="2"/>
      <c r="AA307" s="2">
        <v>-1</v>
      </c>
      <c r="AB307" s="2">
        <f t="shared" si="266"/>
        <v>246.39619999999999</v>
      </c>
      <c r="AC307" s="2">
        <f t="shared" si="267"/>
        <v>149.12</v>
      </c>
      <c r="AD307" s="2">
        <f t="shared" si="296"/>
        <v>61.506599999999999</v>
      </c>
      <c r="AE307" s="2">
        <f t="shared" si="297"/>
        <v>0</v>
      </c>
      <c r="AF307" s="2">
        <f t="shared" si="297"/>
        <v>35.769599999999997</v>
      </c>
      <c r="AG307" s="2">
        <f t="shared" si="268"/>
        <v>0</v>
      </c>
      <c r="AH307" s="2">
        <f t="shared" si="298"/>
        <v>3.9881999999999995</v>
      </c>
      <c r="AI307" s="2">
        <f t="shared" si="298"/>
        <v>0</v>
      </c>
      <c r="AJ307" s="2">
        <f t="shared" si="269"/>
        <v>0</v>
      </c>
      <c r="AK307" s="2">
        <v>219.61</v>
      </c>
      <c r="AL307" s="2">
        <v>149.12</v>
      </c>
      <c r="AM307" s="2">
        <v>44.57</v>
      </c>
      <c r="AN307" s="2">
        <v>0</v>
      </c>
      <c r="AO307" s="2">
        <v>25.92</v>
      </c>
      <c r="AP307" s="2">
        <v>0</v>
      </c>
      <c r="AQ307" s="2">
        <v>2.89</v>
      </c>
      <c r="AR307" s="2">
        <v>0</v>
      </c>
      <c r="AS307" s="2">
        <v>0</v>
      </c>
      <c r="AT307" s="2">
        <v>130</v>
      </c>
      <c r="AU307" s="2">
        <v>89</v>
      </c>
      <c r="AV307" s="2">
        <v>1</v>
      </c>
      <c r="AW307" s="2">
        <v>1</v>
      </c>
      <c r="AX307" s="2"/>
      <c r="AY307" s="2"/>
      <c r="AZ307" s="2">
        <v>1</v>
      </c>
      <c r="BA307" s="2">
        <v>1</v>
      </c>
      <c r="BB307" s="2">
        <v>1</v>
      </c>
      <c r="BC307" s="2">
        <v>1</v>
      </c>
      <c r="BD307" s="2" t="s">
        <v>3</v>
      </c>
      <c r="BE307" s="2" t="s">
        <v>3</v>
      </c>
      <c r="BF307" s="2" t="s">
        <v>3</v>
      </c>
      <c r="BG307" s="2" t="s">
        <v>3</v>
      </c>
      <c r="BH307" s="2">
        <v>0</v>
      </c>
      <c r="BI307" s="2">
        <v>1</v>
      </c>
      <c r="BJ307" s="2" t="s">
        <v>285</v>
      </c>
      <c r="BK307" s="2"/>
      <c r="BL307" s="2"/>
      <c r="BM307" s="2">
        <v>22001</v>
      </c>
      <c r="BN307" s="2">
        <v>0</v>
      </c>
      <c r="BO307" s="2" t="s">
        <v>3</v>
      </c>
      <c r="BP307" s="2">
        <v>0</v>
      </c>
      <c r="BQ307" s="2">
        <v>2</v>
      </c>
      <c r="BR307" s="2">
        <v>0</v>
      </c>
      <c r="BS307" s="2">
        <v>1</v>
      </c>
      <c r="BT307" s="2">
        <v>1</v>
      </c>
      <c r="BU307" s="2">
        <v>1</v>
      </c>
      <c r="BV307" s="2">
        <v>1</v>
      </c>
      <c r="BW307" s="2">
        <v>1</v>
      </c>
      <c r="BX307" s="2">
        <v>1</v>
      </c>
      <c r="BY307" s="2" t="s">
        <v>3</v>
      </c>
      <c r="BZ307" s="2">
        <v>130</v>
      </c>
      <c r="CA307" s="2">
        <v>89</v>
      </c>
      <c r="CB307" s="2" t="s">
        <v>3</v>
      </c>
      <c r="CC307" s="2"/>
      <c r="CD307" s="2"/>
      <c r="CE307" s="2">
        <v>0</v>
      </c>
      <c r="CF307" s="2">
        <v>0</v>
      </c>
      <c r="CG307" s="2">
        <v>0</v>
      </c>
      <c r="CH307" s="2"/>
      <c r="CI307" s="2"/>
      <c r="CJ307" s="2"/>
      <c r="CK307" s="2"/>
      <c r="CL307" s="2"/>
      <c r="CM307" s="2">
        <v>0</v>
      </c>
      <c r="CN307" s="2" t="s">
        <v>1035</v>
      </c>
      <c r="CO307" s="2">
        <v>0</v>
      </c>
      <c r="CP307" s="2">
        <f t="shared" si="270"/>
        <v>985</v>
      </c>
      <c r="CQ307" s="2">
        <f t="shared" si="271"/>
        <v>149.12</v>
      </c>
      <c r="CR307" s="2">
        <f t="shared" si="272"/>
        <v>61.506599999999999</v>
      </c>
      <c r="CS307" s="2">
        <f t="shared" si="273"/>
        <v>0</v>
      </c>
      <c r="CT307" s="2">
        <f t="shared" si="274"/>
        <v>35.769599999999997</v>
      </c>
      <c r="CU307" s="2">
        <f t="shared" si="275"/>
        <v>0</v>
      </c>
      <c r="CV307" s="2">
        <f t="shared" si="276"/>
        <v>3.9881999999999995</v>
      </c>
      <c r="CW307" s="2">
        <f t="shared" si="277"/>
        <v>0</v>
      </c>
      <c r="CX307" s="2">
        <f t="shared" si="278"/>
        <v>0</v>
      </c>
      <c r="CY307" s="2">
        <f t="shared" si="279"/>
        <v>185.9</v>
      </c>
      <c r="CZ307" s="2">
        <f t="shared" si="280"/>
        <v>127.27</v>
      </c>
      <c r="DA307" s="2"/>
      <c r="DB307" s="2"/>
      <c r="DC307" s="2" t="s">
        <v>3</v>
      </c>
      <c r="DD307" s="2" t="s">
        <v>3</v>
      </c>
      <c r="DE307" s="2" t="s">
        <v>286</v>
      </c>
      <c r="DF307" s="2" t="s">
        <v>286</v>
      </c>
      <c r="DG307" s="2" t="s">
        <v>286</v>
      </c>
      <c r="DH307" s="2" t="s">
        <v>3</v>
      </c>
      <c r="DI307" s="2" t="s">
        <v>286</v>
      </c>
      <c r="DJ307" s="2" t="s">
        <v>286</v>
      </c>
      <c r="DK307" s="2" t="s">
        <v>3</v>
      </c>
      <c r="DL307" s="2" t="s">
        <v>3</v>
      </c>
      <c r="DM307" s="2" t="s">
        <v>3</v>
      </c>
      <c r="DN307" s="2">
        <v>0</v>
      </c>
      <c r="DO307" s="2">
        <v>0</v>
      </c>
      <c r="DP307" s="2">
        <v>1</v>
      </c>
      <c r="DQ307" s="2">
        <v>1</v>
      </c>
      <c r="DR307" s="2"/>
      <c r="DS307" s="2"/>
      <c r="DT307" s="2"/>
      <c r="DU307" s="2">
        <v>1013</v>
      </c>
      <c r="DV307" s="2" t="s">
        <v>284</v>
      </c>
      <c r="DW307" s="2" t="s">
        <v>284</v>
      </c>
      <c r="DX307" s="2">
        <v>1</v>
      </c>
      <c r="DY307" s="2"/>
      <c r="DZ307" s="2" t="s">
        <v>3</v>
      </c>
      <c r="EA307" s="2" t="s">
        <v>3</v>
      </c>
      <c r="EB307" s="2" t="s">
        <v>3</v>
      </c>
      <c r="EC307" s="2" t="s">
        <v>3</v>
      </c>
      <c r="ED307" s="2"/>
      <c r="EE307" s="2">
        <v>41318404</v>
      </c>
      <c r="EF307" s="2">
        <v>2</v>
      </c>
      <c r="EG307" s="2" t="s">
        <v>25</v>
      </c>
      <c r="EH307" s="2">
        <v>0</v>
      </c>
      <c r="EI307" s="2" t="s">
        <v>3</v>
      </c>
      <c r="EJ307" s="2">
        <v>1</v>
      </c>
      <c r="EK307" s="2">
        <v>22001</v>
      </c>
      <c r="EL307" s="2" t="s">
        <v>287</v>
      </c>
      <c r="EM307" s="2" t="s">
        <v>288</v>
      </c>
      <c r="EN307" s="2"/>
      <c r="EO307" s="2" t="s">
        <v>289</v>
      </c>
      <c r="EP307" s="2"/>
      <c r="EQ307" s="2">
        <v>132864</v>
      </c>
      <c r="ER307" s="2">
        <v>219.61</v>
      </c>
      <c r="ES307" s="2">
        <v>149.12</v>
      </c>
      <c r="ET307" s="2">
        <v>44.57</v>
      </c>
      <c r="EU307" s="2">
        <v>0</v>
      </c>
      <c r="EV307" s="2">
        <v>25.92</v>
      </c>
      <c r="EW307" s="2">
        <v>2.89</v>
      </c>
      <c r="EX307" s="2">
        <v>0</v>
      </c>
      <c r="EY307" s="2">
        <v>0</v>
      </c>
      <c r="EZ307" s="2"/>
      <c r="FA307" s="2"/>
      <c r="FB307" s="2"/>
      <c r="FC307" s="2"/>
      <c r="FD307" s="2"/>
      <c r="FE307" s="2"/>
      <c r="FF307" s="2"/>
      <c r="FG307" s="2"/>
      <c r="FH307" s="2"/>
      <c r="FI307" s="2"/>
      <c r="FJ307" s="2"/>
      <c r="FK307" s="2"/>
      <c r="FL307" s="2"/>
      <c r="FM307" s="2"/>
      <c r="FN307" s="2"/>
      <c r="FO307" s="2"/>
      <c r="FP307" s="2"/>
      <c r="FQ307" s="2">
        <v>0</v>
      </c>
      <c r="FR307" s="2">
        <f t="shared" si="281"/>
        <v>0</v>
      </c>
      <c r="FS307" s="2">
        <v>0</v>
      </c>
      <c r="FT307" s="2"/>
      <c r="FU307" s="2"/>
      <c r="FV307" s="2"/>
      <c r="FW307" s="2"/>
      <c r="FX307" s="2">
        <v>130</v>
      </c>
      <c r="FY307" s="2">
        <v>89</v>
      </c>
      <c r="FZ307" s="2"/>
      <c r="GA307" s="2" t="s">
        <v>3</v>
      </c>
      <c r="GB307" s="2"/>
      <c r="GC307" s="2"/>
      <c r="GD307" s="2">
        <v>1</v>
      </c>
      <c r="GE307" s="2"/>
      <c r="GF307" s="2">
        <v>1678324087</v>
      </c>
      <c r="GG307" s="2">
        <v>2</v>
      </c>
      <c r="GH307" s="2">
        <v>1</v>
      </c>
      <c r="GI307" s="2">
        <v>-2</v>
      </c>
      <c r="GJ307" s="2">
        <v>0</v>
      </c>
      <c r="GK307" s="2">
        <v>0</v>
      </c>
      <c r="GL307" s="2">
        <f t="shared" si="282"/>
        <v>0</v>
      </c>
      <c r="GM307" s="2">
        <f t="shared" si="283"/>
        <v>1298</v>
      </c>
      <c r="GN307" s="2">
        <f t="shared" si="284"/>
        <v>1298</v>
      </c>
      <c r="GO307" s="2">
        <f t="shared" si="285"/>
        <v>0</v>
      </c>
      <c r="GP307" s="2">
        <f t="shared" si="286"/>
        <v>0</v>
      </c>
      <c r="GQ307" s="2"/>
      <c r="GR307" s="2">
        <v>0</v>
      </c>
      <c r="GS307" s="2">
        <v>3</v>
      </c>
      <c r="GT307" s="2">
        <v>0</v>
      </c>
      <c r="GU307" s="2" t="s">
        <v>3</v>
      </c>
      <c r="GV307" s="2">
        <f t="shared" si="287"/>
        <v>0</v>
      </c>
      <c r="GW307" s="2">
        <v>1</v>
      </c>
      <c r="GX307" s="2">
        <f t="shared" si="288"/>
        <v>0</v>
      </c>
      <c r="GY307" s="2"/>
      <c r="GZ307" s="2"/>
      <c r="HA307" s="2">
        <v>0</v>
      </c>
      <c r="HB307" s="2">
        <v>0</v>
      </c>
      <c r="HC307" s="2">
        <f t="shared" si="289"/>
        <v>0</v>
      </c>
      <c r="HD307" s="2"/>
      <c r="HE307" s="2" t="s">
        <v>3</v>
      </c>
      <c r="HF307" s="2" t="s">
        <v>3</v>
      </c>
      <c r="HG307" s="2"/>
      <c r="HH307" s="2"/>
      <c r="HI307" s="2"/>
      <c r="HJ307" s="2"/>
      <c r="HK307" s="2"/>
      <c r="HL307" s="2"/>
      <c r="HM307" s="2" t="s">
        <v>3</v>
      </c>
      <c r="HN307" s="2" t="s">
        <v>3</v>
      </c>
      <c r="HO307" s="2" t="s">
        <v>3</v>
      </c>
      <c r="HP307" s="2" t="s">
        <v>3</v>
      </c>
      <c r="HQ307" s="2" t="s">
        <v>3</v>
      </c>
      <c r="HR307" s="2"/>
      <c r="HS307" s="2"/>
      <c r="HT307" s="2"/>
      <c r="HU307" s="2"/>
      <c r="HV307" s="2"/>
      <c r="HW307" s="2"/>
      <c r="HX307" s="2"/>
      <c r="HY307" s="2"/>
      <c r="HZ307" s="2"/>
      <c r="IA307" s="2"/>
      <c r="IB307" s="2"/>
      <c r="IC307" s="2"/>
      <c r="ID307" s="2"/>
      <c r="IE307" s="2"/>
      <c r="IF307" s="2"/>
      <c r="IG307" s="2"/>
      <c r="IH307" s="2"/>
      <c r="II307" s="2"/>
      <c r="IJ307" s="2"/>
      <c r="IK307" s="2">
        <v>0</v>
      </c>
      <c r="IL307" s="2"/>
      <c r="IM307" s="2"/>
      <c r="IN307" s="2"/>
      <c r="IO307" s="2"/>
      <c r="IP307" s="2"/>
      <c r="IQ307" s="2"/>
      <c r="IR307" s="2"/>
      <c r="IS307" s="2"/>
      <c r="IT307" s="2"/>
      <c r="IU307" s="2"/>
    </row>
    <row r="308" spans="1:255" x14ac:dyDescent="0.2">
      <c r="A308">
        <v>17</v>
      </c>
      <c r="B308">
        <v>1</v>
      </c>
      <c r="C308">
        <f>ROW(SmtRes!A718)</f>
        <v>718</v>
      </c>
      <c r="D308">
        <f>ROW(EtalonRes!A728)</f>
        <v>728</v>
      </c>
      <c r="E308" t="s">
        <v>3</v>
      </c>
      <c r="F308" t="s">
        <v>282</v>
      </c>
      <c r="G308" t="s">
        <v>283</v>
      </c>
      <c r="H308" t="s">
        <v>284</v>
      </c>
      <c r="I308">
        <v>4</v>
      </c>
      <c r="J308">
        <v>0</v>
      </c>
      <c r="K308">
        <v>4</v>
      </c>
      <c r="O308">
        <f t="shared" si="255"/>
        <v>985</v>
      </c>
      <c r="P308">
        <f t="shared" si="256"/>
        <v>596</v>
      </c>
      <c r="Q308">
        <f t="shared" si="257"/>
        <v>246</v>
      </c>
      <c r="R308">
        <f t="shared" si="258"/>
        <v>0</v>
      </c>
      <c r="S308">
        <f t="shared" si="259"/>
        <v>143</v>
      </c>
      <c r="T308">
        <f t="shared" si="260"/>
        <v>0</v>
      </c>
      <c r="U308">
        <f t="shared" si="261"/>
        <v>15.952799999999998</v>
      </c>
      <c r="V308">
        <f t="shared" si="262"/>
        <v>0</v>
      </c>
      <c r="W308">
        <f t="shared" si="263"/>
        <v>0</v>
      </c>
      <c r="X308">
        <f t="shared" si="264"/>
        <v>186</v>
      </c>
      <c r="Y308">
        <f t="shared" si="265"/>
        <v>127</v>
      </c>
      <c r="AA308">
        <v>-1</v>
      </c>
      <c r="AB308">
        <f t="shared" si="266"/>
        <v>246.39619999999999</v>
      </c>
      <c r="AC308">
        <f t="shared" si="267"/>
        <v>149.12</v>
      </c>
      <c r="AD308">
        <f t="shared" si="296"/>
        <v>61.506599999999999</v>
      </c>
      <c r="AE308">
        <f t="shared" si="297"/>
        <v>0</v>
      </c>
      <c r="AF308">
        <f t="shared" si="297"/>
        <v>35.769599999999997</v>
      </c>
      <c r="AG308">
        <f t="shared" si="268"/>
        <v>0</v>
      </c>
      <c r="AH308">
        <f t="shared" si="298"/>
        <v>3.9881999999999995</v>
      </c>
      <c r="AI308">
        <f t="shared" si="298"/>
        <v>0</v>
      </c>
      <c r="AJ308">
        <f t="shared" si="269"/>
        <v>0</v>
      </c>
      <c r="AK308">
        <v>219.61</v>
      </c>
      <c r="AL308">
        <v>149.12</v>
      </c>
      <c r="AM308">
        <v>44.57</v>
      </c>
      <c r="AN308">
        <v>0</v>
      </c>
      <c r="AO308">
        <v>25.92</v>
      </c>
      <c r="AP308">
        <v>0</v>
      </c>
      <c r="AQ308">
        <v>2.89</v>
      </c>
      <c r="AR308">
        <v>0</v>
      </c>
      <c r="AS308">
        <v>0</v>
      </c>
      <c r="AT308">
        <v>130</v>
      </c>
      <c r="AU308">
        <v>89</v>
      </c>
      <c r="AV308">
        <v>1</v>
      </c>
      <c r="AW308">
        <v>1</v>
      </c>
      <c r="AZ308">
        <v>1</v>
      </c>
      <c r="BA308">
        <v>1</v>
      </c>
      <c r="BB308">
        <v>1</v>
      </c>
      <c r="BC308">
        <v>1</v>
      </c>
      <c r="BD308" t="s">
        <v>3</v>
      </c>
      <c r="BE308" t="s">
        <v>3</v>
      </c>
      <c r="BF308" t="s">
        <v>3</v>
      </c>
      <c r="BG308" t="s">
        <v>3</v>
      </c>
      <c r="BH308">
        <v>0</v>
      </c>
      <c r="BI308">
        <v>1</v>
      </c>
      <c r="BJ308" t="s">
        <v>285</v>
      </c>
      <c r="BM308">
        <v>22001</v>
      </c>
      <c r="BN308">
        <v>0</v>
      </c>
      <c r="BO308" t="s">
        <v>3</v>
      </c>
      <c r="BP308">
        <v>0</v>
      </c>
      <c r="BQ308">
        <v>2</v>
      </c>
      <c r="BR308">
        <v>0</v>
      </c>
      <c r="BS308">
        <v>1</v>
      </c>
      <c r="BT308">
        <v>1</v>
      </c>
      <c r="BU308">
        <v>1</v>
      </c>
      <c r="BV308">
        <v>1</v>
      </c>
      <c r="BW308">
        <v>1</v>
      </c>
      <c r="BX308">
        <v>1</v>
      </c>
      <c r="BY308" t="s">
        <v>3</v>
      </c>
      <c r="BZ308">
        <v>130</v>
      </c>
      <c r="CA308">
        <v>89</v>
      </c>
      <c r="CB308" t="s">
        <v>3</v>
      </c>
      <c r="CE308">
        <v>0</v>
      </c>
      <c r="CF308">
        <v>0</v>
      </c>
      <c r="CG308">
        <v>0</v>
      </c>
      <c r="CM308">
        <v>0</v>
      </c>
      <c r="CN308" t="s">
        <v>1035</v>
      </c>
      <c r="CO308">
        <v>0</v>
      </c>
      <c r="CP308">
        <f t="shared" si="270"/>
        <v>985</v>
      </c>
      <c r="CQ308">
        <f t="shared" si="271"/>
        <v>149.12</v>
      </c>
      <c r="CR308">
        <f t="shared" si="272"/>
        <v>61.506599999999999</v>
      </c>
      <c r="CS308">
        <f t="shared" si="273"/>
        <v>0</v>
      </c>
      <c r="CT308">
        <f t="shared" si="274"/>
        <v>35.769599999999997</v>
      </c>
      <c r="CU308">
        <f t="shared" si="275"/>
        <v>0</v>
      </c>
      <c r="CV308">
        <f t="shared" si="276"/>
        <v>3.9881999999999995</v>
      </c>
      <c r="CW308">
        <f t="shared" si="277"/>
        <v>0</v>
      </c>
      <c r="CX308">
        <f t="shared" si="278"/>
        <v>0</v>
      </c>
      <c r="CY308">
        <f t="shared" si="279"/>
        <v>185.9</v>
      </c>
      <c r="CZ308">
        <f t="shared" si="280"/>
        <v>127.27</v>
      </c>
      <c r="DC308" t="s">
        <v>3</v>
      </c>
      <c r="DD308" t="s">
        <v>3</v>
      </c>
      <c r="DE308" t="s">
        <v>286</v>
      </c>
      <c r="DF308" t="s">
        <v>286</v>
      </c>
      <c r="DG308" t="s">
        <v>286</v>
      </c>
      <c r="DH308" t="s">
        <v>3</v>
      </c>
      <c r="DI308" t="s">
        <v>286</v>
      </c>
      <c r="DJ308" t="s">
        <v>286</v>
      </c>
      <c r="DK308" t="s">
        <v>3</v>
      </c>
      <c r="DL308" t="s">
        <v>3</v>
      </c>
      <c r="DM308" t="s">
        <v>3</v>
      </c>
      <c r="DN308">
        <v>0</v>
      </c>
      <c r="DO308">
        <v>0</v>
      </c>
      <c r="DP308">
        <v>1</v>
      </c>
      <c r="DQ308">
        <v>1</v>
      </c>
      <c r="DU308">
        <v>1013</v>
      </c>
      <c r="DV308" t="s">
        <v>284</v>
      </c>
      <c r="DW308" t="s">
        <v>284</v>
      </c>
      <c r="DX308">
        <v>1</v>
      </c>
      <c r="DZ308" t="s">
        <v>3</v>
      </c>
      <c r="EA308" t="s">
        <v>3</v>
      </c>
      <c r="EB308" t="s">
        <v>3</v>
      </c>
      <c r="EC308" t="s">
        <v>3</v>
      </c>
      <c r="EE308">
        <v>41318404</v>
      </c>
      <c r="EF308">
        <v>2</v>
      </c>
      <c r="EG308" t="s">
        <v>25</v>
      </c>
      <c r="EH308">
        <v>0</v>
      </c>
      <c r="EI308" t="s">
        <v>3</v>
      </c>
      <c r="EJ308">
        <v>1</v>
      </c>
      <c r="EK308">
        <v>22001</v>
      </c>
      <c r="EL308" t="s">
        <v>287</v>
      </c>
      <c r="EM308" t="s">
        <v>288</v>
      </c>
      <c r="EO308" t="s">
        <v>289</v>
      </c>
      <c r="EQ308">
        <v>132864</v>
      </c>
      <c r="ER308">
        <v>219.61</v>
      </c>
      <c r="ES308">
        <v>149.12</v>
      </c>
      <c r="ET308">
        <v>44.57</v>
      </c>
      <c r="EU308">
        <v>0</v>
      </c>
      <c r="EV308">
        <v>25.92</v>
      </c>
      <c r="EW308">
        <v>2.89</v>
      </c>
      <c r="EX308">
        <v>0</v>
      </c>
      <c r="EY308">
        <v>0</v>
      </c>
      <c r="FQ308">
        <v>0</v>
      </c>
      <c r="FR308">
        <f t="shared" si="281"/>
        <v>0</v>
      </c>
      <c r="FS308">
        <v>0</v>
      </c>
      <c r="FX308">
        <v>130</v>
      </c>
      <c r="FY308">
        <v>89</v>
      </c>
      <c r="GA308" t="s">
        <v>3</v>
      </c>
      <c r="GD308">
        <v>1</v>
      </c>
      <c r="GF308">
        <v>1678324087</v>
      </c>
      <c r="GG308">
        <v>2</v>
      </c>
      <c r="GH308">
        <v>1</v>
      </c>
      <c r="GI308">
        <v>-2</v>
      </c>
      <c r="GJ308">
        <v>0</v>
      </c>
      <c r="GK308">
        <v>0</v>
      </c>
      <c r="GL308">
        <f t="shared" si="282"/>
        <v>0</v>
      </c>
      <c r="GM308">
        <f t="shared" si="283"/>
        <v>1298</v>
      </c>
      <c r="GN308">
        <f t="shared" si="284"/>
        <v>1298</v>
      </c>
      <c r="GO308">
        <f t="shared" si="285"/>
        <v>0</v>
      </c>
      <c r="GP308">
        <f t="shared" si="286"/>
        <v>0</v>
      </c>
      <c r="GR308">
        <v>0</v>
      </c>
      <c r="GS308">
        <v>3</v>
      </c>
      <c r="GT308">
        <v>0</v>
      </c>
      <c r="GU308" t="s">
        <v>3</v>
      </c>
      <c r="GV308">
        <f t="shared" si="287"/>
        <v>0</v>
      </c>
      <c r="GW308">
        <v>1</v>
      </c>
      <c r="GX308">
        <f t="shared" si="288"/>
        <v>0</v>
      </c>
      <c r="HA308">
        <v>0</v>
      </c>
      <c r="HB308">
        <v>0</v>
      </c>
      <c r="HC308">
        <f t="shared" si="289"/>
        <v>0</v>
      </c>
      <c r="HE308" t="s">
        <v>3</v>
      </c>
      <c r="HF308" t="s">
        <v>3</v>
      </c>
      <c r="HM308" t="s">
        <v>3</v>
      </c>
      <c r="HN308" t="s">
        <v>3</v>
      </c>
      <c r="HO308" t="s">
        <v>3</v>
      </c>
      <c r="HP308" t="s">
        <v>3</v>
      </c>
      <c r="HQ308" t="s">
        <v>3</v>
      </c>
      <c r="IK308">
        <v>0</v>
      </c>
    </row>
    <row r="309" spans="1:255" x14ac:dyDescent="0.2">
      <c r="A309" s="2">
        <v>19</v>
      </c>
      <c r="B309" s="2">
        <v>1</v>
      </c>
      <c r="C309" s="2"/>
      <c r="D309" s="2"/>
      <c r="E309" s="2"/>
      <c r="F309" s="2" t="s">
        <v>3</v>
      </c>
      <c r="G309" s="2" t="s">
        <v>374</v>
      </c>
      <c r="H309" s="2" t="s">
        <v>3</v>
      </c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>
        <v>1</v>
      </c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  <c r="EA309" s="2"/>
      <c r="EB309" s="2"/>
      <c r="EC309" s="2"/>
      <c r="ED309" s="2"/>
      <c r="EE309" s="2"/>
      <c r="EF309" s="2"/>
      <c r="EG309" s="2"/>
      <c r="EH309" s="2"/>
      <c r="EI309" s="2"/>
      <c r="EJ309" s="2"/>
      <c r="EK309" s="2"/>
      <c r="EL309" s="2"/>
      <c r="EM309" s="2"/>
      <c r="EN309" s="2"/>
      <c r="EO309" s="2"/>
      <c r="EP309" s="2"/>
      <c r="EQ309" s="2"/>
      <c r="ER309" s="2"/>
      <c r="ES309" s="2"/>
      <c r="ET309" s="2"/>
      <c r="EU309" s="2"/>
      <c r="EV309" s="2"/>
      <c r="EW309" s="2"/>
      <c r="EX309" s="2"/>
      <c r="EY309" s="2"/>
      <c r="EZ309" s="2"/>
      <c r="FA309" s="2"/>
      <c r="FB309" s="2"/>
      <c r="FC309" s="2"/>
      <c r="FD309" s="2"/>
      <c r="FE309" s="2"/>
      <c r="FF309" s="2"/>
      <c r="FG309" s="2"/>
      <c r="FH309" s="2"/>
      <c r="FI309" s="2"/>
      <c r="FJ309" s="2"/>
      <c r="FK309" s="2"/>
      <c r="FL309" s="2"/>
      <c r="FM309" s="2"/>
      <c r="FN309" s="2"/>
      <c r="FO309" s="2"/>
      <c r="FP309" s="2"/>
      <c r="FQ309" s="2"/>
      <c r="FR309" s="2"/>
      <c r="FS309" s="2"/>
      <c r="FT309" s="2"/>
      <c r="FU309" s="2"/>
      <c r="FV309" s="2"/>
      <c r="FW309" s="2"/>
      <c r="FX309" s="2"/>
      <c r="FY309" s="2"/>
      <c r="FZ309" s="2"/>
      <c r="GA309" s="2"/>
      <c r="GB309" s="2"/>
      <c r="GC309" s="2"/>
      <c r="GD309" s="2"/>
      <c r="GE309" s="2"/>
      <c r="GF309" s="2"/>
      <c r="GG309" s="2"/>
      <c r="GH309" s="2"/>
      <c r="GI309" s="2"/>
      <c r="GJ309" s="2"/>
      <c r="GK309" s="2"/>
      <c r="GL309" s="2"/>
      <c r="GM309" s="2"/>
      <c r="GN309" s="2"/>
      <c r="GO309" s="2"/>
      <c r="GP309" s="2"/>
      <c r="GQ309" s="2"/>
      <c r="GR309" s="2"/>
      <c r="GS309" s="2"/>
      <c r="GT309" s="2"/>
      <c r="GU309" s="2"/>
      <c r="GV309" s="2"/>
      <c r="GW309" s="2"/>
      <c r="GX309" s="2"/>
      <c r="GY309" s="2"/>
      <c r="GZ309" s="2"/>
      <c r="HA309" s="2"/>
      <c r="HB309" s="2"/>
      <c r="HC309" s="2"/>
      <c r="HD309" s="2"/>
      <c r="HE309" s="2"/>
      <c r="HF309" s="2"/>
      <c r="HG309" s="2"/>
      <c r="HH309" s="2"/>
      <c r="HI309" s="2"/>
      <c r="HJ309" s="2"/>
      <c r="HK309" s="2"/>
      <c r="HL309" s="2"/>
      <c r="HM309" s="2"/>
      <c r="HN309" s="2"/>
      <c r="HO309" s="2"/>
      <c r="HP309" s="2"/>
      <c r="HQ309" s="2"/>
      <c r="HR309" s="2"/>
      <c r="HS309" s="2"/>
      <c r="HT309" s="2"/>
      <c r="HU309" s="2"/>
      <c r="HV309" s="2"/>
      <c r="HW309" s="2"/>
      <c r="HX309" s="2"/>
      <c r="HY309" s="2"/>
      <c r="HZ309" s="2"/>
      <c r="IA309" s="2"/>
      <c r="IB309" s="2"/>
      <c r="IC309" s="2"/>
      <c r="ID309" s="2"/>
      <c r="IE309" s="2"/>
      <c r="IF309" s="2"/>
      <c r="IG309" s="2"/>
      <c r="IH309" s="2"/>
      <c r="II309" s="2"/>
      <c r="IJ309" s="2"/>
      <c r="IK309" s="2">
        <v>0</v>
      </c>
      <c r="IL309" s="2"/>
      <c r="IM309" s="2"/>
      <c r="IN309" s="2"/>
      <c r="IO309" s="2"/>
      <c r="IP309" s="2"/>
      <c r="IQ309" s="2"/>
      <c r="IR309" s="2"/>
      <c r="IS309" s="2"/>
      <c r="IT309" s="2"/>
      <c r="IU309" s="2"/>
    </row>
    <row r="310" spans="1:255" x14ac:dyDescent="0.2">
      <c r="A310" s="2">
        <v>17</v>
      </c>
      <c r="B310" s="2">
        <v>1</v>
      </c>
      <c r="C310" s="2">
        <f>ROW(SmtRes!A722)</f>
        <v>722</v>
      </c>
      <c r="D310" s="2">
        <f>ROW(EtalonRes!A733)</f>
        <v>733</v>
      </c>
      <c r="E310" s="2" t="s">
        <v>375</v>
      </c>
      <c r="F310" s="2" t="s">
        <v>376</v>
      </c>
      <c r="G310" s="2" t="s">
        <v>377</v>
      </c>
      <c r="H310" s="2" t="s">
        <v>378</v>
      </c>
      <c r="I310" s="2">
        <v>4</v>
      </c>
      <c r="J310" s="2">
        <v>0</v>
      </c>
      <c r="K310" s="2">
        <v>4</v>
      </c>
      <c r="L310" s="2"/>
      <c r="M310" s="2"/>
      <c r="N310" s="2"/>
      <c r="O310" s="2">
        <f t="shared" ref="O310:O341" si="299">ROUND(CP310,0)</f>
        <v>327</v>
      </c>
      <c r="P310" s="2">
        <f t="shared" ref="P310:P341" si="300">ROUND(CQ310*I310,0)</f>
        <v>129</v>
      </c>
      <c r="Q310" s="2">
        <f t="shared" ref="Q310:Q341" si="301">ROUND(CR310*I310,0)</f>
        <v>84</v>
      </c>
      <c r="R310" s="2">
        <f t="shared" ref="R310:R341" si="302">ROUND(CS310*I310,0)</f>
        <v>15</v>
      </c>
      <c r="S310" s="2">
        <f t="shared" ref="S310:S341" si="303">ROUND(CT310*I310,0)</f>
        <v>114</v>
      </c>
      <c r="T310" s="2">
        <f t="shared" ref="T310:T341" si="304">ROUND(CU310*I310,0)</f>
        <v>0</v>
      </c>
      <c r="U310" s="2">
        <f t="shared" ref="U310:U341" si="305">CV310*I310</f>
        <v>12.99408</v>
      </c>
      <c r="V310" s="2">
        <f t="shared" ref="V310:V341" si="306">CW310*I310</f>
        <v>1.0929599999999999</v>
      </c>
      <c r="W310" s="2">
        <f t="shared" ref="W310:W341" si="307">ROUND(CX310*I310,0)</f>
        <v>0</v>
      </c>
      <c r="X310" s="2">
        <f t="shared" ref="X310:X341" si="308">ROUND(CY310,0)</f>
        <v>129</v>
      </c>
      <c r="Y310" s="2">
        <f t="shared" ref="Y310:Y341" si="309">ROUND(CZ310,0)</f>
        <v>71</v>
      </c>
      <c r="Z310" s="2"/>
      <c r="AA310" s="2">
        <v>76147896</v>
      </c>
      <c r="AB310" s="2">
        <f t="shared" ref="AB310:AB341" si="310">ROUND((AC310+AD310+AF310),6)</f>
        <v>81.816800000000001</v>
      </c>
      <c r="AC310" s="2">
        <f t="shared" ref="AC310:AC341" si="311">ROUND((ES310),6)</f>
        <v>32.33</v>
      </c>
      <c r="AD310" s="2">
        <f>ROUND(((((((ET310*1.2)*1.15)*1.1))-((((EU310*1.2)*1.15)*1.1)))+AE310),6)</f>
        <v>21.100200000000001</v>
      </c>
      <c r="AE310" s="2">
        <f>ROUND(((((EU310*1.2)*1.15)*1.1)),6)</f>
        <v>3.6887400000000001</v>
      </c>
      <c r="AF310" s="2">
        <f>ROUND(((((EV310*1.2)*1.15)*1.1)),6)</f>
        <v>28.386600000000001</v>
      </c>
      <c r="AG310" s="2">
        <f t="shared" ref="AG310:AG341" si="312">ROUND((AP310),6)</f>
        <v>0</v>
      </c>
      <c r="AH310" s="2">
        <f>((((EW310*1.2)*1.15)*1.1))</f>
        <v>3.2485200000000001</v>
      </c>
      <c r="AI310" s="2">
        <f>((((EX310*1.2)*1.15)*1.1))</f>
        <v>0.27323999999999998</v>
      </c>
      <c r="AJ310" s="2">
        <f t="shared" ref="AJ310:AJ341" si="313">(AS310)</f>
        <v>0</v>
      </c>
      <c r="AK310" s="2">
        <v>64.930000000000007</v>
      </c>
      <c r="AL310" s="2">
        <v>32.33</v>
      </c>
      <c r="AM310" s="2">
        <v>13.9</v>
      </c>
      <c r="AN310" s="2">
        <v>2.4300000000000002</v>
      </c>
      <c r="AO310" s="2">
        <v>18.7</v>
      </c>
      <c r="AP310" s="2">
        <v>0</v>
      </c>
      <c r="AQ310" s="2">
        <v>2.14</v>
      </c>
      <c r="AR310" s="2">
        <v>0.18</v>
      </c>
      <c r="AS310" s="2">
        <v>0</v>
      </c>
      <c r="AT310" s="2">
        <v>100</v>
      </c>
      <c r="AU310" s="2">
        <v>55</v>
      </c>
      <c r="AV310" s="2">
        <v>1</v>
      </c>
      <c r="AW310" s="2">
        <v>1</v>
      </c>
      <c r="AX310" s="2"/>
      <c r="AY310" s="2"/>
      <c r="AZ310" s="2">
        <v>1</v>
      </c>
      <c r="BA310" s="2">
        <v>1</v>
      </c>
      <c r="BB310" s="2">
        <v>1</v>
      </c>
      <c r="BC310" s="2">
        <v>1</v>
      </c>
      <c r="BD310" s="2" t="s">
        <v>3</v>
      </c>
      <c r="BE310" s="2" t="s">
        <v>3</v>
      </c>
      <c r="BF310" s="2" t="s">
        <v>3</v>
      </c>
      <c r="BG310" s="2" t="s">
        <v>3</v>
      </c>
      <c r="BH310" s="2">
        <v>0</v>
      </c>
      <c r="BI310" s="2">
        <v>1</v>
      </c>
      <c r="BJ310" s="2" t="s">
        <v>379</v>
      </c>
      <c r="BK310" s="2"/>
      <c r="BL310" s="2"/>
      <c r="BM310" s="2">
        <v>34001</v>
      </c>
      <c r="BN310" s="2">
        <v>0</v>
      </c>
      <c r="BO310" s="2" t="s">
        <v>3</v>
      </c>
      <c r="BP310" s="2">
        <v>0</v>
      </c>
      <c r="BQ310" s="2">
        <v>2</v>
      </c>
      <c r="BR310" s="2">
        <v>0</v>
      </c>
      <c r="BS310" s="2">
        <v>1</v>
      </c>
      <c r="BT310" s="2">
        <v>1</v>
      </c>
      <c r="BU310" s="2">
        <v>1</v>
      </c>
      <c r="BV310" s="2">
        <v>1</v>
      </c>
      <c r="BW310" s="2">
        <v>1</v>
      </c>
      <c r="BX310" s="2">
        <v>1</v>
      </c>
      <c r="BY310" s="2" t="s">
        <v>3</v>
      </c>
      <c r="BZ310" s="2">
        <v>100</v>
      </c>
      <c r="CA310" s="2">
        <v>55</v>
      </c>
      <c r="CB310" s="2" t="s">
        <v>3</v>
      </c>
      <c r="CC310" s="2"/>
      <c r="CD310" s="2"/>
      <c r="CE310" s="2">
        <v>0</v>
      </c>
      <c r="CF310" s="2">
        <v>0</v>
      </c>
      <c r="CG310" s="2">
        <v>0</v>
      </c>
      <c r="CH310" s="2"/>
      <c r="CI310" s="2"/>
      <c r="CJ310" s="2"/>
      <c r="CK310" s="2"/>
      <c r="CL310" s="2"/>
      <c r="CM310" s="2">
        <v>0</v>
      </c>
      <c r="CN310" s="2" t="s">
        <v>1037</v>
      </c>
      <c r="CO310" s="2">
        <v>0</v>
      </c>
      <c r="CP310" s="2">
        <f t="shared" ref="CP310:CP341" si="314">(P310+Q310+S310)</f>
        <v>327</v>
      </c>
      <c r="CQ310" s="2">
        <f t="shared" ref="CQ310:CQ341" si="315">AC310*BC310</f>
        <v>32.33</v>
      </c>
      <c r="CR310" s="2">
        <f t="shared" ref="CR310:CR341" si="316">AD310*BB310</f>
        <v>21.100200000000001</v>
      </c>
      <c r="CS310" s="2">
        <f t="shared" ref="CS310:CS341" si="317">AE310*BS310</f>
        <v>3.6887400000000001</v>
      </c>
      <c r="CT310" s="2">
        <f t="shared" ref="CT310:CT341" si="318">AF310*BA310</f>
        <v>28.386600000000001</v>
      </c>
      <c r="CU310" s="2">
        <f t="shared" ref="CU310:CU341" si="319">AG310</f>
        <v>0</v>
      </c>
      <c r="CV310" s="2">
        <f t="shared" ref="CV310:CV341" si="320">AH310</f>
        <v>3.2485200000000001</v>
      </c>
      <c r="CW310" s="2">
        <f t="shared" ref="CW310:CW341" si="321">AI310</f>
        <v>0.27323999999999998</v>
      </c>
      <c r="CX310" s="2">
        <f t="shared" ref="CX310:CX341" si="322">AJ310</f>
        <v>0</v>
      </c>
      <c r="CY310" s="2">
        <f t="shared" ref="CY310:CY341" si="323">(((S310+R310)*AT310)/100)</f>
        <v>129</v>
      </c>
      <c r="CZ310" s="2">
        <f t="shared" ref="CZ310:CZ341" si="324">(((S310+R310)*AU310)/100)</f>
        <v>70.95</v>
      </c>
      <c r="DA310" s="2"/>
      <c r="DB310" s="2"/>
      <c r="DC310" s="2" t="s">
        <v>3</v>
      </c>
      <c r="DD310" s="2" t="s">
        <v>3</v>
      </c>
      <c r="DE310" s="2" t="s">
        <v>380</v>
      </c>
      <c r="DF310" s="2" t="s">
        <v>380</v>
      </c>
      <c r="DG310" s="2" t="s">
        <v>380</v>
      </c>
      <c r="DH310" s="2" t="s">
        <v>3</v>
      </c>
      <c r="DI310" s="2" t="s">
        <v>380</v>
      </c>
      <c r="DJ310" s="2" t="s">
        <v>380</v>
      </c>
      <c r="DK310" s="2" t="s">
        <v>3</v>
      </c>
      <c r="DL310" s="2" t="s">
        <v>3</v>
      </c>
      <c r="DM310" s="2" t="s">
        <v>3</v>
      </c>
      <c r="DN310" s="2">
        <v>0</v>
      </c>
      <c r="DO310" s="2">
        <v>0</v>
      </c>
      <c r="DP310" s="2">
        <v>1</v>
      </c>
      <c r="DQ310" s="2">
        <v>1</v>
      </c>
      <c r="DR310" s="2"/>
      <c r="DS310" s="2"/>
      <c r="DT310" s="2"/>
      <c r="DU310" s="2">
        <v>1013</v>
      </c>
      <c r="DV310" s="2" t="s">
        <v>378</v>
      </c>
      <c r="DW310" s="2" t="s">
        <v>378</v>
      </c>
      <c r="DX310" s="2">
        <v>1</v>
      </c>
      <c r="DY310" s="2"/>
      <c r="DZ310" s="2" t="s">
        <v>3</v>
      </c>
      <c r="EA310" s="2" t="s">
        <v>3</v>
      </c>
      <c r="EB310" s="2" t="s">
        <v>3</v>
      </c>
      <c r="EC310" s="2" t="s">
        <v>3</v>
      </c>
      <c r="ED310" s="2"/>
      <c r="EE310" s="2">
        <v>41318423</v>
      </c>
      <c r="EF310" s="2">
        <v>2</v>
      </c>
      <c r="EG310" s="2" t="s">
        <v>25</v>
      </c>
      <c r="EH310" s="2">
        <v>0</v>
      </c>
      <c r="EI310" s="2" t="s">
        <v>3</v>
      </c>
      <c r="EJ310" s="2">
        <v>1</v>
      </c>
      <c r="EK310" s="2">
        <v>34001</v>
      </c>
      <c r="EL310" s="2" t="s">
        <v>381</v>
      </c>
      <c r="EM310" s="2" t="s">
        <v>382</v>
      </c>
      <c r="EN310" s="2"/>
      <c r="EO310" s="2" t="s">
        <v>383</v>
      </c>
      <c r="EP310" s="2"/>
      <c r="EQ310" s="2">
        <v>131840</v>
      </c>
      <c r="ER310" s="2">
        <v>64.930000000000007</v>
      </c>
      <c r="ES310" s="2">
        <v>32.33</v>
      </c>
      <c r="ET310" s="2">
        <v>13.9</v>
      </c>
      <c r="EU310" s="2">
        <v>2.4300000000000002</v>
      </c>
      <c r="EV310" s="2">
        <v>18.7</v>
      </c>
      <c r="EW310" s="2">
        <v>2.14</v>
      </c>
      <c r="EX310" s="2">
        <v>0.18</v>
      </c>
      <c r="EY310" s="2">
        <v>0</v>
      </c>
      <c r="EZ310" s="2"/>
      <c r="FA310" s="2"/>
      <c r="FB310" s="2"/>
      <c r="FC310" s="2"/>
      <c r="FD310" s="2"/>
      <c r="FE310" s="2"/>
      <c r="FF310" s="2"/>
      <c r="FG310" s="2"/>
      <c r="FH310" s="2"/>
      <c r="FI310" s="2"/>
      <c r="FJ310" s="2"/>
      <c r="FK310" s="2"/>
      <c r="FL310" s="2"/>
      <c r="FM310" s="2"/>
      <c r="FN310" s="2"/>
      <c r="FO310" s="2"/>
      <c r="FP310" s="2"/>
      <c r="FQ310" s="2">
        <v>0</v>
      </c>
      <c r="FR310" s="2">
        <f t="shared" ref="FR310:FR341" si="325">ROUND(IF(AND(BH310=3,BI310=3),P310,0),0)</f>
        <v>0</v>
      </c>
      <c r="FS310" s="2">
        <v>0</v>
      </c>
      <c r="FT310" s="2"/>
      <c r="FU310" s="2"/>
      <c r="FV310" s="2"/>
      <c r="FW310" s="2"/>
      <c r="FX310" s="2">
        <v>100</v>
      </c>
      <c r="FY310" s="2">
        <v>55</v>
      </c>
      <c r="FZ310" s="2"/>
      <c r="GA310" s="2" t="s">
        <v>3</v>
      </c>
      <c r="GB310" s="2"/>
      <c r="GC310" s="2"/>
      <c r="GD310" s="2">
        <v>1</v>
      </c>
      <c r="GE310" s="2"/>
      <c r="GF310" s="2">
        <v>2036086885</v>
      </c>
      <c r="GG310" s="2">
        <v>2</v>
      </c>
      <c r="GH310" s="2">
        <v>1</v>
      </c>
      <c r="GI310" s="2">
        <v>-2</v>
      </c>
      <c r="GJ310" s="2">
        <v>0</v>
      </c>
      <c r="GK310" s="2">
        <v>0</v>
      </c>
      <c r="GL310" s="2">
        <f t="shared" ref="GL310:GL341" si="326">ROUND(IF(AND(BH310=3,BI310=3,FS310&lt;&gt;0),P310,0),0)</f>
        <v>0</v>
      </c>
      <c r="GM310" s="2">
        <f t="shared" ref="GM310:GM341" si="327">ROUND(O310+X310+Y310,0)+GX310</f>
        <v>527</v>
      </c>
      <c r="GN310" s="2">
        <f t="shared" ref="GN310:GN341" si="328">IF(OR(BI310=0,BI310=1),ROUND(O310+X310+Y310,0),0)</f>
        <v>527</v>
      </c>
      <c r="GO310" s="2">
        <f t="shared" ref="GO310:GO341" si="329">IF(BI310=2,ROUND(O310+X310+Y310,0),0)</f>
        <v>0</v>
      </c>
      <c r="GP310" s="2">
        <f t="shared" ref="GP310:GP341" si="330">IF(BI310=4,ROUND(O310+X310+Y310,0)+GX310,0)</f>
        <v>0</v>
      </c>
      <c r="GQ310" s="2"/>
      <c r="GR310" s="2">
        <v>0</v>
      </c>
      <c r="GS310" s="2">
        <v>3</v>
      </c>
      <c r="GT310" s="2">
        <v>0</v>
      </c>
      <c r="GU310" s="2" t="s">
        <v>3</v>
      </c>
      <c r="GV310" s="2">
        <f t="shared" ref="GV310:GV341" si="331">ROUND((GT310),6)</f>
        <v>0</v>
      </c>
      <c r="GW310" s="2">
        <v>1</v>
      </c>
      <c r="GX310" s="2">
        <f t="shared" ref="GX310:GX341" si="332">ROUND(HC310*I310,0)</f>
        <v>0</v>
      </c>
      <c r="GY310" s="2"/>
      <c r="GZ310" s="2"/>
      <c r="HA310" s="2">
        <v>0</v>
      </c>
      <c r="HB310" s="2">
        <v>0</v>
      </c>
      <c r="HC310" s="2">
        <f t="shared" ref="HC310:HC341" si="333">GV310*GW310</f>
        <v>0</v>
      </c>
      <c r="HD310" s="2"/>
      <c r="HE310" s="2" t="s">
        <v>3</v>
      </c>
      <c r="HF310" s="2" t="s">
        <v>3</v>
      </c>
      <c r="HG310" s="2"/>
      <c r="HH310" s="2"/>
      <c r="HI310" s="2"/>
      <c r="HJ310" s="2"/>
      <c r="HK310" s="2"/>
      <c r="HL310" s="2"/>
      <c r="HM310" s="2" t="s">
        <v>3</v>
      </c>
      <c r="HN310" s="2" t="s">
        <v>3</v>
      </c>
      <c r="HO310" s="2" t="s">
        <v>3</v>
      </c>
      <c r="HP310" s="2" t="s">
        <v>3</v>
      </c>
      <c r="HQ310" s="2" t="s">
        <v>3</v>
      </c>
      <c r="HR310" s="2"/>
      <c r="HS310" s="2"/>
      <c r="HT310" s="2"/>
      <c r="HU310" s="2"/>
      <c r="HV310" s="2"/>
      <c r="HW310" s="2"/>
      <c r="HX310" s="2"/>
      <c r="HY310" s="2"/>
      <c r="HZ310" s="2"/>
      <c r="IA310" s="2"/>
      <c r="IB310" s="2"/>
      <c r="IC310" s="2"/>
      <c r="ID310" s="2"/>
      <c r="IE310" s="2"/>
      <c r="IF310" s="2"/>
      <c r="IG310" s="2"/>
      <c r="IH310" s="2"/>
      <c r="II310" s="2"/>
      <c r="IJ310" s="2"/>
      <c r="IK310" s="2">
        <v>0</v>
      </c>
      <c r="IL310" s="2"/>
      <c r="IM310" s="2"/>
      <c r="IN310" s="2"/>
      <c r="IO310" s="2"/>
      <c r="IP310" s="2"/>
      <c r="IQ310" s="2"/>
      <c r="IR310" s="2"/>
      <c r="IS310" s="2"/>
      <c r="IT310" s="2"/>
      <c r="IU310" s="2"/>
    </row>
    <row r="311" spans="1:255" x14ac:dyDescent="0.2">
      <c r="A311">
        <v>17</v>
      </c>
      <c r="B311">
        <v>1</v>
      </c>
      <c r="C311">
        <f>ROW(SmtRes!A726)</f>
        <v>726</v>
      </c>
      <c r="D311">
        <f>ROW(EtalonRes!A738)</f>
        <v>738</v>
      </c>
      <c r="E311" t="s">
        <v>375</v>
      </c>
      <c r="F311" t="s">
        <v>376</v>
      </c>
      <c r="G311" t="s">
        <v>377</v>
      </c>
      <c r="H311" t="s">
        <v>378</v>
      </c>
      <c r="I311">
        <v>4</v>
      </c>
      <c r="J311">
        <v>0</v>
      </c>
      <c r="K311">
        <v>4</v>
      </c>
      <c r="O311">
        <f t="shared" si="299"/>
        <v>4350</v>
      </c>
      <c r="P311">
        <f t="shared" si="300"/>
        <v>1719</v>
      </c>
      <c r="Q311">
        <f t="shared" si="301"/>
        <v>1122</v>
      </c>
      <c r="R311">
        <f t="shared" si="302"/>
        <v>196</v>
      </c>
      <c r="S311">
        <f t="shared" si="303"/>
        <v>1509</v>
      </c>
      <c r="T311">
        <f t="shared" si="304"/>
        <v>0</v>
      </c>
      <c r="U311">
        <f t="shared" si="305"/>
        <v>12.99408</v>
      </c>
      <c r="V311">
        <f t="shared" si="306"/>
        <v>1.0929599999999999</v>
      </c>
      <c r="W311">
        <f t="shared" si="307"/>
        <v>0</v>
      </c>
      <c r="X311">
        <f t="shared" si="308"/>
        <v>1705</v>
      </c>
      <c r="Y311">
        <f t="shared" si="309"/>
        <v>938</v>
      </c>
      <c r="AA311">
        <v>76147894</v>
      </c>
      <c r="AB311">
        <f t="shared" si="310"/>
        <v>81.816800000000001</v>
      </c>
      <c r="AC311">
        <f t="shared" si="311"/>
        <v>32.33</v>
      </c>
      <c r="AD311">
        <f>ROUND(((((((ET311*1.2)*1.15)*1.1))-((((EU311*1.2)*1.15)*1.1)))+AE311),6)</f>
        <v>21.100200000000001</v>
      </c>
      <c r="AE311">
        <f>ROUND(((((EU311*1.2)*1.15)*1.1)),6)</f>
        <v>3.6887400000000001</v>
      </c>
      <c r="AF311">
        <f>ROUND(((((EV311*1.2)*1.15)*1.1)),6)</f>
        <v>28.386600000000001</v>
      </c>
      <c r="AG311">
        <f t="shared" si="312"/>
        <v>0</v>
      </c>
      <c r="AH311">
        <f>((((EW311*1.2)*1.15)*1.1))</f>
        <v>3.2485200000000001</v>
      </c>
      <c r="AI311">
        <f>((((EX311*1.2)*1.15)*1.1))</f>
        <v>0.27323999999999998</v>
      </c>
      <c r="AJ311">
        <f t="shared" si="313"/>
        <v>0</v>
      </c>
      <c r="AK311">
        <v>64.930000000000007</v>
      </c>
      <c r="AL311">
        <v>32.33</v>
      </c>
      <c r="AM311">
        <v>13.9</v>
      </c>
      <c r="AN311">
        <v>2.4300000000000002</v>
      </c>
      <c r="AO311">
        <v>18.7</v>
      </c>
      <c r="AP311">
        <v>0</v>
      </c>
      <c r="AQ311">
        <v>2.14</v>
      </c>
      <c r="AR311">
        <v>0.18</v>
      </c>
      <c r="AS311">
        <v>0</v>
      </c>
      <c r="AT311">
        <v>100</v>
      </c>
      <c r="AU311">
        <v>55</v>
      </c>
      <c r="AV311">
        <v>1</v>
      </c>
      <c r="AW311">
        <v>1</v>
      </c>
      <c r="AZ311">
        <v>13.29</v>
      </c>
      <c r="BA311">
        <v>13.29</v>
      </c>
      <c r="BB311">
        <v>13.29</v>
      </c>
      <c r="BC311">
        <v>13.29</v>
      </c>
      <c r="BD311" t="s">
        <v>3</v>
      </c>
      <c r="BE311" t="s">
        <v>3</v>
      </c>
      <c r="BF311" t="s">
        <v>3</v>
      </c>
      <c r="BG311" t="s">
        <v>3</v>
      </c>
      <c r="BH311">
        <v>0</v>
      </c>
      <c r="BI311">
        <v>1</v>
      </c>
      <c r="BJ311" t="s">
        <v>379</v>
      </c>
      <c r="BM311">
        <v>34001</v>
      </c>
      <c r="BN311">
        <v>0</v>
      </c>
      <c r="BO311" t="s">
        <v>384</v>
      </c>
      <c r="BP311">
        <v>1</v>
      </c>
      <c r="BQ311">
        <v>2</v>
      </c>
      <c r="BR311">
        <v>0</v>
      </c>
      <c r="BS311">
        <v>13.29</v>
      </c>
      <c r="BT311">
        <v>1</v>
      </c>
      <c r="BU311">
        <v>1</v>
      </c>
      <c r="BV311">
        <v>1</v>
      </c>
      <c r="BW311">
        <v>1</v>
      </c>
      <c r="BX311">
        <v>1</v>
      </c>
      <c r="BY311" t="s">
        <v>3</v>
      </c>
      <c r="BZ311">
        <v>100</v>
      </c>
      <c r="CA311">
        <v>55</v>
      </c>
      <c r="CB311" t="s">
        <v>3</v>
      </c>
      <c r="CE311">
        <v>0</v>
      </c>
      <c r="CF311">
        <v>0</v>
      </c>
      <c r="CG311">
        <v>0</v>
      </c>
      <c r="CM311">
        <v>0</v>
      </c>
      <c r="CN311" t="s">
        <v>1037</v>
      </c>
      <c r="CO311">
        <v>0</v>
      </c>
      <c r="CP311">
        <f t="shared" si="314"/>
        <v>4350</v>
      </c>
      <c r="CQ311">
        <f t="shared" si="315"/>
        <v>429.66569999999996</v>
      </c>
      <c r="CR311">
        <f t="shared" si="316"/>
        <v>280.42165799999998</v>
      </c>
      <c r="CS311">
        <f t="shared" si="317"/>
        <v>49.023354599999998</v>
      </c>
      <c r="CT311">
        <f t="shared" si="318"/>
        <v>377.25791399999997</v>
      </c>
      <c r="CU311">
        <f t="shared" si="319"/>
        <v>0</v>
      </c>
      <c r="CV311">
        <f t="shared" si="320"/>
        <v>3.2485200000000001</v>
      </c>
      <c r="CW311">
        <f t="shared" si="321"/>
        <v>0.27323999999999998</v>
      </c>
      <c r="CX311">
        <f t="shared" si="322"/>
        <v>0</v>
      </c>
      <c r="CY311">
        <f t="shared" si="323"/>
        <v>1705</v>
      </c>
      <c r="CZ311">
        <f t="shared" si="324"/>
        <v>937.75</v>
      </c>
      <c r="DC311" t="s">
        <v>3</v>
      </c>
      <c r="DD311" t="s">
        <v>3</v>
      </c>
      <c r="DE311" t="s">
        <v>380</v>
      </c>
      <c r="DF311" t="s">
        <v>380</v>
      </c>
      <c r="DG311" t="s">
        <v>380</v>
      </c>
      <c r="DH311" t="s">
        <v>3</v>
      </c>
      <c r="DI311" t="s">
        <v>380</v>
      </c>
      <c r="DJ311" t="s">
        <v>380</v>
      </c>
      <c r="DK311" t="s">
        <v>3</v>
      </c>
      <c r="DL311" t="s">
        <v>3</v>
      </c>
      <c r="DM311" t="s">
        <v>3</v>
      </c>
      <c r="DN311">
        <v>0</v>
      </c>
      <c r="DO311">
        <v>0</v>
      </c>
      <c r="DP311">
        <v>1</v>
      </c>
      <c r="DQ311">
        <v>1</v>
      </c>
      <c r="DU311">
        <v>1013</v>
      </c>
      <c r="DV311" t="s">
        <v>378</v>
      </c>
      <c r="DW311" t="s">
        <v>378</v>
      </c>
      <c r="DX311">
        <v>1</v>
      </c>
      <c r="DZ311" t="s">
        <v>3</v>
      </c>
      <c r="EA311" t="s">
        <v>3</v>
      </c>
      <c r="EB311" t="s">
        <v>3</v>
      </c>
      <c r="EC311" t="s">
        <v>3</v>
      </c>
      <c r="EE311">
        <v>41318423</v>
      </c>
      <c r="EF311">
        <v>2</v>
      </c>
      <c r="EG311" t="s">
        <v>25</v>
      </c>
      <c r="EH311">
        <v>0</v>
      </c>
      <c r="EI311" t="s">
        <v>3</v>
      </c>
      <c r="EJ311">
        <v>1</v>
      </c>
      <c r="EK311">
        <v>34001</v>
      </c>
      <c r="EL311" t="s">
        <v>381</v>
      </c>
      <c r="EM311" t="s">
        <v>382</v>
      </c>
      <c r="EO311" t="s">
        <v>383</v>
      </c>
      <c r="EQ311">
        <v>131840</v>
      </c>
      <c r="ER311">
        <v>64.930000000000007</v>
      </c>
      <c r="ES311">
        <v>32.33</v>
      </c>
      <c r="ET311">
        <v>13.9</v>
      </c>
      <c r="EU311">
        <v>2.4300000000000002</v>
      </c>
      <c r="EV311">
        <v>18.7</v>
      </c>
      <c r="EW311">
        <v>2.14</v>
      </c>
      <c r="EX311">
        <v>0.18</v>
      </c>
      <c r="EY311">
        <v>0</v>
      </c>
      <c r="FQ311">
        <v>0</v>
      </c>
      <c r="FR311">
        <f t="shared" si="325"/>
        <v>0</v>
      </c>
      <c r="FS311">
        <v>0</v>
      </c>
      <c r="FX311">
        <v>100</v>
      </c>
      <c r="FY311">
        <v>55</v>
      </c>
      <c r="GA311" t="s">
        <v>3</v>
      </c>
      <c r="GD311">
        <v>1</v>
      </c>
      <c r="GF311">
        <v>2036086885</v>
      </c>
      <c r="GG311">
        <v>1</v>
      </c>
      <c r="GH311">
        <v>1</v>
      </c>
      <c r="GI311">
        <v>3</v>
      </c>
      <c r="GJ311">
        <v>0</v>
      </c>
      <c r="GK311">
        <v>0</v>
      </c>
      <c r="GL311">
        <f t="shared" si="326"/>
        <v>0</v>
      </c>
      <c r="GM311">
        <f t="shared" si="327"/>
        <v>6993</v>
      </c>
      <c r="GN311">
        <f t="shared" si="328"/>
        <v>6993</v>
      </c>
      <c r="GO311">
        <f t="shared" si="329"/>
        <v>0</v>
      </c>
      <c r="GP311">
        <f t="shared" si="330"/>
        <v>0</v>
      </c>
      <c r="GR311">
        <v>0</v>
      </c>
      <c r="GS311">
        <v>3</v>
      </c>
      <c r="GT311">
        <v>0</v>
      </c>
      <c r="GU311" t="s">
        <v>3</v>
      </c>
      <c r="GV311">
        <f t="shared" si="331"/>
        <v>0</v>
      </c>
      <c r="GW311">
        <v>1</v>
      </c>
      <c r="GX311">
        <f t="shared" si="332"/>
        <v>0</v>
      </c>
      <c r="HA311">
        <v>0</v>
      </c>
      <c r="HB311">
        <v>0</v>
      </c>
      <c r="HC311">
        <f t="shared" si="333"/>
        <v>0</v>
      </c>
      <c r="HE311" t="s">
        <v>3</v>
      </c>
      <c r="HF311" t="s">
        <v>3</v>
      </c>
      <c r="HM311" t="s">
        <v>3</v>
      </c>
      <c r="HN311" t="s">
        <v>3</v>
      </c>
      <c r="HO311" t="s">
        <v>3</v>
      </c>
      <c r="HP311" t="s">
        <v>3</v>
      </c>
      <c r="HQ311" t="s">
        <v>3</v>
      </c>
      <c r="IK311">
        <v>0</v>
      </c>
    </row>
    <row r="312" spans="1:255" x14ac:dyDescent="0.2">
      <c r="A312" s="2">
        <v>17</v>
      </c>
      <c r="B312" s="2">
        <v>1</v>
      </c>
      <c r="C312" s="2"/>
      <c r="D312" s="2"/>
      <c r="E312" s="2" t="s">
        <v>385</v>
      </c>
      <c r="F312" s="2" t="s">
        <v>386</v>
      </c>
      <c r="G312" s="2" t="s">
        <v>387</v>
      </c>
      <c r="H312" s="2" t="s">
        <v>149</v>
      </c>
      <c r="I312" s="2">
        <v>4</v>
      </c>
      <c r="J312" s="2">
        <v>0</v>
      </c>
      <c r="K312" s="2">
        <v>4</v>
      </c>
      <c r="L312" s="2"/>
      <c r="M312" s="2"/>
      <c r="N312" s="2"/>
      <c r="O312" s="2">
        <f t="shared" si="299"/>
        <v>664</v>
      </c>
      <c r="P312" s="2">
        <f t="shared" si="300"/>
        <v>664</v>
      </c>
      <c r="Q312" s="2">
        <f t="shared" si="301"/>
        <v>0</v>
      </c>
      <c r="R312" s="2">
        <f t="shared" si="302"/>
        <v>0</v>
      </c>
      <c r="S312" s="2">
        <f t="shared" si="303"/>
        <v>0</v>
      </c>
      <c r="T312" s="2">
        <f t="shared" si="304"/>
        <v>0</v>
      </c>
      <c r="U312" s="2">
        <f t="shared" si="305"/>
        <v>0</v>
      </c>
      <c r="V312" s="2">
        <f t="shared" si="306"/>
        <v>0</v>
      </c>
      <c r="W312" s="2">
        <f t="shared" si="307"/>
        <v>21</v>
      </c>
      <c r="X312" s="2">
        <f t="shared" si="308"/>
        <v>0</v>
      </c>
      <c r="Y312" s="2">
        <f t="shared" si="309"/>
        <v>0</v>
      </c>
      <c r="Z312" s="2"/>
      <c r="AA312" s="2">
        <v>76147896</v>
      </c>
      <c r="AB312" s="2">
        <f t="shared" si="310"/>
        <v>165.89</v>
      </c>
      <c r="AC312" s="2">
        <f t="shared" si="311"/>
        <v>165.89</v>
      </c>
      <c r="AD312" s="2">
        <f>ROUND((((ET312)-(EU312))+AE312),6)</f>
        <v>0</v>
      </c>
      <c r="AE312" s="2">
        <f>ROUND((EU312),6)</f>
        <v>0</v>
      </c>
      <c r="AF312" s="2">
        <f>ROUND((EV312),6)</f>
        <v>0</v>
      </c>
      <c r="AG312" s="2">
        <f t="shared" si="312"/>
        <v>0</v>
      </c>
      <c r="AH312" s="2">
        <f>(EW312)</f>
        <v>0</v>
      </c>
      <c r="AI312" s="2">
        <f>(EX312)</f>
        <v>0</v>
      </c>
      <c r="AJ312" s="2">
        <f t="shared" si="313"/>
        <v>5.21</v>
      </c>
      <c r="AK312" s="2">
        <v>165.89</v>
      </c>
      <c r="AL312" s="2">
        <v>165.89</v>
      </c>
      <c r="AM312" s="2">
        <v>0</v>
      </c>
      <c r="AN312" s="2">
        <v>0</v>
      </c>
      <c r="AO312" s="2">
        <v>0</v>
      </c>
      <c r="AP312" s="2">
        <v>0</v>
      </c>
      <c r="AQ312" s="2">
        <v>0</v>
      </c>
      <c r="AR312" s="2">
        <v>0</v>
      </c>
      <c r="AS312" s="2">
        <v>5.21</v>
      </c>
      <c r="AT312" s="2">
        <v>0</v>
      </c>
      <c r="AU312" s="2">
        <v>0</v>
      </c>
      <c r="AV312" s="2">
        <v>1</v>
      </c>
      <c r="AW312" s="2">
        <v>1</v>
      </c>
      <c r="AX312" s="2"/>
      <c r="AY312" s="2"/>
      <c r="AZ312" s="2">
        <v>1</v>
      </c>
      <c r="BA312" s="2">
        <v>1</v>
      </c>
      <c r="BB312" s="2">
        <v>1</v>
      </c>
      <c r="BC312" s="2">
        <v>1</v>
      </c>
      <c r="BD312" s="2" t="s">
        <v>3</v>
      </c>
      <c r="BE312" s="2" t="s">
        <v>3</v>
      </c>
      <c r="BF312" s="2" t="s">
        <v>3</v>
      </c>
      <c r="BG312" s="2" t="s">
        <v>3</v>
      </c>
      <c r="BH312" s="2">
        <v>3</v>
      </c>
      <c r="BI312" s="2">
        <v>1</v>
      </c>
      <c r="BJ312" s="2" t="s">
        <v>388</v>
      </c>
      <c r="BK312" s="2"/>
      <c r="BL312" s="2"/>
      <c r="BM312" s="2">
        <v>500001</v>
      </c>
      <c r="BN312" s="2">
        <v>0</v>
      </c>
      <c r="BO312" s="2" t="s">
        <v>3</v>
      </c>
      <c r="BP312" s="2">
        <v>0</v>
      </c>
      <c r="BQ312" s="2">
        <v>8</v>
      </c>
      <c r="BR312" s="2">
        <v>0</v>
      </c>
      <c r="BS312" s="2">
        <v>1</v>
      </c>
      <c r="BT312" s="2">
        <v>1</v>
      </c>
      <c r="BU312" s="2">
        <v>1</v>
      </c>
      <c r="BV312" s="2">
        <v>1</v>
      </c>
      <c r="BW312" s="2">
        <v>1</v>
      </c>
      <c r="BX312" s="2">
        <v>1</v>
      </c>
      <c r="BY312" s="2" t="s">
        <v>3</v>
      </c>
      <c r="BZ312" s="2">
        <v>0</v>
      </c>
      <c r="CA312" s="2">
        <v>0</v>
      </c>
      <c r="CB312" s="2" t="s">
        <v>3</v>
      </c>
      <c r="CC312" s="2"/>
      <c r="CD312" s="2"/>
      <c r="CE312" s="2">
        <v>0</v>
      </c>
      <c r="CF312" s="2">
        <v>0</v>
      </c>
      <c r="CG312" s="2">
        <v>0</v>
      </c>
      <c r="CH312" s="2"/>
      <c r="CI312" s="2"/>
      <c r="CJ312" s="2"/>
      <c r="CK312" s="2"/>
      <c r="CL312" s="2"/>
      <c r="CM312" s="2">
        <v>0</v>
      </c>
      <c r="CN312" s="2" t="s">
        <v>3</v>
      </c>
      <c r="CO312" s="2">
        <v>0</v>
      </c>
      <c r="CP312" s="2">
        <f t="shared" si="314"/>
        <v>664</v>
      </c>
      <c r="CQ312" s="2">
        <f t="shared" si="315"/>
        <v>165.89</v>
      </c>
      <c r="CR312" s="2">
        <f t="shared" si="316"/>
        <v>0</v>
      </c>
      <c r="CS312" s="2">
        <f t="shared" si="317"/>
        <v>0</v>
      </c>
      <c r="CT312" s="2">
        <f t="shared" si="318"/>
        <v>0</v>
      </c>
      <c r="CU312" s="2">
        <f t="shared" si="319"/>
        <v>0</v>
      </c>
      <c r="CV312" s="2">
        <f t="shared" si="320"/>
        <v>0</v>
      </c>
      <c r="CW312" s="2">
        <f t="shared" si="321"/>
        <v>0</v>
      </c>
      <c r="CX312" s="2">
        <f t="shared" si="322"/>
        <v>5.21</v>
      </c>
      <c r="CY312" s="2">
        <f t="shared" si="323"/>
        <v>0</v>
      </c>
      <c r="CZ312" s="2">
        <f t="shared" si="324"/>
        <v>0</v>
      </c>
      <c r="DA312" s="2"/>
      <c r="DB312" s="2"/>
      <c r="DC312" s="2" t="s">
        <v>3</v>
      </c>
      <c r="DD312" s="2" t="s">
        <v>3</v>
      </c>
      <c r="DE312" s="2" t="s">
        <v>3</v>
      </c>
      <c r="DF312" s="2" t="s">
        <v>3</v>
      </c>
      <c r="DG312" s="2" t="s">
        <v>3</v>
      </c>
      <c r="DH312" s="2" t="s">
        <v>3</v>
      </c>
      <c r="DI312" s="2" t="s">
        <v>3</v>
      </c>
      <c r="DJ312" s="2" t="s">
        <v>3</v>
      </c>
      <c r="DK312" s="2" t="s">
        <v>3</v>
      </c>
      <c r="DL312" s="2" t="s">
        <v>3</v>
      </c>
      <c r="DM312" s="2" t="s">
        <v>3</v>
      </c>
      <c r="DN312" s="2">
        <v>0</v>
      </c>
      <c r="DO312" s="2">
        <v>0</v>
      </c>
      <c r="DP312" s="2">
        <v>1</v>
      </c>
      <c r="DQ312" s="2">
        <v>1</v>
      </c>
      <c r="DR312" s="2"/>
      <c r="DS312" s="2"/>
      <c r="DT312" s="2"/>
      <c r="DU312" s="2">
        <v>1010</v>
      </c>
      <c r="DV312" s="2" t="s">
        <v>149</v>
      </c>
      <c r="DW312" s="2" t="s">
        <v>149</v>
      </c>
      <c r="DX312" s="2">
        <v>1</v>
      </c>
      <c r="DY312" s="2"/>
      <c r="DZ312" s="2" t="s">
        <v>3</v>
      </c>
      <c r="EA312" s="2" t="s">
        <v>3</v>
      </c>
      <c r="EB312" s="2" t="s">
        <v>3</v>
      </c>
      <c r="EC312" s="2" t="s">
        <v>3</v>
      </c>
      <c r="ED312" s="2"/>
      <c r="EE312" s="2">
        <v>41318550</v>
      </c>
      <c r="EF312" s="2">
        <v>8</v>
      </c>
      <c r="EG312" s="2" t="s">
        <v>231</v>
      </c>
      <c r="EH312" s="2">
        <v>0</v>
      </c>
      <c r="EI312" s="2" t="s">
        <v>3</v>
      </c>
      <c r="EJ312" s="2">
        <v>1</v>
      </c>
      <c r="EK312" s="2">
        <v>500001</v>
      </c>
      <c r="EL312" s="2" t="s">
        <v>232</v>
      </c>
      <c r="EM312" s="2" t="s">
        <v>233</v>
      </c>
      <c r="EN312" s="2"/>
      <c r="EO312" s="2" t="s">
        <v>3</v>
      </c>
      <c r="EP312" s="2"/>
      <c r="EQ312" s="2">
        <v>131072</v>
      </c>
      <c r="ER312" s="2">
        <v>165.89</v>
      </c>
      <c r="ES312" s="2">
        <v>165.89</v>
      </c>
      <c r="ET312" s="2">
        <v>0</v>
      </c>
      <c r="EU312" s="2">
        <v>0</v>
      </c>
      <c r="EV312" s="2">
        <v>0</v>
      </c>
      <c r="EW312" s="2">
        <v>0</v>
      </c>
      <c r="EX312" s="2">
        <v>0</v>
      </c>
      <c r="EY312" s="2">
        <v>0</v>
      </c>
      <c r="EZ312" s="2"/>
      <c r="FA312" s="2"/>
      <c r="FB312" s="2"/>
      <c r="FC312" s="2"/>
      <c r="FD312" s="2"/>
      <c r="FE312" s="2"/>
      <c r="FF312" s="2"/>
      <c r="FG312" s="2"/>
      <c r="FH312" s="2"/>
      <c r="FI312" s="2"/>
      <c r="FJ312" s="2"/>
      <c r="FK312" s="2"/>
      <c r="FL312" s="2"/>
      <c r="FM312" s="2"/>
      <c r="FN312" s="2"/>
      <c r="FO312" s="2"/>
      <c r="FP312" s="2"/>
      <c r="FQ312" s="2">
        <v>0</v>
      </c>
      <c r="FR312" s="2">
        <f t="shared" si="325"/>
        <v>0</v>
      </c>
      <c r="FS312" s="2">
        <v>0</v>
      </c>
      <c r="FT312" s="2"/>
      <c r="FU312" s="2"/>
      <c r="FV312" s="2"/>
      <c r="FW312" s="2"/>
      <c r="FX312" s="2">
        <v>0</v>
      </c>
      <c r="FY312" s="2">
        <v>0</v>
      </c>
      <c r="FZ312" s="2"/>
      <c r="GA312" s="2" t="s">
        <v>3</v>
      </c>
      <c r="GB312" s="2"/>
      <c r="GC312" s="2"/>
      <c r="GD312" s="2">
        <v>1</v>
      </c>
      <c r="GE312" s="2"/>
      <c r="GF312" s="2">
        <v>-1625336151</v>
      </c>
      <c r="GG312" s="2">
        <v>2</v>
      </c>
      <c r="GH312" s="2">
        <v>1</v>
      </c>
      <c r="GI312" s="2">
        <v>-2</v>
      </c>
      <c r="GJ312" s="2">
        <v>0</v>
      </c>
      <c r="GK312" s="2">
        <v>0</v>
      </c>
      <c r="GL312" s="2">
        <f t="shared" si="326"/>
        <v>0</v>
      </c>
      <c r="GM312" s="2">
        <f t="shared" si="327"/>
        <v>664</v>
      </c>
      <c r="GN312" s="2">
        <f t="shared" si="328"/>
        <v>664</v>
      </c>
      <c r="GO312" s="2">
        <f t="shared" si="329"/>
        <v>0</v>
      </c>
      <c r="GP312" s="2">
        <f t="shared" si="330"/>
        <v>0</v>
      </c>
      <c r="GQ312" s="2"/>
      <c r="GR312" s="2">
        <v>0</v>
      </c>
      <c r="GS312" s="2">
        <v>3</v>
      </c>
      <c r="GT312" s="2">
        <v>0</v>
      </c>
      <c r="GU312" s="2" t="s">
        <v>3</v>
      </c>
      <c r="GV312" s="2">
        <f t="shared" si="331"/>
        <v>0</v>
      </c>
      <c r="GW312" s="2">
        <v>1</v>
      </c>
      <c r="GX312" s="2">
        <f t="shared" si="332"/>
        <v>0</v>
      </c>
      <c r="GY312" s="2"/>
      <c r="GZ312" s="2"/>
      <c r="HA312" s="2">
        <v>0</v>
      </c>
      <c r="HB312" s="2">
        <v>0</v>
      </c>
      <c r="HC312" s="2">
        <f t="shared" si="333"/>
        <v>0</v>
      </c>
      <c r="HD312" s="2"/>
      <c r="HE312" s="2" t="s">
        <v>3</v>
      </c>
      <c r="HF312" s="2" t="s">
        <v>3</v>
      </c>
      <c r="HG312" s="2"/>
      <c r="HH312" s="2"/>
      <c r="HI312" s="2"/>
      <c r="HJ312" s="2"/>
      <c r="HK312" s="2"/>
      <c r="HL312" s="2"/>
      <c r="HM312" s="2" t="s">
        <v>3</v>
      </c>
      <c r="HN312" s="2" t="s">
        <v>3</v>
      </c>
      <c r="HO312" s="2" t="s">
        <v>3</v>
      </c>
      <c r="HP312" s="2" t="s">
        <v>3</v>
      </c>
      <c r="HQ312" s="2" t="s">
        <v>3</v>
      </c>
      <c r="HR312" s="2"/>
      <c r="HS312" s="2"/>
      <c r="HT312" s="2"/>
      <c r="HU312" s="2"/>
      <c r="HV312" s="2"/>
      <c r="HW312" s="2"/>
      <c r="HX312" s="2"/>
      <c r="HY312" s="2"/>
      <c r="HZ312" s="2"/>
      <c r="IA312" s="2"/>
      <c r="IB312" s="2"/>
      <c r="IC312" s="2"/>
      <c r="ID312" s="2"/>
      <c r="IE312" s="2"/>
      <c r="IF312" s="2"/>
      <c r="IG312" s="2"/>
      <c r="IH312" s="2"/>
      <c r="II312" s="2"/>
      <c r="IJ312" s="2"/>
      <c r="IK312" s="2">
        <v>0</v>
      </c>
      <c r="IL312" s="2"/>
      <c r="IM312" s="2"/>
      <c r="IN312" s="2"/>
      <c r="IO312" s="2"/>
      <c r="IP312" s="2"/>
      <c r="IQ312" s="2"/>
      <c r="IR312" s="2"/>
      <c r="IS312" s="2"/>
      <c r="IT312" s="2"/>
      <c r="IU312" s="2"/>
    </row>
    <row r="313" spans="1:255" x14ac:dyDescent="0.2">
      <c r="A313">
        <v>17</v>
      </c>
      <c r="B313">
        <v>1</v>
      </c>
      <c r="E313" t="s">
        <v>385</v>
      </c>
      <c r="F313" t="s">
        <v>386</v>
      </c>
      <c r="G313" t="s">
        <v>387</v>
      </c>
      <c r="H313" t="s">
        <v>149</v>
      </c>
      <c r="I313">
        <v>4</v>
      </c>
      <c r="J313">
        <v>0</v>
      </c>
      <c r="K313">
        <v>4</v>
      </c>
      <c r="O313">
        <f t="shared" si="299"/>
        <v>8819</v>
      </c>
      <c r="P313">
        <f t="shared" si="300"/>
        <v>8819</v>
      </c>
      <c r="Q313">
        <f t="shared" si="301"/>
        <v>0</v>
      </c>
      <c r="R313">
        <f t="shared" si="302"/>
        <v>0</v>
      </c>
      <c r="S313">
        <f t="shared" si="303"/>
        <v>0</v>
      </c>
      <c r="T313">
        <f t="shared" si="304"/>
        <v>0</v>
      </c>
      <c r="U313">
        <f t="shared" si="305"/>
        <v>0</v>
      </c>
      <c r="V313">
        <f t="shared" si="306"/>
        <v>0</v>
      </c>
      <c r="W313">
        <f t="shared" si="307"/>
        <v>21</v>
      </c>
      <c r="X313">
        <f t="shared" si="308"/>
        <v>0</v>
      </c>
      <c r="Y313">
        <f t="shared" si="309"/>
        <v>0</v>
      </c>
      <c r="AA313">
        <v>76147894</v>
      </c>
      <c r="AB313">
        <f t="shared" si="310"/>
        <v>165.89</v>
      </c>
      <c r="AC313">
        <f t="shared" si="311"/>
        <v>165.89</v>
      </c>
      <c r="AD313">
        <f>ROUND((((ET313)-(EU313))+AE313),6)</f>
        <v>0</v>
      </c>
      <c r="AE313">
        <f>ROUND((EU313),6)</f>
        <v>0</v>
      </c>
      <c r="AF313">
        <f>ROUND((EV313),6)</f>
        <v>0</v>
      </c>
      <c r="AG313">
        <f t="shared" si="312"/>
        <v>0</v>
      </c>
      <c r="AH313">
        <f>(EW313)</f>
        <v>0</v>
      </c>
      <c r="AI313">
        <f>(EX313)</f>
        <v>0</v>
      </c>
      <c r="AJ313">
        <f t="shared" si="313"/>
        <v>5.21</v>
      </c>
      <c r="AK313">
        <v>165.89</v>
      </c>
      <c r="AL313">
        <v>165.89</v>
      </c>
      <c r="AM313">
        <v>0</v>
      </c>
      <c r="AN313">
        <v>0</v>
      </c>
      <c r="AO313">
        <v>0</v>
      </c>
      <c r="AP313">
        <v>0</v>
      </c>
      <c r="AQ313">
        <v>0</v>
      </c>
      <c r="AR313">
        <v>0</v>
      </c>
      <c r="AS313">
        <v>5.21</v>
      </c>
      <c r="AT313">
        <v>0</v>
      </c>
      <c r="AU313">
        <v>0</v>
      </c>
      <c r="AV313">
        <v>1</v>
      </c>
      <c r="AW313">
        <v>1</v>
      </c>
      <c r="AZ313">
        <v>13.29</v>
      </c>
      <c r="BA313">
        <v>1</v>
      </c>
      <c r="BB313">
        <v>1</v>
      </c>
      <c r="BC313">
        <v>13.29</v>
      </c>
      <c r="BD313" t="s">
        <v>3</v>
      </c>
      <c r="BE313" t="s">
        <v>3</v>
      </c>
      <c r="BF313" t="s">
        <v>3</v>
      </c>
      <c r="BG313" t="s">
        <v>3</v>
      </c>
      <c r="BH313">
        <v>3</v>
      </c>
      <c r="BI313">
        <v>1</v>
      </c>
      <c r="BJ313" t="s">
        <v>388</v>
      </c>
      <c r="BM313">
        <v>500001</v>
      </c>
      <c r="BN313">
        <v>0</v>
      </c>
      <c r="BO313" t="s">
        <v>384</v>
      </c>
      <c r="BP313">
        <v>1</v>
      </c>
      <c r="BQ313">
        <v>8</v>
      </c>
      <c r="BR313">
        <v>0</v>
      </c>
      <c r="BS313">
        <v>1</v>
      </c>
      <c r="BT313">
        <v>1</v>
      </c>
      <c r="BU313">
        <v>1</v>
      </c>
      <c r="BV313">
        <v>1</v>
      </c>
      <c r="BW313">
        <v>1</v>
      </c>
      <c r="BX313">
        <v>1</v>
      </c>
      <c r="BY313" t="s">
        <v>3</v>
      </c>
      <c r="BZ313">
        <v>0</v>
      </c>
      <c r="CA313">
        <v>0</v>
      </c>
      <c r="CB313" t="s">
        <v>3</v>
      </c>
      <c r="CE313">
        <v>0</v>
      </c>
      <c r="CF313">
        <v>0</v>
      </c>
      <c r="CG313">
        <v>0</v>
      </c>
      <c r="CM313">
        <v>0</v>
      </c>
      <c r="CN313" t="s">
        <v>3</v>
      </c>
      <c r="CO313">
        <v>0</v>
      </c>
      <c r="CP313">
        <f t="shared" si="314"/>
        <v>8819</v>
      </c>
      <c r="CQ313">
        <f t="shared" si="315"/>
        <v>2204.6780999999996</v>
      </c>
      <c r="CR313">
        <f t="shared" si="316"/>
        <v>0</v>
      </c>
      <c r="CS313">
        <f t="shared" si="317"/>
        <v>0</v>
      </c>
      <c r="CT313">
        <f t="shared" si="318"/>
        <v>0</v>
      </c>
      <c r="CU313">
        <f t="shared" si="319"/>
        <v>0</v>
      </c>
      <c r="CV313">
        <f t="shared" si="320"/>
        <v>0</v>
      </c>
      <c r="CW313">
        <f t="shared" si="321"/>
        <v>0</v>
      </c>
      <c r="CX313">
        <f t="shared" si="322"/>
        <v>5.21</v>
      </c>
      <c r="CY313">
        <f t="shared" si="323"/>
        <v>0</v>
      </c>
      <c r="CZ313">
        <f t="shared" si="324"/>
        <v>0</v>
      </c>
      <c r="DC313" t="s">
        <v>3</v>
      </c>
      <c r="DD313" t="s">
        <v>3</v>
      </c>
      <c r="DE313" t="s">
        <v>3</v>
      </c>
      <c r="DF313" t="s">
        <v>3</v>
      </c>
      <c r="DG313" t="s">
        <v>3</v>
      </c>
      <c r="DH313" t="s">
        <v>3</v>
      </c>
      <c r="DI313" t="s">
        <v>3</v>
      </c>
      <c r="DJ313" t="s">
        <v>3</v>
      </c>
      <c r="DK313" t="s">
        <v>3</v>
      </c>
      <c r="DL313" t="s">
        <v>3</v>
      </c>
      <c r="DM313" t="s">
        <v>3</v>
      </c>
      <c r="DN313">
        <v>0</v>
      </c>
      <c r="DO313">
        <v>0</v>
      </c>
      <c r="DP313">
        <v>1</v>
      </c>
      <c r="DQ313">
        <v>1</v>
      </c>
      <c r="DU313">
        <v>1010</v>
      </c>
      <c r="DV313" t="s">
        <v>149</v>
      </c>
      <c r="DW313" t="s">
        <v>149</v>
      </c>
      <c r="DX313">
        <v>1</v>
      </c>
      <c r="DZ313" t="s">
        <v>3</v>
      </c>
      <c r="EA313" t="s">
        <v>3</v>
      </c>
      <c r="EB313" t="s">
        <v>3</v>
      </c>
      <c r="EC313" t="s">
        <v>3</v>
      </c>
      <c r="EE313">
        <v>41318550</v>
      </c>
      <c r="EF313">
        <v>8</v>
      </c>
      <c r="EG313" t="s">
        <v>231</v>
      </c>
      <c r="EH313">
        <v>0</v>
      </c>
      <c r="EI313" t="s">
        <v>3</v>
      </c>
      <c r="EJ313">
        <v>1</v>
      </c>
      <c r="EK313">
        <v>500001</v>
      </c>
      <c r="EL313" t="s">
        <v>232</v>
      </c>
      <c r="EM313" t="s">
        <v>233</v>
      </c>
      <c r="EO313" t="s">
        <v>3</v>
      </c>
      <c r="EQ313">
        <v>131072</v>
      </c>
      <c r="ER313">
        <v>165.89</v>
      </c>
      <c r="ES313">
        <v>165.89</v>
      </c>
      <c r="ET313">
        <v>0</v>
      </c>
      <c r="EU313">
        <v>0</v>
      </c>
      <c r="EV313">
        <v>0</v>
      </c>
      <c r="EW313">
        <v>0</v>
      </c>
      <c r="EX313">
        <v>0</v>
      </c>
      <c r="EY313">
        <v>0</v>
      </c>
      <c r="FQ313">
        <v>0</v>
      </c>
      <c r="FR313">
        <f t="shared" si="325"/>
        <v>0</v>
      </c>
      <c r="FS313">
        <v>0</v>
      </c>
      <c r="FX313">
        <v>0</v>
      </c>
      <c r="FY313">
        <v>0</v>
      </c>
      <c r="GA313" t="s">
        <v>3</v>
      </c>
      <c r="GD313">
        <v>1</v>
      </c>
      <c r="GF313">
        <v>-1625336151</v>
      </c>
      <c r="GG313">
        <v>1</v>
      </c>
      <c r="GH313">
        <v>1</v>
      </c>
      <c r="GI313">
        <v>3</v>
      </c>
      <c r="GJ313">
        <v>0</v>
      </c>
      <c r="GK313">
        <v>0</v>
      </c>
      <c r="GL313">
        <f t="shared" si="326"/>
        <v>0</v>
      </c>
      <c r="GM313">
        <f t="shared" si="327"/>
        <v>8819</v>
      </c>
      <c r="GN313">
        <f t="shared" si="328"/>
        <v>8819</v>
      </c>
      <c r="GO313">
        <f t="shared" si="329"/>
        <v>0</v>
      </c>
      <c r="GP313">
        <f t="shared" si="330"/>
        <v>0</v>
      </c>
      <c r="GR313">
        <v>0</v>
      </c>
      <c r="GS313">
        <v>3</v>
      </c>
      <c r="GT313">
        <v>0</v>
      </c>
      <c r="GU313" t="s">
        <v>3</v>
      </c>
      <c r="GV313">
        <f t="shared" si="331"/>
        <v>0</v>
      </c>
      <c r="GW313">
        <v>1</v>
      </c>
      <c r="GX313">
        <f t="shared" si="332"/>
        <v>0</v>
      </c>
      <c r="HA313">
        <v>0</v>
      </c>
      <c r="HB313">
        <v>0</v>
      </c>
      <c r="HC313">
        <f t="shared" si="333"/>
        <v>0</v>
      </c>
      <c r="HE313" t="s">
        <v>3</v>
      </c>
      <c r="HF313" t="s">
        <v>3</v>
      </c>
      <c r="HM313" t="s">
        <v>3</v>
      </c>
      <c r="HN313" t="s">
        <v>3</v>
      </c>
      <c r="HO313" t="s">
        <v>3</v>
      </c>
      <c r="HP313" t="s">
        <v>3</v>
      </c>
      <c r="HQ313" t="s">
        <v>3</v>
      </c>
      <c r="IK313">
        <v>0</v>
      </c>
    </row>
    <row r="314" spans="1:255" x14ac:dyDescent="0.2">
      <c r="A314" s="2">
        <v>17</v>
      </c>
      <c r="B314" s="2">
        <v>1</v>
      </c>
      <c r="C314" s="2">
        <f>ROW(SmtRes!A748)</f>
        <v>748</v>
      </c>
      <c r="D314" s="2">
        <f>ROW(EtalonRes!A760)</f>
        <v>760</v>
      </c>
      <c r="E314" s="2" t="s">
        <v>389</v>
      </c>
      <c r="F314" s="2" t="s">
        <v>390</v>
      </c>
      <c r="G314" s="2" t="s">
        <v>391</v>
      </c>
      <c r="H314" s="2" t="s">
        <v>135</v>
      </c>
      <c r="I314" s="2">
        <v>4</v>
      </c>
      <c r="J314" s="2">
        <v>0</v>
      </c>
      <c r="K314" s="2">
        <v>4</v>
      </c>
      <c r="L314" s="2"/>
      <c r="M314" s="2"/>
      <c r="N314" s="2"/>
      <c r="O314" s="2">
        <f t="shared" si="299"/>
        <v>1185</v>
      </c>
      <c r="P314" s="2">
        <f t="shared" si="300"/>
        <v>773</v>
      </c>
      <c r="Q314" s="2">
        <f t="shared" si="301"/>
        <v>294</v>
      </c>
      <c r="R314" s="2">
        <f t="shared" si="302"/>
        <v>37</v>
      </c>
      <c r="S314" s="2">
        <f t="shared" si="303"/>
        <v>118</v>
      </c>
      <c r="T314" s="2">
        <f t="shared" si="304"/>
        <v>0</v>
      </c>
      <c r="U314" s="2">
        <f t="shared" si="305"/>
        <v>11.879999999999999</v>
      </c>
      <c r="V314" s="2">
        <f t="shared" si="306"/>
        <v>3.6960000000000002</v>
      </c>
      <c r="W314" s="2">
        <f t="shared" si="307"/>
        <v>0</v>
      </c>
      <c r="X314" s="2">
        <f t="shared" si="308"/>
        <v>124</v>
      </c>
      <c r="Y314" s="2">
        <f t="shared" si="309"/>
        <v>79</v>
      </c>
      <c r="Z314" s="2"/>
      <c r="AA314" s="2">
        <v>76147896</v>
      </c>
      <c r="AB314" s="2">
        <f t="shared" si="310"/>
        <v>296.15120000000002</v>
      </c>
      <c r="AC314" s="2">
        <f t="shared" si="311"/>
        <v>193.31</v>
      </c>
      <c r="AD314" s="2">
        <f>ROUND(((((ET314*1.2*1.1))-((EU314*1.2*1.1)))+AE314),6)</f>
        <v>73.378799999999998</v>
      </c>
      <c r="AE314" s="2">
        <f>ROUND(((EU314*1.2*1.1)),6)</f>
        <v>9.2927999999999997</v>
      </c>
      <c r="AF314" s="2">
        <f>ROUND(((EV314*1.2*1.1)),6)</f>
        <v>29.462399999999999</v>
      </c>
      <c r="AG314" s="2">
        <f t="shared" si="312"/>
        <v>0</v>
      </c>
      <c r="AH314" s="2">
        <f>((EW314*1.2*1.1))</f>
        <v>2.9699999999999998</v>
      </c>
      <c r="AI314" s="2">
        <f>((EX314*1.2*1.1))</f>
        <v>0.92400000000000004</v>
      </c>
      <c r="AJ314" s="2">
        <f t="shared" si="313"/>
        <v>0</v>
      </c>
      <c r="AK314" s="2">
        <v>271.22000000000003</v>
      </c>
      <c r="AL314" s="2">
        <v>193.31</v>
      </c>
      <c r="AM314" s="2">
        <v>55.59</v>
      </c>
      <c r="AN314" s="2">
        <v>7.04</v>
      </c>
      <c r="AO314" s="2">
        <v>22.32</v>
      </c>
      <c r="AP314" s="2">
        <v>0</v>
      </c>
      <c r="AQ314" s="2">
        <v>2.25</v>
      </c>
      <c r="AR314" s="2">
        <v>0.7</v>
      </c>
      <c r="AS314" s="2">
        <v>0</v>
      </c>
      <c r="AT314" s="2">
        <v>80</v>
      </c>
      <c r="AU314" s="2">
        <v>51</v>
      </c>
      <c r="AV314" s="2">
        <v>1</v>
      </c>
      <c r="AW314" s="2">
        <v>1</v>
      </c>
      <c r="AX314" s="2"/>
      <c r="AY314" s="2"/>
      <c r="AZ314" s="2">
        <v>1</v>
      </c>
      <c r="BA314" s="2">
        <v>1</v>
      </c>
      <c r="BB314" s="2">
        <v>1</v>
      </c>
      <c r="BC314" s="2">
        <v>1</v>
      </c>
      <c r="BD314" s="2" t="s">
        <v>3</v>
      </c>
      <c r="BE314" s="2" t="s">
        <v>3</v>
      </c>
      <c r="BF314" s="2" t="s">
        <v>3</v>
      </c>
      <c r="BG314" s="2" t="s">
        <v>3</v>
      </c>
      <c r="BH314" s="2">
        <v>0</v>
      </c>
      <c r="BI314" s="2">
        <v>2</v>
      </c>
      <c r="BJ314" s="2" t="s">
        <v>392</v>
      </c>
      <c r="BK314" s="2"/>
      <c r="BL314" s="2"/>
      <c r="BM314" s="2">
        <v>111001</v>
      </c>
      <c r="BN314" s="2">
        <v>0</v>
      </c>
      <c r="BO314" s="2" t="s">
        <v>3</v>
      </c>
      <c r="BP314" s="2">
        <v>0</v>
      </c>
      <c r="BQ314" s="2">
        <v>3</v>
      </c>
      <c r="BR314" s="2">
        <v>0</v>
      </c>
      <c r="BS314" s="2">
        <v>1</v>
      </c>
      <c r="BT314" s="2">
        <v>1</v>
      </c>
      <c r="BU314" s="2">
        <v>1</v>
      </c>
      <c r="BV314" s="2">
        <v>1</v>
      </c>
      <c r="BW314" s="2">
        <v>1</v>
      </c>
      <c r="BX314" s="2">
        <v>1</v>
      </c>
      <c r="BY314" s="2" t="s">
        <v>3</v>
      </c>
      <c r="BZ314" s="2">
        <v>80</v>
      </c>
      <c r="CA314" s="2">
        <v>60</v>
      </c>
      <c r="CB314" s="2" t="s">
        <v>3</v>
      </c>
      <c r="CC314" s="2"/>
      <c r="CD314" s="2"/>
      <c r="CE314" s="2">
        <v>0</v>
      </c>
      <c r="CF314" s="2">
        <v>0</v>
      </c>
      <c r="CG314" s="2">
        <v>0</v>
      </c>
      <c r="CH314" s="2"/>
      <c r="CI314" s="2"/>
      <c r="CJ314" s="2"/>
      <c r="CK314" s="2"/>
      <c r="CL314" s="2"/>
      <c r="CM314" s="2">
        <v>0</v>
      </c>
      <c r="CN314" s="2" t="s">
        <v>1038</v>
      </c>
      <c r="CO314" s="2">
        <v>0</v>
      </c>
      <c r="CP314" s="2">
        <f t="shared" si="314"/>
        <v>1185</v>
      </c>
      <c r="CQ314" s="2">
        <f t="shared" si="315"/>
        <v>193.31</v>
      </c>
      <c r="CR314" s="2">
        <f t="shared" si="316"/>
        <v>73.378799999999998</v>
      </c>
      <c r="CS314" s="2">
        <f t="shared" si="317"/>
        <v>9.2927999999999997</v>
      </c>
      <c r="CT314" s="2">
        <f t="shared" si="318"/>
        <v>29.462399999999999</v>
      </c>
      <c r="CU314" s="2">
        <f t="shared" si="319"/>
        <v>0</v>
      </c>
      <c r="CV314" s="2">
        <f t="shared" si="320"/>
        <v>2.9699999999999998</v>
      </c>
      <c r="CW314" s="2">
        <f t="shared" si="321"/>
        <v>0.92400000000000004</v>
      </c>
      <c r="CX314" s="2">
        <f t="shared" si="322"/>
        <v>0</v>
      </c>
      <c r="CY314" s="2">
        <f t="shared" si="323"/>
        <v>124</v>
      </c>
      <c r="CZ314" s="2">
        <f t="shared" si="324"/>
        <v>79.05</v>
      </c>
      <c r="DA314" s="2"/>
      <c r="DB314" s="2"/>
      <c r="DC314" s="2" t="s">
        <v>3</v>
      </c>
      <c r="DD314" s="2" t="s">
        <v>3</v>
      </c>
      <c r="DE314" s="2" t="s">
        <v>393</v>
      </c>
      <c r="DF314" s="2" t="s">
        <v>393</v>
      </c>
      <c r="DG314" s="2" t="s">
        <v>393</v>
      </c>
      <c r="DH314" s="2" t="s">
        <v>3</v>
      </c>
      <c r="DI314" s="2" t="s">
        <v>393</v>
      </c>
      <c r="DJ314" s="2" t="s">
        <v>393</v>
      </c>
      <c r="DK314" s="2" t="s">
        <v>3</v>
      </c>
      <c r="DL314" s="2" t="s">
        <v>3</v>
      </c>
      <c r="DM314" s="2" t="s">
        <v>394</v>
      </c>
      <c r="DN314" s="2">
        <v>0</v>
      </c>
      <c r="DO314" s="2">
        <v>0</v>
      </c>
      <c r="DP314" s="2">
        <v>1</v>
      </c>
      <c r="DQ314" s="2">
        <v>1</v>
      </c>
      <c r="DR314" s="2"/>
      <c r="DS314" s="2"/>
      <c r="DT314" s="2"/>
      <c r="DU314" s="2">
        <v>1013</v>
      </c>
      <c r="DV314" s="2" t="s">
        <v>135</v>
      </c>
      <c r="DW314" s="2" t="s">
        <v>135</v>
      </c>
      <c r="DX314" s="2">
        <v>1</v>
      </c>
      <c r="DY314" s="2"/>
      <c r="DZ314" s="2" t="s">
        <v>3</v>
      </c>
      <c r="EA314" s="2" t="s">
        <v>3</v>
      </c>
      <c r="EB314" s="2" t="s">
        <v>3</v>
      </c>
      <c r="EC314" s="2" t="s">
        <v>3</v>
      </c>
      <c r="ED314" s="2"/>
      <c r="EE314" s="2">
        <v>41318510</v>
      </c>
      <c r="EF314" s="2">
        <v>3</v>
      </c>
      <c r="EG314" s="2" t="s">
        <v>50</v>
      </c>
      <c r="EH314" s="2">
        <v>0</v>
      </c>
      <c r="EI314" s="2" t="s">
        <v>3</v>
      </c>
      <c r="EJ314" s="2">
        <v>2</v>
      </c>
      <c r="EK314" s="2">
        <v>111001</v>
      </c>
      <c r="EL314" s="2" t="s">
        <v>395</v>
      </c>
      <c r="EM314" s="2" t="s">
        <v>396</v>
      </c>
      <c r="EN314" s="2"/>
      <c r="EO314" s="2" t="s">
        <v>397</v>
      </c>
      <c r="EP314" s="2"/>
      <c r="EQ314" s="2">
        <v>131840</v>
      </c>
      <c r="ER314" s="2">
        <v>271.22000000000003</v>
      </c>
      <c r="ES314" s="2">
        <v>193.31</v>
      </c>
      <c r="ET314" s="2">
        <v>55.59</v>
      </c>
      <c r="EU314" s="2">
        <v>7.04</v>
      </c>
      <c r="EV314" s="2">
        <v>22.32</v>
      </c>
      <c r="EW314" s="2">
        <v>2.25</v>
      </c>
      <c r="EX314" s="2">
        <v>0.7</v>
      </c>
      <c r="EY314" s="2">
        <v>0</v>
      </c>
      <c r="EZ314" s="2"/>
      <c r="FA314" s="2"/>
      <c r="FB314" s="2"/>
      <c r="FC314" s="2"/>
      <c r="FD314" s="2"/>
      <c r="FE314" s="2"/>
      <c r="FF314" s="2"/>
      <c r="FG314" s="2"/>
      <c r="FH314" s="2"/>
      <c r="FI314" s="2"/>
      <c r="FJ314" s="2"/>
      <c r="FK314" s="2"/>
      <c r="FL314" s="2"/>
      <c r="FM314" s="2"/>
      <c r="FN314" s="2"/>
      <c r="FO314" s="2"/>
      <c r="FP314" s="2"/>
      <c r="FQ314" s="2">
        <v>0</v>
      </c>
      <c r="FR314" s="2">
        <f t="shared" si="325"/>
        <v>0</v>
      </c>
      <c r="FS314" s="2">
        <v>0</v>
      </c>
      <c r="FT314" s="2"/>
      <c r="FU314" s="2"/>
      <c r="FV314" s="2"/>
      <c r="FW314" s="2"/>
      <c r="FX314" s="2">
        <v>80</v>
      </c>
      <c r="FY314" s="2">
        <v>51</v>
      </c>
      <c r="FZ314" s="2"/>
      <c r="GA314" s="2" t="s">
        <v>3</v>
      </c>
      <c r="GB314" s="2"/>
      <c r="GC314" s="2"/>
      <c r="GD314" s="2">
        <v>1</v>
      </c>
      <c r="GE314" s="2"/>
      <c r="GF314" s="2">
        <v>-510574821</v>
      </c>
      <c r="GG314" s="2">
        <v>2</v>
      </c>
      <c r="GH314" s="2">
        <v>1</v>
      </c>
      <c r="GI314" s="2">
        <v>-2</v>
      </c>
      <c r="GJ314" s="2">
        <v>0</v>
      </c>
      <c r="GK314" s="2">
        <v>0</v>
      </c>
      <c r="GL314" s="2">
        <f t="shared" si="326"/>
        <v>0</v>
      </c>
      <c r="GM314" s="2">
        <f t="shared" si="327"/>
        <v>1388</v>
      </c>
      <c r="GN314" s="2">
        <f t="shared" si="328"/>
        <v>0</v>
      </c>
      <c r="GO314" s="2">
        <f t="shared" si="329"/>
        <v>1388</v>
      </c>
      <c r="GP314" s="2">
        <f t="shared" si="330"/>
        <v>0</v>
      </c>
      <c r="GQ314" s="2"/>
      <c r="GR314" s="2">
        <v>0</v>
      </c>
      <c r="GS314" s="2">
        <v>3</v>
      </c>
      <c r="GT314" s="2">
        <v>0</v>
      </c>
      <c r="GU314" s="2" t="s">
        <v>3</v>
      </c>
      <c r="GV314" s="2">
        <f t="shared" si="331"/>
        <v>0</v>
      </c>
      <c r="GW314" s="2">
        <v>1</v>
      </c>
      <c r="GX314" s="2">
        <f t="shared" si="332"/>
        <v>0</v>
      </c>
      <c r="GY314" s="2"/>
      <c r="GZ314" s="2"/>
      <c r="HA314" s="2">
        <v>0</v>
      </c>
      <c r="HB314" s="2">
        <v>0</v>
      </c>
      <c r="HC314" s="2">
        <f t="shared" si="333"/>
        <v>0</v>
      </c>
      <c r="HD314" s="2"/>
      <c r="HE314" s="2" t="s">
        <v>3</v>
      </c>
      <c r="HF314" s="2" t="s">
        <v>3</v>
      </c>
      <c r="HG314" s="2"/>
      <c r="HH314" s="2"/>
      <c r="HI314" s="2"/>
      <c r="HJ314" s="2"/>
      <c r="HK314" s="2"/>
      <c r="HL314" s="2"/>
      <c r="HM314" s="2" t="s">
        <v>3</v>
      </c>
      <c r="HN314" s="2" t="s">
        <v>3</v>
      </c>
      <c r="HO314" s="2" t="s">
        <v>3</v>
      </c>
      <c r="HP314" s="2" t="s">
        <v>3</v>
      </c>
      <c r="HQ314" s="2" t="s">
        <v>3</v>
      </c>
      <c r="HR314" s="2"/>
      <c r="HS314" s="2"/>
      <c r="HT314" s="2"/>
      <c r="HU314" s="2"/>
      <c r="HV314" s="2"/>
      <c r="HW314" s="2"/>
      <c r="HX314" s="2"/>
      <c r="HY314" s="2"/>
      <c r="HZ314" s="2"/>
      <c r="IA314" s="2"/>
      <c r="IB314" s="2"/>
      <c r="IC314" s="2"/>
      <c r="ID314" s="2"/>
      <c r="IE314" s="2"/>
      <c r="IF314" s="2"/>
      <c r="IG314" s="2"/>
      <c r="IH314" s="2"/>
      <c r="II314" s="2"/>
      <c r="IJ314" s="2"/>
      <c r="IK314" s="2">
        <v>0</v>
      </c>
      <c r="IL314" s="2"/>
      <c r="IM314" s="2"/>
      <c r="IN314" s="2"/>
      <c r="IO314" s="2"/>
      <c r="IP314" s="2"/>
      <c r="IQ314" s="2"/>
      <c r="IR314" s="2"/>
      <c r="IS314" s="2"/>
      <c r="IT314" s="2"/>
      <c r="IU314" s="2"/>
    </row>
    <row r="315" spans="1:255" x14ac:dyDescent="0.2">
      <c r="A315">
        <v>17</v>
      </c>
      <c r="B315">
        <v>1</v>
      </c>
      <c r="C315">
        <f>ROW(SmtRes!A770)</f>
        <v>770</v>
      </c>
      <c r="D315">
        <f>ROW(EtalonRes!A782)</f>
        <v>782</v>
      </c>
      <c r="E315" t="s">
        <v>389</v>
      </c>
      <c r="F315" t="s">
        <v>390</v>
      </c>
      <c r="G315" t="s">
        <v>391</v>
      </c>
      <c r="H315" t="s">
        <v>135</v>
      </c>
      <c r="I315">
        <v>4</v>
      </c>
      <c r="J315">
        <v>0</v>
      </c>
      <c r="K315">
        <v>4</v>
      </c>
      <c r="O315">
        <f t="shared" si="299"/>
        <v>1185</v>
      </c>
      <c r="P315">
        <f t="shared" si="300"/>
        <v>773</v>
      </c>
      <c r="Q315">
        <f t="shared" si="301"/>
        <v>294</v>
      </c>
      <c r="R315">
        <f t="shared" si="302"/>
        <v>37</v>
      </c>
      <c r="S315">
        <f t="shared" si="303"/>
        <v>118</v>
      </c>
      <c r="T315">
        <f t="shared" si="304"/>
        <v>0</v>
      </c>
      <c r="U315">
        <f t="shared" si="305"/>
        <v>11.879999999999999</v>
      </c>
      <c r="V315">
        <f t="shared" si="306"/>
        <v>3.6960000000000002</v>
      </c>
      <c r="W315">
        <f t="shared" si="307"/>
        <v>0</v>
      </c>
      <c r="X315">
        <f t="shared" si="308"/>
        <v>124</v>
      </c>
      <c r="Y315">
        <f t="shared" si="309"/>
        <v>79</v>
      </c>
      <c r="AA315">
        <v>76147894</v>
      </c>
      <c r="AB315">
        <f t="shared" si="310"/>
        <v>296.15120000000002</v>
      </c>
      <c r="AC315">
        <f t="shared" si="311"/>
        <v>193.31</v>
      </c>
      <c r="AD315">
        <f>ROUND(((((ET315*1.2*1.1))-((EU315*1.2*1.1)))+AE315),6)</f>
        <v>73.378799999999998</v>
      </c>
      <c r="AE315">
        <f>ROUND(((EU315*1.2*1.1)),6)</f>
        <v>9.2927999999999997</v>
      </c>
      <c r="AF315">
        <f>ROUND(((EV315*1.2*1.1)),6)</f>
        <v>29.462399999999999</v>
      </c>
      <c r="AG315">
        <f t="shared" si="312"/>
        <v>0</v>
      </c>
      <c r="AH315">
        <f>((EW315*1.2*1.1))</f>
        <v>2.9699999999999998</v>
      </c>
      <c r="AI315">
        <f>((EX315*1.2*1.1))</f>
        <v>0.92400000000000004</v>
      </c>
      <c r="AJ315">
        <f t="shared" si="313"/>
        <v>0</v>
      </c>
      <c r="AK315">
        <v>271.22000000000003</v>
      </c>
      <c r="AL315">
        <v>193.31</v>
      </c>
      <c r="AM315">
        <v>55.59</v>
      </c>
      <c r="AN315">
        <v>7.04</v>
      </c>
      <c r="AO315">
        <v>22.32</v>
      </c>
      <c r="AP315">
        <v>0</v>
      </c>
      <c r="AQ315">
        <v>2.25</v>
      </c>
      <c r="AR315">
        <v>0.7</v>
      </c>
      <c r="AS315">
        <v>0</v>
      </c>
      <c r="AT315">
        <v>80</v>
      </c>
      <c r="AU315">
        <v>51</v>
      </c>
      <c r="AV315">
        <v>1</v>
      </c>
      <c r="AW315">
        <v>1</v>
      </c>
      <c r="AZ315">
        <v>1</v>
      </c>
      <c r="BA315">
        <v>1</v>
      </c>
      <c r="BB315">
        <v>1</v>
      </c>
      <c r="BC315">
        <v>1</v>
      </c>
      <c r="BD315" t="s">
        <v>3</v>
      </c>
      <c r="BE315" t="s">
        <v>3</v>
      </c>
      <c r="BF315" t="s">
        <v>3</v>
      </c>
      <c r="BG315" t="s">
        <v>3</v>
      </c>
      <c r="BH315">
        <v>0</v>
      </c>
      <c r="BI315">
        <v>2</v>
      </c>
      <c r="BJ315" t="s">
        <v>392</v>
      </c>
      <c r="BM315">
        <v>111001</v>
      </c>
      <c r="BN315">
        <v>0</v>
      </c>
      <c r="BO315" t="s">
        <v>3</v>
      </c>
      <c r="BP315">
        <v>0</v>
      </c>
      <c r="BQ315">
        <v>3</v>
      </c>
      <c r="BR315">
        <v>0</v>
      </c>
      <c r="BS315">
        <v>1</v>
      </c>
      <c r="BT315">
        <v>1</v>
      </c>
      <c r="BU315">
        <v>1</v>
      </c>
      <c r="BV315">
        <v>1</v>
      </c>
      <c r="BW315">
        <v>1</v>
      </c>
      <c r="BX315">
        <v>1</v>
      </c>
      <c r="BY315" t="s">
        <v>3</v>
      </c>
      <c r="BZ315">
        <v>80</v>
      </c>
      <c r="CA315">
        <v>60</v>
      </c>
      <c r="CB315" t="s">
        <v>3</v>
      </c>
      <c r="CE315">
        <v>0</v>
      </c>
      <c r="CF315">
        <v>0</v>
      </c>
      <c r="CG315">
        <v>0</v>
      </c>
      <c r="CM315">
        <v>0</v>
      </c>
      <c r="CN315" t="s">
        <v>1038</v>
      </c>
      <c r="CO315">
        <v>0</v>
      </c>
      <c r="CP315">
        <f t="shared" si="314"/>
        <v>1185</v>
      </c>
      <c r="CQ315">
        <f t="shared" si="315"/>
        <v>193.31</v>
      </c>
      <c r="CR315">
        <f t="shared" si="316"/>
        <v>73.378799999999998</v>
      </c>
      <c r="CS315">
        <f t="shared" si="317"/>
        <v>9.2927999999999997</v>
      </c>
      <c r="CT315">
        <f t="shared" si="318"/>
        <v>29.462399999999999</v>
      </c>
      <c r="CU315">
        <f t="shared" si="319"/>
        <v>0</v>
      </c>
      <c r="CV315">
        <f t="shared" si="320"/>
        <v>2.9699999999999998</v>
      </c>
      <c r="CW315">
        <f t="shared" si="321"/>
        <v>0.92400000000000004</v>
      </c>
      <c r="CX315">
        <f t="shared" si="322"/>
        <v>0</v>
      </c>
      <c r="CY315">
        <f t="shared" si="323"/>
        <v>124</v>
      </c>
      <c r="CZ315">
        <f t="shared" si="324"/>
        <v>79.05</v>
      </c>
      <c r="DC315" t="s">
        <v>3</v>
      </c>
      <c r="DD315" t="s">
        <v>3</v>
      </c>
      <c r="DE315" t="s">
        <v>393</v>
      </c>
      <c r="DF315" t="s">
        <v>393</v>
      </c>
      <c r="DG315" t="s">
        <v>393</v>
      </c>
      <c r="DH315" t="s">
        <v>3</v>
      </c>
      <c r="DI315" t="s">
        <v>393</v>
      </c>
      <c r="DJ315" t="s">
        <v>393</v>
      </c>
      <c r="DK315" t="s">
        <v>3</v>
      </c>
      <c r="DL315" t="s">
        <v>3</v>
      </c>
      <c r="DM315" t="s">
        <v>394</v>
      </c>
      <c r="DN315">
        <v>0</v>
      </c>
      <c r="DO315">
        <v>0</v>
      </c>
      <c r="DP315">
        <v>1</v>
      </c>
      <c r="DQ315">
        <v>1</v>
      </c>
      <c r="DU315">
        <v>1013</v>
      </c>
      <c r="DV315" t="s">
        <v>135</v>
      </c>
      <c r="DW315" t="s">
        <v>135</v>
      </c>
      <c r="DX315">
        <v>1</v>
      </c>
      <c r="DZ315" t="s">
        <v>3</v>
      </c>
      <c r="EA315" t="s">
        <v>3</v>
      </c>
      <c r="EB315" t="s">
        <v>3</v>
      </c>
      <c r="EC315" t="s">
        <v>3</v>
      </c>
      <c r="EE315">
        <v>41318510</v>
      </c>
      <c r="EF315">
        <v>3</v>
      </c>
      <c r="EG315" t="s">
        <v>50</v>
      </c>
      <c r="EH315">
        <v>0</v>
      </c>
      <c r="EI315" t="s">
        <v>3</v>
      </c>
      <c r="EJ315">
        <v>2</v>
      </c>
      <c r="EK315">
        <v>111001</v>
      </c>
      <c r="EL315" t="s">
        <v>395</v>
      </c>
      <c r="EM315" t="s">
        <v>396</v>
      </c>
      <c r="EO315" t="s">
        <v>397</v>
      </c>
      <c r="EQ315">
        <v>131840</v>
      </c>
      <c r="ER315">
        <v>271.22000000000003</v>
      </c>
      <c r="ES315">
        <v>193.31</v>
      </c>
      <c r="ET315">
        <v>55.59</v>
      </c>
      <c r="EU315">
        <v>7.04</v>
      </c>
      <c r="EV315">
        <v>22.32</v>
      </c>
      <c r="EW315">
        <v>2.25</v>
      </c>
      <c r="EX315">
        <v>0.7</v>
      </c>
      <c r="EY315">
        <v>0</v>
      </c>
      <c r="FQ315">
        <v>0</v>
      </c>
      <c r="FR315">
        <f t="shared" si="325"/>
        <v>0</v>
      </c>
      <c r="FS315">
        <v>0</v>
      </c>
      <c r="FX315">
        <v>80</v>
      </c>
      <c r="FY315">
        <v>51</v>
      </c>
      <c r="GA315" t="s">
        <v>3</v>
      </c>
      <c r="GD315">
        <v>1</v>
      </c>
      <c r="GF315">
        <v>-510574821</v>
      </c>
      <c r="GG315">
        <v>2</v>
      </c>
      <c r="GH315">
        <v>1</v>
      </c>
      <c r="GI315">
        <v>3</v>
      </c>
      <c r="GJ315">
        <v>0</v>
      </c>
      <c r="GK315">
        <v>0</v>
      </c>
      <c r="GL315">
        <f t="shared" si="326"/>
        <v>0</v>
      </c>
      <c r="GM315">
        <f t="shared" si="327"/>
        <v>1388</v>
      </c>
      <c r="GN315">
        <f t="shared" si="328"/>
        <v>0</v>
      </c>
      <c r="GO315">
        <f t="shared" si="329"/>
        <v>1388</v>
      </c>
      <c r="GP315">
        <f t="shared" si="330"/>
        <v>0</v>
      </c>
      <c r="GR315">
        <v>0</v>
      </c>
      <c r="GS315">
        <v>3</v>
      </c>
      <c r="GT315">
        <v>0</v>
      </c>
      <c r="GU315" t="s">
        <v>3</v>
      </c>
      <c r="GV315">
        <f t="shared" si="331"/>
        <v>0</v>
      </c>
      <c r="GW315">
        <v>1</v>
      </c>
      <c r="GX315">
        <f t="shared" si="332"/>
        <v>0</v>
      </c>
      <c r="HA315">
        <v>0</v>
      </c>
      <c r="HB315">
        <v>0</v>
      </c>
      <c r="HC315">
        <f t="shared" si="333"/>
        <v>0</v>
      </c>
      <c r="HE315" t="s">
        <v>3</v>
      </c>
      <c r="HF315" t="s">
        <v>3</v>
      </c>
      <c r="HM315" t="s">
        <v>3</v>
      </c>
      <c r="HN315" t="s">
        <v>3</v>
      </c>
      <c r="HO315" t="s">
        <v>3</v>
      </c>
      <c r="HP315" t="s">
        <v>3</v>
      </c>
      <c r="HQ315" t="s">
        <v>3</v>
      </c>
      <c r="IK315">
        <v>0</v>
      </c>
    </row>
    <row r="316" spans="1:255" x14ac:dyDescent="0.2">
      <c r="A316" s="2">
        <v>17</v>
      </c>
      <c r="B316" s="2">
        <v>1</v>
      </c>
      <c r="C316" s="2"/>
      <c r="D316" s="2"/>
      <c r="E316" s="2" t="s">
        <v>398</v>
      </c>
      <c r="F316" s="2" t="s">
        <v>399</v>
      </c>
      <c r="G316" s="2" t="s">
        <v>400</v>
      </c>
      <c r="H316" s="2" t="s">
        <v>149</v>
      </c>
      <c r="I316" s="2">
        <v>4</v>
      </c>
      <c r="J316" s="2">
        <v>0</v>
      </c>
      <c r="K316" s="2">
        <v>4</v>
      </c>
      <c r="L316" s="2"/>
      <c r="M316" s="2"/>
      <c r="N316" s="2"/>
      <c r="O316" s="2">
        <f t="shared" si="299"/>
        <v>184</v>
      </c>
      <c r="P316" s="2">
        <f t="shared" si="300"/>
        <v>184</v>
      </c>
      <c r="Q316" s="2">
        <f t="shared" si="301"/>
        <v>0</v>
      </c>
      <c r="R316" s="2">
        <f t="shared" si="302"/>
        <v>0</v>
      </c>
      <c r="S316" s="2">
        <f t="shared" si="303"/>
        <v>0</v>
      </c>
      <c r="T316" s="2">
        <f t="shared" si="304"/>
        <v>0</v>
      </c>
      <c r="U316" s="2">
        <f t="shared" si="305"/>
        <v>0</v>
      </c>
      <c r="V316" s="2">
        <f t="shared" si="306"/>
        <v>0</v>
      </c>
      <c r="W316" s="2">
        <f t="shared" si="307"/>
        <v>0</v>
      </c>
      <c r="X316" s="2">
        <f t="shared" si="308"/>
        <v>0</v>
      </c>
      <c r="Y316" s="2">
        <f t="shared" si="309"/>
        <v>0</v>
      </c>
      <c r="Z316" s="2"/>
      <c r="AA316" s="2">
        <v>76147896</v>
      </c>
      <c r="AB316" s="2">
        <f t="shared" si="310"/>
        <v>46.06</v>
      </c>
      <c r="AC316" s="2">
        <f t="shared" si="311"/>
        <v>46.06</v>
      </c>
      <c r="AD316" s="2">
        <f>ROUND((((ET316)-(EU316))+AE316),6)</f>
        <v>0</v>
      </c>
      <c r="AE316" s="2">
        <f>ROUND((EU316),6)</f>
        <v>0</v>
      </c>
      <c r="AF316" s="2">
        <f>ROUND((EV316),6)</f>
        <v>0</v>
      </c>
      <c r="AG316" s="2">
        <f t="shared" si="312"/>
        <v>0</v>
      </c>
      <c r="AH316" s="2">
        <f>(EW316)</f>
        <v>0</v>
      </c>
      <c r="AI316" s="2">
        <f>(EX316)</f>
        <v>0</v>
      </c>
      <c r="AJ316" s="2">
        <f t="shared" si="313"/>
        <v>7.0000000000000007E-2</v>
      </c>
      <c r="AK316" s="2">
        <v>46.06</v>
      </c>
      <c r="AL316" s="2">
        <v>46.06</v>
      </c>
      <c r="AM316" s="2">
        <v>0</v>
      </c>
      <c r="AN316" s="2">
        <v>0</v>
      </c>
      <c r="AO316" s="2">
        <v>0</v>
      </c>
      <c r="AP316" s="2">
        <v>0</v>
      </c>
      <c r="AQ316" s="2">
        <v>0</v>
      </c>
      <c r="AR316" s="2">
        <v>0</v>
      </c>
      <c r="AS316" s="2">
        <v>7.0000000000000007E-2</v>
      </c>
      <c r="AT316" s="2">
        <v>0</v>
      </c>
      <c r="AU316" s="2">
        <v>0</v>
      </c>
      <c r="AV316" s="2">
        <v>1</v>
      </c>
      <c r="AW316" s="2">
        <v>1</v>
      </c>
      <c r="AX316" s="2"/>
      <c r="AY316" s="2"/>
      <c r="AZ316" s="2">
        <v>1</v>
      </c>
      <c r="BA316" s="2">
        <v>1</v>
      </c>
      <c r="BB316" s="2">
        <v>1</v>
      </c>
      <c r="BC316" s="2">
        <v>1</v>
      </c>
      <c r="BD316" s="2" t="s">
        <v>3</v>
      </c>
      <c r="BE316" s="2" t="s">
        <v>3</v>
      </c>
      <c r="BF316" s="2" t="s">
        <v>3</v>
      </c>
      <c r="BG316" s="2" t="s">
        <v>3</v>
      </c>
      <c r="BH316" s="2">
        <v>3</v>
      </c>
      <c r="BI316" s="2">
        <v>1</v>
      </c>
      <c r="BJ316" s="2" t="s">
        <v>401</v>
      </c>
      <c r="BK316" s="2"/>
      <c r="BL316" s="2"/>
      <c r="BM316" s="2">
        <v>500001</v>
      </c>
      <c r="BN316" s="2">
        <v>0</v>
      </c>
      <c r="BO316" s="2" t="s">
        <v>3</v>
      </c>
      <c r="BP316" s="2">
        <v>0</v>
      </c>
      <c r="BQ316" s="2">
        <v>8</v>
      </c>
      <c r="BR316" s="2">
        <v>0</v>
      </c>
      <c r="BS316" s="2">
        <v>1</v>
      </c>
      <c r="BT316" s="2">
        <v>1</v>
      </c>
      <c r="BU316" s="2">
        <v>1</v>
      </c>
      <c r="BV316" s="2">
        <v>1</v>
      </c>
      <c r="BW316" s="2">
        <v>1</v>
      </c>
      <c r="BX316" s="2">
        <v>1</v>
      </c>
      <c r="BY316" s="2" t="s">
        <v>3</v>
      </c>
      <c r="BZ316" s="2">
        <v>0</v>
      </c>
      <c r="CA316" s="2">
        <v>0</v>
      </c>
      <c r="CB316" s="2" t="s">
        <v>3</v>
      </c>
      <c r="CC316" s="2"/>
      <c r="CD316" s="2"/>
      <c r="CE316" s="2">
        <v>0</v>
      </c>
      <c r="CF316" s="2">
        <v>0</v>
      </c>
      <c r="CG316" s="2">
        <v>0</v>
      </c>
      <c r="CH316" s="2"/>
      <c r="CI316" s="2"/>
      <c r="CJ316" s="2"/>
      <c r="CK316" s="2"/>
      <c r="CL316" s="2"/>
      <c r="CM316" s="2">
        <v>0</v>
      </c>
      <c r="CN316" s="2" t="s">
        <v>3</v>
      </c>
      <c r="CO316" s="2">
        <v>0</v>
      </c>
      <c r="CP316" s="2">
        <f t="shared" si="314"/>
        <v>184</v>
      </c>
      <c r="CQ316" s="2">
        <f t="shared" si="315"/>
        <v>46.06</v>
      </c>
      <c r="CR316" s="2">
        <f t="shared" si="316"/>
        <v>0</v>
      </c>
      <c r="CS316" s="2">
        <f t="shared" si="317"/>
        <v>0</v>
      </c>
      <c r="CT316" s="2">
        <f t="shared" si="318"/>
        <v>0</v>
      </c>
      <c r="CU316" s="2">
        <f t="shared" si="319"/>
        <v>0</v>
      </c>
      <c r="CV316" s="2">
        <f t="shared" si="320"/>
        <v>0</v>
      </c>
      <c r="CW316" s="2">
        <f t="shared" si="321"/>
        <v>0</v>
      </c>
      <c r="CX316" s="2">
        <f t="shared" si="322"/>
        <v>7.0000000000000007E-2</v>
      </c>
      <c r="CY316" s="2">
        <f t="shared" si="323"/>
        <v>0</v>
      </c>
      <c r="CZ316" s="2">
        <f t="shared" si="324"/>
        <v>0</v>
      </c>
      <c r="DA316" s="2"/>
      <c r="DB316" s="2"/>
      <c r="DC316" s="2" t="s">
        <v>3</v>
      </c>
      <c r="DD316" s="2" t="s">
        <v>3</v>
      </c>
      <c r="DE316" s="2" t="s">
        <v>3</v>
      </c>
      <c r="DF316" s="2" t="s">
        <v>3</v>
      </c>
      <c r="DG316" s="2" t="s">
        <v>3</v>
      </c>
      <c r="DH316" s="2" t="s">
        <v>3</v>
      </c>
      <c r="DI316" s="2" t="s">
        <v>3</v>
      </c>
      <c r="DJ316" s="2" t="s">
        <v>3</v>
      </c>
      <c r="DK316" s="2" t="s">
        <v>3</v>
      </c>
      <c r="DL316" s="2" t="s">
        <v>3</v>
      </c>
      <c r="DM316" s="2" t="s">
        <v>3</v>
      </c>
      <c r="DN316" s="2">
        <v>0</v>
      </c>
      <c r="DO316" s="2">
        <v>0</v>
      </c>
      <c r="DP316" s="2">
        <v>1</v>
      </c>
      <c r="DQ316" s="2">
        <v>1</v>
      </c>
      <c r="DR316" s="2"/>
      <c r="DS316" s="2"/>
      <c r="DT316" s="2"/>
      <c r="DU316" s="2">
        <v>1010</v>
      </c>
      <c r="DV316" s="2" t="s">
        <v>149</v>
      </c>
      <c r="DW316" s="2" t="s">
        <v>149</v>
      </c>
      <c r="DX316" s="2">
        <v>1</v>
      </c>
      <c r="DY316" s="2"/>
      <c r="DZ316" s="2" t="s">
        <v>3</v>
      </c>
      <c r="EA316" s="2" t="s">
        <v>3</v>
      </c>
      <c r="EB316" s="2" t="s">
        <v>3</v>
      </c>
      <c r="EC316" s="2" t="s">
        <v>3</v>
      </c>
      <c r="ED316" s="2"/>
      <c r="EE316" s="2">
        <v>41318550</v>
      </c>
      <c r="EF316" s="2">
        <v>8</v>
      </c>
      <c r="EG316" s="2" t="s">
        <v>231</v>
      </c>
      <c r="EH316" s="2">
        <v>0</v>
      </c>
      <c r="EI316" s="2" t="s">
        <v>3</v>
      </c>
      <c r="EJ316" s="2">
        <v>1</v>
      </c>
      <c r="EK316" s="2">
        <v>500001</v>
      </c>
      <c r="EL316" s="2" t="s">
        <v>232</v>
      </c>
      <c r="EM316" s="2" t="s">
        <v>233</v>
      </c>
      <c r="EN316" s="2"/>
      <c r="EO316" s="2" t="s">
        <v>3</v>
      </c>
      <c r="EP316" s="2"/>
      <c r="EQ316" s="2">
        <v>131072</v>
      </c>
      <c r="ER316" s="2">
        <v>46.06</v>
      </c>
      <c r="ES316" s="2">
        <v>46.06</v>
      </c>
      <c r="ET316" s="2">
        <v>0</v>
      </c>
      <c r="EU316" s="2">
        <v>0</v>
      </c>
      <c r="EV316" s="2">
        <v>0</v>
      </c>
      <c r="EW316" s="2">
        <v>0</v>
      </c>
      <c r="EX316" s="2">
        <v>0</v>
      </c>
      <c r="EY316" s="2">
        <v>0</v>
      </c>
      <c r="EZ316" s="2"/>
      <c r="FA316" s="2"/>
      <c r="FB316" s="2"/>
      <c r="FC316" s="2"/>
      <c r="FD316" s="2"/>
      <c r="FE316" s="2"/>
      <c r="FF316" s="2"/>
      <c r="FG316" s="2"/>
      <c r="FH316" s="2"/>
      <c r="FI316" s="2"/>
      <c r="FJ316" s="2"/>
      <c r="FK316" s="2"/>
      <c r="FL316" s="2"/>
      <c r="FM316" s="2"/>
      <c r="FN316" s="2"/>
      <c r="FO316" s="2"/>
      <c r="FP316" s="2"/>
      <c r="FQ316" s="2">
        <v>0</v>
      </c>
      <c r="FR316" s="2">
        <f t="shared" si="325"/>
        <v>0</v>
      </c>
      <c r="FS316" s="2">
        <v>0</v>
      </c>
      <c r="FT316" s="2"/>
      <c r="FU316" s="2"/>
      <c r="FV316" s="2"/>
      <c r="FW316" s="2"/>
      <c r="FX316" s="2">
        <v>0</v>
      </c>
      <c r="FY316" s="2">
        <v>0</v>
      </c>
      <c r="FZ316" s="2"/>
      <c r="GA316" s="2" t="s">
        <v>3</v>
      </c>
      <c r="GB316" s="2"/>
      <c r="GC316" s="2"/>
      <c r="GD316" s="2">
        <v>1</v>
      </c>
      <c r="GE316" s="2"/>
      <c r="GF316" s="2">
        <v>-150467925</v>
      </c>
      <c r="GG316" s="2">
        <v>2</v>
      </c>
      <c r="GH316" s="2">
        <v>1</v>
      </c>
      <c r="GI316" s="2">
        <v>-2</v>
      </c>
      <c r="GJ316" s="2">
        <v>0</v>
      </c>
      <c r="GK316" s="2">
        <v>0</v>
      </c>
      <c r="GL316" s="2">
        <f t="shared" si="326"/>
        <v>0</v>
      </c>
      <c r="GM316" s="2">
        <f t="shared" si="327"/>
        <v>184</v>
      </c>
      <c r="GN316" s="2">
        <f t="shared" si="328"/>
        <v>184</v>
      </c>
      <c r="GO316" s="2">
        <f t="shared" si="329"/>
        <v>0</v>
      </c>
      <c r="GP316" s="2">
        <f t="shared" si="330"/>
        <v>0</v>
      </c>
      <c r="GQ316" s="2"/>
      <c r="GR316" s="2">
        <v>0</v>
      </c>
      <c r="GS316" s="2">
        <v>3</v>
      </c>
      <c r="GT316" s="2">
        <v>0</v>
      </c>
      <c r="GU316" s="2" t="s">
        <v>3</v>
      </c>
      <c r="GV316" s="2">
        <f t="shared" si="331"/>
        <v>0</v>
      </c>
      <c r="GW316" s="2">
        <v>1</v>
      </c>
      <c r="GX316" s="2">
        <f t="shared" si="332"/>
        <v>0</v>
      </c>
      <c r="GY316" s="2"/>
      <c r="GZ316" s="2"/>
      <c r="HA316" s="2">
        <v>0</v>
      </c>
      <c r="HB316" s="2">
        <v>0</v>
      </c>
      <c r="HC316" s="2">
        <f t="shared" si="333"/>
        <v>0</v>
      </c>
      <c r="HD316" s="2"/>
      <c r="HE316" s="2" t="s">
        <v>3</v>
      </c>
      <c r="HF316" s="2" t="s">
        <v>3</v>
      </c>
      <c r="HG316" s="2"/>
      <c r="HH316" s="2"/>
      <c r="HI316" s="2"/>
      <c r="HJ316" s="2"/>
      <c r="HK316" s="2"/>
      <c r="HL316" s="2"/>
      <c r="HM316" s="2" t="s">
        <v>3</v>
      </c>
      <c r="HN316" s="2" t="s">
        <v>3</v>
      </c>
      <c r="HO316" s="2" t="s">
        <v>3</v>
      </c>
      <c r="HP316" s="2" t="s">
        <v>3</v>
      </c>
      <c r="HQ316" s="2" t="s">
        <v>3</v>
      </c>
      <c r="HR316" s="2"/>
      <c r="HS316" s="2"/>
      <c r="HT316" s="2"/>
      <c r="HU316" s="2"/>
      <c r="HV316" s="2"/>
      <c r="HW316" s="2"/>
      <c r="HX316" s="2"/>
      <c r="HY316" s="2"/>
      <c r="HZ316" s="2"/>
      <c r="IA316" s="2"/>
      <c r="IB316" s="2"/>
      <c r="IC316" s="2"/>
      <c r="ID316" s="2"/>
      <c r="IE316" s="2"/>
      <c r="IF316" s="2"/>
      <c r="IG316" s="2"/>
      <c r="IH316" s="2"/>
      <c r="II316" s="2"/>
      <c r="IJ316" s="2"/>
      <c r="IK316" s="2">
        <v>0</v>
      </c>
      <c r="IL316" s="2"/>
      <c r="IM316" s="2"/>
      <c r="IN316" s="2"/>
      <c r="IO316" s="2"/>
      <c r="IP316" s="2"/>
      <c r="IQ316" s="2"/>
      <c r="IR316" s="2"/>
      <c r="IS316" s="2"/>
      <c r="IT316" s="2"/>
      <c r="IU316" s="2"/>
    </row>
    <row r="317" spans="1:255" x14ac:dyDescent="0.2">
      <c r="A317">
        <v>17</v>
      </c>
      <c r="B317">
        <v>1</v>
      </c>
      <c r="E317" t="s">
        <v>398</v>
      </c>
      <c r="F317" t="s">
        <v>399</v>
      </c>
      <c r="G317" t="s">
        <v>400</v>
      </c>
      <c r="H317" t="s">
        <v>149</v>
      </c>
      <c r="I317">
        <v>4</v>
      </c>
      <c r="J317">
        <v>0</v>
      </c>
      <c r="K317">
        <v>4</v>
      </c>
      <c r="O317">
        <f t="shared" si="299"/>
        <v>2449</v>
      </c>
      <c r="P317">
        <f t="shared" si="300"/>
        <v>2449</v>
      </c>
      <c r="Q317">
        <f t="shared" si="301"/>
        <v>0</v>
      </c>
      <c r="R317">
        <f t="shared" si="302"/>
        <v>0</v>
      </c>
      <c r="S317">
        <f t="shared" si="303"/>
        <v>0</v>
      </c>
      <c r="T317">
        <f t="shared" si="304"/>
        <v>0</v>
      </c>
      <c r="U317">
        <f t="shared" si="305"/>
        <v>0</v>
      </c>
      <c r="V317">
        <f t="shared" si="306"/>
        <v>0</v>
      </c>
      <c r="W317">
        <f t="shared" si="307"/>
        <v>0</v>
      </c>
      <c r="X317">
        <f t="shared" si="308"/>
        <v>0</v>
      </c>
      <c r="Y317">
        <f t="shared" si="309"/>
        <v>0</v>
      </c>
      <c r="AA317">
        <v>76147894</v>
      </c>
      <c r="AB317">
        <f t="shared" si="310"/>
        <v>46.06</v>
      </c>
      <c r="AC317">
        <f t="shared" si="311"/>
        <v>46.06</v>
      </c>
      <c r="AD317">
        <f>ROUND((((ET317)-(EU317))+AE317),6)</f>
        <v>0</v>
      </c>
      <c r="AE317">
        <f>ROUND((EU317),6)</f>
        <v>0</v>
      </c>
      <c r="AF317">
        <f>ROUND((EV317),6)</f>
        <v>0</v>
      </c>
      <c r="AG317">
        <f t="shared" si="312"/>
        <v>0</v>
      </c>
      <c r="AH317">
        <f>(EW317)</f>
        <v>0</v>
      </c>
      <c r="AI317">
        <f>(EX317)</f>
        <v>0</v>
      </c>
      <c r="AJ317">
        <f t="shared" si="313"/>
        <v>7.0000000000000007E-2</v>
      </c>
      <c r="AK317">
        <v>46.06</v>
      </c>
      <c r="AL317">
        <v>46.06</v>
      </c>
      <c r="AM317">
        <v>0</v>
      </c>
      <c r="AN317">
        <v>0</v>
      </c>
      <c r="AO317">
        <v>0</v>
      </c>
      <c r="AP317">
        <v>0</v>
      </c>
      <c r="AQ317">
        <v>0</v>
      </c>
      <c r="AR317">
        <v>0</v>
      </c>
      <c r="AS317">
        <v>7.0000000000000007E-2</v>
      </c>
      <c r="AT317">
        <v>0</v>
      </c>
      <c r="AU317">
        <v>0</v>
      </c>
      <c r="AV317">
        <v>1</v>
      </c>
      <c r="AW317">
        <v>1</v>
      </c>
      <c r="AZ317">
        <v>13.29</v>
      </c>
      <c r="BA317">
        <v>1</v>
      </c>
      <c r="BB317">
        <v>1</v>
      </c>
      <c r="BC317">
        <v>13.29</v>
      </c>
      <c r="BD317" t="s">
        <v>3</v>
      </c>
      <c r="BE317" t="s">
        <v>3</v>
      </c>
      <c r="BF317" t="s">
        <v>3</v>
      </c>
      <c r="BG317" t="s">
        <v>3</v>
      </c>
      <c r="BH317">
        <v>3</v>
      </c>
      <c r="BI317">
        <v>1</v>
      </c>
      <c r="BJ317" t="s">
        <v>401</v>
      </c>
      <c r="BM317">
        <v>500001</v>
      </c>
      <c r="BN317">
        <v>0</v>
      </c>
      <c r="BO317" t="s">
        <v>384</v>
      </c>
      <c r="BP317">
        <v>1</v>
      </c>
      <c r="BQ317">
        <v>8</v>
      </c>
      <c r="BR317">
        <v>0</v>
      </c>
      <c r="BS317">
        <v>1</v>
      </c>
      <c r="BT317">
        <v>1</v>
      </c>
      <c r="BU317">
        <v>1</v>
      </c>
      <c r="BV317">
        <v>1</v>
      </c>
      <c r="BW317">
        <v>1</v>
      </c>
      <c r="BX317">
        <v>1</v>
      </c>
      <c r="BY317" t="s">
        <v>3</v>
      </c>
      <c r="BZ317">
        <v>0</v>
      </c>
      <c r="CA317">
        <v>0</v>
      </c>
      <c r="CB317" t="s">
        <v>3</v>
      </c>
      <c r="CE317">
        <v>0</v>
      </c>
      <c r="CF317">
        <v>0</v>
      </c>
      <c r="CG317">
        <v>0</v>
      </c>
      <c r="CM317">
        <v>0</v>
      </c>
      <c r="CN317" t="s">
        <v>3</v>
      </c>
      <c r="CO317">
        <v>0</v>
      </c>
      <c r="CP317">
        <f t="shared" si="314"/>
        <v>2449</v>
      </c>
      <c r="CQ317">
        <f t="shared" si="315"/>
        <v>612.13739999999996</v>
      </c>
      <c r="CR317">
        <f t="shared" si="316"/>
        <v>0</v>
      </c>
      <c r="CS317">
        <f t="shared" si="317"/>
        <v>0</v>
      </c>
      <c r="CT317">
        <f t="shared" si="318"/>
        <v>0</v>
      </c>
      <c r="CU317">
        <f t="shared" si="319"/>
        <v>0</v>
      </c>
      <c r="CV317">
        <f t="shared" si="320"/>
        <v>0</v>
      </c>
      <c r="CW317">
        <f t="shared" si="321"/>
        <v>0</v>
      </c>
      <c r="CX317">
        <f t="shared" si="322"/>
        <v>7.0000000000000007E-2</v>
      </c>
      <c r="CY317">
        <f t="shared" si="323"/>
        <v>0</v>
      </c>
      <c r="CZ317">
        <f t="shared" si="324"/>
        <v>0</v>
      </c>
      <c r="DC317" t="s">
        <v>3</v>
      </c>
      <c r="DD317" t="s">
        <v>3</v>
      </c>
      <c r="DE317" t="s">
        <v>3</v>
      </c>
      <c r="DF317" t="s">
        <v>3</v>
      </c>
      <c r="DG317" t="s">
        <v>3</v>
      </c>
      <c r="DH317" t="s">
        <v>3</v>
      </c>
      <c r="DI317" t="s">
        <v>3</v>
      </c>
      <c r="DJ317" t="s">
        <v>3</v>
      </c>
      <c r="DK317" t="s">
        <v>3</v>
      </c>
      <c r="DL317" t="s">
        <v>3</v>
      </c>
      <c r="DM317" t="s">
        <v>3</v>
      </c>
      <c r="DN317">
        <v>0</v>
      </c>
      <c r="DO317">
        <v>0</v>
      </c>
      <c r="DP317">
        <v>1</v>
      </c>
      <c r="DQ317">
        <v>1</v>
      </c>
      <c r="DU317">
        <v>1010</v>
      </c>
      <c r="DV317" t="s">
        <v>149</v>
      </c>
      <c r="DW317" t="s">
        <v>149</v>
      </c>
      <c r="DX317">
        <v>1</v>
      </c>
      <c r="DZ317" t="s">
        <v>3</v>
      </c>
      <c r="EA317" t="s">
        <v>3</v>
      </c>
      <c r="EB317" t="s">
        <v>3</v>
      </c>
      <c r="EC317" t="s">
        <v>3</v>
      </c>
      <c r="EE317">
        <v>41318550</v>
      </c>
      <c r="EF317">
        <v>8</v>
      </c>
      <c r="EG317" t="s">
        <v>231</v>
      </c>
      <c r="EH317">
        <v>0</v>
      </c>
      <c r="EI317" t="s">
        <v>3</v>
      </c>
      <c r="EJ317">
        <v>1</v>
      </c>
      <c r="EK317">
        <v>500001</v>
      </c>
      <c r="EL317" t="s">
        <v>232</v>
      </c>
      <c r="EM317" t="s">
        <v>233</v>
      </c>
      <c r="EO317" t="s">
        <v>3</v>
      </c>
      <c r="EQ317">
        <v>131072</v>
      </c>
      <c r="ER317">
        <v>46.06</v>
      </c>
      <c r="ES317">
        <v>46.06</v>
      </c>
      <c r="ET317">
        <v>0</v>
      </c>
      <c r="EU317">
        <v>0</v>
      </c>
      <c r="EV317">
        <v>0</v>
      </c>
      <c r="EW317">
        <v>0</v>
      </c>
      <c r="EX317">
        <v>0</v>
      </c>
      <c r="EY317">
        <v>0</v>
      </c>
      <c r="FQ317">
        <v>0</v>
      </c>
      <c r="FR317">
        <f t="shared" si="325"/>
        <v>0</v>
      </c>
      <c r="FS317">
        <v>0</v>
      </c>
      <c r="FX317">
        <v>0</v>
      </c>
      <c r="FY317">
        <v>0</v>
      </c>
      <c r="GA317" t="s">
        <v>3</v>
      </c>
      <c r="GD317">
        <v>1</v>
      </c>
      <c r="GF317">
        <v>-150467925</v>
      </c>
      <c r="GG317">
        <v>1</v>
      </c>
      <c r="GH317">
        <v>1</v>
      </c>
      <c r="GI317">
        <v>3</v>
      </c>
      <c r="GJ317">
        <v>0</v>
      </c>
      <c r="GK317">
        <v>0</v>
      </c>
      <c r="GL317">
        <f t="shared" si="326"/>
        <v>0</v>
      </c>
      <c r="GM317">
        <f t="shared" si="327"/>
        <v>2449</v>
      </c>
      <c r="GN317">
        <f t="shared" si="328"/>
        <v>2449</v>
      </c>
      <c r="GO317">
        <f t="shared" si="329"/>
        <v>0</v>
      </c>
      <c r="GP317">
        <f t="shared" si="330"/>
        <v>0</v>
      </c>
      <c r="GR317">
        <v>0</v>
      </c>
      <c r="GS317">
        <v>3</v>
      </c>
      <c r="GT317">
        <v>0</v>
      </c>
      <c r="GU317" t="s">
        <v>3</v>
      </c>
      <c r="GV317">
        <f t="shared" si="331"/>
        <v>0</v>
      </c>
      <c r="GW317">
        <v>1</v>
      </c>
      <c r="GX317">
        <f t="shared" si="332"/>
        <v>0</v>
      </c>
      <c r="HA317">
        <v>0</v>
      </c>
      <c r="HB317">
        <v>0</v>
      </c>
      <c r="HC317">
        <f t="shared" si="333"/>
        <v>0</v>
      </c>
      <c r="HE317" t="s">
        <v>3</v>
      </c>
      <c r="HF317" t="s">
        <v>3</v>
      </c>
      <c r="HM317" t="s">
        <v>3</v>
      </c>
      <c r="HN317" t="s">
        <v>3</v>
      </c>
      <c r="HO317" t="s">
        <v>3</v>
      </c>
      <c r="HP317" t="s">
        <v>3</v>
      </c>
      <c r="HQ317" t="s">
        <v>3</v>
      </c>
      <c r="IK317">
        <v>0</v>
      </c>
    </row>
    <row r="318" spans="1:255" x14ac:dyDescent="0.2">
      <c r="A318" s="2">
        <v>17</v>
      </c>
      <c r="B318" s="2">
        <v>1</v>
      </c>
      <c r="C318" s="2">
        <f>ROW(SmtRes!A791)</f>
        <v>791</v>
      </c>
      <c r="D318" s="2">
        <f>ROW(EtalonRes!A804)</f>
        <v>804</v>
      </c>
      <c r="E318" s="2" t="s">
        <v>3</v>
      </c>
      <c r="F318" s="2" t="s">
        <v>402</v>
      </c>
      <c r="G318" s="2" t="s">
        <v>403</v>
      </c>
      <c r="H318" s="2" t="s">
        <v>404</v>
      </c>
      <c r="I318" s="2">
        <f>ROUND(0.02,9)</f>
        <v>0.02</v>
      </c>
      <c r="J318" s="2">
        <v>0</v>
      </c>
      <c r="K318" s="2">
        <f>ROUND(0.02,9)</f>
        <v>0.02</v>
      </c>
      <c r="L318" s="2"/>
      <c r="M318" s="2"/>
      <c r="N318" s="2"/>
      <c r="O318" s="2">
        <f t="shared" si="299"/>
        <v>35</v>
      </c>
      <c r="P318" s="2">
        <f t="shared" si="300"/>
        <v>5</v>
      </c>
      <c r="Q318" s="2">
        <f t="shared" si="301"/>
        <v>13</v>
      </c>
      <c r="R318" s="2">
        <f t="shared" si="302"/>
        <v>1</v>
      </c>
      <c r="S318" s="2">
        <f t="shared" si="303"/>
        <v>17</v>
      </c>
      <c r="T318" s="2">
        <f t="shared" si="304"/>
        <v>0</v>
      </c>
      <c r="U318" s="2">
        <f t="shared" si="305"/>
        <v>1.9211807999999997</v>
      </c>
      <c r="V318" s="2">
        <f t="shared" si="306"/>
        <v>0.10543199999999998</v>
      </c>
      <c r="W318" s="2">
        <f t="shared" si="307"/>
        <v>0</v>
      </c>
      <c r="X318" s="2">
        <f t="shared" si="308"/>
        <v>16</v>
      </c>
      <c r="Y318" s="2">
        <f t="shared" si="309"/>
        <v>15</v>
      </c>
      <c r="Z318" s="2"/>
      <c r="AA318" s="2">
        <v>-1</v>
      </c>
      <c r="AB318" s="2">
        <f t="shared" si="310"/>
        <v>1730.41866</v>
      </c>
      <c r="AC318" s="2">
        <f t="shared" si="311"/>
        <v>232.35</v>
      </c>
      <c r="AD318" s="2">
        <f>ROUND(((((ET318*1.2*1.15))-((EU318*1.2*1.15)))+AE318),6)</f>
        <v>658.50840000000005</v>
      </c>
      <c r="AE318" s="2">
        <f>ROUND(((EU318*1.2*1.15)),6)</f>
        <v>71.428799999999995</v>
      </c>
      <c r="AF318" s="2">
        <f>ROUND((((EV318*1.2*1.15)*1.1)),6)</f>
        <v>839.56025999999997</v>
      </c>
      <c r="AG318" s="2">
        <f t="shared" si="312"/>
        <v>0</v>
      </c>
      <c r="AH318" s="2">
        <f>(((EW318*1.2*1.15)*1.1))</f>
        <v>96.059039999999982</v>
      </c>
      <c r="AI318" s="2">
        <f>((EX318*1.2*1.15))</f>
        <v>5.2715999999999994</v>
      </c>
      <c r="AJ318" s="2">
        <f t="shared" si="313"/>
        <v>0</v>
      </c>
      <c r="AK318" s="2">
        <v>1262.5999999999999</v>
      </c>
      <c r="AL318" s="2">
        <v>232.35</v>
      </c>
      <c r="AM318" s="2">
        <v>477.18</v>
      </c>
      <c r="AN318" s="2">
        <v>51.76</v>
      </c>
      <c r="AO318" s="2">
        <v>553.07000000000005</v>
      </c>
      <c r="AP318" s="2">
        <v>0</v>
      </c>
      <c r="AQ318" s="2">
        <v>63.28</v>
      </c>
      <c r="AR318" s="2">
        <v>3.82</v>
      </c>
      <c r="AS318" s="2">
        <v>0</v>
      </c>
      <c r="AT318" s="2">
        <v>90</v>
      </c>
      <c r="AU318" s="2">
        <v>85</v>
      </c>
      <c r="AV318" s="2">
        <v>1</v>
      </c>
      <c r="AW318" s="2">
        <v>1</v>
      </c>
      <c r="AX318" s="2"/>
      <c r="AY318" s="2"/>
      <c r="AZ318" s="2">
        <v>1</v>
      </c>
      <c r="BA318" s="2">
        <v>1</v>
      </c>
      <c r="BB318" s="2">
        <v>1</v>
      </c>
      <c r="BC318" s="2">
        <v>1</v>
      </c>
      <c r="BD318" s="2" t="s">
        <v>3</v>
      </c>
      <c r="BE318" s="2" t="s">
        <v>3</v>
      </c>
      <c r="BF318" s="2" t="s">
        <v>3</v>
      </c>
      <c r="BG318" s="2" t="s">
        <v>3</v>
      </c>
      <c r="BH318" s="2">
        <v>0</v>
      </c>
      <c r="BI318" s="2">
        <v>1</v>
      </c>
      <c r="BJ318" s="2" t="s">
        <v>405</v>
      </c>
      <c r="BK318" s="2"/>
      <c r="BL318" s="2"/>
      <c r="BM318" s="2">
        <v>9001</v>
      </c>
      <c r="BN318" s="2">
        <v>0</v>
      </c>
      <c r="BO318" s="2" t="s">
        <v>3</v>
      </c>
      <c r="BP318" s="2">
        <v>0</v>
      </c>
      <c r="BQ318" s="2">
        <v>2</v>
      </c>
      <c r="BR318" s="2">
        <v>0</v>
      </c>
      <c r="BS318" s="2">
        <v>1</v>
      </c>
      <c r="BT318" s="2">
        <v>1</v>
      </c>
      <c r="BU318" s="2">
        <v>1</v>
      </c>
      <c r="BV318" s="2">
        <v>1</v>
      </c>
      <c r="BW318" s="2">
        <v>1</v>
      </c>
      <c r="BX318" s="2">
        <v>1</v>
      </c>
      <c r="BY318" s="2" t="s">
        <v>3</v>
      </c>
      <c r="BZ318" s="2">
        <v>90</v>
      </c>
      <c r="CA318" s="2">
        <v>85</v>
      </c>
      <c r="CB318" s="2" t="s">
        <v>3</v>
      </c>
      <c r="CC318" s="2"/>
      <c r="CD318" s="2"/>
      <c r="CE318" s="2">
        <v>0</v>
      </c>
      <c r="CF318" s="2">
        <v>0</v>
      </c>
      <c r="CG318" s="2">
        <v>0</v>
      </c>
      <c r="CH318" s="2"/>
      <c r="CI318" s="2"/>
      <c r="CJ318" s="2"/>
      <c r="CK318" s="2"/>
      <c r="CL318" s="2"/>
      <c r="CM318" s="2">
        <v>0</v>
      </c>
      <c r="CN318" s="2" t="s">
        <v>1039</v>
      </c>
      <c r="CO318" s="2">
        <v>0</v>
      </c>
      <c r="CP318" s="2">
        <f t="shared" si="314"/>
        <v>35</v>
      </c>
      <c r="CQ318" s="2">
        <f t="shared" si="315"/>
        <v>232.35</v>
      </c>
      <c r="CR318" s="2">
        <f t="shared" si="316"/>
        <v>658.50840000000005</v>
      </c>
      <c r="CS318" s="2">
        <f t="shared" si="317"/>
        <v>71.428799999999995</v>
      </c>
      <c r="CT318" s="2">
        <f t="shared" si="318"/>
        <v>839.56025999999997</v>
      </c>
      <c r="CU318" s="2">
        <f t="shared" si="319"/>
        <v>0</v>
      </c>
      <c r="CV318" s="2">
        <f t="shared" si="320"/>
        <v>96.059039999999982</v>
      </c>
      <c r="CW318" s="2">
        <f t="shared" si="321"/>
        <v>5.2715999999999994</v>
      </c>
      <c r="CX318" s="2">
        <f t="shared" si="322"/>
        <v>0</v>
      </c>
      <c r="CY318" s="2">
        <f t="shared" si="323"/>
        <v>16.2</v>
      </c>
      <c r="CZ318" s="2">
        <f t="shared" si="324"/>
        <v>15.3</v>
      </c>
      <c r="DA318" s="2"/>
      <c r="DB318" s="2"/>
      <c r="DC318" s="2" t="s">
        <v>3</v>
      </c>
      <c r="DD318" s="2" t="s">
        <v>3</v>
      </c>
      <c r="DE318" s="2" t="s">
        <v>286</v>
      </c>
      <c r="DF318" s="2" t="s">
        <v>286</v>
      </c>
      <c r="DG318" s="2" t="s">
        <v>406</v>
      </c>
      <c r="DH318" s="2" t="s">
        <v>3</v>
      </c>
      <c r="DI318" s="2" t="s">
        <v>406</v>
      </c>
      <c r="DJ318" s="2" t="s">
        <v>286</v>
      </c>
      <c r="DK318" s="2" t="s">
        <v>3</v>
      </c>
      <c r="DL318" s="2" t="s">
        <v>3</v>
      </c>
      <c r="DM318" s="2" t="s">
        <v>3</v>
      </c>
      <c r="DN318" s="2">
        <v>0</v>
      </c>
      <c r="DO318" s="2">
        <v>0</v>
      </c>
      <c r="DP318" s="2">
        <v>1</v>
      </c>
      <c r="DQ318" s="2">
        <v>1</v>
      </c>
      <c r="DR318" s="2"/>
      <c r="DS318" s="2"/>
      <c r="DT318" s="2"/>
      <c r="DU318" s="2">
        <v>1013</v>
      </c>
      <c r="DV318" s="2" t="s">
        <v>404</v>
      </c>
      <c r="DW318" s="2" t="s">
        <v>404</v>
      </c>
      <c r="DX318" s="2">
        <v>1</v>
      </c>
      <c r="DY318" s="2"/>
      <c r="DZ318" s="2" t="s">
        <v>3</v>
      </c>
      <c r="EA318" s="2" t="s">
        <v>3</v>
      </c>
      <c r="EB318" s="2" t="s">
        <v>3</v>
      </c>
      <c r="EC318" s="2" t="s">
        <v>3</v>
      </c>
      <c r="ED318" s="2"/>
      <c r="EE318" s="2">
        <v>41318373</v>
      </c>
      <c r="EF318" s="2">
        <v>2</v>
      </c>
      <c r="EG318" s="2" t="s">
        <v>25</v>
      </c>
      <c r="EH318" s="2">
        <v>0</v>
      </c>
      <c r="EI318" s="2" t="s">
        <v>3</v>
      </c>
      <c r="EJ318" s="2">
        <v>1</v>
      </c>
      <c r="EK318" s="2">
        <v>9001</v>
      </c>
      <c r="EL318" s="2" t="s">
        <v>407</v>
      </c>
      <c r="EM318" s="2" t="s">
        <v>408</v>
      </c>
      <c r="EN318" s="2"/>
      <c r="EO318" s="2" t="s">
        <v>409</v>
      </c>
      <c r="EP318" s="2"/>
      <c r="EQ318" s="2">
        <v>132864</v>
      </c>
      <c r="ER318" s="2">
        <v>1262.5999999999999</v>
      </c>
      <c r="ES318" s="2">
        <v>232.35</v>
      </c>
      <c r="ET318" s="2">
        <v>477.18</v>
      </c>
      <c r="EU318" s="2">
        <v>51.76</v>
      </c>
      <c r="EV318" s="2">
        <v>553.07000000000005</v>
      </c>
      <c r="EW318" s="2">
        <v>63.28</v>
      </c>
      <c r="EX318" s="2">
        <v>3.82</v>
      </c>
      <c r="EY318" s="2">
        <v>0</v>
      </c>
      <c r="EZ318" s="2"/>
      <c r="FA318" s="2"/>
      <c r="FB318" s="2"/>
      <c r="FC318" s="2"/>
      <c r="FD318" s="2"/>
      <c r="FE318" s="2"/>
      <c r="FF318" s="2"/>
      <c r="FG318" s="2"/>
      <c r="FH318" s="2"/>
      <c r="FI318" s="2"/>
      <c r="FJ318" s="2"/>
      <c r="FK318" s="2"/>
      <c r="FL318" s="2"/>
      <c r="FM318" s="2"/>
      <c r="FN318" s="2"/>
      <c r="FO318" s="2"/>
      <c r="FP318" s="2"/>
      <c r="FQ318" s="2">
        <v>0</v>
      </c>
      <c r="FR318" s="2">
        <f t="shared" si="325"/>
        <v>0</v>
      </c>
      <c r="FS318" s="2">
        <v>0</v>
      </c>
      <c r="FT318" s="2"/>
      <c r="FU318" s="2"/>
      <c r="FV318" s="2"/>
      <c r="FW318" s="2"/>
      <c r="FX318" s="2">
        <v>90</v>
      </c>
      <c r="FY318" s="2">
        <v>85</v>
      </c>
      <c r="FZ318" s="2"/>
      <c r="GA318" s="2" t="s">
        <v>3</v>
      </c>
      <c r="GB318" s="2"/>
      <c r="GC318" s="2"/>
      <c r="GD318" s="2">
        <v>1</v>
      </c>
      <c r="GE318" s="2"/>
      <c r="GF318" s="2">
        <v>-1091792528</v>
      </c>
      <c r="GG318" s="2">
        <v>2</v>
      </c>
      <c r="GH318" s="2">
        <v>1</v>
      </c>
      <c r="GI318" s="2">
        <v>-2</v>
      </c>
      <c r="GJ318" s="2">
        <v>0</v>
      </c>
      <c r="GK318" s="2">
        <v>0</v>
      </c>
      <c r="GL318" s="2">
        <f t="shared" si="326"/>
        <v>0</v>
      </c>
      <c r="GM318" s="2">
        <f t="shared" si="327"/>
        <v>66</v>
      </c>
      <c r="GN318" s="2">
        <f t="shared" si="328"/>
        <v>66</v>
      </c>
      <c r="GO318" s="2">
        <f t="shared" si="329"/>
        <v>0</v>
      </c>
      <c r="GP318" s="2">
        <f t="shared" si="330"/>
        <v>0</v>
      </c>
      <c r="GQ318" s="2"/>
      <c r="GR318" s="2">
        <v>0</v>
      </c>
      <c r="GS318" s="2">
        <v>3</v>
      </c>
      <c r="GT318" s="2">
        <v>0</v>
      </c>
      <c r="GU318" s="2" t="s">
        <v>3</v>
      </c>
      <c r="GV318" s="2">
        <f t="shared" si="331"/>
        <v>0</v>
      </c>
      <c r="GW318" s="2">
        <v>1</v>
      </c>
      <c r="GX318" s="2">
        <f t="shared" si="332"/>
        <v>0</v>
      </c>
      <c r="GY318" s="2"/>
      <c r="GZ318" s="2"/>
      <c r="HA318" s="2">
        <v>0</v>
      </c>
      <c r="HB318" s="2">
        <v>0</v>
      </c>
      <c r="HC318" s="2">
        <f t="shared" si="333"/>
        <v>0</v>
      </c>
      <c r="HD318" s="2"/>
      <c r="HE318" s="2" t="s">
        <v>3</v>
      </c>
      <c r="HF318" s="2" t="s">
        <v>3</v>
      </c>
      <c r="HG318" s="2"/>
      <c r="HH318" s="2"/>
      <c r="HI318" s="2"/>
      <c r="HJ318" s="2"/>
      <c r="HK318" s="2"/>
      <c r="HL318" s="2"/>
      <c r="HM318" s="2" t="s">
        <v>3</v>
      </c>
      <c r="HN318" s="2" t="s">
        <v>3</v>
      </c>
      <c r="HO318" s="2" t="s">
        <v>3</v>
      </c>
      <c r="HP318" s="2" t="s">
        <v>3</v>
      </c>
      <c r="HQ318" s="2" t="s">
        <v>3</v>
      </c>
      <c r="HR318" s="2"/>
      <c r="HS318" s="2"/>
      <c r="HT318" s="2"/>
      <c r="HU318" s="2"/>
      <c r="HV318" s="2"/>
      <c r="HW318" s="2"/>
      <c r="HX318" s="2"/>
      <c r="HY318" s="2"/>
      <c r="HZ318" s="2"/>
      <c r="IA318" s="2"/>
      <c r="IB318" s="2"/>
      <c r="IC318" s="2"/>
      <c r="ID318" s="2"/>
      <c r="IE318" s="2"/>
      <c r="IF318" s="2"/>
      <c r="IG318" s="2"/>
      <c r="IH318" s="2"/>
      <c r="II318" s="2"/>
      <c r="IJ318" s="2"/>
      <c r="IK318" s="2">
        <v>0</v>
      </c>
      <c r="IL318" s="2"/>
      <c r="IM318" s="2"/>
      <c r="IN318" s="2"/>
      <c r="IO318" s="2"/>
      <c r="IP318" s="2"/>
      <c r="IQ318" s="2"/>
      <c r="IR318" s="2"/>
      <c r="IS318" s="2"/>
      <c r="IT318" s="2"/>
      <c r="IU318" s="2"/>
    </row>
    <row r="319" spans="1:255" x14ac:dyDescent="0.2">
      <c r="A319">
        <v>17</v>
      </c>
      <c r="B319">
        <v>1</v>
      </c>
      <c r="C319">
        <f>ROW(SmtRes!A812)</f>
        <v>812</v>
      </c>
      <c r="D319">
        <f>ROW(EtalonRes!A826)</f>
        <v>826</v>
      </c>
      <c r="E319" t="s">
        <v>3</v>
      </c>
      <c r="F319" t="s">
        <v>402</v>
      </c>
      <c r="G319" t="s">
        <v>403</v>
      </c>
      <c r="H319" t="s">
        <v>404</v>
      </c>
      <c r="I319">
        <f>ROUND(0.02,9)</f>
        <v>0.02</v>
      </c>
      <c r="J319">
        <v>0</v>
      </c>
      <c r="K319">
        <f>ROUND(0.02,9)</f>
        <v>0.02</v>
      </c>
      <c r="O319">
        <f t="shared" si="299"/>
        <v>35</v>
      </c>
      <c r="P319">
        <f t="shared" si="300"/>
        <v>5</v>
      </c>
      <c r="Q319">
        <f t="shared" si="301"/>
        <v>13</v>
      </c>
      <c r="R319">
        <f t="shared" si="302"/>
        <v>1</v>
      </c>
      <c r="S319">
        <f t="shared" si="303"/>
        <v>17</v>
      </c>
      <c r="T319">
        <f t="shared" si="304"/>
        <v>0</v>
      </c>
      <c r="U319">
        <f t="shared" si="305"/>
        <v>1.9211807999999997</v>
      </c>
      <c r="V319">
        <f t="shared" si="306"/>
        <v>0.10543199999999998</v>
      </c>
      <c r="W319">
        <f t="shared" si="307"/>
        <v>0</v>
      </c>
      <c r="X319">
        <f t="shared" si="308"/>
        <v>16</v>
      </c>
      <c r="Y319">
        <f t="shared" si="309"/>
        <v>15</v>
      </c>
      <c r="AA319">
        <v>-1</v>
      </c>
      <c r="AB319">
        <f t="shared" si="310"/>
        <v>1730.41866</v>
      </c>
      <c r="AC319">
        <f t="shared" si="311"/>
        <v>232.35</v>
      </c>
      <c r="AD319">
        <f>ROUND(((((ET319*1.2*1.15))-((EU319*1.2*1.15)))+AE319),6)</f>
        <v>658.50840000000005</v>
      </c>
      <c r="AE319">
        <f>ROUND(((EU319*1.2*1.15)),6)</f>
        <v>71.428799999999995</v>
      </c>
      <c r="AF319">
        <f>ROUND((((EV319*1.2*1.15)*1.1)),6)</f>
        <v>839.56025999999997</v>
      </c>
      <c r="AG319">
        <f t="shared" si="312"/>
        <v>0</v>
      </c>
      <c r="AH319">
        <f>(((EW319*1.2*1.15)*1.1))</f>
        <v>96.059039999999982</v>
      </c>
      <c r="AI319">
        <f>((EX319*1.2*1.15))</f>
        <v>5.2715999999999994</v>
      </c>
      <c r="AJ319">
        <f t="shared" si="313"/>
        <v>0</v>
      </c>
      <c r="AK319">
        <v>1262.5999999999999</v>
      </c>
      <c r="AL319">
        <v>232.35</v>
      </c>
      <c r="AM319">
        <v>477.18</v>
      </c>
      <c r="AN319">
        <v>51.76</v>
      </c>
      <c r="AO319">
        <v>553.07000000000005</v>
      </c>
      <c r="AP319">
        <v>0</v>
      </c>
      <c r="AQ319">
        <v>63.28</v>
      </c>
      <c r="AR319">
        <v>3.82</v>
      </c>
      <c r="AS319">
        <v>0</v>
      </c>
      <c r="AT319">
        <v>90</v>
      </c>
      <c r="AU319">
        <v>85</v>
      </c>
      <c r="AV319">
        <v>1</v>
      </c>
      <c r="AW319">
        <v>1</v>
      </c>
      <c r="AZ319">
        <v>1</v>
      </c>
      <c r="BA319">
        <v>1</v>
      </c>
      <c r="BB319">
        <v>1</v>
      </c>
      <c r="BC319">
        <v>1</v>
      </c>
      <c r="BD319" t="s">
        <v>3</v>
      </c>
      <c r="BE319" t="s">
        <v>3</v>
      </c>
      <c r="BF319" t="s">
        <v>3</v>
      </c>
      <c r="BG319" t="s">
        <v>3</v>
      </c>
      <c r="BH319">
        <v>0</v>
      </c>
      <c r="BI319">
        <v>1</v>
      </c>
      <c r="BJ319" t="s">
        <v>405</v>
      </c>
      <c r="BM319">
        <v>9001</v>
      </c>
      <c r="BN319">
        <v>0</v>
      </c>
      <c r="BO319" t="s">
        <v>3</v>
      </c>
      <c r="BP319">
        <v>0</v>
      </c>
      <c r="BQ319">
        <v>2</v>
      </c>
      <c r="BR319">
        <v>0</v>
      </c>
      <c r="BS319">
        <v>1</v>
      </c>
      <c r="BT319">
        <v>1</v>
      </c>
      <c r="BU319">
        <v>1</v>
      </c>
      <c r="BV319">
        <v>1</v>
      </c>
      <c r="BW319">
        <v>1</v>
      </c>
      <c r="BX319">
        <v>1</v>
      </c>
      <c r="BY319" t="s">
        <v>3</v>
      </c>
      <c r="BZ319">
        <v>90</v>
      </c>
      <c r="CA319">
        <v>85</v>
      </c>
      <c r="CB319" t="s">
        <v>3</v>
      </c>
      <c r="CE319">
        <v>0</v>
      </c>
      <c r="CF319">
        <v>0</v>
      </c>
      <c r="CG319">
        <v>0</v>
      </c>
      <c r="CM319">
        <v>0</v>
      </c>
      <c r="CN319" t="s">
        <v>1039</v>
      </c>
      <c r="CO319">
        <v>0</v>
      </c>
      <c r="CP319">
        <f t="shared" si="314"/>
        <v>35</v>
      </c>
      <c r="CQ319">
        <f t="shared" si="315"/>
        <v>232.35</v>
      </c>
      <c r="CR319">
        <f t="shared" si="316"/>
        <v>658.50840000000005</v>
      </c>
      <c r="CS319">
        <f t="shared" si="317"/>
        <v>71.428799999999995</v>
      </c>
      <c r="CT319">
        <f t="shared" si="318"/>
        <v>839.56025999999997</v>
      </c>
      <c r="CU319">
        <f t="shared" si="319"/>
        <v>0</v>
      </c>
      <c r="CV319">
        <f t="shared" si="320"/>
        <v>96.059039999999982</v>
      </c>
      <c r="CW319">
        <f t="shared" si="321"/>
        <v>5.2715999999999994</v>
      </c>
      <c r="CX319">
        <f t="shared" si="322"/>
        <v>0</v>
      </c>
      <c r="CY319">
        <f t="shared" si="323"/>
        <v>16.2</v>
      </c>
      <c r="CZ319">
        <f t="shared" si="324"/>
        <v>15.3</v>
      </c>
      <c r="DC319" t="s">
        <v>3</v>
      </c>
      <c r="DD319" t="s">
        <v>3</v>
      </c>
      <c r="DE319" t="s">
        <v>286</v>
      </c>
      <c r="DF319" t="s">
        <v>286</v>
      </c>
      <c r="DG319" t="s">
        <v>406</v>
      </c>
      <c r="DH319" t="s">
        <v>3</v>
      </c>
      <c r="DI319" t="s">
        <v>406</v>
      </c>
      <c r="DJ319" t="s">
        <v>286</v>
      </c>
      <c r="DK319" t="s">
        <v>3</v>
      </c>
      <c r="DL319" t="s">
        <v>3</v>
      </c>
      <c r="DM319" t="s">
        <v>3</v>
      </c>
      <c r="DN319">
        <v>0</v>
      </c>
      <c r="DO319">
        <v>0</v>
      </c>
      <c r="DP319">
        <v>1</v>
      </c>
      <c r="DQ319">
        <v>1</v>
      </c>
      <c r="DU319">
        <v>1013</v>
      </c>
      <c r="DV319" t="s">
        <v>404</v>
      </c>
      <c r="DW319" t="s">
        <v>404</v>
      </c>
      <c r="DX319">
        <v>1</v>
      </c>
      <c r="DZ319" t="s">
        <v>3</v>
      </c>
      <c r="EA319" t="s">
        <v>3</v>
      </c>
      <c r="EB319" t="s">
        <v>3</v>
      </c>
      <c r="EC319" t="s">
        <v>3</v>
      </c>
      <c r="EE319">
        <v>41318373</v>
      </c>
      <c r="EF319">
        <v>2</v>
      </c>
      <c r="EG319" t="s">
        <v>25</v>
      </c>
      <c r="EH319">
        <v>0</v>
      </c>
      <c r="EI319" t="s">
        <v>3</v>
      </c>
      <c r="EJ319">
        <v>1</v>
      </c>
      <c r="EK319">
        <v>9001</v>
      </c>
      <c r="EL319" t="s">
        <v>407</v>
      </c>
      <c r="EM319" t="s">
        <v>408</v>
      </c>
      <c r="EO319" t="s">
        <v>409</v>
      </c>
      <c r="EQ319">
        <v>132864</v>
      </c>
      <c r="ER319">
        <v>1262.5999999999999</v>
      </c>
      <c r="ES319">
        <v>232.35</v>
      </c>
      <c r="ET319">
        <v>477.18</v>
      </c>
      <c r="EU319">
        <v>51.76</v>
      </c>
      <c r="EV319">
        <v>553.07000000000005</v>
      </c>
      <c r="EW319">
        <v>63.28</v>
      </c>
      <c r="EX319">
        <v>3.82</v>
      </c>
      <c r="EY319">
        <v>0</v>
      </c>
      <c r="FQ319">
        <v>0</v>
      </c>
      <c r="FR319">
        <f t="shared" si="325"/>
        <v>0</v>
      </c>
      <c r="FS319">
        <v>0</v>
      </c>
      <c r="FX319">
        <v>90</v>
      </c>
      <c r="FY319">
        <v>85</v>
      </c>
      <c r="GA319" t="s">
        <v>3</v>
      </c>
      <c r="GD319">
        <v>1</v>
      </c>
      <c r="GF319">
        <v>-1091792528</v>
      </c>
      <c r="GG319">
        <v>2</v>
      </c>
      <c r="GH319">
        <v>1</v>
      </c>
      <c r="GI319">
        <v>-2</v>
      </c>
      <c r="GJ319">
        <v>0</v>
      </c>
      <c r="GK319">
        <v>0</v>
      </c>
      <c r="GL319">
        <f t="shared" si="326"/>
        <v>0</v>
      </c>
      <c r="GM319">
        <f t="shared" si="327"/>
        <v>66</v>
      </c>
      <c r="GN319">
        <f t="shared" si="328"/>
        <v>66</v>
      </c>
      <c r="GO319">
        <f t="shared" si="329"/>
        <v>0</v>
      </c>
      <c r="GP319">
        <f t="shared" si="330"/>
        <v>0</v>
      </c>
      <c r="GR319">
        <v>0</v>
      </c>
      <c r="GS319">
        <v>3</v>
      </c>
      <c r="GT319">
        <v>0</v>
      </c>
      <c r="GU319" t="s">
        <v>3</v>
      </c>
      <c r="GV319">
        <f t="shared" si="331"/>
        <v>0</v>
      </c>
      <c r="GW319">
        <v>1</v>
      </c>
      <c r="GX319">
        <f t="shared" si="332"/>
        <v>0</v>
      </c>
      <c r="HA319">
        <v>0</v>
      </c>
      <c r="HB319">
        <v>0</v>
      </c>
      <c r="HC319">
        <f t="shared" si="333"/>
        <v>0</v>
      </c>
      <c r="HE319" t="s">
        <v>3</v>
      </c>
      <c r="HF319" t="s">
        <v>3</v>
      </c>
      <c r="HM319" t="s">
        <v>3</v>
      </c>
      <c r="HN319" t="s">
        <v>3</v>
      </c>
      <c r="HO319" t="s">
        <v>3</v>
      </c>
      <c r="HP319" t="s">
        <v>3</v>
      </c>
      <c r="HQ319" t="s">
        <v>3</v>
      </c>
      <c r="IK319">
        <v>0</v>
      </c>
    </row>
    <row r="320" spans="1:255" x14ac:dyDescent="0.2">
      <c r="A320" s="2">
        <v>17</v>
      </c>
      <c r="B320" s="2">
        <v>1</v>
      </c>
      <c r="C320" s="2"/>
      <c r="D320" s="2"/>
      <c r="E320" s="2" t="s">
        <v>410</v>
      </c>
      <c r="F320" s="2" t="s">
        <v>365</v>
      </c>
      <c r="G320" s="2" t="s">
        <v>366</v>
      </c>
      <c r="H320" s="2" t="s">
        <v>362</v>
      </c>
      <c r="I320" s="2">
        <f>ROUND(0.004,9)</f>
        <v>4.0000000000000001E-3</v>
      </c>
      <c r="J320" s="2">
        <v>0</v>
      </c>
      <c r="K320" s="2">
        <f>ROUND(0.004,9)</f>
        <v>4.0000000000000001E-3</v>
      </c>
      <c r="L320" s="2"/>
      <c r="M320" s="2"/>
      <c r="N320" s="2"/>
      <c r="O320" s="2">
        <f t="shared" si="299"/>
        <v>32</v>
      </c>
      <c r="P320" s="2">
        <f t="shared" si="300"/>
        <v>32</v>
      </c>
      <c r="Q320" s="2">
        <f t="shared" si="301"/>
        <v>0</v>
      </c>
      <c r="R320" s="2">
        <f t="shared" si="302"/>
        <v>0</v>
      </c>
      <c r="S320" s="2">
        <f t="shared" si="303"/>
        <v>0</v>
      </c>
      <c r="T320" s="2">
        <f t="shared" si="304"/>
        <v>0</v>
      </c>
      <c r="U320" s="2">
        <f t="shared" si="305"/>
        <v>0</v>
      </c>
      <c r="V320" s="2">
        <f t="shared" si="306"/>
        <v>0</v>
      </c>
      <c r="W320" s="2">
        <f t="shared" si="307"/>
        <v>0</v>
      </c>
      <c r="X320" s="2">
        <f t="shared" si="308"/>
        <v>0</v>
      </c>
      <c r="Y320" s="2">
        <f t="shared" si="309"/>
        <v>0</v>
      </c>
      <c r="Z320" s="2"/>
      <c r="AA320" s="2">
        <v>76147896</v>
      </c>
      <c r="AB320" s="2">
        <f t="shared" si="310"/>
        <v>8060</v>
      </c>
      <c r="AC320" s="2">
        <f t="shared" si="311"/>
        <v>8060</v>
      </c>
      <c r="AD320" s="2">
        <f t="shared" ref="AD320:AD325" si="334">ROUND((((ET320)-(EU320))+AE320),6)</f>
        <v>0</v>
      </c>
      <c r="AE320" s="2">
        <f t="shared" ref="AE320:AF325" si="335">ROUND((EU320),6)</f>
        <v>0</v>
      </c>
      <c r="AF320" s="2">
        <f t="shared" si="335"/>
        <v>0</v>
      </c>
      <c r="AG320" s="2">
        <f t="shared" si="312"/>
        <v>0</v>
      </c>
      <c r="AH320" s="2">
        <f t="shared" ref="AH320:AI325" si="336">(EW320)</f>
        <v>0</v>
      </c>
      <c r="AI320" s="2">
        <f t="shared" si="336"/>
        <v>0</v>
      </c>
      <c r="AJ320" s="2">
        <f t="shared" si="313"/>
        <v>35.57</v>
      </c>
      <c r="AK320" s="2">
        <v>8060</v>
      </c>
      <c r="AL320" s="2">
        <v>8060</v>
      </c>
      <c r="AM320" s="2">
        <v>0</v>
      </c>
      <c r="AN320" s="2">
        <v>0</v>
      </c>
      <c r="AO320" s="2">
        <v>0</v>
      </c>
      <c r="AP320" s="2">
        <v>0</v>
      </c>
      <c r="AQ320" s="2">
        <v>0</v>
      </c>
      <c r="AR320" s="2">
        <v>0</v>
      </c>
      <c r="AS320" s="2">
        <v>35.57</v>
      </c>
      <c r="AT320" s="2">
        <v>0</v>
      </c>
      <c r="AU320" s="2">
        <v>0</v>
      </c>
      <c r="AV320" s="2">
        <v>1</v>
      </c>
      <c r="AW320" s="2">
        <v>1</v>
      </c>
      <c r="AX320" s="2"/>
      <c r="AY320" s="2"/>
      <c r="AZ320" s="2">
        <v>1</v>
      </c>
      <c r="BA320" s="2">
        <v>1</v>
      </c>
      <c r="BB320" s="2">
        <v>1</v>
      </c>
      <c r="BC320" s="2">
        <v>1</v>
      </c>
      <c r="BD320" s="2" t="s">
        <v>3</v>
      </c>
      <c r="BE320" s="2" t="s">
        <v>3</v>
      </c>
      <c r="BF320" s="2" t="s">
        <v>3</v>
      </c>
      <c r="BG320" s="2" t="s">
        <v>3</v>
      </c>
      <c r="BH320" s="2">
        <v>3</v>
      </c>
      <c r="BI320" s="2">
        <v>1</v>
      </c>
      <c r="BJ320" s="2" t="s">
        <v>367</v>
      </c>
      <c r="BK320" s="2"/>
      <c r="BL320" s="2"/>
      <c r="BM320" s="2">
        <v>500001</v>
      </c>
      <c r="BN320" s="2">
        <v>0</v>
      </c>
      <c r="BO320" s="2" t="s">
        <v>3</v>
      </c>
      <c r="BP320" s="2">
        <v>0</v>
      </c>
      <c r="BQ320" s="2">
        <v>8</v>
      </c>
      <c r="BR320" s="2">
        <v>0</v>
      </c>
      <c r="BS320" s="2">
        <v>1</v>
      </c>
      <c r="BT320" s="2">
        <v>1</v>
      </c>
      <c r="BU320" s="2">
        <v>1</v>
      </c>
      <c r="BV320" s="2">
        <v>1</v>
      </c>
      <c r="BW320" s="2">
        <v>1</v>
      </c>
      <c r="BX320" s="2">
        <v>1</v>
      </c>
      <c r="BY320" s="2" t="s">
        <v>3</v>
      </c>
      <c r="BZ320" s="2">
        <v>0</v>
      </c>
      <c r="CA320" s="2">
        <v>0</v>
      </c>
      <c r="CB320" s="2" t="s">
        <v>3</v>
      </c>
      <c r="CC320" s="2"/>
      <c r="CD320" s="2"/>
      <c r="CE320" s="2">
        <v>0</v>
      </c>
      <c r="CF320" s="2">
        <v>0</v>
      </c>
      <c r="CG320" s="2">
        <v>0</v>
      </c>
      <c r="CH320" s="2"/>
      <c r="CI320" s="2"/>
      <c r="CJ320" s="2"/>
      <c r="CK320" s="2"/>
      <c r="CL320" s="2"/>
      <c r="CM320" s="2">
        <v>0</v>
      </c>
      <c r="CN320" s="2" t="s">
        <v>3</v>
      </c>
      <c r="CO320" s="2">
        <v>0</v>
      </c>
      <c r="CP320" s="2">
        <f t="shared" si="314"/>
        <v>32</v>
      </c>
      <c r="CQ320" s="2">
        <f t="shared" si="315"/>
        <v>8060</v>
      </c>
      <c r="CR320" s="2">
        <f t="shared" si="316"/>
        <v>0</v>
      </c>
      <c r="CS320" s="2">
        <f t="shared" si="317"/>
        <v>0</v>
      </c>
      <c r="CT320" s="2">
        <f t="shared" si="318"/>
        <v>0</v>
      </c>
      <c r="CU320" s="2">
        <f t="shared" si="319"/>
        <v>0</v>
      </c>
      <c r="CV320" s="2">
        <f t="shared" si="320"/>
        <v>0</v>
      </c>
      <c r="CW320" s="2">
        <f t="shared" si="321"/>
        <v>0</v>
      </c>
      <c r="CX320" s="2">
        <f t="shared" si="322"/>
        <v>35.57</v>
      </c>
      <c r="CY320" s="2">
        <f t="shared" si="323"/>
        <v>0</v>
      </c>
      <c r="CZ320" s="2">
        <f t="shared" si="324"/>
        <v>0</v>
      </c>
      <c r="DA320" s="2"/>
      <c r="DB320" s="2"/>
      <c r="DC320" s="2" t="s">
        <v>3</v>
      </c>
      <c r="DD320" s="2" t="s">
        <v>3</v>
      </c>
      <c r="DE320" s="2" t="s">
        <v>3</v>
      </c>
      <c r="DF320" s="2" t="s">
        <v>3</v>
      </c>
      <c r="DG320" s="2" t="s">
        <v>3</v>
      </c>
      <c r="DH320" s="2" t="s">
        <v>3</v>
      </c>
      <c r="DI320" s="2" t="s">
        <v>3</v>
      </c>
      <c r="DJ320" s="2" t="s">
        <v>3</v>
      </c>
      <c r="DK320" s="2" t="s">
        <v>3</v>
      </c>
      <c r="DL320" s="2" t="s">
        <v>3</v>
      </c>
      <c r="DM320" s="2" t="s">
        <v>3</v>
      </c>
      <c r="DN320" s="2">
        <v>0</v>
      </c>
      <c r="DO320" s="2">
        <v>0</v>
      </c>
      <c r="DP320" s="2">
        <v>1</v>
      </c>
      <c r="DQ320" s="2">
        <v>1</v>
      </c>
      <c r="DR320" s="2"/>
      <c r="DS320" s="2"/>
      <c r="DT320" s="2"/>
      <c r="DU320" s="2">
        <v>1009</v>
      </c>
      <c r="DV320" s="2" t="s">
        <v>362</v>
      </c>
      <c r="DW320" s="2" t="s">
        <v>362</v>
      </c>
      <c r="DX320" s="2">
        <v>1000</v>
      </c>
      <c r="DY320" s="2"/>
      <c r="DZ320" s="2" t="s">
        <v>3</v>
      </c>
      <c r="EA320" s="2" t="s">
        <v>3</v>
      </c>
      <c r="EB320" s="2" t="s">
        <v>3</v>
      </c>
      <c r="EC320" s="2" t="s">
        <v>3</v>
      </c>
      <c r="ED320" s="2"/>
      <c r="EE320" s="2">
        <v>41318550</v>
      </c>
      <c r="EF320" s="2">
        <v>8</v>
      </c>
      <c r="EG320" s="2" t="s">
        <v>231</v>
      </c>
      <c r="EH320" s="2">
        <v>0</v>
      </c>
      <c r="EI320" s="2" t="s">
        <v>3</v>
      </c>
      <c r="EJ320" s="2">
        <v>1</v>
      </c>
      <c r="EK320" s="2">
        <v>500001</v>
      </c>
      <c r="EL320" s="2" t="s">
        <v>232</v>
      </c>
      <c r="EM320" s="2" t="s">
        <v>233</v>
      </c>
      <c r="EN320" s="2"/>
      <c r="EO320" s="2" t="s">
        <v>3</v>
      </c>
      <c r="EP320" s="2"/>
      <c r="EQ320" s="2">
        <v>131072</v>
      </c>
      <c r="ER320" s="2">
        <v>8060</v>
      </c>
      <c r="ES320" s="2">
        <v>8060</v>
      </c>
      <c r="ET320" s="2">
        <v>0</v>
      </c>
      <c r="EU320" s="2">
        <v>0</v>
      </c>
      <c r="EV320" s="2">
        <v>0</v>
      </c>
      <c r="EW320" s="2">
        <v>0</v>
      </c>
      <c r="EX320" s="2">
        <v>0</v>
      </c>
      <c r="EY320" s="2">
        <v>0</v>
      </c>
      <c r="EZ320" s="2"/>
      <c r="FA320" s="2"/>
      <c r="FB320" s="2"/>
      <c r="FC320" s="2"/>
      <c r="FD320" s="2"/>
      <c r="FE320" s="2"/>
      <c r="FF320" s="2"/>
      <c r="FG320" s="2"/>
      <c r="FH320" s="2"/>
      <c r="FI320" s="2"/>
      <c r="FJ320" s="2"/>
      <c r="FK320" s="2"/>
      <c r="FL320" s="2"/>
      <c r="FM320" s="2"/>
      <c r="FN320" s="2"/>
      <c r="FO320" s="2"/>
      <c r="FP320" s="2"/>
      <c r="FQ320" s="2">
        <v>0</v>
      </c>
      <c r="FR320" s="2">
        <f t="shared" si="325"/>
        <v>0</v>
      </c>
      <c r="FS320" s="2">
        <v>0</v>
      </c>
      <c r="FT320" s="2"/>
      <c r="FU320" s="2"/>
      <c r="FV320" s="2"/>
      <c r="FW320" s="2"/>
      <c r="FX320" s="2">
        <v>0</v>
      </c>
      <c r="FY320" s="2">
        <v>0</v>
      </c>
      <c r="FZ320" s="2"/>
      <c r="GA320" s="2" t="s">
        <v>3</v>
      </c>
      <c r="GB320" s="2"/>
      <c r="GC320" s="2"/>
      <c r="GD320" s="2">
        <v>1</v>
      </c>
      <c r="GE320" s="2"/>
      <c r="GF320" s="2">
        <v>-683149533</v>
      </c>
      <c r="GG320" s="2">
        <v>2</v>
      </c>
      <c r="GH320" s="2">
        <v>1</v>
      </c>
      <c r="GI320" s="2">
        <v>-2</v>
      </c>
      <c r="GJ320" s="2">
        <v>0</v>
      </c>
      <c r="GK320" s="2">
        <v>0</v>
      </c>
      <c r="GL320" s="2">
        <f t="shared" si="326"/>
        <v>0</v>
      </c>
      <c r="GM320" s="2">
        <f t="shared" si="327"/>
        <v>32</v>
      </c>
      <c r="GN320" s="2">
        <f t="shared" si="328"/>
        <v>32</v>
      </c>
      <c r="GO320" s="2">
        <f t="shared" si="329"/>
        <v>0</v>
      </c>
      <c r="GP320" s="2">
        <f t="shared" si="330"/>
        <v>0</v>
      </c>
      <c r="GQ320" s="2"/>
      <c r="GR320" s="2">
        <v>0</v>
      </c>
      <c r="GS320" s="2">
        <v>3</v>
      </c>
      <c r="GT320" s="2">
        <v>0</v>
      </c>
      <c r="GU320" s="2" t="s">
        <v>3</v>
      </c>
      <c r="GV320" s="2">
        <f t="shared" si="331"/>
        <v>0</v>
      </c>
      <c r="GW320" s="2">
        <v>1</v>
      </c>
      <c r="GX320" s="2">
        <f t="shared" si="332"/>
        <v>0</v>
      </c>
      <c r="GY320" s="2"/>
      <c r="GZ320" s="2"/>
      <c r="HA320" s="2">
        <v>0</v>
      </c>
      <c r="HB320" s="2">
        <v>0</v>
      </c>
      <c r="HC320" s="2">
        <f t="shared" si="333"/>
        <v>0</v>
      </c>
      <c r="HD320" s="2"/>
      <c r="HE320" s="2" t="s">
        <v>3</v>
      </c>
      <c r="HF320" s="2" t="s">
        <v>3</v>
      </c>
      <c r="HG320" s="2"/>
      <c r="HH320" s="2"/>
      <c r="HI320" s="2"/>
      <c r="HJ320" s="2"/>
      <c r="HK320" s="2"/>
      <c r="HL320" s="2"/>
      <c r="HM320" s="2" t="s">
        <v>3</v>
      </c>
      <c r="HN320" s="2" t="s">
        <v>3</v>
      </c>
      <c r="HO320" s="2" t="s">
        <v>3</v>
      </c>
      <c r="HP320" s="2" t="s">
        <v>3</v>
      </c>
      <c r="HQ320" s="2" t="s">
        <v>3</v>
      </c>
      <c r="HR320" s="2"/>
      <c r="HS320" s="2"/>
      <c r="HT320" s="2"/>
      <c r="HU320" s="2"/>
      <c r="HV320" s="2"/>
      <c r="HW320" s="2"/>
      <c r="HX320" s="2"/>
      <c r="HY320" s="2"/>
      <c r="HZ320" s="2"/>
      <c r="IA320" s="2"/>
      <c r="IB320" s="2"/>
      <c r="IC320" s="2"/>
      <c r="ID320" s="2"/>
      <c r="IE320" s="2"/>
      <c r="IF320" s="2"/>
      <c r="IG320" s="2"/>
      <c r="IH320" s="2"/>
      <c r="II320" s="2"/>
      <c r="IJ320" s="2"/>
      <c r="IK320" s="2">
        <v>0</v>
      </c>
      <c r="IL320" s="2"/>
      <c r="IM320" s="2"/>
      <c r="IN320" s="2"/>
      <c r="IO320" s="2"/>
      <c r="IP320" s="2"/>
      <c r="IQ320" s="2"/>
      <c r="IR320" s="2"/>
      <c r="IS320" s="2"/>
      <c r="IT320" s="2"/>
      <c r="IU320" s="2"/>
    </row>
    <row r="321" spans="1:255" x14ac:dyDescent="0.2">
      <c r="A321">
        <v>17</v>
      </c>
      <c r="B321">
        <v>1</v>
      </c>
      <c r="E321" t="s">
        <v>410</v>
      </c>
      <c r="F321" t="s">
        <v>365</v>
      </c>
      <c r="G321" t="s">
        <v>366</v>
      </c>
      <c r="H321" t="s">
        <v>362</v>
      </c>
      <c r="I321">
        <f>ROUND(0.004,9)</f>
        <v>4.0000000000000001E-3</v>
      </c>
      <c r="J321">
        <v>0</v>
      </c>
      <c r="K321">
        <f>ROUND(0.004,9)</f>
        <v>4.0000000000000001E-3</v>
      </c>
      <c r="O321">
        <f t="shared" si="299"/>
        <v>428</v>
      </c>
      <c r="P321">
        <f t="shared" si="300"/>
        <v>428</v>
      </c>
      <c r="Q321">
        <f t="shared" si="301"/>
        <v>0</v>
      </c>
      <c r="R321">
        <f t="shared" si="302"/>
        <v>0</v>
      </c>
      <c r="S321">
        <f t="shared" si="303"/>
        <v>0</v>
      </c>
      <c r="T321">
        <f t="shared" si="304"/>
        <v>0</v>
      </c>
      <c r="U321">
        <f t="shared" si="305"/>
        <v>0</v>
      </c>
      <c r="V321">
        <f t="shared" si="306"/>
        <v>0</v>
      </c>
      <c r="W321">
        <f t="shared" si="307"/>
        <v>0</v>
      </c>
      <c r="X321">
        <f t="shared" si="308"/>
        <v>0</v>
      </c>
      <c r="Y321">
        <f t="shared" si="309"/>
        <v>0</v>
      </c>
      <c r="AA321">
        <v>76147894</v>
      </c>
      <c r="AB321">
        <f t="shared" si="310"/>
        <v>8060</v>
      </c>
      <c r="AC321">
        <f t="shared" si="311"/>
        <v>8060</v>
      </c>
      <c r="AD321">
        <f t="shared" si="334"/>
        <v>0</v>
      </c>
      <c r="AE321">
        <f t="shared" si="335"/>
        <v>0</v>
      </c>
      <c r="AF321">
        <f t="shared" si="335"/>
        <v>0</v>
      </c>
      <c r="AG321">
        <f t="shared" si="312"/>
        <v>0</v>
      </c>
      <c r="AH321">
        <f t="shared" si="336"/>
        <v>0</v>
      </c>
      <c r="AI321">
        <f t="shared" si="336"/>
        <v>0</v>
      </c>
      <c r="AJ321">
        <f t="shared" si="313"/>
        <v>35.57</v>
      </c>
      <c r="AK321">
        <v>8060</v>
      </c>
      <c r="AL321">
        <v>8060</v>
      </c>
      <c r="AM321">
        <v>0</v>
      </c>
      <c r="AN321">
        <v>0</v>
      </c>
      <c r="AO321">
        <v>0</v>
      </c>
      <c r="AP321">
        <v>0</v>
      </c>
      <c r="AQ321">
        <v>0</v>
      </c>
      <c r="AR321">
        <v>0</v>
      </c>
      <c r="AS321">
        <v>35.57</v>
      </c>
      <c r="AT321">
        <v>0</v>
      </c>
      <c r="AU321">
        <v>0</v>
      </c>
      <c r="AV321">
        <v>1</v>
      </c>
      <c r="AW321">
        <v>1</v>
      </c>
      <c r="AZ321">
        <v>13.29</v>
      </c>
      <c r="BA321">
        <v>1</v>
      </c>
      <c r="BB321">
        <v>1</v>
      </c>
      <c r="BC321">
        <v>13.29</v>
      </c>
      <c r="BD321" t="s">
        <v>3</v>
      </c>
      <c r="BE321" t="s">
        <v>3</v>
      </c>
      <c r="BF321" t="s">
        <v>3</v>
      </c>
      <c r="BG321" t="s">
        <v>3</v>
      </c>
      <c r="BH321">
        <v>3</v>
      </c>
      <c r="BI321">
        <v>1</v>
      </c>
      <c r="BJ321" t="s">
        <v>367</v>
      </c>
      <c r="BM321">
        <v>500001</v>
      </c>
      <c r="BN321">
        <v>0</v>
      </c>
      <c r="BO321" t="s">
        <v>384</v>
      </c>
      <c r="BP321">
        <v>1</v>
      </c>
      <c r="BQ321">
        <v>8</v>
      </c>
      <c r="BR321">
        <v>0</v>
      </c>
      <c r="BS321">
        <v>1</v>
      </c>
      <c r="BT321">
        <v>1</v>
      </c>
      <c r="BU321">
        <v>1</v>
      </c>
      <c r="BV321">
        <v>1</v>
      </c>
      <c r="BW321">
        <v>1</v>
      </c>
      <c r="BX321">
        <v>1</v>
      </c>
      <c r="BY321" t="s">
        <v>3</v>
      </c>
      <c r="BZ321">
        <v>0</v>
      </c>
      <c r="CA321">
        <v>0</v>
      </c>
      <c r="CB321" t="s">
        <v>3</v>
      </c>
      <c r="CE321">
        <v>0</v>
      </c>
      <c r="CF321">
        <v>0</v>
      </c>
      <c r="CG321">
        <v>0</v>
      </c>
      <c r="CM321">
        <v>0</v>
      </c>
      <c r="CN321" t="s">
        <v>3</v>
      </c>
      <c r="CO321">
        <v>0</v>
      </c>
      <c r="CP321">
        <f t="shared" si="314"/>
        <v>428</v>
      </c>
      <c r="CQ321">
        <f t="shared" si="315"/>
        <v>107117.4</v>
      </c>
      <c r="CR321">
        <f t="shared" si="316"/>
        <v>0</v>
      </c>
      <c r="CS321">
        <f t="shared" si="317"/>
        <v>0</v>
      </c>
      <c r="CT321">
        <f t="shared" si="318"/>
        <v>0</v>
      </c>
      <c r="CU321">
        <f t="shared" si="319"/>
        <v>0</v>
      </c>
      <c r="CV321">
        <f t="shared" si="320"/>
        <v>0</v>
      </c>
      <c r="CW321">
        <f t="shared" si="321"/>
        <v>0</v>
      </c>
      <c r="CX321">
        <f t="shared" si="322"/>
        <v>35.57</v>
      </c>
      <c r="CY321">
        <f t="shared" si="323"/>
        <v>0</v>
      </c>
      <c r="CZ321">
        <f t="shared" si="324"/>
        <v>0</v>
      </c>
      <c r="DC321" t="s">
        <v>3</v>
      </c>
      <c r="DD321" t="s">
        <v>3</v>
      </c>
      <c r="DE321" t="s">
        <v>3</v>
      </c>
      <c r="DF321" t="s">
        <v>3</v>
      </c>
      <c r="DG321" t="s">
        <v>3</v>
      </c>
      <c r="DH321" t="s">
        <v>3</v>
      </c>
      <c r="DI321" t="s">
        <v>3</v>
      </c>
      <c r="DJ321" t="s">
        <v>3</v>
      </c>
      <c r="DK321" t="s">
        <v>3</v>
      </c>
      <c r="DL321" t="s">
        <v>3</v>
      </c>
      <c r="DM321" t="s">
        <v>3</v>
      </c>
      <c r="DN321">
        <v>0</v>
      </c>
      <c r="DO321">
        <v>0</v>
      </c>
      <c r="DP321">
        <v>1</v>
      </c>
      <c r="DQ321">
        <v>1</v>
      </c>
      <c r="DU321">
        <v>1009</v>
      </c>
      <c r="DV321" t="s">
        <v>362</v>
      </c>
      <c r="DW321" t="s">
        <v>362</v>
      </c>
      <c r="DX321">
        <v>1000</v>
      </c>
      <c r="DZ321" t="s">
        <v>3</v>
      </c>
      <c r="EA321" t="s">
        <v>3</v>
      </c>
      <c r="EB321" t="s">
        <v>3</v>
      </c>
      <c r="EC321" t="s">
        <v>3</v>
      </c>
      <c r="EE321">
        <v>41318550</v>
      </c>
      <c r="EF321">
        <v>8</v>
      </c>
      <c r="EG321" t="s">
        <v>231</v>
      </c>
      <c r="EH321">
        <v>0</v>
      </c>
      <c r="EI321" t="s">
        <v>3</v>
      </c>
      <c r="EJ321">
        <v>1</v>
      </c>
      <c r="EK321">
        <v>500001</v>
      </c>
      <c r="EL321" t="s">
        <v>232</v>
      </c>
      <c r="EM321" t="s">
        <v>233</v>
      </c>
      <c r="EO321" t="s">
        <v>3</v>
      </c>
      <c r="EQ321">
        <v>131072</v>
      </c>
      <c r="ER321">
        <v>8060</v>
      </c>
      <c r="ES321">
        <v>8060</v>
      </c>
      <c r="ET321">
        <v>0</v>
      </c>
      <c r="EU321">
        <v>0</v>
      </c>
      <c r="EV321">
        <v>0</v>
      </c>
      <c r="EW321">
        <v>0</v>
      </c>
      <c r="EX321">
        <v>0</v>
      </c>
      <c r="EY321">
        <v>0</v>
      </c>
      <c r="FQ321">
        <v>0</v>
      </c>
      <c r="FR321">
        <f t="shared" si="325"/>
        <v>0</v>
      </c>
      <c r="FS321">
        <v>0</v>
      </c>
      <c r="FX321">
        <v>0</v>
      </c>
      <c r="FY321">
        <v>0</v>
      </c>
      <c r="GA321" t="s">
        <v>3</v>
      </c>
      <c r="GD321">
        <v>1</v>
      </c>
      <c r="GF321">
        <v>-683149533</v>
      </c>
      <c r="GG321">
        <v>1</v>
      </c>
      <c r="GH321">
        <v>1</v>
      </c>
      <c r="GI321">
        <v>3</v>
      </c>
      <c r="GJ321">
        <v>0</v>
      </c>
      <c r="GK321">
        <v>0</v>
      </c>
      <c r="GL321">
        <f t="shared" si="326"/>
        <v>0</v>
      </c>
      <c r="GM321">
        <f t="shared" si="327"/>
        <v>428</v>
      </c>
      <c r="GN321">
        <f t="shared" si="328"/>
        <v>428</v>
      </c>
      <c r="GO321">
        <f t="shared" si="329"/>
        <v>0</v>
      </c>
      <c r="GP321">
        <f t="shared" si="330"/>
        <v>0</v>
      </c>
      <c r="GR321">
        <v>0</v>
      </c>
      <c r="GS321">
        <v>3</v>
      </c>
      <c r="GT321">
        <v>0</v>
      </c>
      <c r="GU321" t="s">
        <v>3</v>
      </c>
      <c r="GV321">
        <f t="shared" si="331"/>
        <v>0</v>
      </c>
      <c r="GW321">
        <v>1</v>
      </c>
      <c r="GX321">
        <f t="shared" si="332"/>
        <v>0</v>
      </c>
      <c r="HA321">
        <v>0</v>
      </c>
      <c r="HB321">
        <v>0</v>
      </c>
      <c r="HC321">
        <f t="shared" si="333"/>
        <v>0</v>
      </c>
      <c r="HE321" t="s">
        <v>3</v>
      </c>
      <c r="HF321" t="s">
        <v>3</v>
      </c>
      <c r="HM321" t="s">
        <v>3</v>
      </c>
      <c r="HN321" t="s">
        <v>3</v>
      </c>
      <c r="HO321" t="s">
        <v>3</v>
      </c>
      <c r="HP321" t="s">
        <v>3</v>
      </c>
      <c r="HQ321" t="s">
        <v>3</v>
      </c>
      <c r="IK321">
        <v>0</v>
      </c>
    </row>
    <row r="322" spans="1:255" x14ac:dyDescent="0.2">
      <c r="A322" s="2">
        <v>17</v>
      </c>
      <c r="B322" s="2">
        <v>1</v>
      </c>
      <c r="C322" s="2"/>
      <c r="D322" s="2"/>
      <c r="E322" s="2" t="s">
        <v>411</v>
      </c>
      <c r="F322" s="2" t="s">
        <v>360</v>
      </c>
      <c r="G322" s="2" t="s">
        <v>361</v>
      </c>
      <c r="H322" s="2" t="s">
        <v>362</v>
      </c>
      <c r="I322" s="2">
        <f>ROUND(0.004,9)</f>
        <v>4.0000000000000001E-3</v>
      </c>
      <c r="J322" s="2">
        <v>0</v>
      </c>
      <c r="K322" s="2">
        <f>ROUND(0.004,9)</f>
        <v>4.0000000000000001E-3</v>
      </c>
      <c r="L322" s="2"/>
      <c r="M322" s="2"/>
      <c r="N322" s="2"/>
      <c r="O322" s="2">
        <f t="shared" si="299"/>
        <v>36</v>
      </c>
      <c r="P322" s="2">
        <f t="shared" si="300"/>
        <v>36</v>
      </c>
      <c r="Q322" s="2">
        <f t="shared" si="301"/>
        <v>0</v>
      </c>
      <c r="R322" s="2">
        <f t="shared" si="302"/>
        <v>0</v>
      </c>
      <c r="S322" s="2">
        <f t="shared" si="303"/>
        <v>0</v>
      </c>
      <c r="T322" s="2">
        <f t="shared" si="304"/>
        <v>0</v>
      </c>
      <c r="U322" s="2">
        <f t="shared" si="305"/>
        <v>0</v>
      </c>
      <c r="V322" s="2">
        <f t="shared" si="306"/>
        <v>0</v>
      </c>
      <c r="W322" s="2">
        <f t="shared" si="307"/>
        <v>0</v>
      </c>
      <c r="X322" s="2">
        <f t="shared" si="308"/>
        <v>0</v>
      </c>
      <c r="Y322" s="2">
        <f t="shared" si="309"/>
        <v>0</v>
      </c>
      <c r="Z322" s="2"/>
      <c r="AA322" s="2">
        <v>76147896</v>
      </c>
      <c r="AB322" s="2">
        <f t="shared" si="310"/>
        <v>9040.01</v>
      </c>
      <c r="AC322" s="2">
        <f t="shared" si="311"/>
        <v>9040.01</v>
      </c>
      <c r="AD322" s="2">
        <f t="shared" si="334"/>
        <v>0</v>
      </c>
      <c r="AE322" s="2">
        <f t="shared" si="335"/>
        <v>0</v>
      </c>
      <c r="AF322" s="2">
        <f t="shared" si="335"/>
        <v>0</v>
      </c>
      <c r="AG322" s="2">
        <f t="shared" si="312"/>
        <v>0</v>
      </c>
      <c r="AH322" s="2">
        <f t="shared" si="336"/>
        <v>0</v>
      </c>
      <c r="AI322" s="2">
        <f t="shared" si="336"/>
        <v>0</v>
      </c>
      <c r="AJ322" s="2">
        <f t="shared" si="313"/>
        <v>26</v>
      </c>
      <c r="AK322" s="2">
        <v>9040.01</v>
      </c>
      <c r="AL322" s="2">
        <v>9040.01</v>
      </c>
      <c r="AM322" s="2">
        <v>0</v>
      </c>
      <c r="AN322" s="2">
        <v>0</v>
      </c>
      <c r="AO322" s="2">
        <v>0</v>
      </c>
      <c r="AP322" s="2">
        <v>0</v>
      </c>
      <c r="AQ322" s="2">
        <v>0</v>
      </c>
      <c r="AR322" s="2">
        <v>0</v>
      </c>
      <c r="AS322" s="2">
        <v>26</v>
      </c>
      <c r="AT322" s="2">
        <v>0</v>
      </c>
      <c r="AU322" s="2">
        <v>0</v>
      </c>
      <c r="AV322" s="2">
        <v>1</v>
      </c>
      <c r="AW322" s="2">
        <v>1</v>
      </c>
      <c r="AX322" s="2"/>
      <c r="AY322" s="2"/>
      <c r="AZ322" s="2">
        <v>1</v>
      </c>
      <c r="BA322" s="2">
        <v>1</v>
      </c>
      <c r="BB322" s="2">
        <v>1</v>
      </c>
      <c r="BC322" s="2">
        <v>1</v>
      </c>
      <c r="BD322" s="2" t="s">
        <v>3</v>
      </c>
      <c r="BE322" s="2" t="s">
        <v>3</v>
      </c>
      <c r="BF322" s="2" t="s">
        <v>3</v>
      </c>
      <c r="BG322" s="2" t="s">
        <v>3</v>
      </c>
      <c r="BH322" s="2">
        <v>3</v>
      </c>
      <c r="BI322" s="2">
        <v>1</v>
      </c>
      <c r="BJ322" s="2" t="s">
        <v>363</v>
      </c>
      <c r="BK322" s="2"/>
      <c r="BL322" s="2"/>
      <c r="BM322" s="2">
        <v>500001</v>
      </c>
      <c r="BN322" s="2">
        <v>0</v>
      </c>
      <c r="BO322" s="2" t="s">
        <v>3</v>
      </c>
      <c r="BP322" s="2">
        <v>0</v>
      </c>
      <c r="BQ322" s="2">
        <v>8</v>
      </c>
      <c r="BR322" s="2">
        <v>0</v>
      </c>
      <c r="BS322" s="2">
        <v>1</v>
      </c>
      <c r="BT322" s="2">
        <v>1</v>
      </c>
      <c r="BU322" s="2">
        <v>1</v>
      </c>
      <c r="BV322" s="2">
        <v>1</v>
      </c>
      <c r="BW322" s="2">
        <v>1</v>
      </c>
      <c r="BX322" s="2">
        <v>1</v>
      </c>
      <c r="BY322" s="2" t="s">
        <v>3</v>
      </c>
      <c r="BZ322" s="2">
        <v>0</v>
      </c>
      <c r="CA322" s="2">
        <v>0</v>
      </c>
      <c r="CB322" s="2" t="s">
        <v>3</v>
      </c>
      <c r="CC322" s="2"/>
      <c r="CD322" s="2"/>
      <c r="CE322" s="2">
        <v>0</v>
      </c>
      <c r="CF322" s="2">
        <v>0</v>
      </c>
      <c r="CG322" s="2">
        <v>0</v>
      </c>
      <c r="CH322" s="2"/>
      <c r="CI322" s="2"/>
      <c r="CJ322" s="2"/>
      <c r="CK322" s="2"/>
      <c r="CL322" s="2"/>
      <c r="CM322" s="2">
        <v>0</v>
      </c>
      <c r="CN322" s="2" t="s">
        <v>3</v>
      </c>
      <c r="CO322" s="2">
        <v>0</v>
      </c>
      <c r="CP322" s="2">
        <f t="shared" si="314"/>
        <v>36</v>
      </c>
      <c r="CQ322" s="2">
        <f t="shared" si="315"/>
        <v>9040.01</v>
      </c>
      <c r="CR322" s="2">
        <f t="shared" si="316"/>
        <v>0</v>
      </c>
      <c r="CS322" s="2">
        <f t="shared" si="317"/>
        <v>0</v>
      </c>
      <c r="CT322" s="2">
        <f t="shared" si="318"/>
        <v>0</v>
      </c>
      <c r="CU322" s="2">
        <f t="shared" si="319"/>
        <v>0</v>
      </c>
      <c r="CV322" s="2">
        <f t="shared" si="320"/>
        <v>0</v>
      </c>
      <c r="CW322" s="2">
        <f t="shared" si="321"/>
        <v>0</v>
      </c>
      <c r="CX322" s="2">
        <f t="shared" si="322"/>
        <v>26</v>
      </c>
      <c r="CY322" s="2">
        <f t="shared" si="323"/>
        <v>0</v>
      </c>
      <c r="CZ322" s="2">
        <f t="shared" si="324"/>
        <v>0</v>
      </c>
      <c r="DA322" s="2"/>
      <c r="DB322" s="2"/>
      <c r="DC322" s="2" t="s">
        <v>3</v>
      </c>
      <c r="DD322" s="2" t="s">
        <v>3</v>
      </c>
      <c r="DE322" s="2" t="s">
        <v>3</v>
      </c>
      <c r="DF322" s="2" t="s">
        <v>3</v>
      </c>
      <c r="DG322" s="2" t="s">
        <v>3</v>
      </c>
      <c r="DH322" s="2" t="s">
        <v>3</v>
      </c>
      <c r="DI322" s="2" t="s">
        <v>3</v>
      </c>
      <c r="DJ322" s="2" t="s">
        <v>3</v>
      </c>
      <c r="DK322" s="2" t="s">
        <v>3</v>
      </c>
      <c r="DL322" s="2" t="s">
        <v>3</v>
      </c>
      <c r="DM322" s="2" t="s">
        <v>3</v>
      </c>
      <c r="DN322" s="2">
        <v>0</v>
      </c>
      <c r="DO322" s="2">
        <v>0</v>
      </c>
      <c r="DP322" s="2">
        <v>1</v>
      </c>
      <c r="DQ322" s="2">
        <v>1</v>
      </c>
      <c r="DR322" s="2"/>
      <c r="DS322" s="2"/>
      <c r="DT322" s="2"/>
      <c r="DU322" s="2">
        <v>1009</v>
      </c>
      <c r="DV322" s="2" t="s">
        <v>362</v>
      </c>
      <c r="DW322" s="2" t="s">
        <v>362</v>
      </c>
      <c r="DX322" s="2">
        <v>1000</v>
      </c>
      <c r="DY322" s="2"/>
      <c r="DZ322" s="2" t="s">
        <v>3</v>
      </c>
      <c r="EA322" s="2" t="s">
        <v>3</v>
      </c>
      <c r="EB322" s="2" t="s">
        <v>3</v>
      </c>
      <c r="EC322" s="2" t="s">
        <v>3</v>
      </c>
      <c r="ED322" s="2"/>
      <c r="EE322" s="2">
        <v>41318550</v>
      </c>
      <c r="EF322" s="2">
        <v>8</v>
      </c>
      <c r="EG322" s="2" t="s">
        <v>231</v>
      </c>
      <c r="EH322" s="2">
        <v>0</v>
      </c>
      <c r="EI322" s="2" t="s">
        <v>3</v>
      </c>
      <c r="EJ322" s="2">
        <v>1</v>
      </c>
      <c r="EK322" s="2">
        <v>500001</v>
      </c>
      <c r="EL322" s="2" t="s">
        <v>232</v>
      </c>
      <c r="EM322" s="2" t="s">
        <v>233</v>
      </c>
      <c r="EN322" s="2"/>
      <c r="EO322" s="2" t="s">
        <v>3</v>
      </c>
      <c r="EP322" s="2"/>
      <c r="EQ322" s="2">
        <v>131072</v>
      </c>
      <c r="ER322" s="2">
        <v>9040.01</v>
      </c>
      <c r="ES322" s="2">
        <v>9040.01</v>
      </c>
      <c r="ET322" s="2">
        <v>0</v>
      </c>
      <c r="EU322" s="2">
        <v>0</v>
      </c>
      <c r="EV322" s="2">
        <v>0</v>
      </c>
      <c r="EW322" s="2">
        <v>0</v>
      </c>
      <c r="EX322" s="2">
        <v>0</v>
      </c>
      <c r="EY322" s="2">
        <v>0</v>
      </c>
      <c r="EZ322" s="2"/>
      <c r="FA322" s="2"/>
      <c r="FB322" s="2"/>
      <c r="FC322" s="2"/>
      <c r="FD322" s="2"/>
      <c r="FE322" s="2"/>
      <c r="FF322" s="2"/>
      <c r="FG322" s="2"/>
      <c r="FH322" s="2"/>
      <c r="FI322" s="2"/>
      <c r="FJ322" s="2"/>
      <c r="FK322" s="2"/>
      <c r="FL322" s="2"/>
      <c r="FM322" s="2"/>
      <c r="FN322" s="2"/>
      <c r="FO322" s="2"/>
      <c r="FP322" s="2"/>
      <c r="FQ322" s="2">
        <v>0</v>
      </c>
      <c r="FR322" s="2">
        <f t="shared" si="325"/>
        <v>0</v>
      </c>
      <c r="FS322" s="2">
        <v>0</v>
      </c>
      <c r="FT322" s="2"/>
      <c r="FU322" s="2"/>
      <c r="FV322" s="2"/>
      <c r="FW322" s="2"/>
      <c r="FX322" s="2">
        <v>0</v>
      </c>
      <c r="FY322" s="2">
        <v>0</v>
      </c>
      <c r="FZ322" s="2"/>
      <c r="GA322" s="2" t="s">
        <v>3</v>
      </c>
      <c r="GB322" s="2"/>
      <c r="GC322" s="2"/>
      <c r="GD322" s="2">
        <v>1</v>
      </c>
      <c r="GE322" s="2"/>
      <c r="GF322" s="2">
        <v>535827391</v>
      </c>
      <c r="GG322" s="2">
        <v>2</v>
      </c>
      <c r="GH322" s="2">
        <v>1</v>
      </c>
      <c r="GI322" s="2">
        <v>-2</v>
      </c>
      <c r="GJ322" s="2">
        <v>0</v>
      </c>
      <c r="GK322" s="2">
        <v>0</v>
      </c>
      <c r="GL322" s="2">
        <f t="shared" si="326"/>
        <v>0</v>
      </c>
      <c r="GM322" s="2">
        <f t="shared" si="327"/>
        <v>36</v>
      </c>
      <c r="GN322" s="2">
        <f t="shared" si="328"/>
        <v>36</v>
      </c>
      <c r="GO322" s="2">
        <f t="shared" si="329"/>
        <v>0</v>
      </c>
      <c r="GP322" s="2">
        <f t="shared" si="330"/>
        <v>0</v>
      </c>
      <c r="GQ322" s="2"/>
      <c r="GR322" s="2">
        <v>0</v>
      </c>
      <c r="GS322" s="2">
        <v>3</v>
      </c>
      <c r="GT322" s="2">
        <v>0</v>
      </c>
      <c r="GU322" s="2" t="s">
        <v>3</v>
      </c>
      <c r="GV322" s="2">
        <f t="shared" si="331"/>
        <v>0</v>
      </c>
      <c r="GW322" s="2">
        <v>1</v>
      </c>
      <c r="GX322" s="2">
        <f t="shared" si="332"/>
        <v>0</v>
      </c>
      <c r="GY322" s="2"/>
      <c r="GZ322" s="2"/>
      <c r="HA322" s="2">
        <v>0</v>
      </c>
      <c r="HB322" s="2">
        <v>0</v>
      </c>
      <c r="HC322" s="2">
        <f t="shared" si="333"/>
        <v>0</v>
      </c>
      <c r="HD322" s="2"/>
      <c r="HE322" s="2" t="s">
        <v>3</v>
      </c>
      <c r="HF322" s="2" t="s">
        <v>3</v>
      </c>
      <c r="HG322" s="2"/>
      <c r="HH322" s="2"/>
      <c r="HI322" s="2"/>
      <c r="HJ322" s="2"/>
      <c r="HK322" s="2"/>
      <c r="HL322" s="2"/>
      <c r="HM322" s="2" t="s">
        <v>3</v>
      </c>
      <c r="HN322" s="2" t="s">
        <v>3</v>
      </c>
      <c r="HO322" s="2" t="s">
        <v>3</v>
      </c>
      <c r="HP322" s="2" t="s">
        <v>3</v>
      </c>
      <c r="HQ322" s="2" t="s">
        <v>3</v>
      </c>
      <c r="HR322" s="2"/>
      <c r="HS322" s="2"/>
      <c r="HT322" s="2"/>
      <c r="HU322" s="2"/>
      <c r="HV322" s="2"/>
      <c r="HW322" s="2"/>
      <c r="HX322" s="2"/>
      <c r="HY322" s="2"/>
      <c r="HZ322" s="2"/>
      <c r="IA322" s="2"/>
      <c r="IB322" s="2"/>
      <c r="IC322" s="2"/>
      <c r="ID322" s="2"/>
      <c r="IE322" s="2"/>
      <c r="IF322" s="2"/>
      <c r="IG322" s="2"/>
      <c r="IH322" s="2"/>
      <c r="II322" s="2"/>
      <c r="IJ322" s="2"/>
      <c r="IK322" s="2">
        <v>0</v>
      </c>
      <c r="IL322" s="2"/>
      <c r="IM322" s="2"/>
      <c r="IN322" s="2"/>
      <c r="IO322" s="2"/>
      <c r="IP322" s="2"/>
      <c r="IQ322" s="2"/>
      <c r="IR322" s="2"/>
      <c r="IS322" s="2"/>
      <c r="IT322" s="2"/>
      <c r="IU322" s="2"/>
    </row>
    <row r="323" spans="1:255" x14ac:dyDescent="0.2">
      <c r="A323">
        <v>17</v>
      </c>
      <c r="B323">
        <v>1</v>
      </c>
      <c r="E323" t="s">
        <v>411</v>
      </c>
      <c r="F323" t="s">
        <v>360</v>
      </c>
      <c r="G323" t="s">
        <v>361</v>
      </c>
      <c r="H323" t="s">
        <v>362</v>
      </c>
      <c r="I323">
        <f>ROUND(0.004,9)</f>
        <v>4.0000000000000001E-3</v>
      </c>
      <c r="J323">
        <v>0</v>
      </c>
      <c r="K323">
        <f>ROUND(0.004,9)</f>
        <v>4.0000000000000001E-3</v>
      </c>
      <c r="O323">
        <f t="shared" si="299"/>
        <v>481</v>
      </c>
      <c r="P323">
        <f t="shared" si="300"/>
        <v>481</v>
      </c>
      <c r="Q323">
        <f t="shared" si="301"/>
        <v>0</v>
      </c>
      <c r="R323">
        <f t="shared" si="302"/>
        <v>0</v>
      </c>
      <c r="S323">
        <f t="shared" si="303"/>
        <v>0</v>
      </c>
      <c r="T323">
        <f t="shared" si="304"/>
        <v>0</v>
      </c>
      <c r="U323">
        <f t="shared" si="305"/>
        <v>0</v>
      </c>
      <c r="V323">
        <f t="shared" si="306"/>
        <v>0</v>
      </c>
      <c r="W323">
        <f t="shared" si="307"/>
        <v>0</v>
      </c>
      <c r="X323">
        <f t="shared" si="308"/>
        <v>0</v>
      </c>
      <c r="Y323">
        <f t="shared" si="309"/>
        <v>0</v>
      </c>
      <c r="AA323">
        <v>76147894</v>
      </c>
      <c r="AB323">
        <f t="shared" si="310"/>
        <v>9040.01</v>
      </c>
      <c r="AC323">
        <f t="shared" si="311"/>
        <v>9040.01</v>
      </c>
      <c r="AD323">
        <f t="shared" si="334"/>
        <v>0</v>
      </c>
      <c r="AE323">
        <f t="shared" si="335"/>
        <v>0</v>
      </c>
      <c r="AF323">
        <f t="shared" si="335"/>
        <v>0</v>
      </c>
      <c r="AG323">
        <f t="shared" si="312"/>
        <v>0</v>
      </c>
      <c r="AH323">
        <f t="shared" si="336"/>
        <v>0</v>
      </c>
      <c r="AI323">
        <f t="shared" si="336"/>
        <v>0</v>
      </c>
      <c r="AJ323">
        <f t="shared" si="313"/>
        <v>26</v>
      </c>
      <c r="AK323">
        <v>9040.01</v>
      </c>
      <c r="AL323">
        <v>9040.01</v>
      </c>
      <c r="AM323">
        <v>0</v>
      </c>
      <c r="AN323">
        <v>0</v>
      </c>
      <c r="AO323">
        <v>0</v>
      </c>
      <c r="AP323">
        <v>0</v>
      </c>
      <c r="AQ323">
        <v>0</v>
      </c>
      <c r="AR323">
        <v>0</v>
      </c>
      <c r="AS323">
        <v>26</v>
      </c>
      <c r="AT323">
        <v>0</v>
      </c>
      <c r="AU323">
        <v>0</v>
      </c>
      <c r="AV323">
        <v>1</v>
      </c>
      <c r="AW323">
        <v>1</v>
      </c>
      <c r="AZ323">
        <v>13.29</v>
      </c>
      <c r="BA323">
        <v>1</v>
      </c>
      <c r="BB323">
        <v>1</v>
      </c>
      <c r="BC323">
        <v>13.29</v>
      </c>
      <c r="BD323" t="s">
        <v>3</v>
      </c>
      <c r="BE323" t="s">
        <v>3</v>
      </c>
      <c r="BF323" t="s">
        <v>3</v>
      </c>
      <c r="BG323" t="s">
        <v>3</v>
      </c>
      <c r="BH323">
        <v>3</v>
      </c>
      <c r="BI323">
        <v>1</v>
      </c>
      <c r="BJ323" t="s">
        <v>363</v>
      </c>
      <c r="BM323">
        <v>500001</v>
      </c>
      <c r="BN323">
        <v>0</v>
      </c>
      <c r="BO323" t="s">
        <v>384</v>
      </c>
      <c r="BP323">
        <v>1</v>
      </c>
      <c r="BQ323">
        <v>8</v>
      </c>
      <c r="BR323">
        <v>0</v>
      </c>
      <c r="BS323">
        <v>1</v>
      </c>
      <c r="BT323">
        <v>1</v>
      </c>
      <c r="BU323">
        <v>1</v>
      </c>
      <c r="BV323">
        <v>1</v>
      </c>
      <c r="BW323">
        <v>1</v>
      </c>
      <c r="BX323">
        <v>1</v>
      </c>
      <c r="BY323" t="s">
        <v>3</v>
      </c>
      <c r="BZ323">
        <v>0</v>
      </c>
      <c r="CA323">
        <v>0</v>
      </c>
      <c r="CB323" t="s">
        <v>3</v>
      </c>
      <c r="CE323">
        <v>0</v>
      </c>
      <c r="CF323">
        <v>0</v>
      </c>
      <c r="CG323">
        <v>0</v>
      </c>
      <c r="CM323">
        <v>0</v>
      </c>
      <c r="CN323" t="s">
        <v>3</v>
      </c>
      <c r="CO323">
        <v>0</v>
      </c>
      <c r="CP323">
        <f t="shared" si="314"/>
        <v>481</v>
      </c>
      <c r="CQ323">
        <f t="shared" si="315"/>
        <v>120141.73289999999</v>
      </c>
      <c r="CR323">
        <f t="shared" si="316"/>
        <v>0</v>
      </c>
      <c r="CS323">
        <f t="shared" si="317"/>
        <v>0</v>
      </c>
      <c r="CT323">
        <f t="shared" si="318"/>
        <v>0</v>
      </c>
      <c r="CU323">
        <f t="shared" si="319"/>
        <v>0</v>
      </c>
      <c r="CV323">
        <f t="shared" si="320"/>
        <v>0</v>
      </c>
      <c r="CW323">
        <f t="shared" si="321"/>
        <v>0</v>
      </c>
      <c r="CX323">
        <f t="shared" si="322"/>
        <v>26</v>
      </c>
      <c r="CY323">
        <f t="shared" si="323"/>
        <v>0</v>
      </c>
      <c r="CZ323">
        <f t="shared" si="324"/>
        <v>0</v>
      </c>
      <c r="DC323" t="s">
        <v>3</v>
      </c>
      <c r="DD323" t="s">
        <v>3</v>
      </c>
      <c r="DE323" t="s">
        <v>3</v>
      </c>
      <c r="DF323" t="s">
        <v>3</v>
      </c>
      <c r="DG323" t="s">
        <v>3</v>
      </c>
      <c r="DH323" t="s">
        <v>3</v>
      </c>
      <c r="DI323" t="s">
        <v>3</v>
      </c>
      <c r="DJ323" t="s">
        <v>3</v>
      </c>
      <c r="DK323" t="s">
        <v>3</v>
      </c>
      <c r="DL323" t="s">
        <v>3</v>
      </c>
      <c r="DM323" t="s">
        <v>3</v>
      </c>
      <c r="DN323">
        <v>0</v>
      </c>
      <c r="DO323">
        <v>0</v>
      </c>
      <c r="DP323">
        <v>1</v>
      </c>
      <c r="DQ323">
        <v>1</v>
      </c>
      <c r="DU323">
        <v>1009</v>
      </c>
      <c r="DV323" t="s">
        <v>362</v>
      </c>
      <c r="DW323" t="s">
        <v>362</v>
      </c>
      <c r="DX323">
        <v>1000</v>
      </c>
      <c r="DZ323" t="s">
        <v>3</v>
      </c>
      <c r="EA323" t="s">
        <v>3</v>
      </c>
      <c r="EB323" t="s">
        <v>3</v>
      </c>
      <c r="EC323" t="s">
        <v>3</v>
      </c>
      <c r="EE323">
        <v>41318550</v>
      </c>
      <c r="EF323">
        <v>8</v>
      </c>
      <c r="EG323" t="s">
        <v>231</v>
      </c>
      <c r="EH323">
        <v>0</v>
      </c>
      <c r="EI323" t="s">
        <v>3</v>
      </c>
      <c r="EJ323">
        <v>1</v>
      </c>
      <c r="EK323">
        <v>500001</v>
      </c>
      <c r="EL323" t="s">
        <v>232</v>
      </c>
      <c r="EM323" t="s">
        <v>233</v>
      </c>
      <c r="EO323" t="s">
        <v>3</v>
      </c>
      <c r="EQ323">
        <v>131072</v>
      </c>
      <c r="ER323">
        <v>9040.01</v>
      </c>
      <c r="ES323">
        <v>9040.01</v>
      </c>
      <c r="ET323">
        <v>0</v>
      </c>
      <c r="EU323">
        <v>0</v>
      </c>
      <c r="EV323">
        <v>0</v>
      </c>
      <c r="EW323">
        <v>0</v>
      </c>
      <c r="EX323">
        <v>0</v>
      </c>
      <c r="EY323">
        <v>0</v>
      </c>
      <c r="FQ323">
        <v>0</v>
      </c>
      <c r="FR323">
        <f t="shared" si="325"/>
        <v>0</v>
      </c>
      <c r="FS323">
        <v>0</v>
      </c>
      <c r="FX323">
        <v>0</v>
      </c>
      <c r="FY323">
        <v>0</v>
      </c>
      <c r="GA323" t="s">
        <v>3</v>
      </c>
      <c r="GD323">
        <v>1</v>
      </c>
      <c r="GF323">
        <v>535827391</v>
      </c>
      <c r="GG323">
        <v>1</v>
      </c>
      <c r="GH323">
        <v>1</v>
      </c>
      <c r="GI323">
        <v>3</v>
      </c>
      <c r="GJ323">
        <v>0</v>
      </c>
      <c r="GK323">
        <v>0</v>
      </c>
      <c r="GL323">
        <f t="shared" si="326"/>
        <v>0</v>
      </c>
      <c r="GM323">
        <f t="shared" si="327"/>
        <v>481</v>
      </c>
      <c r="GN323">
        <f t="shared" si="328"/>
        <v>481</v>
      </c>
      <c r="GO323">
        <f t="shared" si="329"/>
        <v>0</v>
      </c>
      <c r="GP323">
        <f t="shared" si="330"/>
        <v>0</v>
      </c>
      <c r="GR323">
        <v>0</v>
      </c>
      <c r="GS323">
        <v>3</v>
      </c>
      <c r="GT323">
        <v>0</v>
      </c>
      <c r="GU323" t="s">
        <v>3</v>
      </c>
      <c r="GV323">
        <f t="shared" si="331"/>
        <v>0</v>
      </c>
      <c r="GW323">
        <v>1</v>
      </c>
      <c r="GX323">
        <f t="shared" si="332"/>
        <v>0</v>
      </c>
      <c r="HA323">
        <v>0</v>
      </c>
      <c r="HB323">
        <v>0</v>
      </c>
      <c r="HC323">
        <f t="shared" si="333"/>
        <v>0</v>
      </c>
      <c r="HE323" t="s">
        <v>3</v>
      </c>
      <c r="HF323" t="s">
        <v>3</v>
      </c>
      <c r="HM323" t="s">
        <v>3</v>
      </c>
      <c r="HN323" t="s">
        <v>3</v>
      </c>
      <c r="HO323" t="s">
        <v>3</v>
      </c>
      <c r="HP323" t="s">
        <v>3</v>
      </c>
      <c r="HQ323" t="s">
        <v>3</v>
      </c>
      <c r="IK323">
        <v>0</v>
      </c>
    </row>
    <row r="324" spans="1:255" x14ac:dyDescent="0.2">
      <c r="A324" s="2">
        <v>17</v>
      </c>
      <c r="B324" s="2">
        <v>1</v>
      </c>
      <c r="C324" s="2"/>
      <c r="D324" s="2"/>
      <c r="E324" s="2" t="s">
        <v>3</v>
      </c>
      <c r="F324" s="2" t="s">
        <v>412</v>
      </c>
      <c r="G324" s="2" t="s">
        <v>413</v>
      </c>
      <c r="H324" s="2" t="s">
        <v>414</v>
      </c>
      <c r="I324" s="2">
        <v>10</v>
      </c>
      <c r="J324" s="2">
        <v>0</v>
      </c>
      <c r="K324" s="2">
        <v>10</v>
      </c>
      <c r="L324" s="2"/>
      <c r="M324" s="2"/>
      <c r="N324" s="2"/>
      <c r="O324" s="2">
        <f t="shared" si="299"/>
        <v>269</v>
      </c>
      <c r="P324" s="2">
        <f t="shared" si="300"/>
        <v>269</v>
      </c>
      <c r="Q324" s="2">
        <f t="shared" si="301"/>
        <v>0</v>
      </c>
      <c r="R324" s="2">
        <f t="shared" si="302"/>
        <v>0</v>
      </c>
      <c r="S324" s="2">
        <f t="shared" si="303"/>
        <v>0</v>
      </c>
      <c r="T324" s="2">
        <f t="shared" si="304"/>
        <v>0</v>
      </c>
      <c r="U324" s="2">
        <f t="shared" si="305"/>
        <v>0</v>
      </c>
      <c r="V324" s="2">
        <f t="shared" si="306"/>
        <v>0</v>
      </c>
      <c r="W324" s="2">
        <f t="shared" si="307"/>
        <v>1</v>
      </c>
      <c r="X324" s="2">
        <f t="shared" si="308"/>
        <v>0</v>
      </c>
      <c r="Y324" s="2">
        <f t="shared" si="309"/>
        <v>0</v>
      </c>
      <c r="Z324" s="2"/>
      <c r="AA324" s="2">
        <v>-1</v>
      </c>
      <c r="AB324" s="2">
        <f t="shared" si="310"/>
        <v>26.94</v>
      </c>
      <c r="AC324" s="2">
        <f t="shared" si="311"/>
        <v>26.94</v>
      </c>
      <c r="AD324" s="2">
        <f t="shared" si="334"/>
        <v>0</v>
      </c>
      <c r="AE324" s="2">
        <f t="shared" si="335"/>
        <v>0</v>
      </c>
      <c r="AF324" s="2">
        <f t="shared" si="335"/>
        <v>0</v>
      </c>
      <c r="AG324" s="2">
        <f t="shared" si="312"/>
        <v>0</v>
      </c>
      <c r="AH324" s="2">
        <f t="shared" si="336"/>
        <v>0</v>
      </c>
      <c r="AI324" s="2">
        <f t="shared" si="336"/>
        <v>0</v>
      </c>
      <c r="AJ324" s="2">
        <f t="shared" si="313"/>
        <v>0.08</v>
      </c>
      <c r="AK324" s="2">
        <v>26.94</v>
      </c>
      <c r="AL324" s="2">
        <v>26.94</v>
      </c>
      <c r="AM324" s="2">
        <v>0</v>
      </c>
      <c r="AN324" s="2">
        <v>0</v>
      </c>
      <c r="AO324" s="2">
        <v>0</v>
      </c>
      <c r="AP324" s="2">
        <v>0</v>
      </c>
      <c r="AQ324" s="2">
        <v>0</v>
      </c>
      <c r="AR324" s="2">
        <v>0</v>
      </c>
      <c r="AS324" s="2">
        <v>0.08</v>
      </c>
      <c r="AT324" s="2">
        <v>0</v>
      </c>
      <c r="AU324" s="2">
        <v>0</v>
      </c>
      <c r="AV324" s="2">
        <v>1</v>
      </c>
      <c r="AW324" s="2">
        <v>1</v>
      </c>
      <c r="AX324" s="2"/>
      <c r="AY324" s="2"/>
      <c r="AZ324" s="2">
        <v>1</v>
      </c>
      <c r="BA324" s="2">
        <v>1</v>
      </c>
      <c r="BB324" s="2">
        <v>1</v>
      </c>
      <c r="BC324" s="2">
        <v>1</v>
      </c>
      <c r="BD324" s="2" t="s">
        <v>3</v>
      </c>
      <c r="BE324" s="2" t="s">
        <v>3</v>
      </c>
      <c r="BF324" s="2" t="s">
        <v>3</v>
      </c>
      <c r="BG324" s="2" t="s">
        <v>3</v>
      </c>
      <c r="BH324" s="2">
        <v>3</v>
      </c>
      <c r="BI324" s="2">
        <v>1</v>
      </c>
      <c r="BJ324" s="2" t="s">
        <v>415</v>
      </c>
      <c r="BK324" s="2"/>
      <c r="BL324" s="2"/>
      <c r="BM324" s="2">
        <v>500001</v>
      </c>
      <c r="BN324" s="2">
        <v>0</v>
      </c>
      <c r="BO324" s="2" t="s">
        <v>3</v>
      </c>
      <c r="BP324" s="2">
        <v>0</v>
      </c>
      <c r="BQ324" s="2">
        <v>8</v>
      </c>
      <c r="BR324" s="2">
        <v>0</v>
      </c>
      <c r="BS324" s="2">
        <v>1</v>
      </c>
      <c r="BT324" s="2">
        <v>1</v>
      </c>
      <c r="BU324" s="2">
        <v>1</v>
      </c>
      <c r="BV324" s="2">
        <v>1</v>
      </c>
      <c r="BW324" s="2">
        <v>1</v>
      </c>
      <c r="BX324" s="2">
        <v>1</v>
      </c>
      <c r="BY324" s="2" t="s">
        <v>3</v>
      </c>
      <c r="BZ324" s="2">
        <v>0</v>
      </c>
      <c r="CA324" s="2">
        <v>0</v>
      </c>
      <c r="CB324" s="2" t="s">
        <v>3</v>
      </c>
      <c r="CC324" s="2"/>
      <c r="CD324" s="2"/>
      <c r="CE324" s="2">
        <v>0</v>
      </c>
      <c r="CF324" s="2">
        <v>0</v>
      </c>
      <c r="CG324" s="2">
        <v>0</v>
      </c>
      <c r="CH324" s="2"/>
      <c r="CI324" s="2"/>
      <c r="CJ324" s="2"/>
      <c r="CK324" s="2"/>
      <c r="CL324" s="2"/>
      <c r="CM324" s="2">
        <v>0</v>
      </c>
      <c r="CN324" s="2" t="s">
        <v>3</v>
      </c>
      <c r="CO324" s="2">
        <v>0</v>
      </c>
      <c r="CP324" s="2">
        <f t="shared" si="314"/>
        <v>269</v>
      </c>
      <c r="CQ324" s="2">
        <f t="shared" si="315"/>
        <v>26.94</v>
      </c>
      <c r="CR324" s="2">
        <f t="shared" si="316"/>
        <v>0</v>
      </c>
      <c r="CS324" s="2">
        <f t="shared" si="317"/>
        <v>0</v>
      </c>
      <c r="CT324" s="2">
        <f t="shared" si="318"/>
        <v>0</v>
      </c>
      <c r="CU324" s="2">
        <f t="shared" si="319"/>
        <v>0</v>
      </c>
      <c r="CV324" s="2">
        <f t="shared" si="320"/>
        <v>0</v>
      </c>
      <c r="CW324" s="2">
        <f t="shared" si="321"/>
        <v>0</v>
      </c>
      <c r="CX324" s="2">
        <f t="shared" si="322"/>
        <v>0.08</v>
      </c>
      <c r="CY324" s="2">
        <f t="shared" si="323"/>
        <v>0</v>
      </c>
      <c r="CZ324" s="2">
        <f t="shared" si="324"/>
        <v>0</v>
      </c>
      <c r="DA324" s="2"/>
      <c r="DB324" s="2"/>
      <c r="DC324" s="2" t="s">
        <v>3</v>
      </c>
      <c r="DD324" s="2" t="s">
        <v>3</v>
      </c>
      <c r="DE324" s="2" t="s">
        <v>3</v>
      </c>
      <c r="DF324" s="2" t="s">
        <v>3</v>
      </c>
      <c r="DG324" s="2" t="s">
        <v>3</v>
      </c>
      <c r="DH324" s="2" t="s">
        <v>3</v>
      </c>
      <c r="DI324" s="2" t="s">
        <v>3</v>
      </c>
      <c r="DJ324" s="2" t="s">
        <v>3</v>
      </c>
      <c r="DK324" s="2" t="s">
        <v>3</v>
      </c>
      <c r="DL324" s="2" t="s">
        <v>3</v>
      </c>
      <c r="DM324" s="2" t="s">
        <v>3</v>
      </c>
      <c r="DN324" s="2">
        <v>0</v>
      </c>
      <c r="DO324" s="2">
        <v>0</v>
      </c>
      <c r="DP324" s="2">
        <v>1</v>
      </c>
      <c r="DQ324" s="2">
        <v>1</v>
      </c>
      <c r="DR324" s="2"/>
      <c r="DS324" s="2"/>
      <c r="DT324" s="2"/>
      <c r="DU324" s="2">
        <v>1009</v>
      </c>
      <c r="DV324" s="2" t="s">
        <v>414</v>
      </c>
      <c r="DW324" s="2" t="s">
        <v>414</v>
      </c>
      <c r="DX324" s="2">
        <v>1</v>
      </c>
      <c r="DY324" s="2"/>
      <c r="DZ324" s="2" t="s">
        <v>3</v>
      </c>
      <c r="EA324" s="2" t="s">
        <v>3</v>
      </c>
      <c r="EB324" s="2" t="s">
        <v>3</v>
      </c>
      <c r="EC324" s="2" t="s">
        <v>3</v>
      </c>
      <c r="ED324" s="2"/>
      <c r="EE324" s="2">
        <v>41318550</v>
      </c>
      <c r="EF324" s="2">
        <v>8</v>
      </c>
      <c r="EG324" s="2" t="s">
        <v>231</v>
      </c>
      <c r="EH324" s="2">
        <v>0</v>
      </c>
      <c r="EI324" s="2" t="s">
        <v>3</v>
      </c>
      <c r="EJ324" s="2">
        <v>1</v>
      </c>
      <c r="EK324" s="2">
        <v>500001</v>
      </c>
      <c r="EL324" s="2" t="s">
        <v>232</v>
      </c>
      <c r="EM324" s="2" t="s">
        <v>233</v>
      </c>
      <c r="EN324" s="2"/>
      <c r="EO324" s="2" t="s">
        <v>3</v>
      </c>
      <c r="EP324" s="2"/>
      <c r="EQ324" s="2">
        <v>132096</v>
      </c>
      <c r="ER324" s="2">
        <v>26.94</v>
      </c>
      <c r="ES324" s="2">
        <v>26.94</v>
      </c>
      <c r="ET324" s="2">
        <v>0</v>
      </c>
      <c r="EU324" s="2">
        <v>0</v>
      </c>
      <c r="EV324" s="2">
        <v>0</v>
      </c>
      <c r="EW324" s="2">
        <v>0</v>
      </c>
      <c r="EX324" s="2">
        <v>0</v>
      </c>
      <c r="EY324" s="2">
        <v>0</v>
      </c>
      <c r="EZ324" s="2"/>
      <c r="FA324" s="2"/>
      <c r="FB324" s="2"/>
      <c r="FC324" s="2"/>
      <c r="FD324" s="2"/>
      <c r="FE324" s="2"/>
      <c r="FF324" s="2"/>
      <c r="FG324" s="2"/>
      <c r="FH324" s="2"/>
      <c r="FI324" s="2"/>
      <c r="FJ324" s="2"/>
      <c r="FK324" s="2"/>
      <c r="FL324" s="2"/>
      <c r="FM324" s="2"/>
      <c r="FN324" s="2"/>
      <c r="FO324" s="2"/>
      <c r="FP324" s="2"/>
      <c r="FQ324" s="2">
        <v>0</v>
      </c>
      <c r="FR324" s="2">
        <f t="shared" si="325"/>
        <v>0</v>
      </c>
      <c r="FS324" s="2">
        <v>0</v>
      </c>
      <c r="FT324" s="2"/>
      <c r="FU324" s="2"/>
      <c r="FV324" s="2"/>
      <c r="FW324" s="2"/>
      <c r="FX324" s="2">
        <v>0</v>
      </c>
      <c r="FY324" s="2">
        <v>0</v>
      </c>
      <c r="FZ324" s="2"/>
      <c r="GA324" s="2" t="s">
        <v>3</v>
      </c>
      <c r="GB324" s="2"/>
      <c r="GC324" s="2"/>
      <c r="GD324" s="2">
        <v>1</v>
      </c>
      <c r="GE324" s="2"/>
      <c r="GF324" s="2">
        <v>-840287987</v>
      </c>
      <c r="GG324" s="2">
        <v>2</v>
      </c>
      <c r="GH324" s="2">
        <v>1</v>
      </c>
      <c r="GI324" s="2">
        <v>-2</v>
      </c>
      <c r="GJ324" s="2">
        <v>0</v>
      </c>
      <c r="GK324" s="2">
        <v>0</v>
      </c>
      <c r="GL324" s="2">
        <f t="shared" si="326"/>
        <v>0</v>
      </c>
      <c r="GM324" s="2">
        <f t="shared" si="327"/>
        <v>269</v>
      </c>
      <c r="GN324" s="2">
        <f t="shared" si="328"/>
        <v>269</v>
      </c>
      <c r="GO324" s="2">
        <f t="shared" si="329"/>
        <v>0</v>
      </c>
      <c r="GP324" s="2">
        <f t="shared" si="330"/>
        <v>0</v>
      </c>
      <c r="GQ324" s="2"/>
      <c r="GR324" s="2">
        <v>0</v>
      </c>
      <c r="GS324" s="2">
        <v>3</v>
      </c>
      <c r="GT324" s="2">
        <v>0</v>
      </c>
      <c r="GU324" s="2" t="s">
        <v>3</v>
      </c>
      <c r="GV324" s="2">
        <f t="shared" si="331"/>
        <v>0</v>
      </c>
      <c r="GW324" s="2">
        <v>1</v>
      </c>
      <c r="GX324" s="2">
        <f t="shared" si="332"/>
        <v>0</v>
      </c>
      <c r="GY324" s="2"/>
      <c r="GZ324" s="2"/>
      <c r="HA324" s="2">
        <v>0</v>
      </c>
      <c r="HB324" s="2">
        <v>0</v>
      </c>
      <c r="HC324" s="2">
        <f t="shared" si="333"/>
        <v>0</v>
      </c>
      <c r="HD324" s="2"/>
      <c r="HE324" s="2" t="s">
        <v>3</v>
      </c>
      <c r="HF324" s="2" t="s">
        <v>3</v>
      </c>
      <c r="HG324" s="2"/>
      <c r="HH324" s="2"/>
      <c r="HI324" s="2"/>
      <c r="HJ324" s="2"/>
      <c r="HK324" s="2"/>
      <c r="HL324" s="2"/>
      <c r="HM324" s="2" t="s">
        <v>3</v>
      </c>
      <c r="HN324" s="2" t="s">
        <v>3</v>
      </c>
      <c r="HO324" s="2" t="s">
        <v>3</v>
      </c>
      <c r="HP324" s="2" t="s">
        <v>3</v>
      </c>
      <c r="HQ324" s="2" t="s">
        <v>3</v>
      </c>
      <c r="HR324" s="2"/>
      <c r="HS324" s="2"/>
      <c r="HT324" s="2"/>
      <c r="HU324" s="2"/>
      <c r="HV324" s="2"/>
      <c r="HW324" s="2"/>
      <c r="HX324" s="2"/>
      <c r="HY324" s="2"/>
      <c r="HZ324" s="2"/>
      <c r="IA324" s="2"/>
      <c r="IB324" s="2"/>
      <c r="IC324" s="2"/>
      <c r="ID324" s="2"/>
      <c r="IE324" s="2"/>
      <c r="IF324" s="2"/>
      <c r="IG324" s="2"/>
      <c r="IH324" s="2"/>
      <c r="II324" s="2"/>
      <c r="IJ324" s="2"/>
      <c r="IK324" s="2">
        <v>0</v>
      </c>
      <c r="IL324" s="2"/>
      <c r="IM324" s="2"/>
      <c r="IN324" s="2"/>
      <c r="IO324" s="2"/>
      <c r="IP324" s="2"/>
      <c r="IQ324" s="2"/>
      <c r="IR324" s="2"/>
      <c r="IS324" s="2"/>
      <c r="IT324" s="2"/>
      <c r="IU324" s="2"/>
    </row>
    <row r="325" spans="1:255" x14ac:dyDescent="0.2">
      <c r="A325">
        <v>17</v>
      </c>
      <c r="B325">
        <v>1</v>
      </c>
      <c r="E325" t="s">
        <v>3</v>
      </c>
      <c r="F325" t="s">
        <v>412</v>
      </c>
      <c r="G325" t="s">
        <v>413</v>
      </c>
      <c r="H325" t="s">
        <v>414</v>
      </c>
      <c r="I325">
        <v>10</v>
      </c>
      <c r="J325">
        <v>0</v>
      </c>
      <c r="K325">
        <v>10</v>
      </c>
      <c r="O325">
        <f t="shared" si="299"/>
        <v>269</v>
      </c>
      <c r="P325">
        <f t="shared" si="300"/>
        <v>269</v>
      </c>
      <c r="Q325">
        <f t="shared" si="301"/>
        <v>0</v>
      </c>
      <c r="R325">
        <f t="shared" si="302"/>
        <v>0</v>
      </c>
      <c r="S325">
        <f t="shared" si="303"/>
        <v>0</v>
      </c>
      <c r="T325">
        <f t="shared" si="304"/>
        <v>0</v>
      </c>
      <c r="U325">
        <f t="shared" si="305"/>
        <v>0</v>
      </c>
      <c r="V325">
        <f t="shared" si="306"/>
        <v>0</v>
      </c>
      <c r="W325">
        <f t="shared" si="307"/>
        <v>1</v>
      </c>
      <c r="X325">
        <f t="shared" si="308"/>
        <v>0</v>
      </c>
      <c r="Y325">
        <f t="shared" si="309"/>
        <v>0</v>
      </c>
      <c r="AA325">
        <v>-1</v>
      </c>
      <c r="AB325">
        <f t="shared" si="310"/>
        <v>26.94</v>
      </c>
      <c r="AC325">
        <f t="shared" si="311"/>
        <v>26.94</v>
      </c>
      <c r="AD325">
        <f t="shared" si="334"/>
        <v>0</v>
      </c>
      <c r="AE325">
        <f t="shared" si="335"/>
        <v>0</v>
      </c>
      <c r="AF325">
        <f t="shared" si="335"/>
        <v>0</v>
      </c>
      <c r="AG325">
        <f t="shared" si="312"/>
        <v>0</v>
      </c>
      <c r="AH325">
        <f t="shared" si="336"/>
        <v>0</v>
      </c>
      <c r="AI325">
        <f t="shared" si="336"/>
        <v>0</v>
      </c>
      <c r="AJ325">
        <f t="shared" si="313"/>
        <v>0.08</v>
      </c>
      <c r="AK325">
        <v>26.94</v>
      </c>
      <c r="AL325">
        <v>26.94</v>
      </c>
      <c r="AM325">
        <v>0</v>
      </c>
      <c r="AN325">
        <v>0</v>
      </c>
      <c r="AO325">
        <v>0</v>
      </c>
      <c r="AP325">
        <v>0</v>
      </c>
      <c r="AQ325">
        <v>0</v>
      </c>
      <c r="AR325">
        <v>0</v>
      </c>
      <c r="AS325">
        <v>0.08</v>
      </c>
      <c r="AT325">
        <v>0</v>
      </c>
      <c r="AU325">
        <v>0</v>
      </c>
      <c r="AV325">
        <v>1</v>
      </c>
      <c r="AW325">
        <v>1</v>
      </c>
      <c r="AZ325">
        <v>1</v>
      </c>
      <c r="BA325">
        <v>1</v>
      </c>
      <c r="BB325">
        <v>1</v>
      </c>
      <c r="BC325">
        <v>1</v>
      </c>
      <c r="BD325" t="s">
        <v>3</v>
      </c>
      <c r="BE325" t="s">
        <v>3</v>
      </c>
      <c r="BF325" t="s">
        <v>3</v>
      </c>
      <c r="BG325" t="s">
        <v>3</v>
      </c>
      <c r="BH325">
        <v>3</v>
      </c>
      <c r="BI325">
        <v>1</v>
      </c>
      <c r="BJ325" t="s">
        <v>415</v>
      </c>
      <c r="BM325">
        <v>500001</v>
      </c>
      <c r="BN325">
        <v>0</v>
      </c>
      <c r="BO325" t="s">
        <v>3</v>
      </c>
      <c r="BP325">
        <v>0</v>
      </c>
      <c r="BQ325">
        <v>8</v>
      </c>
      <c r="BR325">
        <v>0</v>
      </c>
      <c r="BS325">
        <v>1</v>
      </c>
      <c r="BT325">
        <v>1</v>
      </c>
      <c r="BU325">
        <v>1</v>
      </c>
      <c r="BV325">
        <v>1</v>
      </c>
      <c r="BW325">
        <v>1</v>
      </c>
      <c r="BX325">
        <v>1</v>
      </c>
      <c r="BY325" t="s">
        <v>3</v>
      </c>
      <c r="BZ325">
        <v>0</v>
      </c>
      <c r="CA325">
        <v>0</v>
      </c>
      <c r="CB325" t="s">
        <v>3</v>
      </c>
      <c r="CE325">
        <v>0</v>
      </c>
      <c r="CF325">
        <v>0</v>
      </c>
      <c r="CG325">
        <v>0</v>
      </c>
      <c r="CM325">
        <v>0</v>
      </c>
      <c r="CN325" t="s">
        <v>3</v>
      </c>
      <c r="CO325">
        <v>0</v>
      </c>
      <c r="CP325">
        <f t="shared" si="314"/>
        <v>269</v>
      </c>
      <c r="CQ325">
        <f t="shared" si="315"/>
        <v>26.94</v>
      </c>
      <c r="CR325">
        <f t="shared" si="316"/>
        <v>0</v>
      </c>
      <c r="CS325">
        <f t="shared" si="317"/>
        <v>0</v>
      </c>
      <c r="CT325">
        <f t="shared" si="318"/>
        <v>0</v>
      </c>
      <c r="CU325">
        <f t="shared" si="319"/>
        <v>0</v>
      </c>
      <c r="CV325">
        <f t="shared" si="320"/>
        <v>0</v>
      </c>
      <c r="CW325">
        <f t="shared" si="321"/>
        <v>0</v>
      </c>
      <c r="CX325">
        <f t="shared" si="322"/>
        <v>0.08</v>
      </c>
      <c r="CY325">
        <f t="shared" si="323"/>
        <v>0</v>
      </c>
      <c r="CZ325">
        <f t="shared" si="324"/>
        <v>0</v>
      </c>
      <c r="DC325" t="s">
        <v>3</v>
      </c>
      <c r="DD325" t="s">
        <v>3</v>
      </c>
      <c r="DE325" t="s">
        <v>3</v>
      </c>
      <c r="DF325" t="s">
        <v>3</v>
      </c>
      <c r="DG325" t="s">
        <v>3</v>
      </c>
      <c r="DH325" t="s">
        <v>3</v>
      </c>
      <c r="DI325" t="s">
        <v>3</v>
      </c>
      <c r="DJ325" t="s">
        <v>3</v>
      </c>
      <c r="DK325" t="s">
        <v>3</v>
      </c>
      <c r="DL325" t="s">
        <v>3</v>
      </c>
      <c r="DM325" t="s">
        <v>3</v>
      </c>
      <c r="DN325">
        <v>0</v>
      </c>
      <c r="DO325">
        <v>0</v>
      </c>
      <c r="DP325">
        <v>1</v>
      </c>
      <c r="DQ325">
        <v>1</v>
      </c>
      <c r="DU325">
        <v>1009</v>
      </c>
      <c r="DV325" t="s">
        <v>414</v>
      </c>
      <c r="DW325" t="s">
        <v>414</v>
      </c>
      <c r="DX325">
        <v>1</v>
      </c>
      <c r="DZ325" t="s">
        <v>3</v>
      </c>
      <c r="EA325" t="s">
        <v>3</v>
      </c>
      <c r="EB325" t="s">
        <v>3</v>
      </c>
      <c r="EC325" t="s">
        <v>3</v>
      </c>
      <c r="EE325">
        <v>41318550</v>
      </c>
      <c r="EF325">
        <v>8</v>
      </c>
      <c r="EG325" t="s">
        <v>231</v>
      </c>
      <c r="EH325">
        <v>0</v>
      </c>
      <c r="EI325" t="s">
        <v>3</v>
      </c>
      <c r="EJ325">
        <v>1</v>
      </c>
      <c r="EK325">
        <v>500001</v>
      </c>
      <c r="EL325" t="s">
        <v>232</v>
      </c>
      <c r="EM325" t="s">
        <v>233</v>
      </c>
      <c r="EO325" t="s">
        <v>3</v>
      </c>
      <c r="EQ325">
        <v>132096</v>
      </c>
      <c r="ER325">
        <v>26.94</v>
      </c>
      <c r="ES325">
        <v>26.94</v>
      </c>
      <c r="ET325">
        <v>0</v>
      </c>
      <c r="EU325">
        <v>0</v>
      </c>
      <c r="EV325">
        <v>0</v>
      </c>
      <c r="EW325">
        <v>0</v>
      </c>
      <c r="EX325">
        <v>0</v>
      </c>
      <c r="EY325">
        <v>0</v>
      </c>
      <c r="FQ325">
        <v>0</v>
      </c>
      <c r="FR325">
        <f t="shared" si="325"/>
        <v>0</v>
      </c>
      <c r="FS325">
        <v>0</v>
      </c>
      <c r="FX325">
        <v>0</v>
      </c>
      <c r="FY325">
        <v>0</v>
      </c>
      <c r="GA325" t="s">
        <v>3</v>
      </c>
      <c r="GD325">
        <v>1</v>
      </c>
      <c r="GF325">
        <v>-840287987</v>
      </c>
      <c r="GG325">
        <v>2</v>
      </c>
      <c r="GH325">
        <v>1</v>
      </c>
      <c r="GI325">
        <v>-2</v>
      </c>
      <c r="GJ325">
        <v>0</v>
      </c>
      <c r="GK325">
        <v>0</v>
      </c>
      <c r="GL325">
        <f t="shared" si="326"/>
        <v>0</v>
      </c>
      <c r="GM325">
        <f t="shared" si="327"/>
        <v>269</v>
      </c>
      <c r="GN325">
        <f t="shared" si="328"/>
        <v>269</v>
      </c>
      <c r="GO325">
        <f t="shared" si="329"/>
        <v>0</v>
      </c>
      <c r="GP325">
        <f t="shared" si="330"/>
        <v>0</v>
      </c>
      <c r="GR325">
        <v>0</v>
      </c>
      <c r="GS325">
        <v>3</v>
      </c>
      <c r="GT325">
        <v>0</v>
      </c>
      <c r="GU325" t="s">
        <v>3</v>
      </c>
      <c r="GV325">
        <f t="shared" si="331"/>
        <v>0</v>
      </c>
      <c r="GW325">
        <v>1</v>
      </c>
      <c r="GX325">
        <f t="shared" si="332"/>
        <v>0</v>
      </c>
      <c r="HA325">
        <v>0</v>
      </c>
      <c r="HB325">
        <v>0</v>
      </c>
      <c r="HC325">
        <f t="shared" si="333"/>
        <v>0</v>
      </c>
      <c r="HE325" t="s">
        <v>3</v>
      </c>
      <c r="HF325" t="s">
        <v>3</v>
      </c>
      <c r="HM325" t="s">
        <v>3</v>
      </c>
      <c r="HN325" t="s">
        <v>3</v>
      </c>
      <c r="HO325" t="s">
        <v>3</v>
      </c>
      <c r="HP325" t="s">
        <v>3</v>
      </c>
      <c r="HQ325" t="s">
        <v>3</v>
      </c>
      <c r="IK325">
        <v>0</v>
      </c>
    </row>
    <row r="326" spans="1:255" x14ac:dyDescent="0.2">
      <c r="A326" s="2">
        <v>17</v>
      </c>
      <c r="B326" s="2">
        <v>1</v>
      </c>
      <c r="C326" s="2">
        <f>ROW(SmtRes!A821)</f>
        <v>821</v>
      </c>
      <c r="D326" s="2">
        <f>ROW(EtalonRes!A835)</f>
        <v>835</v>
      </c>
      <c r="E326" s="2" t="s">
        <v>3</v>
      </c>
      <c r="F326" s="2" t="s">
        <v>416</v>
      </c>
      <c r="G326" s="2" t="s">
        <v>417</v>
      </c>
      <c r="H326" s="2" t="s">
        <v>313</v>
      </c>
      <c r="I326" s="2">
        <f>ROUND(4/100,9)</f>
        <v>0.04</v>
      </c>
      <c r="J326" s="2">
        <v>0</v>
      </c>
      <c r="K326" s="2">
        <f>ROUND(4/100,9)</f>
        <v>0.04</v>
      </c>
      <c r="L326" s="2"/>
      <c r="M326" s="2"/>
      <c r="N326" s="2"/>
      <c r="O326" s="2">
        <f t="shared" si="299"/>
        <v>42</v>
      </c>
      <c r="P326" s="2">
        <f t="shared" si="300"/>
        <v>16</v>
      </c>
      <c r="Q326" s="2">
        <f t="shared" si="301"/>
        <v>1</v>
      </c>
      <c r="R326" s="2">
        <f t="shared" si="302"/>
        <v>0</v>
      </c>
      <c r="S326" s="2">
        <f t="shared" si="303"/>
        <v>25</v>
      </c>
      <c r="T326" s="2">
        <f t="shared" si="304"/>
        <v>0</v>
      </c>
      <c r="U326" s="2">
        <f t="shared" si="305"/>
        <v>2.5943999999999998</v>
      </c>
      <c r="V326" s="2">
        <f t="shared" si="306"/>
        <v>6.0720000000000001E-3</v>
      </c>
      <c r="W326" s="2">
        <f t="shared" si="307"/>
        <v>0</v>
      </c>
      <c r="X326" s="2">
        <f t="shared" si="308"/>
        <v>24</v>
      </c>
      <c r="Y326" s="2">
        <f t="shared" si="309"/>
        <v>16</v>
      </c>
      <c r="Z326" s="2"/>
      <c r="AA326" s="2">
        <v>-1</v>
      </c>
      <c r="AB326" s="2">
        <f t="shared" si="310"/>
        <v>1063.6704</v>
      </c>
      <c r="AC326" s="2">
        <f t="shared" si="311"/>
        <v>403.92</v>
      </c>
      <c r="AD326" s="2">
        <f>ROUND(((((ET326*1.2*1.15))-((EU326*1.2*1.15)))+AE326),6)</f>
        <v>35.797199999999997</v>
      </c>
      <c r="AE326" s="2">
        <f>ROUND(((EU326*1.2*1.15)),6)</f>
        <v>2.0562</v>
      </c>
      <c r="AF326" s="2">
        <f>ROUND(((EV326*1.2*1.15)),6)</f>
        <v>623.95320000000004</v>
      </c>
      <c r="AG326" s="2">
        <f t="shared" si="312"/>
        <v>0</v>
      </c>
      <c r="AH326" s="2">
        <f>((EW326*1.2*1.15))</f>
        <v>64.86</v>
      </c>
      <c r="AI326" s="2">
        <f>((EX326*1.2*1.15))</f>
        <v>0.15179999999999999</v>
      </c>
      <c r="AJ326" s="2">
        <f t="shared" si="313"/>
        <v>0</v>
      </c>
      <c r="AK326" s="2">
        <v>882</v>
      </c>
      <c r="AL326" s="2">
        <v>403.92</v>
      </c>
      <c r="AM326" s="2">
        <v>25.94</v>
      </c>
      <c r="AN326" s="2">
        <v>1.49</v>
      </c>
      <c r="AO326" s="2">
        <v>452.14</v>
      </c>
      <c r="AP326" s="2">
        <v>0</v>
      </c>
      <c r="AQ326" s="2">
        <v>47</v>
      </c>
      <c r="AR326" s="2">
        <v>0.11</v>
      </c>
      <c r="AS326" s="2">
        <v>0</v>
      </c>
      <c r="AT326" s="2">
        <v>95</v>
      </c>
      <c r="AU326" s="2">
        <v>65</v>
      </c>
      <c r="AV326" s="2">
        <v>1</v>
      </c>
      <c r="AW326" s="2">
        <v>1</v>
      </c>
      <c r="AX326" s="2"/>
      <c r="AY326" s="2"/>
      <c r="AZ326" s="2">
        <v>1</v>
      </c>
      <c r="BA326" s="2">
        <v>1</v>
      </c>
      <c r="BB326" s="2">
        <v>1</v>
      </c>
      <c r="BC326" s="2">
        <v>1</v>
      </c>
      <c r="BD326" s="2" t="s">
        <v>3</v>
      </c>
      <c r="BE326" s="2" t="s">
        <v>3</v>
      </c>
      <c r="BF326" s="2" t="s">
        <v>3</v>
      </c>
      <c r="BG326" s="2" t="s">
        <v>3</v>
      </c>
      <c r="BH326" s="2">
        <v>0</v>
      </c>
      <c r="BI326" s="2">
        <v>2</v>
      </c>
      <c r="BJ326" s="2" t="s">
        <v>418</v>
      </c>
      <c r="BK326" s="2"/>
      <c r="BL326" s="2"/>
      <c r="BM326" s="2">
        <v>108001</v>
      </c>
      <c r="BN326" s="2">
        <v>0</v>
      </c>
      <c r="BO326" s="2" t="s">
        <v>3</v>
      </c>
      <c r="BP326" s="2">
        <v>0</v>
      </c>
      <c r="BQ326" s="2">
        <v>3</v>
      </c>
      <c r="BR326" s="2">
        <v>0</v>
      </c>
      <c r="BS326" s="2">
        <v>1</v>
      </c>
      <c r="BT326" s="2">
        <v>1</v>
      </c>
      <c r="BU326" s="2">
        <v>1</v>
      </c>
      <c r="BV326" s="2">
        <v>1</v>
      </c>
      <c r="BW326" s="2">
        <v>1</v>
      </c>
      <c r="BX326" s="2">
        <v>1</v>
      </c>
      <c r="BY326" s="2" t="s">
        <v>3</v>
      </c>
      <c r="BZ326" s="2">
        <v>95</v>
      </c>
      <c r="CA326" s="2">
        <v>65</v>
      </c>
      <c r="CB326" s="2" t="s">
        <v>3</v>
      </c>
      <c r="CC326" s="2"/>
      <c r="CD326" s="2"/>
      <c r="CE326" s="2">
        <v>0</v>
      </c>
      <c r="CF326" s="2">
        <v>0</v>
      </c>
      <c r="CG326" s="2">
        <v>0</v>
      </c>
      <c r="CH326" s="2"/>
      <c r="CI326" s="2"/>
      <c r="CJ326" s="2"/>
      <c r="CK326" s="2"/>
      <c r="CL326" s="2"/>
      <c r="CM326" s="2">
        <v>0</v>
      </c>
      <c r="CN326" s="2" t="s">
        <v>1035</v>
      </c>
      <c r="CO326" s="2">
        <v>0</v>
      </c>
      <c r="CP326" s="2">
        <f t="shared" si="314"/>
        <v>42</v>
      </c>
      <c r="CQ326" s="2">
        <f t="shared" si="315"/>
        <v>403.92</v>
      </c>
      <c r="CR326" s="2">
        <f t="shared" si="316"/>
        <v>35.797199999999997</v>
      </c>
      <c r="CS326" s="2">
        <f t="shared" si="317"/>
        <v>2.0562</v>
      </c>
      <c r="CT326" s="2">
        <f t="shared" si="318"/>
        <v>623.95320000000004</v>
      </c>
      <c r="CU326" s="2">
        <f t="shared" si="319"/>
        <v>0</v>
      </c>
      <c r="CV326" s="2">
        <f t="shared" si="320"/>
        <v>64.86</v>
      </c>
      <c r="CW326" s="2">
        <f t="shared" si="321"/>
        <v>0.15179999999999999</v>
      </c>
      <c r="CX326" s="2">
        <f t="shared" si="322"/>
        <v>0</v>
      </c>
      <c r="CY326" s="2">
        <f t="shared" si="323"/>
        <v>23.75</v>
      </c>
      <c r="CZ326" s="2">
        <f t="shared" si="324"/>
        <v>16.25</v>
      </c>
      <c r="DA326" s="2"/>
      <c r="DB326" s="2"/>
      <c r="DC326" s="2" t="s">
        <v>3</v>
      </c>
      <c r="DD326" s="2" t="s">
        <v>3</v>
      </c>
      <c r="DE326" s="2" t="s">
        <v>286</v>
      </c>
      <c r="DF326" s="2" t="s">
        <v>286</v>
      </c>
      <c r="DG326" s="2" t="s">
        <v>286</v>
      </c>
      <c r="DH326" s="2" t="s">
        <v>3</v>
      </c>
      <c r="DI326" s="2" t="s">
        <v>286</v>
      </c>
      <c r="DJ326" s="2" t="s">
        <v>286</v>
      </c>
      <c r="DK326" s="2" t="s">
        <v>3</v>
      </c>
      <c r="DL326" s="2" t="s">
        <v>3</v>
      </c>
      <c r="DM326" s="2" t="s">
        <v>3</v>
      </c>
      <c r="DN326" s="2">
        <v>0</v>
      </c>
      <c r="DO326" s="2">
        <v>0</v>
      </c>
      <c r="DP326" s="2">
        <v>1</v>
      </c>
      <c r="DQ326" s="2">
        <v>1</v>
      </c>
      <c r="DR326" s="2"/>
      <c r="DS326" s="2"/>
      <c r="DT326" s="2"/>
      <c r="DU326" s="2">
        <v>1010</v>
      </c>
      <c r="DV326" s="2" t="s">
        <v>313</v>
      </c>
      <c r="DW326" s="2" t="s">
        <v>313</v>
      </c>
      <c r="DX326" s="2">
        <v>100</v>
      </c>
      <c r="DY326" s="2"/>
      <c r="DZ326" s="2" t="s">
        <v>3</v>
      </c>
      <c r="EA326" s="2" t="s">
        <v>3</v>
      </c>
      <c r="EB326" s="2" t="s">
        <v>3</v>
      </c>
      <c r="EC326" s="2" t="s">
        <v>3</v>
      </c>
      <c r="ED326" s="2"/>
      <c r="EE326" s="2">
        <v>41318495</v>
      </c>
      <c r="EF326" s="2">
        <v>3</v>
      </c>
      <c r="EG326" s="2" t="s">
        <v>50</v>
      </c>
      <c r="EH326" s="2">
        <v>0</v>
      </c>
      <c r="EI326" s="2" t="s">
        <v>3</v>
      </c>
      <c r="EJ326" s="2">
        <v>2</v>
      </c>
      <c r="EK326" s="2">
        <v>108001</v>
      </c>
      <c r="EL326" s="2" t="s">
        <v>71</v>
      </c>
      <c r="EM326" s="2" t="s">
        <v>72</v>
      </c>
      <c r="EN326" s="2"/>
      <c r="EO326" s="2" t="s">
        <v>289</v>
      </c>
      <c r="EP326" s="2"/>
      <c r="EQ326" s="2">
        <v>132864</v>
      </c>
      <c r="ER326" s="2">
        <v>882</v>
      </c>
      <c r="ES326" s="2">
        <v>403.92</v>
      </c>
      <c r="ET326" s="2">
        <v>25.94</v>
      </c>
      <c r="EU326" s="2">
        <v>1.49</v>
      </c>
      <c r="EV326" s="2">
        <v>452.14</v>
      </c>
      <c r="EW326" s="2">
        <v>47</v>
      </c>
      <c r="EX326" s="2">
        <v>0.11</v>
      </c>
      <c r="EY326" s="2">
        <v>0</v>
      </c>
      <c r="EZ326" s="2"/>
      <c r="FA326" s="2"/>
      <c r="FB326" s="2"/>
      <c r="FC326" s="2"/>
      <c r="FD326" s="2"/>
      <c r="FE326" s="2"/>
      <c r="FF326" s="2"/>
      <c r="FG326" s="2"/>
      <c r="FH326" s="2"/>
      <c r="FI326" s="2"/>
      <c r="FJ326" s="2"/>
      <c r="FK326" s="2"/>
      <c r="FL326" s="2"/>
      <c r="FM326" s="2"/>
      <c r="FN326" s="2"/>
      <c r="FO326" s="2"/>
      <c r="FP326" s="2"/>
      <c r="FQ326" s="2">
        <v>0</v>
      </c>
      <c r="FR326" s="2">
        <f t="shared" si="325"/>
        <v>0</v>
      </c>
      <c r="FS326" s="2">
        <v>0</v>
      </c>
      <c r="FT326" s="2"/>
      <c r="FU326" s="2"/>
      <c r="FV326" s="2"/>
      <c r="FW326" s="2"/>
      <c r="FX326" s="2">
        <v>95</v>
      </c>
      <c r="FY326" s="2">
        <v>65</v>
      </c>
      <c r="FZ326" s="2"/>
      <c r="GA326" s="2" t="s">
        <v>3</v>
      </c>
      <c r="GB326" s="2"/>
      <c r="GC326" s="2"/>
      <c r="GD326" s="2">
        <v>1</v>
      </c>
      <c r="GE326" s="2"/>
      <c r="GF326" s="2">
        <v>228541766</v>
      </c>
      <c r="GG326" s="2">
        <v>2</v>
      </c>
      <c r="GH326" s="2">
        <v>1</v>
      </c>
      <c r="GI326" s="2">
        <v>-2</v>
      </c>
      <c r="GJ326" s="2">
        <v>0</v>
      </c>
      <c r="GK326" s="2">
        <v>0</v>
      </c>
      <c r="GL326" s="2">
        <f t="shared" si="326"/>
        <v>0</v>
      </c>
      <c r="GM326" s="2">
        <f t="shared" si="327"/>
        <v>82</v>
      </c>
      <c r="GN326" s="2">
        <f t="shared" si="328"/>
        <v>0</v>
      </c>
      <c r="GO326" s="2">
        <f t="shared" si="329"/>
        <v>82</v>
      </c>
      <c r="GP326" s="2">
        <f t="shared" si="330"/>
        <v>0</v>
      </c>
      <c r="GQ326" s="2"/>
      <c r="GR326" s="2">
        <v>0</v>
      </c>
      <c r="GS326" s="2">
        <v>0</v>
      </c>
      <c r="GT326" s="2">
        <v>0</v>
      </c>
      <c r="GU326" s="2" t="s">
        <v>3</v>
      </c>
      <c r="GV326" s="2">
        <f t="shared" si="331"/>
        <v>0</v>
      </c>
      <c r="GW326" s="2">
        <v>1</v>
      </c>
      <c r="GX326" s="2">
        <f t="shared" si="332"/>
        <v>0</v>
      </c>
      <c r="GY326" s="2"/>
      <c r="GZ326" s="2"/>
      <c r="HA326" s="2">
        <v>0</v>
      </c>
      <c r="HB326" s="2">
        <v>0</v>
      </c>
      <c r="HC326" s="2">
        <f t="shared" si="333"/>
        <v>0</v>
      </c>
      <c r="HD326" s="2"/>
      <c r="HE326" s="2" t="s">
        <v>3</v>
      </c>
      <c r="HF326" s="2" t="s">
        <v>3</v>
      </c>
      <c r="HG326" s="2"/>
      <c r="HH326" s="2"/>
      <c r="HI326" s="2"/>
      <c r="HJ326" s="2"/>
      <c r="HK326" s="2"/>
      <c r="HL326" s="2"/>
      <c r="HM326" s="2" t="s">
        <v>3</v>
      </c>
      <c r="HN326" s="2" t="s">
        <v>3</v>
      </c>
      <c r="HO326" s="2" t="s">
        <v>3</v>
      </c>
      <c r="HP326" s="2" t="s">
        <v>3</v>
      </c>
      <c r="HQ326" s="2" t="s">
        <v>3</v>
      </c>
      <c r="HR326" s="2"/>
      <c r="HS326" s="2"/>
      <c r="HT326" s="2"/>
      <c r="HU326" s="2"/>
      <c r="HV326" s="2"/>
      <c r="HW326" s="2"/>
      <c r="HX326" s="2"/>
      <c r="HY326" s="2"/>
      <c r="HZ326" s="2"/>
      <c r="IA326" s="2"/>
      <c r="IB326" s="2"/>
      <c r="IC326" s="2"/>
      <c r="ID326" s="2"/>
      <c r="IE326" s="2"/>
      <c r="IF326" s="2"/>
      <c r="IG326" s="2"/>
      <c r="IH326" s="2"/>
      <c r="II326" s="2"/>
      <c r="IJ326" s="2"/>
      <c r="IK326" s="2">
        <v>0</v>
      </c>
      <c r="IL326" s="2"/>
      <c r="IM326" s="2"/>
      <c r="IN326" s="2"/>
      <c r="IO326" s="2"/>
      <c r="IP326" s="2"/>
      <c r="IQ326" s="2"/>
      <c r="IR326" s="2"/>
      <c r="IS326" s="2"/>
      <c r="IT326" s="2"/>
      <c r="IU326" s="2"/>
    </row>
    <row r="327" spans="1:255" x14ac:dyDescent="0.2">
      <c r="A327">
        <v>17</v>
      </c>
      <c r="B327">
        <v>1</v>
      </c>
      <c r="C327">
        <f>ROW(SmtRes!A830)</f>
        <v>830</v>
      </c>
      <c r="D327">
        <f>ROW(EtalonRes!A844)</f>
        <v>844</v>
      </c>
      <c r="E327" t="s">
        <v>3</v>
      </c>
      <c r="F327" t="s">
        <v>416</v>
      </c>
      <c r="G327" t="s">
        <v>417</v>
      </c>
      <c r="H327" t="s">
        <v>313</v>
      </c>
      <c r="I327">
        <f>ROUND(4/100,9)</f>
        <v>0.04</v>
      </c>
      <c r="J327">
        <v>0</v>
      </c>
      <c r="K327">
        <f>ROUND(4/100,9)</f>
        <v>0.04</v>
      </c>
      <c r="O327">
        <f t="shared" si="299"/>
        <v>42</v>
      </c>
      <c r="P327">
        <f t="shared" si="300"/>
        <v>16</v>
      </c>
      <c r="Q327">
        <f t="shared" si="301"/>
        <v>1</v>
      </c>
      <c r="R327">
        <f t="shared" si="302"/>
        <v>0</v>
      </c>
      <c r="S327">
        <f t="shared" si="303"/>
        <v>25</v>
      </c>
      <c r="T327">
        <f t="shared" si="304"/>
        <v>0</v>
      </c>
      <c r="U327">
        <f t="shared" si="305"/>
        <v>2.5943999999999998</v>
      </c>
      <c r="V327">
        <f t="shared" si="306"/>
        <v>6.0720000000000001E-3</v>
      </c>
      <c r="W327">
        <f t="shared" si="307"/>
        <v>0</v>
      </c>
      <c r="X327">
        <f t="shared" si="308"/>
        <v>24</v>
      </c>
      <c r="Y327">
        <f t="shared" si="309"/>
        <v>16</v>
      </c>
      <c r="AA327">
        <v>-1</v>
      </c>
      <c r="AB327">
        <f t="shared" si="310"/>
        <v>1063.6704</v>
      </c>
      <c r="AC327">
        <f t="shared" si="311"/>
        <v>403.92</v>
      </c>
      <c r="AD327">
        <f>ROUND(((((ET327*1.2*1.15))-((EU327*1.2*1.15)))+AE327),6)</f>
        <v>35.797199999999997</v>
      </c>
      <c r="AE327">
        <f>ROUND(((EU327*1.2*1.15)),6)</f>
        <v>2.0562</v>
      </c>
      <c r="AF327">
        <f>ROUND(((EV327*1.2*1.15)),6)</f>
        <v>623.95320000000004</v>
      </c>
      <c r="AG327">
        <f t="shared" si="312"/>
        <v>0</v>
      </c>
      <c r="AH327">
        <f>((EW327*1.2*1.15))</f>
        <v>64.86</v>
      </c>
      <c r="AI327">
        <f>((EX327*1.2*1.15))</f>
        <v>0.15179999999999999</v>
      </c>
      <c r="AJ327">
        <f t="shared" si="313"/>
        <v>0</v>
      </c>
      <c r="AK327">
        <v>882</v>
      </c>
      <c r="AL327">
        <v>403.92</v>
      </c>
      <c r="AM327">
        <v>25.94</v>
      </c>
      <c r="AN327">
        <v>1.49</v>
      </c>
      <c r="AO327">
        <v>452.14</v>
      </c>
      <c r="AP327">
        <v>0</v>
      </c>
      <c r="AQ327">
        <v>47</v>
      </c>
      <c r="AR327">
        <v>0.11</v>
      </c>
      <c r="AS327">
        <v>0</v>
      </c>
      <c r="AT327">
        <v>95</v>
      </c>
      <c r="AU327">
        <v>65</v>
      </c>
      <c r="AV327">
        <v>1</v>
      </c>
      <c r="AW327">
        <v>1</v>
      </c>
      <c r="AZ327">
        <v>1</v>
      </c>
      <c r="BA327">
        <v>1</v>
      </c>
      <c r="BB327">
        <v>1</v>
      </c>
      <c r="BC327">
        <v>1</v>
      </c>
      <c r="BD327" t="s">
        <v>3</v>
      </c>
      <c r="BE327" t="s">
        <v>3</v>
      </c>
      <c r="BF327" t="s">
        <v>3</v>
      </c>
      <c r="BG327" t="s">
        <v>3</v>
      </c>
      <c r="BH327">
        <v>0</v>
      </c>
      <c r="BI327">
        <v>2</v>
      </c>
      <c r="BJ327" t="s">
        <v>418</v>
      </c>
      <c r="BM327">
        <v>108001</v>
      </c>
      <c r="BN327">
        <v>0</v>
      </c>
      <c r="BO327" t="s">
        <v>3</v>
      </c>
      <c r="BP327">
        <v>0</v>
      </c>
      <c r="BQ327">
        <v>3</v>
      </c>
      <c r="BR327">
        <v>0</v>
      </c>
      <c r="BS327">
        <v>1</v>
      </c>
      <c r="BT327">
        <v>1</v>
      </c>
      <c r="BU327">
        <v>1</v>
      </c>
      <c r="BV327">
        <v>1</v>
      </c>
      <c r="BW327">
        <v>1</v>
      </c>
      <c r="BX327">
        <v>1</v>
      </c>
      <c r="BY327" t="s">
        <v>3</v>
      </c>
      <c r="BZ327">
        <v>95</v>
      </c>
      <c r="CA327">
        <v>65</v>
      </c>
      <c r="CB327" t="s">
        <v>3</v>
      </c>
      <c r="CE327">
        <v>0</v>
      </c>
      <c r="CF327">
        <v>0</v>
      </c>
      <c r="CG327">
        <v>0</v>
      </c>
      <c r="CM327">
        <v>0</v>
      </c>
      <c r="CN327" t="s">
        <v>1035</v>
      </c>
      <c r="CO327">
        <v>0</v>
      </c>
      <c r="CP327">
        <f t="shared" si="314"/>
        <v>42</v>
      </c>
      <c r="CQ327">
        <f t="shared" si="315"/>
        <v>403.92</v>
      </c>
      <c r="CR327">
        <f t="shared" si="316"/>
        <v>35.797199999999997</v>
      </c>
      <c r="CS327">
        <f t="shared" si="317"/>
        <v>2.0562</v>
      </c>
      <c r="CT327">
        <f t="shared" si="318"/>
        <v>623.95320000000004</v>
      </c>
      <c r="CU327">
        <f t="shared" si="319"/>
        <v>0</v>
      </c>
      <c r="CV327">
        <f t="shared" si="320"/>
        <v>64.86</v>
      </c>
      <c r="CW327">
        <f t="shared" si="321"/>
        <v>0.15179999999999999</v>
      </c>
      <c r="CX327">
        <f t="shared" si="322"/>
        <v>0</v>
      </c>
      <c r="CY327">
        <f t="shared" si="323"/>
        <v>23.75</v>
      </c>
      <c r="CZ327">
        <f t="shared" si="324"/>
        <v>16.25</v>
      </c>
      <c r="DC327" t="s">
        <v>3</v>
      </c>
      <c r="DD327" t="s">
        <v>3</v>
      </c>
      <c r="DE327" t="s">
        <v>286</v>
      </c>
      <c r="DF327" t="s">
        <v>286</v>
      </c>
      <c r="DG327" t="s">
        <v>286</v>
      </c>
      <c r="DH327" t="s">
        <v>3</v>
      </c>
      <c r="DI327" t="s">
        <v>286</v>
      </c>
      <c r="DJ327" t="s">
        <v>286</v>
      </c>
      <c r="DK327" t="s">
        <v>3</v>
      </c>
      <c r="DL327" t="s">
        <v>3</v>
      </c>
      <c r="DM327" t="s">
        <v>3</v>
      </c>
      <c r="DN327">
        <v>0</v>
      </c>
      <c r="DO327">
        <v>0</v>
      </c>
      <c r="DP327">
        <v>1</v>
      </c>
      <c r="DQ327">
        <v>1</v>
      </c>
      <c r="DU327">
        <v>1010</v>
      </c>
      <c r="DV327" t="s">
        <v>313</v>
      </c>
      <c r="DW327" t="s">
        <v>313</v>
      </c>
      <c r="DX327">
        <v>100</v>
      </c>
      <c r="DZ327" t="s">
        <v>3</v>
      </c>
      <c r="EA327" t="s">
        <v>3</v>
      </c>
      <c r="EB327" t="s">
        <v>3</v>
      </c>
      <c r="EC327" t="s">
        <v>3</v>
      </c>
      <c r="EE327">
        <v>41318495</v>
      </c>
      <c r="EF327">
        <v>3</v>
      </c>
      <c r="EG327" t="s">
        <v>50</v>
      </c>
      <c r="EH327">
        <v>0</v>
      </c>
      <c r="EI327" t="s">
        <v>3</v>
      </c>
      <c r="EJ327">
        <v>2</v>
      </c>
      <c r="EK327">
        <v>108001</v>
      </c>
      <c r="EL327" t="s">
        <v>71</v>
      </c>
      <c r="EM327" t="s">
        <v>72</v>
      </c>
      <c r="EO327" t="s">
        <v>289</v>
      </c>
      <c r="EQ327">
        <v>132864</v>
      </c>
      <c r="ER327">
        <v>882</v>
      </c>
      <c r="ES327">
        <v>403.92</v>
      </c>
      <c r="ET327">
        <v>25.94</v>
      </c>
      <c r="EU327">
        <v>1.49</v>
      </c>
      <c r="EV327">
        <v>452.14</v>
      </c>
      <c r="EW327">
        <v>47</v>
      </c>
      <c r="EX327">
        <v>0.11</v>
      </c>
      <c r="EY327">
        <v>0</v>
      </c>
      <c r="FQ327">
        <v>0</v>
      </c>
      <c r="FR327">
        <f t="shared" si="325"/>
        <v>0</v>
      </c>
      <c r="FS327">
        <v>0</v>
      </c>
      <c r="FX327">
        <v>95</v>
      </c>
      <c r="FY327">
        <v>65</v>
      </c>
      <c r="GA327" t="s">
        <v>3</v>
      </c>
      <c r="GD327">
        <v>1</v>
      </c>
      <c r="GF327">
        <v>228541766</v>
      </c>
      <c r="GG327">
        <v>2</v>
      </c>
      <c r="GH327">
        <v>1</v>
      </c>
      <c r="GI327">
        <v>-2</v>
      </c>
      <c r="GJ327">
        <v>0</v>
      </c>
      <c r="GK327">
        <v>0</v>
      </c>
      <c r="GL327">
        <f t="shared" si="326"/>
        <v>0</v>
      </c>
      <c r="GM327">
        <f t="shared" si="327"/>
        <v>82</v>
      </c>
      <c r="GN327">
        <f t="shared" si="328"/>
        <v>0</v>
      </c>
      <c r="GO327">
        <f t="shared" si="329"/>
        <v>82</v>
      </c>
      <c r="GP327">
        <f t="shared" si="330"/>
        <v>0</v>
      </c>
      <c r="GR327">
        <v>0</v>
      </c>
      <c r="GS327">
        <v>0</v>
      </c>
      <c r="GT327">
        <v>0</v>
      </c>
      <c r="GU327" t="s">
        <v>3</v>
      </c>
      <c r="GV327">
        <f t="shared" si="331"/>
        <v>0</v>
      </c>
      <c r="GW327">
        <v>1</v>
      </c>
      <c r="GX327">
        <f t="shared" si="332"/>
        <v>0</v>
      </c>
      <c r="HA327">
        <v>0</v>
      </c>
      <c r="HB327">
        <v>0</v>
      </c>
      <c r="HC327">
        <f t="shared" si="333"/>
        <v>0</v>
      </c>
      <c r="HE327" t="s">
        <v>3</v>
      </c>
      <c r="HF327" t="s">
        <v>3</v>
      </c>
      <c r="HM327" t="s">
        <v>3</v>
      </c>
      <c r="HN327" t="s">
        <v>3</v>
      </c>
      <c r="HO327" t="s">
        <v>3</v>
      </c>
      <c r="HP327" t="s">
        <v>3</v>
      </c>
      <c r="HQ327" t="s">
        <v>3</v>
      </c>
      <c r="IK327">
        <v>0</v>
      </c>
    </row>
    <row r="328" spans="1:255" x14ac:dyDescent="0.2">
      <c r="A328" s="2">
        <v>17</v>
      </c>
      <c r="B328" s="2">
        <v>1</v>
      </c>
      <c r="C328" s="2"/>
      <c r="D328" s="2"/>
      <c r="E328" s="2" t="s">
        <v>419</v>
      </c>
      <c r="F328" s="2" t="s">
        <v>420</v>
      </c>
      <c r="G328" s="2" t="s">
        <v>421</v>
      </c>
      <c r="H328" s="2" t="s">
        <v>149</v>
      </c>
      <c r="I328" s="2">
        <v>4</v>
      </c>
      <c r="J328" s="2">
        <v>0</v>
      </c>
      <c r="K328" s="2">
        <v>4</v>
      </c>
      <c r="L328" s="2"/>
      <c r="M328" s="2"/>
      <c r="N328" s="2"/>
      <c r="O328" s="2">
        <f t="shared" si="299"/>
        <v>289</v>
      </c>
      <c r="P328" s="2">
        <f t="shared" si="300"/>
        <v>289</v>
      </c>
      <c r="Q328" s="2">
        <f t="shared" si="301"/>
        <v>0</v>
      </c>
      <c r="R328" s="2">
        <f t="shared" si="302"/>
        <v>0</v>
      </c>
      <c r="S328" s="2">
        <f t="shared" si="303"/>
        <v>0</v>
      </c>
      <c r="T328" s="2">
        <f t="shared" si="304"/>
        <v>0</v>
      </c>
      <c r="U328" s="2">
        <f t="shared" si="305"/>
        <v>0</v>
      </c>
      <c r="V328" s="2">
        <f t="shared" si="306"/>
        <v>0</v>
      </c>
      <c r="W328" s="2">
        <f t="shared" si="307"/>
        <v>1</v>
      </c>
      <c r="X328" s="2">
        <f t="shared" si="308"/>
        <v>0</v>
      </c>
      <c r="Y328" s="2">
        <f t="shared" si="309"/>
        <v>0</v>
      </c>
      <c r="Z328" s="2"/>
      <c r="AA328" s="2">
        <v>76147896</v>
      </c>
      <c r="AB328" s="2">
        <f t="shared" si="310"/>
        <v>72.3</v>
      </c>
      <c r="AC328" s="2">
        <f t="shared" si="311"/>
        <v>72.3</v>
      </c>
      <c r="AD328" s="2">
        <f>ROUND((((ET328)-(EU328))+AE328),6)</f>
        <v>0</v>
      </c>
      <c r="AE328" s="2">
        <f>ROUND((EU328),6)</f>
        <v>0</v>
      </c>
      <c r="AF328" s="2">
        <f>ROUND((EV328),6)</f>
        <v>0</v>
      </c>
      <c r="AG328" s="2">
        <f t="shared" si="312"/>
        <v>0</v>
      </c>
      <c r="AH328" s="2">
        <f>(EW328)</f>
        <v>0</v>
      </c>
      <c r="AI328" s="2">
        <f>(EX328)</f>
        <v>0</v>
      </c>
      <c r="AJ328" s="2">
        <f t="shared" si="313"/>
        <v>0.16</v>
      </c>
      <c r="AK328" s="2">
        <v>72.3</v>
      </c>
      <c r="AL328" s="2">
        <v>72.3</v>
      </c>
      <c r="AM328" s="2">
        <v>0</v>
      </c>
      <c r="AN328" s="2">
        <v>0</v>
      </c>
      <c r="AO328" s="2">
        <v>0</v>
      </c>
      <c r="AP328" s="2">
        <v>0</v>
      </c>
      <c r="AQ328" s="2">
        <v>0</v>
      </c>
      <c r="AR328" s="2">
        <v>0</v>
      </c>
      <c r="AS328" s="2">
        <v>0.16</v>
      </c>
      <c r="AT328" s="2">
        <v>0</v>
      </c>
      <c r="AU328" s="2">
        <v>0</v>
      </c>
      <c r="AV328" s="2">
        <v>1</v>
      </c>
      <c r="AW328" s="2">
        <v>1</v>
      </c>
      <c r="AX328" s="2"/>
      <c r="AY328" s="2"/>
      <c r="AZ328" s="2">
        <v>1</v>
      </c>
      <c r="BA328" s="2">
        <v>1</v>
      </c>
      <c r="BB328" s="2">
        <v>1</v>
      </c>
      <c r="BC328" s="2">
        <v>1</v>
      </c>
      <c r="BD328" s="2" t="s">
        <v>3</v>
      </c>
      <c r="BE328" s="2" t="s">
        <v>3</v>
      </c>
      <c r="BF328" s="2" t="s">
        <v>3</v>
      </c>
      <c r="BG328" s="2" t="s">
        <v>3</v>
      </c>
      <c r="BH328" s="2">
        <v>3</v>
      </c>
      <c r="BI328" s="2">
        <v>2</v>
      </c>
      <c r="BJ328" s="2" t="s">
        <v>422</v>
      </c>
      <c r="BK328" s="2"/>
      <c r="BL328" s="2"/>
      <c r="BM328" s="2">
        <v>500002</v>
      </c>
      <c r="BN328" s="2">
        <v>0</v>
      </c>
      <c r="BO328" s="2" t="s">
        <v>3</v>
      </c>
      <c r="BP328" s="2">
        <v>0</v>
      </c>
      <c r="BQ328" s="2">
        <v>12</v>
      </c>
      <c r="BR328" s="2">
        <v>0</v>
      </c>
      <c r="BS328" s="2">
        <v>1</v>
      </c>
      <c r="BT328" s="2">
        <v>1</v>
      </c>
      <c r="BU328" s="2">
        <v>1</v>
      </c>
      <c r="BV328" s="2">
        <v>1</v>
      </c>
      <c r="BW328" s="2">
        <v>1</v>
      </c>
      <c r="BX328" s="2">
        <v>1</v>
      </c>
      <c r="BY328" s="2" t="s">
        <v>3</v>
      </c>
      <c r="BZ328" s="2">
        <v>0</v>
      </c>
      <c r="CA328" s="2">
        <v>0</v>
      </c>
      <c r="CB328" s="2" t="s">
        <v>3</v>
      </c>
      <c r="CC328" s="2"/>
      <c r="CD328" s="2"/>
      <c r="CE328" s="2">
        <v>0</v>
      </c>
      <c r="CF328" s="2">
        <v>0</v>
      </c>
      <c r="CG328" s="2">
        <v>0</v>
      </c>
      <c r="CH328" s="2"/>
      <c r="CI328" s="2"/>
      <c r="CJ328" s="2"/>
      <c r="CK328" s="2"/>
      <c r="CL328" s="2"/>
      <c r="CM328" s="2">
        <v>0</v>
      </c>
      <c r="CN328" s="2" t="s">
        <v>3</v>
      </c>
      <c r="CO328" s="2">
        <v>0</v>
      </c>
      <c r="CP328" s="2">
        <f t="shared" si="314"/>
        <v>289</v>
      </c>
      <c r="CQ328" s="2">
        <f t="shared" si="315"/>
        <v>72.3</v>
      </c>
      <c r="CR328" s="2">
        <f t="shared" si="316"/>
        <v>0</v>
      </c>
      <c r="CS328" s="2">
        <f t="shared" si="317"/>
        <v>0</v>
      </c>
      <c r="CT328" s="2">
        <f t="shared" si="318"/>
        <v>0</v>
      </c>
      <c r="CU328" s="2">
        <f t="shared" si="319"/>
        <v>0</v>
      </c>
      <c r="CV328" s="2">
        <f t="shared" si="320"/>
        <v>0</v>
      </c>
      <c r="CW328" s="2">
        <f t="shared" si="321"/>
        <v>0</v>
      </c>
      <c r="CX328" s="2">
        <f t="shared" si="322"/>
        <v>0.16</v>
      </c>
      <c r="CY328" s="2">
        <f t="shared" si="323"/>
        <v>0</v>
      </c>
      <c r="CZ328" s="2">
        <f t="shared" si="324"/>
        <v>0</v>
      </c>
      <c r="DA328" s="2"/>
      <c r="DB328" s="2"/>
      <c r="DC328" s="2" t="s">
        <v>3</v>
      </c>
      <c r="DD328" s="2" t="s">
        <v>3</v>
      </c>
      <c r="DE328" s="2" t="s">
        <v>3</v>
      </c>
      <c r="DF328" s="2" t="s">
        <v>3</v>
      </c>
      <c r="DG328" s="2" t="s">
        <v>3</v>
      </c>
      <c r="DH328" s="2" t="s">
        <v>3</v>
      </c>
      <c r="DI328" s="2" t="s">
        <v>3</v>
      </c>
      <c r="DJ328" s="2" t="s">
        <v>3</v>
      </c>
      <c r="DK328" s="2" t="s">
        <v>3</v>
      </c>
      <c r="DL328" s="2" t="s">
        <v>3</v>
      </c>
      <c r="DM328" s="2" t="s">
        <v>3</v>
      </c>
      <c r="DN328" s="2">
        <v>0</v>
      </c>
      <c r="DO328" s="2">
        <v>0</v>
      </c>
      <c r="DP328" s="2">
        <v>1</v>
      </c>
      <c r="DQ328" s="2">
        <v>1</v>
      </c>
      <c r="DR328" s="2"/>
      <c r="DS328" s="2"/>
      <c r="DT328" s="2"/>
      <c r="DU328" s="2">
        <v>1010</v>
      </c>
      <c r="DV328" s="2" t="s">
        <v>149</v>
      </c>
      <c r="DW328" s="2" t="s">
        <v>149</v>
      </c>
      <c r="DX328" s="2">
        <v>1</v>
      </c>
      <c r="DY328" s="2"/>
      <c r="DZ328" s="2" t="s">
        <v>3</v>
      </c>
      <c r="EA328" s="2" t="s">
        <v>3</v>
      </c>
      <c r="EB328" s="2" t="s">
        <v>3</v>
      </c>
      <c r="EC328" s="2" t="s">
        <v>3</v>
      </c>
      <c r="ED328" s="2"/>
      <c r="EE328" s="2">
        <v>41318551</v>
      </c>
      <c r="EF328" s="2">
        <v>12</v>
      </c>
      <c r="EG328" s="2" t="s">
        <v>59</v>
      </c>
      <c r="EH328" s="2">
        <v>0</v>
      </c>
      <c r="EI328" s="2" t="s">
        <v>3</v>
      </c>
      <c r="EJ328" s="2">
        <v>2</v>
      </c>
      <c r="EK328" s="2">
        <v>500002</v>
      </c>
      <c r="EL328" s="2" t="s">
        <v>60</v>
      </c>
      <c r="EM328" s="2" t="s">
        <v>61</v>
      </c>
      <c r="EN328" s="2"/>
      <c r="EO328" s="2" t="s">
        <v>3</v>
      </c>
      <c r="EP328" s="2"/>
      <c r="EQ328" s="2">
        <v>131072</v>
      </c>
      <c r="ER328" s="2">
        <v>72.3</v>
      </c>
      <c r="ES328" s="2">
        <v>72.3</v>
      </c>
      <c r="ET328" s="2">
        <v>0</v>
      </c>
      <c r="EU328" s="2">
        <v>0</v>
      </c>
      <c r="EV328" s="2">
        <v>0</v>
      </c>
      <c r="EW328" s="2">
        <v>0</v>
      </c>
      <c r="EX328" s="2">
        <v>0</v>
      </c>
      <c r="EY328" s="2">
        <v>0</v>
      </c>
      <c r="EZ328" s="2"/>
      <c r="FA328" s="2"/>
      <c r="FB328" s="2"/>
      <c r="FC328" s="2"/>
      <c r="FD328" s="2"/>
      <c r="FE328" s="2"/>
      <c r="FF328" s="2"/>
      <c r="FG328" s="2"/>
      <c r="FH328" s="2"/>
      <c r="FI328" s="2"/>
      <c r="FJ328" s="2"/>
      <c r="FK328" s="2"/>
      <c r="FL328" s="2"/>
      <c r="FM328" s="2"/>
      <c r="FN328" s="2"/>
      <c r="FO328" s="2"/>
      <c r="FP328" s="2"/>
      <c r="FQ328" s="2">
        <v>0</v>
      </c>
      <c r="FR328" s="2">
        <f t="shared" si="325"/>
        <v>0</v>
      </c>
      <c r="FS328" s="2">
        <v>0</v>
      </c>
      <c r="FT328" s="2"/>
      <c r="FU328" s="2"/>
      <c r="FV328" s="2"/>
      <c r="FW328" s="2"/>
      <c r="FX328" s="2">
        <v>0</v>
      </c>
      <c r="FY328" s="2">
        <v>0</v>
      </c>
      <c r="FZ328" s="2"/>
      <c r="GA328" s="2" t="s">
        <v>3</v>
      </c>
      <c r="GB328" s="2"/>
      <c r="GC328" s="2"/>
      <c r="GD328" s="2">
        <v>1</v>
      </c>
      <c r="GE328" s="2"/>
      <c r="GF328" s="2">
        <v>841643591</v>
      </c>
      <c r="GG328" s="2">
        <v>2</v>
      </c>
      <c r="GH328" s="2">
        <v>1</v>
      </c>
      <c r="GI328" s="2">
        <v>-2</v>
      </c>
      <c r="GJ328" s="2">
        <v>0</v>
      </c>
      <c r="GK328" s="2">
        <v>0</v>
      </c>
      <c r="GL328" s="2">
        <f t="shared" si="326"/>
        <v>0</v>
      </c>
      <c r="GM328" s="2">
        <f t="shared" si="327"/>
        <v>289</v>
      </c>
      <c r="GN328" s="2">
        <f t="shared" si="328"/>
        <v>0</v>
      </c>
      <c r="GO328" s="2">
        <f t="shared" si="329"/>
        <v>289</v>
      </c>
      <c r="GP328" s="2">
        <f t="shared" si="330"/>
        <v>0</v>
      </c>
      <c r="GQ328" s="2"/>
      <c r="GR328" s="2">
        <v>0</v>
      </c>
      <c r="GS328" s="2">
        <v>3</v>
      </c>
      <c r="GT328" s="2">
        <v>0</v>
      </c>
      <c r="GU328" s="2" t="s">
        <v>3</v>
      </c>
      <c r="GV328" s="2">
        <f t="shared" si="331"/>
        <v>0</v>
      </c>
      <c r="GW328" s="2">
        <v>1</v>
      </c>
      <c r="GX328" s="2">
        <f t="shared" si="332"/>
        <v>0</v>
      </c>
      <c r="GY328" s="2"/>
      <c r="GZ328" s="2"/>
      <c r="HA328" s="2">
        <v>0</v>
      </c>
      <c r="HB328" s="2">
        <v>0</v>
      </c>
      <c r="HC328" s="2">
        <f t="shared" si="333"/>
        <v>0</v>
      </c>
      <c r="HD328" s="2"/>
      <c r="HE328" s="2" t="s">
        <v>3</v>
      </c>
      <c r="HF328" s="2" t="s">
        <v>3</v>
      </c>
      <c r="HG328" s="2"/>
      <c r="HH328" s="2"/>
      <c r="HI328" s="2"/>
      <c r="HJ328" s="2"/>
      <c r="HK328" s="2"/>
      <c r="HL328" s="2"/>
      <c r="HM328" s="2" t="s">
        <v>3</v>
      </c>
      <c r="HN328" s="2" t="s">
        <v>3</v>
      </c>
      <c r="HO328" s="2" t="s">
        <v>3</v>
      </c>
      <c r="HP328" s="2" t="s">
        <v>3</v>
      </c>
      <c r="HQ328" s="2" t="s">
        <v>3</v>
      </c>
      <c r="HR328" s="2"/>
      <c r="HS328" s="2"/>
      <c r="HT328" s="2"/>
      <c r="HU328" s="2"/>
      <c r="HV328" s="2"/>
      <c r="HW328" s="2"/>
      <c r="HX328" s="2"/>
      <c r="HY328" s="2"/>
      <c r="HZ328" s="2"/>
      <c r="IA328" s="2"/>
      <c r="IB328" s="2"/>
      <c r="IC328" s="2"/>
      <c r="ID328" s="2"/>
      <c r="IE328" s="2"/>
      <c r="IF328" s="2"/>
      <c r="IG328" s="2"/>
      <c r="IH328" s="2"/>
      <c r="II328" s="2"/>
      <c r="IJ328" s="2"/>
      <c r="IK328" s="2">
        <v>0</v>
      </c>
      <c r="IL328" s="2"/>
      <c r="IM328" s="2"/>
      <c r="IN328" s="2"/>
      <c r="IO328" s="2"/>
      <c r="IP328" s="2"/>
      <c r="IQ328" s="2"/>
      <c r="IR328" s="2"/>
      <c r="IS328" s="2"/>
      <c r="IT328" s="2"/>
      <c r="IU328" s="2"/>
    </row>
    <row r="329" spans="1:255" x14ac:dyDescent="0.2">
      <c r="A329">
        <v>17</v>
      </c>
      <c r="B329">
        <v>1</v>
      </c>
      <c r="E329" t="s">
        <v>419</v>
      </c>
      <c r="F329" t="s">
        <v>420</v>
      </c>
      <c r="G329" t="s">
        <v>421</v>
      </c>
      <c r="H329" t="s">
        <v>149</v>
      </c>
      <c r="I329">
        <v>4</v>
      </c>
      <c r="J329">
        <v>0</v>
      </c>
      <c r="K329">
        <v>4</v>
      </c>
      <c r="O329">
        <f t="shared" si="299"/>
        <v>3843</v>
      </c>
      <c r="P329">
        <f t="shared" si="300"/>
        <v>3843</v>
      </c>
      <c r="Q329">
        <f t="shared" si="301"/>
        <v>0</v>
      </c>
      <c r="R329">
        <f t="shared" si="302"/>
        <v>0</v>
      </c>
      <c r="S329">
        <f t="shared" si="303"/>
        <v>0</v>
      </c>
      <c r="T329">
        <f t="shared" si="304"/>
        <v>0</v>
      </c>
      <c r="U329">
        <f t="shared" si="305"/>
        <v>0</v>
      </c>
      <c r="V329">
        <f t="shared" si="306"/>
        <v>0</v>
      </c>
      <c r="W329">
        <f t="shared" si="307"/>
        <v>1</v>
      </c>
      <c r="X329">
        <f t="shared" si="308"/>
        <v>0</v>
      </c>
      <c r="Y329">
        <f t="shared" si="309"/>
        <v>0</v>
      </c>
      <c r="AA329">
        <v>76147894</v>
      </c>
      <c r="AB329">
        <f t="shared" si="310"/>
        <v>72.3</v>
      </c>
      <c r="AC329">
        <f t="shared" si="311"/>
        <v>72.3</v>
      </c>
      <c r="AD329">
        <f>ROUND((((ET329)-(EU329))+AE329),6)</f>
        <v>0</v>
      </c>
      <c r="AE329">
        <f>ROUND((EU329),6)</f>
        <v>0</v>
      </c>
      <c r="AF329">
        <f>ROUND((EV329),6)</f>
        <v>0</v>
      </c>
      <c r="AG329">
        <f t="shared" si="312"/>
        <v>0</v>
      </c>
      <c r="AH329">
        <f>(EW329)</f>
        <v>0</v>
      </c>
      <c r="AI329">
        <f>(EX329)</f>
        <v>0</v>
      </c>
      <c r="AJ329">
        <f t="shared" si="313"/>
        <v>0.16</v>
      </c>
      <c r="AK329">
        <v>72.3</v>
      </c>
      <c r="AL329">
        <v>72.3</v>
      </c>
      <c r="AM329">
        <v>0</v>
      </c>
      <c r="AN329">
        <v>0</v>
      </c>
      <c r="AO329">
        <v>0</v>
      </c>
      <c r="AP329">
        <v>0</v>
      </c>
      <c r="AQ329">
        <v>0</v>
      </c>
      <c r="AR329">
        <v>0</v>
      </c>
      <c r="AS329">
        <v>0.16</v>
      </c>
      <c r="AT329">
        <v>0</v>
      </c>
      <c r="AU329">
        <v>0</v>
      </c>
      <c r="AV329">
        <v>1</v>
      </c>
      <c r="AW329">
        <v>1</v>
      </c>
      <c r="AZ329">
        <v>13.29</v>
      </c>
      <c r="BA329">
        <v>1</v>
      </c>
      <c r="BB329">
        <v>1</v>
      </c>
      <c r="BC329">
        <v>13.29</v>
      </c>
      <c r="BD329" t="s">
        <v>3</v>
      </c>
      <c r="BE329" t="s">
        <v>3</v>
      </c>
      <c r="BF329" t="s">
        <v>3</v>
      </c>
      <c r="BG329" t="s">
        <v>3</v>
      </c>
      <c r="BH329">
        <v>3</v>
      </c>
      <c r="BI329">
        <v>2</v>
      </c>
      <c r="BJ329" t="s">
        <v>422</v>
      </c>
      <c r="BM329">
        <v>500002</v>
      </c>
      <c r="BN329">
        <v>0</v>
      </c>
      <c r="BO329" t="s">
        <v>384</v>
      </c>
      <c r="BP329">
        <v>1</v>
      </c>
      <c r="BQ329">
        <v>12</v>
      </c>
      <c r="BR329">
        <v>0</v>
      </c>
      <c r="BS329">
        <v>1</v>
      </c>
      <c r="BT329">
        <v>1</v>
      </c>
      <c r="BU329">
        <v>1</v>
      </c>
      <c r="BV329">
        <v>1</v>
      </c>
      <c r="BW329">
        <v>1</v>
      </c>
      <c r="BX329">
        <v>1</v>
      </c>
      <c r="BY329" t="s">
        <v>3</v>
      </c>
      <c r="BZ329">
        <v>0</v>
      </c>
      <c r="CA329">
        <v>0</v>
      </c>
      <c r="CB329" t="s">
        <v>3</v>
      </c>
      <c r="CE329">
        <v>0</v>
      </c>
      <c r="CF329">
        <v>0</v>
      </c>
      <c r="CG329">
        <v>0</v>
      </c>
      <c r="CM329">
        <v>0</v>
      </c>
      <c r="CN329" t="s">
        <v>3</v>
      </c>
      <c r="CO329">
        <v>0</v>
      </c>
      <c r="CP329">
        <f t="shared" si="314"/>
        <v>3843</v>
      </c>
      <c r="CQ329">
        <f t="shared" si="315"/>
        <v>960.86699999999985</v>
      </c>
      <c r="CR329">
        <f t="shared" si="316"/>
        <v>0</v>
      </c>
      <c r="CS329">
        <f t="shared" si="317"/>
        <v>0</v>
      </c>
      <c r="CT329">
        <f t="shared" si="318"/>
        <v>0</v>
      </c>
      <c r="CU329">
        <f t="shared" si="319"/>
        <v>0</v>
      </c>
      <c r="CV329">
        <f t="shared" si="320"/>
        <v>0</v>
      </c>
      <c r="CW329">
        <f t="shared" si="321"/>
        <v>0</v>
      </c>
      <c r="CX329">
        <f t="shared" si="322"/>
        <v>0.16</v>
      </c>
      <c r="CY329">
        <f t="shared" si="323"/>
        <v>0</v>
      </c>
      <c r="CZ329">
        <f t="shared" si="324"/>
        <v>0</v>
      </c>
      <c r="DC329" t="s">
        <v>3</v>
      </c>
      <c r="DD329" t="s">
        <v>3</v>
      </c>
      <c r="DE329" t="s">
        <v>3</v>
      </c>
      <c r="DF329" t="s">
        <v>3</v>
      </c>
      <c r="DG329" t="s">
        <v>3</v>
      </c>
      <c r="DH329" t="s">
        <v>3</v>
      </c>
      <c r="DI329" t="s">
        <v>3</v>
      </c>
      <c r="DJ329" t="s">
        <v>3</v>
      </c>
      <c r="DK329" t="s">
        <v>3</v>
      </c>
      <c r="DL329" t="s">
        <v>3</v>
      </c>
      <c r="DM329" t="s">
        <v>3</v>
      </c>
      <c r="DN329">
        <v>0</v>
      </c>
      <c r="DO329">
        <v>0</v>
      </c>
      <c r="DP329">
        <v>1</v>
      </c>
      <c r="DQ329">
        <v>1</v>
      </c>
      <c r="DU329">
        <v>1010</v>
      </c>
      <c r="DV329" t="s">
        <v>149</v>
      </c>
      <c r="DW329" t="s">
        <v>149</v>
      </c>
      <c r="DX329">
        <v>1</v>
      </c>
      <c r="DZ329" t="s">
        <v>3</v>
      </c>
      <c r="EA329" t="s">
        <v>3</v>
      </c>
      <c r="EB329" t="s">
        <v>3</v>
      </c>
      <c r="EC329" t="s">
        <v>3</v>
      </c>
      <c r="EE329">
        <v>41318551</v>
      </c>
      <c r="EF329">
        <v>12</v>
      </c>
      <c r="EG329" t="s">
        <v>59</v>
      </c>
      <c r="EH329">
        <v>0</v>
      </c>
      <c r="EI329" t="s">
        <v>3</v>
      </c>
      <c r="EJ329">
        <v>2</v>
      </c>
      <c r="EK329">
        <v>500002</v>
      </c>
      <c r="EL329" t="s">
        <v>60</v>
      </c>
      <c r="EM329" t="s">
        <v>61</v>
      </c>
      <c r="EO329" t="s">
        <v>3</v>
      </c>
      <c r="EQ329">
        <v>131072</v>
      </c>
      <c r="ER329">
        <v>72.3</v>
      </c>
      <c r="ES329">
        <v>72.3</v>
      </c>
      <c r="ET329">
        <v>0</v>
      </c>
      <c r="EU329">
        <v>0</v>
      </c>
      <c r="EV329">
        <v>0</v>
      </c>
      <c r="EW329">
        <v>0</v>
      </c>
      <c r="EX329">
        <v>0</v>
      </c>
      <c r="EY329">
        <v>0</v>
      </c>
      <c r="FQ329">
        <v>0</v>
      </c>
      <c r="FR329">
        <f t="shared" si="325"/>
        <v>0</v>
      </c>
      <c r="FS329">
        <v>0</v>
      </c>
      <c r="FX329">
        <v>0</v>
      </c>
      <c r="FY329">
        <v>0</v>
      </c>
      <c r="GA329" t="s">
        <v>3</v>
      </c>
      <c r="GD329">
        <v>1</v>
      </c>
      <c r="GF329">
        <v>841643591</v>
      </c>
      <c r="GG329">
        <v>1</v>
      </c>
      <c r="GH329">
        <v>1</v>
      </c>
      <c r="GI329">
        <v>3</v>
      </c>
      <c r="GJ329">
        <v>0</v>
      </c>
      <c r="GK329">
        <v>0</v>
      </c>
      <c r="GL329">
        <f t="shared" si="326"/>
        <v>0</v>
      </c>
      <c r="GM329">
        <f t="shared" si="327"/>
        <v>3843</v>
      </c>
      <c r="GN329">
        <f t="shared" si="328"/>
        <v>0</v>
      </c>
      <c r="GO329">
        <f t="shared" si="329"/>
        <v>3843</v>
      </c>
      <c r="GP329">
        <f t="shared" si="330"/>
        <v>0</v>
      </c>
      <c r="GR329">
        <v>0</v>
      </c>
      <c r="GS329">
        <v>3</v>
      </c>
      <c r="GT329">
        <v>0</v>
      </c>
      <c r="GU329" t="s">
        <v>3</v>
      </c>
      <c r="GV329">
        <f t="shared" si="331"/>
        <v>0</v>
      </c>
      <c r="GW329">
        <v>1</v>
      </c>
      <c r="GX329">
        <f t="shared" si="332"/>
        <v>0</v>
      </c>
      <c r="HA329">
        <v>0</v>
      </c>
      <c r="HB329">
        <v>0</v>
      </c>
      <c r="HC329">
        <f t="shared" si="333"/>
        <v>0</v>
      </c>
      <c r="HE329" t="s">
        <v>3</v>
      </c>
      <c r="HF329" t="s">
        <v>3</v>
      </c>
      <c r="HM329" t="s">
        <v>3</v>
      </c>
      <c r="HN329" t="s">
        <v>3</v>
      </c>
      <c r="HO329" t="s">
        <v>3</v>
      </c>
      <c r="HP329" t="s">
        <v>3</v>
      </c>
      <c r="HQ329" t="s">
        <v>3</v>
      </c>
      <c r="IK329">
        <v>0</v>
      </c>
    </row>
    <row r="330" spans="1:255" x14ac:dyDescent="0.2">
      <c r="A330" s="2">
        <v>17</v>
      </c>
      <c r="B330" s="2">
        <v>1</v>
      </c>
      <c r="C330" s="2">
        <f>ROW(SmtRes!A831)</f>
        <v>831</v>
      </c>
      <c r="D330" s="2">
        <f>ROW(EtalonRes!A845)</f>
        <v>845</v>
      </c>
      <c r="E330" s="2" t="s">
        <v>3</v>
      </c>
      <c r="F330" s="2" t="s">
        <v>19</v>
      </c>
      <c r="G330" s="2" t="s">
        <v>20</v>
      </c>
      <c r="H330" s="2" t="s">
        <v>21</v>
      </c>
      <c r="I330" s="2">
        <f>ROUND(7.68/100,9)</f>
        <v>7.6799999999999993E-2</v>
      </c>
      <c r="J330" s="2">
        <v>0</v>
      </c>
      <c r="K330" s="2">
        <f>ROUND(7.68/100,9)</f>
        <v>7.6799999999999993E-2</v>
      </c>
      <c r="L330" s="2"/>
      <c r="M330" s="2"/>
      <c r="N330" s="2"/>
      <c r="O330" s="2">
        <f t="shared" si="299"/>
        <v>153</v>
      </c>
      <c r="P330" s="2">
        <f t="shared" si="300"/>
        <v>0</v>
      </c>
      <c r="Q330" s="2">
        <f t="shared" si="301"/>
        <v>0</v>
      </c>
      <c r="R330" s="2">
        <f t="shared" si="302"/>
        <v>0</v>
      </c>
      <c r="S330" s="2">
        <f t="shared" si="303"/>
        <v>153</v>
      </c>
      <c r="T330" s="2">
        <f t="shared" si="304"/>
        <v>0</v>
      </c>
      <c r="U330" s="2">
        <f t="shared" si="305"/>
        <v>19.585843199999992</v>
      </c>
      <c r="V330" s="2">
        <f t="shared" si="306"/>
        <v>0</v>
      </c>
      <c r="W330" s="2">
        <f t="shared" si="307"/>
        <v>0</v>
      </c>
      <c r="X330" s="2">
        <f t="shared" si="308"/>
        <v>122</v>
      </c>
      <c r="Y330" s="2">
        <f t="shared" si="309"/>
        <v>58</v>
      </c>
      <c r="Z330" s="2"/>
      <c r="AA330" s="2">
        <v>-1</v>
      </c>
      <c r="AB330" s="2">
        <f t="shared" si="310"/>
        <v>1989.1872000000001</v>
      </c>
      <c r="AC330" s="2">
        <f t="shared" si="311"/>
        <v>0</v>
      </c>
      <c r="AD330" s="2">
        <f>ROUND(((((ET330*1.2*1.15*1.2))-((EU330*1.2*1.15*1.2)))+AE330),6)</f>
        <v>0</v>
      </c>
      <c r="AE330" s="2">
        <f t="shared" ref="AE330:AF333" si="337">ROUND(((EU330*1.2*1.15*1.2)),6)</f>
        <v>0</v>
      </c>
      <c r="AF330" s="2">
        <f t="shared" si="337"/>
        <v>1989.1872000000001</v>
      </c>
      <c r="AG330" s="2">
        <f t="shared" si="312"/>
        <v>0</v>
      </c>
      <c r="AH330" s="2">
        <f t="shared" ref="AH330:AI333" si="338">((EW330*1.2*1.15*1.2))</f>
        <v>255.02399999999994</v>
      </c>
      <c r="AI330" s="2">
        <f t="shared" si="338"/>
        <v>0</v>
      </c>
      <c r="AJ330" s="2">
        <f t="shared" si="313"/>
        <v>0</v>
      </c>
      <c r="AK330" s="2">
        <v>1201.2</v>
      </c>
      <c r="AL330" s="2">
        <v>0</v>
      </c>
      <c r="AM330" s="2">
        <v>0</v>
      </c>
      <c r="AN330" s="2">
        <v>0</v>
      </c>
      <c r="AO330" s="2">
        <v>1201.2</v>
      </c>
      <c r="AP330" s="2">
        <v>0</v>
      </c>
      <c r="AQ330" s="2">
        <v>154</v>
      </c>
      <c r="AR330" s="2">
        <v>0</v>
      </c>
      <c r="AS330" s="2">
        <v>0</v>
      </c>
      <c r="AT330" s="2">
        <v>80</v>
      </c>
      <c r="AU330" s="2">
        <v>38</v>
      </c>
      <c r="AV330" s="2">
        <v>1</v>
      </c>
      <c r="AW330" s="2">
        <v>1</v>
      </c>
      <c r="AX330" s="2"/>
      <c r="AY330" s="2"/>
      <c r="AZ330" s="2">
        <v>1</v>
      </c>
      <c r="BA330" s="2">
        <v>1</v>
      </c>
      <c r="BB330" s="2">
        <v>1</v>
      </c>
      <c r="BC330" s="2">
        <v>1</v>
      </c>
      <c r="BD330" s="2" t="s">
        <v>3</v>
      </c>
      <c r="BE330" s="2" t="s">
        <v>3</v>
      </c>
      <c r="BF330" s="2" t="s">
        <v>3</v>
      </c>
      <c r="BG330" s="2" t="s">
        <v>3</v>
      </c>
      <c r="BH330" s="2">
        <v>0</v>
      </c>
      <c r="BI330" s="2">
        <v>1</v>
      </c>
      <c r="BJ330" s="2" t="s">
        <v>22</v>
      </c>
      <c r="BK330" s="2"/>
      <c r="BL330" s="2"/>
      <c r="BM330" s="2">
        <v>1003</v>
      </c>
      <c r="BN330" s="2">
        <v>0</v>
      </c>
      <c r="BO330" s="2" t="s">
        <v>3</v>
      </c>
      <c r="BP330" s="2">
        <v>0</v>
      </c>
      <c r="BQ330" s="2">
        <v>2</v>
      </c>
      <c r="BR330" s="2">
        <v>0</v>
      </c>
      <c r="BS330" s="2">
        <v>1</v>
      </c>
      <c r="BT330" s="2">
        <v>1</v>
      </c>
      <c r="BU330" s="2">
        <v>1</v>
      </c>
      <c r="BV330" s="2">
        <v>1</v>
      </c>
      <c r="BW330" s="2">
        <v>1</v>
      </c>
      <c r="BX330" s="2">
        <v>1</v>
      </c>
      <c r="BY330" s="2" t="s">
        <v>3</v>
      </c>
      <c r="BZ330" s="2">
        <v>80</v>
      </c>
      <c r="CA330" s="2">
        <v>38</v>
      </c>
      <c r="CB330" s="2" t="s">
        <v>3</v>
      </c>
      <c r="CC330" s="2"/>
      <c r="CD330" s="2"/>
      <c r="CE330" s="2">
        <v>0</v>
      </c>
      <c r="CF330" s="2">
        <v>0</v>
      </c>
      <c r="CG330" s="2">
        <v>0</v>
      </c>
      <c r="CH330" s="2"/>
      <c r="CI330" s="2"/>
      <c r="CJ330" s="2"/>
      <c r="CK330" s="2"/>
      <c r="CL330" s="2"/>
      <c r="CM330" s="2">
        <v>0</v>
      </c>
      <c r="CN330" s="2" t="s">
        <v>1036</v>
      </c>
      <c r="CO330" s="2">
        <v>0</v>
      </c>
      <c r="CP330" s="2">
        <f t="shared" si="314"/>
        <v>153</v>
      </c>
      <c r="CQ330" s="2">
        <f t="shared" si="315"/>
        <v>0</v>
      </c>
      <c r="CR330" s="2">
        <f t="shared" si="316"/>
        <v>0</v>
      </c>
      <c r="CS330" s="2">
        <f t="shared" si="317"/>
        <v>0</v>
      </c>
      <c r="CT330" s="2">
        <f t="shared" si="318"/>
        <v>1989.1872000000001</v>
      </c>
      <c r="CU330" s="2">
        <f t="shared" si="319"/>
        <v>0</v>
      </c>
      <c r="CV330" s="2">
        <f t="shared" si="320"/>
        <v>255.02399999999994</v>
      </c>
      <c r="CW330" s="2">
        <f t="shared" si="321"/>
        <v>0</v>
      </c>
      <c r="CX330" s="2">
        <f t="shared" si="322"/>
        <v>0</v>
      </c>
      <c r="CY330" s="2">
        <f t="shared" si="323"/>
        <v>122.4</v>
      </c>
      <c r="CZ330" s="2">
        <f t="shared" si="324"/>
        <v>58.14</v>
      </c>
      <c r="DA330" s="2"/>
      <c r="DB330" s="2"/>
      <c r="DC330" s="2" t="s">
        <v>3</v>
      </c>
      <c r="DD330" s="2" t="s">
        <v>3</v>
      </c>
      <c r="DE330" s="2" t="s">
        <v>336</v>
      </c>
      <c r="DF330" s="2" t="s">
        <v>336</v>
      </c>
      <c r="DG330" s="2" t="s">
        <v>336</v>
      </c>
      <c r="DH330" s="2" t="s">
        <v>3</v>
      </c>
      <c r="DI330" s="2" t="s">
        <v>336</v>
      </c>
      <c r="DJ330" s="2" t="s">
        <v>336</v>
      </c>
      <c r="DK330" s="2" t="s">
        <v>3</v>
      </c>
      <c r="DL330" s="2" t="s">
        <v>3</v>
      </c>
      <c r="DM330" s="2" t="s">
        <v>3</v>
      </c>
      <c r="DN330" s="2">
        <v>0</v>
      </c>
      <c r="DO330" s="2">
        <v>0</v>
      </c>
      <c r="DP330" s="2">
        <v>1</v>
      </c>
      <c r="DQ330" s="2">
        <v>1</v>
      </c>
      <c r="DR330" s="2"/>
      <c r="DS330" s="2"/>
      <c r="DT330" s="2"/>
      <c r="DU330" s="2">
        <v>1013</v>
      </c>
      <c r="DV330" s="2" t="s">
        <v>21</v>
      </c>
      <c r="DW330" s="2" t="s">
        <v>21</v>
      </c>
      <c r="DX330" s="2">
        <v>1</v>
      </c>
      <c r="DY330" s="2"/>
      <c r="DZ330" s="2" t="s">
        <v>3</v>
      </c>
      <c r="EA330" s="2" t="s">
        <v>3</v>
      </c>
      <c r="EB330" s="2" t="s">
        <v>3</v>
      </c>
      <c r="EC330" s="2" t="s">
        <v>3</v>
      </c>
      <c r="ED330" s="2"/>
      <c r="EE330" s="2">
        <v>41318343</v>
      </c>
      <c r="EF330" s="2">
        <v>2</v>
      </c>
      <c r="EG330" s="2" t="s">
        <v>25</v>
      </c>
      <c r="EH330" s="2">
        <v>0</v>
      </c>
      <c r="EI330" s="2" t="s">
        <v>3</v>
      </c>
      <c r="EJ330" s="2">
        <v>1</v>
      </c>
      <c r="EK330" s="2">
        <v>1003</v>
      </c>
      <c r="EL330" s="2" t="s">
        <v>26</v>
      </c>
      <c r="EM330" s="2" t="s">
        <v>27</v>
      </c>
      <c r="EN330" s="2"/>
      <c r="EO330" s="2" t="s">
        <v>337</v>
      </c>
      <c r="EP330" s="2"/>
      <c r="EQ330" s="2">
        <v>132864</v>
      </c>
      <c r="ER330" s="2">
        <v>1201.2</v>
      </c>
      <c r="ES330" s="2">
        <v>0</v>
      </c>
      <c r="ET330" s="2">
        <v>0</v>
      </c>
      <c r="EU330" s="2">
        <v>0</v>
      </c>
      <c r="EV330" s="2">
        <v>1201.2</v>
      </c>
      <c r="EW330" s="2">
        <v>154</v>
      </c>
      <c r="EX330" s="2">
        <v>0</v>
      </c>
      <c r="EY330" s="2">
        <v>0</v>
      </c>
      <c r="EZ330" s="2"/>
      <c r="FA330" s="2"/>
      <c r="FB330" s="2"/>
      <c r="FC330" s="2"/>
      <c r="FD330" s="2"/>
      <c r="FE330" s="2"/>
      <c r="FF330" s="2"/>
      <c r="FG330" s="2"/>
      <c r="FH330" s="2"/>
      <c r="FI330" s="2"/>
      <c r="FJ330" s="2"/>
      <c r="FK330" s="2"/>
      <c r="FL330" s="2"/>
      <c r="FM330" s="2"/>
      <c r="FN330" s="2"/>
      <c r="FO330" s="2"/>
      <c r="FP330" s="2"/>
      <c r="FQ330" s="2">
        <v>0</v>
      </c>
      <c r="FR330" s="2">
        <f t="shared" si="325"/>
        <v>0</v>
      </c>
      <c r="FS330" s="2">
        <v>0</v>
      </c>
      <c r="FT330" s="2"/>
      <c r="FU330" s="2"/>
      <c r="FV330" s="2"/>
      <c r="FW330" s="2"/>
      <c r="FX330" s="2">
        <v>80</v>
      </c>
      <c r="FY330" s="2">
        <v>38</v>
      </c>
      <c r="FZ330" s="2"/>
      <c r="GA330" s="2" t="s">
        <v>3</v>
      </c>
      <c r="GB330" s="2"/>
      <c r="GC330" s="2"/>
      <c r="GD330" s="2">
        <v>1</v>
      </c>
      <c r="GE330" s="2"/>
      <c r="GF330" s="2">
        <v>1806771536</v>
      </c>
      <c r="GG330" s="2">
        <v>2</v>
      </c>
      <c r="GH330" s="2">
        <v>1</v>
      </c>
      <c r="GI330" s="2">
        <v>-2</v>
      </c>
      <c r="GJ330" s="2">
        <v>0</v>
      </c>
      <c r="GK330" s="2">
        <v>0</v>
      </c>
      <c r="GL330" s="2">
        <f t="shared" si="326"/>
        <v>0</v>
      </c>
      <c r="GM330" s="2">
        <f t="shared" si="327"/>
        <v>333</v>
      </c>
      <c r="GN330" s="2">
        <f t="shared" si="328"/>
        <v>333</v>
      </c>
      <c r="GO330" s="2">
        <f t="shared" si="329"/>
        <v>0</v>
      </c>
      <c r="GP330" s="2">
        <f t="shared" si="330"/>
        <v>0</v>
      </c>
      <c r="GQ330" s="2"/>
      <c r="GR330" s="2">
        <v>0</v>
      </c>
      <c r="GS330" s="2">
        <v>3</v>
      </c>
      <c r="GT330" s="2">
        <v>0</v>
      </c>
      <c r="GU330" s="2" t="s">
        <v>3</v>
      </c>
      <c r="GV330" s="2">
        <f t="shared" si="331"/>
        <v>0</v>
      </c>
      <c r="GW330" s="2">
        <v>1</v>
      </c>
      <c r="GX330" s="2">
        <f t="shared" si="332"/>
        <v>0</v>
      </c>
      <c r="GY330" s="2"/>
      <c r="GZ330" s="2"/>
      <c r="HA330" s="2">
        <v>0</v>
      </c>
      <c r="HB330" s="2">
        <v>0</v>
      </c>
      <c r="HC330" s="2">
        <f t="shared" si="333"/>
        <v>0</v>
      </c>
      <c r="HD330" s="2"/>
      <c r="HE330" s="2" t="s">
        <v>3</v>
      </c>
      <c r="HF330" s="2" t="s">
        <v>3</v>
      </c>
      <c r="HG330" s="2"/>
      <c r="HH330" s="2"/>
      <c r="HI330" s="2"/>
      <c r="HJ330" s="2"/>
      <c r="HK330" s="2"/>
      <c r="HL330" s="2"/>
      <c r="HM330" s="2" t="s">
        <v>3</v>
      </c>
      <c r="HN330" s="2" t="s">
        <v>3</v>
      </c>
      <c r="HO330" s="2" t="s">
        <v>3</v>
      </c>
      <c r="HP330" s="2" t="s">
        <v>3</v>
      </c>
      <c r="HQ330" s="2" t="s">
        <v>3</v>
      </c>
      <c r="HR330" s="2"/>
      <c r="HS330" s="2"/>
      <c r="HT330" s="2"/>
      <c r="HU330" s="2"/>
      <c r="HV330" s="2"/>
      <c r="HW330" s="2"/>
      <c r="HX330" s="2"/>
      <c r="HY330" s="2"/>
      <c r="HZ330" s="2"/>
      <c r="IA330" s="2"/>
      <c r="IB330" s="2"/>
      <c r="IC330" s="2"/>
      <c r="ID330" s="2"/>
      <c r="IE330" s="2"/>
      <c r="IF330" s="2"/>
      <c r="IG330" s="2"/>
      <c r="IH330" s="2"/>
      <c r="II330" s="2"/>
      <c r="IJ330" s="2"/>
      <c r="IK330" s="2">
        <v>0</v>
      </c>
      <c r="IL330" s="2"/>
      <c r="IM330" s="2"/>
      <c r="IN330" s="2"/>
      <c r="IO330" s="2"/>
      <c r="IP330" s="2"/>
      <c r="IQ330" s="2"/>
      <c r="IR330" s="2"/>
      <c r="IS330" s="2"/>
      <c r="IT330" s="2"/>
      <c r="IU330" s="2"/>
    </row>
    <row r="331" spans="1:255" x14ac:dyDescent="0.2">
      <c r="A331">
        <v>17</v>
      </c>
      <c r="B331">
        <v>1</v>
      </c>
      <c r="C331">
        <f>ROW(SmtRes!A832)</f>
        <v>832</v>
      </c>
      <c r="D331">
        <f>ROW(EtalonRes!A846)</f>
        <v>846</v>
      </c>
      <c r="E331" t="s">
        <v>3</v>
      </c>
      <c r="F331" t="s">
        <v>19</v>
      </c>
      <c r="G331" t="s">
        <v>20</v>
      </c>
      <c r="H331" t="s">
        <v>21</v>
      </c>
      <c r="I331">
        <f>ROUND(7.68/100,9)</f>
        <v>7.6799999999999993E-2</v>
      </c>
      <c r="J331">
        <v>0</v>
      </c>
      <c r="K331">
        <f>ROUND(7.68/100,9)</f>
        <v>7.6799999999999993E-2</v>
      </c>
      <c r="O331">
        <f t="shared" si="299"/>
        <v>153</v>
      </c>
      <c r="P331">
        <f t="shared" si="300"/>
        <v>0</v>
      </c>
      <c r="Q331">
        <f t="shared" si="301"/>
        <v>0</v>
      </c>
      <c r="R331">
        <f t="shared" si="302"/>
        <v>0</v>
      </c>
      <c r="S331">
        <f t="shared" si="303"/>
        <v>153</v>
      </c>
      <c r="T331">
        <f t="shared" si="304"/>
        <v>0</v>
      </c>
      <c r="U331">
        <f t="shared" si="305"/>
        <v>19.585843199999992</v>
      </c>
      <c r="V331">
        <f t="shared" si="306"/>
        <v>0</v>
      </c>
      <c r="W331">
        <f t="shared" si="307"/>
        <v>0</v>
      </c>
      <c r="X331">
        <f t="shared" si="308"/>
        <v>122</v>
      </c>
      <c r="Y331">
        <f t="shared" si="309"/>
        <v>58</v>
      </c>
      <c r="AA331">
        <v>-1</v>
      </c>
      <c r="AB331">
        <f t="shared" si="310"/>
        <v>1989.1872000000001</v>
      </c>
      <c r="AC331">
        <f t="shared" si="311"/>
        <v>0</v>
      </c>
      <c r="AD331">
        <f>ROUND(((((ET331*1.2*1.15*1.2))-((EU331*1.2*1.15*1.2)))+AE331),6)</f>
        <v>0</v>
      </c>
      <c r="AE331">
        <f t="shared" si="337"/>
        <v>0</v>
      </c>
      <c r="AF331">
        <f t="shared" si="337"/>
        <v>1989.1872000000001</v>
      </c>
      <c r="AG331">
        <f t="shared" si="312"/>
        <v>0</v>
      </c>
      <c r="AH331">
        <f t="shared" si="338"/>
        <v>255.02399999999994</v>
      </c>
      <c r="AI331">
        <f t="shared" si="338"/>
        <v>0</v>
      </c>
      <c r="AJ331">
        <f t="shared" si="313"/>
        <v>0</v>
      </c>
      <c r="AK331">
        <v>1201.2</v>
      </c>
      <c r="AL331">
        <v>0</v>
      </c>
      <c r="AM331">
        <v>0</v>
      </c>
      <c r="AN331">
        <v>0</v>
      </c>
      <c r="AO331">
        <v>1201.2</v>
      </c>
      <c r="AP331">
        <v>0</v>
      </c>
      <c r="AQ331">
        <v>154</v>
      </c>
      <c r="AR331">
        <v>0</v>
      </c>
      <c r="AS331">
        <v>0</v>
      </c>
      <c r="AT331">
        <v>80</v>
      </c>
      <c r="AU331">
        <v>38</v>
      </c>
      <c r="AV331">
        <v>1</v>
      </c>
      <c r="AW331">
        <v>1</v>
      </c>
      <c r="AZ331">
        <v>1</v>
      </c>
      <c r="BA331">
        <v>1</v>
      </c>
      <c r="BB331">
        <v>1</v>
      </c>
      <c r="BC331">
        <v>1</v>
      </c>
      <c r="BD331" t="s">
        <v>3</v>
      </c>
      <c r="BE331" t="s">
        <v>3</v>
      </c>
      <c r="BF331" t="s">
        <v>3</v>
      </c>
      <c r="BG331" t="s">
        <v>3</v>
      </c>
      <c r="BH331">
        <v>0</v>
      </c>
      <c r="BI331">
        <v>1</v>
      </c>
      <c r="BJ331" t="s">
        <v>22</v>
      </c>
      <c r="BM331">
        <v>1003</v>
      </c>
      <c r="BN331">
        <v>0</v>
      </c>
      <c r="BO331" t="s">
        <v>258</v>
      </c>
      <c r="BP331">
        <v>1</v>
      </c>
      <c r="BQ331">
        <v>2</v>
      </c>
      <c r="BR331">
        <v>0</v>
      </c>
      <c r="BS331">
        <v>1</v>
      </c>
      <c r="BT331">
        <v>1</v>
      </c>
      <c r="BU331">
        <v>1</v>
      </c>
      <c r="BV331">
        <v>1</v>
      </c>
      <c r="BW331">
        <v>1</v>
      </c>
      <c r="BX331">
        <v>1</v>
      </c>
      <c r="BY331" t="s">
        <v>3</v>
      </c>
      <c r="BZ331">
        <v>80</v>
      </c>
      <c r="CA331">
        <v>38</v>
      </c>
      <c r="CB331" t="s">
        <v>3</v>
      </c>
      <c r="CE331">
        <v>0</v>
      </c>
      <c r="CF331">
        <v>0</v>
      </c>
      <c r="CG331">
        <v>0</v>
      </c>
      <c r="CM331">
        <v>0</v>
      </c>
      <c r="CN331" t="s">
        <v>1036</v>
      </c>
      <c r="CO331">
        <v>0</v>
      </c>
      <c r="CP331">
        <f t="shared" si="314"/>
        <v>153</v>
      </c>
      <c r="CQ331">
        <f t="shared" si="315"/>
        <v>0</v>
      </c>
      <c r="CR331">
        <f t="shared" si="316"/>
        <v>0</v>
      </c>
      <c r="CS331">
        <f t="shared" si="317"/>
        <v>0</v>
      </c>
      <c r="CT331">
        <f t="shared" si="318"/>
        <v>1989.1872000000001</v>
      </c>
      <c r="CU331">
        <f t="shared" si="319"/>
        <v>0</v>
      </c>
      <c r="CV331">
        <f t="shared" si="320"/>
        <v>255.02399999999994</v>
      </c>
      <c r="CW331">
        <f t="shared" si="321"/>
        <v>0</v>
      </c>
      <c r="CX331">
        <f t="shared" si="322"/>
        <v>0</v>
      </c>
      <c r="CY331">
        <f t="shared" si="323"/>
        <v>122.4</v>
      </c>
      <c r="CZ331">
        <f t="shared" si="324"/>
        <v>58.14</v>
      </c>
      <c r="DC331" t="s">
        <v>3</v>
      </c>
      <c r="DD331" t="s">
        <v>3</v>
      </c>
      <c r="DE331" t="s">
        <v>336</v>
      </c>
      <c r="DF331" t="s">
        <v>336</v>
      </c>
      <c r="DG331" t="s">
        <v>336</v>
      </c>
      <c r="DH331" t="s">
        <v>3</v>
      </c>
      <c r="DI331" t="s">
        <v>336</v>
      </c>
      <c r="DJ331" t="s">
        <v>336</v>
      </c>
      <c r="DK331" t="s">
        <v>3</v>
      </c>
      <c r="DL331" t="s">
        <v>3</v>
      </c>
      <c r="DM331" t="s">
        <v>3</v>
      </c>
      <c r="DN331">
        <v>0</v>
      </c>
      <c r="DO331">
        <v>0</v>
      </c>
      <c r="DP331">
        <v>1</v>
      </c>
      <c r="DQ331">
        <v>1</v>
      </c>
      <c r="DU331">
        <v>1013</v>
      </c>
      <c r="DV331" t="s">
        <v>21</v>
      </c>
      <c r="DW331" t="s">
        <v>21</v>
      </c>
      <c r="DX331">
        <v>1</v>
      </c>
      <c r="DZ331" t="s">
        <v>3</v>
      </c>
      <c r="EA331" t="s">
        <v>3</v>
      </c>
      <c r="EB331" t="s">
        <v>3</v>
      </c>
      <c r="EC331" t="s">
        <v>3</v>
      </c>
      <c r="EE331">
        <v>41318343</v>
      </c>
      <c r="EF331">
        <v>2</v>
      </c>
      <c r="EG331" t="s">
        <v>25</v>
      </c>
      <c r="EH331">
        <v>0</v>
      </c>
      <c r="EI331" t="s">
        <v>3</v>
      </c>
      <c r="EJ331">
        <v>1</v>
      </c>
      <c r="EK331">
        <v>1003</v>
      </c>
      <c r="EL331" t="s">
        <v>26</v>
      </c>
      <c r="EM331" t="s">
        <v>27</v>
      </c>
      <c r="EO331" t="s">
        <v>337</v>
      </c>
      <c r="EQ331">
        <v>132864</v>
      </c>
      <c r="ER331">
        <v>1201.2</v>
      </c>
      <c r="ES331">
        <v>0</v>
      </c>
      <c r="ET331">
        <v>0</v>
      </c>
      <c r="EU331">
        <v>0</v>
      </c>
      <c r="EV331">
        <v>1201.2</v>
      </c>
      <c r="EW331">
        <v>154</v>
      </c>
      <c r="EX331">
        <v>0</v>
      </c>
      <c r="EY331">
        <v>0</v>
      </c>
      <c r="FQ331">
        <v>0</v>
      </c>
      <c r="FR331">
        <f t="shared" si="325"/>
        <v>0</v>
      </c>
      <c r="FS331">
        <v>0</v>
      </c>
      <c r="FX331">
        <v>80</v>
      </c>
      <c r="FY331">
        <v>38</v>
      </c>
      <c r="GA331" t="s">
        <v>3</v>
      </c>
      <c r="GD331">
        <v>1</v>
      </c>
      <c r="GF331">
        <v>1806771536</v>
      </c>
      <c r="GG331">
        <v>1</v>
      </c>
      <c r="GH331">
        <v>1</v>
      </c>
      <c r="GI331">
        <v>-2</v>
      </c>
      <c r="GJ331">
        <v>0</v>
      </c>
      <c r="GK331">
        <v>0</v>
      </c>
      <c r="GL331">
        <f t="shared" si="326"/>
        <v>0</v>
      </c>
      <c r="GM331">
        <f t="shared" si="327"/>
        <v>333</v>
      </c>
      <c r="GN331">
        <f t="shared" si="328"/>
        <v>333</v>
      </c>
      <c r="GO331">
        <f t="shared" si="329"/>
        <v>0</v>
      </c>
      <c r="GP331">
        <f t="shared" si="330"/>
        <v>0</v>
      </c>
      <c r="GR331">
        <v>0</v>
      </c>
      <c r="GS331">
        <v>3</v>
      </c>
      <c r="GT331">
        <v>0</v>
      </c>
      <c r="GU331" t="s">
        <v>3</v>
      </c>
      <c r="GV331">
        <f t="shared" si="331"/>
        <v>0</v>
      </c>
      <c r="GW331">
        <v>1</v>
      </c>
      <c r="GX331">
        <f t="shared" si="332"/>
        <v>0</v>
      </c>
      <c r="HA331">
        <v>0</v>
      </c>
      <c r="HB331">
        <v>0</v>
      </c>
      <c r="HC331">
        <f t="shared" si="333"/>
        <v>0</v>
      </c>
      <c r="HE331" t="s">
        <v>3</v>
      </c>
      <c r="HF331" t="s">
        <v>3</v>
      </c>
      <c r="HM331" t="s">
        <v>3</v>
      </c>
      <c r="HN331" t="s">
        <v>3</v>
      </c>
      <c r="HO331" t="s">
        <v>3</v>
      </c>
      <c r="HP331" t="s">
        <v>3</v>
      </c>
      <c r="HQ331" t="s">
        <v>3</v>
      </c>
      <c r="IK331">
        <v>0</v>
      </c>
    </row>
    <row r="332" spans="1:255" x14ac:dyDescent="0.2">
      <c r="A332" s="2">
        <v>17</v>
      </c>
      <c r="B332" s="2">
        <v>1</v>
      </c>
      <c r="C332" s="2">
        <f>ROW(SmtRes!A833)</f>
        <v>833</v>
      </c>
      <c r="D332" s="2">
        <f>ROW(EtalonRes!A847)</f>
        <v>847</v>
      </c>
      <c r="E332" s="2" t="s">
        <v>3</v>
      </c>
      <c r="F332" s="2" t="s">
        <v>31</v>
      </c>
      <c r="G332" s="2" t="s">
        <v>32</v>
      </c>
      <c r="H332" s="2" t="s">
        <v>21</v>
      </c>
      <c r="I332" s="2">
        <f>ROUND(4.8/100,9)</f>
        <v>4.8000000000000001E-2</v>
      </c>
      <c r="J332" s="2">
        <v>0</v>
      </c>
      <c r="K332" s="2">
        <f>ROUND(4.8/100,9)</f>
        <v>4.8000000000000001E-2</v>
      </c>
      <c r="L332" s="2"/>
      <c r="M332" s="2"/>
      <c r="N332" s="2"/>
      <c r="O332" s="2">
        <f t="shared" si="299"/>
        <v>58</v>
      </c>
      <c r="P332" s="2">
        <f t="shared" si="300"/>
        <v>0</v>
      </c>
      <c r="Q332" s="2">
        <f t="shared" si="301"/>
        <v>0</v>
      </c>
      <c r="R332" s="2">
        <f t="shared" si="302"/>
        <v>0</v>
      </c>
      <c r="S332" s="2">
        <f t="shared" si="303"/>
        <v>58</v>
      </c>
      <c r="T332" s="2">
        <f t="shared" si="304"/>
        <v>0</v>
      </c>
      <c r="U332" s="2">
        <f t="shared" si="305"/>
        <v>7.7262336000000005</v>
      </c>
      <c r="V332" s="2">
        <f t="shared" si="306"/>
        <v>0</v>
      </c>
      <c r="W332" s="2">
        <f t="shared" si="307"/>
        <v>0</v>
      </c>
      <c r="X332" s="2">
        <f t="shared" si="308"/>
        <v>46</v>
      </c>
      <c r="Y332" s="2">
        <f t="shared" si="309"/>
        <v>22</v>
      </c>
      <c r="Z332" s="2"/>
      <c r="AA332" s="2">
        <v>-1</v>
      </c>
      <c r="AB332" s="2">
        <f t="shared" si="310"/>
        <v>1207.2239999999999</v>
      </c>
      <c r="AC332" s="2">
        <f t="shared" si="311"/>
        <v>0</v>
      </c>
      <c r="AD332" s="2">
        <f>ROUND(((((ET332*1.2*1.15*1.2))-((EU332*1.2*1.15*1.2)))+AE332),6)</f>
        <v>0</v>
      </c>
      <c r="AE332" s="2">
        <f t="shared" si="337"/>
        <v>0</v>
      </c>
      <c r="AF332" s="2">
        <f t="shared" si="337"/>
        <v>1207.2239999999999</v>
      </c>
      <c r="AG332" s="2">
        <f t="shared" si="312"/>
        <v>0</v>
      </c>
      <c r="AH332" s="2">
        <f t="shared" si="338"/>
        <v>160.9632</v>
      </c>
      <c r="AI332" s="2">
        <f t="shared" si="338"/>
        <v>0</v>
      </c>
      <c r="AJ332" s="2">
        <f t="shared" si="313"/>
        <v>0</v>
      </c>
      <c r="AK332" s="2">
        <v>729</v>
      </c>
      <c r="AL332" s="2">
        <v>0</v>
      </c>
      <c r="AM332" s="2">
        <v>0</v>
      </c>
      <c r="AN332" s="2">
        <v>0</v>
      </c>
      <c r="AO332" s="2">
        <v>729</v>
      </c>
      <c r="AP332" s="2">
        <v>0</v>
      </c>
      <c r="AQ332" s="2">
        <v>97.2</v>
      </c>
      <c r="AR332" s="2">
        <v>0</v>
      </c>
      <c r="AS332" s="2">
        <v>0</v>
      </c>
      <c r="AT332" s="2">
        <v>80</v>
      </c>
      <c r="AU332" s="2">
        <v>38</v>
      </c>
      <c r="AV332" s="2">
        <v>1</v>
      </c>
      <c r="AW332" s="2">
        <v>1</v>
      </c>
      <c r="AX332" s="2"/>
      <c r="AY332" s="2"/>
      <c r="AZ332" s="2">
        <v>1</v>
      </c>
      <c r="BA332" s="2">
        <v>1</v>
      </c>
      <c r="BB332" s="2">
        <v>1</v>
      </c>
      <c r="BC332" s="2">
        <v>1</v>
      </c>
      <c r="BD332" s="2" t="s">
        <v>3</v>
      </c>
      <c r="BE332" s="2" t="s">
        <v>3</v>
      </c>
      <c r="BF332" s="2" t="s">
        <v>3</v>
      </c>
      <c r="BG332" s="2" t="s">
        <v>3</v>
      </c>
      <c r="BH332" s="2">
        <v>0</v>
      </c>
      <c r="BI332" s="2">
        <v>1</v>
      </c>
      <c r="BJ332" s="2" t="s">
        <v>33</v>
      </c>
      <c r="BK332" s="2"/>
      <c r="BL332" s="2"/>
      <c r="BM332" s="2">
        <v>1003</v>
      </c>
      <c r="BN332" s="2">
        <v>0</v>
      </c>
      <c r="BO332" s="2" t="s">
        <v>3</v>
      </c>
      <c r="BP332" s="2">
        <v>0</v>
      </c>
      <c r="BQ332" s="2">
        <v>2</v>
      </c>
      <c r="BR332" s="2">
        <v>0</v>
      </c>
      <c r="BS332" s="2">
        <v>1</v>
      </c>
      <c r="BT332" s="2">
        <v>1</v>
      </c>
      <c r="BU332" s="2">
        <v>1</v>
      </c>
      <c r="BV332" s="2">
        <v>1</v>
      </c>
      <c r="BW332" s="2">
        <v>1</v>
      </c>
      <c r="BX332" s="2">
        <v>1</v>
      </c>
      <c r="BY332" s="2" t="s">
        <v>3</v>
      </c>
      <c r="BZ332" s="2">
        <v>80</v>
      </c>
      <c r="CA332" s="2">
        <v>38</v>
      </c>
      <c r="CB332" s="2" t="s">
        <v>3</v>
      </c>
      <c r="CC332" s="2"/>
      <c r="CD332" s="2"/>
      <c r="CE332" s="2">
        <v>0</v>
      </c>
      <c r="CF332" s="2">
        <v>0</v>
      </c>
      <c r="CG332" s="2">
        <v>0</v>
      </c>
      <c r="CH332" s="2"/>
      <c r="CI332" s="2"/>
      <c r="CJ332" s="2"/>
      <c r="CK332" s="2"/>
      <c r="CL332" s="2"/>
      <c r="CM332" s="2">
        <v>0</v>
      </c>
      <c r="CN332" s="2" t="s">
        <v>1036</v>
      </c>
      <c r="CO332" s="2">
        <v>0</v>
      </c>
      <c r="CP332" s="2">
        <f t="shared" si="314"/>
        <v>58</v>
      </c>
      <c r="CQ332" s="2">
        <f t="shared" si="315"/>
        <v>0</v>
      </c>
      <c r="CR332" s="2">
        <f t="shared" si="316"/>
        <v>0</v>
      </c>
      <c r="CS332" s="2">
        <f t="shared" si="317"/>
        <v>0</v>
      </c>
      <c r="CT332" s="2">
        <f t="shared" si="318"/>
        <v>1207.2239999999999</v>
      </c>
      <c r="CU332" s="2">
        <f t="shared" si="319"/>
        <v>0</v>
      </c>
      <c r="CV332" s="2">
        <f t="shared" si="320"/>
        <v>160.9632</v>
      </c>
      <c r="CW332" s="2">
        <f t="shared" si="321"/>
        <v>0</v>
      </c>
      <c r="CX332" s="2">
        <f t="shared" si="322"/>
        <v>0</v>
      </c>
      <c r="CY332" s="2">
        <f t="shared" si="323"/>
        <v>46.4</v>
      </c>
      <c r="CZ332" s="2">
        <f t="shared" si="324"/>
        <v>22.04</v>
      </c>
      <c r="DA332" s="2"/>
      <c r="DB332" s="2"/>
      <c r="DC332" s="2" t="s">
        <v>3</v>
      </c>
      <c r="DD332" s="2" t="s">
        <v>3</v>
      </c>
      <c r="DE332" s="2" t="s">
        <v>336</v>
      </c>
      <c r="DF332" s="2" t="s">
        <v>336</v>
      </c>
      <c r="DG332" s="2" t="s">
        <v>336</v>
      </c>
      <c r="DH332" s="2" t="s">
        <v>3</v>
      </c>
      <c r="DI332" s="2" t="s">
        <v>336</v>
      </c>
      <c r="DJ332" s="2" t="s">
        <v>336</v>
      </c>
      <c r="DK332" s="2" t="s">
        <v>3</v>
      </c>
      <c r="DL332" s="2" t="s">
        <v>3</v>
      </c>
      <c r="DM332" s="2" t="s">
        <v>3</v>
      </c>
      <c r="DN332" s="2">
        <v>0</v>
      </c>
      <c r="DO332" s="2">
        <v>0</v>
      </c>
      <c r="DP332" s="2">
        <v>1</v>
      </c>
      <c r="DQ332" s="2">
        <v>1</v>
      </c>
      <c r="DR332" s="2"/>
      <c r="DS332" s="2"/>
      <c r="DT332" s="2"/>
      <c r="DU332" s="2">
        <v>1013</v>
      </c>
      <c r="DV332" s="2" t="s">
        <v>21</v>
      </c>
      <c r="DW332" s="2" t="s">
        <v>21</v>
      </c>
      <c r="DX332" s="2">
        <v>1</v>
      </c>
      <c r="DY332" s="2"/>
      <c r="DZ332" s="2" t="s">
        <v>3</v>
      </c>
      <c r="EA332" s="2" t="s">
        <v>3</v>
      </c>
      <c r="EB332" s="2" t="s">
        <v>3</v>
      </c>
      <c r="EC332" s="2" t="s">
        <v>3</v>
      </c>
      <c r="ED332" s="2"/>
      <c r="EE332" s="2">
        <v>41318343</v>
      </c>
      <c r="EF332" s="2">
        <v>2</v>
      </c>
      <c r="EG332" s="2" t="s">
        <v>25</v>
      </c>
      <c r="EH332" s="2">
        <v>0</v>
      </c>
      <c r="EI332" s="2" t="s">
        <v>3</v>
      </c>
      <c r="EJ332" s="2">
        <v>1</v>
      </c>
      <c r="EK332" s="2">
        <v>1003</v>
      </c>
      <c r="EL332" s="2" t="s">
        <v>26</v>
      </c>
      <c r="EM332" s="2" t="s">
        <v>27</v>
      </c>
      <c r="EN332" s="2"/>
      <c r="EO332" s="2" t="s">
        <v>337</v>
      </c>
      <c r="EP332" s="2"/>
      <c r="EQ332" s="2">
        <v>132864</v>
      </c>
      <c r="ER332" s="2">
        <v>729</v>
      </c>
      <c r="ES332" s="2">
        <v>0</v>
      </c>
      <c r="ET332" s="2">
        <v>0</v>
      </c>
      <c r="EU332" s="2">
        <v>0</v>
      </c>
      <c r="EV332" s="2">
        <v>729</v>
      </c>
      <c r="EW332" s="2">
        <v>97.2</v>
      </c>
      <c r="EX332" s="2">
        <v>0</v>
      </c>
      <c r="EY332" s="2">
        <v>0</v>
      </c>
      <c r="EZ332" s="2"/>
      <c r="FA332" s="2"/>
      <c r="FB332" s="2"/>
      <c r="FC332" s="2"/>
      <c r="FD332" s="2"/>
      <c r="FE332" s="2"/>
      <c r="FF332" s="2"/>
      <c r="FG332" s="2"/>
      <c r="FH332" s="2"/>
      <c r="FI332" s="2"/>
      <c r="FJ332" s="2"/>
      <c r="FK332" s="2"/>
      <c r="FL332" s="2"/>
      <c r="FM332" s="2"/>
      <c r="FN332" s="2"/>
      <c r="FO332" s="2"/>
      <c r="FP332" s="2"/>
      <c r="FQ332" s="2">
        <v>0</v>
      </c>
      <c r="FR332" s="2">
        <f t="shared" si="325"/>
        <v>0</v>
      </c>
      <c r="FS332" s="2">
        <v>0</v>
      </c>
      <c r="FT332" s="2"/>
      <c r="FU332" s="2"/>
      <c r="FV332" s="2"/>
      <c r="FW332" s="2"/>
      <c r="FX332" s="2">
        <v>80</v>
      </c>
      <c r="FY332" s="2">
        <v>38</v>
      </c>
      <c r="FZ332" s="2"/>
      <c r="GA332" s="2" t="s">
        <v>3</v>
      </c>
      <c r="GB332" s="2"/>
      <c r="GC332" s="2"/>
      <c r="GD332" s="2">
        <v>1</v>
      </c>
      <c r="GE332" s="2"/>
      <c r="GF332" s="2">
        <v>-38627357</v>
      </c>
      <c r="GG332" s="2">
        <v>2</v>
      </c>
      <c r="GH332" s="2">
        <v>1</v>
      </c>
      <c r="GI332" s="2">
        <v>-2</v>
      </c>
      <c r="GJ332" s="2">
        <v>0</v>
      </c>
      <c r="GK332" s="2">
        <v>0</v>
      </c>
      <c r="GL332" s="2">
        <f t="shared" si="326"/>
        <v>0</v>
      </c>
      <c r="GM332" s="2">
        <f t="shared" si="327"/>
        <v>126</v>
      </c>
      <c r="GN332" s="2">
        <f t="shared" si="328"/>
        <v>126</v>
      </c>
      <c r="GO332" s="2">
        <f t="shared" si="329"/>
        <v>0</v>
      </c>
      <c r="GP332" s="2">
        <f t="shared" si="330"/>
        <v>0</v>
      </c>
      <c r="GQ332" s="2"/>
      <c r="GR332" s="2">
        <v>0</v>
      </c>
      <c r="GS332" s="2">
        <v>3</v>
      </c>
      <c r="GT332" s="2">
        <v>0</v>
      </c>
      <c r="GU332" s="2" t="s">
        <v>3</v>
      </c>
      <c r="GV332" s="2">
        <f t="shared" si="331"/>
        <v>0</v>
      </c>
      <c r="GW332" s="2">
        <v>1</v>
      </c>
      <c r="GX332" s="2">
        <f t="shared" si="332"/>
        <v>0</v>
      </c>
      <c r="GY332" s="2"/>
      <c r="GZ332" s="2"/>
      <c r="HA332" s="2">
        <v>0</v>
      </c>
      <c r="HB332" s="2">
        <v>0</v>
      </c>
      <c r="HC332" s="2">
        <f t="shared" si="333"/>
        <v>0</v>
      </c>
      <c r="HD332" s="2"/>
      <c r="HE332" s="2" t="s">
        <v>3</v>
      </c>
      <c r="HF332" s="2" t="s">
        <v>3</v>
      </c>
      <c r="HG332" s="2"/>
      <c r="HH332" s="2"/>
      <c r="HI332" s="2"/>
      <c r="HJ332" s="2"/>
      <c r="HK332" s="2"/>
      <c r="HL332" s="2"/>
      <c r="HM332" s="2" t="s">
        <v>3</v>
      </c>
      <c r="HN332" s="2" t="s">
        <v>3</v>
      </c>
      <c r="HO332" s="2" t="s">
        <v>3</v>
      </c>
      <c r="HP332" s="2" t="s">
        <v>3</v>
      </c>
      <c r="HQ332" s="2" t="s">
        <v>3</v>
      </c>
      <c r="HR332" s="2"/>
      <c r="HS332" s="2"/>
      <c r="HT332" s="2"/>
      <c r="HU332" s="2"/>
      <c r="HV332" s="2"/>
      <c r="HW332" s="2"/>
      <c r="HX332" s="2"/>
      <c r="HY332" s="2"/>
      <c r="HZ332" s="2"/>
      <c r="IA332" s="2"/>
      <c r="IB332" s="2"/>
      <c r="IC332" s="2"/>
      <c r="ID332" s="2"/>
      <c r="IE332" s="2"/>
      <c r="IF332" s="2"/>
      <c r="IG332" s="2"/>
      <c r="IH332" s="2"/>
      <c r="II332" s="2"/>
      <c r="IJ332" s="2"/>
      <c r="IK332" s="2">
        <v>0</v>
      </c>
      <c r="IL332" s="2"/>
      <c r="IM332" s="2"/>
      <c r="IN332" s="2"/>
      <c r="IO332" s="2"/>
      <c r="IP332" s="2"/>
      <c r="IQ332" s="2"/>
      <c r="IR332" s="2"/>
      <c r="IS332" s="2"/>
      <c r="IT332" s="2"/>
      <c r="IU332" s="2"/>
    </row>
    <row r="333" spans="1:255" x14ac:dyDescent="0.2">
      <c r="A333">
        <v>17</v>
      </c>
      <c r="B333">
        <v>1</v>
      </c>
      <c r="C333">
        <f>ROW(SmtRes!A834)</f>
        <v>834</v>
      </c>
      <c r="D333">
        <f>ROW(EtalonRes!A848)</f>
        <v>848</v>
      </c>
      <c r="E333" t="s">
        <v>3</v>
      </c>
      <c r="F333" t="s">
        <v>31</v>
      </c>
      <c r="G333" t="s">
        <v>32</v>
      </c>
      <c r="H333" t="s">
        <v>21</v>
      </c>
      <c r="I333">
        <f>ROUND(4.8/100,9)</f>
        <v>4.8000000000000001E-2</v>
      </c>
      <c r="J333">
        <v>0</v>
      </c>
      <c r="K333">
        <f>ROUND(4.8/100,9)</f>
        <v>4.8000000000000001E-2</v>
      </c>
      <c r="O333">
        <f t="shared" si="299"/>
        <v>58</v>
      </c>
      <c r="P333">
        <f t="shared" si="300"/>
        <v>0</v>
      </c>
      <c r="Q333">
        <f t="shared" si="301"/>
        <v>0</v>
      </c>
      <c r="R333">
        <f t="shared" si="302"/>
        <v>0</v>
      </c>
      <c r="S333">
        <f t="shared" si="303"/>
        <v>58</v>
      </c>
      <c r="T333">
        <f t="shared" si="304"/>
        <v>0</v>
      </c>
      <c r="U333">
        <f t="shared" si="305"/>
        <v>7.7262336000000005</v>
      </c>
      <c r="V333">
        <f t="shared" si="306"/>
        <v>0</v>
      </c>
      <c r="W333">
        <f t="shared" si="307"/>
        <v>0</v>
      </c>
      <c r="X333">
        <f t="shared" si="308"/>
        <v>46</v>
      </c>
      <c r="Y333">
        <f t="shared" si="309"/>
        <v>22</v>
      </c>
      <c r="AA333">
        <v>-1</v>
      </c>
      <c r="AB333">
        <f t="shared" si="310"/>
        <v>1207.2239999999999</v>
      </c>
      <c r="AC333">
        <f t="shared" si="311"/>
        <v>0</v>
      </c>
      <c r="AD333">
        <f>ROUND(((((ET333*1.2*1.15*1.2))-((EU333*1.2*1.15*1.2)))+AE333),6)</f>
        <v>0</v>
      </c>
      <c r="AE333">
        <f t="shared" si="337"/>
        <v>0</v>
      </c>
      <c r="AF333">
        <f t="shared" si="337"/>
        <v>1207.2239999999999</v>
      </c>
      <c r="AG333">
        <f t="shared" si="312"/>
        <v>0</v>
      </c>
      <c r="AH333">
        <f t="shared" si="338"/>
        <v>160.9632</v>
      </c>
      <c r="AI333">
        <f t="shared" si="338"/>
        <v>0</v>
      </c>
      <c r="AJ333">
        <f t="shared" si="313"/>
        <v>0</v>
      </c>
      <c r="AK333">
        <v>729</v>
      </c>
      <c r="AL333">
        <v>0</v>
      </c>
      <c r="AM333">
        <v>0</v>
      </c>
      <c r="AN333">
        <v>0</v>
      </c>
      <c r="AO333">
        <v>729</v>
      </c>
      <c r="AP333">
        <v>0</v>
      </c>
      <c r="AQ333">
        <v>97.2</v>
      </c>
      <c r="AR333">
        <v>0</v>
      </c>
      <c r="AS333">
        <v>0</v>
      </c>
      <c r="AT333">
        <v>80</v>
      </c>
      <c r="AU333">
        <v>38</v>
      </c>
      <c r="AV333">
        <v>1</v>
      </c>
      <c r="AW333">
        <v>1</v>
      </c>
      <c r="AZ333">
        <v>1</v>
      </c>
      <c r="BA333">
        <v>1</v>
      </c>
      <c r="BB333">
        <v>1</v>
      </c>
      <c r="BC333">
        <v>1</v>
      </c>
      <c r="BD333" t="s">
        <v>3</v>
      </c>
      <c r="BE333" t="s">
        <v>3</v>
      </c>
      <c r="BF333" t="s">
        <v>3</v>
      </c>
      <c r="BG333" t="s">
        <v>3</v>
      </c>
      <c r="BH333">
        <v>0</v>
      </c>
      <c r="BI333">
        <v>1</v>
      </c>
      <c r="BJ333" t="s">
        <v>33</v>
      </c>
      <c r="BM333">
        <v>1003</v>
      </c>
      <c r="BN333">
        <v>0</v>
      </c>
      <c r="BO333" t="s">
        <v>258</v>
      </c>
      <c r="BP333">
        <v>1</v>
      </c>
      <c r="BQ333">
        <v>2</v>
      </c>
      <c r="BR333">
        <v>0</v>
      </c>
      <c r="BS333">
        <v>1</v>
      </c>
      <c r="BT333">
        <v>1</v>
      </c>
      <c r="BU333">
        <v>1</v>
      </c>
      <c r="BV333">
        <v>1</v>
      </c>
      <c r="BW333">
        <v>1</v>
      </c>
      <c r="BX333">
        <v>1</v>
      </c>
      <c r="BY333" t="s">
        <v>3</v>
      </c>
      <c r="BZ333">
        <v>80</v>
      </c>
      <c r="CA333">
        <v>38</v>
      </c>
      <c r="CB333" t="s">
        <v>3</v>
      </c>
      <c r="CE333">
        <v>0</v>
      </c>
      <c r="CF333">
        <v>0</v>
      </c>
      <c r="CG333">
        <v>0</v>
      </c>
      <c r="CM333">
        <v>0</v>
      </c>
      <c r="CN333" t="s">
        <v>1036</v>
      </c>
      <c r="CO333">
        <v>0</v>
      </c>
      <c r="CP333">
        <f t="shared" si="314"/>
        <v>58</v>
      </c>
      <c r="CQ333">
        <f t="shared" si="315"/>
        <v>0</v>
      </c>
      <c r="CR333">
        <f t="shared" si="316"/>
        <v>0</v>
      </c>
      <c r="CS333">
        <f t="shared" si="317"/>
        <v>0</v>
      </c>
      <c r="CT333">
        <f t="shared" si="318"/>
        <v>1207.2239999999999</v>
      </c>
      <c r="CU333">
        <f t="shared" si="319"/>
        <v>0</v>
      </c>
      <c r="CV333">
        <f t="shared" si="320"/>
        <v>160.9632</v>
      </c>
      <c r="CW333">
        <f t="shared" si="321"/>
        <v>0</v>
      </c>
      <c r="CX333">
        <f t="shared" si="322"/>
        <v>0</v>
      </c>
      <c r="CY333">
        <f t="shared" si="323"/>
        <v>46.4</v>
      </c>
      <c r="CZ333">
        <f t="shared" si="324"/>
        <v>22.04</v>
      </c>
      <c r="DC333" t="s">
        <v>3</v>
      </c>
      <c r="DD333" t="s">
        <v>3</v>
      </c>
      <c r="DE333" t="s">
        <v>336</v>
      </c>
      <c r="DF333" t="s">
        <v>336</v>
      </c>
      <c r="DG333" t="s">
        <v>336</v>
      </c>
      <c r="DH333" t="s">
        <v>3</v>
      </c>
      <c r="DI333" t="s">
        <v>336</v>
      </c>
      <c r="DJ333" t="s">
        <v>336</v>
      </c>
      <c r="DK333" t="s">
        <v>3</v>
      </c>
      <c r="DL333" t="s">
        <v>3</v>
      </c>
      <c r="DM333" t="s">
        <v>3</v>
      </c>
      <c r="DN333">
        <v>0</v>
      </c>
      <c r="DO333">
        <v>0</v>
      </c>
      <c r="DP333">
        <v>1</v>
      </c>
      <c r="DQ333">
        <v>1</v>
      </c>
      <c r="DU333">
        <v>1013</v>
      </c>
      <c r="DV333" t="s">
        <v>21</v>
      </c>
      <c r="DW333" t="s">
        <v>21</v>
      </c>
      <c r="DX333">
        <v>1</v>
      </c>
      <c r="DZ333" t="s">
        <v>3</v>
      </c>
      <c r="EA333" t="s">
        <v>3</v>
      </c>
      <c r="EB333" t="s">
        <v>3</v>
      </c>
      <c r="EC333" t="s">
        <v>3</v>
      </c>
      <c r="EE333">
        <v>41318343</v>
      </c>
      <c r="EF333">
        <v>2</v>
      </c>
      <c r="EG333" t="s">
        <v>25</v>
      </c>
      <c r="EH333">
        <v>0</v>
      </c>
      <c r="EI333" t="s">
        <v>3</v>
      </c>
      <c r="EJ333">
        <v>1</v>
      </c>
      <c r="EK333">
        <v>1003</v>
      </c>
      <c r="EL333" t="s">
        <v>26</v>
      </c>
      <c r="EM333" t="s">
        <v>27</v>
      </c>
      <c r="EO333" t="s">
        <v>337</v>
      </c>
      <c r="EQ333">
        <v>132864</v>
      </c>
      <c r="ER333">
        <v>729</v>
      </c>
      <c r="ES333">
        <v>0</v>
      </c>
      <c r="ET333">
        <v>0</v>
      </c>
      <c r="EU333">
        <v>0</v>
      </c>
      <c r="EV333">
        <v>729</v>
      </c>
      <c r="EW333">
        <v>97.2</v>
      </c>
      <c r="EX333">
        <v>0</v>
      </c>
      <c r="EY333">
        <v>0</v>
      </c>
      <c r="FQ333">
        <v>0</v>
      </c>
      <c r="FR333">
        <f t="shared" si="325"/>
        <v>0</v>
      </c>
      <c r="FS333">
        <v>0</v>
      </c>
      <c r="FX333">
        <v>80</v>
      </c>
      <c r="FY333">
        <v>38</v>
      </c>
      <c r="GA333" t="s">
        <v>3</v>
      </c>
      <c r="GD333">
        <v>1</v>
      </c>
      <c r="GF333">
        <v>-38627357</v>
      </c>
      <c r="GG333">
        <v>1</v>
      </c>
      <c r="GH333">
        <v>1</v>
      </c>
      <c r="GI333">
        <v>-2</v>
      </c>
      <c r="GJ333">
        <v>0</v>
      </c>
      <c r="GK333">
        <v>0</v>
      </c>
      <c r="GL333">
        <f t="shared" si="326"/>
        <v>0</v>
      </c>
      <c r="GM333">
        <f t="shared" si="327"/>
        <v>126</v>
      </c>
      <c r="GN333">
        <f t="shared" si="328"/>
        <v>126</v>
      </c>
      <c r="GO333">
        <f t="shared" si="329"/>
        <v>0</v>
      </c>
      <c r="GP333">
        <f t="shared" si="330"/>
        <v>0</v>
      </c>
      <c r="GR333">
        <v>0</v>
      </c>
      <c r="GS333">
        <v>3</v>
      </c>
      <c r="GT333">
        <v>0</v>
      </c>
      <c r="GU333" t="s">
        <v>3</v>
      </c>
      <c r="GV333">
        <f t="shared" si="331"/>
        <v>0</v>
      </c>
      <c r="GW333">
        <v>1</v>
      </c>
      <c r="GX333">
        <f t="shared" si="332"/>
        <v>0</v>
      </c>
      <c r="HA333">
        <v>0</v>
      </c>
      <c r="HB333">
        <v>0</v>
      </c>
      <c r="HC333">
        <f t="shared" si="333"/>
        <v>0</v>
      </c>
      <c r="HE333" t="s">
        <v>3</v>
      </c>
      <c r="HF333" t="s">
        <v>3</v>
      </c>
      <c r="HM333" t="s">
        <v>3</v>
      </c>
      <c r="HN333" t="s">
        <v>3</v>
      </c>
      <c r="HO333" t="s">
        <v>3</v>
      </c>
      <c r="HP333" t="s">
        <v>3</v>
      </c>
      <c r="HQ333" t="s">
        <v>3</v>
      </c>
      <c r="IK333">
        <v>0</v>
      </c>
    </row>
    <row r="334" spans="1:255" x14ac:dyDescent="0.2">
      <c r="A334" s="2">
        <v>17</v>
      </c>
      <c r="B334" s="2">
        <v>1</v>
      </c>
      <c r="C334" s="2">
        <f>ROW(SmtRes!A841)</f>
        <v>841</v>
      </c>
      <c r="D334" s="2">
        <f>ROW(EtalonRes!A855)</f>
        <v>855</v>
      </c>
      <c r="E334" s="2" t="s">
        <v>3</v>
      </c>
      <c r="F334" s="2" t="s">
        <v>35</v>
      </c>
      <c r="G334" s="2" t="s">
        <v>423</v>
      </c>
      <c r="H334" s="2" t="s">
        <v>37</v>
      </c>
      <c r="I334" s="2">
        <f>ROUND(2.88,9)</f>
        <v>2.88</v>
      </c>
      <c r="J334" s="2">
        <v>0</v>
      </c>
      <c r="K334" s="2">
        <f>ROUND(2.88,9)</f>
        <v>2.88</v>
      </c>
      <c r="L334" s="2"/>
      <c r="M334" s="2"/>
      <c r="N334" s="2"/>
      <c r="O334" s="2">
        <f t="shared" si="299"/>
        <v>388</v>
      </c>
      <c r="P334" s="2">
        <f t="shared" si="300"/>
        <v>208</v>
      </c>
      <c r="Q334" s="2">
        <f t="shared" si="301"/>
        <v>105</v>
      </c>
      <c r="R334" s="2">
        <f t="shared" si="302"/>
        <v>12</v>
      </c>
      <c r="S334" s="2">
        <f t="shared" si="303"/>
        <v>75</v>
      </c>
      <c r="T334" s="2">
        <f t="shared" si="304"/>
        <v>0</v>
      </c>
      <c r="U334" s="2">
        <f t="shared" si="305"/>
        <v>9.141119999999999</v>
      </c>
      <c r="V334" s="2">
        <f t="shared" si="306"/>
        <v>1.1525759999999998</v>
      </c>
      <c r="W334" s="2">
        <f t="shared" si="307"/>
        <v>0</v>
      </c>
      <c r="X334" s="2">
        <f t="shared" si="308"/>
        <v>106</v>
      </c>
      <c r="Y334" s="2">
        <f t="shared" si="309"/>
        <v>59</v>
      </c>
      <c r="Z334" s="2"/>
      <c r="AA334" s="2">
        <v>-1</v>
      </c>
      <c r="AB334" s="2">
        <f t="shared" si="310"/>
        <v>134.65700000000001</v>
      </c>
      <c r="AC334" s="2">
        <f t="shared" si="311"/>
        <v>72.349999999999994</v>
      </c>
      <c r="AD334" s="2">
        <f>ROUND(((((ET334*1.2*1.15))-((EU334*1.2*1.15)))+AE334),6)</f>
        <v>36.376800000000003</v>
      </c>
      <c r="AE334" s="2">
        <f>ROUND(((EU334*1.2*1.15)),6)</f>
        <v>4.1951999999999998</v>
      </c>
      <c r="AF334" s="2">
        <f>ROUND(((EV334*1.2*1.15)),6)</f>
        <v>25.930199999999999</v>
      </c>
      <c r="AG334" s="2">
        <f t="shared" si="312"/>
        <v>0</v>
      </c>
      <c r="AH334" s="2">
        <f>((EW334*1.2*1.15))</f>
        <v>3.1739999999999995</v>
      </c>
      <c r="AI334" s="2">
        <f>((EX334*1.2*1.15))</f>
        <v>0.40019999999999994</v>
      </c>
      <c r="AJ334" s="2">
        <f t="shared" si="313"/>
        <v>0</v>
      </c>
      <c r="AK334" s="2">
        <v>117.5</v>
      </c>
      <c r="AL334" s="2">
        <v>72.349999999999994</v>
      </c>
      <c r="AM334" s="2">
        <v>26.36</v>
      </c>
      <c r="AN334" s="2">
        <v>3.04</v>
      </c>
      <c r="AO334" s="2">
        <v>18.79</v>
      </c>
      <c r="AP334" s="2">
        <v>0</v>
      </c>
      <c r="AQ334" s="2">
        <v>2.2999999999999998</v>
      </c>
      <c r="AR334" s="2">
        <v>0.28999999999999998</v>
      </c>
      <c r="AS334" s="2">
        <v>0</v>
      </c>
      <c r="AT334" s="2">
        <v>122</v>
      </c>
      <c r="AU334" s="2">
        <v>68</v>
      </c>
      <c r="AV334" s="2">
        <v>1</v>
      </c>
      <c r="AW334" s="2">
        <v>1</v>
      </c>
      <c r="AX334" s="2"/>
      <c r="AY334" s="2"/>
      <c r="AZ334" s="2">
        <v>1</v>
      </c>
      <c r="BA334" s="2">
        <v>1</v>
      </c>
      <c r="BB334" s="2">
        <v>1</v>
      </c>
      <c r="BC334" s="2">
        <v>1</v>
      </c>
      <c r="BD334" s="2" t="s">
        <v>3</v>
      </c>
      <c r="BE334" s="2" t="s">
        <v>3</v>
      </c>
      <c r="BF334" s="2" t="s">
        <v>3</v>
      </c>
      <c r="BG334" s="2" t="s">
        <v>3</v>
      </c>
      <c r="BH334" s="2">
        <v>0</v>
      </c>
      <c r="BI334" s="2">
        <v>1</v>
      </c>
      <c r="BJ334" s="2" t="s">
        <v>38</v>
      </c>
      <c r="BK334" s="2"/>
      <c r="BL334" s="2"/>
      <c r="BM334" s="2">
        <v>8001</v>
      </c>
      <c r="BN334" s="2">
        <v>0</v>
      </c>
      <c r="BO334" s="2" t="s">
        <v>3</v>
      </c>
      <c r="BP334" s="2">
        <v>0</v>
      </c>
      <c r="BQ334" s="2">
        <v>2</v>
      </c>
      <c r="BR334" s="2">
        <v>0</v>
      </c>
      <c r="BS334" s="2">
        <v>1</v>
      </c>
      <c r="BT334" s="2">
        <v>1</v>
      </c>
      <c r="BU334" s="2">
        <v>1</v>
      </c>
      <c r="BV334" s="2">
        <v>1</v>
      </c>
      <c r="BW334" s="2">
        <v>1</v>
      </c>
      <c r="BX334" s="2">
        <v>1</v>
      </c>
      <c r="BY334" s="2" t="s">
        <v>3</v>
      </c>
      <c r="BZ334" s="2">
        <v>122</v>
      </c>
      <c r="CA334" s="2">
        <v>68</v>
      </c>
      <c r="CB334" s="2" t="s">
        <v>3</v>
      </c>
      <c r="CC334" s="2"/>
      <c r="CD334" s="2"/>
      <c r="CE334" s="2">
        <v>0</v>
      </c>
      <c r="CF334" s="2">
        <v>0</v>
      </c>
      <c r="CG334" s="2">
        <v>0</v>
      </c>
      <c r="CH334" s="2"/>
      <c r="CI334" s="2"/>
      <c r="CJ334" s="2"/>
      <c r="CK334" s="2"/>
      <c r="CL334" s="2"/>
      <c r="CM334" s="2">
        <v>0</v>
      </c>
      <c r="CN334" s="2" t="s">
        <v>1035</v>
      </c>
      <c r="CO334" s="2">
        <v>0</v>
      </c>
      <c r="CP334" s="2">
        <f t="shared" si="314"/>
        <v>388</v>
      </c>
      <c r="CQ334" s="2">
        <f t="shared" si="315"/>
        <v>72.349999999999994</v>
      </c>
      <c r="CR334" s="2">
        <f t="shared" si="316"/>
        <v>36.376800000000003</v>
      </c>
      <c r="CS334" s="2">
        <f t="shared" si="317"/>
        <v>4.1951999999999998</v>
      </c>
      <c r="CT334" s="2">
        <f t="shared" si="318"/>
        <v>25.930199999999999</v>
      </c>
      <c r="CU334" s="2">
        <f t="shared" si="319"/>
        <v>0</v>
      </c>
      <c r="CV334" s="2">
        <f t="shared" si="320"/>
        <v>3.1739999999999995</v>
      </c>
      <c r="CW334" s="2">
        <f t="shared" si="321"/>
        <v>0.40019999999999994</v>
      </c>
      <c r="CX334" s="2">
        <f t="shared" si="322"/>
        <v>0</v>
      </c>
      <c r="CY334" s="2">
        <f t="shared" si="323"/>
        <v>106.14</v>
      </c>
      <c r="CZ334" s="2">
        <f t="shared" si="324"/>
        <v>59.16</v>
      </c>
      <c r="DA334" s="2"/>
      <c r="DB334" s="2"/>
      <c r="DC334" s="2" t="s">
        <v>3</v>
      </c>
      <c r="DD334" s="2" t="s">
        <v>3</v>
      </c>
      <c r="DE334" s="2" t="s">
        <v>286</v>
      </c>
      <c r="DF334" s="2" t="s">
        <v>286</v>
      </c>
      <c r="DG334" s="2" t="s">
        <v>286</v>
      </c>
      <c r="DH334" s="2" t="s">
        <v>3</v>
      </c>
      <c r="DI334" s="2" t="s">
        <v>286</v>
      </c>
      <c r="DJ334" s="2" t="s">
        <v>286</v>
      </c>
      <c r="DK334" s="2" t="s">
        <v>3</v>
      </c>
      <c r="DL334" s="2" t="s">
        <v>3</v>
      </c>
      <c r="DM334" s="2" t="s">
        <v>3</v>
      </c>
      <c r="DN334" s="2">
        <v>0</v>
      </c>
      <c r="DO334" s="2">
        <v>0</v>
      </c>
      <c r="DP334" s="2">
        <v>1</v>
      </c>
      <c r="DQ334" s="2">
        <v>1</v>
      </c>
      <c r="DR334" s="2"/>
      <c r="DS334" s="2"/>
      <c r="DT334" s="2"/>
      <c r="DU334" s="2">
        <v>1013</v>
      </c>
      <c r="DV334" s="2" t="s">
        <v>37</v>
      </c>
      <c r="DW334" s="2" t="s">
        <v>37</v>
      </c>
      <c r="DX334" s="2">
        <v>1</v>
      </c>
      <c r="DY334" s="2"/>
      <c r="DZ334" s="2" t="s">
        <v>3</v>
      </c>
      <c r="EA334" s="2" t="s">
        <v>3</v>
      </c>
      <c r="EB334" s="2" t="s">
        <v>3</v>
      </c>
      <c r="EC334" s="2" t="s">
        <v>3</v>
      </c>
      <c r="ED334" s="2"/>
      <c r="EE334" s="2">
        <v>41318372</v>
      </c>
      <c r="EF334" s="2">
        <v>2</v>
      </c>
      <c r="EG334" s="2" t="s">
        <v>25</v>
      </c>
      <c r="EH334" s="2">
        <v>0</v>
      </c>
      <c r="EI334" s="2" t="s">
        <v>3</v>
      </c>
      <c r="EJ334" s="2">
        <v>1</v>
      </c>
      <c r="EK334" s="2">
        <v>8001</v>
      </c>
      <c r="EL334" s="2" t="s">
        <v>39</v>
      </c>
      <c r="EM334" s="2" t="s">
        <v>40</v>
      </c>
      <c r="EN334" s="2"/>
      <c r="EO334" s="2" t="s">
        <v>289</v>
      </c>
      <c r="EP334" s="2"/>
      <c r="EQ334" s="2">
        <v>132864</v>
      </c>
      <c r="ER334" s="2">
        <v>117.5</v>
      </c>
      <c r="ES334" s="2">
        <v>72.349999999999994</v>
      </c>
      <c r="ET334" s="2">
        <v>26.36</v>
      </c>
      <c r="EU334" s="2">
        <v>3.04</v>
      </c>
      <c r="EV334" s="2">
        <v>18.79</v>
      </c>
      <c r="EW334" s="2">
        <v>2.2999999999999998</v>
      </c>
      <c r="EX334" s="2">
        <v>0.28999999999999998</v>
      </c>
      <c r="EY334" s="2">
        <v>0</v>
      </c>
      <c r="EZ334" s="2"/>
      <c r="FA334" s="2"/>
      <c r="FB334" s="2"/>
      <c r="FC334" s="2"/>
      <c r="FD334" s="2"/>
      <c r="FE334" s="2"/>
      <c r="FF334" s="2"/>
      <c r="FG334" s="2"/>
      <c r="FH334" s="2"/>
      <c r="FI334" s="2"/>
      <c r="FJ334" s="2"/>
      <c r="FK334" s="2"/>
      <c r="FL334" s="2"/>
      <c r="FM334" s="2"/>
      <c r="FN334" s="2"/>
      <c r="FO334" s="2"/>
      <c r="FP334" s="2"/>
      <c r="FQ334" s="2">
        <v>0</v>
      </c>
      <c r="FR334" s="2">
        <f t="shared" si="325"/>
        <v>0</v>
      </c>
      <c r="FS334" s="2">
        <v>0</v>
      </c>
      <c r="FT334" s="2"/>
      <c r="FU334" s="2"/>
      <c r="FV334" s="2"/>
      <c r="FW334" s="2"/>
      <c r="FX334" s="2">
        <v>122</v>
      </c>
      <c r="FY334" s="2">
        <v>68</v>
      </c>
      <c r="FZ334" s="2"/>
      <c r="GA334" s="2" t="s">
        <v>3</v>
      </c>
      <c r="GB334" s="2"/>
      <c r="GC334" s="2"/>
      <c r="GD334" s="2">
        <v>1</v>
      </c>
      <c r="GE334" s="2"/>
      <c r="GF334" s="2">
        <v>-875919129</v>
      </c>
      <c r="GG334" s="2">
        <v>2</v>
      </c>
      <c r="GH334" s="2">
        <v>1</v>
      </c>
      <c r="GI334" s="2">
        <v>-2</v>
      </c>
      <c r="GJ334" s="2">
        <v>0</v>
      </c>
      <c r="GK334" s="2">
        <v>0</v>
      </c>
      <c r="GL334" s="2">
        <f t="shared" si="326"/>
        <v>0</v>
      </c>
      <c r="GM334" s="2">
        <f t="shared" si="327"/>
        <v>553</v>
      </c>
      <c r="GN334" s="2">
        <f t="shared" si="328"/>
        <v>553</v>
      </c>
      <c r="GO334" s="2">
        <f t="shared" si="329"/>
        <v>0</v>
      </c>
      <c r="GP334" s="2">
        <f t="shared" si="330"/>
        <v>0</v>
      </c>
      <c r="GQ334" s="2"/>
      <c r="GR334" s="2">
        <v>0</v>
      </c>
      <c r="GS334" s="2">
        <v>3</v>
      </c>
      <c r="GT334" s="2">
        <v>0</v>
      </c>
      <c r="GU334" s="2" t="s">
        <v>3</v>
      </c>
      <c r="GV334" s="2">
        <f t="shared" si="331"/>
        <v>0</v>
      </c>
      <c r="GW334" s="2">
        <v>1</v>
      </c>
      <c r="GX334" s="2">
        <f t="shared" si="332"/>
        <v>0</v>
      </c>
      <c r="GY334" s="2"/>
      <c r="GZ334" s="2"/>
      <c r="HA334" s="2">
        <v>0</v>
      </c>
      <c r="HB334" s="2">
        <v>0</v>
      </c>
      <c r="HC334" s="2">
        <f t="shared" si="333"/>
        <v>0</v>
      </c>
      <c r="HD334" s="2"/>
      <c r="HE334" s="2" t="s">
        <v>3</v>
      </c>
      <c r="HF334" s="2" t="s">
        <v>3</v>
      </c>
      <c r="HG334" s="2"/>
      <c r="HH334" s="2"/>
      <c r="HI334" s="2"/>
      <c r="HJ334" s="2"/>
      <c r="HK334" s="2"/>
      <c r="HL334" s="2"/>
      <c r="HM334" s="2" t="s">
        <v>3</v>
      </c>
      <c r="HN334" s="2" t="s">
        <v>3</v>
      </c>
      <c r="HO334" s="2" t="s">
        <v>3</v>
      </c>
      <c r="HP334" s="2" t="s">
        <v>3</v>
      </c>
      <c r="HQ334" s="2" t="s">
        <v>3</v>
      </c>
      <c r="HR334" s="2"/>
      <c r="HS334" s="2"/>
      <c r="HT334" s="2"/>
      <c r="HU334" s="2"/>
      <c r="HV334" s="2"/>
      <c r="HW334" s="2"/>
      <c r="HX334" s="2"/>
      <c r="HY334" s="2"/>
      <c r="HZ334" s="2"/>
      <c r="IA334" s="2"/>
      <c r="IB334" s="2"/>
      <c r="IC334" s="2"/>
      <c r="ID334" s="2"/>
      <c r="IE334" s="2"/>
      <c r="IF334" s="2"/>
      <c r="IG334" s="2"/>
      <c r="IH334" s="2"/>
      <c r="II334" s="2"/>
      <c r="IJ334" s="2"/>
      <c r="IK334" s="2">
        <v>0</v>
      </c>
      <c r="IL334" s="2"/>
      <c r="IM334" s="2"/>
      <c r="IN334" s="2"/>
      <c r="IO334" s="2"/>
      <c r="IP334" s="2"/>
      <c r="IQ334" s="2"/>
      <c r="IR334" s="2"/>
      <c r="IS334" s="2"/>
      <c r="IT334" s="2"/>
      <c r="IU334" s="2"/>
    </row>
    <row r="335" spans="1:255" x14ac:dyDescent="0.2">
      <c r="A335">
        <v>17</v>
      </c>
      <c r="B335">
        <v>1</v>
      </c>
      <c r="C335">
        <f>ROW(SmtRes!A848)</f>
        <v>848</v>
      </c>
      <c r="D335">
        <f>ROW(EtalonRes!A862)</f>
        <v>862</v>
      </c>
      <c r="E335" t="s">
        <v>3</v>
      </c>
      <c r="F335" t="s">
        <v>35</v>
      </c>
      <c r="G335" t="s">
        <v>423</v>
      </c>
      <c r="H335" t="s">
        <v>37</v>
      </c>
      <c r="I335">
        <f>ROUND(2.88,9)</f>
        <v>2.88</v>
      </c>
      <c r="J335">
        <v>0</v>
      </c>
      <c r="K335">
        <f>ROUND(2.88,9)</f>
        <v>2.88</v>
      </c>
      <c r="O335">
        <f t="shared" si="299"/>
        <v>388</v>
      </c>
      <c r="P335">
        <f t="shared" si="300"/>
        <v>208</v>
      </c>
      <c r="Q335">
        <f t="shared" si="301"/>
        <v>105</v>
      </c>
      <c r="R335">
        <f t="shared" si="302"/>
        <v>12</v>
      </c>
      <c r="S335">
        <f t="shared" si="303"/>
        <v>75</v>
      </c>
      <c r="T335">
        <f t="shared" si="304"/>
        <v>0</v>
      </c>
      <c r="U335">
        <f t="shared" si="305"/>
        <v>9.141119999999999</v>
      </c>
      <c r="V335">
        <f t="shared" si="306"/>
        <v>1.1525759999999998</v>
      </c>
      <c r="W335">
        <f t="shared" si="307"/>
        <v>0</v>
      </c>
      <c r="X335">
        <f t="shared" si="308"/>
        <v>106</v>
      </c>
      <c r="Y335">
        <f t="shared" si="309"/>
        <v>59</v>
      </c>
      <c r="AA335">
        <v>-1</v>
      </c>
      <c r="AB335">
        <f t="shared" si="310"/>
        <v>134.65700000000001</v>
      </c>
      <c r="AC335">
        <f t="shared" si="311"/>
        <v>72.349999999999994</v>
      </c>
      <c r="AD335">
        <f>ROUND(((((ET335*1.2*1.15))-((EU335*1.2*1.15)))+AE335),6)</f>
        <v>36.376800000000003</v>
      </c>
      <c r="AE335">
        <f>ROUND(((EU335*1.2*1.15)),6)</f>
        <v>4.1951999999999998</v>
      </c>
      <c r="AF335">
        <f>ROUND(((EV335*1.2*1.15)),6)</f>
        <v>25.930199999999999</v>
      </c>
      <c r="AG335">
        <f t="shared" si="312"/>
        <v>0</v>
      </c>
      <c r="AH335">
        <f>((EW335*1.2*1.15))</f>
        <v>3.1739999999999995</v>
      </c>
      <c r="AI335">
        <f>((EX335*1.2*1.15))</f>
        <v>0.40019999999999994</v>
      </c>
      <c r="AJ335">
        <f t="shared" si="313"/>
        <v>0</v>
      </c>
      <c r="AK335">
        <v>117.5</v>
      </c>
      <c r="AL335">
        <v>72.349999999999994</v>
      </c>
      <c r="AM335">
        <v>26.36</v>
      </c>
      <c r="AN335">
        <v>3.04</v>
      </c>
      <c r="AO335">
        <v>18.79</v>
      </c>
      <c r="AP335">
        <v>0</v>
      </c>
      <c r="AQ335">
        <v>2.2999999999999998</v>
      </c>
      <c r="AR335">
        <v>0.28999999999999998</v>
      </c>
      <c r="AS335">
        <v>0</v>
      </c>
      <c r="AT335">
        <v>122</v>
      </c>
      <c r="AU335">
        <v>68</v>
      </c>
      <c r="AV335">
        <v>1</v>
      </c>
      <c r="AW335">
        <v>1</v>
      </c>
      <c r="AZ335">
        <v>1</v>
      </c>
      <c r="BA335">
        <v>1</v>
      </c>
      <c r="BB335">
        <v>1</v>
      </c>
      <c r="BC335">
        <v>1</v>
      </c>
      <c r="BD335" t="s">
        <v>3</v>
      </c>
      <c r="BE335" t="s">
        <v>3</v>
      </c>
      <c r="BF335" t="s">
        <v>3</v>
      </c>
      <c r="BG335" t="s">
        <v>3</v>
      </c>
      <c r="BH335">
        <v>0</v>
      </c>
      <c r="BI335">
        <v>1</v>
      </c>
      <c r="BJ335" t="s">
        <v>38</v>
      </c>
      <c r="BM335">
        <v>8001</v>
      </c>
      <c r="BN335">
        <v>0</v>
      </c>
      <c r="BO335" t="s">
        <v>258</v>
      </c>
      <c r="BP335">
        <v>1</v>
      </c>
      <c r="BQ335">
        <v>2</v>
      </c>
      <c r="BR335">
        <v>0</v>
      </c>
      <c r="BS335">
        <v>1</v>
      </c>
      <c r="BT335">
        <v>1</v>
      </c>
      <c r="BU335">
        <v>1</v>
      </c>
      <c r="BV335">
        <v>1</v>
      </c>
      <c r="BW335">
        <v>1</v>
      </c>
      <c r="BX335">
        <v>1</v>
      </c>
      <c r="BY335" t="s">
        <v>3</v>
      </c>
      <c r="BZ335">
        <v>122</v>
      </c>
      <c r="CA335">
        <v>68</v>
      </c>
      <c r="CB335" t="s">
        <v>3</v>
      </c>
      <c r="CE335">
        <v>0</v>
      </c>
      <c r="CF335">
        <v>0</v>
      </c>
      <c r="CG335">
        <v>0</v>
      </c>
      <c r="CM335">
        <v>0</v>
      </c>
      <c r="CN335" t="s">
        <v>1035</v>
      </c>
      <c r="CO335">
        <v>0</v>
      </c>
      <c r="CP335">
        <f t="shared" si="314"/>
        <v>388</v>
      </c>
      <c r="CQ335">
        <f t="shared" si="315"/>
        <v>72.349999999999994</v>
      </c>
      <c r="CR335">
        <f t="shared" si="316"/>
        <v>36.376800000000003</v>
      </c>
      <c r="CS335">
        <f t="shared" si="317"/>
        <v>4.1951999999999998</v>
      </c>
      <c r="CT335">
        <f t="shared" si="318"/>
        <v>25.930199999999999</v>
      </c>
      <c r="CU335">
        <f t="shared" si="319"/>
        <v>0</v>
      </c>
      <c r="CV335">
        <f t="shared" si="320"/>
        <v>3.1739999999999995</v>
      </c>
      <c r="CW335">
        <f t="shared" si="321"/>
        <v>0.40019999999999994</v>
      </c>
      <c r="CX335">
        <f t="shared" si="322"/>
        <v>0</v>
      </c>
      <c r="CY335">
        <f t="shared" si="323"/>
        <v>106.14</v>
      </c>
      <c r="CZ335">
        <f t="shared" si="324"/>
        <v>59.16</v>
      </c>
      <c r="DC335" t="s">
        <v>3</v>
      </c>
      <c r="DD335" t="s">
        <v>3</v>
      </c>
      <c r="DE335" t="s">
        <v>286</v>
      </c>
      <c r="DF335" t="s">
        <v>286</v>
      </c>
      <c r="DG335" t="s">
        <v>286</v>
      </c>
      <c r="DH335" t="s">
        <v>3</v>
      </c>
      <c r="DI335" t="s">
        <v>286</v>
      </c>
      <c r="DJ335" t="s">
        <v>286</v>
      </c>
      <c r="DK335" t="s">
        <v>3</v>
      </c>
      <c r="DL335" t="s">
        <v>3</v>
      </c>
      <c r="DM335" t="s">
        <v>3</v>
      </c>
      <c r="DN335">
        <v>0</v>
      </c>
      <c r="DO335">
        <v>0</v>
      </c>
      <c r="DP335">
        <v>1</v>
      </c>
      <c r="DQ335">
        <v>1</v>
      </c>
      <c r="DU335">
        <v>1013</v>
      </c>
      <c r="DV335" t="s">
        <v>37</v>
      </c>
      <c r="DW335" t="s">
        <v>37</v>
      </c>
      <c r="DX335">
        <v>1</v>
      </c>
      <c r="DZ335" t="s">
        <v>3</v>
      </c>
      <c r="EA335" t="s">
        <v>3</v>
      </c>
      <c r="EB335" t="s">
        <v>3</v>
      </c>
      <c r="EC335" t="s">
        <v>3</v>
      </c>
      <c r="EE335">
        <v>41318372</v>
      </c>
      <c r="EF335">
        <v>2</v>
      </c>
      <c r="EG335" t="s">
        <v>25</v>
      </c>
      <c r="EH335">
        <v>0</v>
      </c>
      <c r="EI335" t="s">
        <v>3</v>
      </c>
      <c r="EJ335">
        <v>1</v>
      </c>
      <c r="EK335">
        <v>8001</v>
      </c>
      <c r="EL335" t="s">
        <v>39</v>
      </c>
      <c r="EM335" t="s">
        <v>40</v>
      </c>
      <c r="EO335" t="s">
        <v>289</v>
      </c>
      <c r="EQ335">
        <v>132864</v>
      </c>
      <c r="ER335">
        <v>117.5</v>
      </c>
      <c r="ES335">
        <v>72.349999999999994</v>
      </c>
      <c r="ET335">
        <v>26.36</v>
      </c>
      <c r="EU335">
        <v>3.04</v>
      </c>
      <c r="EV335">
        <v>18.79</v>
      </c>
      <c r="EW335">
        <v>2.2999999999999998</v>
      </c>
      <c r="EX335">
        <v>0.28999999999999998</v>
      </c>
      <c r="EY335">
        <v>0</v>
      </c>
      <c r="FQ335">
        <v>0</v>
      </c>
      <c r="FR335">
        <f t="shared" si="325"/>
        <v>0</v>
      </c>
      <c r="FS335">
        <v>0</v>
      </c>
      <c r="FX335">
        <v>122</v>
      </c>
      <c r="FY335">
        <v>68</v>
      </c>
      <c r="GA335" t="s">
        <v>3</v>
      </c>
      <c r="GD335">
        <v>1</v>
      </c>
      <c r="GF335">
        <v>-875919129</v>
      </c>
      <c r="GG335">
        <v>1</v>
      </c>
      <c r="GH335">
        <v>1</v>
      </c>
      <c r="GI335">
        <v>-2</v>
      </c>
      <c r="GJ335">
        <v>0</v>
      </c>
      <c r="GK335">
        <v>0</v>
      </c>
      <c r="GL335">
        <f t="shared" si="326"/>
        <v>0</v>
      </c>
      <c r="GM335">
        <f t="shared" si="327"/>
        <v>553</v>
      </c>
      <c r="GN335">
        <f t="shared" si="328"/>
        <v>553</v>
      </c>
      <c r="GO335">
        <f t="shared" si="329"/>
        <v>0</v>
      </c>
      <c r="GP335">
        <f t="shared" si="330"/>
        <v>0</v>
      </c>
      <c r="GR335">
        <v>0</v>
      </c>
      <c r="GS335">
        <v>3</v>
      </c>
      <c r="GT335">
        <v>0</v>
      </c>
      <c r="GU335" t="s">
        <v>3</v>
      </c>
      <c r="GV335">
        <f t="shared" si="331"/>
        <v>0</v>
      </c>
      <c r="GW335">
        <v>1</v>
      </c>
      <c r="GX335">
        <f t="shared" si="332"/>
        <v>0</v>
      </c>
      <c r="HA335">
        <v>0</v>
      </c>
      <c r="HB335">
        <v>0</v>
      </c>
      <c r="HC335">
        <f t="shared" si="333"/>
        <v>0</v>
      </c>
      <c r="HE335" t="s">
        <v>3</v>
      </c>
      <c r="HF335" t="s">
        <v>3</v>
      </c>
      <c r="HM335" t="s">
        <v>3</v>
      </c>
      <c r="HN335" t="s">
        <v>3</v>
      </c>
      <c r="HO335" t="s">
        <v>3</v>
      </c>
      <c r="HP335" t="s">
        <v>3</v>
      </c>
      <c r="HQ335" t="s">
        <v>3</v>
      </c>
      <c r="IK335">
        <v>0</v>
      </c>
    </row>
    <row r="336" spans="1:255" x14ac:dyDescent="0.2">
      <c r="A336" s="2">
        <v>17</v>
      </c>
      <c r="B336" s="2">
        <v>1</v>
      </c>
      <c r="C336" s="2">
        <f>ROW(SmtRes!A859)</f>
        <v>859</v>
      </c>
      <c r="D336" s="2">
        <f>ROW(EtalonRes!A873)</f>
        <v>873</v>
      </c>
      <c r="E336" s="2" t="s">
        <v>424</v>
      </c>
      <c r="F336" s="2" t="s">
        <v>425</v>
      </c>
      <c r="G336" s="2" t="s">
        <v>426</v>
      </c>
      <c r="H336" s="2" t="s">
        <v>67</v>
      </c>
      <c r="I336" s="2">
        <f>ROUND(40/100,9)</f>
        <v>0.4</v>
      </c>
      <c r="J336" s="2">
        <v>0</v>
      </c>
      <c r="K336" s="2">
        <f>ROUND(40/100,9)</f>
        <v>0.4</v>
      </c>
      <c r="L336" s="2"/>
      <c r="M336" s="2"/>
      <c r="N336" s="2"/>
      <c r="O336" s="2">
        <f t="shared" si="299"/>
        <v>346</v>
      </c>
      <c r="P336" s="2">
        <f t="shared" si="300"/>
        <v>25</v>
      </c>
      <c r="Q336" s="2">
        <f t="shared" si="301"/>
        <v>269</v>
      </c>
      <c r="R336" s="2">
        <f t="shared" si="302"/>
        <v>24</v>
      </c>
      <c r="S336" s="2">
        <f t="shared" si="303"/>
        <v>52</v>
      </c>
      <c r="T336" s="2">
        <f t="shared" si="304"/>
        <v>0</v>
      </c>
      <c r="U336" s="2">
        <f t="shared" si="305"/>
        <v>5.4096000000000002</v>
      </c>
      <c r="V336" s="2">
        <f t="shared" si="306"/>
        <v>1.7986000000000002</v>
      </c>
      <c r="W336" s="2">
        <f t="shared" si="307"/>
        <v>0</v>
      </c>
      <c r="X336" s="2">
        <f t="shared" si="308"/>
        <v>72</v>
      </c>
      <c r="Y336" s="2">
        <f t="shared" si="309"/>
        <v>42</v>
      </c>
      <c r="Z336" s="2"/>
      <c r="AA336" s="2">
        <v>76147896</v>
      </c>
      <c r="AB336" s="2">
        <f t="shared" si="310"/>
        <v>865.07950000000005</v>
      </c>
      <c r="AC336" s="2">
        <f t="shared" si="311"/>
        <v>61.77</v>
      </c>
      <c r="AD336" s="2">
        <f>ROUND(((((ET336*1.15))-((EU336*1.15)))+AE336),6)</f>
        <v>673.21</v>
      </c>
      <c r="AE336" s="2">
        <f>ROUND(((EU336*1.15)),6)</f>
        <v>60.708500000000001</v>
      </c>
      <c r="AF336" s="2">
        <f>ROUND(((EV336*1.15)),6)</f>
        <v>130.09950000000001</v>
      </c>
      <c r="AG336" s="2">
        <f t="shared" si="312"/>
        <v>0</v>
      </c>
      <c r="AH336" s="2">
        <f>((EW336*1.15))</f>
        <v>13.523999999999999</v>
      </c>
      <c r="AI336" s="2">
        <f>((EX336*1.15))</f>
        <v>4.4965000000000002</v>
      </c>
      <c r="AJ336" s="2">
        <f t="shared" si="313"/>
        <v>0</v>
      </c>
      <c r="AK336" s="2">
        <v>760.3</v>
      </c>
      <c r="AL336" s="2">
        <v>61.77</v>
      </c>
      <c r="AM336" s="2">
        <v>585.4</v>
      </c>
      <c r="AN336" s="2">
        <v>52.79</v>
      </c>
      <c r="AO336" s="2">
        <v>113.13</v>
      </c>
      <c r="AP336" s="2">
        <v>0</v>
      </c>
      <c r="AQ336" s="2">
        <v>11.76</v>
      </c>
      <c r="AR336" s="2">
        <v>3.91</v>
      </c>
      <c r="AS336" s="2">
        <v>0</v>
      </c>
      <c r="AT336" s="2">
        <v>95</v>
      </c>
      <c r="AU336" s="2">
        <v>55</v>
      </c>
      <c r="AV336" s="2">
        <v>1</v>
      </c>
      <c r="AW336" s="2">
        <v>1</v>
      </c>
      <c r="AX336" s="2"/>
      <c r="AY336" s="2"/>
      <c r="AZ336" s="2">
        <v>1</v>
      </c>
      <c r="BA336" s="2">
        <v>1</v>
      </c>
      <c r="BB336" s="2">
        <v>1</v>
      </c>
      <c r="BC336" s="2">
        <v>1</v>
      </c>
      <c r="BD336" s="2" t="s">
        <v>3</v>
      </c>
      <c r="BE336" s="2" t="s">
        <v>3</v>
      </c>
      <c r="BF336" s="2" t="s">
        <v>3</v>
      </c>
      <c r="BG336" s="2" t="s">
        <v>3</v>
      </c>
      <c r="BH336" s="2">
        <v>0</v>
      </c>
      <c r="BI336" s="2">
        <v>2</v>
      </c>
      <c r="BJ336" s="2" t="s">
        <v>427</v>
      </c>
      <c r="BK336" s="2"/>
      <c r="BL336" s="2"/>
      <c r="BM336" s="2">
        <v>108001</v>
      </c>
      <c r="BN336" s="2">
        <v>0</v>
      </c>
      <c r="BO336" s="2" t="s">
        <v>3</v>
      </c>
      <c r="BP336" s="2">
        <v>0</v>
      </c>
      <c r="BQ336" s="2">
        <v>3</v>
      </c>
      <c r="BR336" s="2">
        <v>0</v>
      </c>
      <c r="BS336" s="2">
        <v>1</v>
      </c>
      <c r="BT336" s="2">
        <v>1</v>
      </c>
      <c r="BU336" s="2">
        <v>1</v>
      </c>
      <c r="BV336" s="2">
        <v>1</v>
      </c>
      <c r="BW336" s="2">
        <v>1</v>
      </c>
      <c r="BX336" s="2">
        <v>1</v>
      </c>
      <c r="BY336" s="2" t="s">
        <v>3</v>
      </c>
      <c r="BZ336" s="2">
        <v>95</v>
      </c>
      <c r="CA336" s="2">
        <v>55</v>
      </c>
      <c r="CB336" s="2" t="s">
        <v>3</v>
      </c>
      <c r="CC336" s="2"/>
      <c r="CD336" s="2"/>
      <c r="CE336" s="2">
        <v>0</v>
      </c>
      <c r="CF336" s="2">
        <v>0</v>
      </c>
      <c r="CG336" s="2">
        <v>0</v>
      </c>
      <c r="CH336" s="2"/>
      <c r="CI336" s="2"/>
      <c r="CJ336" s="2"/>
      <c r="CK336" s="2"/>
      <c r="CL336" s="2"/>
      <c r="CM336" s="2">
        <v>0</v>
      </c>
      <c r="CN336" s="2" t="s">
        <v>23</v>
      </c>
      <c r="CO336" s="2">
        <v>0</v>
      </c>
      <c r="CP336" s="2">
        <f t="shared" si="314"/>
        <v>346</v>
      </c>
      <c r="CQ336" s="2">
        <f t="shared" si="315"/>
        <v>61.77</v>
      </c>
      <c r="CR336" s="2">
        <f t="shared" si="316"/>
        <v>673.21</v>
      </c>
      <c r="CS336" s="2">
        <f t="shared" si="317"/>
        <v>60.708500000000001</v>
      </c>
      <c r="CT336" s="2">
        <f t="shared" si="318"/>
        <v>130.09950000000001</v>
      </c>
      <c r="CU336" s="2">
        <f t="shared" si="319"/>
        <v>0</v>
      </c>
      <c r="CV336" s="2">
        <f t="shared" si="320"/>
        <v>13.523999999999999</v>
      </c>
      <c r="CW336" s="2">
        <f t="shared" si="321"/>
        <v>4.4965000000000002</v>
      </c>
      <c r="CX336" s="2">
        <f t="shared" si="322"/>
        <v>0</v>
      </c>
      <c r="CY336" s="2">
        <f t="shared" si="323"/>
        <v>72.2</v>
      </c>
      <c r="CZ336" s="2">
        <f t="shared" si="324"/>
        <v>41.8</v>
      </c>
      <c r="DA336" s="2"/>
      <c r="DB336" s="2"/>
      <c r="DC336" s="2" t="s">
        <v>3</v>
      </c>
      <c r="DD336" s="2" t="s">
        <v>3</v>
      </c>
      <c r="DE336" s="2" t="s">
        <v>24</v>
      </c>
      <c r="DF336" s="2" t="s">
        <v>24</v>
      </c>
      <c r="DG336" s="2" t="s">
        <v>24</v>
      </c>
      <c r="DH336" s="2" t="s">
        <v>3</v>
      </c>
      <c r="DI336" s="2" t="s">
        <v>24</v>
      </c>
      <c r="DJ336" s="2" t="s">
        <v>24</v>
      </c>
      <c r="DK336" s="2" t="s">
        <v>3</v>
      </c>
      <c r="DL336" s="2" t="s">
        <v>3</v>
      </c>
      <c r="DM336" s="2" t="s">
        <v>3</v>
      </c>
      <c r="DN336" s="2">
        <v>0</v>
      </c>
      <c r="DO336" s="2">
        <v>0</v>
      </c>
      <c r="DP336" s="2">
        <v>1</v>
      </c>
      <c r="DQ336" s="2">
        <v>1</v>
      </c>
      <c r="DR336" s="2"/>
      <c r="DS336" s="2"/>
      <c r="DT336" s="2"/>
      <c r="DU336" s="2">
        <v>1013</v>
      </c>
      <c r="DV336" s="2" t="s">
        <v>67</v>
      </c>
      <c r="DW336" s="2" t="s">
        <v>67</v>
      </c>
      <c r="DX336" s="2">
        <v>1</v>
      </c>
      <c r="DY336" s="2"/>
      <c r="DZ336" s="2" t="s">
        <v>3</v>
      </c>
      <c r="EA336" s="2" t="s">
        <v>3</v>
      </c>
      <c r="EB336" s="2" t="s">
        <v>3</v>
      </c>
      <c r="EC336" s="2" t="s">
        <v>3</v>
      </c>
      <c r="ED336" s="2"/>
      <c r="EE336" s="2">
        <v>41318495</v>
      </c>
      <c r="EF336" s="2">
        <v>3</v>
      </c>
      <c r="EG336" s="2" t="s">
        <v>50</v>
      </c>
      <c r="EH336" s="2">
        <v>0</v>
      </c>
      <c r="EI336" s="2" t="s">
        <v>3</v>
      </c>
      <c r="EJ336" s="2">
        <v>2</v>
      </c>
      <c r="EK336" s="2">
        <v>108001</v>
      </c>
      <c r="EL336" s="2" t="s">
        <v>71</v>
      </c>
      <c r="EM336" s="2" t="s">
        <v>72</v>
      </c>
      <c r="EN336" s="2"/>
      <c r="EO336" s="2" t="s">
        <v>28</v>
      </c>
      <c r="EP336" s="2"/>
      <c r="EQ336" s="2">
        <v>131840</v>
      </c>
      <c r="ER336" s="2">
        <v>760.3</v>
      </c>
      <c r="ES336" s="2">
        <v>61.77</v>
      </c>
      <c r="ET336" s="2">
        <v>585.4</v>
      </c>
      <c r="EU336" s="2">
        <v>52.79</v>
      </c>
      <c r="EV336" s="2">
        <v>113.13</v>
      </c>
      <c r="EW336" s="2">
        <v>11.76</v>
      </c>
      <c r="EX336" s="2">
        <v>3.91</v>
      </c>
      <c r="EY336" s="2">
        <v>0</v>
      </c>
      <c r="EZ336" s="2"/>
      <c r="FA336" s="2"/>
      <c r="FB336" s="2"/>
      <c r="FC336" s="2"/>
      <c r="FD336" s="2"/>
      <c r="FE336" s="2"/>
      <c r="FF336" s="2"/>
      <c r="FG336" s="2"/>
      <c r="FH336" s="2"/>
      <c r="FI336" s="2"/>
      <c r="FJ336" s="2"/>
      <c r="FK336" s="2"/>
      <c r="FL336" s="2"/>
      <c r="FM336" s="2"/>
      <c r="FN336" s="2"/>
      <c r="FO336" s="2"/>
      <c r="FP336" s="2"/>
      <c r="FQ336" s="2">
        <v>0</v>
      </c>
      <c r="FR336" s="2">
        <f t="shared" si="325"/>
        <v>0</v>
      </c>
      <c r="FS336" s="2">
        <v>0</v>
      </c>
      <c r="FT336" s="2"/>
      <c r="FU336" s="2"/>
      <c r="FV336" s="2"/>
      <c r="FW336" s="2"/>
      <c r="FX336" s="2">
        <v>95</v>
      </c>
      <c r="FY336" s="2">
        <v>55</v>
      </c>
      <c r="FZ336" s="2"/>
      <c r="GA336" s="2" t="s">
        <v>3</v>
      </c>
      <c r="GB336" s="2"/>
      <c r="GC336" s="2"/>
      <c r="GD336" s="2">
        <v>1</v>
      </c>
      <c r="GE336" s="2"/>
      <c r="GF336" s="2">
        <v>-1849038280</v>
      </c>
      <c r="GG336" s="2">
        <v>2</v>
      </c>
      <c r="GH336" s="2">
        <v>1</v>
      </c>
      <c r="GI336" s="2">
        <v>-2</v>
      </c>
      <c r="GJ336" s="2">
        <v>0</v>
      </c>
      <c r="GK336" s="2">
        <v>0</v>
      </c>
      <c r="GL336" s="2">
        <f t="shared" si="326"/>
        <v>0</v>
      </c>
      <c r="GM336" s="2">
        <f t="shared" si="327"/>
        <v>460</v>
      </c>
      <c r="GN336" s="2">
        <f t="shared" si="328"/>
        <v>0</v>
      </c>
      <c r="GO336" s="2">
        <f t="shared" si="329"/>
        <v>460</v>
      </c>
      <c r="GP336" s="2">
        <f t="shared" si="330"/>
        <v>0</v>
      </c>
      <c r="GQ336" s="2"/>
      <c r="GR336" s="2">
        <v>0</v>
      </c>
      <c r="GS336" s="2">
        <v>3</v>
      </c>
      <c r="GT336" s="2">
        <v>0</v>
      </c>
      <c r="GU336" s="2" t="s">
        <v>3</v>
      </c>
      <c r="GV336" s="2">
        <f t="shared" si="331"/>
        <v>0</v>
      </c>
      <c r="GW336" s="2">
        <v>1</v>
      </c>
      <c r="GX336" s="2">
        <f t="shared" si="332"/>
        <v>0</v>
      </c>
      <c r="GY336" s="2"/>
      <c r="GZ336" s="2"/>
      <c r="HA336" s="2">
        <v>0</v>
      </c>
      <c r="HB336" s="2">
        <v>0</v>
      </c>
      <c r="HC336" s="2">
        <f t="shared" si="333"/>
        <v>0</v>
      </c>
      <c r="HD336" s="2"/>
      <c r="HE336" s="2" t="s">
        <v>3</v>
      </c>
      <c r="HF336" s="2" t="s">
        <v>3</v>
      </c>
      <c r="HG336" s="2"/>
      <c r="HH336" s="2"/>
      <c r="HI336" s="2"/>
      <c r="HJ336" s="2"/>
      <c r="HK336" s="2"/>
      <c r="HL336" s="2"/>
      <c r="HM336" s="2" t="s">
        <v>3</v>
      </c>
      <c r="HN336" s="2" t="s">
        <v>3</v>
      </c>
      <c r="HO336" s="2" t="s">
        <v>3</v>
      </c>
      <c r="HP336" s="2" t="s">
        <v>3</v>
      </c>
      <c r="HQ336" s="2" t="s">
        <v>3</v>
      </c>
      <c r="HR336" s="2"/>
      <c r="HS336" s="2"/>
      <c r="HT336" s="2"/>
      <c r="HU336" s="2"/>
      <c r="HV336" s="2"/>
      <c r="HW336" s="2"/>
      <c r="HX336" s="2"/>
      <c r="HY336" s="2"/>
      <c r="HZ336" s="2"/>
      <c r="IA336" s="2"/>
      <c r="IB336" s="2"/>
      <c r="IC336" s="2"/>
      <c r="ID336" s="2"/>
      <c r="IE336" s="2"/>
      <c r="IF336" s="2"/>
      <c r="IG336" s="2"/>
      <c r="IH336" s="2"/>
      <c r="II336" s="2"/>
      <c r="IJ336" s="2"/>
      <c r="IK336" s="2">
        <v>0</v>
      </c>
      <c r="IL336" s="2"/>
      <c r="IM336" s="2"/>
      <c r="IN336" s="2"/>
      <c r="IO336" s="2"/>
      <c r="IP336" s="2"/>
      <c r="IQ336" s="2"/>
      <c r="IR336" s="2"/>
      <c r="IS336" s="2"/>
      <c r="IT336" s="2"/>
      <c r="IU336" s="2"/>
    </row>
    <row r="337" spans="1:255" x14ac:dyDescent="0.2">
      <c r="A337">
        <v>17</v>
      </c>
      <c r="B337">
        <v>1</v>
      </c>
      <c r="C337">
        <f>ROW(SmtRes!A870)</f>
        <v>870</v>
      </c>
      <c r="D337">
        <f>ROW(EtalonRes!A884)</f>
        <v>884</v>
      </c>
      <c r="E337" t="s">
        <v>424</v>
      </c>
      <c r="F337" t="s">
        <v>425</v>
      </c>
      <c r="G337" t="s">
        <v>426</v>
      </c>
      <c r="H337" t="s">
        <v>67</v>
      </c>
      <c r="I337">
        <f>ROUND(40/100,9)</f>
        <v>0.4</v>
      </c>
      <c r="J337">
        <v>0</v>
      </c>
      <c r="K337">
        <f>ROUND(40/100,9)</f>
        <v>0.4</v>
      </c>
      <c r="O337">
        <f t="shared" si="299"/>
        <v>4599</v>
      </c>
      <c r="P337">
        <f t="shared" si="300"/>
        <v>328</v>
      </c>
      <c r="Q337">
        <f t="shared" si="301"/>
        <v>3579</v>
      </c>
      <c r="R337">
        <f t="shared" si="302"/>
        <v>323</v>
      </c>
      <c r="S337">
        <f t="shared" si="303"/>
        <v>692</v>
      </c>
      <c r="T337">
        <f t="shared" si="304"/>
        <v>0</v>
      </c>
      <c r="U337">
        <f t="shared" si="305"/>
        <v>5.4096000000000002</v>
      </c>
      <c r="V337">
        <f t="shared" si="306"/>
        <v>1.7986000000000002</v>
      </c>
      <c r="W337">
        <f t="shared" si="307"/>
        <v>0</v>
      </c>
      <c r="X337">
        <f t="shared" si="308"/>
        <v>964</v>
      </c>
      <c r="Y337">
        <f t="shared" si="309"/>
        <v>558</v>
      </c>
      <c r="AA337">
        <v>76147894</v>
      </c>
      <c r="AB337">
        <f t="shared" si="310"/>
        <v>865.07950000000005</v>
      </c>
      <c r="AC337">
        <f t="shared" si="311"/>
        <v>61.77</v>
      </c>
      <c r="AD337">
        <f>ROUND(((((ET337*1.15))-((EU337*1.15)))+AE337),6)</f>
        <v>673.21</v>
      </c>
      <c r="AE337">
        <f>ROUND(((EU337*1.15)),6)</f>
        <v>60.708500000000001</v>
      </c>
      <c r="AF337">
        <f>ROUND(((EV337*1.15)),6)</f>
        <v>130.09950000000001</v>
      </c>
      <c r="AG337">
        <f t="shared" si="312"/>
        <v>0</v>
      </c>
      <c r="AH337">
        <f>((EW337*1.15))</f>
        <v>13.523999999999999</v>
      </c>
      <c r="AI337">
        <f>((EX337*1.15))</f>
        <v>4.4965000000000002</v>
      </c>
      <c r="AJ337">
        <f t="shared" si="313"/>
        <v>0</v>
      </c>
      <c r="AK337">
        <v>760.3</v>
      </c>
      <c r="AL337">
        <v>61.77</v>
      </c>
      <c r="AM337">
        <v>585.4</v>
      </c>
      <c r="AN337">
        <v>52.79</v>
      </c>
      <c r="AO337">
        <v>113.13</v>
      </c>
      <c r="AP337">
        <v>0</v>
      </c>
      <c r="AQ337">
        <v>11.76</v>
      </c>
      <c r="AR337">
        <v>3.91</v>
      </c>
      <c r="AS337">
        <v>0</v>
      </c>
      <c r="AT337">
        <v>95</v>
      </c>
      <c r="AU337">
        <v>55</v>
      </c>
      <c r="AV337">
        <v>1</v>
      </c>
      <c r="AW337">
        <v>1</v>
      </c>
      <c r="AZ337">
        <v>13.29</v>
      </c>
      <c r="BA337">
        <v>13.29</v>
      </c>
      <c r="BB337">
        <v>13.29</v>
      </c>
      <c r="BC337">
        <v>13.29</v>
      </c>
      <c r="BD337" t="s">
        <v>3</v>
      </c>
      <c r="BE337" t="s">
        <v>3</v>
      </c>
      <c r="BF337" t="s">
        <v>3</v>
      </c>
      <c r="BG337" t="s">
        <v>3</v>
      </c>
      <c r="BH337">
        <v>0</v>
      </c>
      <c r="BI337">
        <v>2</v>
      </c>
      <c r="BJ337" t="s">
        <v>427</v>
      </c>
      <c r="BM337">
        <v>108001</v>
      </c>
      <c r="BN337">
        <v>0</v>
      </c>
      <c r="BO337" t="s">
        <v>384</v>
      </c>
      <c r="BP337">
        <v>1</v>
      </c>
      <c r="BQ337">
        <v>3</v>
      </c>
      <c r="BR337">
        <v>0</v>
      </c>
      <c r="BS337">
        <v>13.29</v>
      </c>
      <c r="BT337">
        <v>1</v>
      </c>
      <c r="BU337">
        <v>1</v>
      </c>
      <c r="BV337">
        <v>1</v>
      </c>
      <c r="BW337">
        <v>1</v>
      </c>
      <c r="BX337">
        <v>1</v>
      </c>
      <c r="BY337" t="s">
        <v>3</v>
      </c>
      <c r="BZ337">
        <v>95</v>
      </c>
      <c r="CA337">
        <v>55</v>
      </c>
      <c r="CB337" t="s">
        <v>3</v>
      </c>
      <c r="CE337">
        <v>0</v>
      </c>
      <c r="CF337">
        <v>0</v>
      </c>
      <c r="CG337">
        <v>0</v>
      </c>
      <c r="CM337">
        <v>0</v>
      </c>
      <c r="CN337" t="s">
        <v>23</v>
      </c>
      <c r="CO337">
        <v>0</v>
      </c>
      <c r="CP337">
        <f t="shared" si="314"/>
        <v>4599</v>
      </c>
      <c r="CQ337">
        <f t="shared" si="315"/>
        <v>820.92330000000004</v>
      </c>
      <c r="CR337">
        <f t="shared" si="316"/>
        <v>8946.9609</v>
      </c>
      <c r="CS337">
        <f t="shared" si="317"/>
        <v>806.81596500000001</v>
      </c>
      <c r="CT337">
        <f t="shared" si="318"/>
        <v>1729.0223550000001</v>
      </c>
      <c r="CU337">
        <f t="shared" si="319"/>
        <v>0</v>
      </c>
      <c r="CV337">
        <f t="shared" si="320"/>
        <v>13.523999999999999</v>
      </c>
      <c r="CW337">
        <f t="shared" si="321"/>
        <v>4.4965000000000002</v>
      </c>
      <c r="CX337">
        <f t="shared" si="322"/>
        <v>0</v>
      </c>
      <c r="CY337">
        <f t="shared" si="323"/>
        <v>964.25</v>
      </c>
      <c r="CZ337">
        <f t="shared" si="324"/>
        <v>558.25</v>
      </c>
      <c r="DC337" t="s">
        <v>3</v>
      </c>
      <c r="DD337" t="s">
        <v>3</v>
      </c>
      <c r="DE337" t="s">
        <v>24</v>
      </c>
      <c r="DF337" t="s">
        <v>24</v>
      </c>
      <c r="DG337" t="s">
        <v>24</v>
      </c>
      <c r="DH337" t="s">
        <v>3</v>
      </c>
      <c r="DI337" t="s">
        <v>24</v>
      </c>
      <c r="DJ337" t="s">
        <v>24</v>
      </c>
      <c r="DK337" t="s">
        <v>3</v>
      </c>
      <c r="DL337" t="s">
        <v>3</v>
      </c>
      <c r="DM337" t="s">
        <v>3</v>
      </c>
      <c r="DN337">
        <v>0</v>
      </c>
      <c r="DO337">
        <v>0</v>
      </c>
      <c r="DP337">
        <v>1</v>
      </c>
      <c r="DQ337">
        <v>1</v>
      </c>
      <c r="DU337">
        <v>1013</v>
      </c>
      <c r="DV337" t="s">
        <v>67</v>
      </c>
      <c r="DW337" t="s">
        <v>67</v>
      </c>
      <c r="DX337">
        <v>1</v>
      </c>
      <c r="DZ337" t="s">
        <v>3</v>
      </c>
      <c r="EA337" t="s">
        <v>3</v>
      </c>
      <c r="EB337" t="s">
        <v>3</v>
      </c>
      <c r="EC337" t="s">
        <v>3</v>
      </c>
      <c r="EE337">
        <v>41318495</v>
      </c>
      <c r="EF337">
        <v>3</v>
      </c>
      <c r="EG337" t="s">
        <v>50</v>
      </c>
      <c r="EH337">
        <v>0</v>
      </c>
      <c r="EI337" t="s">
        <v>3</v>
      </c>
      <c r="EJ337">
        <v>2</v>
      </c>
      <c r="EK337">
        <v>108001</v>
      </c>
      <c r="EL337" t="s">
        <v>71</v>
      </c>
      <c r="EM337" t="s">
        <v>72</v>
      </c>
      <c r="EO337" t="s">
        <v>28</v>
      </c>
      <c r="EQ337">
        <v>131840</v>
      </c>
      <c r="ER337">
        <v>760.3</v>
      </c>
      <c r="ES337">
        <v>61.77</v>
      </c>
      <c r="ET337">
        <v>585.4</v>
      </c>
      <c r="EU337">
        <v>52.79</v>
      </c>
      <c r="EV337">
        <v>113.13</v>
      </c>
      <c r="EW337">
        <v>11.76</v>
      </c>
      <c r="EX337">
        <v>3.91</v>
      </c>
      <c r="EY337">
        <v>0</v>
      </c>
      <c r="FQ337">
        <v>0</v>
      </c>
      <c r="FR337">
        <f t="shared" si="325"/>
        <v>0</v>
      </c>
      <c r="FS337">
        <v>0</v>
      </c>
      <c r="FX337">
        <v>95</v>
      </c>
      <c r="FY337">
        <v>55</v>
      </c>
      <c r="GA337" t="s">
        <v>3</v>
      </c>
      <c r="GD337">
        <v>1</v>
      </c>
      <c r="GF337">
        <v>-1849038280</v>
      </c>
      <c r="GG337">
        <v>1</v>
      </c>
      <c r="GH337">
        <v>1</v>
      </c>
      <c r="GI337">
        <v>3</v>
      </c>
      <c r="GJ337">
        <v>0</v>
      </c>
      <c r="GK337">
        <v>0</v>
      </c>
      <c r="GL337">
        <f t="shared" si="326"/>
        <v>0</v>
      </c>
      <c r="GM337">
        <f t="shared" si="327"/>
        <v>6121</v>
      </c>
      <c r="GN337">
        <f t="shared" si="328"/>
        <v>0</v>
      </c>
      <c r="GO337">
        <f t="shared" si="329"/>
        <v>6121</v>
      </c>
      <c r="GP337">
        <f t="shared" si="330"/>
        <v>0</v>
      </c>
      <c r="GR337">
        <v>0</v>
      </c>
      <c r="GS337">
        <v>3</v>
      </c>
      <c r="GT337">
        <v>0</v>
      </c>
      <c r="GU337" t="s">
        <v>3</v>
      </c>
      <c r="GV337">
        <f t="shared" si="331"/>
        <v>0</v>
      </c>
      <c r="GW337">
        <v>1</v>
      </c>
      <c r="GX337">
        <f t="shared" si="332"/>
        <v>0</v>
      </c>
      <c r="HA337">
        <v>0</v>
      </c>
      <c r="HB337">
        <v>0</v>
      </c>
      <c r="HC337">
        <f t="shared" si="333"/>
        <v>0</v>
      </c>
      <c r="HE337" t="s">
        <v>3</v>
      </c>
      <c r="HF337" t="s">
        <v>3</v>
      </c>
      <c r="HM337" t="s">
        <v>3</v>
      </c>
      <c r="HN337" t="s">
        <v>3</v>
      </c>
      <c r="HO337" t="s">
        <v>3</v>
      </c>
      <c r="HP337" t="s">
        <v>3</v>
      </c>
      <c r="HQ337" t="s">
        <v>3</v>
      </c>
      <c r="IK337">
        <v>0</v>
      </c>
    </row>
    <row r="338" spans="1:255" x14ac:dyDescent="0.2">
      <c r="A338" s="2">
        <v>17</v>
      </c>
      <c r="B338" s="2">
        <v>1</v>
      </c>
      <c r="C338" s="2"/>
      <c r="D338" s="2"/>
      <c r="E338" s="2" t="s">
        <v>428</v>
      </c>
      <c r="F338" s="2" t="s">
        <v>429</v>
      </c>
      <c r="G338" s="2" t="s">
        <v>430</v>
      </c>
      <c r="H338" s="2" t="s">
        <v>197</v>
      </c>
      <c r="I338" s="2">
        <f>ROUND(40/1000,9)</f>
        <v>0.04</v>
      </c>
      <c r="J338" s="2">
        <v>0</v>
      </c>
      <c r="K338" s="2">
        <f>ROUND(40/1000,9)</f>
        <v>0.04</v>
      </c>
      <c r="L338" s="2"/>
      <c r="M338" s="2"/>
      <c r="N338" s="2"/>
      <c r="O338" s="2">
        <f t="shared" si="299"/>
        <v>1380</v>
      </c>
      <c r="P338" s="2">
        <f t="shared" si="300"/>
        <v>1380</v>
      </c>
      <c r="Q338" s="2">
        <f t="shared" si="301"/>
        <v>0</v>
      </c>
      <c r="R338" s="2">
        <f t="shared" si="302"/>
        <v>0</v>
      </c>
      <c r="S338" s="2">
        <f t="shared" si="303"/>
        <v>0</v>
      </c>
      <c r="T338" s="2">
        <f t="shared" si="304"/>
        <v>0</v>
      </c>
      <c r="U338" s="2">
        <f t="shared" si="305"/>
        <v>0</v>
      </c>
      <c r="V338" s="2">
        <f t="shared" si="306"/>
        <v>0</v>
      </c>
      <c r="W338" s="2">
        <f t="shared" si="307"/>
        <v>2</v>
      </c>
      <c r="X338" s="2">
        <f t="shared" si="308"/>
        <v>0</v>
      </c>
      <c r="Y338" s="2">
        <f t="shared" si="309"/>
        <v>0</v>
      </c>
      <c r="Z338" s="2"/>
      <c r="AA338" s="2">
        <v>76147896</v>
      </c>
      <c r="AB338" s="2">
        <f t="shared" si="310"/>
        <v>34495.370000000003</v>
      </c>
      <c r="AC338" s="2">
        <f t="shared" si="311"/>
        <v>34495.370000000003</v>
      </c>
      <c r="AD338" s="2">
        <f>ROUND((((ET338)-(EU338))+AE338),6)</f>
        <v>0</v>
      </c>
      <c r="AE338" s="2">
        <f>ROUND((EU338),6)</f>
        <v>0</v>
      </c>
      <c r="AF338" s="2">
        <f>ROUND((EV338),6)</f>
        <v>0</v>
      </c>
      <c r="AG338" s="2">
        <f t="shared" si="312"/>
        <v>0</v>
      </c>
      <c r="AH338" s="2">
        <f>(EW338)</f>
        <v>0</v>
      </c>
      <c r="AI338" s="2">
        <f>(EX338)</f>
        <v>0</v>
      </c>
      <c r="AJ338" s="2">
        <f t="shared" si="313"/>
        <v>49.66</v>
      </c>
      <c r="AK338" s="2">
        <v>34495.370000000003</v>
      </c>
      <c r="AL338" s="2">
        <v>34495.370000000003</v>
      </c>
      <c r="AM338" s="2">
        <v>0</v>
      </c>
      <c r="AN338" s="2">
        <v>0</v>
      </c>
      <c r="AO338" s="2">
        <v>0</v>
      </c>
      <c r="AP338" s="2">
        <v>0</v>
      </c>
      <c r="AQ338" s="2">
        <v>0</v>
      </c>
      <c r="AR338" s="2">
        <v>0</v>
      </c>
      <c r="AS338" s="2">
        <v>49.66</v>
      </c>
      <c r="AT338" s="2">
        <v>0</v>
      </c>
      <c r="AU338" s="2">
        <v>0</v>
      </c>
      <c r="AV338" s="2">
        <v>1</v>
      </c>
      <c r="AW338" s="2">
        <v>1</v>
      </c>
      <c r="AX338" s="2"/>
      <c r="AY338" s="2"/>
      <c r="AZ338" s="2">
        <v>1</v>
      </c>
      <c r="BA338" s="2">
        <v>1</v>
      </c>
      <c r="BB338" s="2">
        <v>1</v>
      </c>
      <c r="BC338" s="2">
        <v>1</v>
      </c>
      <c r="BD338" s="2" t="s">
        <v>3</v>
      </c>
      <c r="BE338" s="2" t="s">
        <v>3</v>
      </c>
      <c r="BF338" s="2" t="s">
        <v>3</v>
      </c>
      <c r="BG338" s="2" t="s">
        <v>3</v>
      </c>
      <c r="BH338" s="2">
        <v>3</v>
      </c>
      <c r="BI338" s="2">
        <v>2</v>
      </c>
      <c r="BJ338" s="2" t="s">
        <v>431</v>
      </c>
      <c r="BK338" s="2"/>
      <c r="BL338" s="2"/>
      <c r="BM338" s="2">
        <v>500002</v>
      </c>
      <c r="BN338" s="2">
        <v>0</v>
      </c>
      <c r="BO338" s="2" t="s">
        <v>3</v>
      </c>
      <c r="BP338" s="2">
        <v>0</v>
      </c>
      <c r="BQ338" s="2">
        <v>12</v>
      </c>
      <c r="BR338" s="2">
        <v>0</v>
      </c>
      <c r="BS338" s="2">
        <v>1</v>
      </c>
      <c r="BT338" s="2">
        <v>1</v>
      </c>
      <c r="BU338" s="2">
        <v>1</v>
      </c>
      <c r="BV338" s="2">
        <v>1</v>
      </c>
      <c r="BW338" s="2">
        <v>1</v>
      </c>
      <c r="BX338" s="2">
        <v>1</v>
      </c>
      <c r="BY338" s="2" t="s">
        <v>3</v>
      </c>
      <c r="BZ338" s="2">
        <v>0</v>
      </c>
      <c r="CA338" s="2">
        <v>0</v>
      </c>
      <c r="CB338" s="2" t="s">
        <v>3</v>
      </c>
      <c r="CC338" s="2"/>
      <c r="CD338" s="2"/>
      <c r="CE338" s="2">
        <v>0</v>
      </c>
      <c r="CF338" s="2">
        <v>0</v>
      </c>
      <c r="CG338" s="2">
        <v>0</v>
      </c>
      <c r="CH338" s="2"/>
      <c r="CI338" s="2"/>
      <c r="CJ338" s="2"/>
      <c r="CK338" s="2"/>
      <c r="CL338" s="2"/>
      <c r="CM338" s="2">
        <v>0</v>
      </c>
      <c r="CN338" s="2" t="s">
        <v>3</v>
      </c>
      <c r="CO338" s="2">
        <v>0</v>
      </c>
      <c r="CP338" s="2">
        <f t="shared" si="314"/>
        <v>1380</v>
      </c>
      <c r="CQ338" s="2">
        <f t="shared" si="315"/>
        <v>34495.370000000003</v>
      </c>
      <c r="CR338" s="2">
        <f t="shared" si="316"/>
        <v>0</v>
      </c>
      <c r="CS338" s="2">
        <f t="shared" si="317"/>
        <v>0</v>
      </c>
      <c r="CT338" s="2">
        <f t="shared" si="318"/>
        <v>0</v>
      </c>
      <c r="CU338" s="2">
        <f t="shared" si="319"/>
        <v>0</v>
      </c>
      <c r="CV338" s="2">
        <f t="shared" si="320"/>
        <v>0</v>
      </c>
      <c r="CW338" s="2">
        <f t="shared" si="321"/>
        <v>0</v>
      </c>
      <c r="CX338" s="2">
        <f t="shared" si="322"/>
        <v>49.66</v>
      </c>
      <c r="CY338" s="2">
        <f t="shared" si="323"/>
        <v>0</v>
      </c>
      <c r="CZ338" s="2">
        <f t="shared" si="324"/>
        <v>0</v>
      </c>
      <c r="DA338" s="2"/>
      <c r="DB338" s="2"/>
      <c r="DC338" s="2" t="s">
        <v>3</v>
      </c>
      <c r="DD338" s="2" t="s">
        <v>3</v>
      </c>
      <c r="DE338" s="2" t="s">
        <v>3</v>
      </c>
      <c r="DF338" s="2" t="s">
        <v>3</v>
      </c>
      <c r="DG338" s="2" t="s">
        <v>3</v>
      </c>
      <c r="DH338" s="2" t="s">
        <v>3</v>
      </c>
      <c r="DI338" s="2" t="s">
        <v>3</v>
      </c>
      <c r="DJ338" s="2" t="s">
        <v>3</v>
      </c>
      <c r="DK338" s="2" t="s">
        <v>3</v>
      </c>
      <c r="DL338" s="2" t="s">
        <v>3</v>
      </c>
      <c r="DM338" s="2" t="s">
        <v>3</v>
      </c>
      <c r="DN338" s="2">
        <v>0</v>
      </c>
      <c r="DO338" s="2">
        <v>0</v>
      </c>
      <c r="DP338" s="2">
        <v>1</v>
      </c>
      <c r="DQ338" s="2">
        <v>1</v>
      </c>
      <c r="DR338" s="2"/>
      <c r="DS338" s="2"/>
      <c r="DT338" s="2"/>
      <c r="DU338" s="2">
        <v>1013</v>
      </c>
      <c r="DV338" s="2" t="s">
        <v>197</v>
      </c>
      <c r="DW338" s="2" t="s">
        <v>199</v>
      </c>
      <c r="DX338" s="2">
        <v>1</v>
      </c>
      <c r="DY338" s="2"/>
      <c r="DZ338" s="2" t="s">
        <v>3</v>
      </c>
      <c r="EA338" s="2" t="s">
        <v>3</v>
      </c>
      <c r="EB338" s="2" t="s">
        <v>3</v>
      </c>
      <c r="EC338" s="2" t="s">
        <v>3</v>
      </c>
      <c r="ED338" s="2"/>
      <c r="EE338" s="2">
        <v>41318551</v>
      </c>
      <c r="EF338" s="2">
        <v>12</v>
      </c>
      <c r="EG338" s="2" t="s">
        <v>59</v>
      </c>
      <c r="EH338" s="2">
        <v>0</v>
      </c>
      <c r="EI338" s="2" t="s">
        <v>3</v>
      </c>
      <c r="EJ338" s="2">
        <v>2</v>
      </c>
      <c r="EK338" s="2">
        <v>500002</v>
      </c>
      <c r="EL338" s="2" t="s">
        <v>60</v>
      </c>
      <c r="EM338" s="2" t="s">
        <v>61</v>
      </c>
      <c r="EN338" s="2"/>
      <c r="EO338" s="2" t="s">
        <v>3</v>
      </c>
      <c r="EP338" s="2"/>
      <c r="EQ338" s="2">
        <v>131072</v>
      </c>
      <c r="ER338" s="2">
        <v>34495.370000000003</v>
      </c>
      <c r="ES338" s="2">
        <v>34495.370000000003</v>
      </c>
      <c r="ET338" s="2">
        <v>0</v>
      </c>
      <c r="EU338" s="2">
        <v>0</v>
      </c>
      <c r="EV338" s="2">
        <v>0</v>
      </c>
      <c r="EW338" s="2">
        <v>0</v>
      </c>
      <c r="EX338" s="2">
        <v>0</v>
      </c>
      <c r="EY338" s="2">
        <v>0</v>
      </c>
      <c r="EZ338" s="2"/>
      <c r="FA338" s="2"/>
      <c r="FB338" s="2"/>
      <c r="FC338" s="2"/>
      <c r="FD338" s="2"/>
      <c r="FE338" s="2"/>
      <c r="FF338" s="2"/>
      <c r="FG338" s="2"/>
      <c r="FH338" s="2"/>
      <c r="FI338" s="2"/>
      <c r="FJ338" s="2"/>
      <c r="FK338" s="2"/>
      <c r="FL338" s="2"/>
      <c r="FM338" s="2"/>
      <c r="FN338" s="2"/>
      <c r="FO338" s="2"/>
      <c r="FP338" s="2"/>
      <c r="FQ338" s="2">
        <v>0</v>
      </c>
      <c r="FR338" s="2">
        <f t="shared" si="325"/>
        <v>0</v>
      </c>
      <c r="FS338" s="2">
        <v>0</v>
      </c>
      <c r="FT338" s="2"/>
      <c r="FU338" s="2"/>
      <c r="FV338" s="2"/>
      <c r="FW338" s="2"/>
      <c r="FX338" s="2">
        <v>0</v>
      </c>
      <c r="FY338" s="2">
        <v>0</v>
      </c>
      <c r="FZ338" s="2"/>
      <c r="GA338" s="2" t="s">
        <v>3</v>
      </c>
      <c r="GB338" s="2"/>
      <c r="GC338" s="2"/>
      <c r="GD338" s="2">
        <v>1</v>
      </c>
      <c r="GE338" s="2"/>
      <c r="GF338" s="2">
        <v>-634535227</v>
      </c>
      <c r="GG338" s="2">
        <v>2</v>
      </c>
      <c r="GH338" s="2">
        <v>1</v>
      </c>
      <c r="GI338" s="2">
        <v>-2</v>
      </c>
      <c r="GJ338" s="2">
        <v>0</v>
      </c>
      <c r="GK338" s="2">
        <v>0</v>
      </c>
      <c r="GL338" s="2">
        <f t="shared" si="326"/>
        <v>0</v>
      </c>
      <c r="GM338" s="2">
        <f t="shared" si="327"/>
        <v>1380</v>
      </c>
      <c r="GN338" s="2">
        <f t="shared" si="328"/>
        <v>0</v>
      </c>
      <c r="GO338" s="2">
        <f t="shared" si="329"/>
        <v>1380</v>
      </c>
      <c r="GP338" s="2">
        <f t="shared" si="330"/>
        <v>0</v>
      </c>
      <c r="GQ338" s="2"/>
      <c r="GR338" s="2">
        <v>0</v>
      </c>
      <c r="GS338" s="2">
        <v>3</v>
      </c>
      <c r="GT338" s="2">
        <v>0</v>
      </c>
      <c r="GU338" s="2" t="s">
        <v>3</v>
      </c>
      <c r="GV338" s="2">
        <f t="shared" si="331"/>
        <v>0</v>
      </c>
      <c r="GW338" s="2">
        <v>1</v>
      </c>
      <c r="GX338" s="2">
        <f t="shared" si="332"/>
        <v>0</v>
      </c>
      <c r="GY338" s="2"/>
      <c r="GZ338" s="2"/>
      <c r="HA338" s="2">
        <v>0</v>
      </c>
      <c r="HB338" s="2">
        <v>0</v>
      </c>
      <c r="HC338" s="2">
        <f t="shared" si="333"/>
        <v>0</v>
      </c>
      <c r="HD338" s="2"/>
      <c r="HE338" s="2" t="s">
        <v>3</v>
      </c>
      <c r="HF338" s="2" t="s">
        <v>3</v>
      </c>
      <c r="HG338" s="2"/>
      <c r="HH338" s="2"/>
      <c r="HI338" s="2"/>
      <c r="HJ338" s="2"/>
      <c r="HK338" s="2"/>
      <c r="HL338" s="2"/>
      <c r="HM338" s="2" t="s">
        <v>3</v>
      </c>
      <c r="HN338" s="2" t="s">
        <v>3</v>
      </c>
      <c r="HO338" s="2" t="s">
        <v>3</v>
      </c>
      <c r="HP338" s="2" t="s">
        <v>3</v>
      </c>
      <c r="HQ338" s="2" t="s">
        <v>3</v>
      </c>
      <c r="HR338" s="2"/>
      <c r="HS338" s="2"/>
      <c r="HT338" s="2"/>
      <c r="HU338" s="2"/>
      <c r="HV338" s="2"/>
      <c r="HW338" s="2"/>
      <c r="HX338" s="2"/>
      <c r="HY338" s="2"/>
      <c r="HZ338" s="2"/>
      <c r="IA338" s="2"/>
      <c r="IB338" s="2"/>
      <c r="IC338" s="2"/>
      <c r="ID338" s="2"/>
      <c r="IE338" s="2"/>
      <c r="IF338" s="2"/>
      <c r="IG338" s="2"/>
      <c r="IH338" s="2"/>
      <c r="II338" s="2"/>
      <c r="IJ338" s="2"/>
      <c r="IK338" s="2">
        <v>0</v>
      </c>
      <c r="IL338" s="2"/>
      <c r="IM338" s="2"/>
      <c r="IN338" s="2"/>
      <c r="IO338" s="2"/>
      <c r="IP338" s="2"/>
      <c r="IQ338" s="2"/>
      <c r="IR338" s="2"/>
      <c r="IS338" s="2"/>
      <c r="IT338" s="2"/>
      <c r="IU338" s="2"/>
    </row>
    <row r="339" spans="1:255" x14ac:dyDescent="0.2">
      <c r="A339">
        <v>17</v>
      </c>
      <c r="B339">
        <v>1</v>
      </c>
      <c r="E339" t="s">
        <v>428</v>
      </c>
      <c r="F339" t="s">
        <v>429</v>
      </c>
      <c r="G339" t="s">
        <v>430</v>
      </c>
      <c r="H339" t="s">
        <v>197</v>
      </c>
      <c r="I339">
        <f>ROUND(40/1000,9)</f>
        <v>0.04</v>
      </c>
      <c r="J339">
        <v>0</v>
      </c>
      <c r="K339">
        <f>ROUND(40/1000,9)</f>
        <v>0.04</v>
      </c>
      <c r="O339">
        <f t="shared" si="299"/>
        <v>18338</v>
      </c>
      <c r="P339">
        <f t="shared" si="300"/>
        <v>18338</v>
      </c>
      <c r="Q339">
        <f t="shared" si="301"/>
        <v>0</v>
      </c>
      <c r="R339">
        <f t="shared" si="302"/>
        <v>0</v>
      </c>
      <c r="S339">
        <f t="shared" si="303"/>
        <v>0</v>
      </c>
      <c r="T339">
        <f t="shared" si="304"/>
        <v>0</v>
      </c>
      <c r="U339">
        <f t="shared" si="305"/>
        <v>0</v>
      </c>
      <c r="V339">
        <f t="shared" si="306"/>
        <v>0</v>
      </c>
      <c r="W339">
        <f t="shared" si="307"/>
        <v>2</v>
      </c>
      <c r="X339">
        <f t="shared" si="308"/>
        <v>0</v>
      </c>
      <c r="Y339">
        <f t="shared" si="309"/>
        <v>0</v>
      </c>
      <c r="AA339">
        <v>76147894</v>
      </c>
      <c r="AB339">
        <f t="shared" si="310"/>
        <v>34495.370000000003</v>
      </c>
      <c r="AC339">
        <f t="shared" si="311"/>
        <v>34495.370000000003</v>
      </c>
      <c r="AD339">
        <f>ROUND((((ET339)-(EU339))+AE339),6)</f>
        <v>0</v>
      </c>
      <c r="AE339">
        <f>ROUND((EU339),6)</f>
        <v>0</v>
      </c>
      <c r="AF339">
        <f>ROUND((EV339),6)</f>
        <v>0</v>
      </c>
      <c r="AG339">
        <f t="shared" si="312"/>
        <v>0</v>
      </c>
      <c r="AH339">
        <f>(EW339)</f>
        <v>0</v>
      </c>
      <c r="AI339">
        <f>(EX339)</f>
        <v>0</v>
      </c>
      <c r="AJ339">
        <f t="shared" si="313"/>
        <v>49.66</v>
      </c>
      <c r="AK339">
        <v>34495.370000000003</v>
      </c>
      <c r="AL339">
        <v>34495.370000000003</v>
      </c>
      <c r="AM339">
        <v>0</v>
      </c>
      <c r="AN339">
        <v>0</v>
      </c>
      <c r="AO339">
        <v>0</v>
      </c>
      <c r="AP339">
        <v>0</v>
      </c>
      <c r="AQ339">
        <v>0</v>
      </c>
      <c r="AR339">
        <v>0</v>
      </c>
      <c r="AS339">
        <v>49.66</v>
      </c>
      <c r="AT339">
        <v>0</v>
      </c>
      <c r="AU339">
        <v>0</v>
      </c>
      <c r="AV339">
        <v>1</v>
      </c>
      <c r="AW339">
        <v>1</v>
      </c>
      <c r="AZ339">
        <v>13.29</v>
      </c>
      <c r="BA339">
        <v>1</v>
      </c>
      <c r="BB339">
        <v>1</v>
      </c>
      <c r="BC339">
        <v>13.29</v>
      </c>
      <c r="BD339" t="s">
        <v>3</v>
      </c>
      <c r="BE339" t="s">
        <v>3</v>
      </c>
      <c r="BF339" t="s">
        <v>3</v>
      </c>
      <c r="BG339" t="s">
        <v>3</v>
      </c>
      <c r="BH339">
        <v>3</v>
      </c>
      <c r="BI339">
        <v>2</v>
      </c>
      <c r="BJ339" t="s">
        <v>431</v>
      </c>
      <c r="BM339">
        <v>500002</v>
      </c>
      <c r="BN339">
        <v>0</v>
      </c>
      <c r="BO339" t="s">
        <v>384</v>
      </c>
      <c r="BP339">
        <v>1</v>
      </c>
      <c r="BQ339">
        <v>12</v>
      </c>
      <c r="BR339">
        <v>0</v>
      </c>
      <c r="BS339">
        <v>1</v>
      </c>
      <c r="BT339">
        <v>1</v>
      </c>
      <c r="BU339">
        <v>1</v>
      </c>
      <c r="BV339">
        <v>1</v>
      </c>
      <c r="BW339">
        <v>1</v>
      </c>
      <c r="BX339">
        <v>1</v>
      </c>
      <c r="BY339" t="s">
        <v>3</v>
      </c>
      <c r="BZ339">
        <v>0</v>
      </c>
      <c r="CA339">
        <v>0</v>
      </c>
      <c r="CB339" t="s">
        <v>3</v>
      </c>
      <c r="CE339">
        <v>0</v>
      </c>
      <c r="CF339">
        <v>0</v>
      </c>
      <c r="CG339">
        <v>0</v>
      </c>
      <c r="CM339">
        <v>0</v>
      </c>
      <c r="CN339" t="s">
        <v>3</v>
      </c>
      <c r="CO339">
        <v>0</v>
      </c>
      <c r="CP339">
        <f t="shared" si="314"/>
        <v>18338</v>
      </c>
      <c r="CQ339">
        <f t="shared" si="315"/>
        <v>458443.46730000002</v>
      </c>
      <c r="CR339">
        <f t="shared" si="316"/>
        <v>0</v>
      </c>
      <c r="CS339">
        <f t="shared" si="317"/>
        <v>0</v>
      </c>
      <c r="CT339">
        <f t="shared" si="318"/>
        <v>0</v>
      </c>
      <c r="CU339">
        <f t="shared" si="319"/>
        <v>0</v>
      </c>
      <c r="CV339">
        <f t="shared" si="320"/>
        <v>0</v>
      </c>
      <c r="CW339">
        <f t="shared" si="321"/>
        <v>0</v>
      </c>
      <c r="CX339">
        <f t="shared" si="322"/>
        <v>49.66</v>
      </c>
      <c r="CY339">
        <f t="shared" si="323"/>
        <v>0</v>
      </c>
      <c r="CZ339">
        <f t="shared" si="324"/>
        <v>0</v>
      </c>
      <c r="DC339" t="s">
        <v>3</v>
      </c>
      <c r="DD339" t="s">
        <v>3</v>
      </c>
      <c r="DE339" t="s">
        <v>3</v>
      </c>
      <c r="DF339" t="s">
        <v>3</v>
      </c>
      <c r="DG339" t="s">
        <v>3</v>
      </c>
      <c r="DH339" t="s">
        <v>3</v>
      </c>
      <c r="DI339" t="s">
        <v>3</v>
      </c>
      <c r="DJ339" t="s">
        <v>3</v>
      </c>
      <c r="DK339" t="s">
        <v>3</v>
      </c>
      <c r="DL339" t="s">
        <v>3</v>
      </c>
      <c r="DM339" t="s">
        <v>3</v>
      </c>
      <c r="DN339">
        <v>0</v>
      </c>
      <c r="DO339">
        <v>0</v>
      </c>
      <c r="DP339">
        <v>1</v>
      </c>
      <c r="DQ339">
        <v>1</v>
      </c>
      <c r="DU339">
        <v>1013</v>
      </c>
      <c r="DV339" t="s">
        <v>197</v>
      </c>
      <c r="DW339" t="s">
        <v>199</v>
      </c>
      <c r="DX339">
        <v>1</v>
      </c>
      <c r="DZ339" t="s">
        <v>3</v>
      </c>
      <c r="EA339" t="s">
        <v>3</v>
      </c>
      <c r="EB339" t="s">
        <v>3</v>
      </c>
      <c r="EC339" t="s">
        <v>3</v>
      </c>
      <c r="EE339">
        <v>41318551</v>
      </c>
      <c r="EF339">
        <v>12</v>
      </c>
      <c r="EG339" t="s">
        <v>59</v>
      </c>
      <c r="EH339">
        <v>0</v>
      </c>
      <c r="EI339" t="s">
        <v>3</v>
      </c>
      <c r="EJ339">
        <v>2</v>
      </c>
      <c r="EK339">
        <v>500002</v>
      </c>
      <c r="EL339" t="s">
        <v>60</v>
      </c>
      <c r="EM339" t="s">
        <v>61</v>
      </c>
      <c r="EO339" t="s">
        <v>3</v>
      </c>
      <c r="EQ339">
        <v>131072</v>
      </c>
      <c r="ER339">
        <v>34495.370000000003</v>
      </c>
      <c r="ES339">
        <v>34495.370000000003</v>
      </c>
      <c r="ET339">
        <v>0</v>
      </c>
      <c r="EU339">
        <v>0</v>
      </c>
      <c r="EV339">
        <v>0</v>
      </c>
      <c r="EW339">
        <v>0</v>
      </c>
      <c r="EX339">
        <v>0</v>
      </c>
      <c r="EY339">
        <v>0</v>
      </c>
      <c r="FQ339">
        <v>0</v>
      </c>
      <c r="FR339">
        <f t="shared" si="325"/>
        <v>0</v>
      </c>
      <c r="FS339">
        <v>0</v>
      </c>
      <c r="FX339">
        <v>0</v>
      </c>
      <c r="FY339">
        <v>0</v>
      </c>
      <c r="GA339" t="s">
        <v>3</v>
      </c>
      <c r="GD339">
        <v>1</v>
      </c>
      <c r="GF339">
        <v>-634535227</v>
      </c>
      <c r="GG339">
        <v>1</v>
      </c>
      <c r="GH339">
        <v>1</v>
      </c>
      <c r="GI339">
        <v>3</v>
      </c>
      <c r="GJ339">
        <v>0</v>
      </c>
      <c r="GK339">
        <v>0</v>
      </c>
      <c r="GL339">
        <f t="shared" si="326"/>
        <v>0</v>
      </c>
      <c r="GM339">
        <f t="shared" si="327"/>
        <v>18338</v>
      </c>
      <c r="GN339">
        <f t="shared" si="328"/>
        <v>0</v>
      </c>
      <c r="GO339">
        <f t="shared" si="329"/>
        <v>18338</v>
      </c>
      <c r="GP339">
        <f t="shared" si="330"/>
        <v>0</v>
      </c>
      <c r="GR339">
        <v>0</v>
      </c>
      <c r="GS339">
        <v>3</v>
      </c>
      <c r="GT339">
        <v>0</v>
      </c>
      <c r="GU339" t="s">
        <v>3</v>
      </c>
      <c r="GV339">
        <f t="shared" si="331"/>
        <v>0</v>
      </c>
      <c r="GW339">
        <v>1</v>
      </c>
      <c r="GX339">
        <f t="shared" si="332"/>
        <v>0</v>
      </c>
      <c r="HA339">
        <v>0</v>
      </c>
      <c r="HB339">
        <v>0</v>
      </c>
      <c r="HC339">
        <f t="shared" si="333"/>
        <v>0</v>
      </c>
      <c r="HE339" t="s">
        <v>3</v>
      </c>
      <c r="HF339" t="s">
        <v>3</v>
      </c>
      <c r="HM339" t="s">
        <v>3</v>
      </c>
      <c r="HN339" t="s">
        <v>3</v>
      </c>
      <c r="HO339" t="s">
        <v>3</v>
      </c>
      <c r="HP339" t="s">
        <v>3</v>
      </c>
      <c r="HQ339" t="s">
        <v>3</v>
      </c>
      <c r="IK339">
        <v>0</v>
      </c>
    </row>
    <row r="340" spans="1:255" x14ac:dyDescent="0.2">
      <c r="A340" s="2">
        <v>17</v>
      </c>
      <c r="B340" s="2">
        <v>1</v>
      </c>
      <c r="C340" s="2">
        <f>ROW(SmtRes!A879)</f>
        <v>879</v>
      </c>
      <c r="D340" s="2">
        <f>ROW(EtalonRes!A893)</f>
        <v>893</v>
      </c>
      <c r="E340" s="2" t="s">
        <v>432</v>
      </c>
      <c r="F340" s="2" t="s">
        <v>433</v>
      </c>
      <c r="G340" s="2" t="s">
        <v>434</v>
      </c>
      <c r="H340" s="2" t="s">
        <v>345</v>
      </c>
      <c r="I340" s="2">
        <f>ROUND(30/100,9)</f>
        <v>0.3</v>
      </c>
      <c r="J340" s="2">
        <v>0</v>
      </c>
      <c r="K340" s="2">
        <f>ROUND(30/100,9)</f>
        <v>0.3</v>
      </c>
      <c r="L340" s="2"/>
      <c r="M340" s="2"/>
      <c r="N340" s="2"/>
      <c r="O340" s="2">
        <f t="shared" si="299"/>
        <v>125</v>
      </c>
      <c r="P340" s="2">
        <f t="shared" si="300"/>
        <v>32</v>
      </c>
      <c r="Q340" s="2">
        <f t="shared" si="301"/>
        <v>24</v>
      </c>
      <c r="R340" s="2">
        <f t="shared" si="302"/>
        <v>1</v>
      </c>
      <c r="S340" s="2">
        <f t="shared" si="303"/>
        <v>69</v>
      </c>
      <c r="T340" s="2">
        <f t="shared" si="304"/>
        <v>0</v>
      </c>
      <c r="U340" s="2">
        <f t="shared" si="305"/>
        <v>7.3484999999999987</v>
      </c>
      <c r="V340" s="2">
        <f t="shared" si="306"/>
        <v>6.5549999999999983E-2</v>
      </c>
      <c r="W340" s="2">
        <f t="shared" si="307"/>
        <v>0</v>
      </c>
      <c r="X340" s="2">
        <f t="shared" si="308"/>
        <v>67</v>
      </c>
      <c r="Y340" s="2">
        <f t="shared" si="309"/>
        <v>39</v>
      </c>
      <c r="Z340" s="2"/>
      <c r="AA340" s="2">
        <v>76147896</v>
      </c>
      <c r="AB340" s="2">
        <f t="shared" si="310"/>
        <v>415.22699999999998</v>
      </c>
      <c r="AC340" s="2">
        <f t="shared" si="311"/>
        <v>105.21</v>
      </c>
      <c r="AD340" s="2">
        <f>ROUND(((((ET340*1.15))-((EU340*1.15)))+AE340),6)</f>
        <v>79.763999999999996</v>
      </c>
      <c r="AE340" s="2">
        <f>ROUND(((EU340*1.15)),6)</f>
        <v>2.9554999999999998</v>
      </c>
      <c r="AF340" s="2">
        <f>ROUND(((EV340*1.15)),6)</f>
        <v>230.25299999999999</v>
      </c>
      <c r="AG340" s="2">
        <f t="shared" si="312"/>
        <v>0</v>
      </c>
      <c r="AH340" s="2">
        <f>((EW340*1.15))</f>
        <v>24.494999999999997</v>
      </c>
      <c r="AI340" s="2">
        <f>((EX340*1.15))</f>
        <v>0.21849999999999997</v>
      </c>
      <c r="AJ340" s="2">
        <f t="shared" si="313"/>
        <v>0</v>
      </c>
      <c r="AK340" s="2">
        <v>374.79</v>
      </c>
      <c r="AL340" s="2">
        <v>105.21</v>
      </c>
      <c r="AM340" s="2">
        <v>69.36</v>
      </c>
      <c r="AN340" s="2">
        <v>2.57</v>
      </c>
      <c r="AO340" s="2">
        <v>200.22</v>
      </c>
      <c r="AP340" s="2">
        <v>0</v>
      </c>
      <c r="AQ340" s="2">
        <v>21.3</v>
      </c>
      <c r="AR340" s="2">
        <v>0.19</v>
      </c>
      <c r="AS340" s="2">
        <v>0</v>
      </c>
      <c r="AT340" s="2">
        <v>95</v>
      </c>
      <c r="AU340" s="2">
        <v>55</v>
      </c>
      <c r="AV340" s="2">
        <v>1</v>
      </c>
      <c r="AW340" s="2">
        <v>1</v>
      </c>
      <c r="AX340" s="2"/>
      <c r="AY340" s="2"/>
      <c r="AZ340" s="2">
        <v>1</v>
      </c>
      <c r="BA340" s="2">
        <v>1</v>
      </c>
      <c r="BB340" s="2">
        <v>1</v>
      </c>
      <c r="BC340" s="2">
        <v>1</v>
      </c>
      <c r="BD340" s="2" t="s">
        <v>3</v>
      </c>
      <c r="BE340" s="2" t="s">
        <v>3</v>
      </c>
      <c r="BF340" s="2" t="s">
        <v>3</v>
      </c>
      <c r="BG340" s="2" t="s">
        <v>3</v>
      </c>
      <c r="BH340" s="2">
        <v>0</v>
      </c>
      <c r="BI340" s="2">
        <v>2</v>
      </c>
      <c r="BJ340" s="2" t="s">
        <v>435</v>
      </c>
      <c r="BK340" s="2"/>
      <c r="BL340" s="2"/>
      <c r="BM340" s="2">
        <v>108001</v>
      </c>
      <c r="BN340" s="2">
        <v>0</v>
      </c>
      <c r="BO340" s="2" t="s">
        <v>3</v>
      </c>
      <c r="BP340" s="2">
        <v>0</v>
      </c>
      <c r="BQ340" s="2">
        <v>3</v>
      </c>
      <c r="BR340" s="2">
        <v>0</v>
      </c>
      <c r="BS340" s="2">
        <v>1</v>
      </c>
      <c r="BT340" s="2">
        <v>1</v>
      </c>
      <c r="BU340" s="2">
        <v>1</v>
      </c>
      <c r="BV340" s="2">
        <v>1</v>
      </c>
      <c r="BW340" s="2">
        <v>1</v>
      </c>
      <c r="BX340" s="2">
        <v>1</v>
      </c>
      <c r="BY340" s="2" t="s">
        <v>3</v>
      </c>
      <c r="BZ340" s="2">
        <v>95</v>
      </c>
      <c r="CA340" s="2">
        <v>65</v>
      </c>
      <c r="CB340" s="2" t="s">
        <v>3</v>
      </c>
      <c r="CC340" s="2"/>
      <c r="CD340" s="2"/>
      <c r="CE340" s="2">
        <v>0</v>
      </c>
      <c r="CF340" s="2">
        <v>0</v>
      </c>
      <c r="CG340" s="2">
        <v>0</v>
      </c>
      <c r="CH340" s="2"/>
      <c r="CI340" s="2"/>
      <c r="CJ340" s="2"/>
      <c r="CK340" s="2"/>
      <c r="CL340" s="2"/>
      <c r="CM340" s="2">
        <v>0</v>
      </c>
      <c r="CN340" s="2" t="s">
        <v>23</v>
      </c>
      <c r="CO340" s="2">
        <v>0</v>
      </c>
      <c r="CP340" s="2">
        <f t="shared" si="314"/>
        <v>125</v>
      </c>
      <c r="CQ340" s="2">
        <f t="shared" si="315"/>
        <v>105.21</v>
      </c>
      <c r="CR340" s="2">
        <f t="shared" si="316"/>
        <v>79.763999999999996</v>
      </c>
      <c r="CS340" s="2">
        <f t="shared" si="317"/>
        <v>2.9554999999999998</v>
      </c>
      <c r="CT340" s="2">
        <f t="shared" si="318"/>
        <v>230.25299999999999</v>
      </c>
      <c r="CU340" s="2">
        <f t="shared" si="319"/>
        <v>0</v>
      </c>
      <c r="CV340" s="2">
        <f t="shared" si="320"/>
        <v>24.494999999999997</v>
      </c>
      <c r="CW340" s="2">
        <f t="shared" si="321"/>
        <v>0.21849999999999997</v>
      </c>
      <c r="CX340" s="2">
        <f t="shared" si="322"/>
        <v>0</v>
      </c>
      <c r="CY340" s="2">
        <f t="shared" si="323"/>
        <v>66.5</v>
      </c>
      <c r="CZ340" s="2">
        <f t="shared" si="324"/>
        <v>38.5</v>
      </c>
      <c r="DA340" s="2"/>
      <c r="DB340" s="2"/>
      <c r="DC340" s="2" t="s">
        <v>3</v>
      </c>
      <c r="DD340" s="2" t="s">
        <v>3</v>
      </c>
      <c r="DE340" s="2" t="s">
        <v>24</v>
      </c>
      <c r="DF340" s="2" t="s">
        <v>24</v>
      </c>
      <c r="DG340" s="2" t="s">
        <v>24</v>
      </c>
      <c r="DH340" s="2" t="s">
        <v>3</v>
      </c>
      <c r="DI340" s="2" t="s">
        <v>24</v>
      </c>
      <c r="DJ340" s="2" t="s">
        <v>24</v>
      </c>
      <c r="DK340" s="2" t="s">
        <v>3</v>
      </c>
      <c r="DL340" s="2" t="s">
        <v>3</v>
      </c>
      <c r="DM340" s="2" t="s">
        <v>49</v>
      </c>
      <c r="DN340" s="2">
        <v>0</v>
      </c>
      <c r="DO340" s="2">
        <v>0</v>
      </c>
      <c r="DP340" s="2">
        <v>1</v>
      </c>
      <c r="DQ340" s="2">
        <v>1</v>
      </c>
      <c r="DR340" s="2"/>
      <c r="DS340" s="2"/>
      <c r="DT340" s="2"/>
      <c r="DU340" s="2">
        <v>1003</v>
      </c>
      <c r="DV340" s="2" t="s">
        <v>345</v>
      </c>
      <c r="DW340" s="2" t="s">
        <v>345</v>
      </c>
      <c r="DX340" s="2">
        <v>100</v>
      </c>
      <c r="DY340" s="2"/>
      <c r="DZ340" s="2" t="s">
        <v>3</v>
      </c>
      <c r="EA340" s="2" t="s">
        <v>3</v>
      </c>
      <c r="EB340" s="2" t="s">
        <v>3</v>
      </c>
      <c r="EC340" s="2" t="s">
        <v>3</v>
      </c>
      <c r="ED340" s="2"/>
      <c r="EE340" s="2">
        <v>41318495</v>
      </c>
      <c r="EF340" s="2">
        <v>3</v>
      </c>
      <c r="EG340" s="2" t="s">
        <v>50</v>
      </c>
      <c r="EH340" s="2">
        <v>0</v>
      </c>
      <c r="EI340" s="2" t="s">
        <v>3</v>
      </c>
      <c r="EJ340" s="2">
        <v>2</v>
      </c>
      <c r="EK340" s="2">
        <v>108001</v>
      </c>
      <c r="EL340" s="2" t="s">
        <v>71</v>
      </c>
      <c r="EM340" s="2" t="s">
        <v>72</v>
      </c>
      <c r="EN340" s="2"/>
      <c r="EO340" s="2" t="s">
        <v>28</v>
      </c>
      <c r="EP340" s="2"/>
      <c r="EQ340" s="2">
        <v>768</v>
      </c>
      <c r="ER340" s="2">
        <v>374.79</v>
      </c>
      <c r="ES340" s="2">
        <v>105.21</v>
      </c>
      <c r="ET340" s="2">
        <v>69.36</v>
      </c>
      <c r="EU340" s="2">
        <v>2.57</v>
      </c>
      <c r="EV340" s="2">
        <v>200.22</v>
      </c>
      <c r="EW340" s="2">
        <v>21.3</v>
      </c>
      <c r="EX340" s="2">
        <v>0.19</v>
      </c>
      <c r="EY340" s="2">
        <v>0</v>
      </c>
      <c r="EZ340" s="2"/>
      <c r="FA340" s="2"/>
      <c r="FB340" s="2"/>
      <c r="FC340" s="2"/>
      <c r="FD340" s="2"/>
      <c r="FE340" s="2"/>
      <c r="FF340" s="2"/>
      <c r="FG340" s="2"/>
      <c r="FH340" s="2"/>
      <c r="FI340" s="2"/>
      <c r="FJ340" s="2"/>
      <c r="FK340" s="2"/>
      <c r="FL340" s="2"/>
      <c r="FM340" s="2"/>
      <c r="FN340" s="2"/>
      <c r="FO340" s="2"/>
      <c r="FP340" s="2"/>
      <c r="FQ340" s="2">
        <v>0</v>
      </c>
      <c r="FR340" s="2">
        <f t="shared" si="325"/>
        <v>0</v>
      </c>
      <c r="FS340" s="2">
        <v>0</v>
      </c>
      <c r="FT340" s="2"/>
      <c r="FU340" s="2"/>
      <c r="FV340" s="2"/>
      <c r="FW340" s="2"/>
      <c r="FX340" s="2">
        <v>95</v>
      </c>
      <c r="FY340" s="2">
        <v>55</v>
      </c>
      <c r="FZ340" s="2"/>
      <c r="GA340" s="2" t="s">
        <v>3</v>
      </c>
      <c r="GB340" s="2"/>
      <c r="GC340" s="2"/>
      <c r="GD340" s="2">
        <v>1</v>
      </c>
      <c r="GE340" s="2"/>
      <c r="GF340" s="2">
        <v>-1969571969</v>
      </c>
      <c r="GG340" s="2">
        <v>2</v>
      </c>
      <c r="GH340" s="2">
        <v>1</v>
      </c>
      <c r="GI340" s="2">
        <v>-2</v>
      </c>
      <c r="GJ340" s="2">
        <v>0</v>
      </c>
      <c r="GK340" s="2">
        <v>0</v>
      </c>
      <c r="GL340" s="2">
        <f t="shared" si="326"/>
        <v>0</v>
      </c>
      <c r="GM340" s="2">
        <f t="shared" si="327"/>
        <v>231</v>
      </c>
      <c r="GN340" s="2">
        <f t="shared" si="328"/>
        <v>0</v>
      </c>
      <c r="GO340" s="2">
        <f t="shared" si="329"/>
        <v>231</v>
      </c>
      <c r="GP340" s="2">
        <f t="shared" si="330"/>
        <v>0</v>
      </c>
      <c r="GQ340" s="2"/>
      <c r="GR340" s="2">
        <v>0</v>
      </c>
      <c r="GS340" s="2">
        <v>3</v>
      </c>
      <c r="GT340" s="2">
        <v>0</v>
      </c>
      <c r="GU340" s="2" t="s">
        <v>3</v>
      </c>
      <c r="GV340" s="2">
        <f t="shared" si="331"/>
        <v>0</v>
      </c>
      <c r="GW340" s="2">
        <v>1</v>
      </c>
      <c r="GX340" s="2">
        <f t="shared" si="332"/>
        <v>0</v>
      </c>
      <c r="GY340" s="2"/>
      <c r="GZ340" s="2"/>
      <c r="HA340" s="2">
        <v>0</v>
      </c>
      <c r="HB340" s="2">
        <v>0</v>
      </c>
      <c r="HC340" s="2">
        <f t="shared" si="333"/>
        <v>0</v>
      </c>
      <c r="HD340" s="2"/>
      <c r="HE340" s="2" t="s">
        <v>3</v>
      </c>
      <c r="HF340" s="2" t="s">
        <v>3</v>
      </c>
      <c r="HG340" s="2"/>
      <c r="HH340" s="2"/>
      <c r="HI340" s="2"/>
      <c r="HJ340" s="2"/>
      <c r="HK340" s="2"/>
      <c r="HL340" s="2"/>
      <c r="HM340" s="2" t="s">
        <v>3</v>
      </c>
      <c r="HN340" s="2" t="s">
        <v>3</v>
      </c>
      <c r="HO340" s="2" t="s">
        <v>3</v>
      </c>
      <c r="HP340" s="2" t="s">
        <v>3</v>
      </c>
      <c r="HQ340" s="2" t="s">
        <v>3</v>
      </c>
      <c r="HR340" s="2"/>
      <c r="HS340" s="2"/>
      <c r="HT340" s="2"/>
      <c r="HU340" s="2"/>
      <c r="HV340" s="2"/>
      <c r="HW340" s="2"/>
      <c r="HX340" s="2"/>
      <c r="HY340" s="2"/>
      <c r="HZ340" s="2"/>
      <c r="IA340" s="2"/>
      <c r="IB340" s="2"/>
      <c r="IC340" s="2"/>
      <c r="ID340" s="2"/>
      <c r="IE340" s="2"/>
      <c r="IF340" s="2"/>
      <c r="IG340" s="2"/>
      <c r="IH340" s="2"/>
      <c r="II340" s="2"/>
      <c r="IJ340" s="2"/>
      <c r="IK340" s="2">
        <v>0</v>
      </c>
      <c r="IL340" s="2"/>
      <c r="IM340" s="2"/>
      <c r="IN340" s="2"/>
      <c r="IO340" s="2"/>
      <c r="IP340" s="2"/>
      <c r="IQ340" s="2"/>
      <c r="IR340" s="2"/>
      <c r="IS340" s="2"/>
      <c r="IT340" s="2"/>
      <c r="IU340" s="2"/>
    </row>
    <row r="341" spans="1:255" x14ac:dyDescent="0.2">
      <c r="A341">
        <v>17</v>
      </c>
      <c r="B341">
        <v>1</v>
      </c>
      <c r="C341">
        <f>ROW(SmtRes!A888)</f>
        <v>888</v>
      </c>
      <c r="D341">
        <f>ROW(EtalonRes!A902)</f>
        <v>902</v>
      </c>
      <c r="E341" t="s">
        <v>432</v>
      </c>
      <c r="F341" t="s">
        <v>433</v>
      </c>
      <c r="G341" t="s">
        <v>434</v>
      </c>
      <c r="H341" t="s">
        <v>345</v>
      </c>
      <c r="I341">
        <f>ROUND(30/100,9)</f>
        <v>0.3</v>
      </c>
      <c r="J341">
        <v>0</v>
      </c>
      <c r="K341">
        <f>ROUND(30/100,9)</f>
        <v>0.3</v>
      </c>
      <c r="O341">
        <f t="shared" si="299"/>
        <v>1655</v>
      </c>
      <c r="P341">
        <f t="shared" si="300"/>
        <v>419</v>
      </c>
      <c r="Q341">
        <f t="shared" si="301"/>
        <v>318</v>
      </c>
      <c r="R341">
        <f t="shared" si="302"/>
        <v>12</v>
      </c>
      <c r="S341">
        <f t="shared" si="303"/>
        <v>918</v>
      </c>
      <c r="T341">
        <f t="shared" si="304"/>
        <v>0</v>
      </c>
      <c r="U341">
        <f t="shared" si="305"/>
        <v>7.3484999999999987</v>
      </c>
      <c r="V341">
        <f t="shared" si="306"/>
        <v>6.5549999999999983E-2</v>
      </c>
      <c r="W341">
        <f t="shared" si="307"/>
        <v>0</v>
      </c>
      <c r="X341">
        <f t="shared" si="308"/>
        <v>884</v>
      </c>
      <c r="Y341">
        <f t="shared" si="309"/>
        <v>512</v>
      </c>
      <c r="AA341">
        <v>76147894</v>
      </c>
      <c r="AB341">
        <f t="shared" si="310"/>
        <v>415.22699999999998</v>
      </c>
      <c r="AC341">
        <f t="shared" si="311"/>
        <v>105.21</v>
      </c>
      <c r="AD341">
        <f>ROUND(((((ET341*1.15))-((EU341*1.15)))+AE341),6)</f>
        <v>79.763999999999996</v>
      </c>
      <c r="AE341">
        <f>ROUND(((EU341*1.15)),6)</f>
        <v>2.9554999999999998</v>
      </c>
      <c r="AF341">
        <f>ROUND(((EV341*1.15)),6)</f>
        <v>230.25299999999999</v>
      </c>
      <c r="AG341">
        <f t="shared" si="312"/>
        <v>0</v>
      </c>
      <c r="AH341">
        <f>((EW341*1.15))</f>
        <v>24.494999999999997</v>
      </c>
      <c r="AI341">
        <f>((EX341*1.15))</f>
        <v>0.21849999999999997</v>
      </c>
      <c r="AJ341">
        <f t="shared" si="313"/>
        <v>0</v>
      </c>
      <c r="AK341">
        <v>374.79</v>
      </c>
      <c r="AL341">
        <v>105.21</v>
      </c>
      <c r="AM341">
        <v>69.36</v>
      </c>
      <c r="AN341">
        <v>2.57</v>
      </c>
      <c r="AO341">
        <v>200.22</v>
      </c>
      <c r="AP341">
        <v>0</v>
      </c>
      <c r="AQ341">
        <v>21.3</v>
      </c>
      <c r="AR341">
        <v>0.19</v>
      </c>
      <c r="AS341">
        <v>0</v>
      </c>
      <c r="AT341">
        <v>95</v>
      </c>
      <c r="AU341">
        <v>55</v>
      </c>
      <c r="AV341">
        <v>1</v>
      </c>
      <c r="AW341">
        <v>1</v>
      </c>
      <c r="AZ341">
        <v>13.29</v>
      </c>
      <c r="BA341">
        <v>13.29</v>
      </c>
      <c r="BB341">
        <v>13.29</v>
      </c>
      <c r="BC341">
        <v>13.29</v>
      </c>
      <c r="BD341" t="s">
        <v>3</v>
      </c>
      <c r="BE341" t="s">
        <v>3</v>
      </c>
      <c r="BF341" t="s">
        <v>3</v>
      </c>
      <c r="BG341" t="s">
        <v>3</v>
      </c>
      <c r="BH341">
        <v>0</v>
      </c>
      <c r="BI341">
        <v>2</v>
      </c>
      <c r="BJ341" t="s">
        <v>435</v>
      </c>
      <c r="BM341">
        <v>108001</v>
      </c>
      <c r="BN341">
        <v>0</v>
      </c>
      <c r="BO341" t="s">
        <v>384</v>
      </c>
      <c r="BP341">
        <v>1</v>
      </c>
      <c r="BQ341">
        <v>3</v>
      </c>
      <c r="BR341">
        <v>0</v>
      </c>
      <c r="BS341">
        <v>13.29</v>
      </c>
      <c r="BT341">
        <v>1</v>
      </c>
      <c r="BU341">
        <v>1</v>
      </c>
      <c r="BV341">
        <v>1</v>
      </c>
      <c r="BW341">
        <v>1</v>
      </c>
      <c r="BX341">
        <v>1</v>
      </c>
      <c r="BY341" t="s">
        <v>3</v>
      </c>
      <c r="BZ341">
        <v>95</v>
      </c>
      <c r="CA341">
        <v>65</v>
      </c>
      <c r="CB341" t="s">
        <v>3</v>
      </c>
      <c r="CE341">
        <v>0</v>
      </c>
      <c r="CF341">
        <v>0</v>
      </c>
      <c r="CG341">
        <v>0</v>
      </c>
      <c r="CM341">
        <v>0</v>
      </c>
      <c r="CN341" t="s">
        <v>23</v>
      </c>
      <c r="CO341">
        <v>0</v>
      </c>
      <c r="CP341">
        <f t="shared" si="314"/>
        <v>1655</v>
      </c>
      <c r="CQ341">
        <f t="shared" si="315"/>
        <v>1398.2408999999998</v>
      </c>
      <c r="CR341">
        <f t="shared" si="316"/>
        <v>1060.0635599999998</v>
      </c>
      <c r="CS341">
        <f t="shared" si="317"/>
        <v>39.278594999999996</v>
      </c>
      <c r="CT341">
        <f t="shared" si="318"/>
        <v>3060.0623699999996</v>
      </c>
      <c r="CU341">
        <f t="shared" si="319"/>
        <v>0</v>
      </c>
      <c r="CV341">
        <f t="shared" si="320"/>
        <v>24.494999999999997</v>
      </c>
      <c r="CW341">
        <f t="shared" si="321"/>
        <v>0.21849999999999997</v>
      </c>
      <c r="CX341">
        <f t="shared" si="322"/>
        <v>0</v>
      </c>
      <c r="CY341">
        <f t="shared" si="323"/>
        <v>883.5</v>
      </c>
      <c r="CZ341">
        <f t="shared" si="324"/>
        <v>511.5</v>
      </c>
      <c r="DC341" t="s">
        <v>3</v>
      </c>
      <c r="DD341" t="s">
        <v>3</v>
      </c>
      <c r="DE341" t="s">
        <v>24</v>
      </c>
      <c r="DF341" t="s">
        <v>24</v>
      </c>
      <c r="DG341" t="s">
        <v>24</v>
      </c>
      <c r="DH341" t="s">
        <v>3</v>
      </c>
      <c r="DI341" t="s">
        <v>24</v>
      </c>
      <c r="DJ341" t="s">
        <v>24</v>
      </c>
      <c r="DK341" t="s">
        <v>3</v>
      </c>
      <c r="DL341" t="s">
        <v>3</v>
      </c>
      <c r="DM341" t="s">
        <v>49</v>
      </c>
      <c r="DN341">
        <v>0</v>
      </c>
      <c r="DO341">
        <v>0</v>
      </c>
      <c r="DP341">
        <v>1</v>
      </c>
      <c r="DQ341">
        <v>1</v>
      </c>
      <c r="DU341">
        <v>1003</v>
      </c>
      <c r="DV341" t="s">
        <v>345</v>
      </c>
      <c r="DW341" t="s">
        <v>345</v>
      </c>
      <c r="DX341">
        <v>100</v>
      </c>
      <c r="DZ341" t="s">
        <v>3</v>
      </c>
      <c r="EA341" t="s">
        <v>3</v>
      </c>
      <c r="EB341" t="s">
        <v>3</v>
      </c>
      <c r="EC341" t="s">
        <v>3</v>
      </c>
      <c r="EE341">
        <v>41318495</v>
      </c>
      <c r="EF341">
        <v>3</v>
      </c>
      <c r="EG341" t="s">
        <v>50</v>
      </c>
      <c r="EH341">
        <v>0</v>
      </c>
      <c r="EI341" t="s">
        <v>3</v>
      </c>
      <c r="EJ341">
        <v>2</v>
      </c>
      <c r="EK341">
        <v>108001</v>
      </c>
      <c r="EL341" t="s">
        <v>71</v>
      </c>
      <c r="EM341" t="s">
        <v>72</v>
      </c>
      <c r="EO341" t="s">
        <v>28</v>
      </c>
      <c r="EQ341">
        <v>768</v>
      </c>
      <c r="ER341">
        <v>374.79</v>
      </c>
      <c r="ES341">
        <v>105.21</v>
      </c>
      <c r="ET341">
        <v>69.36</v>
      </c>
      <c r="EU341">
        <v>2.57</v>
      </c>
      <c r="EV341">
        <v>200.22</v>
      </c>
      <c r="EW341">
        <v>21.3</v>
      </c>
      <c r="EX341">
        <v>0.19</v>
      </c>
      <c r="EY341">
        <v>0</v>
      </c>
      <c r="FQ341">
        <v>0</v>
      </c>
      <c r="FR341">
        <f t="shared" si="325"/>
        <v>0</v>
      </c>
      <c r="FS341">
        <v>0</v>
      </c>
      <c r="FX341">
        <v>95</v>
      </c>
      <c r="FY341">
        <v>55</v>
      </c>
      <c r="GA341" t="s">
        <v>3</v>
      </c>
      <c r="GD341">
        <v>1</v>
      </c>
      <c r="GF341">
        <v>-1969571969</v>
      </c>
      <c r="GG341">
        <v>1</v>
      </c>
      <c r="GH341">
        <v>1</v>
      </c>
      <c r="GI341">
        <v>3</v>
      </c>
      <c r="GJ341">
        <v>0</v>
      </c>
      <c r="GK341">
        <v>0</v>
      </c>
      <c r="GL341">
        <f t="shared" si="326"/>
        <v>0</v>
      </c>
      <c r="GM341">
        <f t="shared" si="327"/>
        <v>3051</v>
      </c>
      <c r="GN341">
        <f t="shared" si="328"/>
        <v>0</v>
      </c>
      <c r="GO341">
        <f t="shared" si="329"/>
        <v>3051</v>
      </c>
      <c r="GP341">
        <f t="shared" si="330"/>
        <v>0</v>
      </c>
      <c r="GR341">
        <v>0</v>
      </c>
      <c r="GS341">
        <v>3</v>
      </c>
      <c r="GT341">
        <v>0</v>
      </c>
      <c r="GU341" t="s">
        <v>3</v>
      </c>
      <c r="GV341">
        <f t="shared" si="331"/>
        <v>0</v>
      </c>
      <c r="GW341">
        <v>1</v>
      </c>
      <c r="GX341">
        <f t="shared" si="332"/>
        <v>0</v>
      </c>
      <c r="HA341">
        <v>0</v>
      </c>
      <c r="HB341">
        <v>0</v>
      </c>
      <c r="HC341">
        <f t="shared" si="333"/>
        <v>0</v>
      </c>
      <c r="HE341" t="s">
        <v>3</v>
      </c>
      <c r="HF341" t="s">
        <v>3</v>
      </c>
      <c r="HM341" t="s">
        <v>3</v>
      </c>
      <c r="HN341" t="s">
        <v>3</v>
      </c>
      <c r="HO341" t="s">
        <v>3</v>
      </c>
      <c r="HP341" t="s">
        <v>3</v>
      </c>
      <c r="HQ341" t="s">
        <v>3</v>
      </c>
      <c r="IK341">
        <v>0</v>
      </c>
    </row>
    <row r="342" spans="1:255" x14ac:dyDescent="0.2">
      <c r="A342" s="2">
        <v>19</v>
      </c>
      <c r="B342" s="2">
        <v>1</v>
      </c>
      <c r="C342" s="2"/>
      <c r="D342" s="2"/>
      <c r="E342" s="2"/>
      <c r="F342" s="2" t="s">
        <v>3</v>
      </c>
      <c r="G342" s="2" t="s">
        <v>436</v>
      </c>
      <c r="H342" s="2" t="s">
        <v>3</v>
      </c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>
        <v>1</v>
      </c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  <c r="EA342" s="2"/>
      <c r="EB342" s="2"/>
      <c r="EC342" s="2"/>
      <c r="ED342" s="2"/>
      <c r="EE342" s="2"/>
      <c r="EF342" s="2"/>
      <c r="EG342" s="2"/>
      <c r="EH342" s="2"/>
      <c r="EI342" s="2"/>
      <c r="EJ342" s="2"/>
      <c r="EK342" s="2"/>
      <c r="EL342" s="2"/>
      <c r="EM342" s="2"/>
      <c r="EN342" s="2"/>
      <c r="EO342" s="2"/>
      <c r="EP342" s="2"/>
      <c r="EQ342" s="2"/>
      <c r="ER342" s="2"/>
      <c r="ES342" s="2"/>
      <c r="ET342" s="2"/>
      <c r="EU342" s="2"/>
      <c r="EV342" s="2"/>
      <c r="EW342" s="2"/>
      <c r="EX342" s="2"/>
      <c r="EY342" s="2"/>
      <c r="EZ342" s="2"/>
      <c r="FA342" s="2"/>
      <c r="FB342" s="2"/>
      <c r="FC342" s="2"/>
      <c r="FD342" s="2"/>
      <c r="FE342" s="2"/>
      <c r="FF342" s="2"/>
      <c r="FG342" s="2"/>
      <c r="FH342" s="2"/>
      <c r="FI342" s="2"/>
      <c r="FJ342" s="2"/>
      <c r="FK342" s="2"/>
      <c r="FL342" s="2"/>
      <c r="FM342" s="2"/>
      <c r="FN342" s="2"/>
      <c r="FO342" s="2"/>
      <c r="FP342" s="2"/>
      <c r="FQ342" s="2"/>
      <c r="FR342" s="2"/>
      <c r="FS342" s="2"/>
      <c r="FT342" s="2"/>
      <c r="FU342" s="2"/>
      <c r="FV342" s="2"/>
      <c r="FW342" s="2"/>
      <c r="FX342" s="2"/>
      <c r="FY342" s="2"/>
      <c r="FZ342" s="2"/>
      <c r="GA342" s="2"/>
      <c r="GB342" s="2"/>
      <c r="GC342" s="2"/>
      <c r="GD342" s="2"/>
      <c r="GE342" s="2"/>
      <c r="GF342" s="2"/>
      <c r="GG342" s="2"/>
      <c r="GH342" s="2"/>
      <c r="GI342" s="2"/>
      <c r="GJ342" s="2"/>
      <c r="GK342" s="2"/>
      <c r="GL342" s="2"/>
      <c r="GM342" s="2"/>
      <c r="GN342" s="2"/>
      <c r="GO342" s="2"/>
      <c r="GP342" s="2"/>
      <c r="GQ342" s="2"/>
      <c r="GR342" s="2"/>
      <c r="GS342" s="2"/>
      <c r="GT342" s="2"/>
      <c r="GU342" s="2"/>
      <c r="GV342" s="2"/>
      <c r="GW342" s="2"/>
      <c r="GX342" s="2"/>
      <c r="GY342" s="2"/>
      <c r="GZ342" s="2"/>
      <c r="HA342" s="2"/>
      <c r="HB342" s="2"/>
      <c r="HC342" s="2"/>
      <c r="HD342" s="2"/>
      <c r="HE342" s="2"/>
      <c r="HF342" s="2"/>
      <c r="HG342" s="2"/>
      <c r="HH342" s="2"/>
      <c r="HI342" s="2"/>
      <c r="HJ342" s="2"/>
      <c r="HK342" s="2"/>
      <c r="HL342" s="2"/>
      <c r="HM342" s="2"/>
      <c r="HN342" s="2"/>
      <c r="HO342" s="2"/>
      <c r="HP342" s="2"/>
      <c r="HQ342" s="2"/>
      <c r="HR342" s="2"/>
      <c r="HS342" s="2"/>
      <c r="HT342" s="2"/>
      <c r="HU342" s="2"/>
      <c r="HV342" s="2"/>
      <c r="HW342" s="2"/>
      <c r="HX342" s="2"/>
      <c r="HY342" s="2"/>
      <c r="HZ342" s="2"/>
      <c r="IA342" s="2"/>
      <c r="IB342" s="2"/>
      <c r="IC342" s="2"/>
      <c r="ID342" s="2"/>
      <c r="IE342" s="2"/>
      <c r="IF342" s="2"/>
      <c r="IG342" s="2"/>
      <c r="IH342" s="2"/>
      <c r="II342" s="2"/>
      <c r="IJ342" s="2"/>
      <c r="IK342" s="2">
        <v>0</v>
      </c>
      <c r="IL342" s="2"/>
      <c r="IM342" s="2"/>
      <c r="IN342" s="2"/>
      <c r="IO342" s="2"/>
      <c r="IP342" s="2"/>
      <c r="IQ342" s="2"/>
      <c r="IR342" s="2"/>
      <c r="IS342" s="2"/>
      <c r="IT342" s="2"/>
      <c r="IU342" s="2"/>
    </row>
    <row r="343" spans="1:255" x14ac:dyDescent="0.2">
      <c r="A343" s="2">
        <v>17</v>
      </c>
      <c r="B343" s="2">
        <v>1</v>
      </c>
      <c r="C343" s="2">
        <f>ROW(SmtRes!A889)</f>
        <v>889</v>
      </c>
      <c r="D343" s="2">
        <f>ROW(EtalonRes!A903)</f>
        <v>903</v>
      </c>
      <c r="E343" s="2" t="s">
        <v>3</v>
      </c>
      <c r="F343" s="2" t="s">
        <v>19</v>
      </c>
      <c r="G343" s="2" t="s">
        <v>20</v>
      </c>
      <c r="H343" s="2" t="s">
        <v>21</v>
      </c>
      <c r="I343" s="2">
        <f>ROUND(40.95/100,9)</f>
        <v>0.40949999999999998</v>
      </c>
      <c r="J343" s="2">
        <v>0</v>
      </c>
      <c r="K343" s="2">
        <f>ROUND(40.95/100,9)</f>
        <v>0.40949999999999998</v>
      </c>
      <c r="L343" s="2"/>
      <c r="M343" s="2"/>
      <c r="N343" s="2"/>
      <c r="O343" s="2">
        <f t="shared" ref="O343:O364" si="339">ROUND(CP343,0)</f>
        <v>815</v>
      </c>
      <c r="P343" s="2">
        <f t="shared" ref="P343:P364" si="340">ROUND(CQ343*I343,0)</f>
        <v>0</v>
      </c>
      <c r="Q343" s="2">
        <f t="shared" ref="Q343:Q364" si="341">ROUND(CR343*I343,0)</f>
        <v>0</v>
      </c>
      <c r="R343" s="2">
        <f t="shared" ref="R343:R364" si="342">ROUND(CS343*I343,0)</f>
        <v>0</v>
      </c>
      <c r="S343" s="2">
        <f t="shared" ref="S343:S364" si="343">ROUND(CT343*I343,0)</f>
        <v>815</v>
      </c>
      <c r="T343" s="2">
        <f t="shared" ref="T343:T364" si="344">ROUND(CU343*I343,0)</f>
        <v>0</v>
      </c>
      <c r="U343" s="2">
        <f t="shared" ref="U343:U364" si="345">CV343*I343</f>
        <v>104.43232799999997</v>
      </c>
      <c r="V343" s="2">
        <f t="shared" ref="V343:V364" si="346">CW343*I343</f>
        <v>0</v>
      </c>
      <c r="W343" s="2">
        <f t="shared" ref="W343:W364" si="347">ROUND(CX343*I343,0)</f>
        <v>0</v>
      </c>
      <c r="X343" s="2">
        <f t="shared" ref="X343:X364" si="348">ROUND(CY343,0)</f>
        <v>652</v>
      </c>
      <c r="Y343" s="2">
        <f t="shared" ref="Y343:Y364" si="349">ROUND(CZ343,0)</f>
        <v>310</v>
      </c>
      <c r="Z343" s="2"/>
      <c r="AA343" s="2">
        <v>-1</v>
      </c>
      <c r="AB343" s="2">
        <f t="shared" ref="AB343:AB364" si="350">ROUND((AC343+AD343+AF343),6)</f>
        <v>1989.1872000000001</v>
      </c>
      <c r="AC343" s="2">
        <f t="shared" ref="AC343:AC364" si="351">ROUND((ES343),6)</f>
        <v>0</v>
      </c>
      <c r="AD343" s="2">
        <f>ROUND(((((ET343*1.2*1.15*1.2))-((EU343*1.2*1.15*1.2)))+AE343),6)</f>
        <v>0</v>
      </c>
      <c r="AE343" s="2">
        <f t="shared" ref="AE343:AF346" si="352">ROUND(((EU343*1.2*1.15*1.2)),6)</f>
        <v>0</v>
      </c>
      <c r="AF343" s="2">
        <f t="shared" si="352"/>
        <v>1989.1872000000001</v>
      </c>
      <c r="AG343" s="2">
        <f t="shared" ref="AG343:AG364" si="353">ROUND((AP343),6)</f>
        <v>0</v>
      </c>
      <c r="AH343" s="2">
        <f t="shared" ref="AH343:AI346" si="354">((EW343*1.2*1.15*1.2))</f>
        <v>255.02399999999994</v>
      </c>
      <c r="AI343" s="2">
        <f t="shared" si="354"/>
        <v>0</v>
      </c>
      <c r="AJ343" s="2">
        <f t="shared" ref="AJ343:AJ364" si="355">(AS343)</f>
        <v>0</v>
      </c>
      <c r="AK343" s="2">
        <v>1201.2</v>
      </c>
      <c r="AL343" s="2">
        <v>0</v>
      </c>
      <c r="AM343" s="2">
        <v>0</v>
      </c>
      <c r="AN343" s="2">
        <v>0</v>
      </c>
      <c r="AO343" s="2">
        <v>1201.2</v>
      </c>
      <c r="AP343" s="2">
        <v>0</v>
      </c>
      <c r="AQ343" s="2">
        <v>154</v>
      </c>
      <c r="AR343" s="2">
        <v>0</v>
      </c>
      <c r="AS343" s="2">
        <v>0</v>
      </c>
      <c r="AT343" s="2">
        <v>80</v>
      </c>
      <c r="AU343" s="2">
        <v>38</v>
      </c>
      <c r="AV343" s="2">
        <v>1</v>
      </c>
      <c r="AW343" s="2">
        <v>1</v>
      </c>
      <c r="AX343" s="2"/>
      <c r="AY343" s="2"/>
      <c r="AZ343" s="2">
        <v>1</v>
      </c>
      <c r="BA343" s="2">
        <v>1</v>
      </c>
      <c r="BB343" s="2">
        <v>1</v>
      </c>
      <c r="BC343" s="2">
        <v>1</v>
      </c>
      <c r="BD343" s="2" t="s">
        <v>3</v>
      </c>
      <c r="BE343" s="2" t="s">
        <v>3</v>
      </c>
      <c r="BF343" s="2" t="s">
        <v>3</v>
      </c>
      <c r="BG343" s="2" t="s">
        <v>3</v>
      </c>
      <c r="BH343" s="2">
        <v>0</v>
      </c>
      <c r="BI343" s="2">
        <v>1</v>
      </c>
      <c r="BJ343" s="2" t="s">
        <v>22</v>
      </c>
      <c r="BK343" s="2"/>
      <c r="BL343" s="2"/>
      <c r="BM343" s="2">
        <v>1003</v>
      </c>
      <c r="BN343" s="2">
        <v>0</v>
      </c>
      <c r="BO343" s="2" t="s">
        <v>3</v>
      </c>
      <c r="BP343" s="2">
        <v>0</v>
      </c>
      <c r="BQ343" s="2">
        <v>2</v>
      </c>
      <c r="BR343" s="2">
        <v>0</v>
      </c>
      <c r="BS343" s="2">
        <v>1</v>
      </c>
      <c r="BT343" s="2">
        <v>1</v>
      </c>
      <c r="BU343" s="2">
        <v>1</v>
      </c>
      <c r="BV343" s="2">
        <v>1</v>
      </c>
      <c r="BW343" s="2">
        <v>1</v>
      </c>
      <c r="BX343" s="2">
        <v>1</v>
      </c>
      <c r="BY343" s="2" t="s">
        <v>3</v>
      </c>
      <c r="BZ343" s="2">
        <v>80</v>
      </c>
      <c r="CA343" s="2">
        <v>38</v>
      </c>
      <c r="CB343" s="2" t="s">
        <v>3</v>
      </c>
      <c r="CC343" s="2"/>
      <c r="CD343" s="2"/>
      <c r="CE343" s="2">
        <v>0</v>
      </c>
      <c r="CF343" s="2">
        <v>0</v>
      </c>
      <c r="CG343" s="2">
        <v>0</v>
      </c>
      <c r="CH343" s="2"/>
      <c r="CI343" s="2"/>
      <c r="CJ343" s="2"/>
      <c r="CK343" s="2"/>
      <c r="CL343" s="2"/>
      <c r="CM343" s="2">
        <v>0</v>
      </c>
      <c r="CN343" s="2" t="s">
        <v>1036</v>
      </c>
      <c r="CO343" s="2">
        <v>0</v>
      </c>
      <c r="CP343" s="2">
        <f t="shared" ref="CP343:CP364" si="356">(P343+Q343+S343)</f>
        <v>815</v>
      </c>
      <c r="CQ343" s="2">
        <f t="shared" ref="CQ343:CQ364" si="357">AC343*BC343</f>
        <v>0</v>
      </c>
      <c r="CR343" s="2">
        <f t="shared" ref="CR343:CR364" si="358">AD343*BB343</f>
        <v>0</v>
      </c>
      <c r="CS343" s="2">
        <f t="shared" ref="CS343:CS364" si="359">AE343*BS343</f>
        <v>0</v>
      </c>
      <c r="CT343" s="2">
        <f t="shared" ref="CT343:CT364" si="360">AF343*BA343</f>
        <v>1989.1872000000001</v>
      </c>
      <c r="CU343" s="2">
        <f t="shared" ref="CU343:CU364" si="361">AG343</f>
        <v>0</v>
      </c>
      <c r="CV343" s="2">
        <f t="shared" ref="CV343:CV364" si="362">AH343</f>
        <v>255.02399999999994</v>
      </c>
      <c r="CW343" s="2">
        <f t="shared" ref="CW343:CW364" si="363">AI343</f>
        <v>0</v>
      </c>
      <c r="CX343" s="2">
        <f t="shared" ref="CX343:CX364" si="364">AJ343</f>
        <v>0</v>
      </c>
      <c r="CY343" s="2">
        <f t="shared" ref="CY343:CY364" si="365">(((S343+R343)*AT343)/100)</f>
        <v>652</v>
      </c>
      <c r="CZ343" s="2">
        <f t="shared" ref="CZ343:CZ364" si="366">(((S343+R343)*AU343)/100)</f>
        <v>309.7</v>
      </c>
      <c r="DA343" s="2"/>
      <c r="DB343" s="2"/>
      <c r="DC343" s="2" t="s">
        <v>3</v>
      </c>
      <c r="DD343" s="2" t="s">
        <v>3</v>
      </c>
      <c r="DE343" s="2" t="s">
        <v>336</v>
      </c>
      <c r="DF343" s="2" t="s">
        <v>336</v>
      </c>
      <c r="DG343" s="2" t="s">
        <v>336</v>
      </c>
      <c r="DH343" s="2" t="s">
        <v>3</v>
      </c>
      <c r="DI343" s="2" t="s">
        <v>336</v>
      </c>
      <c r="DJ343" s="2" t="s">
        <v>336</v>
      </c>
      <c r="DK343" s="2" t="s">
        <v>3</v>
      </c>
      <c r="DL343" s="2" t="s">
        <v>3</v>
      </c>
      <c r="DM343" s="2" t="s">
        <v>3</v>
      </c>
      <c r="DN343" s="2">
        <v>0</v>
      </c>
      <c r="DO343" s="2">
        <v>0</v>
      </c>
      <c r="DP343" s="2">
        <v>1</v>
      </c>
      <c r="DQ343" s="2">
        <v>1</v>
      </c>
      <c r="DR343" s="2"/>
      <c r="DS343" s="2"/>
      <c r="DT343" s="2"/>
      <c r="DU343" s="2">
        <v>1013</v>
      </c>
      <c r="DV343" s="2" t="s">
        <v>21</v>
      </c>
      <c r="DW343" s="2" t="s">
        <v>21</v>
      </c>
      <c r="DX343" s="2">
        <v>1</v>
      </c>
      <c r="DY343" s="2"/>
      <c r="DZ343" s="2" t="s">
        <v>3</v>
      </c>
      <c r="EA343" s="2" t="s">
        <v>3</v>
      </c>
      <c r="EB343" s="2" t="s">
        <v>3</v>
      </c>
      <c r="EC343" s="2" t="s">
        <v>3</v>
      </c>
      <c r="ED343" s="2"/>
      <c r="EE343" s="2">
        <v>41318343</v>
      </c>
      <c r="EF343" s="2">
        <v>2</v>
      </c>
      <c r="EG343" s="2" t="s">
        <v>25</v>
      </c>
      <c r="EH343" s="2">
        <v>0</v>
      </c>
      <c r="EI343" s="2" t="s">
        <v>3</v>
      </c>
      <c r="EJ343" s="2">
        <v>1</v>
      </c>
      <c r="EK343" s="2">
        <v>1003</v>
      </c>
      <c r="EL343" s="2" t="s">
        <v>26</v>
      </c>
      <c r="EM343" s="2" t="s">
        <v>27</v>
      </c>
      <c r="EN343" s="2"/>
      <c r="EO343" s="2" t="s">
        <v>337</v>
      </c>
      <c r="EP343" s="2"/>
      <c r="EQ343" s="2">
        <v>132864</v>
      </c>
      <c r="ER343" s="2">
        <v>1201.2</v>
      </c>
      <c r="ES343" s="2">
        <v>0</v>
      </c>
      <c r="ET343" s="2">
        <v>0</v>
      </c>
      <c r="EU343" s="2">
        <v>0</v>
      </c>
      <c r="EV343" s="2">
        <v>1201.2</v>
      </c>
      <c r="EW343" s="2">
        <v>154</v>
      </c>
      <c r="EX343" s="2">
        <v>0</v>
      </c>
      <c r="EY343" s="2">
        <v>0</v>
      </c>
      <c r="EZ343" s="2"/>
      <c r="FA343" s="2"/>
      <c r="FB343" s="2"/>
      <c r="FC343" s="2"/>
      <c r="FD343" s="2"/>
      <c r="FE343" s="2"/>
      <c r="FF343" s="2"/>
      <c r="FG343" s="2"/>
      <c r="FH343" s="2"/>
      <c r="FI343" s="2"/>
      <c r="FJ343" s="2"/>
      <c r="FK343" s="2"/>
      <c r="FL343" s="2"/>
      <c r="FM343" s="2"/>
      <c r="FN343" s="2"/>
      <c r="FO343" s="2"/>
      <c r="FP343" s="2"/>
      <c r="FQ343" s="2">
        <v>0</v>
      </c>
      <c r="FR343" s="2">
        <f t="shared" ref="FR343:FR364" si="367">ROUND(IF(AND(BH343=3,BI343=3),P343,0),0)</f>
        <v>0</v>
      </c>
      <c r="FS343" s="2">
        <v>0</v>
      </c>
      <c r="FT343" s="2"/>
      <c r="FU343" s="2"/>
      <c r="FV343" s="2"/>
      <c r="FW343" s="2"/>
      <c r="FX343" s="2">
        <v>80</v>
      </c>
      <c r="FY343" s="2">
        <v>38</v>
      </c>
      <c r="FZ343" s="2"/>
      <c r="GA343" s="2" t="s">
        <v>3</v>
      </c>
      <c r="GB343" s="2"/>
      <c r="GC343" s="2"/>
      <c r="GD343" s="2">
        <v>1</v>
      </c>
      <c r="GE343" s="2"/>
      <c r="GF343" s="2">
        <v>1806771536</v>
      </c>
      <c r="GG343" s="2">
        <v>2</v>
      </c>
      <c r="GH343" s="2">
        <v>1</v>
      </c>
      <c r="GI343" s="2">
        <v>-2</v>
      </c>
      <c r="GJ343" s="2">
        <v>0</v>
      </c>
      <c r="GK343" s="2">
        <v>0</v>
      </c>
      <c r="GL343" s="2">
        <f t="shared" ref="GL343:GL364" si="368">ROUND(IF(AND(BH343=3,BI343=3,FS343&lt;&gt;0),P343,0),0)</f>
        <v>0</v>
      </c>
      <c r="GM343" s="2">
        <f t="shared" ref="GM343:GM364" si="369">ROUND(O343+X343+Y343,0)+GX343</f>
        <v>1777</v>
      </c>
      <c r="GN343" s="2">
        <f t="shared" ref="GN343:GN364" si="370">IF(OR(BI343=0,BI343=1),ROUND(O343+X343+Y343,0),0)</f>
        <v>1777</v>
      </c>
      <c r="GO343" s="2">
        <f t="shared" ref="GO343:GO364" si="371">IF(BI343=2,ROUND(O343+X343+Y343,0),0)</f>
        <v>0</v>
      </c>
      <c r="GP343" s="2">
        <f t="shared" ref="GP343:GP364" si="372">IF(BI343=4,ROUND(O343+X343+Y343,0)+GX343,0)</f>
        <v>0</v>
      </c>
      <c r="GQ343" s="2"/>
      <c r="GR343" s="2">
        <v>0</v>
      </c>
      <c r="GS343" s="2">
        <v>3</v>
      </c>
      <c r="GT343" s="2">
        <v>0</v>
      </c>
      <c r="GU343" s="2" t="s">
        <v>3</v>
      </c>
      <c r="GV343" s="2">
        <f t="shared" ref="GV343:GV364" si="373">ROUND((GT343),6)</f>
        <v>0</v>
      </c>
      <c r="GW343" s="2">
        <v>1</v>
      </c>
      <c r="GX343" s="2">
        <f t="shared" ref="GX343:GX364" si="374">ROUND(HC343*I343,0)</f>
        <v>0</v>
      </c>
      <c r="GY343" s="2"/>
      <c r="GZ343" s="2"/>
      <c r="HA343" s="2">
        <v>0</v>
      </c>
      <c r="HB343" s="2">
        <v>0</v>
      </c>
      <c r="HC343" s="2">
        <f t="shared" ref="HC343:HC364" si="375">GV343*GW343</f>
        <v>0</v>
      </c>
      <c r="HD343" s="2"/>
      <c r="HE343" s="2" t="s">
        <v>3</v>
      </c>
      <c r="HF343" s="2" t="s">
        <v>3</v>
      </c>
      <c r="HG343" s="2"/>
      <c r="HH343" s="2"/>
      <c r="HI343" s="2"/>
      <c r="HJ343" s="2"/>
      <c r="HK343" s="2"/>
      <c r="HL343" s="2"/>
      <c r="HM343" s="2" t="s">
        <v>3</v>
      </c>
      <c r="HN343" s="2" t="s">
        <v>3</v>
      </c>
      <c r="HO343" s="2" t="s">
        <v>3</v>
      </c>
      <c r="HP343" s="2" t="s">
        <v>3</v>
      </c>
      <c r="HQ343" s="2" t="s">
        <v>3</v>
      </c>
      <c r="HR343" s="2"/>
      <c r="HS343" s="2"/>
      <c r="HT343" s="2"/>
      <c r="HU343" s="2"/>
      <c r="HV343" s="2"/>
      <c r="HW343" s="2"/>
      <c r="HX343" s="2"/>
      <c r="HY343" s="2"/>
      <c r="HZ343" s="2"/>
      <c r="IA343" s="2"/>
      <c r="IB343" s="2"/>
      <c r="IC343" s="2"/>
      <c r="ID343" s="2"/>
      <c r="IE343" s="2"/>
      <c r="IF343" s="2"/>
      <c r="IG343" s="2"/>
      <c r="IH343" s="2"/>
      <c r="II343" s="2"/>
      <c r="IJ343" s="2"/>
      <c r="IK343" s="2">
        <v>0</v>
      </c>
      <c r="IL343" s="2"/>
      <c r="IM343" s="2"/>
      <c r="IN343" s="2"/>
      <c r="IO343" s="2"/>
      <c r="IP343" s="2"/>
      <c r="IQ343" s="2"/>
      <c r="IR343" s="2"/>
      <c r="IS343" s="2"/>
      <c r="IT343" s="2"/>
      <c r="IU343" s="2"/>
    </row>
    <row r="344" spans="1:255" x14ac:dyDescent="0.2">
      <c r="A344">
        <v>17</v>
      </c>
      <c r="B344">
        <v>1</v>
      </c>
      <c r="C344">
        <f>ROW(SmtRes!A890)</f>
        <v>890</v>
      </c>
      <c r="D344">
        <f>ROW(EtalonRes!A904)</f>
        <v>904</v>
      </c>
      <c r="E344" t="s">
        <v>3</v>
      </c>
      <c r="F344" t="s">
        <v>19</v>
      </c>
      <c r="G344" t="s">
        <v>20</v>
      </c>
      <c r="H344" t="s">
        <v>21</v>
      </c>
      <c r="I344">
        <f>ROUND(40.95/100,9)</f>
        <v>0.40949999999999998</v>
      </c>
      <c r="J344">
        <v>0</v>
      </c>
      <c r="K344">
        <f>ROUND(40.95/100,9)</f>
        <v>0.40949999999999998</v>
      </c>
      <c r="O344">
        <f t="shared" si="339"/>
        <v>815</v>
      </c>
      <c r="P344">
        <f t="shared" si="340"/>
        <v>0</v>
      </c>
      <c r="Q344">
        <f t="shared" si="341"/>
        <v>0</v>
      </c>
      <c r="R344">
        <f t="shared" si="342"/>
        <v>0</v>
      </c>
      <c r="S344">
        <f t="shared" si="343"/>
        <v>815</v>
      </c>
      <c r="T344">
        <f t="shared" si="344"/>
        <v>0</v>
      </c>
      <c r="U344">
        <f t="shared" si="345"/>
        <v>104.43232799999997</v>
      </c>
      <c r="V344">
        <f t="shared" si="346"/>
        <v>0</v>
      </c>
      <c r="W344">
        <f t="shared" si="347"/>
        <v>0</v>
      </c>
      <c r="X344">
        <f t="shared" si="348"/>
        <v>652</v>
      </c>
      <c r="Y344">
        <f t="shared" si="349"/>
        <v>310</v>
      </c>
      <c r="AA344">
        <v>-1</v>
      </c>
      <c r="AB344">
        <f t="shared" si="350"/>
        <v>1989.1872000000001</v>
      </c>
      <c r="AC344">
        <f t="shared" si="351"/>
        <v>0</v>
      </c>
      <c r="AD344">
        <f>ROUND(((((ET344*1.2*1.15*1.2))-((EU344*1.2*1.15*1.2)))+AE344),6)</f>
        <v>0</v>
      </c>
      <c r="AE344">
        <f t="shared" si="352"/>
        <v>0</v>
      </c>
      <c r="AF344">
        <f t="shared" si="352"/>
        <v>1989.1872000000001</v>
      </c>
      <c r="AG344">
        <f t="shared" si="353"/>
        <v>0</v>
      </c>
      <c r="AH344">
        <f t="shared" si="354"/>
        <v>255.02399999999994</v>
      </c>
      <c r="AI344">
        <f t="shared" si="354"/>
        <v>0</v>
      </c>
      <c r="AJ344">
        <f t="shared" si="355"/>
        <v>0</v>
      </c>
      <c r="AK344">
        <v>1201.2</v>
      </c>
      <c r="AL344">
        <v>0</v>
      </c>
      <c r="AM344">
        <v>0</v>
      </c>
      <c r="AN344">
        <v>0</v>
      </c>
      <c r="AO344">
        <v>1201.2</v>
      </c>
      <c r="AP344">
        <v>0</v>
      </c>
      <c r="AQ344">
        <v>154</v>
      </c>
      <c r="AR344">
        <v>0</v>
      </c>
      <c r="AS344">
        <v>0</v>
      </c>
      <c r="AT344">
        <v>80</v>
      </c>
      <c r="AU344">
        <v>38</v>
      </c>
      <c r="AV344">
        <v>1</v>
      </c>
      <c r="AW344">
        <v>1</v>
      </c>
      <c r="AZ344">
        <v>1</v>
      </c>
      <c r="BA344">
        <v>1</v>
      </c>
      <c r="BB344">
        <v>1</v>
      </c>
      <c r="BC344">
        <v>1</v>
      </c>
      <c r="BD344" t="s">
        <v>3</v>
      </c>
      <c r="BE344" t="s">
        <v>3</v>
      </c>
      <c r="BF344" t="s">
        <v>3</v>
      </c>
      <c r="BG344" t="s">
        <v>3</v>
      </c>
      <c r="BH344">
        <v>0</v>
      </c>
      <c r="BI344">
        <v>1</v>
      </c>
      <c r="BJ344" t="s">
        <v>22</v>
      </c>
      <c r="BM344">
        <v>1003</v>
      </c>
      <c r="BN344">
        <v>0</v>
      </c>
      <c r="BO344" t="s">
        <v>258</v>
      </c>
      <c r="BP344">
        <v>1</v>
      </c>
      <c r="BQ344">
        <v>2</v>
      </c>
      <c r="BR344">
        <v>0</v>
      </c>
      <c r="BS344">
        <v>1</v>
      </c>
      <c r="BT344">
        <v>1</v>
      </c>
      <c r="BU344">
        <v>1</v>
      </c>
      <c r="BV344">
        <v>1</v>
      </c>
      <c r="BW344">
        <v>1</v>
      </c>
      <c r="BX344">
        <v>1</v>
      </c>
      <c r="BY344" t="s">
        <v>3</v>
      </c>
      <c r="BZ344">
        <v>80</v>
      </c>
      <c r="CA344">
        <v>38</v>
      </c>
      <c r="CB344" t="s">
        <v>3</v>
      </c>
      <c r="CE344">
        <v>0</v>
      </c>
      <c r="CF344">
        <v>0</v>
      </c>
      <c r="CG344">
        <v>0</v>
      </c>
      <c r="CM344">
        <v>0</v>
      </c>
      <c r="CN344" t="s">
        <v>1036</v>
      </c>
      <c r="CO344">
        <v>0</v>
      </c>
      <c r="CP344">
        <f t="shared" si="356"/>
        <v>815</v>
      </c>
      <c r="CQ344">
        <f t="shared" si="357"/>
        <v>0</v>
      </c>
      <c r="CR344">
        <f t="shared" si="358"/>
        <v>0</v>
      </c>
      <c r="CS344">
        <f t="shared" si="359"/>
        <v>0</v>
      </c>
      <c r="CT344">
        <f t="shared" si="360"/>
        <v>1989.1872000000001</v>
      </c>
      <c r="CU344">
        <f t="shared" si="361"/>
        <v>0</v>
      </c>
      <c r="CV344">
        <f t="shared" si="362"/>
        <v>255.02399999999994</v>
      </c>
      <c r="CW344">
        <f t="shared" si="363"/>
        <v>0</v>
      </c>
      <c r="CX344">
        <f t="shared" si="364"/>
        <v>0</v>
      </c>
      <c r="CY344">
        <f t="shared" si="365"/>
        <v>652</v>
      </c>
      <c r="CZ344">
        <f t="shared" si="366"/>
        <v>309.7</v>
      </c>
      <c r="DC344" t="s">
        <v>3</v>
      </c>
      <c r="DD344" t="s">
        <v>3</v>
      </c>
      <c r="DE344" t="s">
        <v>336</v>
      </c>
      <c r="DF344" t="s">
        <v>336</v>
      </c>
      <c r="DG344" t="s">
        <v>336</v>
      </c>
      <c r="DH344" t="s">
        <v>3</v>
      </c>
      <c r="DI344" t="s">
        <v>336</v>
      </c>
      <c r="DJ344" t="s">
        <v>336</v>
      </c>
      <c r="DK344" t="s">
        <v>3</v>
      </c>
      <c r="DL344" t="s">
        <v>3</v>
      </c>
      <c r="DM344" t="s">
        <v>3</v>
      </c>
      <c r="DN344">
        <v>0</v>
      </c>
      <c r="DO344">
        <v>0</v>
      </c>
      <c r="DP344">
        <v>1</v>
      </c>
      <c r="DQ344">
        <v>1</v>
      </c>
      <c r="DU344">
        <v>1013</v>
      </c>
      <c r="DV344" t="s">
        <v>21</v>
      </c>
      <c r="DW344" t="s">
        <v>21</v>
      </c>
      <c r="DX344">
        <v>1</v>
      </c>
      <c r="DZ344" t="s">
        <v>3</v>
      </c>
      <c r="EA344" t="s">
        <v>3</v>
      </c>
      <c r="EB344" t="s">
        <v>3</v>
      </c>
      <c r="EC344" t="s">
        <v>3</v>
      </c>
      <c r="EE344">
        <v>41318343</v>
      </c>
      <c r="EF344">
        <v>2</v>
      </c>
      <c r="EG344" t="s">
        <v>25</v>
      </c>
      <c r="EH344">
        <v>0</v>
      </c>
      <c r="EI344" t="s">
        <v>3</v>
      </c>
      <c r="EJ344">
        <v>1</v>
      </c>
      <c r="EK344">
        <v>1003</v>
      </c>
      <c r="EL344" t="s">
        <v>26</v>
      </c>
      <c r="EM344" t="s">
        <v>27</v>
      </c>
      <c r="EO344" t="s">
        <v>337</v>
      </c>
      <c r="EQ344">
        <v>132864</v>
      </c>
      <c r="ER344">
        <v>1201.2</v>
      </c>
      <c r="ES344">
        <v>0</v>
      </c>
      <c r="ET344">
        <v>0</v>
      </c>
      <c r="EU344">
        <v>0</v>
      </c>
      <c r="EV344">
        <v>1201.2</v>
      </c>
      <c r="EW344">
        <v>154</v>
      </c>
      <c r="EX344">
        <v>0</v>
      </c>
      <c r="EY344">
        <v>0</v>
      </c>
      <c r="FQ344">
        <v>0</v>
      </c>
      <c r="FR344">
        <f t="shared" si="367"/>
        <v>0</v>
      </c>
      <c r="FS344">
        <v>0</v>
      </c>
      <c r="FX344">
        <v>80</v>
      </c>
      <c r="FY344">
        <v>38</v>
      </c>
      <c r="GA344" t="s">
        <v>3</v>
      </c>
      <c r="GD344">
        <v>1</v>
      </c>
      <c r="GF344">
        <v>1806771536</v>
      </c>
      <c r="GG344">
        <v>1</v>
      </c>
      <c r="GH344">
        <v>1</v>
      </c>
      <c r="GI344">
        <v>-2</v>
      </c>
      <c r="GJ344">
        <v>0</v>
      </c>
      <c r="GK344">
        <v>0</v>
      </c>
      <c r="GL344">
        <f t="shared" si="368"/>
        <v>0</v>
      </c>
      <c r="GM344">
        <f t="shared" si="369"/>
        <v>1777</v>
      </c>
      <c r="GN344">
        <f t="shared" si="370"/>
        <v>1777</v>
      </c>
      <c r="GO344">
        <f t="shared" si="371"/>
        <v>0</v>
      </c>
      <c r="GP344">
        <f t="shared" si="372"/>
        <v>0</v>
      </c>
      <c r="GR344">
        <v>0</v>
      </c>
      <c r="GS344">
        <v>3</v>
      </c>
      <c r="GT344">
        <v>0</v>
      </c>
      <c r="GU344" t="s">
        <v>3</v>
      </c>
      <c r="GV344">
        <f t="shared" si="373"/>
        <v>0</v>
      </c>
      <c r="GW344">
        <v>1</v>
      </c>
      <c r="GX344">
        <f t="shared" si="374"/>
        <v>0</v>
      </c>
      <c r="HA344">
        <v>0</v>
      </c>
      <c r="HB344">
        <v>0</v>
      </c>
      <c r="HC344">
        <f t="shared" si="375"/>
        <v>0</v>
      </c>
      <c r="HE344" t="s">
        <v>3</v>
      </c>
      <c r="HF344" t="s">
        <v>3</v>
      </c>
      <c r="HM344" t="s">
        <v>3</v>
      </c>
      <c r="HN344" t="s">
        <v>3</v>
      </c>
      <c r="HO344" t="s">
        <v>3</v>
      </c>
      <c r="HP344" t="s">
        <v>3</v>
      </c>
      <c r="HQ344" t="s">
        <v>3</v>
      </c>
      <c r="IK344">
        <v>0</v>
      </c>
    </row>
    <row r="345" spans="1:255" x14ac:dyDescent="0.2">
      <c r="A345" s="2">
        <v>17</v>
      </c>
      <c r="B345" s="2">
        <v>1</v>
      </c>
      <c r="C345" s="2">
        <f>ROW(SmtRes!A891)</f>
        <v>891</v>
      </c>
      <c r="D345" s="2">
        <f>ROW(EtalonRes!A905)</f>
        <v>905</v>
      </c>
      <c r="E345" s="2" t="s">
        <v>3</v>
      </c>
      <c r="F345" s="2" t="s">
        <v>31</v>
      </c>
      <c r="G345" s="2" t="s">
        <v>32</v>
      </c>
      <c r="H345" s="2" t="s">
        <v>21</v>
      </c>
      <c r="I345" s="2">
        <f>ROUND(35.4/100,9)</f>
        <v>0.35399999999999998</v>
      </c>
      <c r="J345" s="2">
        <v>0</v>
      </c>
      <c r="K345" s="2">
        <f>ROUND(35.4/100,9)</f>
        <v>0.35399999999999998</v>
      </c>
      <c r="L345" s="2"/>
      <c r="M345" s="2"/>
      <c r="N345" s="2"/>
      <c r="O345" s="2">
        <f t="shared" si="339"/>
        <v>427</v>
      </c>
      <c r="P345" s="2">
        <f t="shared" si="340"/>
        <v>0</v>
      </c>
      <c r="Q345" s="2">
        <f t="shared" si="341"/>
        <v>0</v>
      </c>
      <c r="R345" s="2">
        <f t="shared" si="342"/>
        <v>0</v>
      </c>
      <c r="S345" s="2">
        <f t="shared" si="343"/>
        <v>427</v>
      </c>
      <c r="T345" s="2">
        <f t="shared" si="344"/>
        <v>0</v>
      </c>
      <c r="U345" s="2">
        <f t="shared" si="345"/>
        <v>56.980972799999996</v>
      </c>
      <c r="V345" s="2">
        <f t="shared" si="346"/>
        <v>0</v>
      </c>
      <c r="W345" s="2">
        <f t="shared" si="347"/>
        <v>0</v>
      </c>
      <c r="X345" s="2">
        <f t="shared" si="348"/>
        <v>342</v>
      </c>
      <c r="Y345" s="2">
        <f t="shared" si="349"/>
        <v>162</v>
      </c>
      <c r="Z345" s="2"/>
      <c r="AA345" s="2">
        <v>-1</v>
      </c>
      <c r="AB345" s="2">
        <f t="shared" si="350"/>
        <v>1207.2239999999999</v>
      </c>
      <c r="AC345" s="2">
        <f t="shared" si="351"/>
        <v>0</v>
      </c>
      <c r="AD345" s="2">
        <f>ROUND(((((ET345*1.2*1.15*1.2))-((EU345*1.2*1.15*1.2)))+AE345),6)</f>
        <v>0</v>
      </c>
      <c r="AE345" s="2">
        <f t="shared" si="352"/>
        <v>0</v>
      </c>
      <c r="AF345" s="2">
        <f t="shared" si="352"/>
        <v>1207.2239999999999</v>
      </c>
      <c r="AG345" s="2">
        <f t="shared" si="353"/>
        <v>0</v>
      </c>
      <c r="AH345" s="2">
        <f t="shared" si="354"/>
        <v>160.9632</v>
      </c>
      <c r="AI345" s="2">
        <f t="shared" si="354"/>
        <v>0</v>
      </c>
      <c r="AJ345" s="2">
        <f t="shared" si="355"/>
        <v>0</v>
      </c>
      <c r="AK345" s="2">
        <v>729</v>
      </c>
      <c r="AL345" s="2">
        <v>0</v>
      </c>
      <c r="AM345" s="2">
        <v>0</v>
      </c>
      <c r="AN345" s="2">
        <v>0</v>
      </c>
      <c r="AO345" s="2">
        <v>729</v>
      </c>
      <c r="AP345" s="2">
        <v>0</v>
      </c>
      <c r="AQ345" s="2">
        <v>97.2</v>
      </c>
      <c r="AR345" s="2">
        <v>0</v>
      </c>
      <c r="AS345" s="2">
        <v>0</v>
      </c>
      <c r="AT345" s="2">
        <v>80</v>
      </c>
      <c r="AU345" s="2">
        <v>38</v>
      </c>
      <c r="AV345" s="2">
        <v>1</v>
      </c>
      <c r="AW345" s="2">
        <v>1</v>
      </c>
      <c r="AX345" s="2"/>
      <c r="AY345" s="2"/>
      <c r="AZ345" s="2">
        <v>1</v>
      </c>
      <c r="BA345" s="2">
        <v>1</v>
      </c>
      <c r="BB345" s="2">
        <v>1</v>
      </c>
      <c r="BC345" s="2">
        <v>1</v>
      </c>
      <c r="BD345" s="2" t="s">
        <v>3</v>
      </c>
      <c r="BE345" s="2" t="s">
        <v>3</v>
      </c>
      <c r="BF345" s="2" t="s">
        <v>3</v>
      </c>
      <c r="BG345" s="2" t="s">
        <v>3</v>
      </c>
      <c r="BH345" s="2">
        <v>0</v>
      </c>
      <c r="BI345" s="2">
        <v>1</v>
      </c>
      <c r="BJ345" s="2" t="s">
        <v>33</v>
      </c>
      <c r="BK345" s="2"/>
      <c r="BL345" s="2"/>
      <c r="BM345" s="2">
        <v>1003</v>
      </c>
      <c r="BN345" s="2">
        <v>0</v>
      </c>
      <c r="BO345" s="2" t="s">
        <v>3</v>
      </c>
      <c r="BP345" s="2">
        <v>0</v>
      </c>
      <c r="BQ345" s="2">
        <v>2</v>
      </c>
      <c r="BR345" s="2">
        <v>0</v>
      </c>
      <c r="BS345" s="2">
        <v>1</v>
      </c>
      <c r="BT345" s="2">
        <v>1</v>
      </c>
      <c r="BU345" s="2">
        <v>1</v>
      </c>
      <c r="BV345" s="2">
        <v>1</v>
      </c>
      <c r="BW345" s="2">
        <v>1</v>
      </c>
      <c r="BX345" s="2">
        <v>1</v>
      </c>
      <c r="BY345" s="2" t="s">
        <v>3</v>
      </c>
      <c r="BZ345" s="2">
        <v>80</v>
      </c>
      <c r="CA345" s="2">
        <v>38</v>
      </c>
      <c r="CB345" s="2" t="s">
        <v>3</v>
      </c>
      <c r="CC345" s="2"/>
      <c r="CD345" s="2"/>
      <c r="CE345" s="2">
        <v>0</v>
      </c>
      <c r="CF345" s="2">
        <v>0</v>
      </c>
      <c r="CG345" s="2">
        <v>0</v>
      </c>
      <c r="CH345" s="2"/>
      <c r="CI345" s="2"/>
      <c r="CJ345" s="2"/>
      <c r="CK345" s="2"/>
      <c r="CL345" s="2"/>
      <c r="CM345" s="2">
        <v>0</v>
      </c>
      <c r="CN345" s="2" t="s">
        <v>1036</v>
      </c>
      <c r="CO345" s="2">
        <v>0</v>
      </c>
      <c r="CP345" s="2">
        <f t="shared" si="356"/>
        <v>427</v>
      </c>
      <c r="CQ345" s="2">
        <f t="shared" si="357"/>
        <v>0</v>
      </c>
      <c r="CR345" s="2">
        <f t="shared" si="358"/>
        <v>0</v>
      </c>
      <c r="CS345" s="2">
        <f t="shared" si="359"/>
        <v>0</v>
      </c>
      <c r="CT345" s="2">
        <f t="shared" si="360"/>
        <v>1207.2239999999999</v>
      </c>
      <c r="CU345" s="2">
        <f t="shared" si="361"/>
        <v>0</v>
      </c>
      <c r="CV345" s="2">
        <f t="shared" si="362"/>
        <v>160.9632</v>
      </c>
      <c r="CW345" s="2">
        <f t="shared" si="363"/>
        <v>0</v>
      </c>
      <c r="CX345" s="2">
        <f t="shared" si="364"/>
        <v>0</v>
      </c>
      <c r="CY345" s="2">
        <f t="shared" si="365"/>
        <v>341.6</v>
      </c>
      <c r="CZ345" s="2">
        <f t="shared" si="366"/>
        <v>162.26</v>
      </c>
      <c r="DA345" s="2"/>
      <c r="DB345" s="2"/>
      <c r="DC345" s="2" t="s">
        <v>3</v>
      </c>
      <c r="DD345" s="2" t="s">
        <v>3</v>
      </c>
      <c r="DE345" s="2" t="s">
        <v>336</v>
      </c>
      <c r="DF345" s="2" t="s">
        <v>336</v>
      </c>
      <c r="DG345" s="2" t="s">
        <v>336</v>
      </c>
      <c r="DH345" s="2" t="s">
        <v>3</v>
      </c>
      <c r="DI345" s="2" t="s">
        <v>336</v>
      </c>
      <c r="DJ345" s="2" t="s">
        <v>336</v>
      </c>
      <c r="DK345" s="2" t="s">
        <v>3</v>
      </c>
      <c r="DL345" s="2" t="s">
        <v>3</v>
      </c>
      <c r="DM345" s="2" t="s">
        <v>3</v>
      </c>
      <c r="DN345" s="2">
        <v>0</v>
      </c>
      <c r="DO345" s="2">
        <v>0</v>
      </c>
      <c r="DP345" s="2">
        <v>1</v>
      </c>
      <c r="DQ345" s="2">
        <v>1</v>
      </c>
      <c r="DR345" s="2"/>
      <c r="DS345" s="2"/>
      <c r="DT345" s="2"/>
      <c r="DU345" s="2">
        <v>1013</v>
      </c>
      <c r="DV345" s="2" t="s">
        <v>21</v>
      </c>
      <c r="DW345" s="2" t="s">
        <v>21</v>
      </c>
      <c r="DX345" s="2">
        <v>1</v>
      </c>
      <c r="DY345" s="2"/>
      <c r="DZ345" s="2" t="s">
        <v>3</v>
      </c>
      <c r="EA345" s="2" t="s">
        <v>3</v>
      </c>
      <c r="EB345" s="2" t="s">
        <v>3</v>
      </c>
      <c r="EC345" s="2" t="s">
        <v>3</v>
      </c>
      <c r="ED345" s="2"/>
      <c r="EE345" s="2">
        <v>41318343</v>
      </c>
      <c r="EF345" s="2">
        <v>2</v>
      </c>
      <c r="EG345" s="2" t="s">
        <v>25</v>
      </c>
      <c r="EH345" s="2">
        <v>0</v>
      </c>
      <c r="EI345" s="2" t="s">
        <v>3</v>
      </c>
      <c r="EJ345" s="2">
        <v>1</v>
      </c>
      <c r="EK345" s="2">
        <v>1003</v>
      </c>
      <c r="EL345" s="2" t="s">
        <v>26</v>
      </c>
      <c r="EM345" s="2" t="s">
        <v>27</v>
      </c>
      <c r="EN345" s="2"/>
      <c r="EO345" s="2" t="s">
        <v>337</v>
      </c>
      <c r="EP345" s="2"/>
      <c r="EQ345" s="2">
        <v>132864</v>
      </c>
      <c r="ER345" s="2">
        <v>729</v>
      </c>
      <c r="ES345" s="2">
        <v>0</v>
      </c>
      <c r="ET345" s="2">
        <v>0</v>
      </c>
      <c r="EU345" s="2">
        <v>0</v>
      </c>
      <c r="EV345" s="2">
        <v>729</v>
      </c>
      <c r="EW345" s="2">
        <v>97.2</v>
      </c>
      <c r="EX345" s="2">
        <v>0</v>
      </c>
      <c r="EY345" s="2">
        <v>0</v>
      </c>
      <c r="EZ345" s="2"/>
      <c r="FA345" s="2"/>
      <c r="FB345" s="2"/>
      <c r="FC345" s="2"/>
      <c r="FD345" s="2"/>
      <c r="FE345" s="2"/>
      <c r="FF345" s="2"/>
      <c r="FG345" s="2"/>
      <c r="FH345" s="2"/>
      <c r="FI345" s="2"/>
      <c r="FJ345" s="2"/>
      <c r="FK345" s="2"/>
      <c r="FL345" s="2"/>
      <c r="FM345" s="2"/>
      <c r="FN345" s="2"/>
      <c r="FO345" s="2"/>
      <c r="FP345" s="2"/>
      <c r="FQ345" s="2">
        <v>0</v>
      </c>
      <c r="FR345" s="2">
        <f t="shared" si="367"/>
        <v>0</v>
      </c>
      <c r="FS345" s="2">
        <v>0</v>
      </c>
      <c r="FT345" s="2"/>
      <c r="FU345" s="2"/>
      <c r="FV345" s="2"/>
      <c r="FW345" s="2"/>
      <c r="FX345" s="2">
        <v>80</v>
      </c>
      <c r="FY345" s="2">
        <v>38</v>
      </c>
      <c r="FZ345" s="2"/>
      <c r="GA345" s="2" t="s">
        <v>3</v>
      </c>
      <c r="GB345" s="2"/>
      <c r="GC345" s="2"/>
      <c r="GD345" s="2">
        <v>1</v>
      </c>
      <c r="GE345" s="2"/>
      <c r="GF345" s="2">
        <v>-38627357</v>
      </c>
      <c r="GG345" s="2">
        <v>2</v>
      </c>
      <c r="GH345" s="2">
        <v>1</v>
      </c>
      <c r="GI345" s="2">
        <v>-2</v>
      </c>
      <c r="GJ345" s="2">
        <v>0</v>
      </c>
      <c r="GK345" s="2">
        <v>0</v>
      </c>
      <c r="GL345" s="2">
        <f t="shared" si="368"/>
        <v>0</v>
      </c>
      <c r="GM345" s="2">
        <f t="shared" si="369"/>
        <v>931</v>
      </c>
      <c r="GN345" s="2">
        <f t="shared" si="370"/>
        <v>931</v>
      </c>
      <c r="GO345" s="2">
        <f t="shared" si="371"/>
        <v>0</v>
      </c>
      <c r="GP345" s="2">
        <f t="shared" si="372"/>
        <v>0</v>
      </c>
      <c r="GQ345" s="2"/>
      <c r="GR345" s="2">
        <v>0</v>
      </c>
      <c r="GS345" s="2">
        <v>3</v>
      </c>
      <c r="GT345" s="2">
        <v>0</v>
      </c>
      <c r="GU345" s="2" t="s">
        <v>3</v>
      </c>
      <c r="GV345" s="2">
        <f t="shared" si="373"/>
        <v>0</v>
      </c>
      <c r="GW345" s="2">
        <v>1</v>
      </c>
      <c r="GX345" s="2">
        <f t="shared" si="374"/>
        <v>0</v>
      </c>
      <c r="GY345" s="2"/>
      <c r="GZ345" s="2"/>
      <c r="HA345" s="2">
        <v>0</v>
      </c>
      <c r="HB345" s="2">
        <v>0</v>
      </c>
      <c r="HC345" s="2">
        <f t="shared" si="375"/>
        <v>0</v>
      </c>
      <c r="HD345" s="2"/>
      <c r="HE345" s="2" t="s">
        <v>3</v>
      </c>
      <c r="HF345" s="2" t="s">
        <v>3</v>
      </c>
      <c r="HG345" s="2"/>
      <c r="HH345" s="2"/>
      <c r="HI345" s="2"/>
      <c r="HJ345" s="2"/>
      <c r="HK345" s="2"/>
      <c r="HL345" s="2"/>
      <c r="HM345" s="2" t="s">
        <v>3</v>
      </c>
      <c r="HN345" s="2" t="s">
        <v>3</v>
      </c>
      <c r="HO345" s="2" t="s">
        <v>3</v>
      </c>
      <c r="HP345" s="2" t="s">
        <v>3</v>
      </c>
      <c r="HQ345" s="2" t="s">
        <v>3</v>
      </c>
      <c r="HR345" s="2"/>
      <c r="HS345" s="2"/>
      <c r="HT345" s="2"/>
      <c r="HU345" s="2"/>
      <c r="HV345" s="2"/>
      <c r="HW345" s="2"/>
      <c r="HX345" s="2"/>
      <c r="HY345" s="2"/>
      <c r="HZ345" s="2"/>
      <c r="IA345" s="2"/>
      <c r="IB345" s="2"/>
      <c r="IC345" s="2"/>
      <c r="ID345" s="2"/>
      <c r="IE345" s="2"/>
      <c r="IF345" s="2"/>
      <c r="IG345" s="2"/>
      <c r="IH345" s="2"/>
      <c r="II345" s="2"/>
      <c r="IJ345" s="2"/>
      <c r="IK345" s="2">
        <v>0</v>
      </c>
      <c r="IL345" s="2"/>
      <c r="IM345" s="2"/>
      <c r="IN345" s="2"/>
      <c r="IO345" s="2"/>
      <c r="IP345" s="2"/>
      <c r="IQ345" s="2"/>
      <c r="IR345" s="2"/>
      <c r="IS345" s="2"/>
      <c r="IT345" s="2"/>
      <c r="IU345" s="2"/>
    </row>
    <row r="346" spans="1:255" x14ac:dyDescent="0.2">
      <c r="A346">
        <v>17</v>
      </c>
      <c r="B346">
        <v>1</v>
      </c>
      <c r="C346">
        <f>ROW(SmtRes!A892)</f>
        <v>892</v>
      </c>
      <c r="D346">
        <f>ROW(EtalonRes!A906)</f>
        <v>906</v>
      </c>
      <c r="E346" t="s">
        <v>3</v>
      </c>
      <c r="F346" t="s">
        <v>31</v>
      </c>
      <c r="G346" t="s">
        <v>32</v>
      </c>
      <c r="H346" t="s">
        <v>21</v>
      </c>
      <c r="I346">
        <f>ROUND(35.4/100,9)</f>
        <v>0.35399999999999998</v>
      </c>
      <c r="J346">
        <v>0</v>
      </c>
      <c r="K346">
        <f>ROUND(35.4/100,9)</f>
        <v>0.35399999999999998</v>
      </c>
      <c r="O346">
        <f t="shared" si="339"/>
        <v>427</v>
      </c>
      <c r="P346">
        <f t="shared" si="340"/>
        <v>0</v>
      </c>
      <c r="Q346">
        <f t="shared" si="341"/>
        <v>0</v>
      </c>
      <c r="R346">
        <f t="shared" si="342"/>
        <v>0</v>
      </c>
      <c r="S346">
        <f t="shared" si="343"/>
        <v>427</v>
      </c>
      <c r="T346">
        <f t="shared" si="344"/>
        <v>0</v>
      </c>
      <c r="U346">
        <f t="shared" si="345"/>
        <v>56.980972799999996</v>
      </c>
      <c r="V346">
        <f t="shared" si="346"/>
        <v>0</v>
      </c>
      <c r="W346">
        <f t="shared" si="347"/>
        <v>0</v>
      </c>
      <c r="X346">
        <f t="shared" si="348"/>
        <v>342</v>
      </c>
      <c r="Y346">
        <f t="shared" si="349"/>
        <v>162</v>
      </c>
      <c r="AA346">
        <v>-1</v>
      </c>
      <c r="AB346">
        <f t="shared" si="350"/>
        <v>1207.2239999999999</v>
      </c>
      <c r="AC346">
        <f t="shared" si="351"/>
        <v>0</v>
      </c>
      <c r="AD346">
        <f>ROUND(((((ET346*1.2*1.15*1.2))-((EU346*1.2*1.15*1.2)))+AE346),6)</f>
        <v>0</v>
      </c>
      <c r="AE346">
        <f t="shared" si="352"/>
        <v>0</v>
      </c>
      <c r="AF346">
        <f t="shared" si="352"/>
        <v>1207.2239999999999</v>
      </c>
      <c r="AG346">
        <f t="shared" si="353"/>
        <v>0</v>
      </c>
      <c r="AH346">
        <f t="shared" si="354"/>
        <v>160.9632</v>
      </c>
      <c r="AI346">
        <f t="shared" si="354"/>
        <v>0</v>
      </c>
      <c r="AJ346">
        <f t="shared" si="355"/>
        <v>0</v>
      </c>
      <c r="AK346">
        <v>729</v>
      </c>
      <c r="AL346">
        <v>0</v>
      </c>
      <c r="AM346">
        <v>0</v>
      </c>
      <c r="AN346">
        <v>0</v>
      </c>
      <c r="AO346">
        <v>729</v>
      </c>
      <c r="AP346">
        <v>0</v>
      </c>
      <c r="AQ346">
        <v>97.2</v>
      </c>
      <c r="AR346">
        <v>0</v>
      </c>
      <c r="AS346">
        <v>0</v>
      </c>
      <c r="AT346">
        <v>80</v>
      </c>
      <c r="AU346">
        <v>38</v>
      </c>
      <c r="AV346">
        <v>1</v>
      </c>
      <c r="AW346">
        <v>1</v>
      </c>
      <c r="AZ346">
        <v>1</v>
      </c>
      <c r="BA346">
        <v>1</v>
      </c>
      <c r="BB346">
        <v>1</v>
      </c>
      <c r="BC346">
        <v>1</v>
      </c>
      <c r="BD346" t="s">
        <v>3</v>
      </c>
      <c r="BE346" t="s">
        <v>3</v>
      </c>
      <c r="BF346" t="s">
        <v>3</v>
      </c>
      <c r="BG346" t="s">
        <v>3</v>
      </c>
      <c r="BH346">
        <v>0</v>
      </c>
      <c r="BI346">
        <v>1</v>
      </c>
      <c r="BJ346" t="s">
        <v>33</v>
      </c>
      <c r="BM346">
        <v>1003</v>
      </c>
      <c r="BN346">
        <v>0</v>
      </c>
      <c r="BO346" t="s">
        <v>258</v>
      </c>
      <c r="BP346">
        <v>1</v>
      </c>
      <c r="BQ346">
        <v>2</v>
      </c>
      <c r="BR346">
        <v>0</v>
      </c>
      <c r="BS346">
        <v>1</v>
      </c>
      <c r="BT346">
        <v>1</v>
      </c>
      <c r="BU346">
        <v>1</v>
      </c>
      <c r="BV346">
        <v>1</v>
      </c>
      <c r="BW346">
        <v>1</v>
      </c>
      <c r="BX346">
        <v>1</v>
      </c>
      <c r="BY346" t="s">
        <v>3</v>
      </c>
      <c r="BZ346">
        <v>80</v>
      </c>
      <c r="CA346">
        <v>38</v>
      </c>
      <c r="CB346" t="s">
        <v>3</v>
      </c>
      <c r="CE346">
        <v>0</v>
      </c>
      <c r="CF346">
        <v>0</v>
      </c>
      <c r="CG346">
        <v>0</v>
      </c>
      <c r="CM346">
        <v>0</v>
      </c>
      <c r="CN346" t="s">
        <v>1036</v>
      </c>
      <c r="CO346">
        <v>0</v>
      </c>
      <c r="CP346">
        <f t="shared" si="356"/>
        <v>427</v>
      </c>
      <c r="CQ346">
        <f t="shared" si="357"/>
        <v>0</v>
      </c>
      <c r="CR346">
        <f t="shared" si="358"/>
        <v>0</v>
      </c>
      <c r="CS346">
        <f t="shared" si="359"/>
        <v>0</v>
      </c>
      <c r="CT346">
        <f t="shared" si="360"/>
        <v>1207.2239999999999</v>
      </c>
      <c r="CU346">
        <f t="shared" si="361"/>
        <v>0</v>
      </c>
      <c r="CV346">
        <f t="shared" si="362"/>
        <v>160.9632</v>
      </c>
      <c r="CW346">
        <f t="shared" si="363"/>
        <v>0</v>
      </c>
      <c r="CX346">
        <f t="shared" si="364"/>
        <v>0</v>
      </c>
      <c r="CY346">
        <f t="shared" si="365"/>
        <v>341.6</v>
      </c>
      <c r="CZ346">
        <f t="shared" si="366"/>
        <v>162.26</v>
      </c>
      <c r="DC346" t="s">
        <v>3</v>
      </c>
      <c r="DD346" t="s">
        <v>3</v>
      </c>
      <c r="DE346" t="s">
        <v>336</v>
      </c>
      <c r="DF346" t="s">
        <v>336</v>
      </c>
      <c r="DG346" t="s">
        <v>336</v>
      </c>
      <c r="DH346" t="s">
        <v>3</v>
      </c>
      <c r="DI346" t="s">
        <v>336</v>
      </c>
      <c r="DJ346" t="s">
        <v>336</v>
      </c>
      <c r="DK346" t="s">
        <v>3</v>
      </c>
      <c r="DL346" t="s">
        <v>3</v>
      </c>
      <c r="DM346" t="s">
        <v>3</v>
      </c>
      <c r="DN346">
        <v>0</v>
      </c>
      <c r="DO346">
        <v>0</v>
      </c>
      <c r="DP346">
        <v>1</v>
      </c>
      <c r="DQ346">
        <v>1</v>
      </c>
      <c r="DU346">
        <v>1013</v>
      </c>
      <c r="DV346" t="s">
        <v>21</v>
      </c>
      <c r="DW346" t="s">
        <v>21</v>
      </c>
      <c r="DX346">
        <v>1</v>
      </c>
      <c r="DZ346" t="s">
        <v>3</v>
      </c>
      <c r="EA346" t="s">
        <v>3</v>
      </c>
      <c r="EB346" t="s">
        <v>3</v>
      </c>
      <c r="EC346" t="s">
        <v>3</v>
      </c>
      <c r="EE346">
        <v>41318343</v>
      </c>
      <c r="EF346">
        <v>2</v>
      </c>
      <c r="EG346" t="s">
        <v>25</v>
      </c>
      <c r="EH346">
        <v>0</v>
      </c>
      <c r="EI346" t="s">
        <v>3</v>
      </c>
      <c r="EJ346">
        <v>1</v>
      </c>
      <c r="EK346">
        <v>1003</v>
      </c>
      <c r="EL346" t="s">
        <v>26</v>
      </c>
      <c r="EM346" t="s">
        <v>27</v>
      </c>
      <c r="EO346" t="s">
        <v>337</v>
      </c>
      <c r="EQ346">
        <v>132864</v>
      </c>
      <c r="ER346">
        <v>729</v>
      </c>
      <c r="ES346">
        <v>0</v>
      </c>
      <c r="ET346">
        <v>0</v>
      </c>
      <c r="EU346">
        <v>0</v>
      </c>
      <c r="EV346">
        <v>729</v>
      </c>
      <c r="EW346">
        <v>97.2</v>
      </c>
      <c r="EX346">
        <v>0</v>
      </c>
      <c r="EY346">
        <v>0</v>
      </c>
      <c r="FQ346">
        <v>0</v>
      </c>
      <c r="FR346">
        <f t="shared" si="367"/>
        <v>0</v>
      </c>
      <c r="FS346">
        <v>0</v>
      </c>
      <c r="FX346">
        <v>80</v>
      </c>
      <c r="FY346">
        <v>38</v>
      </c>
      <c r="GA346" t="s">
        <v>3</v>
      </c>
      <c r="GD346">
        <v>1</v>
      </c>
      <c r="GF346">
        <v>-38627357</v>
      </c>
      <c r="GG346">
        <v>1</v>
      </c>
      <c r="GH346">
        <v>1</v>
      </c>
      <c r="GI346">
        <v>-2</v>
      </c>
      <c r="GJ346">
        <v>0</v>
      </c>
      <c r="GK346">
        <v>0</v>
      </c>
      <c r="GL346">
        <f t="shared" si="368"/>
        <v>0</v>
      </c>
      <c r="GM346">
        <f t="shared" si="369"/>
        <v>931</v>
      </c>
      <c r="GN346">
        <f t="shared" si="370"/>
        <v>931</v>
      </c>
      <c r="GO346">
        <f t="shared" si="371"/>
        <v>0</v>
      </c>
      <c r="GP346">
        <f t="shared" si="372"/>
        <v>0</v>
      </c>
      <c r="GR346">
        <v>0</v>
      </c>
      <c r="GS346">
        <v>3</v>
      </c>
      <c r="GT346">
        <v>0</v>
      </c>
      <c r="GU346" t="s">
        <v>3</v>
      </c>
      <c r="GV346">
        <f t="shared" si="373"/>
        <v>0</v>
      </c>
      <c r="GW346">
        <v>1</v>
      </c>
      <c r="GX346">
        <f t="shared" si="374"/>
        <v>0</v>
      </c>
      <c r="HA346">
        <v>0</v>
      </c>
      <c r="HB346">
        <v>0</v>
      </c>
      <c r="HC346">
        <f t="shared" si="375"/>
        <v>0</v>
      </c>
      <c r="HE346" t="s">
        <v>3</v>
      </c>
      <c r="HF346" t="s">
        <v>3</v>
      </c>
      <c r="HM346" t="s">
        <v>3</v>
      </c>
      <c r="HN346" t="s">
        <v>3</v>
      </c>
      <c r="HO346" t="s">
        <v>3</v>
      </c>
      <c r="HP346" t="s">
        <v>3</v>
      </c>
      <c r="HQ346" t="s">
        <v>3</v>
      </c>
      <c r="IK346">
        <v>0</v>
      </c>
    </row>
    <row r="347" spans="1:255" x14ac:dyDescent="0.2">
      <c r="A347" s="2">
        <v>17</v>
      </c>
      <c r="B347" s="2">
        <v>1</v>
      </c>
      <c r="C347" s="2">
        <f>ROW(SmtRes!A899)</f>
        <v>899</v>
      </c>
      <c r="D347" s="2">
        <f>ROW(EtalonRes!A913)</f>
        <v>913</v>
      </c>
      <c r="E347" s="2" t="s">
        <v>3</v>
      </c>
      <c r="F347" s="2" t="s">
        <v>35</v>
      </c>
      <c r="G347" s="2" t="s">
        <v>423</v>
      </c>
      <c r="H347" s="2" t="s">
        <v>37</v>
      </c>
      <c r="I347" s="2">
        <f>ROUND(5.55,9)</f>
        <v>5.55</v>
      </c>
      <c r="J347" s="2">
        <v>0</v>
      </c>
      <c r="K347" s="2">
        <f>ROUND(5.55,9)</f>
        <v>5.55</v>
      </c>
      <c r="L347" s="2"/>
      <c r="M347" s="2"/>
      <c r="N347" s="2"/>
      <c r="O347" s="2">
        <f t="shared" si="339"/>
        <v>748</v>
      </c>
      <c r="P347" s="2">
        <f t="shared" si="340"/>
        <v>402</v>
      </c>
      <c r="Q347" s="2">
        <f t="shared" si="341"/>
        <v>202</v>
      </c>
      <c r="R347" s="2">
        <f t="shared" si="342"/>
        <v>23</v>
      </c>
      <c r="S347" s="2">
        <f t="shared" si="343"/>
        <v>144</v>
      </c>
      <c r="T347" s="2">
        <f t="shared" si="344"/>
        <v>0</v>
      </c>
      <c r="U347" s="2">
        <f t="shared" si="345"/>
        <v>17.615699999999997</v>
      </c>
      <c r="V347" s="2">
        <f t="shared" si="346"/>
        <v>2.2211099999999995</v>
      </c>
      <c r="W347" s="2">
        <f t="shared" si="347"/>
        <v>0</v>
      </c>
      <c r="X347" s="2">
        <f t="shared" si="348"/>
        <v>204</v>
      </c>
      <c r="Y347" s="2">
        <f t="shared" si="349"/>
        <v>114</v>
      </c>
      <c r="Z347" s="2"/>
      <c r="AA347" s="2">
        <v>-1</v>
      </c>
      <c r="AB347" s="2">
        <f t="shared" si="350"/>
        <v>134.65700000000001</v>
      </c>
      <c r="AC347" s="2">
        <f t="shared" si="351"/>
        <v>72.349999999999994</v>
      </c>
      <c r="AD347" s="2">
        <f>ROUND(((((ET347*1.2*1.15))-((EU347*1.2*1.15)))+AE347),6)</f>
        <v>36.376800000000003</v>
      </c>
      <c r="AE347" s="2">
        <f>ROUND(((EU347*1.2*1.15)),6)</f>
        <v>4.1951999999999998</v>
      </c>
      <c r="AF347" s="2">
        <f>ROUND(((EV347*1.2*1.15)),6)</f>
        <v>25.930199999999999</v>
      </c>
      <c r="AG347" s="2">
        <f t="shared" si="353"/>
        <v>0</v>
      </c>
      <c r="AH347" s="2">
        <f>((EW347*1.2*1.15))</f>
        <v>3.1739999999999995</v>
      </c>
      <c r="AI347" s="2">
        <f>((EX347*1.2*1.15))</f>
        <v>0.40019999999999994</v>
      </c>
      <c r="AJ347" s="2">
        <f t="shared" si="355"/>
        <v>0</v>
      </c>
      <c r="AK347" s="2">
        <v>117.5</v>
      </c>
      <c r="AL347" s="2">
        <v>72.349999999999994</v>
      </c>
      <c r="AM347" s="2">
        <v>26.36</v>
      </c>
      <c r="AN347" s="2">
        <v>3.04</v>
      </c>
      <c r="AO347" s="2">
        <v>18.79</v>
      </c>
      <c r="AP347" s="2">
        <v>0</v>
      </c>
      <c r="AQ347" s="2">
        <v>2.2999999999999998</v>
      </c>
      <c r="AR347" s="2">
        <v>0.28999999999999998</v>
      </c>
      <c r="AS347" s="2">
        <v>0</v>
      </c>
      <c r="AT347" s="2">
        <v>122</v>
      </c>
      <c r="AU347" s="2">
        <v>68</v>
      </c>
      <c r="AV347" s="2">
        <v>1</v>
      </c>
      <c r="AW347" s="2">
        <v>1</v>
      </c>
      <c r="AX347" s="2"/>
      <c r="AY347" s="2"/>
      <c r="AZ347" s="2">
        <v>1</v>
      </c>
      <c r="BA347" s="2">
        <v>1</v>
      </c>
      <c r="BB347" s="2">
        <v>1</v>
      </c>
      <c r="BC347" s="2">
        <v>1</v>
      </c>
      <c r="BD347" s="2" t="s">
        <v>3</v>
      </c>
      <c r="BE347" s="2" t="s">
        <v>3</v>
      </c>
      <c r="BF347" s="2" t="s">
        <v>3</v>
      </c>
      <c r="BG347" s="2" t="s">
        <v>3</v>
      </c>
      <c r="BH347" s="2">
        <v>0</v>
      </c>
      <c r="BI347" s="2">
        <v>1</v>
      </c>
      <c r="BJ347" s="2" t="s">
        <v>38</v>
      </c>
      <c r="BK347" s="2"/>
      <c r="BL347" s="2"/>
      <c r="BM347" s="2">
        <v>8001</v>
      </c>
      <c r="BN347" s="2">
        <v>0</v>
      </c>
      <c r="BO347" s="2" t="s">
        <v>3</v>
      </c>
      <c r="BP347" s="2">
        <v>0</v>
      </c>
      <c r="BQ347" s="2">
        <v>2</v>
      </c>
      <c r="BR347" s="2">
        <v>0</v>
      </c>
      <c r="BS347" s="2">
        <v>1</v>
      </c>
      <c r="BT347" s="2">
        <v>1</v>
      </c>
      <c r="BU347" s="2">
        <v>1</v>
      </c>
      <c r="BV347" s="2">
        <v>1</v>
      </c>
      <c r="BW347" s="2">
        <v>1</v>
      </c>
      <c r="BX347" s="2">
        <v>1</v>
      </c>
      <c r="BY347" s="2" t="s">
        <v>3</v>
      </c>
      <c r="BZ347" s="2">
        <v>122</v>
      </c>
      <c r="CA347" s="2">
        <v>68</v>
      </c>
      <c r="CB347" s="2" t="s">
        <v>3</v>
      </c>
      <c r="CC347" s="2"/>
      <c r="CD347" s="2"/>
      <c r="CE347" s="2">
        <v>0</v>
      </c>
      <c r="CF347" s="2">
        <v>0</v>
      </c>
      <c r="CG347" s="2">
        <v>0</v>
      </c>
      <c r="CH347" s="2"/>
      <c r="CI347" s="2"/>
      <c r="CJ347" s="2"/>
      <c r="CK347" s="2"/>
      <c r="CL347" s="2"/>
      <c r="CM347" s="2">
        <v>0</v>
      </c>
      <c r="CN347" s="2" t="s">
        <v>1035</v>
      </c>
      <c r="CO347" s="2">
        <v>0</v>
      </c>
      <c r="CP347" s="2">
        <f t="shared" si="356"/>
        <v>748</v>
      </c>
      <c r="CQ347" s="2">
        <f t="shared" si="357"/>
        <v>72.349999999999994</v>
      </c>
      <c r="CR347" s="2">
        <f t="shared" si="358"/>
        <v>36.376800000000003</v>
      </c>
      <c r="CS347" s="2">
        <f t="shared" si="359"/>
        <v>4.1951999999999998</v>
      </c>
      <c r="CT347" s="2">
        <f t="shared" si="360"/>
        <v>25.930199999999999</v>
      </c>
      <c r="CU347" s="2">
        <f t="shared" si="361"/>
        <v>0</v>
      </c>
      <c r="CV347" s="2">
        <f t="shared" si="362"/>
        <v>3.1739999999999995</v>
      </c>
      <c r="CW347" s="2">
        <f t="shared" si="363"/>
        <v>0.40019999999999994</v>
      </c>
      <c r="CX347" s="2">
        <f t="shared" si="364"/>
        <v>0</v>
      </c>
      <c r="CY347" s="2">
        <f t="shared" si="365"/>
        <v>203.74</v>
      </c>
      <c r="CZ347" s="2">
        <f t="shared" si="366"/>
        <v>113.56</v>
      </c>
      <c r="DA347" s="2"/>
      <c r="DB347" s="2"/>
      <c r="DC347" s="2" t="s">
        <v>3</v>
      </c>
      <c r="DD347" s="2" t="s">
        <v>3</v>
      </c>
      <c r="DE347" s="2" t="s">
        <v>286</v>
      </c>
      <c r="DF347" s="2" t="s">
        <v>286</v>
      </c>
      <c r="DG347" s="2" t="s">
        <v>286</v>
      </c>
      <c r="DH347" s="2" t="s">
        <v>3</v>
      </c>
      <c r="DI347" s="2" t="s">
        <v>286</v>
      </c>
      <c r="DJ347" s="2" t="s">
        <v>286</v>
      </c>
      <c r="DK347" s="2" t="s">
        <v>3</v>
      </c>
      <c r="DL347" s="2" t="s">
        <v>3</v>
      </c>
      <c r="DM347" s="2" t="s">
        <v>3</v>
      </c>
      <c r="DN347" s="2">
        <v>0</v>
      </c>
      <c r="DO347" s="2">
        <v>0</v>
      </c>
      <c r="DP347" s="2">
        <v>1</v>
      </c>
      <c r="DQ347" s="2">
        <v>1</v>
      </c>
      <c r="DR347" s="2"/>
      <c r="DS347" s="2"/>
      <c r="DT347" s="2"/>
      <c r="DU347" s="2">
        <v>1013</v>
      </c>
      <c r="DV347" s="2" t="s">
        <v>37</v>
      </c>
      <c r="DW347" s="2" t="s">
        <v>37</v>
      </c>
      <c r="DX347" s="2">
        <v>1</v>
      </c>
      <c r="DY347" s="2"/>
      <c r="DZ347" s="2" t="s">
        <v>3</v>
      </c>
      <c r="EA347" s="2" t="s">
        <v>3</v>
      </c>
      <c r="EB347" s="2" t="s">
        <v>3</v>
      </c>
      <c r="EC347" s="2" t="s">
        <v>3</v>
      </c>
      <c r="ED347" s="2"/>
      <c r="EE347" s="2">
        <v>41318372</v>
      </c>
      <c r="EF347" s="2">
        <v>2</v>
      </c>
      <c r="EG347" s="2" t="s">
        <v>25</v>
      </c>
      <c r="EH347" s="2">
        <v>0</v>
      </c>
      <c r="EI347" s="2" t="s">
        <v>3</v>
      </c>
      <c r="EJ347" s="2">
        <v>1</v>
      </c>
      <c r="EK347" s="2">
        <v>8001</v>
      </c>
      <c r="EL347" s="2" t="s">
        <v>39</v>
      </c>
      <c r="EM347" s="2" t="s">
        <v>40</v>
      </c>
      <c r="EN347" s="2"/>
      <c r="EO347" s="2" t="s">
        <v>289</v>
      </c>
      <c r="EP347" s="2"/>
      <c r="EQ347" s="2">
        <v>132864</v>
      </c>
      <c r="ER347" s="2">
        <v>117.5</v>
      </c>
      <c r="ES347" s="2">
        <v>72.349999999999994</v>
      </c>
      <c r="ET347" s="2">
        <v>26.36</v>
      </c>
      <c r="EU347" s="2">
        <v>3.04</v>
      </c>
      <c r="EV347" s="2">
        <v>18.79</v>
      </c>
      <c r="EW347" s="2">
        <v>2.2999999999999998</v>
      </c>
      <c r="EX347" s="2">
        <v>0.28999999999999998</v>
      </c>
      <c r="EY347" s="2">
        <v>0</v>
      </c>
      <c r="EZ347" s="2"/>
      <c r="FA347" s="2"/>
      <c r="FB347" s="2"/>
      <c r="FC347" s="2"/>
      <c r="FD347" s="2"/>
      <c r="FE347" s="2"/>
      <c r="FF347" s="2"/>
      <c r="FG347" s="2"/>
      <c r="FH347" s="2"/>
      <c r="FI347" s="2"/>
      <c r="FJ347" s="2"/>
      <c r="FK347" s="2"/>
      <c r="FL347" s="2"/>
      <c r="FM347" s="2"/>
      <c r="FN347" s="2"/>
      <c r="FO347" s="2"/>
      <c r="FP347" s="2"/>
      <c r="FQ347" s="2">
        <v>0</v>
      </c>
      <c r="FR347" s="2">
        <f t="shared" si="367"/>
        <v>0</v>
      </c>
      <c r="FS347" s="2">
        <v>0</v>
      </c>
      <c r="FT347" s="2"/>
      <c r="FU347" s="2"/>
      <c r="FV347" s="2"/>
      <c r="FW347" s="2"/>
      <c r="FX347" s="2">
        <v>122</v>
      </c>
      <c r="FY347" s="2">
        <v>68</v>
      </c>
      <c r="FZ347" s="2"/>
      <c r="GA347" s="2" t="s">
        <v>3</v>
      </c>
      <c r="GB347" s="2"/>
      <c r="GC347" s="2"/>
      <c r="GD347" s="2">
        <v>1</v>
      </c>
      <c r="GE347" s="2"/>
      <c r="GF347" s="2">
        <v>-875919129</v>
      </c>
      <c r="GG347" s="2">
        <v>2</v>
      </c>
      <c r="GH347" s="2">
        <v>1</v>
      </c>
      <c r="GI347" s="2">
        <v>-2</v>
      </c>
      <c r="GJ347" s="2">
        <v>0</v>
      </c>
      <c r="GK347" s="2">
        <v>0</v>
      </c>
      <c r="GL347" s="2">
        <f t="shared" si="368"/>
        <v>0</v>
      </c>
      <c r="GM347" s="2">
        <f t="shared" si="369"/>
        <v>1066</v>
      </c>
      <c r="GN347" s="2">
        <f t="shared" si="370"/>
        <v>1066</v>
      </c>
      <c r="GO347" s="2">
        <f t="shared" si="371"/>
        <v>0</v>
      </c>
      <c r="GP347" s="2">
        <f t="shared" si="372"/>
        <v>0</v>
      </c>
      <c r="GQ347" s="2"/>
      <c r="GR347" s="2">
        <v>0</v>
      </c>
      <c r="GS347" s="2">
        <v>3</v>
      </c>
      <c r="GT347" s="2">
        <v>0</v>
      </c>
      <c r="GU347" s="2" t="s">
        <v>3</v>
      </c>
      <c r="GV347" s="2">
        <f t="shared" si="373"/>
        <v>0</v>
      </c>
      <c r="GW347" s="2">
        <v>1</v>
      </c>
      <c r="GX347" s="2">
        <f t="shared" si="374"/>
        <v>0</v>
      </c>
      <c r="GY347" s="2"/>
      <c r="GZ347" s="2"/>
      <c r="HA347" s="2">
        <v>0</v>
      </c>
      <c r="HB347" s="2">
        <v>0</v>
      </c>
      <c r="HC347" s="2">
        <f t="shared" si="375"/>
        <v>0</v>
      </c>
      <c r="HD347" s="2"/>
      <c r="HE347" s="2" t="s">
        <v>3</v>
      </c>
      <c r="HF347" s="2" t="s">
        <v>3</v>
      </c>
      <c r="HG347" s="2"/>
      <c r="HH347" s="2"/>
      <c r="HI347" s="2"/>
      <c r="HJ347" s="2"/>
      <c r="HK347" s="2"/>
      <c r="HL347" s="2"/>
      <c r="HM347" s="2" t="s">
        <v>3</v>
      </c>
      <c r="HN347" s="2" t="s">
        <v>3</v>
      </c>
      <c r="HO347" s="2" t="s">
        <v>3</v>
      </c>
      <c r="HP347" s="2" t="s">
        <v>3</v>
      </c>
      <c r="HQ347" s="2" t="s">
        <v>3</v>
      </c>
      <c r="HR347" s="2"/>
      <c r="HS347" s="2"/>
      <c r="HT347" s="2"/>
      <c r="HU347" s="2"/>
      <c r="HV347" s="2"/>
      <c r="HW347" s="2"/>
      <c r="HX347" s="2"/>
      <c r="HY347" s="2"/>
      <c r="HZ347" s="2"/>
      <c r="IA347" s="2"/>
      <c r="IB347" s="2"/>
      <c r="IC347" s="2"/>
      <c r="ID347" s="2"/>
      <c r="IE347" s="2"/>
      <c r="IF347" s="2"/>
      <c r="IG347" s="2"/>
      <c r="IH347" s="2"/>
      <c r="II347" s="2"/>
      <c r="IJ347" s="2"/>
      <c r="IK347" s="2">
        <v>0</v>
      </c>
      <c r="IL347" s="2"/>
      <c r="IM347" s="2"/>
      <c r="IN347" s="2"/>
      <c r="IO347" s="2"/>
      <c r="IP347" s="2"/>
      <c r="IQ347" s="2"/>
      <c r="IR347" s="2"/>
      <c r="IS347" s="2"/>
      <c r="IT347" s="2"/>
      <c r="IU347" s="2"/>
    </row>
    <row r="348" spans="1:255" x14ac:dyDescent="0.2">
      <c r="A348">
        <v>17</v>
      </c>
      <c r="B348">
        <v>1</v>
      </c>
      <c r="C348">
        <f>ROW(SmtRes!A906)</f>
        <v>906</v>
      </c>
      <c r="D348">
        <f>ROW(EtalonRes!A920)</f>
        <v>920</v>
      </c>
      <c r="E348" t="s">
        <v>3</v>
      </c>
      <c r="F348" t="s">
        <v>35</v>
      </c>
      <c r="G348" t="s">
        <v>423</v>
      </c>
      <c r="H348" t="s">
        <v>37</v>
      </c>
      <c r="I348">
        <f>ROUND(5.55,9)</f>
        <v>5.55</v>
      </c>
      <c r="J348">
        <v>0</v>
      </c>
      <c r="K348">
        <f>ROUND(5.55,9)</f>
        <v>5.55</v>
      </c>
      <c r="O348">
        <f t="shared" si="339"/>
        <v>748</v>
      </c>
      <c r="P348">
        <f t="shared" si="340"/>
        <v>402</v>
      </c>
      <c r="Q348">
        <f t="shared" si="341"/>
        <v>202</v>
      </c>
      <c r="R348">
        <f t="shared" si="342"/>
        <v>23</v>
      </c>
      <c r="S348">
        <f t="shared" si="343"/>
        <v>144</v>
      </c>
      <c r="T348">
        <f t="shared" si="344"/>
        <v>0</v>
      </c>
      <c r="U348">
        <f t="shared" si="345"/>
        <v>17.615699999999997</v>
      </c>
      <c r="V348">
        <f t="shared" si="346"/>
        <v>2.2211099999999995</v>
      </c>
      <c r="W348">
        <f t="shared" si="347"/>
        <v>0</v>
      </c>
      <c r="X348">
        <f t="shared" si="348"/>
        <v>204</v>
      </c>
      <c r="Y348">
        <f t="shared" si="349"/>
        <v>114</v>
      </c>
      <c r="AA348">
        <v>-1</v>
      </c>
      <c r="AB348">
        <f t="shared" si="350"/>
        <v>134.65700000000001</v>
      </c>
      <c r="AC348">
        <f t="shared" si="351"/>
        <v>72.349999999999994</v>
      </c>
      <c r="AD348">
        <f>ROUND(((((ET348*1.2*1.15))-((EU348*1.2*1.15)))+AE348),6)</f>
        <v>36.376800000000003</v>
      </c>
      <c r="AE348">
        <f>ROUND(((EU348*1.2*1.15)),6)</f>
        <v>4.1951999999999998</v>
      </c>
      <c r="AF348">
        <f>ROUND(((EV348*1.2*1.15)),6)</f>
        <v>25.930199999999999</v>
      </c>
      <c r="AG348">
        <f t="shared" si="353"/>
        <v>0</v>
      </c>
      <c r="AH348">
        <f>((EW348*1.2*1.15))</f>
        <v>3.1739999999999995</v>
      </c>
      <c r="AI348">
        <f>((EX348*1.2*1.15))</f>
        <v>0.40019999999999994</v>
      </c>
      <c r="AJ348">
        <f t="shared" si="355"/>
        <v>0</v>
      </c>
      <c r="AK348">
        <v>117.5</v>
      </c>
      <c r="AL348">
        <v>72.349999999999994</v>
      </c>
      <c r="AM348">
        <v>26.36</v>
      </c>
      <c r="AN348">
        <v>3.04</v>
      </c>
      <c r="AO348">
        <v>18.79</v>
      </c>
      <c r="AP348">
        <v>0</v>
      </c>
      <c r="AQ348">
        <v>2.2999999999999998</v>
      </c>
      <c r="AR348">
        <v>0.28999999999999998</v>
      </c>
      <c r="AS348">
        <v>0</v>
      </c>
      <c r="AT348">
        <v>122</v>
      </c>
      <c r="AU348">
        <v>68</v>
      </c>
      <c r="AV348">
        <v>1</v>
      </c>
      <c r="AW348">
        <v>1</v>
      </c>
      <c r="AZ348">
        <v>1</v>
      </c>
      <c r="BA348">
        <v>1</v>
      </c>
      <c r="BB348">
        <v>1</v>
      </c>
      <c r="BC348">
        <v>1</v>
      </c>
      <c r="BD348" t="s">
        <v>3</v>
      </c>
      <c r="BE348" t="s">
        <v>3</v>
      </c>
      <c r="BF348" t="s">
        <v>3</v>
      </c>
      <c r="BG348" t="s">
        <v>3</v>
      </c>
      <c r="BH348">
        <v>0</v>
      </c>
      <c r="BI348">
        <v>1</v>
      </c>
      <c r="BJ348" t="s">
        <v>38</v>
      </c>
      <c r="BM348">
        <v>8001</v>
      </c>
      <c r="BN348">
        <v>0</v>
      </c>
      <c r="BO348" t="s">
        <v>258</v>
      </c>
      <c r="BP348">
        <v>1</v>
      </c>
      <c r="BQ348">
        <v>2</v>
      </c>
      <c r="BR348">
        <v>0</v>
      </c>
      <c r="BS348">
        <v>1</v>
      </c>
      <c r="BT348">
        <v>1</v>
      </c>
      <c r="BU348">
        <v>1</v>
      </c>
      <c r="BV348">
        <v>1</v>
      </c>
      <c r="BW348">
        <v>1</v>
      </c>
      <c r="BX348">
        <v>1</v>
      </c>
      <c r="BY348" t="s">
        <v>3</v>
      </c>
      <c r="BZ348">
        <v>122</v>
      </c>
      <c r="CA348">
        <v>68</v>
      </c>
      <c r="CB348" t="s">
        <v>3</v>
      </c>
      <c r="CE348">
        <v>0</v>
      </c>
      <c r="CF348">
        <v>0</v>
      </c>
      <c r="CG348">
        <v>0</v>
      </c>
      <c r="CM348">
        <v>0</v>
      </c>
      <c r="CN348" t="s">
        <v>1035</v>
      </c>
      <c r="CO348">
        <v>0</v>
      </c>
      <c r="CP348">
        <f t="shared" si="356"/>
        <v>748</v>
      </c>
      <c r="CQ348">
        <f t="shared" si="357"/>
        <v>72.349999999999994</v>
      </c>
      <c r="CR348">
        <f t="shared" si="358"/>
        <v>36.376800000000003</v>
      </c>
      <c r="CS348">
        <f t="shared" si="359"/>
        <v>4.1951999999999998</v>
      </c>
      <c r="CT348">
        <f t="shared" si="360"/>
        <v>25.930199999999999</v>
      </c>
      <c r="CU348">
        <f t="shared" si="361"/>
        <v>0</v>
      </c>
      <c r="CV348">
        <f t="shared" si="362"/>
        <v>3.1739999999999995</v>
      </c>
      <c r="CW348">
        <f t="shared" si="363"/>
        <v>0.40019999999999994</v>
      </c>
      <c r="CX348">
        <f t="shared" si="364"/>
        <v>0</v>
      </c>
      <c r="CY348">
        <f t="shared" si="365"/>
        <v>203.74</v>
      </c>
      <c r="CZ348">
        <f t="shared" si="366"/>
        <v>113.56</v>
      </c>
      <c r="DC348" t="s">
        <v>3</v>
      </c>
      <c r="DD348" t="s">
        <v>3</v>
      </c>
      <c r="DE348" t="s">
        <v>286</v>
      </c>
      <c r="DF348" t="s">
        <v>286</v>
      </c>
      <c r="DG348" t="s">
        <v>286</v>
      </c>
      <c r="DH348" t="s">
        <v>3</v>
      </c>
      <c r="DI348" t="s">
        <v>286</v>
      </c>
      <c r="DJ348" t="s">
        <v>286</v>
      </c>
      <c r="DK348" t="s">
        <v>3</v>
      </c>
      <c r="DL348" t="s">
        <v>3</v>
      </c>
      <c r="DM348" t="s">
        <v>3</v>
      </c>
      <c r="DN348">
        <v>0</v>
      </c>
      <c r="DO348">
        <v>0</v>
      </c>
      <c r="DP348">
        <v>1</v>
      </c>
      <c r="DQ348">
        <v>1</v>
      </c>
      <c r="DU348">
        <v>1013</v>
      </c>
      <c r="DV348" t="s">
        <v>37</v>
      </c>
      <c r="DW348" t="s">
        <v>37</v>
      </c>
      <c r="DX348">
        <v>1</v>
      </c>
      <c r="DZ348" t="s">
        <v>3</v>
      </c>
      <c r="EA348" t="s">
        <v>3</v>
      </c>
      <c r="EB348" t="s">
        <v>3</v>
      </c>
      <c r="EC348" t="s">
        <v>3</v>
      </c>
      <c r="EE348">
        <v>41318372</v>
      </c>
      <c r="EF348">
        <v>2</v>
      </c>
      <c r="EG348" t="s">
        <v>25</v>
      </c>
      <c r="EH348">
        <v>0</v>
      </c>
      <c r="EI348" t="s">
        <v>3</v>
      </c>
      <c r="EJ348">
        <v>1</v>
      </c>
      <c r="EK348">
        <v>8001</v>
      </c>
      <c r="EL348" t="s">
        <v>39</v>
      </c>
      <c r="EM348" t="s">
        <v>40</v>
      </c>
      <c r="EO348" t="s">
        <v>289</v>
      </c>
      <c r="EQ348">
        <v>132864</v>
      </c>
      <c r="ER348">
        <v>117.5</v>
      </c>
      <c r="ES348">
        <v>72.349999999999994</v>
      </c>
      <c r="ET348">
        <v>26.36</v>
      </c>
      <c r="EU348">
        <v>3.04</v>
      </c>
      <c r="EV348">
        <v>18.79</v>
      </c>
      <c r="EW348">
        <v>2.2999999999999998</v>
      </c>
      <c r="EX348">
        <v>0.28999999999999998</v>
      </c>
      <c r="EY348">
        <v>0</v>
      </c>
      <c r="FQ348">
        <v>0</v>
      </c>
      <c r="FR348">
        <f t="shared" si="367"/>
        <v>0</v>
      </c>
      <c r="FS348">
        <v>0</v>
      </c>
      <c r="FX348">
        <v>122</v>
      </c>
      <c r="FY348">
        <v>68</v>
      </c>
      <c r="GA348" t="s">
        <v>3</v>
      </c>
      <c r="GD348">
        <v>1</v>
      </c>
      <c r="GF348">
        <v>-875919129</v>
      </c>
      <c r="GG348">
        <v>1</v>
      </c>
      <c r="GH348">
        <v>1</v>
      </c>
      <c r="GI348">
        <v>-2</v>
      </c>
      <c r="GJ348">
        <v>0</v>
      </c>
      <c r="GK348">
        <v>0</v>
      </c>
      <c r="GL348">
        <f t="shared" si="368"/>
        <v>0</v>
      </c>
      <c r="GM348">
        <f t="shared" si="369"/>
        <v>1066</v>
      </c>
      <c r="GN348">
        <f t="shared" si="370"/>
        <v>1066</v>
      </c>
      <c r="GO348">
        <f t="shared" si="371"/>
        <v>0</v>
      </c>
      <c r="GP348">
        <f t="shared" si="372"/>
        <v>0</v>
      </c>
      <c r="GR348">
        <v>0</v>
      </c>
      <c r="GS348">
        <v>3</v>
      </c>
      <c r="GT348">
        <v>0</v>
      </c>
      <c r="GU348" t="s">
        <v>3</v>
      </c>
      <c r="GV348">
        <f t="shared" si="373"/>
        <v>0</v>
      </c>
      <c r="GW348">
        <v>1</v>
      </c>
      <c r="GX348">
        <f t="shared" si="374"/>
        <v>0</v>
      </c>
      <c r="HA348">
        <v>0</v>
      </c>
      <c r="HB348">
        <v>0</v>
      </c>
      <c r="HC348">
        <f t="shared" si="375"/>
        <v>0</v>
      </c>
      <c r="HE348" t="s">
        <v>3</v>
      </c>
      <c r="HF348" t="s">
        <v>3</v>
      </c>
      <c r="HM348" t="s">
        <v>3</v>
      </c>
      <c r="HN348" t="s">
        <v>3</v>
      </c>
      <c r="HO348" t="s">
        <v>3</v>
      </c>
      <c r="HP348" t="s">
        <v>3</v>
      </c>
      <c r="HQ348" t="s">
        <v>3</v>
      </c>
      <c r="IK348">
        <v>0</v>
      </c>
    </row>
    <row r="349" spans="1:255" x14ac:dyDescent="0.2">
      <c r="A349" s="2">
        <v>17</v>
      </c>
      <c r="B349" s="2">
        <v>1</v>
      </c>
      <c r="C349" s="2">
        <f>ROW(SmtRes!A911)</f>
        <v>911</v>
      </c>
      <c r="D349" s="2">
        <f>ROW(EtalonRes!A926)</f>
        <v>926</v>
      </c>
      <c r="E349" s="2" t="s">
        <v>437</v>
      </c>
      <c r="F349" s="2" t="s">
        <v>263</v>
      </c>
      <c r="G349" s="2" t="s">
        <v>264</v>
      </c>
      <c r="H349" s="2" t="s">
        <v>265</v>
      </c>
      <c r="I349" s="2">
        <f>ROUND(109/1000,9)</f>
        <v>0.109</v>
      </c>
      <c r="J349" s="2">
        <v>0</v>
      </c>
      <c r="K349" s="2">
        <f>ROUND(109/1000,9)</f>
        <v>0.109</v>
      </c>
      <c r="L349" s="2"/>
      <c r="M349" s="2"/>
      <c r="N349" s="2"/>
      <c r="O349" s="2">
        <f t="shared" si="339"/>
        <v>476</v>
      </c>
      <c r="P349" s="2">
        <f t="shared" si="340"/>
        <v>7</v>
      </c>
      <c r="Q349" s="2">
        <f t="shared" si="341"/>
        <v>358</v>
      </c>
      <c r="R349" s="2">
        <f t="shared" si="342"/>
        <v>48</v>
      </c>
      <c r="S349" s="2">
        <f t="shared" si="343"/>
        <v>111</v>
      </c>
      <c r="T349" s="2">
        <f t="shared" si="344"/>
        <v>0</v>
      </c>
      <c r="U349" s="2">
        <f t="shared" si="345"/>
        <v>13.094060999999998</v>
      </c>
      <c r="V349" s="2">
        <f t="shared" si="346"/>
        <v>3.5774889999999999</v>
      </c>
      <c r="W349" s="2">
        <f t="shared" si="347"/>
        <v>0</v>
      </c>
      <c r="X349" s="2">
        <f t="shared" si="348"/>
        <v>181</v>
      </c>
      <c r="Y349" s="2">
        <f t="shared" si="349"/>
        <v>87</v>
      </c>
      <c r="Z349" s="2"/>
      <c r="AA349" s="2">
        <v>76147896</v>
      </c>
      <c r="AB349" s="2">
        <f t="shared" si="350"/>
        <v>4369.6769999999997</v>
      </c>
      <c r="AC349" s="2">
        <f t="shared" si="351"/>
        <v>68.010000000000005</v>
      </c>
      <c r="AD349" s="2">
        <f>ROUND(((((ET349*1.15))-((EU349*1.15)))+AE349),6)</f>
        <v>3285.3775000000001</v>
      </c>
      <c r="AE349" s="2">
        <f>ROUND(((EU349*1.15)),6)</f>
        <v>443.08350000000002</v>
      </c>
      <c r="AF349" s="2">
        <f>ROUND(((EV349*1.15)),6)</f>
        <v>1016.2895</v>
      </c>
      <c r="AG349" s="2">
        <f t="shared" si="353"/>
        <v>0</v>
      </c>
      <c r="AH349" s="2">
        <f>((EW349*1.15))</f>
        <v>120.12899999999998</v>
      </c>
      <c r="AI349" s="2">
        <f>((EX349*1.15))</f>
        <v>32.820999999999998</v>
      </c>
      <c r="AJ349" s="2">
        <f t="shared" si="355"/>
        <v>0</v>
      </c>
      <c r="AK349" s="2">
        <v>3808.59</v>
      </c>
      <c r="AL349" s="2">
        <v>68.010000000000005</v>
      </c>
      <c r="AM349" s="2">
        <v>2856.85</v>
      </c>
      <c r="AN349" s="2">
        <v>385.29</v>
      </c>
      <c r="AO349" s="2">
        <v>883.73</v>
      </c>
      <c r="AP349" s="2">
        <v>0</v>
      </c>
      <c r="AQ349" s="2">
        <v>104.46</v>
      </c>
      <c r="AR349" s="2">
        <v>28.54</v>
      </c>
      <c r="AS349" s="2">
        <v>0</v>
      </c>
      <c r="AT349" s="2">
        <v>114</v>
      </c>
      <c r="AU349" s="2">
        <v>55</v>
      </c>
      <c r="AV349" s="2">
        <v>1</v>
      </c>
      <c r="AW349" s="2">
        <v>1</v>
      </c>
      <c r="AX349" s="2"/>
      <c r="AY349" s="2"/>
      <c r="AZ349" s="2">
        <v>1</v>
      </c>
      <c r="BA349" s="2">
        <v>1</v>
      </c>
      <c r="BB349" s="2">
        <v>1</v>
      </c>
      <c r="BC349" s="2">
        <v>1</v>
      </c>
      <c r="BD349" s="2" t="s">
        <v>3</v>
      </c>
      <c r="BE349" s="2" t="s">
        <v>3</v>
      </c>
      <c r="BF349" s="2" t="s">
        <v>3</v>
      </c>
      <c r="BG349" s="2" t="s">
        <v>3</v>
      </c>
      <c r="BH349" s="2">
        <v>0</v>
      </c>
      <c r="BI349" s="2">
        <v>1</v>
      </c>
      <c r="BJ349" s="2" t="s">
        <v>266</v>
      </c>
      <c r="BK349" s="2"/>
      <c r="BL349" s="2"/>
      <c r="BM349" s="2">
        <v>28001</v>
      </c>
      <c r="BN349" s="2">
        <v>0</v>
      </c>
      <c r="BO349" s="2" t="s">
        <v>3</v>
      </c>
      <c r="BP349" s="2">
        <v>0</v>
      </c>
      <c r="BQ349" s="2">
        <v>2</v>
      </c>
      <c r="BR349" s="2">
        <v>0</v>
      </c>
      <c r="BS349" s="2">
        <v>1</v>
      </c>
      <c r="BT349" s="2">
        <v>1</v>
      </c>
      <c r="BU349" s="2">
        <v>1</v>
      </c>
      <c r="BV349" s="2">
        <v>1</v>
      </c>
      <c r="BW349" s="2">
        <v>1</v>
      </c>
      <c r="BX349" s="2">
        <v>1</v>
      </c>
      <c r="BY349" s="2" t="s">
        <v>3</v>
      </c>
      <c r="BZ349" s="2">
        <v>114</v>
      </c>
      <c r="CA349" s="2">
        <v>55</v>
      </c>
      <c r="CB349" s="2" t="s">
        <v>3</v>
      </c>
      <c r="CC349" s="2"/>
      <c r="CD349" s="2"/>
      <c r="CE349" s="2">
        <v>0</v>
      </c>
      <c r="CF349" s="2">
        <v>0</v>
      </c>
      <c r="CG349" s="2">
        <v>0</v>
      </c>
      <c r="CH349" s="2"/>
      <c r="CI349" s="2"/>
      <c r="CJ349" s="2"/>
      <c r="CK349" s="2"/>
      <c r="CL349" s="2"/>
      <c r="CM349" s="2">
        <v>0</v>
      </c>
      <c r="CN349" s="2" t="s">
        <v>23</v>
      </c>
      <c r="CO349" s="2">
        <v>0</v>
      </c>
      <c r="CP349" s="2">
        <f t="shared" si="356"/>
        <v>476</v>
      </c>
      <c r="CQ349" s="2">
        <f t="shared" si="357"/>
        <v>68.010000000000005</v>
      </c>
      <c r="CR349" s="2">
        <f t="shared" si="358"/>
        <v>3285.3775000000001</v>
      </c>
      <c r="CS349" s="2">
        <f t="shared" si="359"/>
        <v>443.08350000000002</v>
      </c>
      <c r="CT349" s="2">
        <f t="shared" si="360"/>
        <v>1016.2895</v>
      </c>
      <c r="CU349" s="2">
        <f t="shared" si="361"/>
        <v>0</v>
      </c>
      <c r="CV349" s="2">
        <f t="shared" si="362"/>
        <v>120.12899999999998</v>
      </c>
      <c r="CW349" s="2">
        <f t="shared" si="363"/>
        <v>32.820999999999998</v>
      </c>
      <c r="CX349" s="2">
        <f t="shared" si="364"/>
        <v>0</v>
      </c>
      <c r="CY349" s="2">
        <f t="shared" si="365"/>
        <v>181.26</v>
      </c>
      <c r="CZ349" s="2">
        <f t="shared" si="366"/>
        <v>87.45</v>
      </c>
      <c r="DA349" s="2"/>
      <c r="DB349" s="2"/>
      <c r="DC349" s="2" t="s">
        <v>3</v>
      </c>
      <c r="DD349" s="2" t="s">
        <v>3</v>
      </c>
      <c r="DE349" s="2" t="s">
        <v>24</v>
      </c>
      <c r="DF349" s="2" t="s">
        <v>24</v>
      </c>
      <c r="DG349" s="2" t="s">
        <v>24</v>
      </c>
      <c r="DH349" s="2" t="s">
        <v>3</v>
      </c>
      <c r="DI349" s="2" t="s">
        <v>24</v>
      </c>
      <c r="DJ349" s="2" t="s">
        <v>24</v>
      </c>
      <c r="DK349" s="2" t="s">
        <v>3</v>
      </c>
      <c r="DL349" s="2" t="s">
        <v>3</v>
      </c>
      <c r="DM349" s="2" t="s">
        <v>3</v>
      </c>
      <c r="DN349" s="2">
        <v>0</v>
      </c>
      <c r="DO349" s="2">
        <v>0</v>
      </c>
      <c r="DP349" s="2">
        <v>1</v>
      </c>
      <c r="DQ349" s="2">
        <v>1</v>
      </c>
      <c r="DR349" s="2"/>
      <c r="DS349" s="2"/>
      <c r="DT349" s="2"/>
      <c r="DU349" s="2">
        <v>1013</v>
      </c>
      <c r="DV349" s="2" t="s">
        <v>265</v>
      </c>
      <c r="DW349" s="2" t="s">
        <v>265</v>
      </c>
      <c r="DX349" s="2">
        <v>1</v>
      </c>
      <c r="DY349" s="2"/>
      <c r="DZ349" s="2" t="s">
        <v>3</v>
      </c>
      <c r="EA349" s="2" t="s">
        <v>3</v>
      </c>
      <c r="EB349" s="2" t="s">
        <v>3</v>
      </c>
      <c r="EC349" s="2" t="s">
        <v>3</v>
      </c>
      <c r="ED349" s="2"/>
      <c r="EE349" s="2">
        <v>41318413</v>
      </c>
      <c r="EF349" s="2">
        <v>2</v>
      </c>
      <c r="EG349" s="2" t="s">
        <v>25</v>
      </c>
      <c r="EH349" s="2">
        <v>0</v>
      </c>
      <c r="EI349" s="2" t="s">
        <v>3</v>
      </c>
      <c r="EJ349" s="2">
        <v>1</v>
      </c>
      <c r="EK349" s="2">
        <v>28001</v>
      </c>
      <c r="EL349" s="2" t="s">
        <v>267</v>
      </c>
      <c r="EM349" s="2" t="s">
        <v>268</v>
      </c>
      <c r="EN349" s="2"/>
      <c r="EO349" s="2" t="s">
        <v>28</v>
      </c>
      <c r="EP349" s="2"/>
      <c r="EQ349" s="2">
        <v>131840</v>
      </c>
      <c r="ER349" s="2">
        <v>3808.59</v>
      </c>
      <c r="ES349" s="2">
        <v>68.010000000000005</v>
      </c>
      <c r="ET349" s="2">
        <v>2856.85</v>
      </c>
      <c r="EU349" s="2">
        <v>385.29</v>
      </c>
      <c r="EV349" s="2">
        <v>883.73</v>
      </c>
      <c r="EW349" s="2">
        <v>104.46</v>
      </c>
      <c r="EX349" s="2">
        <v>28.54</v>
      </c>
      <c r="EY349" s="2">
        <v>0</v>
      </c>
      <c r="EZ349" s="2"/>
      <c r="FA349" s="2"/>
      <c r="FB349" s="2"/>
      <c r="FC349" s="2"/>
      <c r="FD349" s="2"/>
      <c r="FE349" s="2"/>
      <c r="FF349" s="2"/>
      <c r="FG349" s="2"/>
      <c r="FH349" s="2"/>
      <c r="FI349" s="2"/>
      <c r="FJ349" s="2"/>
      <c r="FK349" s="2"/>
      <c r="FL349" s="2"/>
      <c r="FM349" s="2"/>
      <c r="FN349" s="2"/>
      <c r="FO349" s="2"/>
      <c r="FP349" s="2"/>
      <c r="FQ349" s="2">
        <v>0</v>
      </c>
      <c r="FR349" s="2">
        <f t="shared" si="367"/>
        <v>0</v>
      </c>
      <c r="FS349" s="2">
        <v>0</v>
      </c>
      <c r="FT349" s="2"/>
      <c r="FU349" s="2"/>
      <c r="FV349" s="2"/>
      <c r="FW349" s="2"/>
      <c r="FX349" s="2">
        <v>114</v>
      </c>
      <c r="FY349" s="2">
        <v>55</v>
      </c>
      <c r="FZ349" s="2"/>
      <c r="GA349" s="2" t="s">
        <v>3</v>
      </c>
      <c r="GB349" s="2"/>
      <c r="GC349" s="2"/>
      <c r="GD349" s="2">
        <v>1</v>
      </c>
      <c r="GE349" s="2"/>
      <c r="GF349" s="2">
        <v>-1823738806</v>
      </c>
      <c r="GG349" s="2">
        <v>2</v>
      </c>
      <c r="GH349" s="2">
        <v>1</v>
      </c>
      <c r="GI349" s="2">
        <v>-2</v>
      </c>
      <c r="GJ349" s="2">
        <v>0</v>
      </c>
      <c r="GK349" s="2">
        <v>0</v>
      </c>
      <c r="GL349" s="2">
        <f t="shared" si="368"/>
        <v>0</v>
      </c>
      <c r="GM349" s="2">
        <f t="shared" si="369"/>
        <v>744</v>
      </c>
      <c r="GN349" s="2">
        <f t="shared" si="370"/>
        <v>744</v>
      </c>
      <c r="GO349" s="2">
        <f t="shared" si="371"/>
        <v>0</v>
      </c>
      <c r="GP349" s="2">
        <f t="shared" si="372"/>
        <v>0</v>
      </c>
      <c r="GQ349" s="2"/>
      <c r="GR349" s="2">
        <v>0</v>
      </c>
      <c r="GS349" s="2">
        <v>3</v>
      </c>
      <c r="GT349" s="2">
        <v>0</v>
      </c>
      <c r="GU349" s="2" t="s">
        <v>3</v>
      </c>
      <c r="GV349" s="2">
        <f t="shared" si="373"/>
        <v>0</v>
      </c>
      <c r="GW349" s="2">
        <v>1</v>
      </c>
      <c r="GX349" s="2">
        <f t="shared" si="374"/>
        <v>0</v>
      </c>
      <c r="GY349" s="2"/>
      <c r="GZ349" s="2"/>
      <c r="HA349" s="2">
        <v>0</v>
      </c>
      <c r="HB349" s="2">
        <v>0</v>
      </c>
      <c r="HC349" s="2">
        <f t="shared" si="375"/>
        <v>0</v>
      </c>
      <c r="HD349" s="2"/>
      <c r="HE349" s="2" t="s">
        <v>3</v>
      </c>
      <c r="HF349" s="2" t="s">
        <v>3</v>
      </c>
      <c r="HG349" s="2"/>
      <c r="HH349" s="2"/>
      <c r="HI349" s="2"/>
      <c r="HJ349" s="2"/>
      <c r="HK349" s="2"/>
      <c r="HL349" s="2"/>
      <c r="HM349" s="2" t="s">
        <v>3</v>
      </c>
      <c r="HN349" s="2" t="s">
        <v>3</v>
      </c>
      <c r="HO349" s="2" t="s">
        <v>3</v>
      </c>
      <c r="HP349" s="2" t="s">
        <v>3</v>
      </c>
      <c r="HQ349" s="2" t="s">
        <v>3</v>
      </c>
      <c r="HR349" s="2"/>
      <c r="HS349" s="2"/>
      <c r="HT349" s="2"/>
      <c r="HU349" s="2"/>
      <c r="HV349" s="2"/>
      <c r="HW349" s="2"/>
      <c r="HX349" s="2"/>
      <c r="HY349" s="2"/>
      <c r="HZ349" s="2"/>
      <c r="IA349" s="2"/>
      <c r="IB349" s="2"/>
      <c r="IC349" s="2"/>
      <c r="ID349" s="2"/>
      <c r="IE349" s="2"/>
      <c r="IF349" s="2"/>
      <c r="IG349" s="2"/>
      <c r="IH349" s="2"/>
      <c r="II349" s="2"/>
      <c r="IJ349" s="2"/>
      <c r="IK349" s="2">
        <v>0</v>
      </c>
      <c r="IL349" s="2"/>
      <c r="IM349" s="2"/>
      <c r="IN349" s="2"/>
      <c r="IO349" s="2"/>
      <c r="IP349" s="2"/>
      <c r="IQ349" s="2"/>
      <c r="IR349" s="2"/>
      <c r="IS349" s="2"/>
      <c r="IT349" s="2"/>
      <c r="IU349" s="2"/>
    </row>
    <row r="350" spans="1:255" x14ac:dyDescent="0.2">
      <c r="A350">
        <v>17</v>
      </c>
      <c r="B350">
        <v>1</v>
      </c>
      <c r="C350">
        <f>ROW(SmtRes!A916)</f>
        <v>916</v>
      </c>
      <c r="D350">
        <f>ROW(EtalonRes!A932)</f>
        <v>932</v>
      </c>
      <c r="E350" t="s">
        <v>437</v>
      </c>
      <c r="F350" t="s">
        <v>263</v>
      </c>
      <c r="G350" t="s">
        <v>264</v>
      </c>
      <c r="H350" t="s">
        <v>265</v>
      </c>
      <c r="I350">
        <f>ROUND(109/1000,9)</f>
        <v>0.109</v>
      </c>
      <c r="J350">
        <v>0</v>
      </c>
      <c r="K350">
        <f>ROUND(109/1000,9)</f>
        <v>0.109</v>
      </c>
      <c r="O350">
        <f t="shared" si="339"/>
        <v>3920</v>
      </c>
      <c r="P350">
        <f t="shared" si="340"/>
        <v>61</v>
      </c>
      <c r="Q350">
        <f t="shared" si="341"/>
        <v>2947</v>
      </c>
      <c r="R350">
        <f t="shared" si="342"/>
        <v>397</v>
      </c>
      <c r="S350">
        <f t="shared" si="343"/>
        <v>912</v>
      </c>
      <c r="T350">
        <f t="shared" si="344"/>
        <v>0</v>
      </c>
      <c r="U350">
        <f t="shared" si="345"/>
        <v>13.094060999999998</v>
      </c>
      <c r="V350">
        <f t="shared" si="346"/>
        <v>3.5774889999999999</v>
      </c>
      <c r="W350">
        <f t="shared" si="347"/>
        <v>0</v>
      </c>
      <c r="X350">
        <f t="shared" si="348"/>
        <v>1492</v>
      </c>
      <c r="Y350">
        <f t="shared" si="349"/>
        <v>720</v>
      </c>
      <c r="AA350">
        <v>76147894</v>
      </c>
      <c r="AB350">
        <f t="shared" si="350"/>
        <v>4369.6769999999997</v>
      </c>
      <c r="AC350">
        <f t="shared" si="351"/>
        <v>68.010000000000005</v>
      </c>
      <c r="AD350">
        <f>ROUND(((((ET350*1.15))-((EU350*1.15)))+AE350),6)</f>
        <v>3285.3775000000001</v>
      </c>
      <c r="AE350">
        <f>ROUND(((EU350*1.15)),6)</f>
        <v>443.08350000000002</v>
      </c>
      <c r="AF350">
        <f>ROUND(((EV350*1.15)),6)</f>
        <v>1016.2895</v>
      </c>
      <c r="AG350">
        <f t="shared" si="353"/>
        <v>0</v>
      </c>
      <c r="AH350">
        <f>((EW350*1.15))</f>
        <v>120.12899999999998</v>
      </c>
      <c r="AI350">
        <f>((EX350*1.15))</f>
        <v>32.820999999999998</v>
      </c>
      <c r="AJ350">
        <f t="shared" si="355"/>
        <v>0</v>
      </c>
      <c r="AK350">
        <v>3808.59</v>
      </c>
      <c r="AL350">
        <v>68.010000000000005</v>
      </c>
      <c r="AM350">
        <v>2856.85</v>
      </c>
      <c r="AN350">
        <v>385.29</v>
      </c>
      <c r="AO350">
        <v>883.73</v>
      </c>
      <c r="AP350">
        <v>0</v>
      </c>
      <c r="AQ350">
        <v>104.46</v>
      </c>
      <c r="AR350">
        <v>28.54</v>
      </c>
      <c r="AS350">
        <v>0</v>
      </c>
      <c r="AT350">
        <v>114</v>
      </c>
      <c r="AU350">
        <v>55</v>
      </c>
      <c r="AV350">
        <v>1</v>
      </c>
      <c r="AW350">
        <v>1</v>
      </c>
      <c r="AZ350">
        <v>8.23</v>
      </c>
      <c r="BA350">
        <v>8.23</v>
      </c>
      <c r="BB350">
        <v>8.23</v>
      </c>
      <c r="BC350">
        <v>8.23</v>
      </c>
      <c r="BD350" t="s">
        <v>3</v>
      </c>
      <c r="BE350" t="s">
        <v>3</v>
      </c>
      <c r="BF350" t="s">
        <v>3</v>
      </c>
      <c r="BG350" t="s">
        <v>3</v>
      </c>
      <c r="BH350">
        <v>0</v>
      </c>
      <c r="BI350">
        <v>1</v>
      </c>
      <c r="BJ350" t="s">
        <v>266</v>
      </c>
      <c r="BM350">
        <v>28001</v>
      </c>
      <c r="BN350">
        <v>0</v>
      </c>
      <c r="BO350" t="s">
        <v>258</v>
      </c>
      <c r="BP350">
        <v>1</v>
      </c>
      <c r="BQ350">
        <v>2</v>
      </c>
      <c r="BR350">
        <v>0</v>
      </c>
      <c r="BS350">
        <v>8.23</v>
      </c>
      <c r="BT350">
        <v>1</v>
      </c>
      <c r="BU350">
        <v>1</v>
      </c>
      <c r="BV350">
        <v>1</v>
      </c>
      <c r="BW350">
        <v>1</v>
      </c>
      <c r="BX350">
        <v>1</v>
      </c>
      <c r="BY350" t="s">
        <v>3</v>
      </c>
      <c r="BZ350">
        <v>114</v>
      </c>
      <c r="CA350">
        <v>55</v>
      </c>
      <c r="CB350" t="s">
        <v>3</v>
      </c>
      <c r="CE350">
        <v>0</v>
      </c>
      <c r="CF350">
        <v>0</v>
      </c>
      <c r="CG350">
        <v>0</v>
      </c>
      <c r="CM350">
        <v>0</v>
      </c>
      <c r="CN350" t="s">
        <v>23</v>
      </c>
      <c r="CO350">
        <v>0</v>
      </c>
      <c r="CP350">
        <f t="shared" si="356"/>
        <v>3920</v>
      </c>
      <c r="CQ350">
        <f t="shared" si="357"/>
        <v>559.72230000000002</v>
      </c>
      <c r="CR350">
        <f t="shared" si="358"/>
        <v>27038.656825000002</v>
      </c>
      <c r="CS350">
        <f t="shared" si="359"/>
        <v>3646.5772050000005</v>
      </c>
      <c r="CT350">
        <f t="shared" si="360"/>
        <v>8364.0625849999997</v>
      </c>
      <c r="CU350">
        <f t="shared" si="361"/>
        <v>0</v>
      </c>
      <c r="CV350">
        <f t="shared" si="362"/>
        <v>120.12899999999998</v>
      </c>
      <c r="CW350">
        <f t="shared" si="363"/>
        <v>32.820999999999998</v>
      </c>
      <c r="CX350">
        <f t="shared" si="364"/>
        <v>0</v>
      </c>
      <c r="CY350">
        <f t="shared" si="365"/>
        <v>1492.26</v>
      </c>
      <c r="CZ350">
        <f t="shared" si="366"/>
        <v>719.95</v>
      </c>
      <c r="DC350" t="s">
        <v>3</v>
      </c>
      <c r="DD350" t="s">
        <v>3</v>
      </c>
      <c r="DE350" t="s">
        <v>24</v>
      </c>
      <c r="DF350" t="s">
        <v>24</v>
      </c>
      <c r="DG350" t="s">
        <v>24</v>
      </c>
      <c r="DH350" t="s">
        <v>3</v>
      </c>
      <c r="DI350" t="s">
        <v>24</v>
      </c>
      <c r="DJ350" t="s">
        <v>24</v>
      </c>
      <c r="DK350" t="s">
        <v>3</v>
      </c>
      <c r="DL350" t="s">
        <v>3</v>
      </c>
      <c r="DM350" t="s">
        <v>3</v>
      </c>
      <c r="DN350">
        <v>0</v>
      </c>
      <c r="DO350">
        <v>0</v>
      </c>
      <c r="DP350">
        <v>1</v>
      </c>
      <c r="DQ350">
        <v>1</v>
      </c>
      <c r="DU350">
        <v>1013</v>
      </c>
      <c r="DV350" t="s">
        <v>265</v>
      </c>
      <c r="DW350" t="s">
        <v>265</v>
      </c>
      <c r="DX350">
        <v>1</v>
      </c>
      <c r="DZ350" t="s">
        <v>3</v>
      </c>
      <c r="EA350" t="s">
        <v>3</v>
      </c>
      <c r="EB350" t="s">
        <v>3</v>
      </c>
      <c r="EC350" t="s">
        <v>3</v>
      </c>
      <c r="EE350">
        <v>41318413</v>
      </c>
      <c r="EF350">
        <v>2</v>
      </c>
      <c r="EG350" t="s">
        <v>25</v>
      </c>
      <c r="EH350">
        <v>0</v>
      </c>
      <c r="EI350" t="s">
        <v>3</v>
      </c>
      <c r="EJ350">
        <v>1</v>
      </c>
      <c r="EK350">
        <v>28001</v>
      </c>
      <c r="EL350" t="s">
        <v>267</v>
      </c>
      <c r="EM350" t="s">
        <v>268</v>
      </c>
      <c r="EO350" t="s">
        <v>28</v>
      </c>
      <c r="EQ350">
        <v>131840</v>
      </c>
      <c r="ER350">
        <v>3808.59</v>
      </c>
      <c r="ES350">
        <v>68.010000000000005</v>
      </c>
      <c r="ET350">
        <v>2856.85</v>
      </c>
      <c r="EU350">
        <v>385.29</v>
      </c>
      <c r="EV350">
        <v>883.73</v>
      </c>
      <c r="EW350">
        <v>104.46</v>
      </c>
      <c r="EX350">
        <v>28.54</v>
      </c>
      <c r="EY350">
        <v>0</v>
      </c>
      <c r="FQ350">
        <v>0</v>
      </c>
      <c r="FR350">
        <f t="shared" si="367"/>
        <v>0</v>
      </c>
      <c r="FS350">
        <v>0</v>
      </c>
      <c r="FX350">
        <v>114</v>
      </c>
      <c r="FY350">
        <v>55</v>
      </c>
      <c r="GA350" t="s">
        <v>3</v>
      </c>
      <c r="GD350">
        <v>1</v>
      </c>
      <c r="GF350">
        <v>-1823738806</v>
      </c>
      <c r="GG350">
        <v>1</v>
      </c>
      <c r="GH350">
        <v>1</v>
      </c>
      <c r="GI350">
        <v>3</v>
      </c>
      <c r="GJ350">
        <v>0</v>
      </c>
      <c r="GK350">
        <v>0</v>
      </c>
      <c r="GL350">
        <f t="shared" si="368"/>
        <v>0</v>
      </c>
      <c r="GM350">
        <f t="shared" si="369"/>
        <v>6132</v>
      </c>
      <c r="GN350">
        <f t="shared" si="370"/>
        <v>6132</v>
      </c>
      <c r="GO350">
        <f t="shared" si="371"/>
        <v>0</v>
      </c>
      <c r="GP350">
        <f t="shared" si="372"/>
        <v>0</v>
      </c>
      <c r="GR350">
        <v>0</v>
      </c>
      <c r="GS350">
        <v>3</v>
      </c>
      <c r="GT350">
        <v>0</v>
      </c>
      <c r="GU350" t="s">
        <v>3</v>
      </c>
      <c r="GV350">
        <f t="shared" si="373"/>
        <v>0</v>
      </c>
      <c r="GW350">
        <v>1</v>
      </c>
      <c r="GX350">
        <f t="shared" si="374"/>
        <v>0</v>
      </c>
      <c r="HA350">
        <v>0</v>
      </c>
      <c r="HB350">
        <v>0</v>
      </c>
      <c r="HC350">
        <f t="shared" si="375"/>
        <v>0</v>
      </c>
      <c r="HE350" t="s">
        <v>3</v>
      </c>
      <c r="HF350" t="s">
        <v>3</v>
      </c>
      <c r="HM350" t="s">
        <v>3</v>
      </c>
      <c r="HN350" t="s">
        <v>3</v>
      </c>
      <c r="HO350" t="s">
        <v>3</v>
      </c>
      <c r="HP350" t="s">
        <v>3</v>
      </c>
      <c r="HQ350" t="s">
        <v>3</v>
      </c>
      <c r="IK350">
        <v>0</v>
      </c>
    </row>
    <row r="351" spans="1:255" x14ac:dyDescent="0.2">
      <c r="A351" s="2">
        <v>17</v>
      </c>
      <c r="B351" s="2">
        <v>1</v>
      </c>
      <c r="C351" s="2"/>
      <c r="D351" s="2"/>
      <c r="E351" s="2" t="s">
        <v>438</v>
      </c>
      <c r="F351" s="2" t="s">
        <v>270</v>
      </c>
      <c r="G351" s="2" t="s">
        <v>271</v>
      </c>
      <c r="H351" s="2" t="s">
        <v>272</v>
      </c>
      <c r="I351" s="2">
        <f>ROUND(109/10,9)</f>
        <v>10.9</v>
      </c>
      <c r="J351" s="2">
        <v>0</v>
      </c>
      <c r="K351" s="2">
        <f>ROUND(109/10,9)</f>
        <v>10.9</v>
      </c>
      <c r="L351" s="2"/>
      <c r="M351" s="2"/>
      <c r="N351" s="2"/>
      <c r="O351" s="2">
        <f t="shared" si="339"/>
        <v>31161</v>
      </c>
      <c r="P351" s="2">
        <f t="shared" si="340"/>
        <v>31161</v>
      </c>
      <c r="Q351" s="2">
        <f t="shared" si="341"/>
        <v>0</v>
      </c>
      <c r="R351" s="2">
        <f t="shared" si="342"/>
        <v>0</v>
      </c>
      <c r="S351" s="2">
        <f t="shared" si="343"/>
        <v>0</v>
      </c>
      <c r="T351" s="2">
        <f t="shared" si="344"/>
        <v>0</v>
      </c>
      <c r="U351" s="2">
        <f t="shared" si="345"/>
        <v>0</v>
      </c>
      <c r="V351" s="2">
        <f t="shared" si="346"/>
        <v>0</v>
      </c>
      <c r="W351" s="2">
        <f t="shared" si="347"/>
        <v>60</v>
      </c>
      <c r="X351" s="2">
        <f t="shared" si="348"/>
        <v>0</v>
      </c>
      <c r="Y351" s="2">
        <f t="shared" si="349"/>
        <v>0</v>
      </c>
      <c r="Z351" s="2"/>
      <c r="AA351" s="2">
        <v>76147896</v>
      </c>
      <c r="AB351" s="2">
        <f t="shared" si="350"/>
        <v>2858.83</v>
      </c>
      <c r="AC351" s="2">
        <f t="shared" si="351"/>
        <v>2858.83</v>
      </c>
      <c r="AD351" s="2">
        <f>ROUND((((ET351)-(EU351))+AE351),6)</f>
        <v>0</v>
      </c>
      <c r="AE351" s="2">
        <f>ROUND((EU351),6)</f>
        <v>0</v>
      </c>
      <c r="AF351" s="2">
        <f>ROUND((EV351),6)</f>
        <v>0</v>
      </c>
      <c r="AG351" s="2">
        <f t="shared" si="353"/>
        <v>0</v>
      </c>
      <c r="AH351" s="2">
        <f>(EW351)</f>
        <v>0</v>
      </c>
      <c r="AI351" s="2">
        <f>(EX351)</f>
        <v>0</v>
      </c>
      <c r="AJ351" s="2">
        <f t="shared" si="355"/>
        <v>5.48</v>
      </c>
      <c r="AK351" s="2">
        <v>2858.83</v>
      </c>
      <c r="AL351" s="2">
        <v>2858.83</v>
      </c>
      <c r="AM351" s="2">
        <v>0</v>
      </c>
      <c r="AN351" s="2">
        <v>0</v>
      </c>
      <c r="AO351" s="2">
        <v>0</v>
      </c>
      <c r="AP351" s="2">
        <v>0</v>
      </c>
      <c r="AQ351" s="2">
        <v>0</v>
      </c>
      <c r="AR351" s="2">
        <v>0</v>
      </c>
      <c r="AS351" s="2">
        <v>5.48</v>
      </c>
      <c r="AT351" s="2">
        <v>0</v>
      </c>
      <c r="AU351" s="2">
        <v>0</v>
      </c>
      <c r="AV351" s="2">
        <v>1</v>
      </c>
      <c r="AW351" s="2">
        <v>1</v>
      </c>
      <c r="AX351" s="2"/>
      <c r="AY351" s="2"/>
      <c r="AZ351" s="2">
        <v>1</v>
      </c>
      <c r="BA351" s="2">
        <v>1</v>
      </c>
      <c r="BB351" s="2">
        <v>1</v>
      </c>
      <c r="BC351" s="2">
        <v>1</v>
      </c>
      <c r="BD351" s="2" t="s">
        <v>3</v>
      </c>
      <c r="BE351" s="2" t="s">
        <v>3</v>
      </c>
      <c r="BF351" s="2" t="s">
        <v>3</v>
      </c>
      <c r="BG351" s="2" t="s">
        <v>3</v>
      </c>
      <c r="BH351" s="2">
        <v>3</v>
      </c>
      <c r="BI351" s="2">
        <v>2</v>
      </c>
      <c r="BJ351" s="2" t="s">
        <v>273</v>
      </c>
      <c r="BK351" s="2"/>
      <c r="BL351" s="2"/>
      <c r="BM351" s="2">
        <v>500002</v>
      </c>
      <c r="BN351" s="2">
        <v>0</v>
      </c>
      <c r="BO351" s="2" t="s">
        <v>3</v>
      </c>
      <c r="BP351" s="2">
        <v>0</v>
      </c>
      <c r="BQ351" s="2">
        <v>12</v>
      </c>
      <c r="BR351" s="2">
        <v>0</v>
      </c>
      <c r="BS351" s="2">
        <v>1</v>
      </c>
      <c r="BT351" s="2">
        <v>1</v>
      </c>
      <c r="BU351" s="2">
        <v>1</v>
      </c>
      <c r="BV351" s="2">
        <v>1</v>
      </c>
      <c r="BW351" s="2">
        <v>1</v>
      </c>
      <c r="BX351" s="2">
        <v>1</v>
      </c>
      <c r="BY351" s="2" t="s">
        <v>3</v>
      </c>
      <c r="BZ351" s="2">
        <v>0</v>
      </c>
      <c r="CA351" s="2">
        <v>0</v>
      </c>
      <c r="CB351" s="2" t="s">
        <v>3</v>
      </c>
      <c r="CC351" s="2"/>
      <c r="CD351" s="2"/>
      <c r="CE351" s="2">
        <v>0</v>
      </c>
      <c r="CF351" s="2">
        <v>0</v>
      </c>
      <c r="CG351" s="2">
        <v>0</v>
      </c>
      <c r="CH351" s="2"/>
      <c r="CI351" s="2"/>
      <c r="CJ351" s="2"/>
      <c r="CK351" s="2"/>
      <c r="CL351" s="2"/>
      <c r="CM351" s="2">
        <v>0</v>
      </c>
      <c r="CN351" s="2" t="s">
        <v>3</v>
      </c>
      <c r="CO351" s="2">
        <v>0</v>
      </c>
      <c r="CP351" s="2">
        <f t="shared" si="356"/>
        <v>31161</v>
      </c>
      <c r="CQ351" s="2">
        <f t="shared" si="357"/>
        <v>2858.83</v>
      </c>
      <c r="CR351" s="2">
        <f t="shared" si="358"/>
        <v>0</v>
      </c>
      <c r="CS351" s="2">
        <f t="shared" si="359"/>
        <v>0</v>
      </c>
      <c r="CT351" s="2">
        <f t="shared" si="360"/>
        <v>0</v>
      </c>
      <c r="CU351" s="2">
        <f t="shared" si="361"/>
        <v>0</v>
      </c>
      <c r="CV351" s="2">
        <f t="shared" si="362"/>
        <v>0</v>
      </c>
      <c r="CW351" s="2">
        <f t="shared" si="363"/>
        <v>0</v>
      </c>
      <c r="CX351" s="2">
        <f t="shared" si="364"/>
        <v>5.48</v>
      </c>
      <c r="CY351" s="2">
        <f t="shared" si="365"/>
        <v>0</v>
      </c>
      <c r="CZ351" s="2">
        <f t="shared" si="366"/>
        <v>0</v>
      </c>
      <c r="DA351" s="2"/>
      <c r="DB351" s="2"/>
      <c r="DC351" s="2" t="s">
        <v>3</v>
      </c>
      <c r="DD351" s="2" t="s">
        <v>3</v>
      </c>
      <c r="DE351" s="2" t="s">
        <v>3</v>
      </c>
      <c r="DF351" s="2" t="s">
        <v>3</v>
      </c>
      <c r="DG351" s="2" t="s">
        <v>3</v>
      </c>
      <c r="DH351" s="2" t="s">
        <v>3</v>
      </c>
      <c r="DI351" s="2" t="s">
        <v>3</v>
      </c>
      <c r="DJ351" s="2" t="s">
        <v>3</v>
      </c>
      <c r="DK351" s="2" t="s">
        <v>3</v>
      </c>
      <c r="DL351" s="2" t="s">
        <v>3</v>
      </c>
      <c r="DM351" s="2" t="s">
        <v>3</v>
      </c>
      <c r="DN351" s="2">
        <v>0</v>
      </c>
      <c r="DO351" s="2">
        <v>0</v>
      </c>
      <c r="DP351" s="2">
        <v>1</v>
      </c>
      <c r="DQ351" s="2">
        <v>1</v>
      </c>
      <c r="DR351" s="2"/>
      <c r="DS351" s="2"/>
      <c r="DT351" s="2"/>
      <c r="DU351" s="2">
        <v>1003</v>
      </c>
      <c r="DV351" s="2" t="s">
        <v>272</v>
      </c>
      <c r="DW351" s="2" t="s">
        <v>272</v>
      </c>
      <c r="DX351" s="2">
        <v>10</v>
      </c>
      <c r="DY351" s="2"/>
      <c r="DZ351" s="2" t="s">
        <v>3</v>
      </c>
      <c r="EA351" s="2" t="s">
        <v>3</v>
      </c>
      <c r="EB351" s="2" t="s">
        <v>3</v>
      </c>
      <c r="EC351" s="2" t="s">
        <v>3</v>
      </c>
      <c r="ED351" s="2"/>
      <c r="EE351" s="2">
        <v>41318551</v>
      </c>
      <c r="EF351" s="2">
        <v>12</v>
      </c>
      <c r="EG351" s="2" t="s">
        <v>59</v>
      </c>
      <c r="EH351" s="2">
        <v>0</v>
      </c>
      <c r="EI351" s="2" t="s">
        <v>3</v>
      </c>
      <c r="EJ351" s="2">
        <v>2</v>
      </c>
      <c r="EK351" s="2">
        <v>500002</v>
      </c>
      <c r="EL351" s="2" t="s">
        <v>60</v>
      </c>
      <c r="EM351" s="2" t="s">
        <v>61</v>
      </c>
      <c r="EN351" s="2"/>
      <c r="EO351" s="2" t="s">
        <v>3</v>
      </c>
      <c r="EP351" s="2"/>
      <c r="EQ351" s="2">
        <v>131072</v>
      </c>
      <c r="ER351" s="2">
        <v>2858.83</v>
      </c>
      <c r="ES351" s="2">
        <v>2858.83</v>
      </c>
      <c r="ET351" s="2">
        <v>0</v>
      </c>
      <c r="EU351" s="2">
        <v>0</v>
      </c>
      <c r="EV351" s="2">
        <v>0</v>
      </c>
      <c r="EW351" s="2">
        <v>0</v>
      </c>
      <c r="EX351" s="2">
        <v>0</v>
      </c>
      <c r="EY351" s="2">
        <v>0</v>
      </c>
      <c r="EZ351" s="2"/>
      <c r="FA351" s="2"/>
      <c r="FB351" s="2"/>
      <c r="FC351" s="2"/>
      <c r="FD351" s="2"/>
      <c r="FE351" s="2"/>
      <c r="FF351" s="2"/>
      <c r="FG351" s="2"/>
      <c r="FH351" s="2"/>
      <c r="FI351" s="2"/>
      <c r="FJ351" s="2"/>
      <c r="FK351" s="2"/>
      <c r="FL351" s="2"/>
      <c r="FM351" s="2"/>
      <c r="FN351" s="2"/>
      <c r="FO351" s="2"/>
      <c r="FP351" s="2"/>
      <c r="FQ351" s="2">
        <v>0</v>
      </c>
      <c r="FR351" s="2">
        <f t="shared" si="367"/>
        <v>0</v>
      </c>
      <c r="FS351" s="2">
        <v>0</v>
      </c>
      <c r="FT351" s="2"/>
      <c r="FU351" s="2"/>
      <c r="FV351" s="2"/>
      <c r="FW351" s="2"/>
      <c r="FX351" s="2">
        <v>0</v>
      </c>
      <c r="FY351" s="2">
        <v>0</v>
      </c>
      <c r="FZ351" s="2"/>
      <c r="GA351" s="2" t="s">
        <v>3</v>
      </c>
      <c r="GB351" s="2"/>
      <c r="GC351" s="2"/>
      <c r="GD351" s="2">
        <v>1</v>
      </c>
      <c r="GE351" s="2"/>
      <c r="GF351" s="2">
        <v>-1646416019</v>
      </c>
      <c r="GG351" s="2">
        <v>2</v>
      </c>
      <c r="GH351" s="2">
        <v>1</v>
      </c>
      <c r="GI351" s="2">
        <v>-2</v>
      </c>
      <c r="GJ351" s="2">
        <v>0</v>
      </c>
      <c r="GK351" s="2">
        <v>0</v>
      </c>
      <c r="GL351" s="2">
        <f t="shared" si="368"/>
        <v>0</v>
      </c>
      <c r="GM351" s="2">
        <f t="shared" si="369"/>
        <v>31161</v>
      </c>
      <c r="GN351" s="2">
        <f t="shared" si="370"/>
        <v>0</v>
      </c>
      <c r="GO351" s="2">
        <f t="shared" si="371"/>
        <v>31161</v>
      </c>
      <c r="GP351" s="2">
        <f t="shared" si="372"/>
        <v>0</v>
      </c>
      <c r="GQ351" s="2"/>
      <c r="GR351" s="2">
        <v>0</v>
      </c>
      <c r="GS351" s="2">
        <v>3</v>
      </c>
      <c r="GT351" s="2">
        <v>0</v>
      </c>
      <c r="GU351" s="2" t="s">
        <v>3</v>
      </c>
      <c r="GV351" s="2">
        <f t="shared" si="373"/>
        <v>0</v>
      </c>
      <c r="GW351" s="2">
        <v>1</v>
      </c>
      <c r="GX351" s="2">
        <f t="shared" si="374"/>
        <v>0</v>
      </c>
      <c r="GY351" s="2"/>
      <c r="GZ351" s="2"/>
      <c r="HA351" s="2">
        <v>0</v>
      </c>
      <c r="HB351" s="2">
        <v>0</v>
      </c>
      <c r="HC351" s="2">
        <f t="shared" si="375"/>
        <v>0</v>
      </c>
      <c r="HD351" s="2"/>
      <c r="HE351" s="2" t="s">
        <v>3</v>
      </c>
      <c r="HF351" s="2" t="s">
        <v>3</v>
      </c>
      <c r="HG351" s="2"/>
      <c r="HH351" s="2"/>
      <c r="HI351" s="2"/>
      <c r="HJ351" s="2"/>
      <c r="HK351" s="2"/>
      <c r="HL351" s="2"/>
      <c r="HM351" s="2" t="s">
        <v>3</v>
      </c>
      <c r="HN351" s="2" t="s">
        <v>3</v>
      </c>
      <c r="HO351" s="2" t="s">
        <v>3</v>
      </c>
      <c r="HP351" s="2" t="s">
        <v>3</v>
      </c>
      <c r="HQ351" s="2" t="s">
        <v>3</v>
      </c>
      <c r="HR351" s="2"/>
      <c r="HS351" s="2"/>
      <c r="HT351" s="2"/>
      <c r="HU351" s="2"/>
      <c r="HV351" s="2"/>
      <c r="HW351" s="2"/>
      <c r="HX351" s="2"/>
      <c r="HY351" s="2"/>
      <c r="HZ351" s="2"/>
      <c r="IA351" s="2"/>
      <c r="IB351" s="2"/>
      <c r="IC351" s="2"/>
      <c r="ID351" s="2"/>
      <c r="IE351" s="2"/>
      <c r="IF351" s="2"/>
      <c r="IG351" s="2"/>
      <c r="IH351" s="2"/>
      <c r="II351" s="2"/>
      <c r="IJ351" s="2"/>
      <c r="IK351" s="2">
        <v>0</v>
      </c>
      <c r="IL351" s="2"/>
      <c r="IM351" s="2"/>
      <c r="IN351" s="2"/>
      <c r="IO351" s="2"/>
      <c r="IP351" s="2"/>
      <c r="IQ351" s="2"/>
      <c r="IR351" s="2"/>
      <c r="IS351" s="2"/>
      <c r="IT351" s="2"/>
      <c r="IU351" s="2"/>
    </row>
    <row r="352" spans="1:255" x14ac:dyDescent="0.2">
      <c r="A352">
        <v>17</v>
      </c>
      <c r="B352">
        <v>1</v>
      </c>
      <c r="E352" t="s">
        <v>438</v>
      </c>
      <c r="F352" t="s">
        <v>270</v>
      </c>
      <c r="G352" t="s">
        <v>271</v>
      </c>
      <c r="H352" t="s">
        <v>272</v>
      </c>
      <c r="I352">
        <f>ROUND(109/10,9)</f>
        <v>10.9</v>
      </c>
      <c r="J352">
        <v>0</v>
      </c>
      <c r="K352">
        <f>ROUND(109/10,9)</f>
        <v>10.9</v>
      </c>
      <c r="O352">
        <f t="shared" si="339"/>
        <v>256457</v>
      </c>
      <c r="P352">
        <f t="shared" si="340"/>
        <v>256457</v>
      </c>
      <c r="Q352">
        <f t="shared" si="341"/>
        <v>0</v>
      </c>
      <c r="R352">
        <f t="shared" si="342"/>
        <v>0</v>
      </c>
      <c r="S352">
        <f t="shared" si="343"/>
        <v>0</v>
      </c>
      <c r="T352">
        <f t="shared" si="344"/>
        <v>0</v>
      </c>
      <c r="U352">
        <f t="shared" si="345"/>
        <v>0</v>
      </c>
      <c r="V352">
        <f t="shared" si="346"/>
        <v>0</v>
      </c>
      <c r="W352">
        <f t="shared" si="347"/>
        <v>60</v>
      </c>
      <c r="X352">
        <f t="shared" si="348"/>
        <v>0</v>
      </c>
      <c r="Y352">
        <f t="shared" si="349"/>
        <v>0</v>
      </c>
      <c r="AA352">
        <v>76147894</v>
      </c>
      <c r="AB352">
        <f t="shared" si="350"/>
        <v>2858.83</v>
      </c>
      <c r="AC352">
        <f t="shared" si="351"/>
        <v>2858.83</v>
      </c>
      <c r="AD352">
        <f>ROUND((((ET352)-(EU352))+AE352),6)</f>
        <v>0</v>
      </c>
      <c r="AE352">
        <f>ROUND((EU352),6)</f>
        <v>0</v>
      </c>
      <c r="AF352">
        <f>ROUND((EV352),6)</f>
        <v>0</v>
      </c>
      <c r="AG352">
        <f t="shared" si="353"/>
        <v>0</v>
      </c>
      <c r="AH352">
        <f>(EW352)</f>
        <v>0</v>
      </c>
      <c r="AI352">
        <f>(EX352)</f>
        <v>0</v>
      </c>
      <c r="AJ352">
        <f t="shared" si="355"/>
        <v>5.48</v>
      </c>
      <c r="AK352">
        <v>2858.83</v>
      </c>
      <c r="AL352">
        <v>2858.83</v>
      </c>
      <c r="AM352">
        <v>0</v>
      </c>
      <c r="AN352">
        <v>0</v>
      </c>
      <c r="AO352">
        <v>0</v>
      </c>
      <c r="AP352">
        <v>0</v>
      </c>
      <c r="AQ352">
        <v>0</v>
      </c>
      <c r="AR352">
        <v>0</v>
      </c>
      <c r="AS352">
        <v>5.48</v>
      </c>
      <c r="AT352">
        <v>0</v>
      </c>
      <c r="AU352">
        <v>0</v>
      </c>
      <c r="AV352">
        <v>1</v>
      </c>
      <c r="AW352">
        <v>1</v>
      </c>
      <c r="AZ352">
        <v>8.23</v>
      </c>
      <c r="BA352">
        <v>1</v>
      </c>
      <c r="BB352">
        <v>1</v>
      </c>
      <c r="BC352">
        <v>8.23</v>
      </c>
      <c r="BD352" t="s">
        <v>3</v>
      </c>
      <c r="BE352" t="s">
        <v>3</v>
      </c>
      <c r="BF352" t="s">
        <v>3</v>
      </c>
      <c r="BG352" t="s">
        <v>3</v>
      </c>
      <c r="BH352">
        <v>3</v>
      </c>
      <c r="BI352">
        <v>2</v>
      </c>
      <c r="BJ352" t="s">
        <v>273</v>
      </c>
      <c r="BM352">
        <v>500002</v>
      </c>
      <c r="BN352">
        <v>0</v>
      </c>
      <c r="BO352" t="s">
        <v>258</v>
      </c>
      <c r="BP352">
        <v>1</v>
      </c>
      <c r="BQ352">
        <v>12</v>
      </c>
      <c r="BR352">
        <v>0</v>
      </c>
      <c r="BS352">
        <v>1</v>
      </c>
      <c r="BT352">
        <v>1</v>
      </c>
      <c r="BU352">
        <v>1</v>
      </c>
      <c r="BV352">
        <v>1</v>
      </c>
      <c r="BW352">
        <v>1</v>
      </c>
      <c r="BX352">
        <v>1</v>
      </c>
      <c r="BY352" t="s">
        <v>3</v>
      </c>
      <c r="BZ352">
        <v>0</v>
      </c>
      <c r="CA352">
        <v>0</v>
      </c>
      <c r="CB352" t="s">
        <v>3</v>
      </c>
      <c r="CE352">
        <v>0</v>
      </c>
      <c r="CF352">
        <v>0</v>
      </c>
      <c r="CG352">
        <v>0</v>
      </c>
      <c r="CM352">
        <v>0</v>
      </c>
      <c r="CN352" t="s">
        <v>3</v>
      </c>
      <c r="CO352">
        <v>0</v>
      </c>
      <c r="CP352">
        <f t="shared" si="356"/>
        <v>256457</v>
      </c>
      <c r="CQ352">
        <f t="shared" si="357"/>
        <v>23528.170900000001</v>
      </c>
      <c r="CR352">
        <f t="shared" si="358"/>
        <v>0</v>
      </c>
      <c r="CS352">
        <f t="shared" si="359"/>
        <v>0</v>
      </c>
      <c r="CT352">
        <f t="shared" si="360"/>
        <v>0</v>
      </c>
      <c r="CU352">
        <f t="shared" si="361"/>
        <v>0</v>
      </c>
      <c r="CV352">
        <f t="shared" si="362"/>
        <v>0</v>
      </c>
      <c r="CW352">
        <f t="shared" si="363"/>
        <v>0</v>
      </c>
      <c r="CX352">
        <f t="shared" si="364"/>
        <v>5.48</v>
      </c>
      <c r="CY352">
        <f t="shared" si="365"/>
        <v>0</v>
      </c>
      <c r="CZ352">
        <f t="shared" si="366"/>
        <v>0</v>
      </c>
      <c r="DC352" t="s">
        <v>3</v>
      </c>
      <c r="DD352" t="s">
        <v>3</v>
      </c>
      <c r="DE352" t="s">
        <v>3</v>
      </c>
      <c r="DF352" t="s">
        <v>3</v>
      </c>
      <c r="DG352" t="s">
        <v>3</v>
      </c>
      <c r="DH352" t="s">
        <v>3</v>
      </c>
      <c r="DI352" t="s">
        <v>3</v>
      </c>
      <c r="DJ352" t="s">
        <v>3</v>
      </c>
      <c r="DK352" t="s">
        <v>3</v>
      </c>
      <c r="DL352" t="s">
        <v>3</v>
      </c>
      <c r="DM352" t="s">
        <v>3</v>
      </c>
      <c r="DN352">
        <v>0</v>
      </c>
      <c r="DO352">
        <v>0</v>
      </c>
      <c r="DP352">
        <v>1</v>
      </c>
      <c r="DQ352">
        <v>1</v>
      </c>
      <c r="DU352">
        <v>1003</v>
      </c>
      <c r="DV352" t="s">
        <v>272</v>
      </c>
      <c r="DW352" t="s">
        <v>272</v>
      </c>
      <c r="DX352">
        <v>10</v>
      </c>
      <c r="DZ352" t="s">
        <v>3</v>
      </c>
      <c r="EA352" t="s">
        <v>3</v>
      </c>
      <c r="EB352" t="s">
        <v>3</v>
      </c>
      <c r="EC352" t="s">
        <v>3</v>
      </c>
      <c r="EE352">
        <v>41318551</v>
      </c>
      <c r="EF352">
        <v>12</v>
      </c>
      <c r="EG352" t="s">
        <v>59</v>
      </c>
      <c r="EH352">
        <v>0</v>
      </c>
      <c r="EI352" t="s">
        <v>3</v>
      </c>
      <c r="EJ352">
        <v>2</v>
      </c>
      <c r="EK352">
        <v>500002</v>
      </c>
      <c r="EL352" t="s">
        <v>60</v>
      </c>
      <c r="EM352" t="s">
        <v>61</v>
      </c>
      <c r="EO352" t="s">
        <v>3</v>
      </c>
      <c r="EQ352">
        <v>131072</v>
      </c>
      <c r="ER352">
        <v>2858.83</v>
      </c>
      <c r="ES352">
        <v>2858.83</v>
      </c>
      <c r="ET352">
        <v>0</v>
      </c>
      <c r="EU352">
        <v>0</v>
      </c>
      <c r="EV352">
        <v>0</v>
      </c>
      <c r="EW352">
        <v>0</v>
      </c>
      <c r="EX352">
        <v>0</v>
      </c>
      <c r="EY352">
        <v>0</v>
      </c>
      <c r="FQ352">
        <v>0</v>
      </c>
      <c r="FR352">
        <f t="shared" si="367"/>
        <v>0</v>
      </c>
      <c r="FS352">
        <v>0</v>
      </c>
      <c r="FX352">
        <v>0</v>
      </c>
      <c r="FY352">
        <v>0</v>
      </c>
      <c r="GA352" t="s">
        <v>3</v>
      </c>
      <c r="GD352">
        <v>1</v>
      </c>
      <c r="GF352">
        <v>-1646416019</v>
      </c>
      <c r="GG352">
        <v>1</v>
      </c>
      <c r="GH352">
        <v>1</v>
      </c>
      <c r="GI352">
        <v>3</v>
      </c>
      <c r="GJ352">
        <v>0</v>
      </c>
      <c r="GK352">
        <v>0</v>
      </c>
      <c r="GL352">
        <f t="shared" si="368"/>
        <v>0</v>
      </c>
      <c r="GM352">
        <f t="shared" si="369"/>
        <v>256457</v>
      </c>
      <c r="GN352">
        <f t="shared" si="370"/>
        <v>0</v>
      </c>
      <c r="GO352">
        <f t="shared" si="371"/>
        <v>256457</v>
      </c>
      <c r="GP352">
        <f t="shared" si="372"/>
        <v>0</v>
      </c>
      <c r="GR352">
        <v>0</v>
      </c>
      <c r="GS352">
        <v>3</v>
      </c>
      <c r="GT352">
        <v>0</v>
      </c>
      <c r="GU352" t="s">
        <v>3</v>
      </c>
      <c r="GV352">
        <f t="shared" si="373"/>
        <v>0</v>
      </c>
      <c r="GW352">
        <v>1</v>
      </c>
      <c r="GX352">
        <f t="shared" si="374"/>
        <v>0</v>
      </c>
      <c r="HA352">
        <v>0</v>
      </c>
      <c r="HB352">
        <v>0</v>
      </c>
      <c r="HC352">
        <f t="shared" si="375"/>
        <v>0</v>
      </c>
      <c r="HE352" t="s">
        <v>3</v>
      </c>
      <c r="HF352" t="s">
        <v>3</v>
      </c>
      <c r="HM352" t="s">
        <v>3</v>
      </c>
      <c r="HN352" t="s">
        <v>3</v>
      </c>
      <c r="HO352" t="s">
        <v>3</v>
      </c>
      <c r="HP352" t="s">
        <v>3</v>
      </c>
      <c r="HQ352" t="s">
        <v>3</v>
      </c>
      <c r="IK352">
        <v>0</v>
      </c>
    </row>
    <row r="353" spans="1:255" x14ac:dyDescent="0.2">
      <c r="A353" s="2">
        <v>17</v>
      </c>
      <c r="B353" s="2">
        <v>1</v>
      </c>
      <c r="C353" s="2">
        <f>ROW(SmtRes!A926)</f>
        <v>926</v>
      </c>
      <c r="D353" s="2">
        <f>ROW(EtalonRes!A942)</f>
        <v>942</v>
      </c>
      <c r="E353" s="2" t="s">
        <v>439</v>
      </c>
      <c r="F353" s="2" t="s">
        <v>275</v>
      </c>
      <c r="G353" s="2" t="s">
        <v>276</v>
      </c>
      <c r="H353" s="2" t="s">
        <v>67</v>
      </c>
      <c r="I353" s="2">
        <f>ROUND(109/100,9)</f>
        <v>1.0900000000000001</v>
      </c>
      <c r="J353" s="2">
        <v>0</v>
      </c>
      <c r="K353" s="2">
        <f>ROUND(109/100,9)</f>
        <v>1.0900000000000001</v>
      </c>
      <c r="L353" s="2"/>
      <c r="M353" s="2"/>
      <c r="N353" s="2"/>
      <c r="O353" s="2">
        <f t="shared" si="339"/>
        <v>229</v>
      </c>
      <c r="P353" s="2">
        <f t="shared" si="340"/>
        <v>41</v>
      </c>
      <c r="Q353" s="2">
        <f t="shared" si="341"/>
        <v>68</v>
      </c>
      <c r="R353" s="2">
        <f t="shared" si="342"/>
        <v>3</v>
      </c>
      <c r="S353" s="2">
        <f t="shared" si="343"/>
        <v>120</v>
      </c>
      <c r="T353" s="2">
        <f t="shared" si="344"/>
        <v>0</v>
      </c>
      <c r="U353" s="2">
        <f t="shared" si="345"/>
        <v>12.43472</v>
      </c>
      <c r="V353" s="2">
        <f t="shared" si="346"/>
        <v>0.25069999999999998</v>
      </c>
      <c r="W353" s="2">
        <f t="shared" si="347"/>
        <v>0</v>
      </c>
      <c r="X353" s="2">
        <f t="shared" si="348"/>
        <v>117</v>
      </c>
      <c r="Y353" s="2">
        <f t="shared" si="349"/>
        <v>68</v>
      </c>
      <c r="Z353" s="2"/>
      <c r="AA353" s="2">
        <v>76147896</v>
      </c>
      <c r="AB353" s="2">
        <f t="shared" si="350"/>
        <v>209.86449999999999</v>
      </c>
      <c r="AC353" s="2">
        <f t="shared" si="351"/>
        <v>37.56</v>
      </c>
      <c r="AD353" s="2">
        <f>ROUND(((((ET353*1.15))-((EU353*1.15)))+AE353),6)</f>
        <v>62.56</v>
      </c>
      <c r="AE353" s="2">
        <f>ROUND(((EU353*1.15)),6)</f>
        <v>3.105</v>
      </c>
      <c r="AF353" s="2">
        <f>ROUND(((EV353*1.15)),6)</f>
        <v>109.7445</v>
      </c>
      <c r="AG353" s="2">
        <f t="shared" si="353"/>
        <v>0</v>
      </c>
      <c r="AH353" s="2">
        <f>((EW353*1.15))</f>
        <v>11.407999999999999</v>
      </c>
      <c r="AI353" s="2">
        <f>((EX353*1.15))</f>
        <v>0.22999999999999998</v>
      </c>
      <c r="AJ353" s="2">
        <f t="shared" si="355"/>
        <v>0</v>
      </c>
      <c r="AK353" s="2">
        <v>187.39</v>
      </c>
      <c r="AL353" s="2">
        <v>37.56</v>
      </c>
      <c r="AM353" s="2">
        <v>54.4</v>
      </c>
      <c r="AN353" s="2">
        <v>2.7</v>
      </c>
      <c r="AO353" s="2">
        <v>95.43</v>
      </c>
      <c r="AP353" s="2">
        <v>0</v>
      </c>
      <c r="AQ353" s="2">
        <v>9.92</v>
      </c>
      <c r="AR353" s="2">
        <v>0.2</v>
      </c>
      <c r="AS353" s="2">
        <v>0</v>
      </c>
      <c r="AT353" s="2">
        <v>95</v>
      </c>
      <c r="AU353" s="2">
        <v>55</v>
      </c>
      <c r="AV353" s="2">
        <v>1</v>
      </c>
      <c r="AW353" s="2">
        <v>1</v>
      </c>
      <c r="AX353" s="2"/>
      <c r="AY353" s="2"/>
      <c r="AZ353" s="2">
        <v>1</v>
      </c>
      <c r="BA353" s="2">
        <v>1</v>
      </c>
      <c r="BB353" s="2">
        <v>1</v>
      </c>
      <c r="BC353" s="2">
        <v>1</v>
      </c>
      <c r="BD353" s="2" t="s">
        <v>3</v>
      </c>
      <c r="BE353" s="2" t="s">
        <v>3</v>
      </c>
      <c r="BF353" s="2" t="s">
        <v>3</v>
      </c>
      <c r="BG353" s="2" t="s">
        <v>3</v>
      </c>
      <c r="BH353" s="2">
        <v>0</v>
      </c>
      <c r="BI353" s="2">
        <v>2</v>
      </c>
      <c r="BJ353" s="2" t="s">
        <v>277</v>
      </c>
      <c r="BK353" s="2"/>
      <c r="BL353" s="2"/>
      <c r="BM353" s="2">
        <v>108001</v>
      </c>
      <c r="BN353" s="2">
        <v>0</v>
      </c>
      <c r="BO353" s="2" t="s">
        <v>3</v>
      </c>
      <c r="BP353" s="2">
        <v>0</v>
      </c>
      <c r="BQ353" s="2">
        <v>3</v>
      </c>
      <c r="BR353" s="2">
        <v>0</v>
      </c>
      <c r="BS353" s="2">
        <v>1</v>
      </c>
      <c r="BT353" s="2">
        <v>1</v>
      </c>
      <c r="BU353" s="2">
        <v>1</v>
      </c>
      <c r="BV353" s="2">
        <v>1</v>
      </c>
      <c r="BW353" s="2">
        <v>1</v>
      </c>
      <c r="BX353" s="2">
        <v>1</v>
      </c>
      <c r="BY353" s="2" t="s">
        <v>3</v>
      </c>
      <c r="BZ353" s="2">
        <v>95</v>
      </c>
      <c r="CA353" s="2">
        <v>55</v>
      </c>
      <c r="CB353" s="2" t="s">
        <v>3</v>
      </c>
      <c r="CC353" s="2"/>
      <c r="CD353" s="2"/>
      <c r="CE353" s="2">
        <v>0</v>
      </c>
      <c r="CF353" s="2">
        <v>0</v>
      </c>
      <c r="CG353" s="2">
        <v>0</v>
      </c>
      <c r="CH353" s="2"/>
      <c r="CI353" s="2"/>
      <c r="CJ353" s="2"/>
      <c r="CK353" s="2"/>
      <c r="CL353" s="2"/>
      <c r="CM353" s="2">
        <v>0</v>
      </c>
      <c r="CN353" s="2" t="s">
        <v>23</v>
      </c>
      <c r="CO353" s="2">
        <v>0</v>
      </c>
      <c r="CP353" s="2">
        <f t="shared" si="356"/>
        <v>229</v>
      </c>
      <c r="CQ353" s="2">
        <f t="shared" si="357"/>
        <v>37.56</v>
      </c>
      <c r="CR353" s="2">
        <f t="shared" si="358"/>
        <v>62.56</v>
      </c>
      <c r="CS353" s="2">
        <f t="shared" si="359"/>
        <v>3.105</v>
      </c>
      <c r="CT353" s="2">
        <f t="shared" si="360"/>
        <v>109.7445</v>
      </c>
      <c r="CU353" s="2">
        <f t="shared" si="361"/>
        <v>0</v>
      </c>
      <c r="CV353" s="2">
        <f t="shared" si="362"/>
        <v>11.407999999999999</v>
      </c>
      <c r="CW353" s="2">
        <f t="shared" si="363"/>
        <v>0.22999999999999998</v>
      </c>
      <c r="CX353" s="2">
        <f t="shared" si="364"/>
        <v>0</v>
      </c>
      <c r="CY353" s="2">
        <f t="shared" si="365"/>
        <v>116.85</v>
      </c>
      <c r="CZ353" s="2">
        <f t="shared" si="366"/>
        <v>67.650000000000006</v>
      </c>
      <c r="DA353" s="2"/>
      <c r="DB353" s="2"/>
      <c r="DC353" s="2" t="s">
        <v>3</v>
      </c>
      <c r="DD353" s="2" t="s">
        <v>3</v>
      </c>
      <c r="DE353" s="2" t="s">
        <v>24</v>
      </c>
      <c r="DF353" s="2" t="s">
        <v>24</v>
      </c>
      <c r="DG353" s="2" t="s">
        <v>24</v>
      </c>
      <c r="DH353" s="2" t="s">
        <v>3</v>
      </c>
      <c r="DI353" s="2" t="s">
        <v>24</v>
      </c>
      <c r="DJ353" s="2" t="s">
        <v>24</v>
      </c>
      <c r="DK353" s="2" t="s">
        <v>3</v>
      </c>
      <c r="DL353" s="2" t="s">
        <v>3</v>
      </c>
      <c r="DM353" s="2" t="s">
        <v>3</v>
      </c>
      <c r="DN353" s="2">
        <v>0</v>
      </c>
      <c r="DO353" s="2">
        <v>0</v>
      </c>
      <c r="DP353" s="2">
        <v>1</v>
      </c>
      <c r="DQ353" s="2">
        <v>1</v>
      </c>
      <c r="DR353" s="2"/>
      <c r="DS353" s="2"/>
      <c r="DT353" s="2"/>
      <c r="DU353" s="2">
        <v>1013</v>
      </c>
      <c r="DV353" s="2" t="s">
        <v>67</v>
      </c>
      <c r="DW353" s="2" t="s">
        <v>67</v>
      </c>
      <c r="DX353" s="2">
        <v>1</v>
      </c>
      <c r="DY353" s="2"/>
      <c r="DZ353" s="2" t="s">
        <v>3</v>
      </c>
      <c r="EA353" s="2" t="s">
        <v>3</v>
      </c>
      <c r="EB353" s="2" t="s">
        <v>3</v>
      </c>
      <c r="EC353" s="2" t="s">
        <v>3</v>
      </c>
      <c r="ED353" s="2"/>
      <c r="EE353" s="2">
        <v>41318495</v>
      </c>
      <c r="EF353" s="2">
        <v>3</v>
      </c>
      <c r="EG353" s="2" t="s">
        <v>50</v>
      </c>
      <c r="EH353" s="2">
        <v>0</v>
      </c>
      <c r="EI353" s="2" t="s">
        <v>3</v>
      </c>
      <c r="EJ353" s="2">
        <v>2</v>
      </c>
      <c r="EK353" s="2">
        <v>108001</v>
      </c>
      <c r="EL353" s="2" t="s">
        <v>71</v>
      </c>
      <c r="EM353" s="2" t="s">
        <v>72</v>
      </c>
      <c r="EN353" s="2"/>
      <c r="EO353" s="2" t="s">
        <v>28</v>
      </c>
      <c r="EP353" s="2"/>
      <c r="EQ353" s="2">
        <v>131840</v>
      </c>
      <c r="ER353" s="2">
        <v>187.39</v>
      </c>
      <c r="ES353" s="2">
        <v>37.56</v>
      </c>
      <c r="ET353" s="2">
        <v>54.4</v>
      </c>
      <c r="EU353" s="2">
        <v>2.7</v>
      </c>
      <c r="EV353" s="2">
        <v>95.43</v>
      </c>
      <c r="EW353" s="2">
        <v>9.92</v>
      </c>
      <c r="EX353" s="2">
        <v>0.2</v>
      </c>
      <c r="EY353" s="2">
        <v>0</v>
      </c>
      <c r="EZ353" s="2"/>
      <c r="FA353" s="2"/>
      <c r="FB353" s="2"/>
      <c r="FC353" s="2"/>
      <c r="FD353" s="2"/>
      <c r="FE353" s="2"/>
      <c r="FF353" s="2"/>
      <c r="FG353" s="2"/>
      <c r="FH353" s="2"/>
      <c r="FI353" s="2"/>
      <c r="FJ353" s="2"/>
      <c r="FK353" s="2"/>
      <c r="FL353" s="2"/>
      <c r="FM353" s="2"/>
      <c r="FN353" s="2"/>
      <c r="FO353" s="2"/>
      <c r="FP353" s="2"/>
      <c r="FQ353" s="2">
        <v>0</v>
      </c>
      <c r="FR353" s="2">
        <f t="shared" si="367"/>
        <v>0</v>
      </c>
      <c r="FS353" s="2">
        <v>0</v>
      </c>
      <c r="FT353" s="2"/>
      <c r="FU353" s="2"/>
      <c r="FV353" s="2"/>
      <c r="FW353" s="2"/>
      <c r="FX353" s="2">
        <v>95</v>
      </c>
      <c r="FY353" s="2">
        <v>55</v>
      </c>
      <c r="FZ353" s="2"/>
      <c r="GA353" s="2" t="s">
        <v>3</v>
      </c>
      <c r="GB353" s="2"/>
      <c r="GC353" s="2"/>
      <c r="GD353" s="2">
        <v>1</v>
      </c>
      <c r="GE353" s="2"/>
      <c r="GF353" s="2">
        <v>1986915896</v>
      </c>
      <c r="GG353" s="2">
        <v>2</v>
      </c>
      <c r="GH353" s="2">
        <v>1</v>
      </c>
      <c r="GI353" s="2">
        <v>-2</v>
      </c>
      <c r="GJ353" s="2">
        <v>0</v>
      </c>
      <c r="GK353" s="2">
        <v>0</v>
      </c>
      <c r="GL353" s="2">
        <f t="shared" si="368"/>
        <v>0</v>
      </c>
      <c r="GM353" s="2">
        <f t="shared" si="369"/>
        <v>414</v>
      </c>
      <c r="GN353" s="2">
        <f t="shared" si="370"/>
        <v>0</v>
      </c>
      <c r="GO353" s="2">
        <f t="shared" si="371"/>
        <v>414</v>
      </c>
      <c r="GP353" s="2">
        <f t="shared" si="372"/>
        <v>0</v>
      </c>
      <c r="GQ353" s="2"/>
      <c r="GR353" s="2">
        <v>0</v>
      </c>
      <c r="GS353" s="2">
        <v>3</v>
      </c>
      <c r="GT353" s="2">
        <v>0</v>
      </c>
      <c r="GU353" s="2" t="s">
        <v>3</v>
      </c>
      <c r="GV353" s="2">
        <f t="shared" si="373"/>
        <v>0</v>
      </c>
      <c r="GW353" s="2">
        <v>1</v>
      </c>
      <c r="GX353" s="2">
        <f t="shared" si="374"/>
        <v>0</v>
      </c>
      <c r="GY353" s="2"/>
      <c r="GZ353" s="2"/>
      <c r="HA353" s="2">
        <v>0</v>
      </c>
      <c r="HB353" s="2">
        <v>0</v>
      </c>
      <c r="HC353" s="2">
        <f t="shared" si="375"/>
        <v>0</v>
      </c>
      <c r="HD353" s="2"/>
      <c r="HE353" s="2" t="s">
        <v>3</v>
      </c>
      <c r="HF353" s="2" t="s">
        <v>3</v>
      </c>
      <c r="HG353" s="2"/>
      <c r="HH353" s="2"/>
      <c r="HI353" s="2"/>
      <c r="HJ353" s="2"/>
      <c r="HK353" s="2"/>
      <c r="HL353" s="2"/>
      <c r="HM353" s="2" t="s">
        <v>3</v>
      </c>
      <c r="HN353" s="2" t="s">
        <v>3</v>
      </c>
      <c r="HO353" s="2" t="s">
        <v>3</v>
      </c>
      <c r="HP353" s="2" t="s">
        <v>3</v>
      </c>
      <c r="HQ353" s="2" t="s">
        <v>3</v>
      </c>
      <c r="HR353" s="2"/>
      <c r="HS353" s="2"/>
      <c r="HT353" s="2"/>
      <c r="HU353" s="2"/>
      <c r="HV353" s="2"/>
      <c r="HW353" s="2"/>
      <c r="HX353" s="2"/>
      <c r="HY353" s="2"/>
      <c r="HZ353" s="2"/>
      <c r="IA353" s="2"/>
      <c r="IB353" s="2"/>
      <c r="IC353" s="2"/>
      <c r="ID353" s="2"/>
      <c r="IE353" s="2"/>
      <c r="IF353" s="2"/>
      <c r="IG353" s="2"/>
      <c r="IH353" s="2"/>
      <c r="II353" s="2"/>
      <c r="IJ353" s="2"/>
      <c r="IK353" s="2">
        <v>0</v>
      </c>
      <c r="IL353" s="2"/>
      <c r="IM353" s="2"/>
      <c r="IN353" s="2"/>
      <c r="IO353" s="2"/>
      <c r="IP353" s="2"/>
      <c r="IQ353" s="2"/>
      <c r="IR353" s="2"/>
      <c r="IS353" s="2"/>
      <c r="IT353" s="2"/>
      <c r="IU353" s="2"/>
    </row>
    <row r="354" spans="1:255" x14ac:dyDescent="0.2">
      <c r="A354">
        <v>17</v>
      </c>
      <c r="B354">
        <v>1</v>
      </c>
      <c r="C354">
        <f>ROW(SmtRes!A936)</f>
        <v>936</v>
      </c>
      <c r="D354">
        <f>ROW(EtalonRes!A952)</f>
        <v>952</v>
      </c>
      <c r="E354" t="s">
        <v>439</v>
      </c>
      <c r="F354" t="s">
        <v>275</v>
      </c>
      <c r="G354" t="s">
        <v>276</v>
      </c>
      <c r="H354" t="s">
        <v>67</v>
      </c>
      <c r="I354">
        <f>ROUND(109/100,9)</f>
        <v>1.0900000000000001</v>
      </c>
      <c r="J354">
        <v>0</v>
      </c>
      <c r="K354">
        <f>ROUND(109/100,9)</f>
        <v>1.0900000000000001</v>
      </c>
      <c r="O354">
        <f t="shared" si="339"/>
        <v>1882</v>
      </c>
      <c r="P354">
        <f t="shared" si="340"/>
        <v>337</v>
      </c>
      <c r="Q354">
        <f t="shared" si="341"/>
        <v>561</v>
      </c>
      <c r="R354">
        <f t="shared" si="342"/>
        <v>28</v>
      </c>
      <c r="S354">
        <f t="shared" si="343"/>
        <v>984</v>
      </c>
      <c r="T354">
        <f t="shared" si="344"/>
        <v>0</v>
      </c>
      <c r="U354">
        <f t="shared" si="345"/>
        <v>12.43472</v>
      </c>
      <c r="V354">
        <f t="shared" si="346"/>
        <v>0.25069999999999998</v>
      </c>
      <c r="W354">
        <f t="shared" si="347"/>
        <v>0</v>
      </c>
      <c r="X354">
        <f t="shared" si="348"/>
        <v>961</v>
      </c>
      <c r="Y354">
        <f t="shared" si="349"/>
        <v>557</v>
      </c>
      <c r="AA354">
        <v>76147894</v>
      </c>
      <c r="AB354">
        <f t="shared" si="350"/>
        <v>209.86449999999999</v>
      </c>
      <c r="AC354">
        <f t="shared" si="351"/>
        <v>37.56</v>
      </c>
      <c r="AD354">
        <f>ROUND(((((ET354*1.15))-((EU354*1.15)))+AE354),6)</f>
        <v>62.56</v>
      </c>
      <c r="AE354">
        <f>ROUND(((EU354*1.15)),6)</f>
        <v>3.105</v>
      </c>
      <c r="AF354">
        <f>ROUND(((EV354*1.15)),6)</f>
        <v>109.7445</v>
      </c>
      <c r="AG354">
        <f t="shared" si="353"/>
        <v>0</v>
      </c>
      <c r="AH354">
        <f>((EW354*1.15))</f>
        <v>11.407999999999999</v>
      </c>
      <c r="AI354">
        <f>((EX354*1.15))</f>
        <v>0.22999999999999998</v>
      </c>
      <c r="AJ354">
        <f t="shared" si="355"/>
        <v>0</v>
      </c>
      <c r="AK354">
        <v>187.39</v>
      </c>
      <c r="AL354">
        <v>37.56</v>
      </c>
      <c r="AM354">
        <v>54.4</v>
      </c>
      <c r="AN354">
        <v>2.7</v>
      </c>
      <c r="AO354">
        <v>95.43</v>
      </c>
      <c r="AP354">
        <v>0</v>
      </c>
      <c r="AQ354">
        <v>9.92</v>
      </c>
      <c r="AR354">
        <v>0.2</v>
      </c>
      <c r="AS354">
        <v>0</v>
      </c>
      <c r="AT354">
        <v>95</v>
      </c>
      <c r="AU354">
        <v>55</v>
      </c>
      <c r="AV354">
        <v>1</v>
      </c>
      <c r="AW354">
        <v>1</v>
      </c>
      <c r="AZ354">
        <v>8.23</v>
      </c>
      <c r="BA354">
        <v>8.23</v>
      </c>
      <c r="BB354">
        <v>8.23</v>
      </c>
      <c r="BC354">
        <v>8.23</v>
      </c>
      <c r="BD354" t="s">
        <v>3</v>
      </c>
      <c r="BE354" t="s">
        <v>3</v>
      </c>
      <c r="BF354" t="s">
        <v>3</v>
      </c>
      <c r="BG354" t="s">
        <v>3</v>
      </c>
      <c r="BH354">
        <v>0</v>
      </c>
      <c r="BI354">
        <v>2</v>
      </c>
      <c r="BJ354" t="s">
        <v>277</v>
      </c>
      <c r="BM354">
        <v>108001</v>
      </c>
      <c r="BN354">
        <v>0</v>
      </c>
      <c r="BO354" t="s">
        <v>258</v>
      </c>
      <c r="BP354">
        <v>1</v>
      </c>
      <c r="BQ354">
        <v>3</v>
      </c>
      <c r="BR354">
        <v>0</v>
      </c>
      <c r="BS354">
        <v>8.23</v>
      </c>
      <c r="BT354">
        <v>1</v>
      </c>
      <c r="BU354">
        <v>1</v>
      </c>
      <c r="BV354">
        <v>1</v>
      </c>
      <c r="BW354">
        <v>1</v>
      </c>
      <c r="BX354">
        <v>1</v>
      </c>
      <c r="BY354" t="s">
        <v>3</v>
      </c>
      <c r="BZ354">
        <v>95</v>
      </c>
      <c r="CA354">
        <v>55</v>
      </c>
      <c r="CB354" t="s">
        <v>3</v>
      </c>
      <c r="CE354">
        <v>0</v>
      </c>
      <c r="CF354">
        <v>0</v>
      </c>
      <c r="CG354">
        <v>0</v>
      </c>
      <c r="CM354">
        <v>0</v>
      </c>
      <c r="CN354" t="s">
        <v>23</v>
      </c>
      <c r="CO354">
        <v>0</v>
      </c>
      <c r="CP354">
        <f t="shared" si="356"/>
        <v>1882</v>
      </c>
      <c r="CQ354">
        <f t="shared" si="357"/>
        <v>309.11880000000002</v>
      </c>
      <c r="CR354">
        <f t="shared" si="358"/>
        <v>514.86880000000008</v>
      </c>
      <c r="CS354">
        <f t="shared" si="359"/>
        <v>25.55415</v>
      </c>
      <c r="CT354">
        <f t="shared" si="360"/>
        <v>903.19723500000009</v>
      </c>
      <c r="CU354">
        <f t="shared" si="361"/>
        <v>0</v>
      </c>
      <c r="CV354">
        <f t="shared" si="362"/>
        <v>11.407999999999999</v>
      </c>
      <c r="CW354">
        <f t="shared" si="363"/>
        <v>0.22999999999999998</v>
      </c>
      <c r="CX354">
        <f t="shared" si="364"/>
        <v>0</v>
      </c>
      <c r="CY354">
        <f t="shared" si="365"/>
        <v>961.4</v>
      </c>
      <c r="CZ354">
        <f t="shared" si="366"/>
        <v>556.6</v>
      </c>
      <c r="DC354" t="s">
        <v>3</v>
      </c>
      <c r="DD354" t="s">
        <v>3</v>
      </c>
      <c r="DE354" t="s">
        <v>24</v>
      </c>
      <c r="DF354" t="s">
        <v>24</v>
      </c>
      <c r="DG354" t="s">
        <v>24</v>
      </c>
      <c r="DH354" t="s">
        <v>3</v>
      </c>
      <c r="DI354" t="s">
        <v>24</v>
      </c>
      <c r="DJ354" t="s">
        <v>24</v>
      </c>
      <c r="DK354" t="s">
        <v>3</v>
      </c>
      <c r="DL354" t="s">
        <v>3</v>
      </c>
      <c r="DM354" t="s">
        <v>3</v>
      </c>
      <c r="DN354">
        <v>0</v>
      </c>
      <c r="DO354">
        <v>0</v>
      </c>
      <c r="DP354">
        <v>1</v>
      </c>
      <c r="DQ354">
        <v>1</v>
      </c>
      <c r="DU354">
        <v>1013</v>
      </c>
      <c r="DV354" t="s">
        <v>67</v>
      </c>
      <c r="DW354" t="s">
        <v>67</v>
      </c>
      <c r="DX354">
        <v>1</v>
      </c>
      <c r="DZ354" t="s">
        <v>3</v>
      </c>
      <c r="EA354" t="s">
        <v>3</v>
      </c>
      <c r="EB354" t="s">
        <v>3</v>
      </c>
      <c r="EC354" t="s">
        <v>3</v>
      </c>
      <c r="EE354">
        <v>41318495</v>
      </c>
      <c r="EF354">
        <v>3</v>
      </c>
      <c r="EG354" t="s">
        <v>50</v>
      </c>
      <c r="EH354">
        <v>0</v>
      </c>
      <c r="EI354" t="s">
        <v>3</v>
      </c>
      <c r="EJ354">
        <v>2</v>
      </c>
      <c r="EK354">
        <v>108001</v>
      </c>
      <c r="EL354" t="s">
        <v>71</v>
      </c>
      <c r="EM354" t="s">
        <v>72</v>
      </c>
      <c r="EO354" t="s">
        <v>28</v>
      </c>
      <c r="EQ354">
        <v>131840</v>
      </c>
      <c r="ER354">
        <v>187.39</v>
      </c>
      <c r="ES354">
        <v>37.56</v>
      </c>
      <c r="ET354">
        <v>54.4</v>
      </c>
      <c r="EU354">
        <v>2.7</v>
      </c>
      <c r="EV354">
        <v>95.43</v>
      </c>
      <c r="EW354">
        <v>9.92</v>
      </c>
      <c r="EX354">
        <v>0.2</v>
      </c>
      <c r="EY354">
        <v>0</v>
      </c>
      <c r="FQ354">
        <v>0</v>
      </c>
      <c r="FR354">
        <f t="shared" si="367"/>
        <v>0</v>
      </c>
      <c r="FS354">
        <v>0</v>
      </c>
      <c r="FX354">
        <v>95</v>
      </c>
      <c r="FY354">
        <v>55</v>
      </c>
      <c r="GA354" t="s">
        <v>3</v>
      </c>
      <c r="GD354">
        <v>1</v>
      </c>
      <c r="GF354">
        <v>1986915896</v>
      </c>
      <c r="GG354">
        <v>1</v>
      </c>
      <c r="GH354">
        <v>1</v>
      </c>
      <c r="GI354">
        <v>3</v>
      </c>
      <c r="GJ354">
        <v>0</v>
      </c>
      <c r="GK354">
        <v>0</v>
      </c>
      <c r="GL354">
        <f t="shared" si="368"/>
        <v>0</v>
      </c>
      <c r="GM354">
        <f t="shared" si="369"/>
        <v>3400</v>
      </c>
      <c r="GN354">
        <f t="shared" si="370"/>
        <v>0</v>
      </c>
      <c r="GO354">
        <f t="shared" si="371"/>
        <v>3400</v>
      </c>
      <c r="GP354">
        <f t="shared" si="372"/>
        <v>0</v>
      </c>
      <c r="GR354">
        <v>0</v>
      </c>
      <c r="GS354">
        <v>3</v>
      </c>
      <c r="GT354">
        <v>0</v>
      </c>
      <c r="GU354" t="s">
        <v>3</v>
      </c>
      <c r="GV354">
        <f t="shared" si="373"/>
        <v>0</v>
      </c>
      <c r="GW354">
        <v>1</v>
      </c>
      <c r="GX354">
        <f t="shared" si="374"/>
        <v>0</v>
      </c>
      <c r="HA354">
        <v>0</v>
      </c>
      <c r="HB354">
        <v>0</v>
      </c>
      <c r="HC354">
        <f t="shared" si="375"/>
        <v>0</v>
      </c>
      <c r="HE354" t="s">
        <v>3</v>
      </c>
      <c r="HF354" t="s">
        <v>3</v>
      </c>
      <c r="HM354" t="s">
        <v>3</v>
      </c>
      <c r="HN354" t="s">
        <v>3</v>
      </c>
      <c r="HO354" t="s">
        <v>3</v>
      </c>
      <c r="HP354" t="s">
        <v>3</v>
      </c>
      <c r="HQ354" t="s">
        <v>3</v>
      </c>
      <c r="IK354">
        <v>0</v>
      </c>
    </row>
    <row r="355" spans="1:255" x14ac:dyDescent="0.2">
      <c r="A355" s="2">
        <v>17</v>
      </c>
      <c r="B355" s="2">
        <v>1</v>
      </c>
      <c r="C355" s="2"/>
      <c r="D355" s="2"/>
      <c r="E355" s="2" t="s">
        <v>440</v>
      </c>
      <c r="F355" s="2" t="s">
        <v>441</v>
      </c>
      <c r="G355" s="2" t="s">
        <v>442</v>
      </c>
      <c r="H355" s="2" t="s">
        <v>197</v>
      </c>
      <c r="I355" s="2">
        <f>ROUND(29/1000,9)</f>
        <v>2.9000000000000001E-2</v>
      </c>
      <c r="J355" s="2">
        <v>0</v>
      </c>
      <c r="K355" s="2">
        <f>ROUND(29/1000,9)</f>
        <v>2.9000000000000001E-2</v>
      </c>
      <c r="L355" s="2"/>
      <c r="M355" s="2"/>
      <c r="N355" s="2"/>
      <c r="O355" s="2">
        <f t="shared" si="339"/>
        <v>1523</v>
      </c>
      <c r="P355" s="2">
        <f t="shared" si="340"/>
        <v>1523</v>
      </c>
      <c r="Q355" s="2">
        <f t="shared" si="341"/>
        <v>0</v>
      </c>
      <c r="R355" s="2">
        <f t="shared" si="342"/>
        <v>0</v>
      </c>
      <c r="S355" s="2">
        <f t="shared" si="343"/>
        <v>0</v>
      </c>
      <c r="T355" s="2">
        <f t="shared" si="344"/>
        <v>0</v>
      </c>
      <c r="U355" s="2">
        <f t="shared" si="345"/>
        <v>0</v>
      </c>
      <c r="V355" s="2">
        <f t="shared" si="346"/>
        <v>0</v>
      </c>
      <c r="W355" s="2">
        <f t="shared" si="347"/>
        <v>4</v>
      </c>
      <c r="X355" s="2">
        <f t="shared" si="348"/>
        <v>0</v>
      </c>
      <c r="Y355" s="2">
        <f t="shared" si="349"/>
        <v>0</v>
      </c>
      <c r="Z355" s="2"/>
      <c r="AA355" s="2">
        <v>76147896</v>
      </c>
      <c r="AB355" s="2">
        <f t="shared" si="350"/>
        <v>52517.25</v>
      </c>
      <c r="AC355" s="2">
        <f t="shared" si="351"/>
        <v>52517.25</v>
      </c>
      <c r="AD355" s="2">
        <f>ROUND((((ET355)-(EU355))+AE355),6)</f>
        <v>0</v>
      </c>
      <c r="AE355" s="2">
        <f t="shared" ref="AE355:AF358" si="376">ROUND((EU355),6)</f>
        <v>0</v>
      </c>
      <c r="AF355" s="2">
        <f t="shared" si="376"/>
        <v>0</v>
      </c>
      <c r="AG355" s="2">
        <f t="shared" si="353"/>
        <v>0</v>
      </c>
      <c r="AH355" s="2">
        <f t="shared" ref="AH355:AI358" si="377">(EW355)</f>
        <v>0</v>
      </c>
      <c r="AI355" s="2">
        <f t="shared" si="377"/>
        <v>0</v>
      </c>
      <c r="AJ355" s="2">
        <f t="shared" si="355"/>
        <v>133.52000000000001</v>
      </c>
      <c r="AK355" s="2">
        <v>52517.25</v>
      </c>
      <c r="AL355" s="2">
        <v>52517.25</v>
      </c>
      <c r="AM355" s="2">
        <v>0</v>
      </c>
      <c r="AN355" s="2">
        <v>0</v>
      </c>
      <c r="AO355" s="2">
        <v>0</v>
      </c>
      <c r="AP355" s="2">
        <v>0</v>
      </c>
      <c r="AQ355" s="2">
        <v>0</v>
      </c>
      <c r="AR355" s="2">
        <v>0</v>
      </c>
      <c r="AS355" s="2">
        <v>133.52000000000001</v>
      </c>
      <c r="AT355" s="2">
        <v>0</v>
      </c>
      <c r="AU355" s="2">
        <v>0</v>
      </c>
      <c r="AV355" s="2">
        <v>1</v>
      </c>
      <c r="AW355" s="2">
        <v>1</v>
      </c>
      <c r="AX355" s="2"/>
      <c r="AY355" s="2"/>
      <c r="AZ355" s="2">
        <v>1</v>
      </c>
      <c r="BA355" s="2">
        <v>1</v>
      </c>
      <c r="BB355" s="2">
        <v>1</v>
      </c>
      <c r="BC355" s="2">
        <v>1</v>
      </c>
      <c r="BD355" s="2" t="s">
        <v>3</v>
      </c>
      <c r="BE355" s="2" t="s">
        <v>3</v>
      </c>
      <c r="BF355" s="2" t="s">
        <v>3</v>
      </c>
      <c r="BG355" s="2" t="s">
        <v>3</v>
      </c>
      <c r="BH355" s="2">
        <v>3</v>
      </c>
      <c r="BI355" s="2">
        <v>2</v>
      </c>
      <c r="BJ355" s="2" t="s">
        <v>443</v>
      </c>
      <c r="BK355" s="2"/>
      <c r="BL355" s="2"/>
      <c r="BM355" s="2">
        <v>500002</v>
      </c>
      <c r="BN355" s="2">
        <v>0</v>
      </c>
      <c r="BO355" s="2" t="s">
        <v>3</v>
      </c>
      <c r="BP355" s="2">
        <v>0</v>
      </c>
      <c r="BQ355" s="2">
        <v>12</v>
      </c>
      <c r="BR355" s="2">
        <v>0</v>
      </c>
      <c r="BS355" s="2">
        <v>1</v>
      </c>
      <c r="BT355" s="2">
        <v>1</v>
      </c>
      <c r="BU355" s="2">
        <v>1</v>
      </c>
      <c r="BV355" s="2">
        <v>1</v>
      </c>
      <c r="BW355" s="2">
        <v>1</v>
      </c>
      <c r="BX355" s="2">
        <v>1</v>
      </c>
      <c r="BY355" s="2" t="s">
        <v>3</v>
      </c>
      <c r="BZ355" s="2">
        <v>0</v>
      </c>
      <c r="CA355" s="2">
        <v>0</v>
      </c>
      <c r="CB355" s="2" t="s">
        <v>3</v>
      </c>
      <c r="CC355" s="2"/>
      <c r="CD355" s="2"/>
      <c r="CE355" s="2">
        <v>0</v>
      </c>
      <c r="CF355" s="2">
        <v>0</v>
      </c>
      <c r="CG355" s="2">
        <v>0</v>
      </c>
      <c r="CH355" s="2"/>
      <c r="CI355" s="2"/>
      <c r="CJ355" s="2"/>
      <c r="CK355" s="2"/>
      <c r="CL355" s="2"/>
      <c r="CM355" s="2">
        <v>0</v>
      </c>
      <c r="CN355" s="2" t="s">
        <v>3</v>
      </c>
      <c r="CO355" s="2">
        <v>0</v>
      </c>
      <c r="CP355" s="2">
        <f t="shared" si="356"/>
        <v>1523</v>
      </c>
      <c r="CQ355" s="2">
        <f t="shared" si="357"/>
        <v>52517.25</v>
      </c>
      <c r="CR355" s="2">
        <f t="shared" si="358"/>
        <v>0</v>
      </c>
      <c r="CS355" s="2">
        <f t="shared" si="359"/>
        <v>0</v>
      </c>
      <c r="CT355" s="2">
        <f t="shared" si="360"/>
        <v>0</v>
      </c>
      <c r="CU355" s="2">
        <f t="shared" si="361"/>
        <v>0</v>
      </c>
      <c r="CV355" s="2">
        <f t="shared" si="362"/>
        <v>0</v>
      </c>
      <c r="CW355" s="2">
        <f t="shared" si="363"/>
        <v>0</v>
      </c>
      <c r="CX355" s="2">
        <f t="shared" si="364"/>
        <v>133.52000000000001</v>
      </c>
      <c r="CY355" s="2">
        <f t="shared" si="365"/>
        <v>0</v>
      </c>
      <c r="CZ355" s="2">
        <f t="shared" si="366"/>
        <v>0</v>
      </c>
      <c r="DA355" s="2"/>
      <c r="DB355" s="2"/>
      <c r="DC355" s="2" t="s">
        <v>3</v>
      </c>
      <c r="DD355" s="2" t="s">
        <v>3</v>
      </c>
      <c r="DE355" s="2" t="s">
        <v>3</v>
      </c>
      <c r="DF355" s="2" t="s">
        <v>3</v>
      </c>
      <c r="DG355" s="2" t="s">
        <v>3</v>
      </c>
      <c r="DH355" s="2" t="s">
        <v>3</v>
      </c>
      <c r="DI355" s="2" t="s">
        <v>3</v>
      </c>
      <c r="DJ355" s="2" t="s">
        <v>3</v>
      </c>
      <c r="DK355" s="2" t="s">
        <v>3</v>
      </c>
      <c r="DL355" s="2" t="s">
        <v>3</v>
      </c>
      <c r="DM355" s="2" t="s">
        <v>3</v>
      </c>
      <c r="DN355" s="2">
        <v>0</v>
      </c>
      <c r="DO355" s="2">
        <v>0</v>
      </c>
      <c r="DP355" s="2">
        <v>1</v>
      </c>
      <c r="DQ355" s="2">
        <v>1</v>
      </c>
      <c r="DR355" s="2"/>
      <c r="DS355" s="2"/>
      <c r="DT355" s="2"/>
      <c r="DU355" s="2">
        <v>1013</v>
      </c>
      <c r="DV355" s="2" t="s">
        <v>197</v>
      </c>
      <c r="DW355" s="2" t="s">
        <v>199</v>
      </c>
      <c r="DX355" s="2">
        <v>1</v>
      </c>
      <c r="DY355" s="2"/>
      <c r="DZ355" s="2" t="s">
        <v>3</v>
      </c>
      <c r="EA355" s="2" t="s">
        <v>3</v>
      </c>
      <c r="EB355" s="2" t="s">
        <v>3</v>
      </c>
      <c r="EC355" s="2" t="s">
        <v>3</v>
      </c>
      <c r="ED355" s="2"/>
      <c r="EE355" s="2">
        <v>41318551</v>
      </c>
      <c r="EF355" s="2">
        <v>12</v>
      </c>
      <c r="EG355" s="2" t="s">
        <v>59</v>
      </c>
      <c r="EH355" s="2">
        <v>0</v>
      </c>
      <c r="EI355" s="2" t="s">
        <v>3</v>
      </c>
      <c r="EJ355" s="2">
        <v>2</v>
      </c>
      <c r="EK355" s="2">
        <v>500002</v>
      </c>
      <c r="EL355" s="2" t="s">
        <v>60</v>
      </c>
      <c r="EM355" s="2" t="s">
        <v>61</v>
      </c>
      <c r="EN355" s="2"/>
      <c r="EO355" s="2" t="s">
        <v>3</v>
      </c>
      <c r="EP355" s="2"/>
      <c r="EQ355" s="2">
        <v>131072</v>
      </c>
      <c r="ER355" s="2">
        <v>52517.25</v>
      </c>
      <c r="ES355" s="2">
        <v>52517.25</v>
      </c>
      <c r="ET355" s="2">
        <v>0</v>
      </c>
      <c r="EU355" s="2">
        <v>0</v>
      </c>
      <c r="EV355" s="2">
        <v>0</v>
      </c>
      <c r="EW355" s="2">
        <v>0</v>
      </c>
      <c r="EX355" s="2">
        <v>0</v>
      </c>
      <c r="EY355" s="2">
        <v>0</v>
      </c>
      <c r="EZ355" s="2"/>
      <c r="FA355" s="2"/>
      <c r="FB355" s="2"/>
      <c r="FC355" s="2"/>
      <c r="FD355" s="2"/>
      <c r="FE355" s="2"/>
      <c r="FF355" s="2"/>
      <c r="FG355" s="2"/>
      <c r="FH355" s="2"/>
      <c r="FI355" s="2"/>
      <c r="FJ355" s="2"/>
      <c r="FK355" s="2"/>
      <c r="FL355" s="2"/>
      <c r="FM355" s="2"/>
      <c r="FN355" s="2"/>
      <c r="FO355" s="2"/>
      <c r="FP355" s="2"/>
      <c r="FQ355" s="2">
        <v>0</v>
      </c>
      <c r="FR355" s="2">
        <f t="shared" si="367"/>
        <v>0</v>
      </c>
      <c r="FS355" s="2">
        <v>0</v>
      </c>
      <c r="FT355" s="2"/>
      <c r="FU355" s="2"/>
      <c r="FV355" s="2"/>
      <c r="FW355" s="2"/>
      <c r="FX355" s="2">
        <v>0</v>
      </c>
      <c r="FY355" s="2">
        <v>0</v>
      </c>
      <c r="FZ355" s="2"/>
      <c r="GA355" s="2" t="s">
        <v>3</v>
      </c>
      <c r="GB355" s="2"/>
      <c r="GC355" s="2"/>
      <c r="GD355" s="2">
        <v>1</v>
      </c>
      <c r="GE355" s="2"/>
      <c r="GF355" s="2">
        <v>-492676372</v>
      </c>
      <c r="GG355" s="2">
        <v>2</v>
      </c>
      <c r="GH355" s="2">
        <v>1</v>
      </c>
      <c r="GI355" s="2">
        <v>-2</v>
      </c>
      <c r="GJ355" s="2">
        <v>0</v>
      </c>
      <c r="GK355" s="2">
        <v>0</v>
      </c>
      <c r="GL355" s="2">
        <f t="shared" si="368"/>
        <v>0</v>
      </c>
      <c r="GM355" s="2">
        <f t="shared" si="369"/>
        <v>1523</v>
      </c>
      <c r="GN355" s="2">
        <f t="shared" si="370"/>
        <v>0</v>
      </c>
      <c r="GO355" s="2">
        <f t="shared" si="371"/>
        <v>1523</v>
      </c>
      <c r="GP355" s="2">
        <f t="shared" si="372"/>
        <v>0</v>
      </c>
      <c r="GQ355" s="2"/>
      <c r="GR355" s="2">
        <v>0</v>
      </c>
      <c r="GS355" s="2">
        <v>3</v>
      </c>
      <c r="GT355" s="2">
        <v>0</v>
      </c>
      <c r="GU355" s="2" t="s">
        <v>3</v>
      </c>
      <c r="GV355" s="2">
        <f t="shared" si="373"/>
        <v>0</v>
      </c>
      <c r="GW355" s="2">
        <v>1</v>
      </c>
      <c r="GX355" s="2">
        <f t="shared" si="374"/>
        <v>0</v>
      </c>
      <c r="GY355" s="2"/>
      <c r="GZ355" s="2"/>
      <c r="HA355" s="2">
        <v>0</v>
      </c>
      <c r="HB355" s="2">
        <v>0</v>
      </c>
      <c r="HC355" s="2">
        <f t="shared" si="375"/>
        <v>0</v>
      </c>
      <c r="HD355" s="2"/>
      <c r="HE355" s="2" t="s">
        <v>3</v>
      </c>
      <c r="HF355" s="2" t="s">
        <v>3</v>
      </c>
      <c r="HG355" s="2"/>
      <c r="HH355" s="2"/>
      <c r="HI355" s="2"/>
      <c r="HJ355" s="2"/>
      <c r="HK355" s="2"/>
      <c r="HL355" s="2"/>
      <c r="HM355" s="2" t="s">
        <v>3</v>
      </c>
      <c r="HN355" s="2" t="s">
        <v>3</v>
      </c>
      <c r="HO355" s="2" t="s">
        <v>3</v>
      </c>
      <c r="HP355" s="2" t="s">
        <v>3</v>
      </c>
      <c r="HQ355" s="2" t="s">
        <v>3</v>
      </c>
      <c r="HR355" s="2"/>
      <c r="HS355" s="2"/>
      <c r="HT355" s="2"/>
      <c r="HU355" s="2"/>
      <c r="HV355" s="2"/>
      <c r="HW355" s="2"/>
      <c r="HX355" s="2"/>
      <c r="HY355" s="2"/>
      <c r="HZ355" s="2"/>
      <c r="IA355" s="2"/>
      <c r="IB355" s="2"/>
      <c r="IC355" s="2"/>
      <c r="ID355" s="2"/>
      <c r="IE355" s="2"/>
      <c r="IF355" s="2"/>
      <c r="IG355" s="2"/>
      <c r="IH355" s="2"/>
      <c r="II355" s="2"/>
      <c r="IJ355" s="2"/>
      <c r="IK355" s="2">
        <v>0</v>
      </c>
      <c r="IL355" s="2"/>
      <c r="IM355" s="2"/>
      <c r="IN355" s="2"/>
      <c r="IO355" s="2"/>
      <c r="IP355" s="2"/>
      <c r="IQ355" s="2"/>
      <c r="IR355" s="2"/>
      <c r="IS355" s="2"/>
      <c r="IT355" s="2"/>
      <c r="IU355" s="2"/>
    </row>
    <row r="356" spans="1:255" x14ac:dyDescent="0.2">
      <c r="A356">
        <v>17</v>
      </c>
      <c r="B356">
        <v>1</v>
      </c>
      <c r="E356" t="s">
        <v>440</v>
      </c>
      <c r="F356" t="s">
        <v>441</v>
      </c>
      <c r="G356" t="s">
        <v>442</v>
      </c>
      <c r="H356" t="s">
        <v>197</v>
      </c>
      <c r="I356">
        <f>ROUND(29/1000,9)</f>
        <v>2.9000000000000001E-2</v>
      </c>
      <c r="J356">
        <v>0</v>
      </c>
      <c r="K356">
        <f>ROUND(29/1000,9)</f>
        <v>2.9000000000000001E-2</v>
      </c>
      <c r="O356">
        <f t="shared" si="339"/>
        <v>12534</v>
      </c>
      <c r="P356">
        <f t="shared" si="340"/>
        <v>12534</v>
      </c>
      <c r="Q356">
        <f t="shared" si="341"/>
        <v>0</v>
      </c>
      <c r="R356">
        <f t="shared" si="342"/>
        <v>0</v>
      </c>
      <c r="S356">
        <f t="shared" si="343"/>
        <v>0</v>
      </c>
      <c r="T356">
        <f t="shared" si="344"/>
        <v>0</v>
      </c>
      <c r="U356">
        <f t="shared" si="345"/>
        <v>0</v>
      </c>
      <c r="V356">
        <f t="shared" si="346"/>
        <v>0</v>
      </c>
      <c r="W356">
        <f t="shared" si="347"/>
        <v>4</v>
      </c>
      <c r="X356">
        <f t="shared" si="348"/>
        <v>0</v>
      </c>
      <c r="Y356">
        <f t="shared" si="349"/>
        <v>0</v>
      </c>
      <c r="AA356">
        <v>76147894</v>
      </c>
      <c r="AB356">
        <f t="shared" si="350"/>
        <v>52517.25</v>
      </c>
      <c r="AC356">
        <f t="shared" si="351"/>
        <v>52517.25</v>
      </c>
      <c r="AD356">
        <f>ROUND((((ET356)-(EU356))+AE356),6)</f>
        <v>0</v>
      </c>
      <c r="AE356">
        <f t="shared" si="376"/>
        <v>0</v>
      </c>
      <c r="AF356">
        <f t="shared" si="376"/>
        <v>0</v>
      </c>
      <c r="AG356">
        <f t="shared" si="353"/>
        <v>0</v>
      </c>
      <c r="AH356">
        <f t="shared" si="377"/>
        <v>0</v>
      </c>
      <c r="AI356">
        <f t="shared" si="377"/>
        <v>0</v>
      </c>
      <c r="AJ356">
        <f t="shared" si="355"/>
        <v>133.52000000000001</v>
      </c>
      <c r="AK356">
        <v>52517.25</v>
      </c>
      <c r="AL356">
        <v>52517.25</v>
      </c>
      <c r="AM356">
        <v>0</v>
      </c>
      <c r="AN356">
        <v>0</v>
      </c>
      <c r="AO356">
        <v>0</v>
      </c>
      <c r="AP356">
        <v>0</v>
      </c>
      <c r="AQ356">
        <v>0</v>
      </c>
      <c r="AR356">
        <v>0</v>
      </c>
      <c r="AS356">
        <v>133.52000000000001</v>
      </c>
      <c r="AT356">
        <v>0</v>
      </c>
      <c r="AU356">
        <v>0</v>
      </c>
      <c r="AV356">
        <v>1</v>
      </c>
      <c r="AW356">
        <v>1</v>
      </c>
      <c r="AZ356">
        <v>8.23</v>
      </c>
      <c r="BA356">
        <v>1</v>
      </c>
      <c r="BB356">
        <v>1</v>
      </c>
      <c r="BC356">
        <v>8.23</v>
      </c>
      <c r="BD356" t="s">
        <v>3</v>
      </c>
      <c r="BE356" t="s">
        <v>3</v>
      </c>
      <c r="BF356" t="s">
        <v>3</v>
      </c>
      <c r="BG356" t="s">
        <v>3</v>
      </c>
      <c r="BH356">
        <v>3</v>
      </c>
      <c r="BI356">
        <v>2</v>
      </c>
      <c r="BJ356" t="s">
        <v>443</v>
      </c>
      <c r="BM356">
        <v>500002</v>
      </c>
      <c r="BN356">
        <v>0</v>
      </c>
      <c r="BO356" t="s">
        <v>258</v>
      </c>
      <c r="BP356">
        <v>1</v>
      </c>
      <c r="BQ356">
        <v>12</v>
      </c>
      <c r="BR356">
        <v>0</v>
      </c>
      <c r="BS356">
        <v>1</v>
      </c>
      <c r="BT356">
        <v>1</v>
      </c>
      <c r="BU356">
        <v>1</v>
      </c>
      <c r="BV356">
        <v>1</v>
      </c>
      <c r="BW356">
        <v>1</v>
      </c>
      <c r="BX356">
        <v>1</v>
      </c>
      <c r="BY356" t="s">
        <v>3</v>
      </c>
      <c r="BZ356">
        <v>0</v>
      </c>
      <c r="CA356">
        <v>0</v>
      </c>
      <c r="CB356" t="s">
        <v>3</v>
      </c>
      <c r="CE356">
        <v>0</v>
      </c>
      <c r="CF356">
        <v>0</v>
      </c>
      <c r="CG356">
        <v>0</v>
      </c>
      <c r="CM356">
        <v>0</v>
      </c>
      <c r="CN356" t="s">
        <v>3</v>
      </c>
      <c r="CO356">
        <v>0</v>
      </c>
      <c r="CP356">
        <f t="shared" si="356"/>
        <v>12534</v>
      </c>
      <c r="CQ356">
        <f t="shared" si="357"/>
        <v>432216.96750000003</v>
      </c>
      <c r="CR356">
        <f t="shared" si="358"/>
        <v>0</v>
      </c>
      <c r="CS356">
        <f t="shared" si="359"/>
        <v>0</v>
      </c>
      <c r="CT356">
        <f t="shared" si="360"/>
        <v>0</v>
      </c>
      <c r="CU356">
        <f t="shared" si="361"/>
        <v>0</v>
      </c>
      <c r="CV356">
        <f t="shared" si="362"/>
        <v>0</v>
      </c>
      <c r="CW356">
        <f t="shared" si="363"/>
        <v>0</v>
      </c>
      <c r="CX356">
        <f t="shared" si="364"/>
        <v>133.52000000000001</v>
      </c>
      <c r="CY356">
        <f t="shared" si="365"/>
        <v>0</v>
      </c>
      <c r="CZ356">
        <f t="shared" si="366"/>
        <v>0</v>
      </c>
      <c r="DC356" t="s">
        <v>3</v>
      </c>
      <c r="DD356" t="s">
        <v>3</v>
      </c>
      <c r="DE356" t="s">
        <v>3</v>
      </c>
      <c r="DF356" t="s">
        <v>3</v>
      </c>
      <c r="DG356" t="s">
        <v>3</v>
      </c>
      <c r="DH356" t="s">
        <v>3</v>
      </c>
      <c r="DI356" t="s">
        <v>3</v>
      </c>
      <c r="DJ356" t="s">
        <v>3</v>
      </c>
      <c r="DK356" t="s">
        <v>3</v>
      </c>
      <c r="DL356" t="s">
        <v>3</v>
      </c>
      <c r="DM356" t="s">
        <v>3</v>
      </c>
      <c r="DN356">
        <v>0</v>
      </c>
      <c r="DO356">
        <v>0</v>
      </c>
      <c r="DP356">
        <v>1</v>
      </c>
      <c r="DQ356">
        <v>1</v>
      </c>
      <c r="DU356">
        <v>1013</v>
      </c>
      <c r="DV356" t="s">
        <v>197</v>
      </c>
      <c r="DW356" t="s">
        <v>199</v>
      </c>
      <c r="DX356">
        <v>1</v>
      </c>
      <c r="DZ356" t="s">
        <v>3</v>
      </c>
      <c r="EA356" t="s">
        <v>3</v>
      </c>
      <c r="EB356" t="s">
        <v>3</v>
      </c>
      <c r="EC356" t="s">
        <v>3</v>
      </c>
      <c r="EE356">
        <v>41318551</v>
      </c>
      <c r="EF356">
        <v>12</v>
      </c>
      <c r="EG356" t="s">
        <v>59</v>
      </c>
      <c r="EH356">
        <v>0</v>
      </c>
      <c r="EI356" t="s">
        <v>3</v>
      </c>
      <c r="EJ356">
        <v>2</v>
      </c>
      <c r="EK356">
        <v>500002</v>
      </c>
      <c r="EL356" t="s">
        <v>60</v>
      </c>
      <c r="EM356" t="s">
        <v>61</v>
      </c>
      <c r="EO356" t="s">
        <v>3</v>
      </c>
      <c r="EQ356">
        <v>131072</v>
      </c>
      <c r="ER356">
        <v>52517.25</v>
      </c>
      <c r="ES356">
        <v>52517.25</v>
      </c>
      <c r="ET356">
        <v>0</v>
      </c>
      <c r="EU356">
        <v>0</v>
      </c>
      <c r="EV356">
        <v>0</v>
      </c>
      <c r="EW356">
        <v>0</v>
      </c>
      <c r="EX356">
        <v>0</v>
      </c>
      <c r="EY356">
        <v>0</v>
      </c>
      <c r="FQ356">
        <v>0</v>
      </c>
      <c r="FR356">
        <f t="shared" si="367"/>
        <v>0</v>
      </c>
      <c r="FS356">
        <v>0</v>
      </c>
      <c r="FX356">
        <v>0</v>
      </c>
      <c r="FY356">
        <v>0</v>
      </c>
      <c r="GA356" t="s">
        <v>3</v>
      </c>
      <c r="GD356">
        <v>1</v>
      </c>
      <c r="GF356">
        <v>-492676372</v>
      </c>
      <c r="GG356">
        <v>1</v>
      </c>
      <c r="GH356">
        <v>1</v>
      </c>
      <c r="GI356">
        <v>3</v>
      </c>
      <c r="GJ356">
        <v>0</v>
      </c>
      <c r="GK356">
        <v>0</v>
      </c>
      <c r="GL356">
        <f t="shared" si="368"/>
        <v>0</v>
      </c>
      <c r="GM356">
        <f t="shared" si="369"/>
        <v>12534</v>
      </c>
      <c r="GN356">
        <f t="shared" si="370"/>
        <v>0</v>
      </c>
      <c r="GO356">
        <f t="shared" si="371"/>
        <v>12534</v>
      </c>
      <c r="GP356">
        <f t="shared" si="372"/>
        <v>0</v>
      </c>
      <c r="GR356">
        <v>0</v>
      </c>
      <c r="GS356">
        <v>3</v>
      </c>
      <c r="GT356">
        <v>0</v>
      </c>
      <c r="GU356" t="s">
        <v>3</v>
      </c>
      <c r="GV356">
        <f t="shared" si="373"/>
        <v>0</v>
      </c>
      <c r="GW356">
        <v>1</v>
      </c>
      <c r="GX356">
        <f t="shared" si="374"/>
        <v>0</v>
      </c>
      <c r="HA356">
        <v>0</v>
      </c>
      <c r="HB356">
        <v>0</v>
      </c>
      <c r="HC356">
        <f t="shared" si="375"/>
        <v>0</v>
      </c>
      <c r="HE356" t="s">
        <v>3</v>
      </c>
      <c r="HF356" t="s">
        <v>3</v>
      </c>
      <c r="HM356" t="s">
        <v>3</v>
      </c>
      <c r="HN356" t="s">
        <v>3</v>
      </c>
      <c r="HO356" t="s">
        <v>3</v>
      </c>
      <c r="HP356" t="s">
        <v>3</v>
      </c>
      <c r="HQ356" t="s">
        <v>3</v>
      </c>
      <c r="IK356">
        <v>0</v>
      </c>
    </row>
    <row r="357" spans="1:255" x14ac:dyDescent="0.2">
      <c r="A357" s="2">
        <v>17</v>
      </c>
      <c r="B357" s="2">
        <v>1</v>
      </c>
      <c r="C357" s="2"/>
      <c r="D357" s="2"/>
      <c r="E357" s="2" t="s">
        <v>444</v>
      </c>
      <c r="F357" s="2" t="s">
        <v>441</v>
      </c>
      <c r="G357" s="2" t="s">
        <v>445</v>
      </c>
      <c r="H357" s="2" t="s">
        <v>197</v>
      </c>
      <c r="I357" s="2">
        <f>ROUND(80/1000,9)</f>
        <v>0.08</v>
      </c>
      <c r="J357" s="2">
        <v>0</v>
      </c>
      <c r="K357" s="2">
        <f>ROUND(80/1000,9)</f>
        <v>0.08</v>
      </c>
      <c r="L357" s="2"/>
      <c r="M357" s="2"/>
      <c r="N357" s="2"/>
      <c r="O357" s="2">
        <f t="shared" si="339"/>
        <v>4201</v>
      </c>
      <c r="P357" s="2">
        <f t="shared" si="340"/>
        <v>4201</v>
      </c>
      <c r="Q357" s="2">
        <f t="shared" si="341"/>
        <v>0</v>
      </c>
      <c r="R357" s="2">
        <f t="shared" si="342"/>
        <v>0</v>
      </c>
      <c r="S357" s="2">
        <f t="shared" si="343"/>
        <v>0</v>
      </c>
      <c r="T357" s="2">
        <f t="shared" si="344"/>
        <v>0</v>
      </c>
      <c r="U357" s="2">
        <f t="shared" si="345"/>
        <v>0</v>
      </c>
      <c r="V357" s="2">
        <f t="shared" si="346"/>
        <v>0</v>
      </c>
      <c r="W357" s="2">
        <f t="shared" si="347"/>
        <v>11</v>
      </c>
      <c r="X357" s="2">
        <f t="shared" si="348"/>
        <v>0</v>
      </c>
      <c r="Y357" s="2">
        <f t="shared" si="349"/>
        <v>0</v>
      </c>
      <c r="Z357" s="2"/>
      <c r="AA357" s="2">
        <v>76147896</v>
      </c>
      <c r="AB357" s="2">
        <f t="shared" si="350"/>
        <v>52517.25</v>
      </c>
      <c r="AC357" s="2">
        <f t="shared" si="351"/>
        <v>52517.25</v>
      </c>
      <c r="AD357" s="2">
        <f>ROUND((((ET357)-(EU357))+AE357),6)</f>
        <v>0</v>
      </c>
      <c r="AE357" s="2">
        <f t="shared" si="376"/>
        <v>0</v>
      </c>
      <c r="AF357" s="2">
        <f t="shared" si="376"/>
        <v>0</v>
      </c>
      <c r="AG357" s="2">
        <f t="shared" si="353"/>
        <v>0</v>
      </c>
      <c r="AH357" s="2">
        <f t="shared" si="377"/>
        <v>0</v>
      </c>
      <c r="AI357" s="2">
        <f t="shared" si="377"/>
        <v>0</v>
      </c>
      <c r="AJ357" s="2">
        <f t="shared" si="355"/>
        <v>133.52000000000001</v>
      </c>
      <c r="AK357" s="2">
        <v>52517.25</v>
      </c>
      <c r="AL357" s="2">
        <v>52517.25</v>
      </c>
      <c r="AM357" s="2">
        <v>0</v>
      </c>
      <c r="AN357" s="2">
        <v>0</v>
      </c>
      <c r="AO357" s="2">
        <v>0</v>
      </c>
      <c r="AP357" s="2">
        <v>0</v>
      </c>
      <c r="AQ357" s="2">
        <v>0</v>
      </c>
      <c r="AR357" s="2">
        <v>0</v>
      </c>
      <c r="AS357" s="2">
        <v>133.52000000000001</v>
      </c>
      <c r="AT357" s="2">
        <v>0</v>
      </c>
      <c r="AU357" s="2">
        <v>0</v>
      </c>
      <c r="AV357" s="2">
        <v>1</v>
      </c>
      <c r="AW357" s="2">
        <v>1</v>
      </c>
      <c r="AX357" s="2"/>
      <c r="AY357" s="2"/>
      <c r="AZ357" s="2">
        <v>1</v>
      </c>
      <c r="BA357" s="2">
        <v>1</v>
      </c>
      <c r="BB357" s="2">
        <v>1</v>
      </c>
      <c r="BC357" s="2">
        <v>1</v>
      </c>
      <c r="BD357" s="2" t="s">
        <v>3</v>
      </c>
      <c r="BE357" s="2" t="s">
        <v>3</v>
      </c>
      <c r="BF357" s="2" t="s">
        <v>3</v>
      </c>
      <c r="BG357" s="2" t="s">
        <v>3</v>
      </c>
      <c r="BH357" s="2">
        <v>3</v>
      </c>
      <c r="BI357" s="2">
        <v>2</v>
      </c>
      <c r="BJ357" s="2" t="s">
        <v>443</v>
      </c>
      <c r="BK357" s="2"/>
      <c r="BL357" s="2"/>
      <c r="BM357" s="2">
        <v>500002</v>
      </c>
      <c r="BN357" s="2">
        <v>0</v>
      </c>
      <c r="BO357" s="2" t="s">
        <v>3</v>
      </c>
      <c r="BP357" s="2">
        <v>0</v>
      </c>
      <c r="BQ357" s="2">
        <v>12</v>
      </c>
      <c r="BR357" s="2">
        <v>0</v>
      </c>
      <c r="BS357" s="2">
        <v>1</v>
      </c>
      <c r="BT357" s="2">
        <v>1</v>
      </c>
      <c r="BU357" s="2">
        <v>1</v>
      </c>
      <c r="BV357" s="2">
        <v>1</v>
      </c>
      <c r="BW357" s="2">
        <v>1</v>
      </c>
      <c r="BX357" s="2">
        <v>1</v>
      </c>
      <c r="BY357" s="2" t="s">
        <v>3</v>
      </c>
      <c r="BZ357" s="2">
        <v>0</v>
      </c>
      <c r="CA357" s="2">
        <v>0</v>
      </c>
      <c r="CB357" s="2" t="s">
        <v>3</v>
      </c>
      <c r="CC357" s="2"/>
      <c r="CD357" s="2"/>
      <c r="CE357" s="2">
        <v>0</v>
      </c>
      <c r="CF357" s="2">
        <v>0</v>
      </c>
      <c r="CG357" s="2">
        <v>0</v>
      </c>
      <c r="CH357" s="2"/>
      <c r="CI357" s="2"/>
      <c r="CJ357" s="2"/>
      <c r="CK357" s="2"/>
      <c r="CL357" s="2"/>
      <c r="CM357" s="2">
        <v>0</v>
      </c>
      <c r="CN357" s="2" t="s">
        <v>3</v>
      </c>
      <c r="CO357" s="2">
        <v>0</v>
      </c>
      <c r="CP357" s="2">
        <f t="shared" si="356"/>
        <v>4201</v>
      </c>
      <c r="CQ357" s="2">
        <f t="shared" si="357"/>
        <v>52517.25</v>
      </c>
      <c r="CR357" s="2">
        <f t="shared" si="358"/>
        <v>0</v>
      </c>
      <c r="CS357" s="2">
        <f t="shared" si="359"/>
        <v>0</v>
      </c>
      <c r="CT357" s="2">
        <f t="shared" si="360"/>
        <v>0</v>
      </c>
      <c r="CU357" s="2">
        <f t="shared" si="361"/>
        <v>0</v>
      </c>
      <c r="CV357" s="2">
        <f t="shared" si="362"/>
        <v>0</v>
      </c>
      <c r="CW357" s="2">
        <f t="shared" si="363"/>
        <v>0</v>
      </c>
      <c r="CX357" s="2">
        <f t="shared" si="364"/>
        <v>133.52000000000001</v>
      </c>
      <c r="CY357" s="2">
        <f t="shared" si="365"/>
        <v>0</v>
      </c>
      <c r="CZ357" s="2">
        <f t="shared" si="366"/>
        <v>0</v>
      </c>
      <c r="DA357" s="2"/>
      <c r="DB357" s="2"/>
      <c r="DC357" s="2" t="s">
        <v>3</v>
      </c>
      <c r="DD357" s="2" t="s">
        <v>3</v>
      </c>
      <c r="DE357" s="2" t="s">
        <v>3</v>
      </c>
      <c r="DF357" s="2" t="s">
        <v>3</v>
      </c>
      <c r="DG357" s="2" t="s">
        <v>3</v>
      </c>
      <c r="DH357" s="2" t="s">
        <v>3</v>
      </c>
      <c r="DI357" s="2" t="s">
        <v>3</v>
      </c>
      <c r="DJ357" s="2" t="s">
        <v>3</v>
      </c>
      <c r="DK357" s="2" t="s">
        <v>3</v>
      </c>
      <c r="DL357" s="2" t="s">
        <v>3</v>
      </c>
      <c r="DM357" s="2" t="s">
        <v>3</v>
      </c>
      <c r="DN357" s="2">
        <v>0</v>
      </c>
      <c r="DO357" s="2">
        <v>0</v>
      </c>
      <c r="DP357" s="2">
        <v>1</v>
      </c>
      <c r="DQ357" s="2">
        <v>1</v>
      </c>
      <c r="DR357" s="2"/>
      <c r="DS357" s="2"/>
      <c r="DT357" s="2"/>
      <c r="DU357" s="2">
        <v>1013</v>
      </c>
      <c r="DV357" s="2" t="s">
        <v>197</v>
      </c>
      <c r="DW357" s="2" t="s">
        <v>199</v>
      </c>
      <c r="DX357" s="2">
        <v>1</v>
      </c>
      <c r="DY357" s="2"/>
      <c r="DZ357" s="2" t="s">
        <v>3</v>
      </c>
      <c r="EA357" s="2" t="s">
        <v>3</v>
      </c>
      <c r="EB357" s="2" t="s">
        <v>3</v>
      </c>
      <c r="EC357" s="2" t="s">
        <v>3</v>
      </c>
      <c r="ED357" s="2"/>
      <c r="EE357" s="2">
        <v>41318551</v>
      </c>
      <c r="EF357" s="2">
        <v>12</v>
      </c>
      <c r="EG357" s="2" t="s">
        <v>59</v>
      </c>
      <c r="EH357" s="2">
        <v>0</v>
      </c>
      <c r="EI357" s="2" t="s">
        <v>3</v>
      </c>
      <c r="EJ357" s="2">
        <v>2</v>
      </c>
      <c r="EK357" s="2">
        <v>500002</v>
      </c>
      <c r="EL357" s="2" t="s">
        <v>60</v>
      </c>
      <c r="EM357" s="2" t="s">
        <v>61</v>
      </c>
      <c r="EN357" s="2"/>
      <c r="EO357" s="2" t="s">
        <v>3</v>
      </c>
      <c r="EP357" s="2"/>
      <c r="EQ357" s="2">
        <v>131072</v>
      </c>
      <c r="ER357" s="2">
        <v>52517.25</v>
      </c>
      <c r="ES357" s="2">
        <v>52517.25</v>
      </c>
      <c r="ET357" s="2">
        <v>0</v>
      </c>
      <c r="EU357" s="2">
        <v>0</v>
      </c>
      <c r="EV357" s="2">
        <v>0</v>
      </c>
      <c r="EW357" s="2">
        <v>0</v>
      </c>
      <c r="EX357" s="2">
        <v>0</v>
      </c>
      <c r="EY357" s="2">
        <v>0</v>
      </c>
      <c r="EZ357" s="2"/>
      <c r="FA357" s="2"/>
      <c r="FB357" s="2"/>
      <c r="FC357" s="2"/>
      <c r="FD357" s="2"/>
      <c r="FE357" s="2"/>
      <c r="FF357" s="2"/>
      <c r="FG357" s="2"/>
      <c r="FH357" s="2"/>
      <c r="FI357" s="2"/>
      <c r="FJ357" s="2"/>
      <c r="FK357" s="2"/>
      <c r="FL357" s="2"/>
      <c r="FM357" s="2"/>
      <c r="FN357" s="2"/>
      <c r="FO357" s="2"/>
      <c r="FP357" s="2"/>
      <c r="FQ357" s="2">
        <v>0</v>
      </c>
      <c r="FR357" s="2">
        <f t="shared" si="367"/>
        <v>0</v>
      </c>
      <c r="FS357" s="2">
        <v>0</v>
      </c>
      <c r="FT357" s="2"/>
      <c r="FU357" s="2"/>
      <c r="FV357" s="2"/>
      <c r="FW357" s="2"/>
      <c r="FX357" s="2">
        <v>0</v>
      </c>
      <c r="FY357" s="2">
        <v>0</v>
      </c>
      <c r="FZ357" s="2"/>
      <c r="GA357" s="2" t="s">
        <v>3</v>
      </c>
      <c r="GB357" s="2"/>
      <c r="GC357" s="2"/>
      <c r="GD357" s="2">
        <v>1</v>
      </c>
      <c r="GE357" s="2"/>
      <c r="GF357" s="2">
        <v>-2024599594</v>
      </c>
      <c r="GG357" s="2">
        <v>2</v>
      </c>
      <c r="GH357" s="2">
        <v>1</v>
      </c>
      <c r="GI357" s="2">
        <v>-2</v>
      </c>
      <c r="GJ357" s="2">
        <v>0</v>
      </c>
      <c r="GK357" s="2">
        <v>0</v>
      </c>
      <c r="GL357" s="2">
        <f t="shared" si="368"/>
        <v>0</v>
      </c>
      <c r="GM357" s="2">
        <f t="shared" si="369"/>
        <v>4201</v>
      </c>
      <c r="GN357" s="2">
        <f t="shared" si="370"/>
        <v>0</v>
      </c>
      <c r="GO357" s="2">
        <f t="shared" si="371"/>
        <v>4201</v>
      </c>
      <c r="GP357" s="2">
        <f t="shared" si="372"/>
        <v>0</v>
      </c>
      <c r="GQ357" s="2"/>
      <c r="GR357" s="2">
        <v>0</v>
      </c>
      <c r="GS357" s="2">
        <v>3</v>
      </c>
      <c r="GT357" s="2">
        <v>0</v>
      </c>
      <c r="GU357" s="2" t="s">
        <v>3</v>
      </c>
      <c r="GV357" s="2">
        <f t="shared" si="373"/>
        <v>0</v>
      </c>
      <c r="GW357" s="2">
        <v>1</v>
      </c>
      <c r="GX357" s="2">
        <f t="shared" si="374"/>
        <v>0</v>
      </c>
      <c r="GY357" s="2"/>
      <c r="GZ357" s="2"/>
      <c r="HA357" s="2">
        <v>0</v>
      </c>
      <c r="HB357" s="2">
        <v>0</v>
      </c>
      <c r="HC357" s="2">
        <f t="shared" si="375"/>
        <v>0</v>
      </c>
      <c r="HD357" s="2"/>
      <c r="HE357" s="2" t="s">
        <v>3</v>
      </c>
      <c r="HF357" s="2" t="s">
        <v>3</v>
      </c>
      <c r="HG357" s="2"/>
      <c r="HH357" s="2"/>
      <c r="HI357" s="2"/>
      <c r="HJ357" s="2"/>
      <c r="HK357" s="2"/>
      <c r="HL357" s="2"/>
      <c r="HM357" s="2" t="s">
        <v>3</v>
      </c>
      <c r="HN357" s="2" t="s">
        <v>3</v>
      </c>
      <c r="HO357" s="2" t="s">
        <v>3</v>
      </c>
      <c r="HP357" s="2" t="s">
        <v>3</v>
      </c>
      <c r="HQ357" s="2" t="s">
        <v>3</v>
      </c>
      <c r="HR357" s="2"/>
      <c r="HS357" s="2"/>
      <c r="HT357" s="2"/>
      <c r="HU357" s="2"/>
      <c r="HV357" s="2"/>
      <c r="HW357" s="2"/>
      <c r="HX357" s="2"/>
      <c r="HY357" s="2"/>
      <c r="HZ357" s="2"/>
      <c r="IA357" s="2"/>
      <c r="IB357" s="2"/>
      <c r="IC357" s="2"/>
      <c r="ID357" s="2"/>
      <c r="IE357" s="2"/>
      <c r="IF357" s="2"/>
      <c r="IG357" s="2"/>
      <c r="IH357" s="2"/>
      <c r="II357" s="2"/>
      <c r="IJ357" s="2"/>
      <c r="IK357" s="2">
        <v>0</v>
      </c>
      <c r="IL357" s="2"/>
      <c r="IM357" s="2"/>
      <c r="IN357" s="2"/>
      <c r="IO357" s="2"/>
      <c r="IP357" s="2"/>
      <c r="IQ357" s="2"/>
      <c r="IR357" s="2"/>
      <c r="IS357" s="2"/>
      <c r="IT357" s="2"/>
      <c r="IU357" s="2"/>
    </row>
    <row r="358" spans="1:255" x14ac:dyDescent="0.2">
      <c r="A358">
        <v>17</v>
      </c>
      <c r="B358">
        <v>1</v>
      </c>
      <c r="E358" t="s">
        <v>444</v>
      </c>
      <c r="F358" t="s">
        <v>441</v>
      </c>
      <c r="G358" t="s">
        <v>445</v>
      </c>
      <c r="H358" t="s">
        <v>197</v>
      </c>
      <c r="I358">
        <f>ROUND(80/1000,9)</f>
        <v>0.08</v>
      </c>
      <c r="J358">
        <v>0</v>
      </c>
      <c r="K358">
        <f>ROUND(80/1000,9)</f>
        <v>0.08</v>
      </c>
      <c r="O358">
        <f t="shared" si="339"/>
        <v>34577</v>
      </c>
      <c r="P358">
        <f t="shared" si="340"/>
        <v>34577</v>
      </c>
      <c r="Q358">
        <f t="shared" si="341"/>
        <v>0</v>
      </c>
      <c r="R358">
        <f t="shared" si="342"/>
        <v>0</v>
      </c>
      <c r="S358">
        <f t="shared" si="343"/>
        <v>0</v>
      </c>
      <c r="T358">
        <f t="shared" si="344"/>
        <v>0</v>
      </c>
      <c r="U358">
        <f t="shared" si="345"/>
        <v>0</v>
      </c>
      <c r="V358">
        <f t="shared" si="346"/>
        <v>0</v>
      </c>
      <c r="W358">
        <f t="shared" si="347"/>
        <v>11</v>
      </c>
      <c r="X358">
        <f t="shared" si="348"/>
        <v>0</v>
      </c>
      <c r="Y358">
        <f t="shared" si="349"/>
        <v>0</v>
      </c>
      <c r="AA358">
        <v>76147894</v>
      </c>
      <c r="AB358">
        <f t="shared" si="350"/>
        <v>52517.25</v>
      </c>
      <c r="AC358">
        <f t="shared" si="351"/>
        <v>52517.25</v>
      </c>
      <c r="AD358">
        <f>ROUND((((ET358)-(EU358))+AE358),6)</f>
        <v>0</v>
      </c>
      <c r="AE358">
        <f t="shared" si="376"/>
        <v>0</v>
      </c>
      <c r="AF358">
        <f t="shared" si="376"/>
        <v>0</v>
      </c>
      <c r="AG358">
        <f t="shared" si="353"/>
        <v>0</v>
      </c>
      <c r="AH358">
        <f t="shared" si="377"/>
        <v>0</v>
      </c>
      <c r="AI358">
        <f t="shared" si="377"/>
        <v>0</v>
      </c>
      <c r="AJ358">
        <f t="shared" si="355"/>
        <v>133.52000000000001</v>
      </c>
      <c r="AK358">
        <v>52517.25</v>
      </c>
      <c r="AL358">
        <v>52517.25</v>
      </c>
      <c r="AM358">
        <v>0</v>
      </c>
      <c r="AN358">
        <v>0</v>
      </c>
      <c r="AO358">
        <v>0</v>
      </c>
      <c r="AP358">
        <v>0</v>
      </c>
      <c r="AQ358">
        <v>0</v>
      </c>
      <c r="AR358">
        <v>0</v>
      </c>
      <c r="AS358">
        <v>133.52000000000001</v>
      </c>
      <c r="AT358">
        <v>0</v>
      </c>
      <c r="AU358">
        <v>0</v>
      </c>
      <c r="AV358">
        <v>1</v>
      </c>
      <c r="AW358">
        <v>1</v>
      </c>
      <c r="AZ358">
        <v>8.23</v>
      </c>
      <c r="BA358">
        <v>1</v>
      </c>
      <c r="BB358">
        <v>1</v>
      </c>
      <c r="BC358">
        <v>8.23</v>
      </c>
      <c r="BD358" t="s">
        <v>3</v>
      </c>
      <c r="BE358" t="s">
        <v>3</v>
      </c>
      <c r="BF358" t="s">
        <v>3</v>
      </c>
      <c r="BG358" t="s">
        <v>3</v>
      </c>
      <c r="BH358">
        <v>3</v>
      </c>
      <c r="BI358">
        <v>2</v>
      </c>
      <c r="BJ358" t="s">
        <v>443</v>
      </c>
      <c r="BM358">
        <v>500002</v>
      </c>
      <c r="BN358">
        <v>0</v>
      </c>
      <c r="BO358" t="s">
        <v>258</v>
      </c>
      <c r="BP358">
        <v>1</v>
      </c>
      <c r="BQ358">
        <v>12</v>
      </c>
      <c r="BR358">
        <v>0</v>
      </c>
      <c r="BS358">
        <v>1</v>
      </c>
      <c r="BT358">
        <v>1</v>
      </c>
      <c r="BU358">
        <v>1</v>
      </c>
      <c r="BV358">
        <v>1</v>
      </c>
      <c r="BW358">
        <v>1</v>
      </c>
      <c r="BX358">
        <v>1</v>
      </c>
      <c r="BY358" t="s">
        <v>3</v>
      </c>
      <c r="BZ358">
        <v>0</v>
      </c>
      <c r="CA358">
        <v>0</v>
      </c>
      <c r="CB358" t="s">
        <v>3</v>
      </c>
      <c r="CE358">
        <v>0</v>
      </c>
      <c r="CF358">
        <v>0</v>
      </c>
      <c r="CG358">
        <v>0</v>
      </c>
      <c r="CM358">
        <v>0</v>
      </c>
      <c r="CN358" t="s">
        <v>3</v>
      </c>
      <c r="CO358">
        <v>0</v>
      </c>
      <c r="CP358">
        <f t="shared" si="356"/>
        <v>34577</v>
      </c>
      <c r="CQ358">
        <f t="shared" si="357"/>
        <v>432216.96750000003</v>
      </c>
      <c r="CR358">
        <f t="shared" si="358"/>
        <v>0</v>
      </c>
      <c r="CS358">
        <f t="shared" si="359"/>
        <v>0</v>
      </c>
      <c r="CT358">
        <f t="shared" si="360"/>
        <v>0</v>
      </c>
      <c r="CU358">
        <f t="shared" si="361"/>
        <v>0</v>
      </c>
      <c r="CV358">
        <f t="shared" si="362"/>
        <v>0</v>
      </c>
      <c r="CW358">
        <f t="shared" si="363"/>
        <v>0</v>
      </c>
      <c r="CX358">
        <f t="shared" si="364"/>
        <v>133.52000000000001</v>
      </c>
      <c r="CY358">
        <f t="shared" si="365"/>
        <v>0</v>
      </c>
      <c r="CZ358">
        <f t="shared" si="366"/>
        <v>0</v>
      </c>
      <c r="DC358" t="s">
        <v>3</v>
      </c>
      <c r="DD358" t="s">
        <v>3</v>
      </c>
      <c r="DE358" t="s">
        <v>3</v>
      </c>
      <c r="DF358" t="s">
        <v>3</v>
      </c>
      <c r="DG358" t="s">
        <v>3</v>
      </c>
      <c r="DH358" t="s">
        <v>3</v>
      </c>
      <c r="DI358" t="s">
        <v>3</v>
      </c>
      <c r="DJ358" t="s">
        <v>3</v>
      </c>
      <c r="DK358" t="s">
        <v>3</v>
      </c>
      <c r="DL358" t="s">
        <v>3</v>
      </c>
      <c r="DM358" t="s">
        <v>3</v>
      </c>
      <c r="DN358">
        <v>0</v>
      </c>
      <c r="DO358">
        <v>0</v>
      </c>
      <c r="DP358">
        <v>1</v>
      </c>
      <c r="DQ358">
        <v>1</v>
      </c>
      <c r="DU358">
        <v>1013</v>
      </c>
      <c r="DV358" t="s">
        <v>197</v>
      </c>
      <c r="DW358" t="s">
        <v>199</v>
      </c>
      <c r="DX358">
        <v>1</v>
      </c>
      <c r="DZ358" t="s">
        <v>3</v>
      </c>
      <c r="EA358" t="s">
        <v>3</v>
      </c>
      <c r="EB358" t="s">
        <v>3</v>
      </c>
      <c r="EC358" t="s">
        <v>3</v>
      </c>
      <c r="EE358">
        <v>41318551</v>
      </c>
      <c r="EF358">
        <v>12</v>
      </c>
      <c r="EG358" t="s">
        <v>59</v>
      </c>
      <c r="EH358">
        <v>0</v>
      </c>
      <c r="EI358" t="s">
        <v>3</v>
      </c>
      <c r="EJ358">
        <v>2</v>
      </c>
      <c r="EK358">
        <v>500002</v>
      </c>
      <c r="EL358" t="s">
        <v>60</v>
      </c>
      <c r="EM358" t="s">
        <v>61</v>
      </c>
      <c r="EO358" t="s">
        <v>3</v>
      </c>
      <c r="EQ358">
        <v>131072</v>
      </c>
      <c r="ER358">
        <v>52517.25</v>
      </c>
      <c r="ES358">
        <v>52517.25</v>
      </c>
      <c r="ET358">
        <v>0</v>
      </c>
      <c r="EU358">
        <v>0</v>
      </c>
      <c r="EV358">
        <v>0</v>
      </c>
      <c r="EW358">
        <v>0</v>
      </c>
      <c r="EX358">
        <v>0</v>
      </c>
      <c r="EY358">
        <v>0</v>
      </c>
      <c r="FQ358">
        <v>0</v>
      </c>
      <c r="FR358">
        <f t="shared" si="367"/>
        <v>0</v>
      </c>
      <c r="FS358">
        <v>0</v>
      </c>
      <c r="FX358">
        <v>0</v>
      </c>
      <c r="FY358">
        <v>0</v>
      </c>
      <c r="GA358" t="s">
        <v>3</v>
      </c>
      <c r="GD358">
        <v>1</v>
      </c>
      <c r="GF358">
        <v>-2024599594</v>
      </c>
      <c r="GG358">
        <v>1</v>
      </c>
      <c r="GH358">
        <v>1</v>
      </c>
      <c r="GI358">
        <v>3</v>
      </c>
      <c r="GJ358">
        <v>0</v>
      </c>
      <c r="GK358">
        <v>0</v>
      </c>
      <c r="GL358">
        <f t="shared" si="368"/>
        <v>0</v>
      </c>
      <c r="GM358">
        <f t="shared" si="369"/>
        <v>34577</v>
      </c>
      <c r="GN358">
        <f t="shared" si="370"/>
        <v>0</v>
      </c>
      <c r="GO358">
        <f t="shared" si="371"/>
        <v>34577</v>
      </c>
      <c r="GP358">
        <f t="shared" si="372"/>
        <v>0</v>
      </c>
      <c r="GR358">
        <v>0</v>
      </c>
      <c r="GS358">
        <v>3</v>
      </c>
      <c r="GT358">
        <v>0</v>
      </c>
      <c r="GU358" t="s">
        <v>3</v>
      </c>
      <c r="GV358">
        <f t="shared" si="373"/>
        <v>0</v>
      </c>
      <c r="GW358">
        <v>1</v>
      </c>
      <c r="GX358">
        <f t="shared" si="374"/>
        <v>0</v>
      </c>
      <c r="HA358">
        <v>0</v>
      </c>
      <c r="HB358">
        <v>0</v>
      </c>
      <c r="HC358">
        <f t="shared" si="375"/>
        <v>0</v>
      </c>
      <c r="HE358" t="s">
        <v>3</v>
      </c>
      <c r="HF358" t="s">
        <v>3</v>
      </c>
      <c r="HM358" t="s">
        <v>3</v>
      </c>
      <c r="HN358" t="s">
        <v>3</v>
      </c>
      <c r="HO358" t="s">
        <v>3</v>
      </c>
      <c r="HP358" t="s">
        <v>3</v>
      </c>
      <c r="HQ358" t="s">
        <v>3</v>
      </c>
      <c r="IK358">
        <v>0</v>
      </c>
    </row>
    <row r="359" spans="1:255" x14ac:dyDescent="0.2">
      <c r="A359" s="2">
        <v>17</v>
      </c>
      <c r="B359" s="2">
        <v>1</v>
      </c>
      <c r="C359" s="2">
        <f>ROW(SmtRes!A949)</f>
        <v>949</v>
      </c>
      <c r="D359" s="2">
        <f>ROW(EtalonRes!A965)</f>
        <v>965</v>
      </c>
      <c r="E359" s="2" t="s">
        <v>446</v>
      </c>
      <c r="F359" s="2" t="s">
        <v>298</v>
      </c>
      <c r="G359" s="2" t="s">
        <v>299</v>
      </c>
      <c r="H359" s="2" t="s">
        <v>135</v>
      </c>
      <c r="I359" s="2">
        <v>10</v>
      </c>
      <c r="J359" s="2">
        <v>0</v>
      </c>
      <c r="K359" s="2">
        <v>10</v>
      </c>
      <c r="L359" s="2"/>
      <c r="M359" s="2"/>
      <c r="N359" s="2"/>
      <c r="O359" s="2">
        <f t="shared" si="339"/>
        <v>5671</v>
      </c>
      <c r="P359" s="2">
        <f t="shared" si="340"/>
        <v>4578</v>
      </c>
      <c r="Q359" s="2">
        <f t="shared" si="341"/>
        <v>0</v>
      </c>
      <c r="R359" s="2">
        <f t="shared" si="342"/>
        <v>0</v>
      </c>
      <c r="S359" s="2">
        <f t="shared" si="343"/>
        <v>1093</v>
      </c>
      <c r="T359" s="2">
        <f t="shared" si="344"/>
        <v>0</v>
      </c>
      <c r="U359" s="2">
        <f t="shared" si="345"/>
        <v>108.67499999999998</v>
      </c>
      <c r="V359" s="2">
        <f t="shared" si="346"/>
        <v>0</v>
      </c>
      <c r="W359" s="2">
        <f t="shared" si="347"/>
        <v>0</v>
      </c>
      <c r="X359" s="2">
        <f t="shared" si="348"/>
        <v>1006</v>
      </c>
      <c r="Y359" s="2">
        <f t="shared" si="349"/>
        <v>470</v>
      </c>
      <c r="Z359" s="2"/>
      <c r="AA359" s="2">
        <v>76147896</v>
      </c>
      <c r="AB359" s="2">
        <f t="shared" si="350"/>
        <v>567.15049999999997</v>
      </c>
      <c r="AC359" s="2">
        <f t="shared" si="351"/>
        <v>457.82</v>
      </c>
      <c r="AD359" s="2">
        <f>ROUND(((((ET359*1.15))-((EU359*1.15)))+AE359),6)</f>
        <v>0</v>
      </c>
      <c r="AE359" s="2">
        <f>ROUND(((EU359*1.15)),6)</f>
        <v>0</v>
      </c>
      <c r="AF359" s="2">
        <f>ROUND(((EV359*1.15)),6)</f>
        <v>109.3305</v>
      </c>
      <c r="AG359" s="2">
        <f t="shared" si="353"/>
        <v>0</v>
      </c>
      <c r="AH359" s="2">
        <f>((EW359*1.15))</f>
        <v>10.867499999999998</v>
      </c>
      <c r="AI359" s="2">
        <f>((EX359*1.15))</f>
        <v>0</v>
      </c>
      <c r="AJ359" s="2">
        <f t="shared" si="355"/>
        <v>0</v>
      </c>
      <c r="AK359" s="2">
        <v>552.89</v>
      </c>
      <c r="AL359" s="2">
        <v>457.82</v>
      </c>
      <c r="AM359" s="2">
        <v>0</v>
      </c>
      <c r="AN359" s="2">
        <v>0</v>
      </c>
      <c r="AO359" s="2">
        <v>95.07</v>
      </c>
      <c r="AP359" s="2">
        <v>0</v>
      </c>
      <c r="AQ359" s="2">
        <v>9.4499999999999993</v>
      </c>
      <c r="AR359" s="2">
        <v>0</v>
      </c>
      <c r="AS359" s="2">
        <v>0</v>
      </c>
      <c r="AT359" s="2">
        <v>92</v>
      </c>
      <c r="AU359" s="2">
        <v>43</v>
      </c>
      <c r="AV359" s="2">
        <v>1</v>
      </c>
      <c r="AW359" s="2">
        <v>1</v>
      </c>
      <c r="AX359" s="2"/>
      <c r="AY359" s="2"/>
      <c r="AZ359" s="2">
        <v>1</v>
      </c>
      <c r="BA359" s="2">
        <v>1</v>
      </c>
      <c r="BB359" s="2">
        <v>1</v>
      </c>
      <c r="BC359" s="2">
        <v>1</v>
      </c>
      <c r="BD359" s="2" t="s">
        <v>3</v>
      </c>
      <c r="BE359" s="2" t="s">
        <v>3</v>
      </c>
      <c r="BF359" s="2" t="s">
        <v>3</v>
      </c>
      <c r="BG359" s="2" t="s">
        <v>3</v>
      </c>
      <c r="BH359" s="2">
        <v>0</v>
      </c>
      <c r="BI359" s="2">
        <v>2</v>
      </c>
      <c r="BJ359" s="2" t="s">
        <v>300</v>
      </c>
      <c r="BK359" s="2"/>
      <c r="BL359" s="2"/>
      <c r="BM359" s="2">
        <v>120001</v>
      </c>
      <c r="BN359" s="2">
        <v>0</v>
      </c>
      <c r="BO359" s="2" t="s">
        <v>3</v>
      </c>
      <c r="BP359" s="2">
        <v>0</v>
      </c>
      <c r="BQ359" s="2">
        <v>3</v>
      </c>
      <c r="BR359" s="2">
        <v>0</v>
      </c>
      <c r="BS359" s="2">
        <v>1</v>
      </c>
      <c r="BT359" s="2">
        <v>1</v>
      </c>
      <c r="BU359" s="2">
        <v>1</v>
      </c>
      <c r="BV359" s="2">
        <v>1</v>
      </c>
      <c r="BW359" s="2">
        <v>1</v>
      </c>
      <c r="BX359" s="2">
        <v>1</v>
      </c>
      <c r="BY359" s="2" t="s">
        <v>3</v>
      </c>
      <c r="BZ359" s="2">
        <v>92</v>
      </c>
      <c r="CA359" s="2">
        <v>43</v>
      </c>
      <c r="CB359" s="2" t="s">
        <v>3</v>
      </c>
      <c r="CC359" s="2"/>
      <c r="CD359" s="2"/>
      <c r="CE359" s="2">
        <v>0</v>
      </c>
      <c r="CF359" s="2">
        <v>0</v>
      </c>
      <c r="CG359" s="2">
        <v>0</v>
      </c>
      <c r="CH359" s="2"/>
      <c r="CI359" s="2"/>
      <c r="CJ359" s="2"/>
      <c r="CK359" s="2"/>
      <c r="CL359" s="2"/>
      <c r="CM359" s="2">
        <v>0</v>
      </c>
      <c r="CN359" s="2" t="s">
        <v>23</v>
      </c>
      <c r="CO359" s="2">
        <v>0</v>
      </c>
      <c r="CP359" s="2">
        <f t="shared" si="356"/>
        <v>5671</v>
      </c>
      <c r="CQ359" s="2">
        <f t="shared" si="357"/>
        <v>457.82</v>
      </c>
      <c r="CR359" s="2">
        <f t="shared" si="358"/>
        <v>0</v>
      </c>
      <c r="CS359" s="2">
        <f t="shared" si="359"/>
        <v>0</v>
      </c>
      <c r="CT359" s="2">
        <f t="shared" si="360"/>
        <v>109.3305</v>
      </c>
      <c r="CU359" s="2">
        <f t="shared" si="361"/>
        <v>0</v>
      </c>
      <c r="CV359" s="2">
        <f t="shared" si="362"/>
        <v>10.867499999999998</v>
      </c>
      <c r="CW359" s="2">
        <f t="shared" si="363"/>
        <v>0</v>
      </c>
      <c r="CX359" s="2">
        <f t="shared" si="364"/>
        <v>0</v>
      </c>
      <c r="CY359" s="2">
        <f t="shared" si="365"/>
        <v>1005.56</v>
      </c>
      <c r="CZ359" s="2">
        <f t="shared" si="366"/>
        <v>469.99</v>
      </c>
      <c r="DA359" s="2"/>
      <c r="DB359" s="2"/>
      <c r="DC359" s="2" t="s">
        <v>3</v>
      </c>
      <c r="DD359" s="2" t="s">
        <v>3</v>
      </c>
      <c r="DE359" s="2" t="s">
        <v>24</v>
      </c>
      <c r="DF359" s="2" t="s">
        <v>24</v>
      </c>
      <c r="DG359" s="2" t="s">
        <v>24</v>
      </c>
      <c r="DH359" s="2" t="s">
        <v>3</v>
      </c>
      <c r="DI359" s="2" t="s">
        <v>24</v>
      </c>
      <c r="DJ359" s="2" t="s">
        <v>24</v>
      </c>
      <c r="DK359" s="2" t="s">
        <v>3</v>
      </c>
      <c r="DL359" s="2" t="s">
        <v>3</v>
      </c>
      <c r="DM359" s="2" t="s">
        <v>3</v>
      </c>
      <c r="DN359" s="2">
        <v>0</v>
      </c>
      <c r="DO359" s="2">
        <v>0</v>
      </c>
      <c r="DP359" s="2">
        <v>1</v>
      </c>
      <c r="DQ359" s="2">
        <v>1</v>
      </c>
      <c r="DR359" s="2"/>
      <c r="DS359" s="2"/>
      <c r="DT359" s="2"/>
      <c r="DU359" s="2">
        <v>1013</v>
      </c>
      <c r="DV359" s="2" t="s">
        <v>135</v>
      </c>
      <c r="DW359" s="2" t="s">
        <v>135</v>
      </c>
      <c r="DX359" s="2">
        <v>1</v>
      </c>
      <c r="DY359" s="2"/>
      <c r="DZ359" s="2" t="s">
        <v>3</v>
      </c>
      <c r="EA359" s="2" t="s">
        <v>3</v>
      </c>
      <c r="EB359" s="2" t="s">
        <v>3</v>
      </c>
      <c r="EC359" s="2" t="s">
        <v>3</v>
      </c>
      <c r="ED359" s="2"/>
      <c r="EE359" s="2">
        <v>41318522</v>
      </c>
      <c r="EF359" s="2">
        <v>3</v>
      </c>
      <c r="EG359" s="2" t="s">
        <v>50</v>
      </c>
      <c r="EH359" s="2">
        <v>0</v>
      </c>
      <c r="EI359" s="2" t="s">
        <v>3</v>
      </c>
      <c r="EJ359" s="2">
        <v>2</v>
      </c>
      <c r="EK359" s="2">
        <v>120001</v>
      </c>
      <c r="EL359" s="2" t="s">
        <v>301</v>
      </c>
      <c r="EM359" s="2" t="s">
        <v>138</v>
      </c>
      <c r="EN359" s="2"/>
      <c r="EO359" s="2" t="s">
        <v>28</v>
      </c>
      <c r="EP359" s="2"/>
      <c r="EQ359" s="2">
        <v>131840</v>
      </c>
      <c r="ER359" s="2">
        <v>552.89</v>
      </c>
      <c r="ES359" s="2">
        <v>457.82</v>
      </c>
      <c r="ET359" s="2">
        <v>0</v>
      </c>
      <c r="EU359" s="2">
        <v>0</v>
      </c>
      <c r="EV359" s="2">
        <v>95.07</v>
      </c>
      <c r="EW359" s="2">
        <v>9.4499999999999993</v>
      </c>
      <c r="EX359" s="2">
        <v>0</v>
      </c>
      <c r="EY359" s="2">
        <v>0</v>
      </c>
      <c r="EZ359" s="2"/>
      <c r="FA359" s="2"/>
      <c r="FB359" s="2"/>
      <c r="FC359" s="2"/>
      <c r="FD359" s="2"/>
      <c r="FE359" s="2"/>
      <c r="FF359" s="2"/>
      <c r="FG359" s="2"/>
      <c r="FH359" s="2"/>
      <c r="FI359" s="2"/>
      <c r="FJ359" s="2"/>
      <c r="FK359" s="2"/>
      <c r="FL359" s="2"/>
      <c r="FM359" s="2"/>
      <c r="FN359" s="2"/>
      <c r="FO359" s="2"/>
      <c r="FP359" s="2"/>
      <c r="FQ359" s="2">
        <v>0</v>
      </c>
      <c r="FR359" s="2">
        <f t="shared" si="367"/>
        <v>0</v>
      </c>
      <c r="FS359" s="2">
        <v>0</v>
      </c>
      <c r="FT359" s="2"/>
      <c r="FU359" s="2"/>
      <c r="FV359" s="2"/>
      <c r="FW359" s="2"/>
      <c r="FX359" s="2">
        <v>92</v>
      </c>
      <c r="FY359" s="2">
        <v>43</v>
      </c>
      <c r="FZ359" s="2"/>
      <c r="GA359" s="2" t="s">
        <v>3</v>
      </c>
      <c r="GB359" s="2"/>
      <c r="GC359" s="2"/>
      <c r="GD359" s="2">
        <v>1</v>
      </c>
      <c r="GE359" s="2"/>
      <c r="GF359" s="2">
        <v>-731637731</v>
      </c>
      <c r="GG359" s="2">
        <v>2</v>
      </c>
      <c r="GH359" s="2">
        <v>1</v>
      </c>
      <c r="GI359" s="2">
        <v>-2</v>
      </c>
      <c r="GJ359" s="2">
        <v>0</v>
      </c>
      <c r="GK359" s="2">
        <v>0</v>
      </c>
      <c r="GL359" s="2">
        <f t="shared" si="368"/>
        <v>0</v>
      </c>
      <c r="GM359" s="2">
        <f t="shared" si="369"/>
        <v>7147</v>
      </c>
      <c r="GN359" s="2">
        <f t="shared" si="370"/>
        <v>0</v>
      </c>
      <c r="GO359" s="2">
        <f t="shared" si="371"/>
        <v>7147</v>
      </c>
      <c r="GP359" s="2">
        <f t="shared" si="372"/>
        <v>0</v>
      </c>
      <c r="GQ359" s="2"/>
      <c r="GR359" s="2">
        <v>0</v>
      </c>
      <c r="GS359" s="2">
        <v>3</v>
      </c>
      <c r="GT359" s="2">
        <v>0</v>
      </c>
      <c r="GU359" s="2" t="s">
        <v>3</v>
      </c>
      <c r="GV359" s="2">
        <f t="shared" si="373"/>
        <v>0</v>
      </c>
      <c r="GW359" s="2">
        <v>1</v>
      </c>
      <c r="GX359" s="2">
        <f t="shared" si="374"/>
        <v>0</v>
      </c>
      <c r="GY359" s="2"/>
      <c r="GZ359" s="2"/>
      <c r="HA359" s="2">
        <v>0</v>
      </c>
      <c r="HB359" s="2">
        <v>0</v>
      </c>
      <c r="HC359" s="2">
        <f t="shared" si="375"/>
        <v>0</v>
      </c>
      <c r="HD359" s="2"/>
      <c r="HE359" s="2" t="s">
        <v>3</v>
      </c>
      <c r="HF359" s="2" t="s">
        <v>3</v>
      </c>
      <c r="HG359" s="2"/>
      <c r="HH359" s="2"/>
      <c r="HI359" s="2"/>
      <c r="HJ359" s="2"/>
      <c r="HK359" s="2"/>
      <c r="HL359" s="2"/>
      <c r="HM359" s="2" t="s">
        <v>3</v>
      </c>
      <c r="HN359" s="2" t="s">
        <v>3</v>
      </c>
      <c r="HO359" s="2" t="s">
        <v>3</v>
      </c>
      <c r="HP359" s="2" t="s">
        <v>3</v>
      </c>
      <c r="HQ359" s="2" t="s">
        <v>3</v>
      </c>
      <c r="HR359" s="2"/>
      <c r="HS359" s="2"/>
      <c r="HT359" s="2"/>
      <c r="HU359" s="2"/>
      <c r="HV359" s="2"/>
      <c r="HW359" s="2"/>
      <c r="HX359" s="2"/>
      <c r="HY359" s="2"/>
      <c r="HZ359" s="2"/>
      <c r="IA359" s="2"/>
      <c r="IB359" s="2"/>
      <c r="IC359" s="2"/>
      <c r="ID359" s="2"/>
      <c r="IE359" s="2"/>
      <c r="IF359" s="2"/>
      <c r="IG359" s="2"/>
      <c r="IH359" s="2"/>
      <c r="II359" s="2"/>
      <c r="IJ359" s="2"/>
      <c r="IK359" s="2">
        <v>0</v>
      </c>
      <c r="IL359" s="2"/>
      <c r="IM359" s="2"/>
      <c r="IN359" s="2"/>
      <c r="IO359" s="2"/>
      <c r="IP359" s="2"/>
      <c r="IQ359" s="2"/>
      <c r="IR359" s="2"/>
      <c r="IS359" s="2"/>
      <c r="IT359" s="2"/>
      <c r="IU359" s="2"/>
    </row>
    <row r="360" spans="1:255" x14ac:dyDescent="0.2">
      <c r="A360">
        <v>17</v>
      </c>
      <c r="B360">
        <v>1</v>
      </c>
      <c r="C360">
        <f>ROW(SmtRes!A962)</f>
        <v>962</v>
      </c>
      <c r="D360">
        <f>ROW(EtalonRes!A978)</f>
        <v>978</v>
      </c>
      <c r="E360" t="s">
        <v>446</v>
      </c>
      <c r="F360" t="s">
        <v>298</v>
      </c>
      <c r="G360" t="s">
        <v>299</v>
      </c>
      <c r="H360" t="s">
        <v>135</v>
      </c>
      <c r="I360">
        <v>10</v>
      </c>
      <c r="J360">
        <v>0</v>
      </c>
      <c r="K360">
        <v>10</v>
      </c>
      <c r="O360">
        <f t="shared" si="339"/>
        <v>46677</v>
      </c>
      <c r="P360">
        <f t="shared" si="340"/>
        <v>37679</v>
      </c>
      <c r="Q360">
        <f t="shared" si="341"/>
        <v>0</v>
      </c>
      <c r="R360">
        <f t="shared" si="342"/>
        <v>0</v>
      </c>
      <c r="S360">
        <f t="shared" si="343"/>
        <v>8998</v>
      </c>
      <c r="T360">
        <f t="shared" si="344"/>
        <v>0</v>
      </c>
      <c r="U360">
        <f t="shared" si="345"/>
        <v>108.67499999999998</v>
      </c>
      <c r="V360">
        <f t="shared" si="346"/>
        <v>0</v>
      </c>
      <c r="W360">
        <f t="shared" si="347"/>
        <v>0</v>
      </c>
      <c r="X360">
        <f t="shared" si="348"/>
        <v>8278</v>
      </c>
      <c r="Y360">
        <f t="shared" si="349"/>
        <v>3869</v>
      </c>
      <c r="AA360">
        <v>76147894</v>
      </c>
      <c r="AB360">
        <f t="shared" si="350"/>
        <v>567.15049999999997</v>
      </c>
      <c r="AC360">
        <f t="shared" si="351"/>
        <v>457.82</v>
      </c>
      <c r="AD360">
        <f>ROUND(((((ET360*1.15))-((EU360*1.15)))+AE360),6)</f>
        <v>0</v>
      </c>
      <c r="AE360">
        <f>ROUND(((EU360*1.15)),6)</f>
        <v>0</v>
      </c>
      <c r="AF360">
        <f>ROUND(((EV360*1.15)),6)</f>
        <v>109.3305</v>
      </c>
      <c r="AG360">
        <f t="shared" si="353"/>
        <v>0</v>
      </c>
      <c r="AH360">
        <f>((EW360*1.15))</f>
        <v>10.867499999999998</v>
      </c>
      <c r="AI360">
        <f>((EX360*1.15))</f>
        <v>0</v>
      </c>
      <c r="AJ360">
        <f t="shared" si="355"/>
        <v>0</v>
      </c>
      <c r="AK360">
        <v>552.89</v>
      </c>
      <c r="AL360">
        <v>457.82</v>
      </c>
      <c r="AM360">
        <v>0</v>
      </c>
      <c r="AN360">
        <v>0</v>
      </c>
      <c r="AO360">
        <v>95.07</v>
      </c>
      <c r="AP360">
        <v>0</v>
      </c>
      <c r="AQ360">
        <v>9.4499999999999993</v>
      </c>
      <c r="AR360">
        <v>0</v>
      </c>
      <c r="AS360">
        <v>0</v>
      </c>
      <c r="AT360">
        <v>92</v>
      </c>
      <c r="AU360">
        <v>43</v>
      </c>
      <c r="AV360">
        <v>1</v>
      </c>
      <c r="AW360">
        <v>1</v>
      </c>
      <c r="AZ360">
        <v>8.23</v>
      </c>
      <c r="BA360">
        <v>8.23</v>
      </c>
      <c r="BB360">
        <v>8.23</v>
      </c>
      <c r="BC360">
        <v>8.23</v>
      </c>
      <c r="BD360" t="s">
        <v>3</v>
      </c>
      <c r="BE360" t="s">
        <v>3</v>
      </c>
      <c r="BF360" t="s">
        <v>3</v>
      </c>
      <c r="BG360" t="s">
        <v>3</v>
      </c>
      <c r="BH360">
        <v>0</v>
      </c>
      <c r="BI360">
        <v>2</v>
      </c>
      <c r="BJ360" t="s">
        <v>300</v>
      </c>
      <c r="BM360">
        <v>120001</v>
      </c>
      <c r="BN360">
        <v>0</v>
      </c>
      <c r="BO360" t="s">
        <v>258</v>
      </c>
      <c r="BP360">
        <v>1</v>
      </c>
      <c r="BQ360">
        <v>3</v>
      </c>
      <c r="BR360">
        <v>0</v>
      </c>
      <c r="BS360">
        <v>8.23</v>
      </c>
      <c r="BT360">
        <v>1</v>
      </c>
      <c r="BU360">
        <v>1</v>
      </c>
      <c r="BV360">
        <v>1</v>
      </c>
      <c r="BW360">
        <v>1</v>
      </c>
      <c r="BX360">
        <v>1</v>
      </c>
      <c r="BY360" t="s">
        <v>3</v>
      </c>
      <c r="BZ360">
        <v>92</v>
      </c>
      <c r="CA360">
        <v>43</v>
      </c>
      <c r="CB360" t="s">
        <v>3</v>
      </c>
      <c r="CE360">
        <v>0</v>
      </c>
      <c r="CF360">
        <v>0</v>
      </c>
      <c r="CG360">
        <v>0</v>
      </c>
      <c r="CM360">
        <v>0</v>
      </c>
      <c r="CN360" t="s">
        <v>23</v>
      </c>
      <c r="CO360">
        <v>0</v>
      </c>
      <c r="CP360">
        <f t="shared" si="356"/>
        <v>46677</v>
      </c>
      <c r="CQ360">
        <f t="shared" si="357"/>
        <v>3767.8586</v>
      </c>
      <c r="CR360">
        <f t="shared" si="358"/>
        <v>0</v>
      </c>
      <c r="CS360">
        <f t="shared" si="359"/>
        <v>0</v>
      </c>
      <c r="CT360">
        <f t="shared" si="360"/>
        <v>899.79001500000004</v>
      </c>
      <c r="CU360">
        <f t="shared" si="361"/>
        <v>0</v>
      </c>
      <c r="CV360">
        <f t="shared" si="362"/>
        <v>10.867499999999998</v>
      </c>
      <c r="CW360">
        <f t="shared" si="363"/>
        <v>0</v>
      </c>
      <c r="CX360">
        <f t="shared" si="364"/>
        <v>0</v>
      </c>
      <c r="CY360">
        <f t="shared" si="365"/>
        <v>8278.16</v>
      </c>
      <c r="CZ360">
        <f t="shared" si="366"/>
        <v>3869.14</v>
      </c>
      <c r="DC360" t="s">
        <v>3</v>
      </c>
      <c r="DD360" t="s">
        <v>3</v>
      </c>
      <c r="DE360" t="s">
        <v>24</v>
      </c>
      <c r="DF360" t="s">
        <v>24</v>
      </c>
      <c r="DG360" t="s">
        <v>24</v>
      </c>
      <c r="DH360" t="s">
        <v>3</v>
      </c>
      <c r="DI360" t="s">
        <v>24</v>
      </c>
      <c r="DJ360" t="s">
        <v>24</v>
      </c>
      <c r="DK360" t="s">
        <v>3</v>
      </c>
      <c r="DL360" t="s">
        <v>3</v>
      </c>
      <c r="DM360" t="s">
        <v>3</v>
      </c>
      <c r="DN360">
        <v>0</v>
      </c>
      <c r="DO360">
        <v>0</v>
      </c>
      <c r="DP360">
        <v>1</v>
      </c>
      <c r="DQ360">
        <v>1</v>
      </c>
      <c r="DU360">
        <v>1013</v>
      </c>
      <c r="DV360" t="s">
        <v>135</v>
      </c>
      <c r="DW360" t="s">
        <v>135</v>
      </c>
      <c r="DX360">
        <v>1</v>
      </c>
      <c r="DZ360" t="s">
        <v>3</v>
      </c>
      <c r="EA360" t="s">
        <v>3</v>
      </c>
      <c r="EB360" t="s">
        <v>3</v>
      </c>
      <c r="EC360" t="s">
        <v>3</v>
      </c>
      <c r="EE360">
        <v>41318522</v>
      </c>
      <c r="EF360">
        <v>3</v>
      </c>
      <c r="EG360" t="s">
        <v>50</v>
      </c>
      <c r="EH360">
        <v>0</v>
      </c>
      <c r="EI360" t="s">
        <v>3</v>
      </c>
      <c r="EJ360">
        <v>2</v>
      </c>
      <c r="EK360">
        <v>120001</v>
      </c>
      <c r="EL360" t="s">
        <v>301</v>
      </c>
      <c r="EM360" t="s">
        <v>138</v>
      </c>
      <c r="EO360" t="s">
        <v>28</v>
      </c>
      <c r="EQ360">
        <v>131840</v>
      </c>
      <c r="ER360">
        <v>552.89</v>
      </c>
      <c r="ES360">
        <v>457.82</v>
      </c>
      <c r="ET360">
        <v>0</v>
      </c>
      <c r="EU360">
        <v>0</v>
      </c>
      <c r="EV360">
        <v>95.07</v>
      </c>
      <c r="EW360">
        <v>9.4499999999999993</v>
      </c>
      <c r="EX360">
        <v>0</v>
      </c>
      <c r="EY360">
        <v>0</v>
      </c>
      <c r="FQ360">
        <v>0</v>
      </c>
      <c r="FR360">
        <f t="shared" si="367"/>
        <v>0</v>
      </c>
      <c r="FS360">
        <v>0</v>
      </c>
      <c r="FX360">
        <v>92</v>
      </c>
      <c r="FY360">
        <v>43</v>
      </c>
      <c r="GA360" t="s">
        <v>3</v>
      </c>
      <c r="GD360">
        <v>1</v>
      </c>
      <c r="GF360">
        <v>-731637731</v>
      </c>
      <c r="GG360">
        <v>1</v>
      </c>
      <c r="GH360">
        <v>1</v>
      </c>
      <c r="GI360">
        <v>3</v>
      </c>
      <c r="GJ360">
        <v>0</v>
      </c>
      <c r="GK360">
        <v>0</v>
      </c>
      <c r="GL360">
        <f t="shared" si="368"/>
        <v>0</v>
      </c>
      <c r="GM360">
        <f t="shared" si="369"/>
        <v>58824</v>
      </c>
      <c r="GN360">
        <f t="shared" si="370"/>
        <v>0</v>
      </c>
      <c r="GO360">
        <f t="shared" si="371"/>
        <v>58824</v>
      </c>
      <c r="GP360">
        <f t="shared" si="372"/>
        <v>0</v>
      </c>
      <c r="GR360">
        <v>0</v>
      </c>
      <c r="GS360">
        <v>3</v>
      </c>
      <c r="GT360">
        <v>0</v>
      </c>
      <c r="GU360" t="s">
        <v>3</v>
      </c>
      <c r="GV360">
        <f t="shared" si="373"/>
        <v>0</v>
      </c>
      <c r="GW360">
        <v>1</v>
      </c>
      <c r="GX360">
        <f t="shared" si="374"/>
        <v>0</v>
      </c>
      <c r="HA360">
        <v>0</v>
      </c>
      <c r="HB360">
        <v>0</v>
      </c>
      <c r="HC360">
        <f t="shared" si="375"/>
        <v>0</v>
      </c>
      <c r="HE360" t="s">
        <v>3</v>
      </c>
      <c r="HF360" t="s">
        <v>3</v>
      </c>
      <c r="HM360" t="s">
        <v>3</v>
      </c>
      <c r="HN360" t="s">
        <v>3</v>
      </c>
      <c r="HO360" t="s">
        <v>3</v>
      </c>
      <c r="HP360" t="s">
        <v>3</v>
      </c>
      <c r="HQ360" t="s">
        <v>3</v>
      </c>
      <c r="IK360">
        <v>0</v>
      </c>
    </row>
    <row r="361" spans="1:255" x14ac:dyDescent="0.2">
      <c r="A361" s="2">
        <v>17</v>
      </c>
      <c r="B361" s="2">
        <v>1</v>
      </c>
      <c r="C361" s="2"/>
      <c r="D361" s="2"/>
      <c r="E361" s="2" t="s">
        <v>447</v>
      </c>
      <c r="F361" s="2" t="s">
        <v>448</v>
      </c>
      <c r="G361" s="2" t="s">
        <v>449</v>
      </c>
      <c r="H361" s="2" t="s">
        <v>305</v>
      </c>
      <c r="I361" s="2">
        <v>8</v>
      </c>
      <c r="J361" s="2">
        <v>0</v>
      </c>
      <c r="K361" s="2">
        <v>8</v>
      </c>
      <c r="L361" s="2"/>
      <c r="M361" s="2"/>
      <c r="N361" s="2"/>
      <c r="O361" s="2">
        <f t="shared" si="339"/>
        <v>3774</v>
      </c>
      <c r="P361" s="2">
        <f t="shared" si="340"/>
        <v>3774</v>
      </c>
      <c r="Q361" s="2">
        <f t="shared" si="341"/>
        <v>0</v>
      </c>
      <c r="R361" s="2">
        <f t="shared" si="342"/>
        <v>0</v>
      </c>
      <c r="S361" s="2">
        <f t="shared" si="343"/>
        <v>0</v>
      </c>
      <c r="T361" s="2">
        <f t="shared" si="344"/>
        <v>0</v>
      </c>
      <c r="U361" s="2">
        <f t="shared" si="345"/>
        <v>0</v>
      </c>
      <c r="V361" s="2">
        <f t="shared" si="346"/>
        <v>0</v>
      </c>
      <c r="W361" s="2">
        <f t="shared" si="347"/>
        <v>3</v>
      </c>
      <c r="X361" s="2">
        <f t="shared" si="348"/>
        <v>0</v>
      </c>
      <c r="Y361" s="2">
        <f t="shared" si="349"/>
        <v>0</v>
      </c>
      <c r="Z361" s="2"/>
      <c r="AA361" s="2">
        <v>76147896</v>
      </c>
      <c r="AB361" s="2">
        <f t="shared" si="350"/>
        <v>471.79</v>
      </c>
      <c r="AC361" s="2">
        <f t="shared" si="351"/>
        <v>471.79</v>
      </c>
      <c r="AD361" s="2">
        <f>ROUND((((ET361)-(EU361))+AE361),6)</f>
        <v>0</v>
      </c>
      <c r="AE361" s="2">
        <f t="shared" ref="AE361:AF364" si="378">ROUND((EU361),6)</f>
        <v>0</v>
      </c>
      <c r="AF361" s="2">
        <f t="shared" si="378"/>
        <v>0</v>
      </c>
      <c r="AG361" s="2">
        <f t="shared" si="353"/>
        <v>0</v>
      </c>
      <c r="AH361" s="2">
        <f t="shared" ref="AH361:AI364" si="379">(EW361)</f>
        <v>0</v>
      </c>
      <c r="AI361" s="2">
        <f t="shared" si="379"/>
        <v>0</v>
      </c>
      <c r="AJ361" s="2">
        <f t="shared" si="355"/>
        <v>0.35</v>
      </c>
      <c r="AK361" s="2">
        <v>471.79</v>
      </c>
      <c r="AL361" s="2">
        <v>471.79</v>
      </c>
      <c r="AM361" s="2">
        <v>0</v>
      </c>
      <c r="AN361" s="2">
        <v>0</v>
      </c>
      <c r="AO361" s="2">
        <v>0</v>
      </c>
      <c r="AP361" s="2">
        <v>0</v>
      </c>
      <c r="AQ361" s="2">
        <v>0</v>
      </c>
      <c r="AR361" s="2">
        <v>0</v>
      </c>
      <c r="AS361" s="2">
        <v>0.35</v>
      </c>
      <c r="AT361" s="2">
        <v>0</v>
      </c>
      <c r="AU361" s="2">
        <v>0</v>
      </c>
      <c r="AV361" s="2">
        <v>1</v>
      </c>
      <c r="AW361" s="2">
        <v>1</v>
      </c>
      <c r="AX361" s="2"/>
      <c r="AY361" s="2"/>
      <c r="AZ361" s="2">
        <v>1</v>
      </c>
      <c r="BA361" s="2">
        <v>1</v>
      </c>
      <c r="BB361" s="2">
        <v>1</v>
      </c>
      <c r="BC361" s="2">
        <v>1</v>
      </c>
      <c r="BD361" s="2" t="s">
        <v>3</v>
      </c>
      <c r="BE361" s="2" t="s">
        <v>3</v>
      </c>
      <c r="BF361" s="2" t="s">
        <v>3</v>
      </c>
      <c r="BG361" s="2" t="s">
        <v>3</v>
      </c>
      <c r="BH361" s="2">
        <v>3</v>
      </c>
      <c r="BI361" s="2">
        <v>2</v>
      </c>
      <c r="BJ361" s="2" t="s">
        <v>450</v>
      </c>
      <c r="BK361" s="2"/>
      <c r="BL361" s="2"/>
      <c r="BM361" s="2">
        <v>500002</v>
      </c>
      <c r="BN361" s="2">
        <v>0</v>
      </c>
      <c r="BO361" s="2" t="s">
        <v>3</v>
      </c>
      <c r="BP361" s="2">
        <v>0</v>
      </c>
      <c r="BQ361" s="2">
        <v>12</v>
      </c>
      <c r="BR361" s="2">
        <v>0</v>
      </c>
      <c r="BS361" s="2">
        <v>1</v>
      </c>
      <c r="BT361" s="2">
        <v>1</v>
      </c>
      <c r="BU361" s="2">
        <v>1</v>
      </c>
      <c r="BV361" s="2">
        <v>1</v>
      </c>
      <c r="BW361" s="2">
        <v>1</v>
      </c>
      <c r="BX361" s="2">
        <v>1</v>
      </c>
      <c r="BY361" s="2" t="s">
        <v>3</v>
      </c>
      <c r="BZ361" s="2">
        <v>0</v>
      </c>
      <c r="CA361" s="2">
        <v>0</v>
      </c>
      <c r="CB361" s="2" t="s">
        <v>3</v>
      </c>
      <c r="CC361" s="2"/>
      <c r="CD361" s="2"/>
      <c r="CE361" s="2">
        <v>0</v>
      </c>
      <c r="CF361" s="2">
        <v>0</v>
      </c>
      <c r="CG361" s="2">
        <v>0</v>
      </c>
      <c r="CH361" s="2"/>
      <c r="CI361" s="2"/>
      <c r="CJ361" s="2"/>
      <c r="CK361" s="2"/>
      <c r="CL361" s="2"/>
      <c r="CM361" s="2">
        <v>0</v>
      </c>
      <c r="CN361" s="2" t="s">
        <v>3</v>
      </c>
      <c r="CO361" s="2">
        <v>0</v>
      </c>
      <c r="CP361" s="2">
        <f t="shared" si="356"/>
        <v>3774</v>
      </c>
      <c r="CQ361" s="2">
        <f t="shared" si="357"/>
        <v>471.79</v>
      </c>
      <c r="CR361" s="2">
        <f t="shared" si="358"/>
        <v>0</v>
      </c>
      <c r="CS361" s="2">
        <f t="shared" si="359"/>
        <v>0</v>
      </c>
      <c r="CT361" s="2">
        <f t="shared" si="360"/>
        <v>0</v>
      </c>
      <c r="CU361" s="2">
        <f t="shared" si="361"/>
        <v>0</v>
      </c>
      <c r="CV361" s="2">
        <f t="shared" si="362"/>
        <v>0</v>
      </c>
      <c r="CW361" s="2">
        <f t="shared" si="363"/>
        <v>0</v>
      </c>
      <c r="CX361" s="2">
        <f t="shared" si="364"/>
        <v>0.35</v>
      </c>
      <c r="CY361" s="2">
        <f t="shared" si="365"/>
        <v>0</v>
      </c>
      <c r="CZ361" s="2">
        <f t="shared" si="366"/>
        <v>0</v>
      </c>
      <c r="DA361" s="2"/>
      <c r="DB361" s="2"/>
      <c r="DC361" s="2" t="s">
        <v>3</v>
      </c>
      <c r="DD361" s="2" t="s">
        <v>3</v>
      </c>
      <c r="DE361" s="2" t="s">
        <v>3</v>
      </c>
      <c r="DF361" s="2" t="s">
        <v>3</v>
      </c>
      <c r="DG361" s="2" t="s">
        <v>3</v>
      </c>
      <c r="DH361" s="2" t="s">
        <v>3</v>
      </c>
      <c r="DI361" s="2" t="s">
        <v>3</v>
      </c>
      <c r="DJ361" s="2" t="s">
        <v>3</v>
      </c>
      <c r="DK361" s="2" t="s">
        <v>3</v>
      </c>
      <c r="DL361" s="2" t="s">
        <v>3</v>
      </c>
      <c r="DM361" s="2" t="s">
        <v>3</v>
      </c>
      <c r="DN361" s="2">
        <v>0</v>
      </c>
      <c r="DO361" s="2">
        <v>0</v>
      </c>
      <c r="DP361" s="2">
        <v>1</v>
      </c>
      <c r="DQ361" s="2">
        <v>1</v>
      </c>
      <c r="DR361" s="2"/>
      <c r="DS361" s="2"/>
      <c r="DT361" s="2"/>
      <c r="DU361" s="2">
        <v>1013</v>
      </c>
      <c r="DV361" s="2" t="s">
        <v>305</v>
      </c>
      <c r="DW361" s="2" t="s">
        <v>305</v>
      </c>
      <c r="DX361" s="2">
        <v>1</v>
      </c>
      <c r="DY361" s="2"/>
      <c r="DZ361" s="2" t="s">
        <v>3</v>
      </c>
      <c r="EA361" s="2" t="s">
        <v>3</v>
      </c>
      <c r="EB361" s="2" t="s">
        <v>3</v>
      </c>
      <c r="EC361" s="2" t="s">
        <v>3</v>
      </c>
      <c r="ED361" s="2"/>
      <c r="EE361" s="2">
        <v>41318551</v>
      </c>
      <c r="EF361" s="2">
        <v>12</v>
      </c>
      <c r="EG361" s="2" t="s">
        <v>59</v>
      </c>
      <c r="EH361" s="2">
        <v>0</v>
      </c>
      <c r="EI361" s="2" t="s">
        <v>3</v>
      </c>
      <c r="EJ361" s="2">
        <v>2</v>
      </c>
      <c r="EK361" s="2">
        <v>500002</v>
      </c>
      <c r="EL361" s="2" t="s">
        <v>60</v>
      </c>
      <c r="EM361" s="2" t="s">
        <v>61</v>
      </c>
      <c r="EN361" s="2"/>
      <c r="EO361" s="2" t="s">
        <v>3</v>
      </c>
      <c r="EP361" s="2"/>
      <c r="EQ361" s="2">
        <v>131072</v>
      </c>
      <c r="ER361" s="2">
        <v>471.79</v>
      </c>
      <c r="ES361" s="2">
        <v>471.79</v>
      </c>
      <c r="ET361" s="2">
        <v>0</v>
      </c>
      <c r="EU361" s="2">
        <v>0</v>
      </c>
      <c r="EV361" s="2">
        <v>0</v>
      </c>
      <c r="EW361" s="2">
        <v>0</v>
      </c>
      <c r="EX361" s="2">
        <v>0</v>
      </c>
      <c r="EY361" s="2">
        <v>0</v>
      </c>
      <c r="EZ361" s="2"/>
      <c r="FA361" s="2"/>
      <c r="FB361" s="2"/>
      <c r="FC361" s="2"/>
      <c r="FD361" s="2"/>
      <c r="FE361" s="2"/>
      <c r="FF361" s="2"/>
      <c r="FG361" s="2"/>
      <c r="FH361" s="2"/>
      <c r="FI361" s="2"/>
      <c r="FJ361" s="2"/>
      <c r="FK361" s="2"/>
      <c r="FL361" s="2"/>
      <c r="FM361" s="2"/>
      <c r="FN361" s="2"/>
      <c r="FO361" s="2"/>
      <c r="FP361" s="2"/>
      <c r="FQ361" s="2">
        <v>0</v>
      </c>
      <c r="FR361" s="2">
        <f t="shared" si="367"/>
        <v>0</v>
      </c>
      <c r="FS361" s="2">
        <v>0</v>
      </c>
      <c r="FT361" s="2"/>
      <c r="FU361" s="2"/>
      <c r="FV361" s="2"/>
      <c r="FW361" s="2"/>
      <c r="FX361" s="2">
        <v>0</v>
      </c>
      <c r="FY361" s="2">
        <v>0</v>
      </c>
      <c r="FZ361" s="2"/>
      <c r="GA361" s="2" t="s">
        <v>3</v>
      </c>
      <c r="GB361" s="2"/>
      <c r="GC361" s="2"/>
      <c r="GD361" s="2">
        <v>1</v>
      </c>
      <c r="GE361" s="2"/>
      <c r="GF361" s="2">
        <v>1084163517</v>
      </c>
      <c r="GG361" s="2">
        <v>2</v>
      </c>
      <c r="GH361" s="2">
        <v>1</v>
      </c>
      <c r="GI361" s="2">
        <v>-2</v>
      </c>
      <c r="GJ361" s="2">
        <v>0</v>
      </c>
      <c r="GK361" s="2">
        <v>0</v>
      </c>
      <c r="GL361" s="2">
        <f t="shared" si="368"/>
        <v>0</v>
      </c>
      <c r="GM361" s="2">
        <f t="shared" si="369"/>
        <v>3774</v>
      </c>
      <c r="GN361" s="2">
        <f t="shared" si="370"/>
        <v>0</v>
      </c>
      <c r="GO361" s="2">
        <f t="shared" si="371"/>
        <v>3774</v>
      </c>
      <c r="GP361" s="2">
        <f t="shared" si="372"/>
        <v>0</v>
      </c>
      <c r="GQ361" s="2"/>
      <c r="GR361" s="2">
        <v>0</v>
      </c>
      <c r="GS361" s="2">
        <v>3</v>
      </c>
      <c r="GT361" s="2">
        <v>0</v>
      </c>
      <c r="GU361" s="2" t="s">
        <v>3</v>
      </c>
      <c r="GV361" s="2">
        <f t="shared" si="373"/>
        <v>0</v>
      </c>
      <c r="GW361" s="2">
        <v>1</v>
      </c>
      <c r="GX361" s="2">
        <f t="shared" si="374"/>
        <v>0</v>
      </c>
      <c r="GY361" s="2"/>
      <c r="GZ361" s="2"/>
      <c r="HA361" s="2">
        <v>0</v>
      </c>
      <c r="HB361" s="2">
        <v>0</v>
      </c>
      <c r="HC361" s="2">
        <f t="shared" si="375"/>
        <v>0</v>
      </c>
      <c r="HD361" s="2"/>
      <c r="HE361" s="2" t="s">
        <v>3</v>
      </c>
      <c r="HF361" s="2" t="s">
        <v>3</v>
      </c>
      <c r="HG361" s="2"/>
      <c r="HH361" s="2"/>
      <c r="HI361" s="2"/>
      <c r="HJ361" s="2"/>
      <c r="HK361" s="2"/>
      <c r="HL361" s="2"/>
      <c r="HM361" s="2" t="s">
        <v>3</v>
      </c>
      <c r="HN361" s="2" t="s">
        <v>3</v>
      </c>
      <c r="HO361" s="2" t="s">
        <v>3</v>
      </c>
      <c r="HP361" s="2" t="s">
        <v>3</v>
      </c>
      <c r="HQ361" s="2" t="s">
        <v>3</v>
      </c>
      <c r="HR361" s="2"/>
      <c r="HS361" s="2"/>
      <c r="HT361" s="2"/>
      <c r="HU361" s="2"/>
      <c r="HV361" s="2"/>
      <c r="HW361" s="2"/>
      <c r="HX361" s="2"/>
      <c r="HY361" s="2"/>
      <c r="HZ361" s="2"/>
      <c r="IA361" s="2"/>
      <c r="IB361" s="2"/>
      <c r="IC361" s="2"/>
      <c r="ID361" s="2"/>
      <c r="IE361" s="2"/>
      <c r="IF361" s="2"/>
      <c r="IG361" s="2"/>
      <c r="IH361" s="2"/>
      <c r="II361" s="2"/>
      <c r="IJ361" s="2"/>
      <c r="IK361" s="2">
        <v>0</v>
      </c>
      <c r="IL361" s="2"/>
      <c r="IM361" s="2"/>
      <c r="IN361" s="2"/>
      <c r="IO361" s="2"/>
      <c r="IP361" s="2"/>
      <c r="IQ361" s="2"/>
      <c r="IR361" s="2"/>
      <c r="IS361" s="2"/>
      <c r="IT361" s="2"/>
      <c r="IU361" s="2"/>
    </row>
    <row r="362" spans="1:255" x14ac:dyDescent="0.2">
      <c r="A362">
        <v>17</v>
      </c>
      <c r="B362">
        <v>1</v>
      </c>
      <c r="E362" t="s">
        <v>447</v>
      </c>
      <c r="F362" t="s">
        <v>448</v>
      </c>
      <c r="G362" t="s">
        <v>449</v>
      </c>
      <c r="H362" t="s">
        <v>305</v>
      </c>
      <c r="I362">
        <v>8</v>
      </c>
      <c r="J362">
        <v>0</v>
      </c>
      <c r="K362">
        <v>8</v>
      </c>
      <c r="O362">
        <f t="shared" si="339"/>
        <v>31063</v>
      </c>
      <c r="P362">
        <f t="shared" si="340"/>
        <v>31063</v>
      </c>
      <c r="Q362">
        <f t="shared" si="341"/>
        <v>0</v>
      </c>
      <c r="R362">
        <f t="shared" si="342"/>
        <v>0</v>
      </c>
      <c r="S362">
        <f t="shared" si="343"/>
        <v>0</v>
      </c>
      <c r="T362">
        <f t="shared" si="344"/>
        <v>0</v>
      </c>
      <c r="U362">
        <f t="shared" si="345"/>
        <v>0</v>
      </c>
      <c r="V362">
        <f t="shared" si="346"/>
        <v>0</v>
      </c>
      <c r="W362">
        <f t="shared" si="347"/>
        <v>3</v>
      </c>
      <c r="X362">
        <f t="shared" si="348"/>
        <v>0</v>
      </c>
      <c r="Y362">
        <f t="shared" si="349"/>
        <v>0</v>
      </c>
      <c r="AA362">
        <v>76147894</v>
      </c>
      <c r="AB362">
        <f t="shared" si="350"/>
        <v>471.79</v>
      </c>
      <c r="AC362">
        <f t="shared" si="351"/>
        <v>471.79</v>
      </c>
      <c r="AD362">
        <f>ROUND((((ET362)-(EU362))+AE362),6)</f>
        <v>0</v>
      </c>
      <c r="AE362">
        <f t="shared" si="378"/>
        <v>0</v>
      </c>
      <c r="AF362">
        <f t="shared" si="378"/>
        <v>0</v>
      </c>
      <c r="AG362">
        <f t="shared" si="353"/>
        <v>0</v>
      </c>
      <c r="AH362">
        <f t="shared" si="379"/>
        <v>0</v>
      </c>
      <c r="AI362">
        <f t="shared" si="379"/>
        <v>0</v>
      </c>
      <c r="AJ362">
        <f t="shared" si="355"/>
        <v>0.35</v>
      </c>
      <c r="AK362">
        <v>471.79</v>
      </c>
      <c r="AL362">
        <v>471.79</v>
      </c>
      <c r="AM362">
        <v>0</v>
      </c>
      <c r="AN362">
        <v>0</v>
      </c>
      <c r="AO362">
        <v>0</v>
      </c>
      <c r="AP362">
        <v>0</v>
      </c>
      <c r="AQ362">
        <v>0</v>
      </c>
      <c r="AR362">
        <v>0</v>
      </c>
      <c r="AS362">
        <v>0.35</v>
      </c>
      <c r="AT362">
        <v>0</v>
      </c>
      <c r="AU362">
        <v>0</v>
      </c>
      <c r="AV362">
        <v>1</v>
      </c>
      <c r="AW362">
        <v>1</v>
      </c>
      <c r="AZ362">
        <v>8.23</v>
      </c>
      <c r="BA362">
        <v>1</v>
      </c>
      <c r="BB362">
        <v>1</v>
      </c>
      <c r="BC362">
        <v>8.23</v>
      </c>
      <c r="BD362" t="s">
        <v>3</v>
      </c>
      <c r="BE362" t="s">
        <v>3</v>
      </c>
      <c r="BF362" t="s">
        <v>3</v>
      </c>
      <c r="BG362" t="s">
        <v>3</v>
      </c>
      <c r="BH362">
        <v>3</v>
      </c>
      <c r="BI362">
        <v>2</v>
      </c>
      <c r="BJ362" t="s">
        <v>450</v>
      </c>
      <c r="BM362">
        <v>500002</v>
      </c>
      <c r="BN362">
        <v>0</v>
      </c>
      <c r="BO362" t="s">
        <v>258</v>
      </c>
      <c r="BP362">
        <v>1</v>
      </c>
      <c r="BQ362">
        <v>12</v>
      </c>
      <c r="BR362">
        <v>0</v>
      </c>
      <c r="BS362">
        <v>1</v>
      </c>
      <c r="BT362">
        <v>1</v>
      </c>
      <c r="BU362">
        <v>1</v>
      </c>
      <c r="BV362">
        <v>1</v>
      </c>
      <c r="BW362">
        <v>1</v>
      </c>
      <c r="BX362">
        <v>1</v>
      </c>
      <c r="BY362" t="s">
        <v>3</v>
      </c>
      <c r="BZ362">
        <v>0</v>
      </c>
      <c r="CA362">
        <v>0</v>
      </c>
      <c r="CB362" t="s">
        <v>3</v>
      </c>
      <c r="CE362">
        <v>0</v>
      </c>
      <c r="CF362">
        <v>0</v>
      </c>
      <c r="CG362">
        <v>0</v>
      </c>
      <c r="CM362">
        <v>0</v>
      </c>
      <c r="CN362" t="s">
        <v>3</v>
      </c>
      <c r="CO362">
        <v>0</v>
      </c>
      <c r="CP362">
        <f t="shared" si="356"/>
        <v>31063</v>
      </c>
      <c r="CQ362">
        <f t="shared" si="357"/>
        <v>3882.8317000000002</v>
      </c>
      <c r="CR362">
        <f t="shared" si="358"/>
        <v>0</v>
      </c>
      <c r="CS362">
        <f t="shared" si="359"/>
        <v>0</v>
      </c>
      <c r="CT362">
        <f t="shared" si="360"/>
        <v>0</v>
      </c>
      <c r="CU362">
        <f t="shared" si="361"/>
        <v>0</v>
      </c>
      <c r="CV362">
        <f t="shared" si="362"/>
        <v>0</v>
      </c>
      <c r="CW362">
        <f t="shared" si="363"/>
        <v>0</v>
      </c>
      <c r="CX362">
        <f t="shared" si="364"/>
        <v>0.35</v>
      </c>
      <c r="CY362">
        <f t="shared" si="365"/>
        <v>0</v>
      </c>
      <c r="CZ362">
        <f t="shared" si="366"/>
        <v>0</v>
      </c>
      <c r="DC362" t="s">
        <v>3</v>
      </c>
      <c r="DD362" t="s">
        <v>3</v>
      </c>
      <c r="DE362" t="s">
        <v>3</v>
      </c>
      <c r="DF362" t="s">
        <v>3</v>
      </c>
      <c r="DG362" t="s">
        <v>3</v>
      </c>
      <c r="DH362" t="s">
        <v>3</v>
      </c>
      <c r="DI362" t="s">
        <v>3</v>
      </c>
      <c r="DJ362" t="s">
        <v>3</v>
      </c>
      <c r="DK362" t="s">
        <v>3</v>
      </c>
      <c r="DL362" t="s">
        <v>3</v>
      </c>
      <c r="DM362" t="s">
        <v>3</v>
      </c>
      <c r="DN362">
        <v>0</v>
      </c>
      <c r="DO362">
        <v>0</v>
      </c>
      <c r="DP362">
        <v>1</v>
      </c>
      <c r="DQ362">
        <v>1</v>
      </c>
      <c r="DU362">
        <v>1013</v>
      </c>
      <c r="DV362" t="s">
        <v>305</v>
      </c>
      <c r="DW362" t="s">
        <v>305</v>
      </c>
      <c r="DX362">
        <v>1</v>
      </c>
      <c r="DZ362" t="s">
        <v>3</v>
      </c>
      <c r="EA362" t="s">
        <v>3</v>
      </c>
      <c r="EB362" t="s">
        <v>3</v>
      </c>
      <c r="EC362" t="s">
        <v>3</v>
      </c>
      <c r="EE362">
        <v>41318551</v>
      </c>
      <c r="EF362">
        <v>12</v>
      </c>
      <c r="EG362" t="s">
        <v>59</v>
      </c>
      <c r="EH362">
        <v>0</v>
      </c>
      <c r="EI362" t="s">
        <v>3</v>
      </c>
      <c r="EJ362">
        <v>2</v>
      </c>
      <c r="EK362">
        <v>500002</v>
      </c>
      <c r="EL362" t="s">
        <v>60</v>
      </c>
      <c r="EM362" t="s">
        <v>61</v>
      </c>
      <c r="EO362" t="s">
        <v>3</v>
      </c>
      <c r="EQ362">
        <v>131072</v>
      </c>
      <c r="ER362">
        <v>471.79</v>
      </c>
      <c r="ES362">
        <v>471.79</v>
      </c>
      <c r="ET362">
        <v>0</v>
      </c>
      <c r="EU362">
        <v>0</v>
      </c>
      <c r="EV362">
        <v>0</v>
      </c>
      <c r="EW362">
        <v>0</v>
      </c>
      <c r="EX362">
        <v>0</v>
      </c>
      <c r="EY362">
        <v>0</v>
      </c>
      <c r="FQ362">
        <v>0</v>
      </c>
      <c r="FR362">
        <f t="shared" si="367"/>
        <v>0</v>
      </c>
      <c r="FS362">
        <v>0</v>
      </c>
      <c r="FX362">
        <v>0</v>
      </c>
      <c r="FY362">
        <v>0</v>
      </c>
      <c r="GA362" t="s">
        <v>3</v>
      </c>
      <c r="GD362">
        <v>1</v>
      </c>
      <c r="GF362">
        <v>1084163517</v>
      </c>
      <c r="GG362">
        <v>1</v>
      </c>
      <c r="GH362">
        <v>1</v>
      </c>
      <c r="GI362">
        <v>3</v>
      </c>
      <c r="GJ362">
        <v>0</v>
      </c>
      <c r="GK362">
        <v>0</v>
      </c>
      <c r="GL362">
        <f t="shared" si="368"/>
        <v>0</v>
      </c>
      <c r="GM362">
        <f t="shared" si="369"/>
        <v>31063</v>
      </c>
      <c r="GN362">
        <f t="shared" si="370"/>
        <v>0</v>
      </c>
      <c r="GO362">
        <f t="shared" si="371"/>
        <v>31063</v>
      </c>
      <c r="GP362">
        <f t="shared" si="372"/>
        <v>0</v>
      </c>
      <c r="GR362">
        <v>0</v>
      </c>
      <c r="GS362">
        <v>3</v>
      </c>
      <c r="GT362">
        <v>0</v>
      </c>
      <c r="GU362" t="s">
        <v>3</v>
      </c>
      <c r="GV362">
        <f t="shared" si="373"/>
        <v>0</v>
      </c>
      <c r="GW362">
        <v>1</v>
      </c>
      <c r="GX362">
        <f t="shared" si="374"/>
        <v>0</v>
      </c>
      <c r="HA362">
        <v>0</v>
      </c>
      <c r="HB362">
        <v>0</v>
      </c>
      <c r="HC362">
        <f t="shared" si="375"/>
        <v>0</v>
      </c>
      <c r="HE362" t="s">
        <v>3</v>
      </c>
      <c r="HF362" t="s">
        <v>3</v>
      </c>
      <c r="HM362" t="s">
        <v>3</v>
      </c>
      <c r="HN362" t="s">
        <v>3</v>
      </c>
      <c r="HO362" t="s">
        <v>3</v>
      </c>
      <c r="HP362" t="s">
        <v>3</v>
      </c>
      <c r="HQ362" t="s">
        <v>3</v>
      </c>
      <c r="IK362">
        <v>0</v>
      </c>
    </row>
    <row r="363" spans="1:255" x14ac:dyDescent="0.2">
      <c r="A363" s="2">
        <v>17</v>
      </c>
      <c r="B363" s="2">
        <v>1</v>
      </c>
      <c r="C363" s="2"/>
      <c r="D363" s="2"/>
      <c r="E363" s="2" t="s">
        <v>451</v>
      </c>
      <c r="F363" s="2" t="s">
        <v>452</v>
      </c>
      <c r="G363" s="2" t="s">
        <v>453</v>
      </c>
      <c r="H363" s="2" t="s">
        <v>305</v>
      </c>
      <c r="I363" s="2">
        <v>2</v>
      </c>
      <c r="J363" s="2">
        <v>0</v>
      </c>
      <c r="K363" s="2">
        <v>2</v>
      </c>
      <c r="L363" s="2"/>
      <c r="M363" s="2"/>
      <c r="N363" s="2"/>
      <c r="O363" s="2">
        <f t="shared" si="339"/>
        <v>1072</v>
      </c>
      <c r="P363" s="2">
        <f t="shared" si="340"/>
        <v>1072</v>
      </c>
      <c r="Q363" s="2">
        <f t="shared" si="341"/>
        <v>0</v>
      </c>
      <c r="R363" s="2">
        <f t="shared" si="342"/>
        <v>0</v>
      </c>
      <c r="S363" s="2">
        <f t="shared" si="343"/>
        <v>0</v>
      </c>
      <c r="T363" s="2">
        <f t="shared" si="344"/>
        <v>0</v>
      </c>
      <c r="U363" s="2">
        <f t="shared" si="345"/>
        <v>0</v>
      </c>
      <c r="V363" s="2">
        <f t="shared" si="346"/>
        <v>0</v>
      </c>
      <c r="W363" s="2">
        <f t="shared" si="347"/>
        <v>1</v>
      </c>
      <c r="X363" s="2">
        <f t="shared" si="348"/>
        <v>0</v>
      </c>
      <c r="Y363" s="2">
        <f t="shared" si="349"/>
        <v>0</v>
      </c>
      <c r="Z363" s="2"/>
      <c r="AA363" s="2">
        <v>76147896</v>
      </c>
      <c r="AB363" s="2">
        <f t="shared" si="350"/>
        <v>535.83000000000004</v>
      </c>
      <c r="AC363" s="2">
        <f t="shared" si="351"/>
        <v>535.83000000000004</v>
      </c>
      <c r="AD363" s="2">
        <f>ROUND((((ET363)-(EU363))+AE363),6)</f>
        <v>0</v>
      </c>
      <c r="AE363" s="2">
        <f t="shared" si="378"/>
        <v>0</v>
      </c>
      <c r="AF363" s="2">
        <f t="shared" si="378"/>
        <v>0</v>
      </c>
      <c r="AG363" s="2">
        <f t="shared" si="353"/>
        <v>0</v>
      </c>
      <c r="AH363" s="2">
        <f t="shared" si="379"/>
        <v>0</v>
      </c>
      <c r="AI363" s="2">
        <f t="shared" si="379"/>
        <v>0</v>
      </c>
      <c r="AJ363" s="2">
        <f t="shared" si="355"/>
        <v>0.44</v>
      </c>
      <c r="AK363" s="2">
        <v>535.83000000000004</v>
      </c>
      <c r="AL363" s="2">
        <v>535.83000000000004</v>
      </c>
      <c r="AM363" s="2">
        <v>0</v>
      </c>
      <c r="AN363" s="2">
        <v>0</v>
      </c>
      <c r="AO363" s="2">
        <v>0</v>
      </c>
      <c r="AP363" s="2">
        <v>0</v>
      </c>
      <c r="AQ363" s="2">
        <v>0</v>
      </c>
      <c r="AR363" s="2">
        <v>0</v>
      </c>
      <c r="AS363" s="2">
        <v>0.44</v>
      </c>
      <c r="AT363" s="2">
        <v>0</v>
      </c>
      <c r="AU363" s="2">
        <v>0</v>
      </c>
      <c r="AV363" s="2">
        <v>1</v>
      </c>
      <c r="AW363" s="2">
        <v>1</v>
      </c>
      <c r="AX363" s="2"/>
      <c r="AY363" s="2"/>
      <c r="AZ363" s="2">
        <v>1</v>
      </c>
      <c r="BA363" s="2">
        <v>1</v>
      </c>
      <c r="BB363" s="2">
        <v>1</v>
      </c>
      <c r="BC363" s="2">
        <v>1</v>
      </c>
      <c r="BD363" s="2" t="s">
        <v>3</v>
      </c>
      <c r="BE363" s="2" t="s">
        <v>3</v>
      </c>
      <c r="BF363" s="2" t="s">
        <v>3</v>
      </c>
      <c r="BG363" s="2" t="s">
        <v>3</v>
      </c>
      <c r="BH363" s="2">
        <v>3</v>
      </c>
      <c r="BI363" s="2">
        <v>2</v>
      </c>
      <c r="BJ363" s="2" t="s">
        <v>454</v>
      </c>
      <c r="BK363" s="2"/>
      <c r="BL363" s="2"/>
      <c r="BM363" s="2">
        <v>500002</v>
      </c>
      <c r="BN363" s="2">
        <v>0</v>
      </c>
      <c r="BO363" s="2" t="s">
        <v>3</v>
      </c>
      <c r="BP363" s="2">
        <v>0</v>
      </c>
      <c r="BQ363" s="2">
        <v>12</v>
      </c>
      <c r="BR363" s="2">
        <v>0</v>
      </c>
      <c r="BS363" s="2">
        <v>1</v>
      </c>
      <c r="BT363" s="2">
        <v>1</v>
      </c>
      <c r="BU363" s="2">
        <v>1</v>
      </c>
      <c r="BV363" s="2">
        <v>1</v>
      </c>
      <c r="BW363" s="2">
        <v>1</v>
      </c>
      <c r="BX363" s="2">
        <v>1</v>
      </c>
      <c r="BY363" s="2" t="s">
        <v>3</v>
      </c>
      <c r="BZ363" s="2">
        <v>0</v>
      </c>
      <c r="CA363" s="2">
        <v>0</v>
      </c>
      <c r="CB363" s="2" t="s">
        <v>3</v>
      </c>
      <c r="CC363" s="2"/>
      <c r="CD363" s="2"/>
      <c r="CE363" s="2">
        <v>0</v>
      </c>
      <c r="CF363" s="2">
        <v>0</v>
      </c>
      <c r="CG363" s="2">
        <v>0</v>
      </c>
      <c r="CH363" s="2"/>
      <c r="CI363" s="2"/>
      <c r="CJ363" s="2"/>
      <c r="CK363" s="2"/>
      <c r="CL363" s="2"/>
      <c r="CM363" s="2">
        <v>0</v>
      </c>
      <c r="CN363" s="2" t="s">
        <v>3</v>
      </c>
      <c r="CO363" s="2">
        <v>0</v>
      </c>
      <c r="CP363" s="2">
        <f t="shared" si="356"/>
        <v>1072</v>
      </c>
      <c r="CQ363" s="2">
        <f t="shared" si="357"/>
        <v>535.83000000000004</v>
      </c>
      <c r="CR363" s="2">
        <f t="shared" si="358"/>
        <v>0</v>
      </c>
      <c r="CS363" s="2">
        <f t="shared" si="359"/>
        <v>0</v>
      </c>
      <c r="CT363" s="2">
        <f t="shared" si="360"/>
        <v>0</v>
      </c>
      <c r="CU363" s="2">
        <f t="shared" si="361"/>
        <v>0</v>
      </c>
      <c r="CV363" s="2">
        <f t="shared" si="362"/>
        <v>0</v>
      </c>
      <c r="CW363" s="2">
        <f t="shared" si="363"/>
        <v>0</v>
      </c>
      <c r="CX363" s="2">
        <f t="shared" si="364"/>
        <v>0.44</v>
      </c>
      <c r="CY363" s="2">
        <f t="shared" si="365"/>
        <v>0</v>
      </c>
      <c r="CZ363" s="2">
        <f t="shared" si="366"/>
        <v>0</v>
      </c>
      <c r="DA363" s="2"/>
      <c r="DB363" s="2"/>
      <c r="DC363" s="2" t="s">
        <v>3</v>
      </c>
      <c r="DD363" s="2" t="s">
        <v>3</v>
      </c>
      <c r="DE363" s="2" t="s">
        <v>3</v>
      </c>
      <c r="DF363" s="2" t="s">
        <v>3</v>
      </c>
      <c r="DG363" s="2" t="s">
        <v>3</v>
      </c>
      <c r="DH363" s="2" t="s">
        <v>3</v>
      </c>
      <c r="DI363" s="2" t="s">
        <v>3</v>
      </c>
      <c r="DJ363" s="2" t="s">
        <v>3</v>
      </c>
      <c r="DK363" s="2" t="s">
        <v>3</v>
      </c>
      <c r="DL363" s="2" t="s">
        <v>3</v>
      </c>
      <c r="DM363" s="2" t="s">
        <v>3</v>
      </c>
      <c r="DN363" s="2">
        <v>0</v>
      </c>
      <c r="DO363" s="2">
        <v>0</v>
      </c>
      <c r="DP363" s="2">
        <v>1</v>
      </c>
      <c r="DQ363" s="2">
        <v>1</v>
      </c>
      <c r="DR363" s="2"/>
      <c r="DS363" s="2"/>
      <c r="DT363" s="2"/>
      <c r="DU363" s="2">
        <v>1013</v>
      </c>
      <c r="DV363" s="2" t="s">
        <v>305</v>
      </c>
      <c r="DW363" s="2" t="s">
        <v>305</v>
      </c>
      <c r="DX363" s="2">
        <v>1</v>
      </c>
      <c r="DY363" s="2"/>
      <c r="DZ363" s="2" t="s">
        <v>3</v>
      </c>
      <c r="EA363" s="2" t="s">
        <v>3</v>
      </c>
      <c r="EB363" s="2" t="s">
        <v>3</v>
      </c>
      <c r="EC363" s="2" t="s">
        <v>3</v>
      </c>
      <c r="ED363" s="2"/>
      <c r="EE363" s="2">
        <v>41318551</v>
      </c>
      <c r="EF363" s="2">
        <v>12</v>
      </c>
      <c r="EG363" s="2" t="s">
        <v>59</v>
      </c>
      <c r="EH363" s="2">
        <v>0</v>
      </c>
      <c r="EI363" s="2" t="s">
        <v>3</v>
      </c>
      <c r="EJ363" s="2">
        <v>2</v>
      </c>
      <c r="EK363" s="2">
        <v>500002</v>
      </c>
      <c r="EL363" s="2" t="s">
        <v>60</v>
      </c>
      <c r="EM363" s="2" t="s">
        <v>61</v>
      </c>
      <c r="EN363" s="2"/>
      <c r="EO363" s="2" t="s">
        <v>3</v>
      </c>
      <c r="EP363" s="2"/>
      <c r="EQ363" s="2">
        <v>131072</v>
      </c>
      <c r="ER363" s="2">
        <v>535.83000000000004</v>
      </c>
      <c r="ES363" s="2">
        <v>535.83000000000004</v>
      </c>
      <c r="ET363" s="2">
        <v>0</v>
      </c>
      <c r="EU363" s="2">
        <v>0</v>
      </c>
      <c r="EV363" s="2">
        <v>0</v>
      </c>
      <c r="EW363" s="2">
        <v>0</v>
      </c>
      <c r="EX363" s="2">
        <v>0</v>
      </c>
      <c r="EY363" s="2">
        <v>0</v>
      </c>
      <c r="EZ363" s="2"/>
      <c r="FA363" s="2"/>
      <c r="FB363" s="2"/>
      <c r="FC363" s="2"/>
      <c r="FD363" s="2"/>
      <c r="FE363" s="2"/>
      <c r="FF363" s="2"/>
      <c r="FG363" s="2"/>
      <c r="FH363" s="2"/>
      <c r="FI363" s="2"/>
      <c r="FJ363" s="2"/>
      <c r="FK363" s="2"/>
      <c r="FL363" s="2"/>
      <c r="FM363" s="2"/>
      <c r="FN363" s="2"/>
      <c r="FO363" s="2"/>
      <c r="FP363" s="2"/>
      <c r="FQ363" s="2">
        <v>0</v>
      </c>
      <c r="FR363" s="2">
        <f t="shared" si="367"/>
        <v>0</v>
      </c>
      <c r="FS363" s="2">
        <v>0</v>
      </c>
      <c r="FT363" s="2"/>
      <c r="FU363" s="2"/>
      <c r="FV363" s="2"/>
      <c r="FW363" s="2"/>
      <c r="FX363" s="2">
        <v>0</v>
      </c>
      <c r="FY363" s="2">
        <v>0</v>
      </c>
      <c r="FZ363" s="2"/>
      <c r="GA363" s="2" t="s">
        <v>3</v>
      </c>
      <c r="GB363" s="2"/>
      <c r="GC363" s="2"/>
      <c r="GD363" s="2">
        <v>1</v>
      </c>
      <c r="GE363" s="2"/>
      <c r="GF363" s="2">
        <v>623138403</v>
      </c>
      <c r="GG363" s="2">
        <v>2</v>
      </c>
      <c r="GH363" s="2">
        <v>1</v>
      </c>
      <c r="GI363" s="2">
        <v>-2</v>
      </c>
      <c r="GJ363" s="2">
        <v>0</v>
      </c>
      <c r="GK363" s="2">
        <v>0</v>
      </c>
      <c r="GL363" s="2">
        <f t="shared" si="368"/>
        <v>0</v>
      </c>
      <c r="GM363" s="2">
        <f t="shared" si="369"/>
        <v>1072</v>
      </c>
      <c r="GN363" s="2">
        <f t="shared" si="370"/>
        <v>0</v>
      </c>
      <c r="GO363" s="2">
        <f t="shared" si="371"/>
        <v>1072</v>
      </c>
      <c r="GP363" s="2">
        <f t="shared" si="372"/>
        <v>0</v>
      </c>
      <c r="GQ363" s="2"/>
      <c r="GR363" s="2">
        <v>0</v>
      </c>
      <c r="GS363" s="2">
        <v>3</v>
      </c>
      <c r="GT363" s="2">
        <v>0</v>
      </c>
      <c r="GU363" s="2" t="s">
        <v>3</v>
      </c>
      <c r="GV363" s="2">
        <f t="shared" si="373"/>
        <v>0</v>
      </c>
      <c r="GW363" s="2">
        <v>1</v>
      </c>
      <c r="GX363" s="2">
        <f t="shared" si="374"/>
        <v>0</v>
      </c>
      <c r="GY363" s="2"/>
      <c r="GZ363" s="2"/>
      <c r="HA363" s="2">
        <v>0</v>
      </c>
      <c r="HB363" s="2">
        <v>0</v>
      </c>
      <c r="HC363" s="2">
        <f t="shared" si="375"/>
        <v>0</v>
      </c>
      <c r="HD363" s="2"/>
      <c r="HE363" s="2" t="s">
        <v>3</v>
      </c>
      <c r="HF363" s="2" t="s">
        <v>3</v>
      </c>
      <c r="HG363" s="2"/>
      <c r="HH363" s="2"/>
      <c r="HI363" s="2"/>
      <c r="HJ363" s="2"/>
      <c r="HK363" s="2"/>
      <c r="HL363" s="2"/>
      <c r="HM363" s="2" t="s">
        <v>3</v>
      </c>
      <c r="HN363" s="2" t="s">
        <v>3</v>
      </c>
      <c r="HO363" s="2" t="s">
        <v>3</v>
      </c>
      <c r="HP363" s="2" t="s">
        <v>3</v>
      </c>
      <c r="HQ363" s="2" t="s">
        <v>3</v>
      </c>
      <c r="HR363" s="2"/>
      <c r="HS363" s="2"/>
      <c r="HT363" s="2"/>
      <c r="HU363" s="2"/>
      <c r="HV363" s="2"/>
      <c r="HW363" s="2"/>
      <c r="HX363" s="2"/>
      <c r="HY363" s="2"/>
      <c r="HZ363" s="2"/>
      <c r="IA363" s="2"/>
      <c r="IB363" s="2"/>
      <c r="IC363" s="2"/>
      <c r="ID363" s="2"/>
      <c r="IE363" s="2"/>
      <c r="IF363" s="2"/>
      <c r="IG363" s="2"/>
      <c r="IH363" s="2"/>
      <c r="II363" s="2"/>
      <c r="IJ363" s="2"/>
      <c r="IK363" s="2">
        <v>0</v>
      </c>
      <c r="IL363" s="2"/>
      <c r="IM363" s="2"/>
      <c r="IN363" s="2"/>
      <c r="IO363" s="2"/>
      <c r="IP363" s="2"/>
      <c r="IQ363" s="2"/>
      <c r="IR363" s="2"/>
      <c r="IS363" s="2"/>
      <c r="IT363" s="2"/>
      <c r="IU363" s="2"/>
    </row>
    <row r="364" spans="1:255" x14ac:dyDescent="0.2">
      <c r="A364">
        <v>17</v>
      </c>
      <c r="B364">
        <v>1</v>
      </c>
      <c r="E364" t="s">
        <v>451</v>
      </c>
      <c r="F364" t="s">
        <v>452</v>
      </c>
      <c r="G364" t="s">
        <v>453</v>
      </c>
      <c r="H364" t="s">
        <v>305</v>
      </c>
      <c r="I364">
        <v>2</v>
      </c>
      <c r="J364">
        <v>0</v>
      </c>
      <c r="K364">
        <v>2</v>
      </c>
      <c r="O364">
        <f t="shared" si="339"/>
        <v>8820</v>
      </c>
      <c r="P364">
        <f t="shared" si="340"/>
        <v>8820</v>
      </c>
      <c r="Q364">
        <f t="shared" si="341"/>
        <v>0</v>
      </c>
      <c r="R364">
        <f t="shared" si="342"/>
        <v>0</v>
      </c>
      <c r="S364">
        <f t="shared" si="343"/>
        <v>0</v>
      </c>
      <c r="T364">
        <f t="shared" si="344"/>
        <v>0</v>
      </c>
      <c r="U364">
        <f t="shared" si="345"/>
        <v>0</v>
      </c>
      <c r="V364">
        <f t="shared" si="346"/>
        <v>0</v>
      </c>
      <c r="W364">
        <f t="shared" si="347"/>
        <v>1</v>
      </c>
      <c r="X364">
        <f t="shared" si="348"/>
        <v>0</v>
      </c>
      <c r="Y364">
        <f t="shared" si="349"/>
        <v>0</v>
      </c>
      <c r="AA364">
        <v>76147894</v>
      </c>
      <c r="AB364">
        <f t="shared" si="350"/>
        <v>535.83000000000004</v>
      </c>
      <c r="AC364">
        <f t="shared" si="351"/>
        <v>535.83000000000004</v>
      </c>
      <c r="AD364">
        <f>ROUND((((ET364)-(EU364))+AE364),6)</f>
        <v>0</v>
      </c>
      <c r="AE364">
        <f t="shared" si="378"/>
        <v>0</v>
      </c>
      <c r="AF364">
        <f t="shared" si="378"/>
        <v>0</v>
      </c>
      <c r="AG364">
        <f t="shared" si="353"/>
        <v>0</v>
      </c>
      <c r="AH364">
        <f t="shared" si="379"/>
        <v>0</v>
      </c>
      <c r="AI364">
        <f t="shared" si="379"/>
        <v>0</v>
      </c>
      <c r="AJ364">
        <f t="shared" si="355"/>
        <v>0.44</v>
      </c>
      <c r="AK364">
        <v>535.83000000000004</v>
      </c>
      <c r="AL364">
        <v>535.83000000000004</v>
      </c>
      <c r="AM364">
        <v>0</v>
      </c>
      <c r="AN364">
        <v>0</v>
      </c>
      <c r="AO364">
        <v>0</v>
      </c>
      <c r="AP364">
        <v>0</v>
      </c>
      <c r="AQ364">
        <v>0</v>
      </c>
      <c r="AR364">
        <v>0</v>
      </c>
      <c r="AS364">
        <v>0.44</v>
      </c>
      <c r="AT364">
        <v>0</v>
      </c>
      <c r="AU364">
        <v>0</v>
      </c>
      <c r="AV364">
        <v>1</v>
      </c>
      <c r="AW364">
        <v>1</v>
      </c>
      <c r="AZ364">
        <v>8.23</v>
      </c>
      <c r="BA364">
        <v>1</v>
      </c>
      <c r="BB364">
        <v>1</v>
      </c>
      <c r="BC364">
        <v>8.23</v>
      </c>
      <c r="BD364" t="s">
        <v>3</v>
      </c>
      <c r="BE364" t="s">
        <v>3</v>
      </c>
      <c r="BF364" t="s">
        <v>3</v>
      </c>
      <c r="BG364" t="s">
        <v>3</v>
      </c>
      <c r="BH364">
        <v>3</v>
      </c>
      <c r="BI364">
        <v>2</v>
      </c>
      <c r="BJ364" t="s">
        <v>454</v>
      </c>
      <c r="BM364">
        <v>500002</v>
      </c>
      <c r="BN364">
        <v>0</v>
      </c>
      <c r="BO364" t="s">
        <v>258</v>
      </c>
      <c r="BP364">
        <v>1</v>
      </c>
      <c r="BQ364">
        <v>12</v>
      </c>
      <c r="BR364">
        <v>0</v>
      </c>
      <c r="BS364">
        <v>1</v>
      </c>
      <c r="BT364">
        <v>1</v>
      </c>
      <c r="BU364">
        <v>1</v>
      </c>
      <c r="BV364">
        <v>1</v>
      </c>
      <c r="BW364">
        <v>1</v>
      </c>
      <c r="BX364">
        <v>1</v>
      </c>
      <c r="BY364" t="s">
        <v>3</v>
      </c>
      <c r="BZ364">
        <v>0</v>
      </c>
      <c r="CA364">
        <v>0</v>
      </c>
      <c r="CB364" t="s">
        <v>3</v>
      </c>
      <c r="CE364">
        <v>0</v>
      </c>
      <c r="CF364">
        <v>0</v>
      </c>
      <c r="CG364">
        <v>0</v>
      </c>
      <c r="CM364">
        <v>0</v>
      </c>
      <c r="CN364" t="s">
        <v>3</v>
      </c>
      <c r="CO364">
        <v>0</v>
      </c>
      <c r="CP364">
        <f t="shared" si="356"/>
        <v>8820</v>
      </c>
      <c r="CQ364">
        <f t="shared" si="357"/>
        <v>4409.8809000000001</v>
      </c>
      <c r="CR364">
        <f t="shared" si="358"/>
        <v>0</v>
      </c>
      <c r="CS364">
        <f t="shared" si="359"/>
        <v>0</v>
      </c>
      <c r="CT364">
        <f t="shared" si="360"/>
        <v>0</v>
      </c>
      <c r="CU364">
        <f t="shared" si="361"/>
        <v>0</v>
      </c>
      <c r="CV364">
        <f t="shared" si="362"/>
        <v>0</v>
      </c>
      <c r="CW364">
        <f t="shared" si="363"/>
        <v>0</v>
      </c>
      <c r="CX364">
        <f t="shared" si="364"/>
        <v>0.44</v>
      </c>
      <c r="CY364">
        <f t="shared" si="365"/>
        <v>0</v>
      </c>
      <c r="CZ364">
        <f t="shared" si="366"/>
        <v>0</v>
      </c>
      <c r="DC364" t="s">
        <v>3</v>
      </c>
      <c r="DD364" t="s">
        <v>3</v>
      </c>
      <c r="DE364" t="s">
        <v>3</v>
      </c>
      <c r="DF364" t="s">
        <v>3</v>
      </c>
      <c r="DG364" t="s">
        <v>3</v>
      </c>
      <c r="DH364" t="s">
        <v>3</v>
      </c>
      <c r="DI364" t="s">
        <v>3</v>
      </c>
      <c r="DJ364" t="s">
        <v>3</v>
      </c>
      <c r="DK364" t="s">
        <v>3</v>
      </c>
      <c r="DL364" t="s">
        <v>3</v>
      </c>
      <c r="DM364" t="s">
        <v>3</v>
      </c>
      <c r="DN364">
        <v>0</v>
      </c>
      <c r="DO364">
        <v>0</v>
      </c>
      <c r="DP364">
        <v>1</v>
      </c>
      <c r="DQ364">
        <v>1</v>
      </c>
      <c r="DU364">
        <v>1013</v>
      </c>
      <c r="DV364" t="s">
        <v>305</v>
      </c>
      <c r="DW364" t="s">
        <v>305</v>
      </c>
      <c r="DX364">
        <v>1</v>
      </c>
      <c r="DZ364" t="s">
        <v>3</v>
      </c>
      <c r="EA364" t="s">
        <v>3</v>
      </c>
      <c r="EB364" t="s">
        <v>3</v>
      </c>
      <c r="EC364" t="s">
        <v>3</v>
      </c>
      <c r="EE364">
        <v>41318551</v>
      </c>
      <c r="EF364">
        <v>12</v>
      </c>
      <c r="EG364" t="s">
        <v>59</v>
      </c>
      <c r="EH364">
        <v>0</v>
      </c>
      <c r="EI364" t="s">
        <v>3</v>
      </c>
      <c r="EJ364">
        <v>2</v>
      </c>
      <c r="EK364">
        <v>500002</v>
      </c>
      <c r="EL364" t="s">
        <v>60</v>
      </c>
      <c r="EM364" t="s">
        <v>61</v>
      </c>
      <c r="EO364" t="s">
        <v>3</v>
      </c>
      <c r="EQ364">
        <v>131072</v>
      </c>
      <c r="ER364">
        <v>535.83000000000004</v>
      </c>
      <c r="ES364">
        <v>535.83000000000004</v>
      </c>
      <c r="ET364">
        <v>0</v>
      </c>
      <c r="EU364">
        <v>0</v>
      </c>
      <c r="EV364">
        <v>0</v>
      </c>
      <c r="EW364">
        <v>0</v>
      </c>
      <c r="EX364">
        <v>0</v>
      </c>
      <c r="EY364">
        <v>0</v>
      </c>
      <c r="FQ364">
        <v>0</v>
      </c>
      <c r="FR364">
        <f t="shared" si="367"/>
        <v>0</v>
      </c>
      <c r="FS364">
        <v>0</v>
      </c>
      <c r="FX364">
        <v>0</v>
      </c>
      <c r="FY364">
        <v>0</v>
      </c>
      <c r="GA364" t="s">
        <v>3</v>
      </c>
      <c r="GD364">
        <v>1</v>
      </c>
      <c r="GF364">
        <v>623138403</v>
      </c>
      <c r="GG364">
        <v>1</v>
      </c>
      <c r="GH364">
        <v>1</v>
      </c>
      <c r="GI364">
        <v>3</v>
      </c>
      <c r="GJ364">
        <v>0</v>
      </c>
      <c r="GK364">
        <v>0</v>
      </c>
      <c r="GL364">
        <f t="shared" si="368"/>
        <v>0</v>
      </c>
      <c r="GM364">
        <f t="shared" si="369"/>
        <v>8820</v>
      </c>
      <c r="GN364">
        <f t="shared" si="370"/>
        <v>0</v>
      </c>
      <c r="GO364">
        <f t="shared" si="371"/>
        <v>8820</v>
      </c>
      <c r="GP364">
        <f t="shared" si="372"/>
        <v>0</v>
      </c>
      <c r="GR364">
        <v>0</v>
      </c>
      <c r="GS364">
        <v>3</v>
      </c>
      <c r="GT364">
        <v>0</v>
      </c>
      <c r="GU364" t="s">
        <v>3</v>
      </c>
      <c r="GV364">
        <f t="shared" si="373"/>
        <v>0</v>
      </c>
      <c r="GW364">
        <v>1</v>
      </c>
      <c r="GX364">
        <f t="shared" si="374"/>
        <v>0</v>
      </c>
      <c r="HA364">
        <v>0</v>
      </c>
      <c r="HB364">
        <v>0</v>
      </c>
      <c r="HC364">
        <f t="shared" si="375"/>
        <v>0</v>
      </c>
      <c r="HE364" t="s">
        <v>3</v>
      </c>
      <c r="HF364" t="s">
        <v>3</v>
      </c>
      <c r="HM364" t="s">
        <v>3</v>
      </c>
      <c r="HN364" t="s">
        <v>3</v>
      </c>
      <c r="HO364" t="s">
        <v>3</v>
      </c>
      <c r="HP364" t="s">
        <v>3</v>
      </c>
      <c r="HQ364" t="s">
        <v>3</v>
      </c>
      <c r="IK364">
        <v>0</v>
      </c>
    </row>
    <row r="365" spans="1:255" x14ac:dyDescent="0.2">
      <c r="A365" s="2">
        <v>19</v>
      </c>
      <c r="B365" s="2">
        <v>1</v>
      </c>
      <c r="C365" s="2"/>
      <c r="D365" s="2"/>
      <c r="E365" s="2"/>
      <c r="F365" s="2" t="s">
        <v>3</v>
      </c>
      <c r="G365" s="2" t="s">
        <v>455</v>
      </c>
      <c r="H365" s="2" t="s">
        <v>3</v>
      </c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>
        <v>1</v>
      </c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  <c r="EA365" s="2"/>
      <c r="EB365" s="2"/>
      <c r="EC365" s="2"/>
      <c r="ED365" s="2"/>
      <c r="EE365" s="2"/>
      <c r="EF365" s="2"/>
      <c r="EG365" s="2"/>
      <c r="EH365" s="2"/>
      <c r="EI365" s="2"/>
      <c r="EJ365" s="2"/>
      <c r="EK365" s="2"/>
      <c r="EL365" s="2"/>
      <c r="EM365" s="2"/>
      <c r="EN365" s="2"/>
      <c r="EO365" s="2"/>
      <c r="EP365" s="2"/>
      <c r="EQ365" s="2"/>
      <c r="ER365" s="2"/>
      <c r="ES365" s="2"/>
      <c r="ET365" s="2"/>
      <c r="EU365" s="2"/>
      <c r="EV365" s="2"/>
      <c r="EW365" s="2"/>
      <c r="EX365" s="2"/>
      <c r="EY365" s="2"/>
      <c r="EZ365" s="2"/>
      <c r="FA365" s="2"/>
      <c r="FB365" s="2"/>
      <c r="FC365" s="2"/>
      <c r="FD365" s="2"/>
      <c r="FE365" s="2"/>
      <c r="FF365" s="2"/>
      <c r="FG365" s="2"/>
      <c r="FH365" s="2"/>
      <c r="FI365" s="2"/>
      <c r="FJ365" s="2"/>
      <c r="FK365" s="2"/>
      <c r="FL365" s="2"/>
      <c r="FM365" s="2"/>
      <c r="FN365" s="2"/>
      <c r="FO365" s="2"/>
      <c r="FP365" s="2"/>
      <c r="FQ365" s="2"/>
      <c r="FR365" s="2"/>
      <c r="FS365" s="2"/>
      <c r="FT365" s="2"/>
      <c r="FU365" s="2"/>
      <c r="FV365" s="2"/>
      <c r="FW365" s="2"/>
      <c r="FX365" s="2"/>
      <c r="FY365" s="2"/>
      <c r="FZ365" s="2"/>
      <c r="GA365" s="2"/>
      <c r="GB365" s="2"/>
      <c r="GC365" s="2"/>
      <c r="GD365" s="2"/>
      <c r="GE365" s="2"/>
      <c r="GF365" s="2"/>
      <c r="GG365" s="2"/>
      <c r="GH365" s="2"/>
      <c r="GI365" s="2"/>
      <c r="GJ365" s="2"/>
      <c r="GK365" s="2"/>
      <c r="GL365" s="2"/>
      <c r="GM365" s="2"/>
      <c r="GN365" s="2"/>
      <c r="GO365" s="2"/>
      <c r="GP365" s="2"/>
      <c r="GQ365" s="2"/>
      <c r="GR365" s="2"/>
      <c r="GS365" s="2"/>
      <c r="GT365" s="2"/>
      <c r="GU365" s="2"/>
      <c r="GV365" s="2"/>
      <c r="GW365" s="2"/>
      <c r="GX365" s="2"/>
      <c r="GY365" s="2"/>
      <c r="GZ365" s="2"/>
      <c r="HA365" s="2"/>
      <c r="HB365" s="2"/>
      <c r="HC365" s="2"/>
      <c r="HD365" s="2"/>
      <c r="HE365" s="2"/>
      <c r="HF365" s="2"/>
      <c r="HG365" s="2"/>
      <c r="HH365" s="2"/>
      <c r="HI365" s="2"/>
      <c r="HJ365" s="2"/>
      <c r="HK365" s="2"/>
      <c r="HL365" s="2"/>
      <c r="HM365" s="2"/>
      <c r="HN365" s="2"/>
      <c r="HO365" s="2"/>
      <c r="HP365" s="2"/>
      <c r="HQ365" s="2"/>
      <c r="HR365" s="2"/>
      <c r="HS365" s="2"/>
      <c r="HT365" s="2"/>
      <c r="HU365" s="2"/>
      <c r="HV365" s="2"/>
      <c r="HW365" s="2"/>
      <c r="HX365" s="2"/>
      <c r="HY365" s="2"/>
      <c r="HZ365" s="2"/>
      <c r="IA365" s="2"/>
      <c r="IB365" s="2"/>
      <c r="IC365" s="2"/>
      <c r="ID365" s="2"/>
      <c r="IE365" s="2"/>
      <c r="IF365" s="2"/>
      <c r="IG365" s="2"/>
      <c r="IH365" s="2"/>
      <c r="II365" s="2"/>
      <c r="IJ365" s="2"/>
      <c r="IK365" s="2">
        <v>0</v>
      </c>
      <c r="IL365" s="2"/>
      <c r="IM365" s="2"/>
      <c r="IN365" s="2"/>
      <c r="IO365" s="2"/>
      <c r="IP365" s="2"/>
      <c r="IQ365" s="2"/>
      <c r="IR365" s="2"/>
      <c r="IS365" s="2"/>
      <c r="IT365" s="2"/>
      <c r="IU365" s="2"/>
    </row>
    <row r="366" spans="1:255" x14ac:dyDescent="0.2">
      <c r="A366" s="2">
        <v>17</v>
      </c>
      <c r="B366" s="2">
        <v>1</v>
      </c>
      <c r="C366" s="2">
        <f>ROW(SmtRes!A968)</f>
        <v>968</v>
      </c>
      <c r="D366" s="2">
        <f>ROW(EtalonRes!A984)</f>
        <v>984</v>
      </c>
      <c r="E366" s="2" t="s">
        <v>3</v>
      </c>
      <c r="F366" s="2" t="s">
        <v>456</v>
      </c>
      <c r="G366" s="2" t="s">
        <v>457</v>
      </c>
      <c r="H366" s="2" t="s">
        <v>21</v>
      </c>
      <c r="I366" s="2">
        <f>ROUND(79.65/100,9)</f>
        <v>0.79649999999999999</v>
      </c>
      <c r="J366" s="2">
        <v>0</v>
      </c>
      <c r="K366" s="2">
        <f>ROUND(79.65/100,9)</f>
        <v>0.79649999999999999</v>
      </c>
      <c r="L366" s="2"/>
      <c r="M366" s="2"/>
      <c r="N366" s="2"/>
      <c r="O366" s="2">
        <f t="shared" ref="O366:O381" si="380">ROUND(CP366,0)</f>
        <v>19006</v>
      </c>
      <c r="P366" s="2">
        <f t="shared" ref="P366:P381" si="381">ROUND(CQ366*I366,0)</f>
        <v>1284</v>
      </c>
      <c r="Q366" s="2">
        <f t="shared" ref="Q366:Q381" si="382">ROUND(CR366*I366,0)</f>
        <v>62</v>
      </c>
      <c r="R366" s="2">
        <f t="shared" ref="R366:R381" si="383">ROUND(CS366*I366,0)</f>
        <v>0</v>
      </c>
      <c r="S366" s="2">
        <f t="shared" ref="S366:S381" si="384">ROUND(CT366*I366,0)</f>
        <v>17660</v>
      </c>
      <c r="T366" s="2">
        <f t="shared" ref="T366:T381" si="385">ROUND(CU366*I366,0)</f>
        <v>0</v>
      </c>
      <c r="U366" s="2">
        <f t="shared" ref="U366:U381" si="386">CV366*I366</f>
        <v>2182.8942719999995</v>
      </c>
      <c r="V366" s="2">
        <f t="shared" ref="V366:V381" si="387">CW366*I366</f>
        <v>0</v>
      </c>
      <c r="W366" s="2">
        <f t="shared" ref="W366:W381" si="388">ROUND(CX366*I366,0)</f>
        <v>0</v>
      </c>
      <c r="X366" s="2">
        <f t="shared" ref="X366:X381" si="389">ROUND(CY366,0)</f>
        <v>14128</v>
      </c>
      <c r="Y366" s="2">
        <f t="shared" ref="Y366:Y381" si="390">ROUND(CZ366,0)</f>
        <v>7947</v>
      </c>
      <c r="Z366" s="2"/>
      <c r="AA366" s="2">
        <v>-1</v>
      </c>
      <c r="AB366" s="2">
        <f t="shared" ref="AB366:AB381" si="391">ROUND((AC366+AD366+AF366),6)</f>
        <v>23861.724719999998</v>
      </c>
      <c r="AC366" s="2">
        <f t="shared" ref="AC366:AC381" si="392">ROUND((ES366),6)</f>
        <v>1611.87</v>
      </c>
      <c r="AD366" s="2">
        <f>ROUND(((((ET366*1.2*1.2*1.6))-((EU366*1.2*1.2*1.6)))+AE366),6)</f>
        <v>78.335999999999999</v>
      </c>
      <c r="AE366" s="2">
        <f>ROUND(((EU366*1.2*1.2*1.6)),6)</f>
        <v>0</v>
      </c>
      <c r="AF366" s="2">
        <f>ROUND((((EV366*1.2*1.2*1.6)*1.3)),6)</f>
        <v>22171.51872</v>
      </c>
      <c r="AG366" s="2">
        <f t="shared" ref="AG366:AG381" si="393">ROUND((AP366),6)</f>
        <v>0</v>
      </c>
      <c r="AH366" s="2">
        <f>(((EW366*1.2*1.2*1.6)*1.3))</f>
        <v>2740.6079999999997</v>
      </c>
      <c r="AI366" s="2">
        <f>((EX366*1.2*1.2*1.6))</f>
        <v>0</v>
      </c>
      <c r="AJ366" s="2">
        <f t="shared" ref="AJ366:AJ381" si="394">(AS366)</f>
        <v>0</v>
      </c>
      <c r="AK366" s="2">
        <v>9048.2199999999993</v>
      </c>
      <c r="AL366" s="2">
        <v>1611.87</v>
      </c>
      <c r="AM366" s="2">
        <v>34</v>
      </c>
      <c r="AN366" s="2">
        <v>0</v>
      </c>
      <c r="AO366" s="2">
        <v>7402.35</v>
      </c>
      <c r="AP366" s="2">
        <v>0</v>
      </c>
      <c r="AQ366" s="2">
        <v>915</v>
      </c>
      <c r="AR366" s="2">
        <v>0</v>
      </c>
      <c r="AS366" s="2">
        <v>0</v>
      </c>
      <c r="AT366" s="2">
        <v>80</v>
      </c>
      <c r="AU366" s="2">
        <v>45</v>
      </c>
      <c r="AV366" s="2">
        <v>1</v>
      </c>
      <c r="AW366" s="2">
        <v>1</v>
      </c>
      <c r="AX366" s="2"/>
      <c r="AY366" s="2"/>
      <c r="AZ366" s="2">
        <v>1</v>
      </c>
      <c r="BA366" s="2">
        <v>1</v>
      </c>
      <c r="BB366" s="2">
        <v>1</v>
      </c>
      <c r="BC366" s="2">
        <v>1</v>
      </c>
      <c r="BD366" s="2" t="s">
        <v>3</v>
      </c>
      <c r="BE366" s="2" t="s">
        <v>3</v>
      </c>
      <c r="BF366" s="2" t="s">
        <v>3</v>
      </c>
      <c r="BG366" s="2" t="s">
        <v>3</v>
      </c>
      <c r="BH366" s="2">
        <v>0</v>
      </c>
      <c r="BI366" s="2">
        <v>1</v>
      </c>
      <c r="BJ366" s="2" t="s">
        <v>458</v>
      </c>
      <c r="BK366" s="2"/>
      <c r="BL366" s="2"/>
      <c r="BM366" s="2">
        <v>1003</v>
      </c>
      <c r="BN366" s="2">
        <v>0</v>
      </c>
      <c r="BO366" s="2" t="s">
        <v>3</v>
      </c>
      <c r="BP366" s="2">
        <v>0</v>
      </c>
      <c r="BQ366" s="2">
        <v>2</v>
      </c>
      <c r="BR366" s="2">
        <v>0</v>
      </c>
      <c r="BS366" s="2">
        <v>1</v>
      </c>
      <c r="BT366" s="2">
        <v>1</v>
      </c>
      <c r="BU366" s="2">
        <v>1</v>
      </c>
      <c r="BV366" s="2">
        <v>1</v>
      </c>
      <c r="BW366" s="2">
        <v>1</v>
      </c>
      <c r="BX366" s="2">
        <v>1</v>
      </c>
      <c r="BY366" s="2" t="s">
        <v>3</v>
      </c>
      <c r="BZ366" s="2">
        <v>80</v>
      </c>
      <c r="CA366" s="2">
        <v>45</v>
      </c>
      <c r="CB366" s="2" t="s">
        <v>3</v>
      </c>
      <c r="CC366" s="2"/>
      <c r="CD366" s="2"/>
      <c r="CE366" s="2">
        <v>0</v>
      </c>
      <c r="CF366" s="2">
        <v>0</v>
      </c>
      <c r="CG366" s="2">
        <v>0</v>
      </c>
      <c r="CH366" s="2"/>
      <c r="CI366" s="2"/>
      <c r="CJ366" s="2"/>
      <c r="CK366" s="2"/>
      <c r="CL366" s="2"/>
      <c r="CM366" s="2">
        <v>0</v>
      </c>
      <c r="CN366" s="2" t="s">
        <v>1040</v>
      </c>
      <c r="CO366" s="2">
        <v>0</v>
      </c>
      <c r="CP366" s="2">
        <f t="shared" ref="CP366:CP381" si="395">(P366+Q366+S366)</f>
        <v>19006</v>
      </c>
      <c r="CQ366" s="2">
        <f t="shared" ref="CQ366:CQ381" si="396">AC366*BC366</f>
        <v>1611.87</v>
      </c>
      <c r="CR366" s="2">
        <f t="shared" ref="CR366:CR381" si="397">AD366*BB366</f>
        <v>78.335999999999999</v>
      </c>
      <c r="CS366" s="2">
        <f t="shared" ref="CS366:CS381" si="398">AE366*BS366</f>
        <v>0</v>
      </c>
      <c r="CT366" s="2">
        <f t="shared" ref="CT366:CT381" si="399">AF366*BA366</f>
        <v>22171.51872</v>
      </c>
      <c r="CU366" s="2">
        <f t="shared" ref="CU366:CU381" si="400">AG366</f>
        <v>0</v>
      </c>
      <c r="CV366" s="2">
        <f t="shared" ref="CV366:CV381" si="401">AH366</f>
        <v>2740.6079999999997</v>
      </c>
      <c r="CW366" s="2">
        <f t="shared" ref="CW366:CW381" si="402">AI366</f>
        <v>0</v>
      </c>
      <c r="CX366" s="2">
        <f t="shared" ref="CX366:CX381" si="403">AJ366</f>
        <v>0</v>
      </c>
      <c r="CY366" s="2">
        <f t="shared" ref="CY366:CY381" si="404">(((S366+R366)*AT366)/100)</f>
        <v>14128</v>
      </c>
      <c r="CZ366" s="2">
        <f t="shared" ref="CZ366:CZ381" si="405">(((S366+R366)*AU366)/100)</f>
        <v>7947</v>
      </c>
      <c r="DA366" s="2"/>
      <c r="DB366" s="2"/>
      <c r="DC366" s="2" t="s">
        <v>3</v>
      </c>
      <c r="DD366" s="2" t="s">
        <v>3</v>
      </c>
      <c r="DE366" s="2" t="s">
        <v>63</v>
      </c>
      <c r="DF366" s="2" t="s">
        <v>63</v>
      </c>
      <c r="DG366" s="2" t="s">
        <v>459</v>
      </c>
      <c r="DH366" s="2" t="s">
        <v>3</v>
      </c>
      <c r="DI366" s="2" t="s">
        <v>459</v>
      </c>
      <c r="DJ366" s="2" t="s">
        <v>63</v>
      </c>
      <c r="DK366" s="2" t="s">
        <v>3</v>
      </c>
      <c r="DL366" s="2" t="s">
        <v>3</v>
      </c>
      <c r="DM366" s="2" t="s">
        <v>3</v>
      </c>
      <c r="DN366" s="2">
        <v>0</v>
      </c>
      <c r="DO366" s="2">
        <v>0</v>
      </c>
      <c r="DP366" s="2">
        <v>1</v>
      </c>
      <c r="DQ366" s="2">
        <v>1</v>
      </c>
      <c r="DR366" s="2"/>
      <c r="DS366" s="2"/>
      <c r="DT366" s="2"/>
      <c r="DU366" s="2">
        <v>1013</v>
      </c>
      <c r="DV366" s="2" t="s">
        <v>21</v>
      </c>
      <c r="DW366" s="2" t="s">
        <v>21</v>
      </c>
      <c r="DX366" s="2">
        <v>1</v>
      </c>
      <c r="DY366" s="2"/>
      <c r="DZ366" s="2" t="s">
        <v>3</v>
      </c>
      <c r="EA366" s="2" t="s">
        <v>3</v>
      </c>
      <c r="EB366" s="2" t="s">
        <v>3</v>
      </c>
      <c r="EC366" s="2" t="s">
        <v>3</v>
      </c>
      <c r="ED366" s="2"/>
      <c r="EE366" s="2">
        <v>41318343</v>
      </c>
      <c r="EF366" s="2">
        <v>2</v>
      </c>
      <c r="EG366" s="2" t="s">
        <v>25</v>
      </c>
      <c r="EH366" s="2">
        <v>0</v>
      </c>
      <c r="EI366" s="2" t="s">
        <v>3</v>
      </c>
      <c r="EJ366" s="2">
        <v>1</v>
      </c>
      <c r="EK366" s="2">
        <v>1003</v>
      </c>
      <c r="EL366" s="2" t="s">
        <v>26</v>
      </c>
      <c r="EM366" s="2" t="s">
        <v>27</v>
      </c>
      <c r="EN366" s="2"/>
      <c r="EO366" s="2" t="s">
        <v>460</v>
      </c>
      <c r="EP366" s="2"/>
      <c r="EQ366" s="2">
        <v>132864</v>
      </c>
      <c r="ER366" s="2">
        <v>9048.2199999999993</v>
      </c>
      <c r="ES366" s="2">
        <v>1611.87</v>
      </c>
      <c r="ET366" s="2">
        <v>34</v>
      </c>
      <c r="EU366" s="2">
        <v>0</v>
      </c>
      <c r="EV366" s="2">
        <v>7402.35</v>
      </c>
      <c r="EW366" s="2">
        <v>915</v>
      </c>
      <c r="EX366" s="2">
        <v>0</v>
      </c>
      <c r="EY366" s="2">
        <v>0</v>
      </c>
      <c r="EZ366" s="2"/>
      <c r="FA366" s="2"/>
      <c r="FB366" s="2"/>
      <c r="FC366" s="2"/>
      <c r="FD366" s="2"/>
      <c r="FE366" s="2"/>
      <c r="FF366" s="2"/>
      <c r="FG366" s="2"/>
      <c r="FH366" s="2"/>
      <c r="FI366" s="2"/>
      <c r="FJ366" s="2"/>
      <c r="FK366" s="2"/>
      <c r="FL366" s="2"/>
      <c r="FM366" s="2"/>
      <c r="FN366" s="2"/>
      <c r="FO366" s="2"/>
      <c r="FP366" s="2"/>
      <c r="FQ366" s="2">
        <v>0</v>
      </c>
      <c r="FR366" s="2">
        <f t="shared" ref="FR366:FR381" si="406">ROUND(IF(AND(BH366=3,BI366=3),P366,0),0)</f>
        <v>0</v>
      </c>
      <c r="FS366" s="2">
        <v>0</v>
      </c>
      <c r="FT366" s="2"/>
      <c r="FU366" s="2"/>
      <c r="FV366" s="2"/>
      <c r="FW366" s="2"/>
      <c r="FX366" s="2">
        <v>80</v>
      </c>
      <c r="FY366" s="2">
        <v>45</v>
      </c>
      <c r="FZ366" s="2"/>
      <c r="GA366" s="2" t="s">
        <v>3</v>
      </c>
      <c r="GB366" s="2"/>
      <c r="GC366" s="2"/>
      <c r="GD366" s="2">
        <v>1</v>
      </c>
      <c r="GE366" s="2"/>
      <c r="GF366" s="2">
        <v>1603543877</v>
      </c>
      <c r="GG366" s="2">
        <v>2</v>
      </c>
      <c r="GH366" s="2">
        <v>1</v>
      </c>
      <c r="GI366" s="2">
        <v>-2</v>
      </c>
      <c r="GJ366" s="2">
        <v>0</v>
      </c>
      <c r="GK366" s="2">
        <v>0</v>
      </c>
      <c r="GL366" s="2">
        <f t="shared" ref="GL366:GL381" si="407">ROUND(IF(AND(BH366=3,BI366=3,FS366&lt;&gt;0),P366,0),0)</f>
        <v>0</v>
      </c>
      <c r="GM366" s="2">
        <f t="shared" ref="GM366:GM381" si="408">ROUND(O366+X366+Y366,0)+GX366</f>
        <v>41081</v>
      </c>
      <c r="GN366" s="2">
        <f t="shared" ref="GN366:GN381" si="409">IF(OR(BI366=0,BI366=1),ROUND(O366+X366+Y366,0),0)</f>
        <v>41081</v>
      </c>
      <c r="GO366" s="2">
        <f t="shared" ref="GO366:GO381" si="410">IF(BI366=2,ROUND(O366+X366+Y366,0),0)</f>
        <v>0</v>
      </c>
      <c r="GP366" s="2">
        <f t="shared" ref="GP366:GP381" si="411">IF(BI366=4,ROUND(O366+X366+Y366,0)+GX366,0)</f>
        <v>0</v>
      </c>
      <c r="GQ366" s="2"/>
      <c r="GR366" s="2">
        <v>0</v>
      </c>
      <c r="GS366" s="2">
        <v>3</v>
      </c>
      <c r="GT366" s="2">
        <v>0</v>
      </c>
      <c r="GU366" s="2" t="s">
        <v>3</v>
      </c>
      <c r="GV366" s="2">
        <f t="shared" ref="GV366:GV381" si="412">ROUND((GT366),6)</f>
        <v>0</v>
      </c>
      <c r="GW366" s="2">
        <v>1</v>
      </c>
      <c r="GX366" s="2">
        <f t="shared" ref="GX366:GX381" si="413">ROUND(HC366*I366,0)</f>
        <v>0</v>
      </c>
      <c r="GY366" s="2"/>
      <c r="GZ366" s="2"/>
      <c r="HA366" s="2">
        <v>0</v>
      </c>
      <c r="HB366" s="2">
        <v>0</v>
      </c>
      <c r="HC366" s="2">
        <f t="shared" ref="HC366:HC381" si="414">GV366*GW366</f>
        <v>0</v>
      </c>
      <c r="HD366" s="2"/>
      <c r="HE366" s="2" t="s">
        <v>3</v>
      </c>
      <c r="HF366" s="2" t="s">
        <v>3</v>
      </c>
      <c r="HG366" s="2"/>
      <c r="HH366" s="2"/>
      <c r="HI366" s="2"/>
      <c r="HJ366" s="2"/>
      <c r="HK366" s="2"/>
      <c r="HL366" s="2"/>
      <c r="HM366" s="2" t="s">
        <v>3</v>
      </c>
      <c r="HN366" s="2" t="s">
        <v>3</v>
      </c>
      <c r="HO366" s="2" t="s">
        <v>3</v>
      </c>
      <c r="HP366" s="2" t="s">
        <v>3</v>
      </c>
      <c r="HQ366" s="2" t="s">
        <v>3</v>
      </c>
      <c r="HR366" s="2"/>
      <c r="HS366" s="2"/>
      <c r="HT366" s="2"/>
      <c r="HU366" s="2"/>
      <c r="HV366" s="2"/>
      <c r="HW366" s="2"/>
      <c r="HX366" s="2"/>
      <c r="HY366" s="2"/>
      <c r="HZ366" s="2"/>
      <c r="IA366" s="2"/>
      <c r="IB366" s="2"/>
      <c r="IC366" s="2"/>
      <c r="ID366" s="2"/>
      <c r="IE366" s="2"/>
      <c r="IF366" s="2"/>
      <c r="IG366" s="2"/>
      <c r="IH366" s="2"/>
      <c r="II366" s="2"/>
      <c r="IJ366" s="2"/>
      <c r="IK366" s="2">
        <v>0</v>
      </c>
      <c r="IL366" s="2"/>
      <c r="IM366" s="2"/>
      <c r="IN366" s="2"/>
      <c r="IO366" s="2"/>
      <c r="IP366" s="2"/>
      <c r="IQ366" s="2"/>
      <c r="IR366" s="2"/>
      <c r="IS366" s="2"/>
      <c r="IT366" s="2"/>
      <c r="IU366" s="2"/>
    </row>
    <row r="367" spans="1:255" x14ac:dyDescent="0.2">
      <c r="A367">
        <v>17</v>
      </c>
      <c r="B367">
        <v>1</v>
      </c>
      <c r="C367">
        <f>ROW(SmtRes!A974)</f>
        <v>974</v>
      </c>
      <c r="D367">
        <f>ROW(EtalonRes!A990)</f>
        <v>990</v>
      </c>
      <c r="E367" t="s">
        <v>3</v>
      </c>
      <c r="F367" t="s">
        <v>456</v>
      </c>
      <c r="G367" t="s">
        <v>457</v>
      </c>
      <c r="H367" t="s">
        <v>21</v>
      </c>
      <c r="I367">
        <f>ROUND(79.65/100,9)</f>
        <v>0.79649999999999999</v>
      </c>
      <c r="J367">
        <v>0</v>
      </c>
      <c r="K367">
        <f>ROUND(79.65/100,9)</f>
        <v>0.79649999999999999</v>
      </c>
      <c r="O367">
        <f t="shared" si="380"/>
        <v>19006</v>
      </c>
      <c r="P367">
        <f t="shared" si="381"/>
        <v>1284</v>
      </c>
      <c r="Q367">
        <f t="shared" si="382"/>
        <v>62</v>
      </c>
      <c r="R367">
        <f t="shared" si="383"/>
        <v>0</v>
      </c>
      <c r="S367">
        <f t="shared" si="384"/>
        <v>17660</v>
      </c>
      <c r="T367">
        <f t="shared" si="385"/>
        <v>0</v>
      </c>
      <c r="U367">
        <f t="shared" si="386"/>
        <v>2182.8942719999995</v>
      </c>
      <c r="V367">
        <f t="shared" si="387"/>
        <v>0</v>
      </c>
      <c r="W367">
        <f t="shared" si="388"/>
        <v>0</v>
      </c>
      <c r="X367">
        <f t="shared" si="389"/>
        <v>14128</v>
      </c>
      <c r="Y367">
        <f t="shared" si="390"/>
        <v>7947</v>
      </c>
      <c r="AA367">
        <v>-1</v>
      </c>
      <c r="AB367">
        <f t="shared" si="391"/>
        <v>23861.724719999998</v>
      </c>
      <c r="AC367">
        <f t="shared" si="392"/>
        <v>1611.87</v>
      </c>
      <c r="AD367">
        <f>ROUND(((((ET367*1.2*1.2*1.6))-((EU367*1.2*1.2*1.6)))+AE367),6)</f>
        <v>78.335999999999999</v>
      </c>
      <c r="AE367">
        <f>ROUND(((EU367*1.2*1.2*1.6)),6)</f>
        <v>0</v>
      </c>
      <c r="AF367">
        <f>ROUND((((EV367*1.2*1.2*1.6)*1.3)),6)</f>
        <v>22171.51872</v>
      </c>
      <c r="AG367">
        <f t="shared" si="393"/>
        <v>0</v>
      </c>
      <c r="AH367">
        <f>(((EW367*1.2*1.2*1.6)*1.3))</f>
        <v>2740.6079999999997</v>
      </c>
      <c r="AI367">
        <f>((EX367*1.2*1.2*1.6))</f>
        <v>0</v>
      </c>
      <c r="AJ367">
        <f t="shared" si="394"/>
        <v>0</v>
      </c>
      <c r="AK367">
        <v>9048.2199999999993</v>
      </c>
      <c r="AL367">
        <v>1611.87</v>
      </c>
      <c r="AM367">
        <v>34</v>
      </c>
      <c r="AN367">
        <v>0</v>
      </c>
      <c r="AO367">
        <v>7402.35</v>
      </c>
      <c r="AP367">
        <v>0</v>
      </c>
      <c r="AQ367">
        <v>915</v>
      </c>
      <c r="AR367">
        <v>0</v>
      </c>
      <c r="AS367">
        <v>0</v>
      </c>
      <c r="AT367">
        <v>80</v>
      </c>
      <c r="AU367">
        <v>45</v>
      </c>
      <c r="AV367">
        <v>1</v>
      </c>
      <c r="AW367">
        <v>1</v>
      </c>
      <c r="AZ367">
        <v>1</v>
      </c>
      <c r="BA367">
        <v>1</v>
      </c>
      <c r="BB367">
        <v>1</v>
      </c>
      <c r="BC367">
        <v>1</v>
      </c>
      <c r="BD367" t="s">
        <v>3</v>
      </c>
      <c r="BE367" t="s">
        <v>3</v>
      </c>
      <c r="BF367" t="s">
        <v>3</v>
      </c>
      <c r="BG367" t="s">
        <v>3</v>
      </c>
      <c r="BH367">
        <v>0</v>
      </c>
      <c r="BI367">
        <v>1</v>
      </c>
      <c r="BJ367" t="s">
        <v>458</v>
      </c>
      <c r="BM367">
        <v>1003</v>
      </c>
      <c r="BN367">
        <v>0</v>
      </c>
      <c r="BO367" t="s">
        <v>3</v>
      </c>
      <c r="BP367">
        <v>0</v>
      </c>
      <c r="BQ367">
        <v>2</v>
      </c>
      <c r="BR367">
        <v>0</v>
      </c>
      <c r="BS367">
        <v>1</v>
      </c>
      <c r="BT367">
        <v>1</v>
      </c>
      <c r="BU367">
        <v>1</v>
      </c>
      <c r="BV367">
        <v>1</v>
      </c>
      <c r="BW367">
        <v>1</v>
      </c>
      <c r="BX367">
        <v>1</v>
      </c>
      <c r="BY367" t="s">
        <v>3</v>
      </c>
      <c r="BZ367">
        <v>80</v>
      </c>
      <c r="CA367">
        <v>45</v>
      </c>
      <c r="CB367" t="s">
        <v>3</v>
      </c>
      <c r="CE367">
        <v>0</v>
      </c>
      <c r="CF367">
        <v>0</v>
      </c>
      <c r="CG367">
        <v>0</v>
      </c>
      <c r="CM367">
        <v>0</v>
      </c>
      <c r="CN367" t="s">
        <v>1040</v>
      </c>
      <c r="CO367">
        <v>0</v>
      </c>
      <c r="CP367">
        <f t="shared" si="395"/>
        <v>19006</v>
      </c>
      <c r="CQ367">
        <f t="shared" si="396"/>
        <v>1611.87</v>
      </c>
      <c r="CR367">
        <f t="shared" si="397"/>
        <v>78.335999999999999</v>
      </c>
      <c r="CS367">
        <f t="shared" si="398"/>
        <v>0</v>
      </c>
      <c r="CT367">
        <f t="shared" si="399"/>
        <v>22171.51872</v>
      </c>
      <c r="CU367">
        <f t="shared" si="400"/>
        <v>0</v>
      </c>
      <c r="CV367">
        <f t="shared" si="401"/>
        <v>2740.6079999999997</v>
      </c>
      <c r="CW367">
        <f t="shared" si="402"/>
        <v>0</v>
      </c>
      <c r="CX367">
        <f t="shared" si="403"/>
        <v>0</v>
      </c>
      <c r="CY367">
        <f t="shared" si="404"/>
        <v>14128</v>
      </c>
      <c r="CZ367">
        <f t="shared" si="405"/>
        <v>7947</v>
      </c>
      <c r="DC367" t="s">
        <v>3</v>
      </c>
      <c r="DD367" t="s">
        <v>3</v>
      </c>
      <c r="DE367" t="s">
        <v>63</v>
      </c>
      <c r="DF367" t="s">
        <v>63</v>
      </c>
      <c r="DG367" t="s">
        <v>459</v>
      </c>
      <c r="DH367" t="s">
        <v>3</v>
      </c>
      <c r="DI367" t="s">
        <v>459</v>
      </c>
      <c r="DJ367" t="s">
        <v>63</v>
      </c>
      <c r="DK367" t="s">
        <v>3</v>
      </c>
      <c r="DL367" t="s">
        <v>3</v>
      </c>
      <c r="DM367" t="s">
        <v>3</v>
      </c>
      <c r="DN367">
        <v>0</v>
      </c>
      <c r="DO367">
        <v>0</v>
      </c>
      <c r="DP367">
        <v>1</v>
      </c>
      <c r="DQ367">
        <v>1</v>
      </c>
      <c r="DU367">
        <v>1013</v>
      </c>
      <c r="DV367" t="s">
        <v>21</v>
      </c>
      <c r="DW367" t="s">
        <v>21</v>
      </c>
      <c r="DX367">
        <v>1</v>
      </c>
      <c r="DZ367" t="s">
        <v>3</v>
      </c>
      <c r="EA367" t="s">
        <v>3</v>
      </c>
      <c r="EB367" t="s">
        <v>3</v>
      </c>
      <c r="EC367" t="s">
        <v>3</v>
      </c>
      <c r="EE367">
        <v>41318343</v>
      </c>
      <c r="EF367">
        <v>2</v>
      </c>
      <c r="EG367" t="s">
        <v>25</v>
      </c>
      <c r="EH367">
        <v>0</v>
      </c>
      <c r="EI367" t="s">
        <v>3</v>
      </c>
      <c r="EJ367">
        <v>1</v>
      </c>
      <c r="EK367">
        <v>1003</v>
      </c>
      <c r="EL367" t="s">
        <v>26</v>
      </c>
      <c r="EM367" t="s">
        <v>27</v>
      </c>
      <c r="EO367" t="s">
        <v>460</v>
      </c>
      <c r="EQ367">
        <v>132864</v>
      </c>
      <c r="ER367">
        <v>9048.2199999999993</v>
      </c>
      <c r="ES367">
        <v>1611.87</v>
      </c>
      <c r="ET367">
        <v>34</v>
      </c>
      <c r="EU367">
        <v>0</v>
      </c>
      <c r="EV367">
        <v>7402.35</v>
      </c>
      <c r="EW367">
        <v>915</v>
      </c>
      <c r="EX367">
        <v>0</v>
      </c>
      <c r="EY367">
        <v>0</v>
      </c>
      <c r="FQ367">
        <v>0</v>
      </c>
      <c r="FR367">
        <f t="shared" si="406"/>
        <v>0</v>
      </c>
      <c r="FS367">
        <v>0</v>
      </c>
      <c r="FX367">
        <v>80</v>
      </c>
      <c r="FY367">
        <v>45</v>
      </c>
      <c r="GA367" t="s">
        <v>3</v>
      </c>
      <c r="GD367">
        <v>1</v>
      </c>
      <c r="GF367">
        <v>1603543877</v>
      </c>
      <c r="GG367">
        <v>2</v>
      </c>
      <c r="GH367">
        <v>1</v>
      </c>
      <c r="GI367">
        <v>-2</v>
      </c>
      <c r="GJ367">
        <v>0</v>
      </c>
      <c r="GK367">
        <v>0</v>
      </c>
      <c r="GL367">
        <f t="shared" si="407"/>
        <v>0</v>
      </c>
      <c r="GM367">
        <f t="shared" si="408"/>
        <v>41081</v>
      </c>
      <c r="GN367">
        <f t="shared" si="409"/>
        <v>41081</v>
      </c>
      <c r="GO367">
        <f t="shared" si="410"/>
        <v>0</v>
      </c>
      <c r="GP367">
        <f t="shared" si="411"/>
        <v>0</v>
      </c>
      <c r="GR367">
        <v>0</v>
      </c>
      <c r="GS367">
        <v>0</v>
      </c>
      <c r="GT367">
        <v>0</v>
      </c>
      <c r="GU367" t="s">
        <v>3</v>
      </c>
      <c r="GV367">
        <f t="shared" si="412"/>
        <v>0</v>
      </c>
      <c r="GW367">
        <v>1</v>
      </c>
      <c r="GX367">
        <f t="shared" si="413"/>
        <v>0</v>
      </c>
      <c r="HA367">
        <v>0</v>
      </c>
      <c r="HB367">
        <v>0</v>
      </c>
      <c r="HC367">
        <f t="shared" si="414"/>
        <v>0</v>
      </c>
      <c r="HE367" t="s">
        <v>3</v>
      </c>
      <c r="HF367" t="s">
        <v>3</v>
      </c>
      <c r="HM367" t="s">
        <v>3</v>
      </c>
      <c r="HN367" t="s">
        <v>3</v>
      </c>
      <c r="HO367" t="s">
        <v>3</v>
      </c>
      <c r="HP367" t="s">
        <v>3</v>
      </c>
      <c r="HQ367" t="s">
        <v>3</v>
      </c>
      <c r="IK367">
        <v>0</v>
      </c>
    </row>
    <row r="368" spans="1:255" x14ac:dyDescent="0.2">
      <c r="A368" s="2">
        <v>17</v>
      </c>
      <c r="B368" s="2">
        <v>1</v>
      </c>
      <c r="C368" s="2">
        <f>ROW(SmtRes!A981)</f>
        <v>981</v>
      </c>
      <c r="D368" s="2">
        <f>ROW(EtalonRes!A997)</f>
        <v>997</v>
      </c>
      <c r="E368" s="2" t="s">
        <v>3</v>
      </c>
      <c r="F368" s="2" t="s">
        <v>35</v>
      </c>
      <c r="G368" s="2" t="s">
        <v>423</v>
      </c>
      <c r="H368" s="2" t="s">
        <v>37</v>
      </c>
      <c r="I368" s="2">
        <v>19.350000000000001</v>
      </c>
      <c r="J368" s="2">
        <v>0</v>
      </c>
      <c r="K368" s="2">
        <v>19.350000000000001</v>
      </c>
      <c r="L368" s="2"/>
      <c r="M368" s="2"/>
      <c r="N368" s="2"/>
      <c r="O368" s="2">
        <f t="shared" si="380"/>
        <v>3077</v>
      </c>
      <c r="P368" s="2">
        <f t="shared" si="381"/>
        <v>1400</v>
      </c>
      <c r="Q368" s="2">
        <f t="shared" si="382"/>
        <v>979</v>
      </c>
      <c r="R368" s="2">
        <f t="shared" si="383"/>
        <v>113</v>
      </c>
      <c r="S368" s="2">
        <f t="shared" si="384"/>
        <v>698</v>
      </c>
      <c r="T368" s="2">
        <f t="shared" si="385"/>
        <v>0</v>
      </c>
      <c r="U368" s="2">
        <f t="shared" si="386"/>
        <v>85.44959999999999</v>
      </c>
      <c r="V368" s="2">
        <f t="shared" si="387"/>
        <v>10.77408</v>
      </c>
      <c r="W368" s="2">
        <f t="shared" si="388"/>
        <v>0</v>
      </c>
      <c r="X368" s="2">
        <f t="shared" si="389"/>
        <v>989</v>
      </c>
      <c r="Y368" s="2">
        <f t="shared" si="390"/>
        <v>551</v>
      </c>
      <c r="Z368" s="2"/>
      <c r="AA368" s="2">
        <v>-1</v>
      </c>
      <c r="AB368" s="2">
        <f t="shared" si="391"/>
        <v>159.03800000000001</v>
      </c>
      <c r="AC368" s="2">
        <f t="shared" si="392"/>
        <v>72.349999999999994</v>
      </c>
      <c r="AD368" s="2">
        <f t="shared" ref="AD368:AD373" si="415">ROUND(((((ET368*1.2*1.6))-((EU368*1.2*1.6)))+AE368),6)</f>
        <v>50.611199999999997</v>
      </c>
      <c r="AE368" s="2">
        <f t="shared" ref="AE368:AF373" si="416">ROUND(((EU368*1.2*1.6)),6)</f>
        <v>5.8368000000000002</v>
      </c>
      <c r="AF368" s="2">
        <f t="shared" si="416"/>
        <v>36.076799999999999</v>
      </c>
      <c r="AG368" s="2">
        <f t="shared" si="393"/>
        <v>0</v>
      </c>
      <c r="AH368" s="2">
        <f t="shared" ref="AH368:AI373" si="417">((EW368*1.2*1.6))</f>
        <v>4.4159999999999995</v>
      </c>
      <c r="AI368" s="2">
        <f t="shared" si="417"/>
        <v>0.55679999999999996</v>
      </c>
      <c r="AJ368" s="2">
        <f t="shared" si="394"/>
        <v>0</v>
      </c>
      <c r="AK368" s="2">
        <v>117.5</v>
      </c>
      <c r="AL368" s="2">
        <v>72.349999999999994</v>
      </c>
      <c r="AM368" s="2">
        <v>26.36</v>
      </c>
      <c r="AN368" s="2">
        <v>3.04</v>
      </c>
      <c r="AO368" s="2">
        <v>18.79</v>
      </c>
      <c r="AP368" s="2">
        <v>0</v>
      </c>
      <c r="AQ368" s="2">
        <v>2.2999999999999998</v>
      </c>
      <c r="AR368" s="2">
        <v>0.28999999999999998</v>
      </c>
      <c r="AS368" s="2">
        <v>0</v>
      </c>
      <c r="AT368" s="2">
        <v>122</v>
      </c>
      <c r="AU368" s="2">
        <v>68</v>
      </c>
      <c r="AV368" s="2">
        <v>1</v>
      </c>
      <c r="AW368" s="2">
        <v>1</v>
      </c>
      <c r="AX368" s="2"/>
      <c r="AY368" s="2"/>
      <c r="AZ368" s="2">
        <v>1</v>
      </c>
      <c r="BA368" s="2">
        <v>1</v>
      </c>
      <c r="BB368" s="2">
        <v>1</v>
      </c>
      <c r="BC368" s="2">
        <v>1</v>
      </c>
      <c r="BD368" s="2" t="s">
        <v>3</v>
      </c>
      <c r="BE368" s="2" t="s">
        <v>3</v>
      </c>
      <c r="BF368" s="2" t="s">
        <v>3</v>
      </c>
      <c r="BG368" s="2" t="s">
        <v>3</v>
      </c>
      <c r="BH368" s="2">
        <v>0</v>
      </c>
      <c r="BI368" s="2">
        <v>1</v>
      </c>
      <c r="BJ368" s="2" t="s">
        <v>38</v>
      </c>
      <c r="BK368" s="2"/>
      <c r="BL368" s="2"/>
      <c r="BM368" s="2">
        <v>8001</v>
      </c>
      <c r="BN368" s="2">
        <v>0</v>
      </c>
      <c r="BO368" s="2" t="s">
        <v>3</v>
      </c>
      <c r="BP368" s="2">
        <v>0</v>
      </c>
      <c r="BQ368" s="2">
        <v>2</v>
      </c>
      <c r="BR368" s="2">
        <v>0</v>
      </c>
      <c r="BS368" s="2">
        <v>1</v>
      </c>
      <c r="BT368" s="2">
        <v>1</v>
      </c>
      <c r="BU368" s="2">
        <v>1</v>
      </c>
      <c r="BV368" s="2">
        <v>1</v>
      </c>
      <c r="BW368" s="2">
        <v>1</v>
      </c>
      <c r="BX368" s="2">
        <v>1</v>
      </c>
      <c r="BY368" s="2" t="s">
        <v>3</v>
      </c>
      <c r="BZ368" s="2">
        <v>122</v>
      </c>
      <c r="CA368" s="2">
        <v>68</v>
      </c>
      <c r="CB368" s="2" t="s">
        <v>3</v>
      </c>
      <c r="CC368" s="2"/>
      <c r="CD368" s="2"/>
      <c r="CE368" s="2">
        <v>0</v>
      </c>
      <c r="CF368" s="2">
        <v>0</v>
      </c>
      <c r="CG368" s="2">
        <v>0</v>
      </c>
      <c r="CH368" s="2"/>
      <c r="CI368" s="2"/>
      <c r="CJ368" s="2"/>
      <c r="CK368" s="2"/>
      <c r="CL368" s="2"/>
      <c r="CM368" s="2">
        <v>0</v>
      </c>
      <c r="CN368" s="2" t="s">
        <v>1029</v>
      </c>
      <c r="CO368" s="2">
        <v>0</v>
      </c>
      <c r="CP368" s="2">
        <f t="shared" si="395"/>
        <v>3077</v>
      </c>
      <c r="CQ368" s="2">
        <f t="shared" si="396"/>
        <v>72.349999999999994</v>
      </c>
      <c r="CR368" s="2">
        <f t="shared" si="397"/>
        <v>50.611199999999997</v>
      </c>
      <c r="CS368" s="2">
        <f t="shared" si="398"/>
        <v>5.8368000000000002</v>
      </c>
      <c r="CT368" s="2">
        <f t="shared" si="399"/>
        <v>36.076799999999999</v>
      </c>
      <c r="CU368" s="2">
        <f t="shared" si="400"/>
        <v>0</v>
      </c>
      <c r="CV368" s="2">
        <f t="shared" si="401"/>
        <v>4.4159999999999995</v>
      </c>
      <c r="CW368" s="2">
        <f t="shared" si="402"/>
        <v>0.55679999999999996</v>
      </c>
      <c r="CX368" s="2">
        <f t="shared" si="403"/>
        <v>0</v>
      </c>
      <c r="CY368" s="2">
        <f t="shared" si="404"/>
        <v>989.42</v>
      </c>
      <c r="CZ368" s="2">
        <f t="shared" si="405"/>
        <v>551.48</v>
      </c>
      <c r="DA368" s="2"/>
      <c r="DB368" s="2"/>
      <c r="DC368" s="2" t="s">
        <v>3</v>
      </c>
      <c r="DD368" s="2" t="s">
        <v>3</v>
      </c>
      <c r="DE368" s="2" t="s">
        <v>75</v>
      </c>
      <c r="DF368" s="2" t="s">
        <v>75</v>
      </c>
      <c r="DG368" s="2" t="s">
        <v>75</v>
      </c>
      <c r="DH368" s="2" t="s">
        <v>3</v>
      </c>
      <c r="DI368" s="2" t="s">
        <v>75</v>
      </c>
      <c r="DJ368" s="2" t="s">
        <v>75</v>
      </c>
      <c r="DK368" s="2" t="s">
        <v>3</v>
      </c>
      <c r="DL368" s="2" t="s">
        <v>3</v>
      </c>
      <c r="DM368" s="2" t="s">
        <v>3</v>
      </c>
      <c r="DN368" s="2">
        <v>0</v>
      </c>
      <c r="DO368" s="2">
        <v>0</v>
      </c>
      <c r="DP368" s="2">
        <v>1</v>
      </c>
      <c r="DQ368" s="2">
        <v>1</v>
      </c>
      <c r="DR368" s="2"/>
      <c r="DS368" s="2"/>
      <c r="DT368" s="2"/>
      <c r="DU368" s="2">
        <v>1013</v>
      </c>
      <c r="DV368" s="2" t="s">
        <v>37</v>
      </c>
      <c r="DW368" s="2" t="s">
        <v>37</v>
      </c>
      <c r="DX368" s="2">
        <v>1</v>
      </c>
      <c r="DY368" s="2"/>
      <c r="DZ368" s="2" t="s">
        <v>3</v>
      </c>
      <c r="EA368" s="2" t="s">
        <v>3</v>
      </c>
      <c r="EB368" s="2" t="s">
        <v>3</v>
      </c>
      <c r="EC368" s="2" t="s">
        <v>3</v>
      </c>
      <c r="ED368" s="2"/>
      <c r="EE368" s="2">
        <v>41318372</v>
      </c>
      <c r="EF368" s="2">
        <v>2</v>
      </c>
      <c r="EG368" s="2" t="s">
        <v>25</v>
      </c>
      <c r="EH368" s="2">
        <v>0</v>
      </c>
      <c r="EI368" s="2" t="s">
        <v>3</v>
      </c>
      <c r="EJ368" s="2">
        <v>1</v>
      </c>
      <c r="EK368" s="2">
        <v>8001</v>
      </c>
      <c r="EL368" s="2" t="s">
        <v>39</v>
      </c>
      <c r="EM368" s="2" t="s">
        <v>40</v>
      </c>
      <c r="EN368" s="2"/>
      <c r="EO368" s="2" t="s">
        <v>76</v>
      </c>
      <c r="EP368" s="2"/>
      <c r="EQ368" s="2">
        <v>132864</v>
      </c>
      <c r="ER368" s="2">
        <v>117.5</v>
      </c>
      <c r="ES368" s="2">
        <v>72.349999999999994</v>
      </c>
      <c r="ET368" s="2">
        <v>26.36</v>
      </c>
      <c r="EU368" s="2">
        <v>3.04</v>
      </c>
      <c r="EV368" s="2">
        <v>18.79</v>
      </c>
      <c r="EW368" s="2">
        <v>2.2999999999999998</v>
      </c>
      <c r="EX368" s="2">
        <v>0.28999999999999998</v>
      </c>
      <c r="EY368" s="2">
        <v>0</v>
      </c>
      <c r="EZ368" s="2"/>
      <c r="FA368" s="2"/>
      <c r="FB368" s="2"/>
      <c r="FC368" s="2"/>
      <c r="FD368" s="2"/>
      <c r="FE368" s="2"/>
      <c r="FF368" s="2"/>
      <c r="FG368" s="2"/>
      <c r="FH368" s="2"/>
      <c r="FI368" s="2"/>
      <c r="FJ368" s="2"/>
      <c r="FK368" s="2"/>
      <c r="FL368" s="2"/>
      <c r="FM368" s="2"/>
      <c r="FN368" s="2"/>
      <c r="FO368" s="2"/>
      <c r="FP368" s="2"/>
      <c r="FQ368" s="2">
        <v>0</v>
      </c>
      <c r="FR368" s="2">
        <f t="shared" si="406"/>
        <v>0</v>
      </c>
      <c r="FS368" s="2">
        <v>0</v>
      </c>
      <c r="FT368" s="2"/>
      <c r="FU368" s="2"/>
      <c r="FV368" s="2"/>
      <c r="FW368" s="2"/>
      <c r="FX368" s="2">
        <v>122</v>
      </c>
      <c r="FY368" s="2">
        <v>68</v>
      </c>
      <c r="FZ368" s="2"/>
      <c r="GA368" s="2" t="s">
        <v>3</v>
      </c>
      <c r="GB368" s="2"/>
      <c r="GC368" s="2"/>
      <c r="GD368" s="2">
        <v>1</v>
      </c>
      <c r="GE368" s="2"/>
      <c r="GF368" s="2">
        <v>-875919129</v>
      </c>
      <c r="GG368" s="2">
        <v>2</v>
      </c>
      <c r="GH368" s="2">
        <v>1</v>
      </c>
      <c r="GI368" s="2">
        <v>-2</v>
      </c>
      <c r="GJ368" s="2">
        <v>0</v>
      </c>
      <c r="GK368" s="2">
        <v>0</v>
      </c>
      <c r="GL368" s="2">
        <f t="shared" si="407"/>
        <v>0</v>
      </c>
      <c r="GM368" s="2">
        <f t="shared" si="408"/>
        <v>4617</v>
      </c>
      <c r="GN368" s="2">
        <f t="shared" si="409"/>
        <v>4617</v>
      </c>
      <c r="GO368" s="2">
        <f t="shared" si="410"/>
        <v>0</v>
      </c>
      <c r="GP368" s="2">
        <f t="shared" si="411"/>
        <v>0</v>
      </c>
      <c r="GQ368" s="2"/>
      <c r="GR368" s="2">
        <v>0</v>
      </c>
      <c r="GS368" s="2">
        <v>3</v>
      </c>
      <c r="GT368" s="2">
        <v>0</v>
      </c>
      <c r="GU368" s="2" t="s">
        <v>3</v>
      </c>
      <c r="GV368" s="2">
        <f t="shared" si="412"/>
        <v>0</v>
      </c>
      <c r="GW368" s="2">
        <v>1</v>
      </c>
      <c r="GX368" s="2">
        <f t="shared" si="413"/>
        <v>0</v>
      </c>
      <c r="GY368" s="2"/>
      <c r="GZ368" s="2"/>
      <c r="HA368" s="2">
        <v>0</v>
      </c>
      <c r="HB368" s="2">
        <v>0</v>
      </c>
      <c r="HC368" s="2">
        <f t="shared" si="414"/>
        <v>0</v>
      </c>
      <c r="HD368" s="2"/>
      <c r="HE368" s="2" t="s">
        <v>3</v>
      </c>
      <c r="HF368" s="2" t="s">
        <v>3</v>
      </c>
      <c r="HG368" s="2"/>
      <c r="HH368" s="2"/>
      <c r="HI368" s="2"/>
      <c r="HJ368" s="2"/>
      <c r="HK368" s="2"/>
      <c r="HL368" s="2"/>
      <c r="HM368" s="2" t="s">
        <v>3</v>
      </c>
      <c r="HN368" s="2" t="s">
        <v>3</v>
      </c>
      <c r="HO368" s="2" t="s">
        <v>3</v>
      </c>
      <c r="HP368" s="2" t="s">
        <v>3</v>
      </c>
      <c r="HQ368" s="2" t="s">
        <v>3</v>
      </c>
      <c r="HR368" s="2"/>
      <c r="HS368" s="2"/>
      <c r="HT368" s="2"/>
      <c r="HU368" s="2"/>
      <c r="HV368" s="2"/>
      <c r="HW368" s="2"/>
      <c r="HX368" s="2"/>
      <c r="HY368" s="2"/>
      <c r="HZ368" s="2"/>
      <c r="IA368" s="2"/>
      <c r="IB368" s="2"/>
      <c r="IC368" s="2"/>
      <c r="ID368" s="2"/>
      <c r="IE368" s="2"/>
      <c r="IF368" s="2"/>
      <c r="IG368" s="2"/>
      <c r="IH368" s="2"/>
      <c r="II368" s="2"/>
      <c r="IJ368" s="2"/>
      <c r="IK368" s="2">
        <v>0</v>
      </c>
      <c r="IL368" s="2"/>
      <c r="IM368" s="2"/>
      <c r="IN368" s="2"/>
      <c r="IO368" s="2"/>
      <c r="IP368" s="2"/>
      <c r="IQ368" s="2"/>
      <c r="IR368" s="2"/>
      <c r="IS368" s="2"/>
      <c r="IT368" s="2"/>
      <c r="IU368" s="2"/>
    </row>
    <row r="369" spans="1:255" x14ac:dyDescent="0.2">
      <c r="A369">
        <v>17</v>
      </c>
      <c r="B369">
        <v>1</v>
      </c>
      <c r="C369">
        <f>ROW(SmtRes!A988)</f>
        <v>988</v>
      </c>
      <c r="D369">
        <f>ROW(EtalonRes!A1004)</f>
        <v>1004</v>
      </c>
      <c r="E369" t="s">
        <v>3</v>
      </c>
      <c r="F369" t="s">
        <v>35</v>
      </c>
      <c r="G369" t="s">
        <v>423</v>
      </c>
      <c r="H369" t="s">
        <v>37</v>
      </c>
      <c r="I369">
        <v>19.350000000000001</v>
      </c>
      <c r="J369">
        <v>0</v>
      </c>
      <c r="K369">
        <v>19.350000000000001</v>
      </c>
      <c r="O369">
        <f t="shared" si="380"/>
        <v>3077</v>
      </c>
      <c r="P369">
        <f t="shared" si="381"/>
        <v>1400</v>
      </c>
      <c r="Q369">
        <f t="shared" si="382"/>
        <v>979</v>
      </c>
      <c r="R369">
        <f t="shared" si="383"/>
        <v>113</v>
      </c>
      <c r="S369">
        <f t="shared" si="384"/>
        <v>698</v>
      </c>
      <c r="T369">
        <f t="shared" si="385"/>
        <v>0</v>
      </c>
      <c r="U369">
        <f t="shared" si="386"/>
        <v>85.44959999999999</v>
      </c>
      <c r="V369">
        <f t="shared" si="387"/>
        <v>10.77408</v>
      </c>
      <c r="W369">
        <f t="shared" si="388"/>
        <v>0</v>
      </c>
      <c r="X369">
        <f t="shared" si="389"/>
        <v>989</v>
      </c>
      <c r="Y369">
        <f t="shared" si="390"/>
        <v>551</v>
      </c>
      <c r="AA369">
        <v>-1</v>
      </c>
      <c r="AB369">
        <f t="shared" si="391"/>
        <v>159.03800000000001</v>
      </c>
      <c r="AC369">
        <f t="shared" si="392"/>
        <v>72.349999999999994</v>
      </c>
      <c r="AD369">
        <f t="shared" si="415"/>
        <v>50.611199999999997</v>
      </c>
      <c r="AE369">
        <f t="shared" si="416"/>
        <v>5.8368000000000002</v>
      </c>
      <c r="AF369">
        <f t="shared" si="416"/>
        <v>36.076799999999999</v>
      </c>
      <c r="AG369">
        <f t="shared" si="393"/>
        <v>0</v>
      </c>
      <c r="AH369">
        <f t="shared" si="417"/>
        <v>4.4159999999999995</v>
      </c>
      <c r="AI369">
        <f t="shared" si="417"/>
        <v>0.55679999999999996</v>
      </c>
      <c r="AJ369">
        <f t="shared" si="394"/>
        <v>0</v>
      </c>
      <c r="AK369">
        <v>117.5</v>
      </c>
      <c r="AL369">
        <v>72.349999999999994</v>
      </c>
      <c r="AM369">
        <v>26.36</v>
      </c>
      <c r="AN369">
        <v>3.04</v>
      </c>
      <c r="AO369">
        <v>18.79</v>
      </c>
      <c r="AP369">
        <v>0</v>
      </c>
      <c r="AQ369">
        <v>2.2999999999999998</v>
      </c>
      <c r="AR369">
        <v>0.28999999999999998</v>
      </c>
      <c r="AS369">
        <v>0</v>
      </c>
      <c r="AT369">
        <v>122</v>
      </c>
      <c r="AU369">
        <v>68</v>
      </c>
      <c r="AV369">
        <v>1</v>
      </c>
      <c r="AW369">
        <v>1</v>
      </c>
      <c r="AZ369">
        <v>1</v>
      </c>
      <c r="BA369">
        <v>1</v>
      </c>
      <c r="BB369">
        <v>1</v>
      </c>
      <c r="BC369">
        <v>1</v>
      </c>
      <c r="BD369" t="s">
        <v>3</v>
      </c>
      <c r="BE369" t="s">
        <v>3</v>
      </c>
      <c r="BF369" t="s">
        <v>3</v>
      </c>
      <c r="BG369" t="s">
        <v>3</v>
      </c>
      <c r="BH369">
        <v>0</v>
      </c>
      <c r="BI369">
        <v>1</v>
      </c>
      <c r="BJ369" t="s">
        <v>38</v>
      </c>
      <c r="BM369">
        <v>8001</v>
      </c>
      <c r="BN369">
        <v>0</v>
      </c>
      <c r="BO369" t="s">
        <v>258</v>
      </c>
      <c r="BP369">
        <v>1</v>
      </c>
      <c r="BQ369">
        <v>2</v>
      </c>
      <c r="BR369">
        <v>0</v>
      </c>
      <c r="BS369">
        <v>1</v>
      </c>
      <c r="BT369">
        <v>1</v>
      </c>
      <c r="BU369">
        <v>1</v>
      </c>
      <c r="BV369">
        <v>1</v>
      </c>
      <c r="BW369">
        <v>1</v>
      </c>
      <c r="BX369">
        <v>1</v>
      </c>
      <c r="BY369" t="s">
        <v>3</v>
      </c>
      <c r="BZ369">
        <v>122</v>
      </c>
      <c r="CA369">
        <v>68</v>
      </c>
      <c r="CB369" t="s">
        <v>3</v>
      </c>
      <c r="CE369">
        <v>0</v>
      </c>
      <c r="CF369">
        <v>0</v>
      </c>
      <c r="CG369">
        <v>0</v>
      </c>
      <c r="CM369">
        <v>0</v>
      </c>
      <c r="CN369" t="s">
        <v>1029</v>
      </c>
      <c r="CO369">
        <v>0</v>
      </c>
      <c r="CP369">
        <f t="shared" si="395"/>
        <v>3077</v>
      </c>
      <c r="CQ369">
        <f t="shared" si="396"/>
        <v>72.349999999999994</v>
      </c>
      <c r="CR369">
        <f t="shared" si="397"/>
        <v>50.611199999999997</v>
      </c>
      <c r="CS369">
        <f t="shared" si="398"/>
        <v>5.8368000000000002</v>
      </c>
      <c r="CT369">
        <f t="shared" si="399"/>
        <v>36.076799999999999</v>
      </c>
      <c r="CU369">
        <f t="shared" si="400"/>
        <v>0</v>
      </c>
      <c r="CV369">
        <f t="shared" si="401"/>
        <v>4.4159999999999995</v>
      </c>
      <c r="CW369">
        <f t="shared" si="402"/>
        <v>0.55679999999999996</v>
      </c>
      <c r="CX369">
        <f t="shared" si="403"/>
        <v>0</v>
      </c>
      <c r="CY369">
        <f t="shared" si="404"/>
        <v>989.42</v>
      </c>
      <c r="CZ369">
        <f t="shared" si="405"/>
        <v>551.48</v>
      </c>
      <c r="DC369" t="s">
        <v>3</v>
      </c>
      <c r="DD369" t="s">
        <v>3</v>
      </c>
      <c r="DE369" t="s">
        <v>75</v>
      </c>
      <c r="DF369" t="s">
        <v>75</v>
      </c>
      <c r="DG369" t="s">
        <v>75</v>
      </c>
      <c r="DH369" t="s">
        <v>3</v>
      </c>
      <c r="DI369" t="s">
        <v>75</v>
      </c>
      <c r="DJ369" t="s">
        <v>75</v>
      </c>
      <c r="DK369" t="s">
        <v>3</v>
      </c>
      <c r="DL369" t="s">
        <v>3</v>
      </c>
      <c r="DM369" t="s">
        <v>3</v>
      </c>
      <c r="DN369">
        <v>0</v>
      </c>
      <c r="DO369">
        <v>0</v>
      </c>
      <c r="DP369">
        <v>1</v>
      </c>
      <c r="DQ369">
        <v>1</v>
      </c>
      <c r="DU369">
        <v>1013</v>
      </c>
      <c r="DV369" t="s">
        <v>37</v>
      </c>
      <c r="DW369" t="s">
        <v>37</v>
      </c>
      <c r="DX369">
        <v>1</v>
      </c>
      <c r="DZ369" t="s">
        <v>3</v>
      </c>
      <c r="EA369" t="s">
        <v>3</v>
      </c>
      <c r="EB369" t="s">
        <v>3</v>
      </c>
      <c r="EC369" t="s">
        <v>3</v>
      </c>
      <c r="EE369">
        <v>41318372</v>
      </c>
      <c r="EF369">
        <v>2</v>
      </c>
      <c r="EG369" t="s">
        <v>25</v>
      </c>
      <c r="EH369">
        <v>0</v>
      </c>
      <c r="EI369" t="s">
        <v>3</v>
      </c>
      <c r="EJ369">
        <v>1</v>
      </c>
      <c r="EK369">
        <v>8001</v>
      </c>
      <c r="EL369" t="s">
        <v>39</v>
      </c>
      <c r="EM369" t="s">
        <v>40</v>
      </c>
      <c r="EO369" t="s">
        <v>76</v>
      </c>
      <c r="EQ369">
        <v>132864</v>
      </c>
      <c r="ER369">
        <v>117.5</v>
      </c>
      <c r="ES369">
        <v>72.349999999999994</v>
      </c>
      <c r="ET369">
        <v>26.36</v>
      </c>
      <c r="EU369">
        <v>3.04</v>
      </c>
      <c r="EV369">
        <v>18.79</v>
      </c>
      <c r="EW369">
        <v>2.2999999999999998</v>
      </c>
      <c r="EX369">
        <v>0.28999999999999998</v>
      </c>
      <c r="EY369">
        <v>0</v>
      </c>
      <c r="FQ369">
        <v>0</v>
      </c>
      <c r="FR369">
        <f t="shared" si="406"/>
        <v>0</v>
      </c>
      <c r="FS369">
        <v>0</v>
      </c>
      <c r="FX369">
        <v>122</v>
      </c>
      <c r="FY369">
        <v>68</v>
      </c>
      <c r="GA369" t="s">
        <v>3</v>
      </c>
      <c r="GD369">
        <v>1</v>
      </c>
      <c r="GF369">
        <v>-875919129</v>
      </c>
      <c r="GG369">
        <v>1</v>
      </c>
      <c r="GH369">
        <v>1</v>
      </c>
      <c r="GI369">
        <v>-2</v>
      </c>
      <c r="GJ369">
        <v>0</v>
      </c>
      <c r="GK369">
        <v>0</v>
      </c>
      <c r="GL369">
        <f t="shared" si="407"/>
        <v>0</v>
      </c>
      <c r="GM369">
        <f t="shared" si="408"/>
        <v>4617</v>
      </c>
      <c r="GN369">
        <f t="shared" si="409"/>
        <v>4617</v>
      </c>
      <c r="GO369">
        <f t="shared" si="410"/>
        <v>0</v>
      </c>
      <c r="GP369">
        <f t="shared" si="411"/>
        <v>0</v>
      </c>
      <c r="GR369">
        <v>0</v>
      </c>
      <c r="GS369">
        <v>3</v>
      </c>
      <c r="GT369">
        <v>0</v>
      </c>
      <c r="GU369" t="s">
        <v>3</v>
      </c>
      <c r="GV369">
        <f t="shared" si="412"/>
        <v>0</v>
      </c>
      <c r="GW369">
        <v>1</v>
      </c>
      <c r="GX369">
        <f t="shared" si="413"/>
        <v>0</v>
      </c>
      <c r="HA369">
        <v>0</v>
      </c>
      <c r="HB369">
        <v>0</v>
      </c>
      <c r="HC369">
        <f t="shared" si="414"/>
        <v>0</v>
      </c>
      <c r="HE369" t="s">
        <v>3</v>
      </c>
      <c r="HF369" t="s">
        <v>3</v>
      </c>
      <c r="HM369" t="s">
        <v>3</v>
      </c>
      <c r="HN369" t="s">
        <v>3</v>
      </c>
      <c r="HO369" t="s">
        <v>3</v>
      </c>
      <c r="HP369" t="s">
        <v>3</v>
      </c>
      <c r="HQ369" t="s">
        <v>3</v>
      </c>
      <c r="IK369">
        <v>0</v>
      </c>
    </row>
    <row r="370" spans="1:255" x14ac:dyDescent="0.2">
      <c r="A370" s="2">
        <v>17</v>
      </c>
      <c r="B370" s="2">
        <v>1</v>
      </c>
      <c r="C370" s="2">
        <f>ROW(SmtRes!A990)</f>
        <v>990</v>
      </c>
      <c r="D370" s="2">
        <f>ROW(EtalonRes!A1006)</f>
        <v>1006</v>
      </c>
      <c r="E370" s="2" t="s">
        <v>3</v>
      </c>
      <c r="F370" s="2" t="s">
        <v>461</v>
      </c>
      <c r="G370" s="2" t="s">
        <v>462</v>
      </c>
      <c r="H370" s="2" t="s">
        <v>463</v>
      </c>
      <c r="I370" s="2">
        <f>ROUND(48,9)</f>
        <v>48</v>
      </c>
      <c r="J370" s="2">
        <v>0</v>
      </c>
      <c r="K370" s="2">
        <f>ROUND(48,9)</f>
        <v>48</v>
      </c>
      <c r="L370" s="2"/>
      <c r="M370" s="2"/>
      <c r="N370" s="2"/>
      <c r="O370" s="2">
        <f t="shared" si="380"/>
        <v>465</v>
      </c>
      <c r="P370" s="2">
        <f t="shared" si="381"/>
        <v>0</v>
      </c>
      <c r="Q370" s="2">
        <f t="shared" si="382"/>
        <v>359</v>
      </c>
      <c r="R370" s="2">
        <f t="shared" si="383"/>
        <v>0</v>
      </c>
      <c r="S370" s="2">
        <f t="shared" si="384"/>
        <v>106</v>
      </c>
      <c r="T370" s="2">
        <f t="shared" si="385"/>
        <v>0</v>
      </c>
      <c r="U370" s="2">
        <f t="shared" si="386"/>
        <v>11.059200000000001</v>
      </c>
      <c r="V370" s="2">
        <f t="shared" si="387"/>
        <v>0</v>
      </c>
      <c r="W370" s="2">
        <f t="shared" si="388"/>
        <v>0</v>
      </c>
      <c r="X370" s="2">
        <f t="shared" si="389"/>
        <v>138</v>
      </c>
      <c r="Y370" s="2">
        <f t="shared" si="390"/>
        <v>94</v>
      </c>
      <c r="Z370" s="2"/>
      <c r="AA370" s="2">
        <v>-1</v>
      </c>
      <c r="AB370" s="2">
        <f t="shared" si="391"/>
        <v>9.6768000000000001</v>
      </c>
      <c r="AC370" s="2">
        <f t="shared" si="392"/>
        <v>0</v>
      </c>
      <c r="AD370" s="2">
        <f t="shared" si="415"/>
        <v>7.4687999999999999</v>
      </c>
      <c r="AE370" s="2">
        <f t="shared" si="416"/>
        <v>0</v>
      </c>
      <c r="AF370" s="2">
        <f t="shared" si="416"/>
        <v>2.2080000000000002</v>
      </c>
      <c r="AG370" s="2">
        <f t="shared" si="393"/>
        <v>0</v>
      </c>
      <c r="AH370" s="2">
        <f t="shared" si="417"/>
        <v>0.23039999999999999</v>
      </c>
      <c r="AI370" s="2">
        <f t="shared" si="417"/>
        <v>0</v>
      </c>
      <c r="AJ370" s="2">
        <f t="shared" si="394"/>
        <v>0</v>
      </c>
      <c r="AK370" s="2">
        <v>5.04</v>
      </c>
      <c r="AL370" s="2">
        <v>0</v>
      </c>
      <c r="AM370" s="2">
        <v>3.89</v>
      </c>
      <c r="AN370" s="2">
        <v>0</v>
      </c>
      <c r="AO370" s="2">
        <v>1.1499999999999999</v>
      </c>
      <c r="AP370" s="2">
        <v>0</v>
      </c>
      <c r="AQ370" s="2">
        <v>0.12</v>
      </c>
      <c r="AR370" s="2">
        <v>0</v>
      </c>
      <c r="AS370" s="2">
        <v>0</v>
      </c>
      <c r="AT370" s="2">
        <v>130</v>
      </c>
      <c r="AU370" s="2">
        <v>89</v>
      </c>
      <c r="AV370" s="2">
        <v>1</v>
      </c>
      <c r="AW370" s="2">
        <v>1</v>
      </c>
      <c r="AX370" s="2"/>
      <c r="AY370" s="2"/>
      <c r="AZ370" s="2">
        <v>1</v>
      </c>
      <c r="BA370" s="2">
        <v>1</v>
      </c>
      <c r="BB370" s="2">
        <v>1</v>
      </c>
      <c r="BC370" s="2">
        <v>1</v>
      </c>
      <c r="BD370" s="2" t="s">
        <v>3</v>
      </c>
      <c r="BE370" s="2" t="s">
        <v>3</v>
      </c>
      <c r="BF370" s="2" t="s">
        <v>3</v>
      </c>
      <c r="BG370" s="2" t="s">
        <v>3</v>
      </c>
      <c r="BH370" s="2">
        <v>0</v>
      </c>
      <c r="BI370" s="2">
        <v>1</v>
      </c>
      <c r="BJ370" s="2" t="s">
        <v>464</v>
      </c>
      <c r="BK370" s="2"/>
      <c r="BL370" s="2"/>
      <c r="BM370" s="2">
        <v>24001</v>
      </c>
      <c r="BN370" s="2">
        <v>0</v>
      </c>
      <c r="BO370" s="2" t="s">
        <v>3</v>
      </c>
      <c r="BP370" s="2">
        <v>0</v>
      </c>
      <c r="BQ370" s="2">
        <v>2</v>
      </c>
      <c r="BR370" s="2">
        <v>0</v>
      </c>
      <c r="BS370" s="2">
        <v>1</v>
      </c>
      <c r="BT370" s="2">
        <v>1</v>
      </c>
      <c r="BU370" s="2">
        <v>1</v>
      </c>
      <c r="BV370" s="2">
        <v>1</v>
      </c>
      <c r="BW370" s="2">
        <v>1</v>
      </c>
      <c r="BX370" s="2">
        <v>1</v>
      </c>
      <c r="BY370" s="2" t="s">
        <v>3</v>
      </c>
      <c r="BZ370" s="2">
        <v>130</v>
      </c>
      <c r="CA370" s="2">
        <v>89</v>
      </c>
      <c r="CB370" s="2" t="s">
        <v>3</v>
      </c>
      <c r="CC370" s="2"/>
      <c r="CD370" s="2"/>
      <c r="CE370" s="2">
        <v>0</v>
      </c>
      <c r="CF370" s="2">
        <v>0</v>
      </c>
      <c r="CG370" s="2">
        <v>0</v>
      </c>
      <c r="CH370" s="2"/>
      <c r="CI370" s="2"/>
      <c r="CJ370" s="2"/>
      <c r="CK370" s="2"/>
      <c r="CL370" s="2"/>
      <c r="CM370" s="2">
        <v>0</v>
      </c>
      <c r="CN370" s="2" t="s">
        <v>1029</v>
      </c>
      <c r="CO370" s="2">
        <v>0</v>
      </c>
      <c r="CP370" s="2">
        <f t="shared" si="395"/>
        <v>465</v>
      </c>
      <c r="CQ370" s="2">
        <f t="shared" si="396"/>
        <v>0</v>
      </c>
      <c r="CR370" s="2">
        <f t="shared" si="397"/>
        <v>7.4687999999999999</v>
      </c>
      <c r="CS370" s="2">
        <f t="shared" si="398"/>
        <v>0</v>
      </c>
      <c r="CT370" s="2">
        <f t="shared" si="399"/>
        <v>2.2080000000000002</v>
      </c>
      <c r="CU370" s="2">
        <f t="shared" si="400"/>
        <v>0</v>
      </c>
      <c r="CV370" s="2">
        <f t="shared" si="401"/>
        <v>0.23039999999999999</v>
      </c>
      <c r="CW370" s="2">
        <f t="shared" si="402"/>
        <v>0</v>
      </c>
      <c r="CX370" s="2">
        <f t="shared" si="403"/>
        <v>0</v>
      </c>
      <c r="CY370" s="2">
        <f t="shared" si="404"/>
        <v>137.80000000000001</v>
      </c>
      <c r="CZ370" s="2">
        <f t="shared" si="405"/>
        <v>94.34</v>
      </c>
      <c r="DA370" s="2"/>
      <c r="DB370" s="2"/>
      <c r="DC370" s="2" t="s">
        <v>3</v>
      </c>
      <c r="DD370" s="2" t="s">
        <v>3</v>
      </c>
      <c r="DE370" s="2" t="s">
        <v>75</v>
      </c>
      <c r="DF370" s="2" t="s">
        <v>75</v>
      </c>
      <c r="DG370" s="2" t="s">
        <v>75</v>
      </c>
      <c r="DH370" s="2" t="s">
        <v>3</v>
      </c>
      <c r="DI370" s="2" t="s">
        <v>75</v>
      </c>
      <c r="DJ370" s="2" t="s">
        <v>75</v>
      </c>
      <c r="DK370" s="2" t="s">
        <v>3</v>
      </c>
      <c r="DL370" s="2" t="s">
        <v>3</v>
      </c>
      <c r="DM370" s="2" t="s">
        <v>3</v>
      </c>
      <c r="DN370" s="2">
        <v>0</v>
      </c>
      <c r="DO370" s="2">
        <v>0</v>
      </c>
      <c r="DP370" s="2">
        <v>1</v>
      </c>
      <c r="DQ370" s="2">
        <v>1</v>
      </c>
      <c r="DR370" s="2"/>
      <c r="DS370" s="2"/>
      <c r="DT370" s="2"/>
      <c r="DU370" s="2">
        <v>1013</v>
      </c>
      <c r="DV370" s="2" t="s">
        <v>463</v>
      </c>
      <c r="DW370" s="2" t="s">
        <v>463</v>
      </c>
      <c r="DX370" s="2">
        <v>1</v>
      </c>
      <c r="DY370" s="2"/>
      <c r="DZ370" s="2" t="s">
        <v>3</v>
      </c>
      <c r="EA370" s="2" t="s">
        <v>3</v>
      </c>
      <c r="EB370" s="2" t="s">
        <v>3</v>
      </c>
      <c r="EC370" s="2" t="s">
        <v>3</v>
      </c>
      <c r="ED370" s="2"/>
      <c r="EE370" s="2">
        <v>41318406</v>
      </c>
      <c r="EF370" s="2">
        <v>2</v>
      </c>
      <c r="EG370" s="2" t="s">
        <v>25</v>
      </c>
      <c r="EH370" s="2">
        <v>0</v>
      </c>
      <c r="EI370" s="2" t="s">
        <v>3</v>
      </c>
      <c r="EJ370" s="2">
        <v>1</v>
      </c>
      <c r="EK370" s="2">
        <v>24001</v>
      </c>
      <c r="EL370" s="2" t="s">
        <v>465</v>
      </c>
      <c r="EM370" s="2" t="s">
        <v>466</v>
      </c>
      <c r="EN370" s="2"/>
      <c r="EO370" s="2" t="s">
        <v>76</v>
      </c>
      <c r="EP370" s="2"/>
      <c r="EQ370" s="2">
        <v>132864</v>
      </c>
      <c r="ER370" s="2">
        <v>5.04</v>
      </c>
      <c r="ES370" s="2">
        <v>0</v>
      </c>
      <c r="ET370" s="2">
        <v>3.89</v>
      </c>
      <c r="EU370" s="2">
        <v>0</v>
      </c>
      <c r="EV370" s="2">
        <v>1.1499999999999999</v>
      </c>
      <c r="EW370" s="2">
        <v>0.12</v>
      </c>
      <c r="EX370" s="2">
        <v>0</v>
      </c>
      <c r="EY370" s="2">
        <v>0</v>
      </c>
      <c r="EZ370" s="2"/>
      <c r="FA370" s="2"/>
      <c r="FB370" s="2"/>
      <c r="FC370" s="2"/>
      <c r="FD370" s="2"/>
      <c r="FE370" s="2"/>
      <c r="FF370" s="2"/>
      <c r="FG370" s="2"/>
      <c r="FH370" s="2"/>
      <c r="FI370" s="2"/>
      <c r="FJ370" s="2"/>
      <c r="FK370" s="2"/>
      <c r="FL370" s="2"/>
      <c r="FM370" s="2"/>
      <c r="FN370" s="2"/>
      <c r="FO370" s="2"/>
      <c r="FP370" s="2"/>
      <c r="FQ370" s="2">
        <v>0</v>
      </c>
      <c r="FR370" s="2">
        <f t="shared" si="406"/>
        <v>0</v>
      </c>
      <c r="FS370" s="2">
        <v>0</v>
      </c>
      <c r="FT370" s="2"/>
      <c r="FU370" s="2"/>
      <c r="FV370" s="2"/>
      <c r="FW370" s="2"/>
      <c r="FX370" s="2">
        <v>130</v>
      </c>
      <c r="FY370" s="2">
        <v>89</v>
      </c>
      <c r="FZ370" s="2"/>
      <c r="GA370" s="2" t="s">
        <v>3</v>
      </c>
      <c r="GB370" s="2"/>
      <c r="GC370" s="2"/>
      <c r="GD370" s="2">
        <v>1</v>
      </c>
      <c r="GE370" s="2"/>
      <c r="GF370" s="2">
        <v>-519406452</v>
      </c>
      <c r="GG370" s="2">
        <v>2</v>
      </c>
      <c r="GH370" s="2">
        <v>1</v>
      </c>
      <c r="GI370" s="2">
        <v>-2</v>
      </c>
      <c r="GJ370" s="2">
        <v>0</v>
      </c>
      <c r="GK370" s="2">
        <v>0</v>
      </c>
      <c r="GL370" s="2">
        <f t="shared" si="407"/>
        <v>0</v>
      </c>
      <c r="GM370" s="2">
        <f t="shared" si="408"/>
        <v>697</v>
      </c>
      <c r="GN370" s="2">
        <f t="shared" si="409"/>
        <v>697</v>
      </c>
      <c r="GO370" s="2">
        <f t="shared" si="410"/>
        <v>0</v>
      </c>
      <c r="GP370" s="2">
        <f t="shared" si="411"/>
        <v>0</v>
      </c>
      <c r="GQ370" s="2"/>
      <c r="GR370" s="2">
        <v>0</v>
      </c>
      <c r="GS370" s="2">
        <v>3</v>
      </c>
      <c r="GT370" s="2">
        <v>0</v>
      </c>
      <c r="GU370" s="2" t="s">
        <v>3</v>
      </c>
      <c r="GV370" s="2">
        <f t="shared" si="412"/>
        <v>0</v>
      </c>
      <c r="GW370" s="2">
        <v>1</v>
      </c>
      <c r="GX370" s="2">
        <f t="shared" si="413"/>
        <v>0</v>
      </c>
      <c r="GY370" s="2"/>
      <c r="GZ370" s="2"/>
      <c r="HA370" s="2">
        <v>0</v>
      </c>
      <c r="HB370" s="2">
        <v>0</v>
      </c>
      <c r="HC370" s="2">
        <f t="shared" si="414"/>
        <v>0</v>
      </c>
      <c r="HD370" s="2"/>
      <c r="HE370" s="2" t="s">
        <v>3</v>
      </c>
      <c r="HF370" s="2" t="s">
        <v>3</v>
      </c>
      <c r="HG370" s="2"/>
      <c r="HH370" s="2"/>
      <c r="HI370" s="2"/>
      <c r="HJ370" s="2"/>
      <c r="HK370" s="2"/>
      <c r="HL370" s="2"/>
      <c r="HM370" s="2" t="s">
        <v>3</v>
      </c>
      <c r="HN370" s="2" t="s">
        <v>3</v>
      </c>
      <c r="HO370" s="2" t="s">
        <v>3</v>
      </c>
      <c r="HP370" s="2" t="s">
        <v>3</v>
      </c>
      <c r="HQ370" s="2" t="s">
        <v>3</v>
      </c>
      <c r="HR370" s="2"/>
      <c r="HS370" s="2"/>
      <c r="HT370" s="2"/>
      <c r="HU370" s="2"/>
      <c r="HV370" s="2"/>
      <c r="HW370" s="2"/>
      <c r="HX370" s="2"/>
      <c r="HY370" s="2"/>
      <c r="HZ370" s="2"/>
      <c r="IA370" s="2"/>
      <c r="IB370" s="2"/>
      <c r="IC370" s="2"/>
      <c r="ID370" s="2"/>
      <c r="IE370" s="2"/>
      <c r="IF370" s="2"/>
      <c r="IG370" s="2"/>
      <c r="IH370" s="2"/>
      <c r="II370" s="2"/>
      <c r="IJ370" s="2"/>
      <c r="IK370" s="2">
        <v>0</v>
      </c>
      <c r="IL370" s="2"/>
      <c r="IM370" s="2"/>
      <c r="IN370" s="2"/>
      <c r="IO370" s="2"/>
      <c r="IP370" s="2"/>
      <c r="IQ370" s="2"/>
      <c r="IR370" s="2"/>
      <c r="IS370" s="2"/>
      <c r="IT370" s="2"/>
      <c r="IU370" s="2"/>
    </row>
    <row r="371" spans="1:255" x14ac:dyDescent="0.2">
      <c r="A371">
        <v>17</v>
      </c>
      <c r="B371">
        <v>1</v>
      </c>
      <c r="C371">
        <f>ROW(SmtRes!A992)</f>
        <v>992</v>
      </c>
      <c r="D371">
        <f>ROW(EtalonRes!A1008)</f>
        <v>1008</v>
      </c>
      <c r="E371" t="s">
        <v>3</v>
      </c>
      <c r="F371" t="s">
        <v>461</v>
      </c>
      <c r="G371" t="s">
        <v>462</v>
      </c>
      <c r="H371" t="s">
        <v>463</v>
      </c>
      <c r="I371">
        <f>ROUND(48,9)</f>
        <v>48</v>
      </c>
      <c r="J371">
        <v>0</v>
      </c>
      <c r="K371">
        <f>ROUND(48,9)</f>
        <v>48</v>
      </c>
      <c r="O371">
        <f t="shared" si="380"/>
        <v>465</v>
      </c>
      <c r="P371">
        <f t="shared" si="381"/>
        <v>0</v>
      </c>
      <c r="Q371">
        <f t="shared" si="382"/>
        <v>359</v>
      </c>
      <c r="R371">
        <f t="shared" si="383"/>
        <v>0</v>
      </c>
      <c r="S371">
        <f t="shared" si="384"/>
        <v>106</v>
      </c>
      <c r="T371">
        <f t="shared" si="385"/>
        <v>0</v>
      </c>
      <c r="U371">
        <f t="shared" si="386"/>
        <v>11.059200000000001</v>
      </c>
      <c r="V371">
        <f t="shared" si="387"/>
        <v>0</v>
      </c>
      <c r="W371">
        <f t="shared" si="388"/>
        <v>0</v>
      </c>
      <c r="X371">
        <f t="shared" si="389"/>
        <v>138</v>
      </c>
      <c r="Y371">
        <f t="shared" si="390"/>
        <v>94</v>
      </c>
      <c r="AA371">
        <v>-1</v>
      </c>
      <c r="AB371">
        <f t="shared" si="391"/>
        <v>9.6768000000000001</v>
      </c>
      <c r="AC371">
        <f t="shared" si="392"/>
        <v>0</v>
      </c>
      <c r="AD371">
        <f t="shared" si="415"/>
        <v>7.4687999999999999</v>
      </c>
      <c r="AE371">
        <f t="shared" si="416"/>
        <v>0</v>
      </c>
      <c r="AF371">
        <f t="shared" si="416"/>
        <v>2.2080000000000002</v>
      </c>
      <c r="AG371">
        <f t="shared" si="393"/>
        <v>0</v>
      </c>
      <c r="AH371">
        <f t="shared" si="417"/>
        <v>0.23039999999999999</v>
      </c>
      <c r="AI371">
        <f t="shared" si="417"/>
        <v>0</v>
      </c>
      <c r="AJ371">
        <f t="shared" si="394"/>
        <v>0</v>
      </c>
      <c r="AK371">
        <v>5.04</v>
      </c>
      <c r="AL371">
        <v>0</v>
      </c>
      <c r="AM371">
        <v>3.89</v>
      </c>
      <c r="AN371">
        <v>0</v>
      </c>
      <c r="AO371">
        <v>1.1499999999999999</v>
      </c>
      <c r="AP371">
        <v>0</v>
      </c>
      <c r="AQ371">
        <v>0.12</v>
      </c>
      <c r="AR371">
        <v>0</v>
      </c>
      <c r="AS371">
        <v>0</v>
      </c>
      <c r="AT371">
        <v>130</v>
      </c>
      <c r="AU371">
        <v>89</v>
      </c>
      <c r="AV371">
        <v>1</v>
      </c>
      <c r="AW371">
        <v>1</v>
      </c>
      <c r="AZ371">
        <v>1</v>
      </c>
      <c r="BA371">
        <v>1</v>
      </c>
      <c r="BB371">
        <v>1</v>
      </c>
      <c r="BC371">
        <v>1</v>
      </c>
      <c r="BD371" t="s">
        <v>3</v>
      </c>
      <c r="BE371" t="s">
        <v>3</v>
      </c>
      <c r="BF371" t="s">
        <v>3</v>
      </c>
      <c r="BG371" t="s">
        <v>3</v>
      </c>
      <c r="BH371">
        <v>0</v>
      </c>
      <c r="BI371">
        <v>1</v>
      </c>
      <c r="BJ371" t="s">
        <v>464</v>
      </c>
      <c r="BM371">
        <v>24001</v>
      </c>
      <c r="BN371">
        <v>0</v>
      </c>
      <c r="BO371" t="s">
        <v>3</v>
      </c>
      <c r="BP371">
        <v>0</v>
      </c>
      <c r="BQ371">
        <v>2</v>
      </c>
      <c r="BR371">
        <v>0</v>
      </c>
      <c r="BS371">
        <v>1</v>
      </c>
      <c r="BT371">
        <v>1</v>
      </c>
      <c r="BU371">
        <v>1</v>
      </c>
      <c r="BV371">
        <v>1</v>
      </c>
      <c r="BW371">
        <v>1</v>
      </c>
      <c r="BX371">
        <v>1</v>
      </c>
      <c r="BY371" t="s">
        <v>3</v>
      </c>
      <c r="BZ371">
        <v>130</v>
      </c>
      <c r="CA371">
        <v>89</v>
      </c>
      <c r="CB371" t="s">
        <v>3</v>
      </c>
      <c r="CE371">
        <v>0</v>
      </c>
      <c r="CF371">
        <v>0</v>
      </c>
      <c r="CG371">
        <v>0</v>
      </c>
      <c r="CM371">
        <v>0</v>
      </c>
      <c r="CN371" t="s">
        <v>1029</v>
      </c>
      <c r="CO371">
        <v>0</v>
      </c>
      <c r="CP371">
        <f t="shared" si="395"/>
        <v>465</v>
      </c>
      <c r="CQ371">
        <f t="shared" si="396"/>
        <v>0</v>
      </c>
      <c r="CR371">
        <f t="shared" si="397"/>
        <v>7.4687999999999999</v>
      </c>
      <c r="CS371">
        <f t="shared" si="398"/>
        <v>0</v>
      </c>
      <c r="CT371">
        <f t="shared" si="399"/>
        <v>2.2080000000000002</v>
      </c>
      <c r="CU371">
        <f t="shared" si="400"/>
        <v>0</v>
      </c>
      <c r="CV371">
        <f t="shared" si="401"/>
        <v>0.23039999999999999</v>
      </c>
      <c r="CW371">
        <f t="shared" si="402"/>
        <v>0</v>
      </c>
      <c r="CX371">
        <f t="shared" si="403"/>
        <v>0</v>
      </c>
      <c r="CY371">
        <f t="shared" si="404"/>
        <v>137.80000000000001</v>
      </c>
      <c r="CZ371">
        <f t="shared" si="405"/>
        <v>94.34</v>
      </c>
      <c r="DC371" t="s">
        <v>3</v>
      </c>
      <c r="DD371" t="s">
        <v>3</v>
      </c>
      <c r="DE371" t="s">
        <v>75</v>
      </c>
      <c r="DF371" t="s">
        <v>75</v>
      </c>
      <c r="DG371" t="s">
        <v>75</v>
      </c>
      <c r="DH371" t="s">
        <v>3</v>
      </c>
      <c r="DI371" t="s">
        <v>75</v>
      </c>
      <c r="DJ371" t="s">
        <v>75</v>
      </c>
      <c r="DK371" t="s">
        <v>3</v>
      </c>
      <c r="DL371" t="s">
        <v>3</v>
      </c>
      <c r="DM371" t="s">
        <v>3</v>
      </c>
      <c r="DN371">
        <v>0</v>
      </c>
      <c r="DO371">
        <v>0</v>
      </c>
      <c r="DP371">
        <v>1</v>
      </c>
      <c r="DQ371">
        <v>1</v>
      </c>
      <c r="DU371">
        <v>1013</v>
      </c>
      <c r="DV371" t="s">
        <v>463</v>
      </c>
      <c r="DW371" t="s">
        <v>463</v>
      </c>
      <c r="DX371">
        <v>1</v>
      </c>
      <c r="DZ371" t="s">
        <v>3</v>
      </c>
      <c r="EA371" t="s">
        <v>3</v>
      </c>
      <c r="EB371" t="s">
        <v>3</v>
      </c>
      <c r="EC371" t="s">
        <v>3</v>
      </c>
      <c r="EE371">
        <v>41318406</v>
      </c>
      <c r="EF371">
        <v>2</v>
      </c>
      <c r="EG371" t="s">
        <v>25</v>
      </c>
      <c r="EH371">
        <v>0</v>
      </c>
      <c r="EI371" t="s">
        <v>3</v>
      </c>
      <c r="EJ371">
        <v>1</v>
      </c>
      <c r="EK371">
        <v>24001</v>
      </c>
      <c r="EL371" t="s">
        <v>465</v>
      </c>
      <c r="EM371" t="s">
        <v>466</v>
      </c>
      <c r="EO371" t="s">
        <v>76</v>
      </c>
      <c r="EQ371">
        <v>132864</v>
      </c>
      <c r="ER371">
        <v>5.04</v>
      </c>
      <c r="ES371">
        <v>0</v>
      </c>
      <c r="ET371">
        <v>3.89</v>
      </c>
      <c r="EU371">
        <v>0</v>
      </c>
      <c r="EV371">
        <v>1.1499999999999999</v>
      </c>
      <c r="EW371">
        <v>0.12</v>
      </c>
      <c r="EX371">
        <v>0</v>
      </c>
      <c r="EY371">
        <v>0</v>
      </c>
      <c r="FQ371">
        <v>0</v>
      </c>
      <c r="FR371">
        <f t="shared" si="406"/>
        <v>0</v>
      </c>
      <c r="FS371">
        <v>0</v>
      </c>
      <c r="FX371">
        <v>130</v>
      </c>
      <c r="FY371">
        <v>89</v>
      </c>
      <c r="GA371" t="s">
        <v>3</v>
      </c>
      <c r="GD371">
        <v>1</v>
      </c>
      <c r="GF371">
        <v>-519406452</v>
      </c>
      <c r="GG371">
        <v>1</v>
      </c>
      <c r="GH371">
        <v>1</v>
      </c>
      <c r="GI371">
        <v>-2</v>
      </c>
      <c r="GJ371">
        <v>0</v>
      </c>
      <c r="GK371">
        <v>0</v>
      </c>
      <c r="GL371">
        <f t="shared" si="407"/>
        <v>0</v>
      </c>
      <c r="GM371">
        <f t="shared" si="408"/>
        <v>697</v>
      </c>
      <c r="GN371">
        <f t="shared" si="409"/>
        <v>697</v>
      </c>
      <c r="GO371">
        <f t="shared" si="410"/>
        <v>0</v>
      </c>
      <c r="GP371">
        <f t="shared" si="411"/>
        <v>0</v>
      </c>
      <c r="GR371">
        <v>0</v>
      </c>
      <c r="GS371">
        <v>3</v>
      </c>
      <c r="GT371">
        <v>0</v>
      </c>
      <c r="GU371" t="s">
        <v>3</v>
      </c>
      <c r="GV371">
        <f t="shared" si="412"/>
        <v>0</v>
      </c>
      <c r="GW371">
        <v>1</v>
      </c>
      <c r="GX371">
        <f t="shared" si="413"/>
        <v>0</v>
      </c>
      <c r="HA371">
        <v>0</v>
      </c>
      <c r="HB371">
        <v>0</v>
      </c>
      <c r="HC371">
        <f t="shared" si="414"/>
        <v>0</v>
      </c>
      <c r="HE371" t="s">
        <v>3</v>
      </c>
      <c r="HF371" t="s">
        <v>3</v>
      </c>
      <c r="HM371" t="s">
        <v>3</v>
      </c>
      <c r="HN371" t="s">
        <v>3</v>
      </c>
      <c r="HO371" t="s">
        <v>3</v>
      </c>
      <c r="HP371" t="s">
        <v>3</v>
      </c>
      <c r="HQ371" t="s">
        <v>3</v>
      </c>
      <c r="IK371">
        <v>0</v>
      </c>
    </row>
    <row r="372" spans="1:255" x14ac:dyDescent="0.2">
      <c r="A372" s="2">
        <v>17</v>
      </c>
      <c r="B372" s="2">
        <v>1</v>
      </c>
      <c r="C372" s="2">
        <f>ROW(SmtRes!A994)</f>
        <v>994</v>
      </c>
      <c r="D372" s="2">
        <f>ROW(EtalonRes!A1010)</f>
        <v>1010</v>
      </c>
      <c r="E372" s="2" t="s">
        <v>3</v>
      </c>
      <c r="F372" s="2" t="s">
        <v>467</v>
      </c>
      <c r="G372" s="2" t="s">
        <v>468</v>
      </c>
      <c r="H372" s="2" t="s">
        <v>469</v>
      </c>
      <c r="I372" s="2">
        <f>ROUND(48*7*2,9)</f>
        <v>672</v>
      </c>
      <c r="J372" s="2">
        <v>0</v>
      </c>
      <c r="K372" s="2">
        <f>ROUND(48*7*2,9)</f>
        <v>672</v>
      </c>
      <c r="L372" s="2"/>
      <c r="M372" s="2"/>
      <c r="N372" s="2"/>
      <c r="O372" s="2">
        <f t="shared" si="380"/>
        <v>4645</v>
      </c>
      <c r="P372" s="2">
        <f t="shared" si="381"/>
        <v>0</v>
      </c>
      <c r="Q372" s="2">
        <f t="shared" si="382"/>
        <v>710</v>
      </c>
      <c r="R372" s="2">
        <f t="shared" si="383"/>
        <v>0</v>
      </c>
      <c r="S372" s="2">
        <f t="shared" si="384"/>
        <v>3935</v>
      </c>
      <c r="T372" s="2">
        <f t="shared" si="385"/>
        <v>0</v>
      </c>
      <c r="U372" s="2">
        <f t="shared" si="386"/>
        <v>438.6816</v>
      </c>
      <c r="V372" s="2">
        <f t="shared" si="387"/>
        <v>0</v>
      </c>
      <c r="W372" s="2">
        <f t="shared" si="388"/>
        <v>0</v>
      </c>
      <c r="X372" s="2">
        <f t="shared" si="389"/>
        <v>3542</v>
      </c>
      <c r="Y372" s="2">
        <f t="shared" si="390"/>
        <v>3345</v>
      </c>
      <c r="Z372" s="2"/>
      <c r="AA372" s="2">
        <v>-1</v>
      </c>
      <c r="AB372" s="2">
        <f t="shared" si="391"/>
        <v>6.9119999999999999</v>
      </c>
      <c r="AC372" s="2">
        <f t="shared" si="392"/>
        <v>0</v>
      </c>
      <c r="AD372" s="2">
        <f t="shared" si="415"/>
        <v>1.056</v>
      </c>
      <c r="AE372" s="2">
        <f t="shared" si="416"/>
        <v>0</v>
      </c>
      <c r="AF372" s="2">
        <f t="shared" si="416"/>
        <v>5.8559999999999999</v>
      </c>
      <c r="AG372" s="2">
        <f t="shared" si="393"/>
        <v>0</v>
      </c>
      <c r="AH372" s="2">
        <f t="shared" si="417"/>
        <v>0.65280000000000005</v>
      </c>
      <c r="AI372" s="2">
        <f t="shared" si="417"/>
        <v>0</v>
      </c>
      <c r="AJ372" s="2">
        <f t="shared" si="394"/>
        <v>0</v>
      </c>
      <c r="AK372" s="2">
        <v>3.6</v>
      </c>
      <c r="AL372" s="2">
        <v>0</v>
      </c>
      <c r="AM372" s="2">
        <v>0.55000000000000004</v>
      </c>
      <c r="AN372" s="2">
        <v>0</v>
      </c>
      <c r="AO372" s="2">
        <v>3.05</v>
      </c>
      <c r="AP372" s="2">
        <v>0</v>
      </c>
      <c r="AQ372" s="2">
        <v>0.34</v>
      </c>
      <c r="AR372" s="2">
        <v>0</v>
      </c>
      <c r="AS372" s="2">
        <v>0</v>
      </c>
      <c r="AT372" s="2">
        <v>90</v>
      </c>
      <c r="AU372" s="2">
        <v>85</v>
      </c>
      <c r="AV372" s="2">
        <v>1</v>
      </c>
      <c r="AW372" s="2">
        <v>1</v>
      </c>
      <c r="AX372" s="2"/>
      <c r="AY372" s="2"/>
      <c r="AZ372" s="2">
        <v>1</v>
      </c>
      <c r="BA372" s="2">
        <v>1</v>
      </c>
      <c r="BB372" s="2">
        <v>1</v>
      </c>
      <c r="BC372" s="2">
        <v>1</v>
      </c>
      <c r="BD372" s="2" t="s">
        <v>3</v>
      </c>
      <c r="BE372" s="2" t="s">
        <v>3</v>
      </c>
      <c r="BF372" s="2" t="s">
        <v>3</v>
      </c>
      <c r="BG372" s="2" t="s">
        <v>3</v>
      </c>
      <c r="BH372" s="2">
        <v>0</v>
      </c>
      <c r="BI372" s="2">
        <v>1</v>
      </c>
      <c r="BJ372" s="2" t="s">
        <v>470</v>
      </c>
      <c r="BK372" s="2"/>
      <c r="BL372" s="2"/>
      <c r="BM372" s="2">
        <v>9001</v>
      </c>
      <c r="BN372" s="2">
        <v>0</v>
      </c>
      <c r="BO372" s="2" t="s">
        <v>3</v>
      </c>
      <c r="BP372" s="2">
        <v>0</v>
      </c>
      <c r="BQ372" s="2">
        <v>2</v>
      </c>
      <c r="BR372" s="2">
        <v>0</v>
      </c>
      <c r="BS372" s="2">
        <v>1</v>
      </c>
      <c r="BT372" s="2">
        <v>1</v>
      </c>
      <c r="BU372" s="2">
        <v>1</v>
      </c>
      <c r="BV372" s="2">
        <v>1</v>
      </c>
      <c r="BW372" s="2">
        <v>1</v>
      </c>
      <c r="BX372" s="2">
        <v>1</v>
      </c>
      <c r="BY372" s="2" t="s">
        <v>3</v>
      </c>
      <c r="BZ372" s="2">
        <v>90</v>
      </c>
      <c r="CA372" s="2">
        <v>85</v>
      </c>
      <c r="CB372" s="2" t="s">
        <v>3</v>
      </c>
      <c r="CC372" s="2"/>
      <c r="CD372" s="2"/>
      <c r="CE372" s="2">
        <v>0</v>
      </c>
      <c r="CF372" s="2">
        <v>0</v>
      </c>
      <c r="CG372" s="2">
        <v>0</v>
      </c>
      <c r="CH372" s="2"/>
      <c r="CI372" s="2"/>
      <c r="CJ372" s="2"/>
      <c r="CK372" s="2"/>
      <c r="CL372" s="2"/>
      <c r="CM372" s="2">
        <v>0</v>
      </c>
      <c r="CN372" s="2" t="s">
        <v>1029</v>
      </c>
      <c r="CO372" s="2">
        <v>0</v>
      </c>
      <c r="CP372" s="2">
        <f t="shared" si="395"/>
        <v>4645</v>
      </c>
      <c r="CQ372" s="2">
        <f t="shared" si="396"/>
        <v>0</v>
      </c>
      <c r="CR372" s="2">
        <f t="shared" si="397"/>
        <v>1.056</v>
      </c>
      <c r="CS372" s="2">
        <f t="shared" si="398"/>
        <v>0</v>
      </c>
      <c r="CT372" s="2">
        <f t="shared" si="399"/>
        <v>5.8559999999999999</v>
      </c>
      <c r="CU372" s="2">
        <f t="shared" si="400"/>
        <v>0</v>
      </c>
      <c r="CV372" s="2">
        <f t="shared" si="401"/>
        <v>0.65280000000000005</v>
      </c>
      <c r="CW372" s="2">
        <f t="shared" si="402"/>
        <v>0</v>
      </c>
      <c r="CX372" s="2">
        <f t="shared" si="403"/>
        <v>0</v>
      </c>
      <c r="CY372" s="2">
        <f t="shared" si="404"/>
        <v>3541.5</v>
      </c>
      <c r="CZ372" s="2">
        <f t="shared" si="405"/>
        <v>3344.75</v>
      </c>
      <c r="DA372" s="2"/>
      <c r="DB372" s="2"/>
      <c r="DC372" s="2" t="s">
        <v>3</v>
      </c>
      <c r="DD372" s="2" t="s">
        <v>3</v>
      </c>
      <c r="DE372" s="2" t="s">
        <v>75</v>
      </c>
      <c r="DF372" s="2" t="s">
        <v>75</v>
      </c>
      <c r="DG372" s="2" t="s">
        <v>75</v>
      </c>
      <c r="DH372" s="2" t="s">
        <v>3</v>
      </c>
      <c r="DI372" s="2" t="s">
        <v>75</v>
      </c>
      <c r="DJ372" s="2" t="s">
        <v>75</v>
      </c>
      <c r="DK372" s="2" t="s">
        <v>3</v>
      </c>
      <c r="DL372" s="2" t="s">
        <v>3</v>
      </c>
      <c r="DM372" s="2" t="s">
        <v>3</v>
      </c>
      <c r="DN372" s="2">
        <v>0</v>
      </c>
      <c r="DO372" s="2">
        <v>0</v>
      </c>
      <c r="DP372" s="2">
        <v>1</v>
      </c>
      <c r="DQ372" s="2">
        <v>1</v>
      </c>
      <c r="DR372" s="2"/>
      <c r="DS372" s="2"/>
      <c r="DT372" s="2"/>
      <c r="DU372" s="2">
        <v>1003</v>
      </c>
      <c r="DV372" s="2" t="s">
        <v>469</v>
      </c>
      <c r="DW372" s="2" t="s">
        <v>469</v>
      </c>
      <c r="DX372" s="2">
        <v>1</v>
      </c>
      <c r="DY372" s="2"/>
      <c r="DZ372" s="2" t="s">
        <v>3</v>
      </c>
      <c r="EA372" s="2" t="s">
        <v>3</v>
      </c>
      <c r="EB372" s="2" t="s">
        <v>3</v>
      </c>
      <c r="EC372" s="2" t="s">
        <v>3</v>
      </c>
      <c r="ED372" s="2"/>
      <c r="EE372" s="2">
        <v>41318373</v>
      </c>
      <c r="EF372" s="2">
        <v>2</v>
      </c>
      <c r="EG372" s="2" t="s">
        <v>25</v>
      </c>
      <c r="EH372" s="2">
        <v>0</v>
      </c>
      <c r="EI372" s="2" t="s">
        <v>3</v>
      </c>
      <c r="EJ372" s="2">
        <v>1</v>
      </c>
      <c r="EK372" s="2">
        <v>9001</v>
      </c>
      <c r="EL372" s="2" t="s">
        <v>407</v>
      </c>
      <c r="EM372" s="2" t="s">
        <v>408</v>
      </c>
      <c r="EN372" s="2"/>
      <c r="EO372" s="2" t="s">
        <v>76</v>
      </c>
      <c r="EP372" s="2"/>
      <c r="EQ372" s="2">
        <v>132864</v>
      </c>
      <c r="ER372" s="2">
        <v>3.6</v>
      </c>
      <c r="ES372" s="2">
        <v>0</v>
      </c>
      <c r="ET372" s="2">
        <v>0.55000000000000004</v>
      </c>
      <c r="EU372" s="2">
        <v>0</v>
      </c>
      <c r="EV372" s="2">
        <v>3.05</v>
      </c>
      <c r="EW372" s="2">
        <v>0.34</v>
      </c>
      <c r="EX372" s="2">
        <v>0</v>
      </c>
      <c r="EY372" s="2">
        <v>0</v>
      </c>
      <c r="EZ372" s="2"/>
      <c r="FA372" s="2"/>
      <c r="FB372" s="2"/>
      <c r="FC372" s="2"/>
      <c r="FD372" s="2"/>
      <c r="FE372" s="2"/>
      <c r="FF372" s="2"/>
      <c r="FG372" s="2"/>
      <c r="FH372" s="2"/>
      <c r="FI372" s="2"/>
      <c r="FJ372" s="2"/>
      <c r="FK372" s="2"/>
      <c r="FL372" s="2"/>
      <c r="FM372" s="2"/>
      <c r="FN372" s="2"/>
      <c r="FO372" s="2"/>
      <c r="FP372" s="2"/>
      <c r="FQ372" s="2">
        <v>0</v>
      </c>
      <c r="FR372" s="2">
        <f t="shared" si="406"/>
        <v>0</v>
      </c>
      <c r="FS372" s="2">
        <v>0</v>
      </c>
      <c r="FT372" s="2"/>
      <c r="FU372" s="2"/>
      <c r="FV372" s="2"/>
      <c r="FW372" s="2"/>
      <c r="FX372" s="2">
        <v>90</v>
      </c>
      <c r="FY372" s="2">
        <v>85</v>
      </c>
      <c r="FZ372" s="2"/>
      <c r="GA372" s="2" t="s">
        <v>3</v>
      </c>
      <c r="GB372" s="2"/>
      <c r="GC372" s="2"/>
      <c r="GD372" s="2">
        <v>1</v>
      </c>
      <c r="GE372" s="2"/>
      <c r="GF372" s="2">
        <v>499617071</v>
      </c>
      <c r="GG372" s="2">
        <v>2</v>
      </c>
      <c r="GH372" s="2">
        <v>1</v>
      </c>
      <c r="GI372" s="2">
        <v>-2</v>
      </c>
      <c r="GJ372" s="2">
        <v>0</v>
      </c>
      <c r="GK372" s="2">
        <v>0</v>
      </c>
      <c r="GL372" s="2">
        <f t="shared" si="407"/>
        <v>0</v>
      </c>
      <c r="GM372" s="2">
        <f t="shared" si="408"/>
        <v>11532</v>
      </c>
      <c r="GN372" s="2">
        <f t="shared" si="409"/>
        <v>11532</v>
      </c>
      <c r="GO372" s="2">
        <f t="shared" si="410"/>
        <v>0</v>
      </c>
      <c r="GP372" s="2">
        <f t="shared" si="411"/>
        <v>0</v>
      </c>
      <c r="GQ372" s="2"/>
      <c r="GR372" s="2">
        <v>0</v>
      </c>
      <c r="GS372" s="2">
        <v>3</v>
      </c>
      <c r="GT372" s="2">
        <v>0</v>
      </c>
      <c r="GU372" s="2" t="s">
        <v>3</v>
      </c>
      <c r="GV372" s="2">
        <f t="shared" si="412"/>
        <v>0</v>
      </c>
      <c r="GW372" s="2">
        <v>1</v>
      </c>
      <c r="GX372" s="2">
        <f t="shared" si="413"/>
        <v>0</v>
      </c>
      <c r="GY372" s="2"/>
      <c r="GZ372" s="2"/>
      <c r="HA372" s="2">
        <v>0</v>
      </c>
      <c r="HB372" s="2">
        <v>0</v>
      </c>
      <c r="HC372" s="2">
        <f t="shared" si="414"/>
        <v>0</v>
      </c>
      <c r="HD372" s="2"/>
      <c r="HE372" s="2" t="s">
        <v>3</v>
      </c>
      <c r="HF372" s="2" t="s">
        <v>3</v>
      </c>
      <c r="HG372" s="2"/>
      <c r="HH372" s="2"/>
      <c r="HI372" s="2"/>
      <c r="HJ372" s="2"/>
      <c r="HK372" s="2"/>
      <c r="HL372" s="2"/>
      <c r="HM372" s="2" t="s">
        <v>3</v>
      </c>
      <c r="HN372" s="2" t="s">
        <v>3</v>
      </c>
      <c r="HO372" s="2" t="s">
        <v>3</v>
      </c>
      <c r="HP372" s="2" t="s">
        <v>3</v>
      </c>
      <c r="HQ372" s="2" t="s">
        <v>3</v>
      </c>
      <c r="HR372" s="2"/>
      <c r="HS372" s="2"/>
      <c r="HT372" s="2"/>
      <c r="HU372" s="2"/>
      <c r="HV372" s="2"/>
      <c r="HW372" s="2"/>
      <c r="HX372" s="2"/>
      <c r="HY372" s="2"/>
      <c r="HZ372" s="2"/>
      <c r="IA372" s="2"/>
      <c r="IB372" s="2"/>
      <c r="IC372" s="2"/>
      <c r="ID372" s="2"/>
      <c r="IE372" s="2"/>
      <c r="IF372" s="2"/>
      <c r="IG372" s="2"/>
      <c r="IH372" s="2"/>
      <c r="II372" s="2"/>
      <c r="IJ372" s="2"/>
      <c r="IK372" s="2">
        <v>0</v>
      </c>
      <c r="IL372" s="2"/>
      <c r="IM372" s="2"/>
      <c r="IN372" s="2"/>
      <c r="IO372" s="2"/>
      <c r="IP372" s="2"/>
      <c r="IQ372" s="2"/>
      <c r="IR372" s="2"/>
      <c r="IS372" s="2"/>
      <c r="IT372" s="2"/>
      <c r="IU372" s="2"/>
    </row>
    <row r="373" spans="1:255" x14ac:dyDescent="0.2">
      <c r="A373">
        <v>17</v>
      </c>
      <c r="B373">
        <v>1</v>
      </c>
      <c r="C373">
        <f>ROW(SmtRes!A996)</f>
        <v>996</v>
      </c>
      <c r="D373">
        <f>ROW(EtalonRes!A1012)</f>
        <v>1012</v>
      </c>
      <c r="E373" t="s">
        <v>3</v>
      </c>
      <c r="F373" t="s">
        <v>467</v>
      </c>
      <c r="G373" t="s">
        <v>468</v>
      </c>
      <c r="H373" t="s">
        <v>469</v>
      </c>
      <c r="I373">
        <f>ROUND(48*7*2,9)</f>
        <v>672</v>
      </c>
      <c r="J373">
        <v>0</v>
      </c>
      <c r="K373">
        <f>ROUND(48*7*2,9)</f>
        <v>672</v>
      </c>
      <c r="O373">
        <f t="shared" si="380"/>
        <v>4645</v>
      </c>
      <c r="P373">
        <f t="shared" si="381"/>
        <v>0</v>
      </c>
      <c r="Q373">
        <f t="shared" si="382"/>
        <v>710</v>
      </c>
      <c r="R373">
        <f t="shared" si="383"/>
        <v>0</v>
      </c>
      <c r="S373">
        <f t="shared" si="384"/>
        <v>3935</v>
      </c>
      <c r="T373">
        <f t="shared" si="385"/>
        <v>0</v>
      </c>
      <c r="U373">
        <f t="shared" si="386"/>
        <v>438.6816</v>
      </c>
      <c r="V373">
        <f t="shared" si="387"/>
        <v>0</v>
      </c>
      <c r="W373">
        <f t="shared" si="388"/>
        <v>0</v>
      </c>
      <c r="X373">
        <f t="shared" si="389"/>
        <v>3542</v>
      </c>
      <c r="Y373">
        <f t="shared" si="390"/>
        <v>3345</v>
      </c>
      <c r="AA373">
        <v>-1</v>
      </c>
      <c r="AB373">
        <f t="shared" si="391"/>
        <v>6.9119999999999999</v>
      </c>
      <c r="AC373">
        <f t="shared" si="392"/>
        <v>0</v>
      </c>
      <c r="AD373">
        <f t="shared" si="415"/>
        <v>1.056</v>
      </c>
      <c r="AE373">
        <f t="shared" si="416"/>
        <v>0</v>
      </c>
      <c r="AF373">
        <f t="shared" si="416"/>
        <v>5.8559999999999999</v>
      </c>
      <c r="AG373">
        <f t="shared" si="393"/>
        <v>0</v>
      </c>
      <c r="AH373">
        <f t="shared" si="417"/>
        <v>0.65280000000000005</v>
      </c>
      <c r="AI373">
        <f t="shared" si="417"/>
        <v>0</v>
      </c>
      <c r="AJ373">
        <f t="shared" si="394"/>
        <v>0</v>
      </c>
      <c r="AK373">
        <v>3.6</v>
      </c>
      <c r="AL373">
        <v>0</v>
      </c>
      <c r="AM373">
        <v>0.55000000000000004</v>
      </c>
      <c r="AN373">
        <v>0</v>
      </c>
      <c r="AO373">
        <v>3.05</v>
      </c>
      <c r="AP373">
        <v>0</v>
      </c>
      <c r="AQ373">
        <v>0.34</v>
      </c>
      <c r="AR373">
        <v>0</v>
      </c>
      <c r="AS373">
        <v>0</v>
      </c>
      <c r="AT373">
        <v>90</v>
      </c>
      <c r="AU373">
        <v>85</v>
      </c>
      <c r="AV373">
        <v>1</v>
      </c>
      <c r="AW373">
        <v>1</v>
      </c>
      <c r="AZ373">
        <v>1</v>
      </c>
      <c r="BA373">
        <v>1</v>
      </c>
      <c r="BB373">
        <v>1</v>
      </c>
      <c r="BC373">
        <v>1</v>
      </c>
      <c r="BD373" t="s">
        <v>3</v>
      </c>
      <c r="BE373" t="s">
        <v>3</v>
      </c>
      <c r="BF373" t="s">
        <v>3</v>
      </c>
      <c r="BG373" t="s">
        <v>3</v>
      </c>
      <c r="BH373">
        <v>0</v>
      </c>
      <c r="BI373">
        <v>1</v>
      </c>
      <c r="BJ373" t="s">
        <v>470</v>
      </c>
      <c r="BM373">
        <v>9001</v>
      </c>
      <c r="BN373">
        <v>0</v>
      </c>
      <c r="BO373" t="s">
        <v>3</v>
      </c>
      <c r="BP373">
        <v>0</v>
      </c>
      <c r="BQ373">
        <v>2</v>
      </c>
      <c r="BR373">
        <v>0</v>
      </c>
      <c r="BS373">
        <v>1</v>
      </c>
      <c r="BT373">
        <v>1</v>
      </c>
      <c r="BU373">
        <v>1</v>
      </c>
      <c r="BV373">
        <v>1</v>
      </c>
      <c r="BW373">
        <v>1</v>
      </c>
      <c r="BX373">
        <v>1</v>
      </c>
      <c r="BY373" t="s">
        <v>3</v>
      </c>
      <c r="BZ373">
        <v>90</v>
      </c>
      <c r="CA373">
        <v>85</v>
      </c>
      <c r="CB373" t="s">
        <v>3</v>
      </c>
      <c r="CE373">
        <v>0</v>
      </c>
      <c r="CF373">
        <v>0</v>
      </c>
      <c r="CG373">
        <v>0</v>
      </c>
      <c r="CM373">
        <v>0</v>
      </c>
      <c r="CN373" t="s">
        <v>1029</v>
      </c>
      <c r="CO373">
        <v>0</v>
      </c>
      <c r="CP373">
        <f t="shared" si="395"/>
        <v>4645</v>
      </c>
      <c r="CQ373">
        <f t="shared" si="396"/>
        <v>0</v>
      </c>
      <c r="CR373">
        <f t="shared" si="397"/>
        <v>1.056</v>
      </c>
      <c r="CS373">
        <f t="shared" si="398"/>
        <v>0</v>
      </c>
      <c r="CT373">
        <f t="shared" si="399"/>
        <v>5.8559999999999999</v>
      </c>
      <c r="CU373">
        <f t="shared" si="400"/>
        <v>0</v>
      </c>
      <c r="CV373">
        <f t="shared" si="401"/>
        <v>0.65280000000000005</v>
      </c>
      <c r="CW373">
        <f t="shared" si="402"/>
        <v>0</v>
      </c>
      <c r="CX373">
        <f t="shared" si="403"/>
        <v>0</v>
      </c>
      <c r="CY373">
        <f t="shared" si="404"/>
        <v>3541.5</v>
      </c>
      <c r="CZ373">
        <f t="shared" si="405"/>
        <v>3344.75</v>
      </c>
      <c r="DC373" t="s">
        <v>3</v>
      </c>
      <c r="DD373" t="s">
        <v>3</v>
      </c>
      <c r="DE373" t="s">
        <v>75</v>
      </c>
      <c r="DF373" t="s">
        <v>75</v>
      </c>
      <c r="DG373" t="s">
        <v>75</v>
      </c>
      <c r="DH373" t="s">
        <v>3</v>
      </c>
      <c r="DI373" t="s">
        <v>75</v>
      </c>
      <c r="DJ373" t="s">
        <v>75</v>
      </c>
      <c r="DK373" t="s">
        <v>3</v>
      </c>
      <c r="DL373" t="s">
        <v>3</v>
      </c>
      <c r="DM373" t="s">
        <v>3</v>
      </c>
      <c r="DN373">
        <v>0</v>
      </c>
      <c r="DO373">
        <v>0</v>
      </c>
      <c r="DP373">
        <v>1</v>
      </c>
      <c r="DQ373">
        <v>1</v>
      </c>
      <c r="DU373">
        <v>1003</v>
      </c>
      <c r="DV373" t="s">
        <v>469</v>
      </c>
      <c r="DW373" t="s">
        <v>469</v>
      </c>
      <c r="DX373">
        <v>1</v>
      </c>
      <c r="DZ373" t="s">
        <v>3</v>
      </c>
      <c r="EA373" t="s">
        <v>3</v>
      </c>
      <c r="EB373" t="s">
        <v>3</v>
      </c>
      <c r="EC373" t="s">
        <v>3</v>
      </c>
      <c r="EE373">
        <v>41318373</v>
      </c>
      <c r="EF373">
        <v>2</v>
      </c>
      <c r="EG373" t="s">
        <v>25</v>
      </c>
      <c r="EH373">
        <v>0</v>
      </c>
      <c r="EI373" t="s">
        <v>3</v>
      </c>
      <c r="EJ373">
        <v>1</v>
      </c>
      <c r="EK373">
        <v>9001</v>
      </c>
      <c r="EL373" t="s">
        <v>407</v>
      </c>
      <c r="EM373" t="s">
        <v>408</v>
      </c>
      <c r="EO373" t="s">
        <v>76</v>
      </c>
      <c r="EQ373">
        <v>132864</v>
      </c>
      <c r="ER373">
        <v>3.6</v>
      </c>
      <c r="ES373">
        <v>0</v>
      </c>
      <c r="ET373">
        <v>0.55000000000000004</v>
      </c>
      <c r="EU373">
        <v>0</v>
      </c>
      <c r="EV373">
        <v>3.05</v>
      </c>
      <c r="EW373">
        <v>0.34</v>
      </c>
      <c r="EX373">
        <v>0</v>
      </c>
      <c r="EY373">
        <v>0</v>
      </c>
      <c r="FQ373">
        <v>0</v>
      </c>
      <c r="FR373">
        <f t="shared" si="406"/>
        <v>0</v>
      </c>
      <c r="FS373">
        <v>0</v>
      </c>
      <c r="FX373">
        <v>90</v>
      </c>
      <c r="FY373">
        <v>85</v>
      </c>
      <c r="GA373" t="s">
        <v>3</v>
      </c>
      <c r="GD373">
        <v>1</v>
      </c>
      <c r="GF373">
        <v>499617071</v>
      </c>
      <c r="GG373">
        <v>1</v>
      </c>
      <c r="GH373">
        <v>1</v>
      </c>
      <c r="GI373">
        <v>-2</v>
      </c>
      <c r="GJ373">
        <v>0</v>
      </c>
      <c r="GK373">
        <v>0</v>
      </c>
      <c r="GL373">
        <f t="shared" si="407"/>
        <v>0</v>
      </c>
      <c r="GM373">
        <f t="shared" si="408"/>
        <v>11532</v>
      </c>
      <c r="GN373">
        <f t="shared" si="409"/>
        <v>11532</v>
      </c>
      <c r="GO373">
        <f t="shared" si="410"/>
        <v>0</v>
      </c>
      <c r="GP373">
        <f t="shared" si="411"/>
        <v>0</v>
      </c>
      <c r="GR373">
        <v>0</v>
      </c>
      <c r="GS373">
        <v>3</v>
      </c>
      <c r="GT373">
        <v>0</v>
      </c>
      <c r="GU373" t="s">
        <v>3</v>
      </c>
      <c r="GV373">
        <f t="shared" si="412"/>
        <v>0</v>
      </c>
      <c r="GW373">
        <v>1</v>
      </c>
      <c r="GX373">
        <f t="shared" si="413"/>
        <v>0</v>
      </c>
      <c r="HA373">
        <v>0</v>
      </c>
      <c r="HB373">
        <v>0</v>
      </c>
      <c r="HC373">
        <f t="shared" si="414"/>
        <v>0</v>
      </c>
      <c r="HE373" t="s">
        <v>3</v>
      </c>
      <c r="HF373" t="s">
        <v>3</v>
      </c>
      <c r="HM373" t="s">
        <v>3</v>
      </c>
      <c r="HN373" t="s">
        <v>3</v>
      </c>
      <c r="HO373" t="s">
        <v>3</v>
      </c>
      <c r="HP373" t="s">
        <v>3</v>
      </c>
      <c r="HQ373" t="s">
        <v>3</v>
      </c>
      <c r="IK373">
        <v>0</v>
      </c>
    </row>
    <row r="374" spans="1:255" x14ac:dyDescent="0.2">
      <c r="A374" s="2">
        <v>17</v>
      </c>
      <c r="B374" s="2">
        <v>1</v>
      </c>
      <c r="C374" s="2">
        <f>ROW(SmtRes!A1001)</f>
        <v>1001</v>
      </c>
      <c r="D374" s="2">
        <f>ROW(EtalonRes!A1018)</f>
        <v>1018</v>
      </c>
      <c r="E374" s="2" t="s">
        <v>471</v>
      </c>
      <c r="F374" s="2" t="s">
        <v>263</v>
      </c>
      <c r="G374" s="2" t="s">
        <v>264</v>
      </c>
      <c r="H374" s="2" t="s">
        <v>265</v>
      </c>
      <c r="I374" s="2">
        <v>0.36</v>
      </c>
      <c r="J374" s="2">
        <v>0</v>
      </c>
      <c r="K374" s="2">
        <v>0.36</v>
      </c>
      <c r="L374" s="2"/>
      <c r="M374" s="2"/>
      <c r="N374" s="2"/>
      <c r="O374" s="2">
        <f t="shared" si="380"/>
        <v>1573</v>
      </c>
      <c r="P374" s="2">
        <f t="shared" si="381"/>
        <v>24</v>
      </c>
      <c r="Q374" s="2">
        <f t="shared" si="382"/>
        <v>1183</v>
      </c>
      <c r="R374" s="2">
        <f t="shared" si="383"/>
        <v>160</v>
      </c>
      <c r="S374" s="2">
        <f t="shared" si="384"/>
        <v>366</v>
      </c>
      <c r="T374" s="2">
        <f t="shared" si="385"/>
        <v>0</v>
      </c>
      <c r="U374" s="2">
        <f t="shared" si="386"/>
        <v>43.246439999999993</v>
      </c>
      <c r="V374" s="2">
        <f t="shared" si="387"/>
        <v>11.81556</v>
      </c>
      <c r="W374" s="2">
        <f t="shared" si="388"/>
        <v>0</v>
      </c>
      <c r="X374" s="2">
        <f t="shared" si="389"/>
        <v>600</v>
      </c>
      <c r="Y374" s="2">
        <f t="shared" si="390"/>
        <v>289</v>
      </c>
      <c r="Z374" s="2"/>
      <c r="AA374" s="2">
        <v>76147896</v>
      </c>
      <c r="AB374" s="2">
        <f t="shared" si="391"/>
        <v>4369.6769999999997</v>
      </c>
      <c r="AC374" s="2">
        <f t="shared" si="392"/>
        <v>68.010000000000005</v>
      </c>
      <c r="AD374" s="2">
        <f>ROUND(((((ET374*1.15))-((EU374*1.15)))+AE374),6)</f>
        <v>3285.3775000000001</v>
      </c>
      <c r="AE374" s="2">
        <f>ROUND(((EU374*1.15)),6)</f>
        <v>443.08350000000002</v>
      </c>
      <c r="AF374" s="2">
        <f>ROUND(((EV374*1.15)),6)</f>
        <v>1016.2895</v>
      </c>
      <c r="AG374" s="2">
        <f t="shared" si="393"/>
        <v>0</v>
      </c>
      <c r="AH374" s="2">
        <f>((EW374*1.15))</f>
        <v>120.12899999999998</v>
      </c>
      <c r="AI374" s="2">
        <f>((EX374*1.15))</f>
        <v>32.820999999999998</v>
      </c>
      <c r="AJ374" s="2">
        <f t="shared" si="394"/>
        <v>0</v>
      </c>
      <c r="AK374" s="2">
        <v>3808.59</v>
      </c>
      <c r="AL374" s="2">
        <v>68.010000000000005</v>
      </c>
      <c r="AM374" s="2">
        <v>2856.85</v>
      </c>
      <c r="AN374" s="2">
        <v>385.29</v>
      </c>
      <c r="AO374" s="2">
        <v>883.73</v>
      </c>
      <c r="AP374" s="2">
        <v>0</v>
      </c>
      <c r="AQ374" s="2">
        <v>104.46</v>
      </c>
      <c r="AR374" s="2">
        <v>28.54</v>
      </c>
      <c r="AS374" s="2">
        <v>0</v>
      </c>
      <c r="AT374" s="2">
        <v>114</v>
      </c>
      <c r="AU374" s="2">
        <v>55</v>
      </c>
      <c r="AV374" s="2">
        <v>1</v>
      </c>
      <c r="AW374" s="2">
        <v>1</v>
      </c>
      <c r="AX374" s="2"/>
      <c r="AY374" s="2"/>
      <c r="AZ374" s="2">
        <v>1</v>
      </c>
      <c r="BA374" s="2">
        <v>1</v>
      </c>
      <c r="BB374" s="2">
        <v>1</v>
      </c>
      <c r="BC374" s="2">
        <v>1</v>
      </c>
      <c r="BD374" s="2" t="s">
        <v>3</v>
      </c>
      <c r="BE374" s="2" t="s">
        <v>3</v>
      </c>
      <c r="BF374" s="2" t="s">
        <v>3</v>
      </c>
      <c r="BG374" s="2" t="s">
        <v>3</v>
      </c>
      <c r="BH374" s="2">
        <v>0</v>
      </c>
      <c r="BI374" s="2">
        <v>1</v>
      </c>
      <c r="BJ374" s="2" t="s">
        <v>266</v>
      </c>
      <c r="BK374" s="2"/>
      <c r="BL374" s="2"/>
      <c r="BM374" s="2">
        <v>28001</v>
      </c>
      <c r="BN374" s="2">
        <v>0</v>
      </c>
      <c r="BO374" s="2" t="s">
        <v>3</v>
      </c>
      <c r="BP374" s="2">
        <v>0</v>
      </c>
      <c r="BQ374" s="2">
        <v>2</v>
      </c>
      <c r="BR374" s="2">
        <v>0</v>
      </c>
      <c r="BS374" s="2">
        <v>1</v>
      </c>
      <c r="BT374" s="2">
        <v>1</v>
      </c>
      <c r="BU374" s="2">
        <v>1</v>
      </c>
      <c r="BV374" s="2">
        <v>1</v>
      </c>
      <c r="BW374" s="2">
        <v>1</v>
      </c>
      <c r="BX374" s="2">
        <v>1</v>
      </c>
      <c r="BY374" s="2" t="s">
        <v>3</v>
      </c>
      <c r="BZ374" s="2">
        <v>114</v>
      </c>
      <c r="CA374" s="2">
        <v>55</v>
      </c>
      <c r="CB374" s="2" t="s">
        <v>3</v>
      </c>
      <c r="CC374" s="2"/>
      <c r="CD374" s="2"/>
      <c r="CE374" s="2">
        <v>0</v>
      </c>
      <c r="CF374" s="2">
        <v>0</v>
      </c>
      <c r="CG374" s="2">
        <v>0</v>
      </c>
      <c r="CH374" s="2"/>
      <c r="CI374" s="2"/>
      <c r="CJ374" s="2"/>
      <c r="CK374" s="2"/>
      <c r="CL374" s="2"/>
      <c r="CM374" s="2">
        <v>0</v>
      </c>
      <c r="CN374" s="2" t="s">
        <v>23</v>
      </c>
      <c r="CO374" s="2">
        <v>0</v>
      </c>
      <c r="CP374" s="2">
        <f t="shared" si="395"/>
        <v>1573</v>
      </c>
      <c r="CQ374" s="2">
        <f t="shared" si="396"/>
        <v>68.010000000000005</v>
      </c>
      <c r="CR374" s="2">
        <f t="shared" si="397"/>
        <v>3285.3775000000001</v>
      </c>
      <c r="CS374" s="2">
        <f t="shared" si="398"/>
        <v>443.08350000000002</v>
      </c>
      <c r="CT374" s="2">
        <f t="shared" si="399"/>
        <v>1016.2895</v>
      </c>
      <c r="CU374" s="2">
        <f t="shared" si="400"/>
        <v>0</v>
      </c>
      <c r="CV374" s="2">
        <f t="shared" si="401"/>
        <v>120.12899999999998</v>
      </c>
      <c r="CW374" s="2">
        <f t="shared" si="402"/>
        <v>32.820999999999998</v>
      </c>
      <c r="CX374" s="2">
        <f t="shared" si="403"/>
        <v>0</v>
      </c>
      <c r="CY374" s="2">
        <f t="shared" si="404"/>
        <v>599.64</v>
      </c>
      <c r="CZ374" s="2">
        <f t="shared" si="405"/>
        <v>289.3</v>
      </c>
      <c r="DA374" s="2"/>
      <c r="DB374" s="2"/>
      <c r="DC374" s="2" t="s">
        <v>3</v>
      </c>
      <c r="DD374" s="2" t="s">
        <v>3</v>
      </c>
      <c r="DE374" s="2" t="s">
        <v>24</v>
      </c>
      <c r="DF374" s="2" t="s">
        <v>24</v>
      </c>
      <c r="DG374" s="2" t="s">
        <v>24</v>
      </c>
      <c r="DH374" s="2" t="s">
        <v>3</v>
      </c>
      <c r="DI374" s="2" t="s">
        <v>24</v>
      </c>
      <c r="DJ374" s="2" t="s">
        <v>24</v>
      </c>
      <c r="DK374" s="2" t="s">
        <v>3</v>
      </c>
      <c r="DL374" s="2" t="s">
        <v>3</v>
      </c>
      <c r="DM374" s="2" t="s">
        <v>3</v>
      </c>
      <c r="DN374" s="2">
        <v>0</v>
      </c>
      <c r="DO374" s="2">
        <v>0</v>
      </c>
      <c r="DP374" s="2">
        <v>1</v>
      </c>
      <c r="DQ374" s="2">
        <v>1</v>
      </c>
      <c r="DR374" s="2"/>
      <c r="DS374" s="2"/>
      <c r="DT374" s="2"/>
      <c r="DU374" s="2">
        <v>1013</v>
      </c>
      <c r="DV374" s="2" t="s">
        <v>265</v>
      </c>
      <c r="DW374" s="2" t="s">
        <v>265</v>
      </c>
      <c r="DX374" s="2">
        <v>1</v>
      </c>
      <c r="DY374" s="2"/>
      <c r="DZ374" s="2" t="s">
        <v>3</v>
      </c>
      <c r="EA374" s="2" t="s">
        <v>3</v>
      </c>
      <c r="EB374" s="2" t="s">
        <v>3</v>
      </c>
      <c r="EC374" s="2" t="s">
        <v>3</v>
      </c>
      <c r="ED374" s="2"/>
      <c r="EE374" s="2">
        <v>41318413</v>
      </c>
      <c r="EF374" s="2">
        <v>2</v>
      </c>
      <c r="EG374" s="2" t="s">
        <v>25</v>
      </c>
      <c r="EH374" s="2">
        <v>0</v>
      </c>
      <c r="EI374" s="2" t="s">
        <v>3</v>
      </c>
      <c r="EJ374" s="2">
        <v>1</v>
      </c>
      <c r="EK374" s="2">
        <v>28001</v>
      </c>
      <c r="EL374" s="2" t="s">
        <v>267</v>
      </c>
      <c r="EM374" s="2" t="s">
        <v>268</v>
      </c>
      <c r="EN374" s="2"/>
      <c r="EO374" s="2" t="s">
        <v>28</v>
      </c>
      <c r="EP374" s="2"/>
      <c r="EQ374" s="2">
        <v>131840</v>
      </c>
      <c r="ER374" s="2">
        <v>3808.59</v>
      </c>
      <c r="ES374" s="2">
        <v>68.010000000000005</v>
      </c>
      <c r="ET374" s="2">
        <v>2856.85</v>
      </c>
      <c r="EU374" s="2">
        <v>385.29</v>
      </c>
      <c r="EV374" s="2">
        <v>883.73</v>
      </c>
      <c r="EW374" s="2">
        <v>104.46</v>
      </c>
      <c r="EX374" s="2">
        <v>28.54</v>
      </c>
      <c r="EY374" s="2">
        <v>0</v>
      </c>
      <c r="EZ374" s="2"/>
      <c r="FA374" s="2"/>
      <c r="FB374" s="2"/>
      <c r="FC374" s="2"/>
      <c r="FD374" s="2"/>
      <c r="FE374" s="2"/>
      <c r="FF374" s="2"/>
      <c r="FG374" s="2"/>
      <c r="FH374" s="2"/>
      <c r="FI374" s="2"/>
      <c r="FJ374" s="2"/>
      <c r="FK374" s="2"/>
      <c r="FL374" s="2"/>
      <c r="FM374" s="2"/>
      <c r="FN374" s="2"/>
      <c r="FO374" s="2"/>
      <c r="FP374" s="2"/>
      <c r="FQ374" s="2">
        <v>0</v>
      </c>
      <c r="FR374" s="2">
        <f t="shared" si="406"/>
        <v>0</v>
      </c>
      <c r="FS374" s="2">
        <v>0</v>
      </c>
      <c r="FT374" s="2"/>
      <c r="FU374" s="2"/>
      <c r="FV374" s="2"/>
      <c r="FW374" s="2"/>
      <c r="FX374" s="2">
        <v>114</v>
      </c>
      <c r="FY374" s="2">
        <v>55</v>
      </c>
      <c r="FZ374" s="2"/>
      <c r="GA374" s="2" t="s">
        <v>3</v>
      </c>
      <c r="GB374" s="2"/>
      <c r="GC374" s="2"/>
      <c r="GD374" s="2">
        <v>1</v>
      </c>
      <c r="GE374" s="2"/>
      <c r="GF374" s="2">
        <v>-1823738806</v>
      </c>
      <c r="GG374" s="2">
        <v>2</v>
      </c>
      <c r="GH374" s="2">
        <v>1</v>
      </c>
      <c r="GI374" s="2">
        <v>-2</v>
      </c>
      <c r="GJ374" s="2">
        <v>0</v>
      </c>
      <c r="GK374" s="2">
        <v>0</v>
      </c>
      <c r="GL374" s="2">
        <f t="shared" si="407"/>
        <v>0</v>
      </c>
      <c r="GM374" s="2">
        <f t="shared" si="408"/>
        <v>2462</v>
      </c>
      <c r="GN374" s="2">
        <f t="shared" si="409"/>
        <v>2462</v>
      </c>
      <c r="GO374" s="2">
        <f t="shared" si="410"/>
        <v>0</v>
      </c>
      <c r="GP374" s="2">
        <f t="shared" si="411"/>
        <v>0</v>
      </c>
      <c r="GQ374" s="2"/>
      <c r="GR374" s="2">
        <v>0</v>
      </c>
      <c r="GS374" s="2">
        <v>3</v>
      </c>
      <c r="GT374" s="2">
        <v>0</v>
      </c>
      <c r="GU374" s="2" t="s">
        <v>3</v>
      </c>
      <c r="GV374" s="2">
        <f t="shared" si="412"/>
        <v>0</v>
      </c>
      <c r="GW374" s="2">
        <v>1</v>
      </c>
      <c r="GX374" s="2">
        <f t="shared" si="413"/>
        <v>0</v>
      </c>
      <c r="GY374" s="2"/>
      <c r="GZ374" s="2"/>
      <c r="HA374" s="2">
        <v>0</v>
      </c>
      <c r="HB374" s="2">
        <v>0</v>
      </c>
      <c r="HC374" s="2">
        <f t="shared" si="414"/>
        <v>0</v>
      </c>
      <c r="HD374" s="2"/>
      <c r="HE374" s="2" t="s">
        <v>3</v>
      </c>
      <c r="HF374" s="2" t="s">
        <v>3</v>
      </c>
      <c r="HG374" s="2"/>
      <c r="HH374" s="2"/>
      <c r="HI374" s="2"/>
      <c r="HJ374" s="2"/>
      <c r="HK374" s="2"/>
      <c r="HL374" s="2"/>
      <c r="HM374" s="2" t="s">
        <v>3</v>
      </c>
      <c r="HN374" s="2" t="s">
        <v>3</v>
      </c>
      <c r="HO374" s="2" t="s">
        <v>3</v>
      </c>
      <c r="HP374" s="2" t="s">
        <v>3</v>
      </c>
      <c r="HQ374" s="2" t="s">
        <v>3</v>
      </c>
      <c r="HR374" s="2"/>
      <c r="HS374" s="2"/>
      <c r="HT374" s="2"/>
      <c r="HU374" s="2"/>
      <c r="HV374" s="2"/>
      <c r="HW374" s="2"/>
      <c r="HX374" s="2"/>
      <c r="HY374" s="2"/>
      <c r="HZ374" s="2"/>
      <c r="IA374" s="2"/>
      <c r="IB374" s="2"/>
      <c r="IC374" s="2"/>
      <c r="ID374" s="2"/>
      <c r="IE374" s="2"/>
      <c r="IF374" s="2"/>
      <c r="IG374" s="2"/>
      <c r="IH374" s="2"/>
      <c r="II374" s="2"/>
      <c r="IJ374" s="2"/>
      <c r="IK374" s="2">
        <v>0</v>
      </c>
      <c r="IL374" s="2"/>
      <c r="IM374" s="2"/>
      <c r="IN374" s="2"/>
      <c r="IO374" s="2"/>
      <c r="IP374" s="2"/>
      <c r="IQ374" s="2"/>
      <c r="IR374" s="2"/>
      <c r="IS374" s="2"/>
      <c r="IT374" s="2"/>
      <c r="IU374" s="2"/>
    </row>
    <row r="375" spans="1:255" x14ac:dyDescent="0.2">
      <c r="A375">
        <v>17</v>
      </c>
      <c r="B375">
        <v>1</v>
      </c>
      <c r="C375">
        <f>ROW(SmtRes!A1006)</f>
        <v>1006</v>
      </c>
      <c r="D375">
        <f>ROW(EtalonRes!A1024)</f>
        <v>1024</v>
      </c>
      <c r="E375" t="s">
        <v>471</v>
      </c>
      <c r="F375" t="s">
        <v>263</v>
      </c>
      <c r="G375" t="s">
        <v>264</v>
      </c>
      <c r="H375" t="s">
        <v>265</v>
      </c>
      <c r="I375">
        <v>0.36</v>
      </c>
      <c r="J375">
        <v>0</v>
      </c>
      <c r="K375">
        <v>0.36</v>
      </c>
      <c r="O375">
        <f t="shared" si="380"/>
        <v>12947</v>
      </c>
      <c r="P375">
        <f t="shared" si="381"/>
        <v>202</v>
      </c>
      <c r="Q375">
        <f t="shared" si="382"/>
        <v>9734</v>
      </c>
      <c r="R375">
        <f t="shared" si="383"/>
        <v>1313</v>
      </c>
      <c r="S375">
        <f t="shared" si="384"/>
        <v>3011</v>
      </c>
      <c r="T375">
        <f t="shared" si="385"/>
        <v>0</v>
      </c>
      <c r="U375">
        <f t="shared" si="386"/>
        <v>43.246439999999993</v>
      </c>
      <c r="V375">
        <f t="shared" si="387"/>
        <v>11.81556</v>
      </c>
      <c r="W375">
        <f t="shared" si="388"/>
        <v>0</v>
      </c>
      <c r="X375">
        <f t="shared" si="389"/>
        <v>4929</v>
      </c>
      <c r="Y375">
        <f t="shared" si="390"/>
        <v>2378</v>
      </c>
      <c r="AA375">
        <v>76147894</v>
      </c>
      <c r="AB375">
        <f t="shared" si="391"/>
        <v>4369.6769999999997</v>
      </c>
      <c r="AC375">
        <f t="shared" si="392"/>
        <v>68.010000000000005</v>
      </c>
      <c r="AD375">
        <f>ROUND(((((ET375*1.15))-((EU375*1.15)))+AE375),6)</f>
        <v>3285.3775000000001</v>
      </c>
      <c r="AE375">
        <f>ROUND(((EU375*1.15)),6)</f>
        <v>443.08350000000002</v>
      </c>
      <c r="AF375">
        <f>ROUND(((EV375*1.15)),6)</f>
        <v>1016.2895</v>
      </c>
      <c r="AG375">
        <f t="shared" si="393"/>
        <v>0</v>
      </c>
      <c r="AH375">
        <f>((EW375*1.15))</f>
        <v>120.12899999999998</v>
      </c>
      <c r="AI375">
        <f>((EX375*1.15))</f>
        <v>32.820999999999998</v>
      </c>
      <c r="AJ375">
        <f t="shared" si="394"/>
        <v>0</v>
      </c>
      <c r="AK375">
        <v>3808.59</v>
      </c>
      <c r="AL375">
        <v>68.010000000000005</v>
      </c>
      <c r="AM375">
        <v>2856.85</v>
      </c>
      <c r="AN375">
        <v>385.29</v>
      </c>
      <c r="AO375">
        <v>883.73</v>
      </c>
      <c r="AP375">
        <v>0</v>
      </c>
      <c r="AQ375">
        <v>104.46</v>
      </c>
      <c r="AR375">
        <v>28.54</v>
      </c>
      <c r="AS375">
        <v>0</v>
      </c>
      <c r="AT375">
        <v>114</v>
      </c>
      <c r="AU375">
        <v>55</v>
      </c>
      <c r="AV375">
        <v>1</v>
      </c>
      <c r="AW375">
        <v>1</v>
      </c>
      <c r="AZ375">
        <v>8.23</v>
      </c>
      <c r="BA375">
        <v>8.23</v>
      </c>
      <c r="BB375">
        <v>8.23</v>
      </c>
      <c r="BC375">
        <v>8.23</v>
      </c>
      <c r="BD375" t="s">
        <v>3</v>
      </c>
      <c r="BE375" t="s">
        <v>3</v>
      </c>
      <c r="BF375" t="s">
        <v>3</v>
      </c>
      <c r="BG375" t="s">
        <v>3</v>
      </c>
      <c r="BH375">
        <v>0</v>
      </c>
      <c r="BI375">
        <v>1</v>
      </c>
      <c r="BJ375" t="s">
        <v>266</v>
      </c>
      <c r="BM375">
        <v>28001</v>
      </c>
      <c r="BN375">
        <v>0</v>
      </c>
      <c r="BO375" t="s">
        <v>258</v>
      </c>
      <c r="BP375">
        <v>1</v>
      </c>
      <c r="BQ375">
        <v>2</v>
      </c>
      <c r="BR375">
        <v>0</v>
      </c>
      <c r="BS375">
        <v>8.23</v>
      </c>
      <c r="BT375">
        <v>1</v>
      </c>
      <c r="BU375">
        <v>1</v>
      </c>
      <c r="BV375">
        <v>1</v>
      </c>
      <c r="BW375">
        <v>1</v>
      </c>
      <c r="BX375">
        <v>1</v>
      </c>
      <c r="BY375" t="s">
        <v>3</v>
      </c>
      <c r="BZ375">
        <v>114</v>
      </c>
      <c r="CA375">
        <v>55</v>
      </c>
      <c r="CB375" t="s">
        <v>3</v>
      </c>
      <c r="CE375">
        <v>0</v>
      </c>
      <c r="CF375">
        <v>0</v>
      </c>
      <c r="CG375">
        <v>0</v>
      </c>
      <c r="CM375">
        <v>0</v>
      </c>
      <c r="CN375" t="s">
        <v>23</v>
      </c>
      <c r="CO375">
        <v>0</v>
      </c>
      <c r="CP375">
        <f t="shared" si="395"/>
        <v>12947</v>
      </c>
      <c r="CQ375">
        <f t="shared" si="396"/>
        <v>559.72230000000002</v>
      </c>
      <c r="CR375">
        <f t="shared" si="397"/>
        <v>27038.656825000002</v>
      </c>
      <c r="CS375">
        <f t="shared" si="398"/>
        <v>3646.5772050000005</v>
      </c>
      <c r="CT375">
        <f t="shared" si="399"/>
        <v>8364.0625849999997</v>
      </c>
      <c r="CU375">
        <f t="shared" si="400"/>
        <v>0</v>
      </c>
      <c r="CV375">
        <f t="shared" si="401"/>
        <v>120.12899999999998</v>
      </c>
      <c r="CW375">
        <f t="shared" si="402"/>
        <v>32.820999999999998</v>
      </c>
      <c r="CX375">
        <f t="shared" si="403"/>
        <v>0</v>
      </c>
      <c r="CY375">
        <f t="shared" si="404"/>
        <v>4929.3599999999997</v>
      </c>
      <c r="CZ375">
        <f t="shared" si="405"/>
        <v>2378.1999999999998</v>
      </c>
      <c r="DC375" t="s">
        <v>3</v>
      </c>
      <c r="DD375" t="s">
        <v>3</v>
      </c>
      <c r="DE375" t="s">
        <v>24</v>
      </c>
      <c r="DF375" t="s">
        <v>24</v>
      </c>
      <c r="DG375" t="s">
        <v>24</v>
      </c>
      <c r="DH375" t="s">
        <v>3</v>
      </c>
      <c r="DI375" t="s">
        <v>24</v>
      </c>
      <c r="DJ375" t="s">
        <v>24</v>
      </c>
      <c r="DK375" t="s">
        <v>3</v>
      </c>
      <c r="DL375" t="s">
        <v>3</v>
      </c>
      <c r="DM375" t="s">
        <v>3</v>
      </c>
      <c r="DN375">
        <v>0</v>
      </c>
      <c r="DO375">
        <v>0</v>
      </c>
      <c r="DP375">
        <v>1</v>
      </c>
      <c r="DQ375">
        <v>1</v>
      </c>
      <c r="DU375">
        <v>1013</v>
      </c>
      <c r="DV375" t="s">
        <v>265</v>
      </c>
      <c r="DW375" t="s">
        <v>265</v>
      </c>
      <c r="DX375">
        <v>1</v>
      </c>
      <c r="DZ375" t="s">
        <v>3</v>
      </c>
      <c r="EA375" t="s">
        <v>3</v>
      </c>
      <c r="EB375" t="s">
        <v>3</v>
      </c>
      <c r="EC375" t="s">
        <v>3</v>
      </c>
      <c r="EE375">
        <v>41318413</v>
      </c>
      <c r="EF375">
        <v>2</v>
      </c>
      <c r="EG375" t="s">
        <v>25</v>
      </c>
      <c r="EH375">
        <v>0</v>
      </c>
      <c r="EI375" t="s">
        <v>3</v>
      </c>
      <c r="EJ375">
        <v>1</v>
      </c>
      <c r="EK375">
        <v>28001</v>
      </c>
      <c r="EL375" t="s">
        <v>267</v>
      </c>
      <c r="EM375" t="s">
        <v>268</v>
      </c>
      <c r="EO375" t="s">
        <v>28</v>
      </c>
      <c r="EQ375">
        <v>131840</v>
      </c>
      <c r="ER375">
        <v>3808.59</v>
      </c>
      <c r="ES375">
        <v>68.010000000000005</v>
      </c>
      <c r="ET375">
        <v>2856.85</v>
      </c>
      <c r="EU375">
        <v>385.29</v>
      </c>
      <c r="EV375">
        <v>883.73</v>
      </c>
      <c r="EW375">
        <v>104.46</v>
      </c>
      <c r="EX375">
        <v>28.54</v>
      </c>
      <c r="EY375">
        <v>0</v>
      </c>
      <c r="FQ375">
        <v>0</v>
      </c>
      <c r="FR375">
        <f t="shared" si="406"/>
        <v>0</v>
      </c>
      <c r="FS375">
        <v>0</v>
      </c>
      <c r="FX375">
        <v>114</v>
      </c>
      <c r="FY375">
        <v>55</v>
      </c>
      <c r="GA375" t="s">
        <v>3</v>
      </c>
      <c r="GD375">
        <v>1</v>
      </c>
      <c r="GF375">
        <v>-1823738806</v>
      </c>
      <c r="GG375">
        <v>1</v>
      </c>
      <c r="GH375">
        <v>1</v>
      </c>
      <c r="GI375">
        <v>3</v>
      </c>
      <c r="GJ375">
        <v>0</v>
      </c>
      <c r="GK375">
        <v>0</v>
      </c>
      <c r="GL375">
        <f t="shared" si="407"/>
        <v>0</v>
      </c>
      <c r="GM375">
        <f t="shared" si="408"/>
        <v>20254</v>
      </c>
      <c r="GN375">
        <f t="shared" si="409"/>
        <v>20254</v>
      </c>
      <c r="GO375">
        <f t="shared" si="410"/>
        <v>0</v>
      </c>
      <c r="GP375">
        <f t="shared" si="411"/>
        <v>0</v>
      </c>
      <c r="GR375">
        <v>0</v>
      </c>
      <c r="GS375">
        <v>3</v>
      </c>
      <c r="GT375">
        <v>0</v>
      </c>
      <c r="GU375" t="s">
        <v>3</v>
      </c>
      <c r="GV375">
        <f t="shared" si="412"/>
        <v>0</v>
      </c>
      <c r="GW375">
        <v>1</v>
      </c>
      <c r="GX375">
        <f t="shared" si="413"/>
        <v>0</v>
      </c>
      <c r="HA375">
        <v>0</v>
      </c>
      <c r="HB375">
        <v>0</v>
      </c>
      <c r="HC375">
        <f t="shared" si="414"/>
        <v>0</v>
      </c>
      <c r="HE375" t="s">
        <v>3</v>
      </c>
      <c r="HF375" t="s">
        <v>3</v>
      </c>
      <c r="HM375" t="s">
        <v>3</v>
      </c>
      <c r="HN375" t="s">
        <v>3</v>
      </c>
      <c r="HO375" t="s">
        <v>3</v>
      </c>
      <c r="HP375" t="s">
        <v>3</v>
      </c>
      <c r="HQ375" t="s">
        <v>3</v>
      </c>
      <c r="IK375">
        <v>0</v>
      </c>
    </row>
    <row r="376" spans="1:255" x14ac:dyDescent="0.2">
      <c r="A376" s="2">
        <v>17</v>
      </c>
      <c r="B376" s="2">
        <v>1</v>
      </c>
      <c r="C376" s="2"/>
      <c r="D376" s="2"/>
      <c r="E376" s="2" t="s">
        <v>472</v>
      </c>
      <c r="F376" s="2" t="s">
        <v>270</v>
      </c>
      <c r="G376" s="2" t="s">
        <v>271</v>
      </c>
      <c r="H376" s="2" t="s">
        <v>272</v>
      </c>
      <c r="I376" s="2">
        <f>ROUND(360/10,9)</f>
        <v>36</v>
      </c>
      <c r="J376" s="2">
        <v>0</v>
      </c>
      <c r="K376" s="2">
        <f>ROUND(360/10,9)</f>
        <v>36</v>
      </c>
      <c r="L376" s="2"/>
      <c r="M376" s="2"/>
      <c r="N376" s="2"/>
      <c r="O376" s="2">
        <f t="shared" si="380"/>
        <v>102918</v>
      </c>
      <c r="P376" s="2">
        <f t="shared" si="381"/>
        <v>102918</v>
      </c>
      <c r="Q376" s="2">
        <f t="shared" si="382"/>
        <v>0</v>
      </c>
      <c r="R376" s="2">
        <f t="shared" si="383"/>
        <v>0</v>
      </c>
      <c r="S376" s="2">
        <f t="shared" si="384"/>
        <v>0</v>
      </c>
      <c r="T376" s="2">
        <f t="shared" si="385"/>
        <v>0</v>
      </c>
      <c r="U376" s="2">
        <f t="shared" si="386"/>
        <v>0</v>
      </c>
      <c r="V376" s="2">
        <f t="shared" si="387"/>
        <v>0</v>
      </c>
      <c r="W376" s="2">
        <f t="shared" si="388"/>
        <v>197</v>
      </c>
      <c r="X376" s="2">
        <f t="shared" si="389"/>
        <v>0</v>
      </c>
      <c r="Y376" s="2">
        <f t="shared" si="390"/>
        <v>0</v>
      </c>
      <c r="Z376" s="2"/>
      <c r="AA376" s="2">
        <v>76147896</v>
      </c>
      <c r="AB376" s="2">
        <f t="shared" si="391"/>
        <v>2858.83</v>
      </c>
      <c r="AC376" s="2">
        <f t="shared" si="392"/>
        <v>2858.83</v>
      </c>
      <c r="AD376" s="2">
        <f>ROUND((((ET376)-(EU376))+AE376),6)</f>
        <v>0</v>
      </c>
      <c r="AE376" s="2">
        <f>ROUND((EU376),6)</f>
        <v>0</v>
      </c>
      <c r="AF376" s="2">
        <f>ROUND((EV376),6)</f>
        <v>0</v>
      </c>
      <c r="AG376" s="2">
        <f t="shared" si="393"/>
        <v>0</v>
      </c>
      <c r="AH376" s="2">
        <f>(EW376)</f>
        <v>0</v>
      </c>
      <c r="AI376" s="2">
        <f>(EX376)</f>
        <v>0</v>
      </c>
      <c r="AJ376" s="2">
        <f t="shared" si="394"/>
        <v>5.48</v>
      </c>
      <c r="AK376" s="2">
        <v>2858.83</v>
      </c>
      <c r="AL376" s="2">
        <v>2858.83</v>
      </c>
      <c r="AM376" s="2">
        <v>0</v>
      </c>
      <c r="AN376" s="2">
        <v>0</v>
      </c>
      <c r="AO376" s="2">
        <v>0</v>
      </c>
      <c r="AP376" s="2">
        <v>0</v>
      </c>
      <c r="AQ376" s="2">
        <v>0</v>
      </c>
      <c r="AR376" s="2">
        <v>0</v>
      </c>
      <c r="AS376" s="2">
        <v>5.48</v>
      </c>
      <c r="AT376" s="2">
        <v>0</v>
      </c>
      <c r="AU376" s="2">
        <v>0</v>
      </c>
      <c r="AV376" s="2">
        <v>1</v>
      </c>
      <c r="AW376" s="2">
        <v>1</v>
      </c>
      <c r="AX376" s="2"/>
      <c r="AY376" s="2"/>
      <c r="AZ376" s="2">
        <v>1</v>
      </c>
      <c r="BA376" s="2">
        <v>1</v>
      </c>
      <c r="BB376" s="2">
        <v>1</v>
      </c>
      <c r="BC376" s="2">
        <v>1</v>
      </c>
      <c r="BD376" s="2" t="s">
        <v>3</v>
      </c>
      <c r="BE376" s="2" t="s">
        <v>3</v>
      </c>
      <c r="BF376" s="2" t="s">
        <v>3</v>
      </c>
      <c r="BG376" s="2" t="s">
        <v>3</v>
      </c>
      <c r="BH376" s="2">
        <v>3</v>
      </c>
      <c r="BI376" s="2">
        <v>2</v>
      </c>
      <c r="BJ376" s="2" t="s">
        <v>273</v>
      </c>
      <c r="BK376" s="2"/>
      <c r="BL376" s="2"/>
      <c r="BM376" s="2">
        <v>500002</v>
      </c>
      <c r="BN376" s="2">
        <v>0</v>
      </c>
      <c r="BO376" s="2" t="s">
        <v>3</v>
      </c>
      <c r="BP376" s="2">
        <v>0</v>
      </c>
      <c r="BQ376" s="2">
        <v>12</v>
      </c>
      <c r="BR376" s="2">
        <v>0</v>
      </c>
      <c r="BS376" s="2">
        <v>1</v>
      </c>
      <c r="BT376" s="2">
        <v>1</v>
      </c>
      <c r="BU376" s="2">
        <v>1</v>
      </c>
      <c r="BV376" s="2">
        <v>1</v>
      </c>
      <c r="BW376" s="2">
        <v>1</v>
      </c>
      <c r="BX376" s="2">
        <v>1</v>
      </c>
      <c r="BY376" s="2" t="s">
        <v>3</v>
      </c>
      <c r="BZ376" s="2">
        <v>0</v>
      </c>
      <c r="CA376" s="2">
        <v>0</v>
      </c>
      <c r="CB376" s="2" t="s">
        <v>3</v>
      </c>
      <c r="CC376" s="2"/>
      <c r="CD376" s="2"/>
      <c r="CE376" s="2">
        <v>0</v>
      </c>
      <c r="CF376" s="2">
        <v>0</v>
      </c>
      <c r="CG376" s="2">
        <v>0</v>
      </c>
      <c r="CH376" s="2"/>
      <c r="CI376" s="2"/>
      <c r="CJ376" s="2"/>
      <c r="CK376" s="2"/>
      <c r="CL376" s="2"/>
      <c r="CM376" s="2">
        <v>0</v>
      </c>
      <c r="CN376" s="2" t="s">
        <v>3</v>
      </c>
      <c r="CO376" s="2">
        <v>0</v>
      </c>
      <c r="CP376" s="2">
        <f t="shared" si="395"/>
        <v>102918</v>
      </c>
      <c r="CQ376" s="2">
        <f t="shared" si="396"/>
        <v>2858.83</v>
      </c>
      <c r="CR376" s="2">
        <f t="shared" si="397"/>
        <v>0</v>
      </c>
      <c r="CS376" s="2">
        <f t="shared" si="398"/>
        <v>0</v>
      </c>
      <c r="CT376" s="2">
        <f t="shared" si="399"/>
        <v>0</v>
      </c>
      <c r="CU376" s="2">
        <f t="shared" si="400"/>
        <v>0</v>
      </c>
      <c r="CV376" s="2">
        <f t="shared" si="401"/>
        <v>0</v>
      </c>
      <c r="CW376" s="2">
        <f t="shared" si="402"/>
        <v>0</v>
      </c>
      <c r="CX376" s="2">
        <f t="shared" si="403"/>
        <v>5.48</v>
      </c>
      <c r="CY376" s="2">
        <f t="shared" si="404"/>
        <v>0</v>
      </c>
      <c r="CZ376" s="2">
        <f t="shared" si="405"/>
        <v>0</v>
      </c>
      <c r="DA376" s="2"/>
      <c r="DB376" s="2"/>
      <c r="DC376" s="2" t="s">
        <v>3</v>
      </c>
      <c r="DD376" s="2" t="s">
        <v>3</v>
      </c>
      <c r="DE376" s="2" t="s">
        <v>3</v>
      </c>
      <c r="DF376" s="2" t="s">
        <v>3</v>
      </c>
      <c r="DG376" s="2" t="s">
        <v>3</v>
      </c>
      <c r="DH376" s="2" t="s">
        <v>3</v>
      </c>
      <c r="DI376" s="2" t="s">
        <v>3</v>
      </c>
      <c r="DJ376" s="2" t="s">
        <v>3</v>
      </c>
      <c r="DK376" s="2" t="s">
        <v>3</v>
      </c>
      <c r="DL376" s="2" t="s">
        <v>3</v>
      </c>
      <c r="DM376" s="2" t="s">
        <v>3</v>
      </c>
      <c r="DN376" s="2">
        <v>0</v>
      </c>
      <c r="DO376" s="2">
        <v>0</v>
      </c>
      <c r="DP376" s="2">
        <v>1</v>
      </c>
      <c r="DQ376" s="2">
        <v>1</v>
      </c>
      <c r="DR376" s="2"/>
      <c r="DS376" s="2"/>
      <c r="DT376" s="2"/>
      <c r="DU376" s="2">
        <v>1003</v>
      </c>
      <c r="DV376" s="2" t="s">
        <v>272</v>
      </c>
      <c r="DW376" s="2" t="s">
        <v>272</v>
      </c>
      <c r="DX376" s="2">
        <v>10</v>
      </c>
      <c r="DY376" s="2"/>
      <c r="DZ376" s="2" t="s">
        <v>3</v>
      </c>
      <c r="EA376" s="2" t="s">
        <v>3</v>
      </c>
      <c r="EB376" s="2" t="s">
        <v>3</v>
      </c>
      <c r="EC376" s="2" t="s">
        <v>3</v>
      </c>
      <c r="ED376" s="2"/>
      <c r="EE376" s="2">
        <v>41318551</v>
      </c>
      <c r="EF376" s="2">
        <v>12</v>
      </c>
      <c r="EG376" s="2" t="s">
        <v>59</v>
      </c>
      <c r="EH376" s="2">
        <v>0</v>
      </c>
      <c r="EI376" s="2" t="s">
        <v>3</v>
      </c>
      <c r="EJ376" s="2">
        <v>2</v>
      </c>
      <c r="EK376" s="2">
        <v>500002</v>
      </c>
      <c r="EL376" s="2" t="s">
        <v>60</v>
      </c>
      <c r="EM376" s="2" t="s">
        <v>61</v>
      </c>
      <c r="EN376" s="2"/>
      <c r="EO376" s="2" t="s">
        <v>3</v>
      </c>
      <c r="EP376" s="2"/>
      <c r="EQ376" s="2">
        <v>131072</v>
      </c>
      <c r="ER376" s="2">
        <v>2858.83</v>
      </c>
      <c r="ES376" s="2">
        <v>2858.83</v>
      </c>
      <c r="ET376" s="2">
        <v>0</v>
      </c>
      <c r="EU376" s="2">
        <v>0</v>
      </c>
      <c r="EV376" s="2">
        <v>0</v>
      </c>
      <c r="EW376" s="2">
        <v>0</v>
      </c>
      <c r="EX376" s="2">
        <v>0</v>
      </c>
      <c r="EY376" s="2">
        <v>0</v>
      </c>
      <c r="EZ376" s="2"/>
      <c r="FA376" s="2"/>
      <c r="FB376" s="2"/>
      <c r="FC376" s="2"/>
      <c r="FD376" s="2"/>
      <c r="FE376" s="2"/>
      <c r="FF376" s="2"/>
      <c r="FG376" s="2"/>
      <c r="FH376" s="2"/>
      <c r="FI376" s="2"/>
      <c r="FJ376" s="2"/>
      <c r="FK376" s="2"/>
      <c r="FL376" s="2"/>
      <c r="FM376" s="2"/>
      <c r="FN376" s="2"/>
      <c r="FO376" s="2"/>
      <c r="FP376" s="2"/>
      <c r="FQ376" s="2">
        <v>0</v>
      </c>
      <c r="FR376" s="2">
        <f t="shared" si="406"/>
        <v>0</v>
      </c>
      <c r="FS376" s="2">
        <v>0</v>
      </c>
      <c r="FT376" s="2"/>
      <c r="FU376" s="2"/>
      <c r="FV376" s="2"/>
      <c r="FW376" s="2"/>
      <c r="FX376" s="2">
        <v>0</v>
      </c>
      <c r="FY376" s="2">
        <v>0</v>
      </c>
      <c r="FZ376" s="2"/>
      <c r="GA376" s="2" t="s">
        <v>3</v>
      </c>
      <c r="GB376" s="2"/>
      <c r="GC376" s="2"/>
      <c r="GD376" s="2">
        <v>1</v>
      </c>
      <c r="GE376" s="2"/>
      <c r="GF376" s="2">
        <v>-1646416019</v>
      </c>
      <c r="GG376" s="2">
        <v>2</v>
      </c>
      <c r="GH376" s="2">
        <v>1</v>
      </c>
      <c r="GI376" s="2">
        <v>-2</v>
      </c>
      <c r="GJ376" s="2">
        <v>0</v>
      </c>
      <c r="GK376" s="2">
        <v>0</v>
      </c>
      <c r="GL376" s="2">
        <f t="shared" si="407"/>
        <v>0</v>
      </c>
      <c r="GM376" s="2">
        <f t="shared" si="408"/>
        <v>102918</v>
      </c>
      <c r="GN376" s="2">
        <f t="shared" si="409"/>
        <v>0</v>
      </c>
      <c r="GO376" s="2">
        <f t="shared" si="410"/>
        <v>102918</v>
      </c>
      <c r="GP376" s="2">
        <f t="shared" si="411"/>
        <v>0</v>
      </c>
      <c r="GQ376" s="2"/>
      <c r="GR376" s="2">
        <v>0</v>
      </c>
      <c r="GS376" s="2">
        <v>3</v>
      </c>
      <c r="GT376" s="2">
        <v>0</v>
      </c>
      <c r="GU376" s="2" t="s">
        <v>3</v>
      </c>
      <c r="GV376" s="2">
        <f t="shared" si="412"/>
        <v>0</v>
      </c>
      <c r="GW376" s="2">
        <v>1</v>
      </c>
      <c r="GX376" s="2">
        <f t="shared" si="413"/>
        <v>0</v>
      </c>
      <c r="GY376" s="2"/>
      <c r="GZ376" s="2"/>
      <c r="HA376" s="2">
        <v>0</v>
      </c>
      <c r="HB376" s="2">
        <v>0</v>
      </c>
      <c r="HC376" s="2">
        <f t="shared" si="414"/>
        <v>0</v>
      </c>
      <c r="HD376" s="2"/>
      <c r="HE376" s="2" t="s">
        <v>3</v>
      </c>
      <c r="HF376" s="2" t="s">
        <v>3</v>
      </c>
      <c r="HG376" s="2"/>
      <c r="HH376" s="2"/>
      <c r="HI376" s="2"/>
      <c r="HJ376" s="2"/>
      <c r="HK376" s="2"/>
      <c r="HL376" s="2"/>
      <c r="HM376" s="2" t="s">
        <v>3</v>
      </c>
      <c r="HN376" s="2" t="s">
        <v>3</v>
      </c>
      <c r="HO376" s="2" t="s">
        <v>3</v>
      </c>
      <c r="HP376" s="2" t="s">
        <v>3</v>
      </c>
      <c r="HQ376" s="2" t="s">
        <v>3</v>
      </c>
      <c r="HR376" s="2"/>
      <c r="HS376" s="2"/>
      <c r="HT376" s="2"/>
      <c r="HU376" s="2"/>
      <c r="HV376" s="2"/>
      <c r="HW376" s="2"/>
      <c r="HX376" s="2"/>
      <c r="HY376" s="2"/>
      <c r="HZ376" s="2"/>
      <c r="IA376" s="2"/>
      <c r="IB376" s="2"/>
      <c r="IC376" s="2"/>
      <c r="ID376" s="2"/>
      <c r="IE376" s="2"/>
      <c r="IF376" s="2"/>
      <c r="IG376" s="2"/>
      <c r="IH376" s="2"/>
      <c r="II376" s="2"/>
      <c r="IJ376" s="2"/>
      <c r="IK376" s="2">
        <v>0</v>
      </c>
      <c r="IL376" s="2"/>
      <c r="IM376" s="2"/>
      <c r="IN376" s="2"/>
      <c r="IO376" s="2"/>
      <c r="IP376" s="2"/>
      <c r="IQ376" s="2"/>
      <c r="IR376" s="2"/>
      <c r="IS376" s="2"/>
      <c r="IT376" s="2"/>
      <c r="IU376" s="2"/>
    </row>
    <row r="377" spans="1:255" x14ac:dyDescent="0.2">
      <c r="A377">
        <v>17</v>
      </c>
      <c r="B377">
        <v>1</v>
      </c>
      <c r="E377" t="s">
        <v>472</v>
      </c>
      <c r="F377" t="s">
        <v>270</v>
      </c>
      <c r="G377" t="s">
        <v>271</v>
      </c>
      <c r="H377" t="s">
        <v>272</v>
      </c>
      <c r="I377">
        <f>ROUND(360/10,9)</f>
        <v>36</v>
      </c>
      <c r="J377">
        <v>0</v>
      </c>
      <c r="K377">
        <f>ROUND(360/10,9)</f>
        <v>36</v>
      </c>
      <c r="O377">
        <f t="shared" si="380"/>
        <v>847014</v>
      </c>
      <c r="P377">
        <f t="shared" si="381"/>
        <v>847014</v>
      </c>
      <c r="Q377">
        <f t="shared" si="382"/>
        <v>0</v>
      </c>
      <c r="R377">
        <f t="shared" si="383"/>
        <v>0</v>
      </c>
      <c r="S377">
        <f t="shared" si="384"/>
        <v>0</v>
      </c>
      <c r="T377">
        <f t="shared" si="385"/>
        <v>0</v>
      </c>
      <c r="U377">
        <f t="shared" si="386"/>
        <v>0</v>
      </c>
      <c r="V377">
        <f t="shared" si="387"/>
        <v>0</v>
      </c>
      <c r="W377">
        <f t="shared" si="388"/>
        <v>197</v>
      </c>
      <c r="X377">
        <f t="shared" si="389"/>
        <v>0</v>
      </c>
      <c r="Y377">
        <f t="shared" si="390"/>
        <v>0</v>
      </c>
      <c r="AA377">
        <v>76147894</v>
      </c>
      <c r="AB377">
        <f t="shared" si="391"/>
        <v>2858.83</v>
      </c>
      <c r="AC377">
        <f t="shared" si="392"/>
        <v>2858.83</v>
      </c>
      <c r="AD377">
        <f>ROUND((((ET377)-(EU377))+AE377),6)</f>
        <v>0</v>
      </c>
      <c r="AE377">
        <f>ROUND((EU377),6)</f>
        <v>0</v>
      </c>
      <c r="AF377">
        <f>ROUND((EV377),6)</f>
        <v>0</v>
      </c>
      <c r="AG377">
        <f t="shared" si="393"/>
        <v>0</v>
      </c>
      <c r="AH377">
        <f>(EW377)</f>
        <v>0</v>
      </c>
      <c r="AI377">
        <f>(EX377)</f>
        <v>0</v>
      </c>
      <c r="AJ377">
        <f t="shared" si="394"/>
        <v>5.48</v>
      </c>
      <c r="AK377">
        <v>2858.83</v>
      </c>
      <c r="AL377">
        <v>2858.83</v>
      </c>
      <c r="AM377">
        <v>0</v>
      </c>
      <c r="AN377">
        <v>0</v>
      </c>
      <c r="AO377">
        <v>0</v>
      </c>
      <c r="AP377">
        <v>0</v>
      </c>
      <c r="AQ377">
        <v>0</v>
      </c>
      <c r="AR377">
        <v>0</v>
      </c>
      <c r="AS377">
        <v>5.48</v>
      </c>
      <c r="AT377">
        <v>0</v>
      </c>
      <c r="AU377">
        <v>0</v>
      </c>
      <c r="AV377">
        <v>1</v>
      </c>
      <c r="AW377">
        <v>1</v>
      </c>
      <c r="AZ377">
        <v>8.23</v>
      </c>
      <c r="BA377">
        <v>1</v>
      </c>
      <c r="BB377">
        <v>1</v>
      </c>
      <c r="BC377">
        <v>8.23</v>
      </c>
      <c r="BD377" t="s">
        <v>3</v>
      </c>
      <c r="BE377" t="s">
        <v>3</v>
      </c>
      <c r="BF377" t="s">
        <v>3</v>
      </c>
      <c r="BG377" t="s">
        <v>3</v>
      </c>
      <c r="BH377">
        <v>3</v>
      </c>
      <c r="BI377">
        <v>2</v>
      </c>
      <c r="BJ377" t="s">
        <v>273</v>
      </c>
      <c r="BM377">
        <v>500002</v>
      </c>
      <c r="BN377">
        <v>0</v>
      </c>
      <c r="BO377" t="s">
        <v>258</v>
      </c>
      <c r="BP377">
        <v>1</v>
      </c>
      <c r="BQ377">
        <v>12</v>
      </c>
      <c r="BR377">
        <v>0</v>
      </c>
      <c r="BS377">
        <v>1</v>
      </c>
      <c r="BT377">
        <v>1</v>
      </c>
      <c r="BU377">
        <v>1</v>
      </c>
      <c r="BV377">
        <v>1</v>
      </c>
      <c r="BW377">
        <v>1</v>
      </c>
      <c r="BX377">
        <v>1</v>
      </c>
      <c r="BY377" t="s">
        <v>3</v>
      </c>
      <c r="BZ377">
        <v>0</v>
      </c>
      <c r="CA377">
        <v>0</v>
      </c>
      <c r="CB377" t="s">
        <v>3</v>
      </c>
      <c r="CE377">
        <v>0</v>
      </c>
      <c r="CF377">
        <v>0</v>
      </c>
      <c r="CG377">
        <v>0</v>
      </c>
      <c r="CM377">
        <v>0</v>
      </c>
      <c r="CN377" t="s">
        <v>3</v>
      </c>
      <c r="CO377">
        <v>0</v>
      </c>
      <c r="CP377">
        <f t="shared" si="395"/>
        <v>847014</v>
      </c>
      <c r="CQ377">
        <f t="shared" si="396"/>
        <v>23528.170900000001</v>
      </c>
      <c r="CR377">
        <f t="shared" si="397"/>
        <v>0</v>
      </c>
      <c r="CS377">
        <f t="shared" si="398"/>
        <v>0</v>
      </c>
      <c r="CT377">
        <f t="shared" si="399"/>
        <v>0</v>
      </c>
      <c r="CU377">
        <f t="shared" si="400"/>
        <v>0</v>
      </c>
      <c r="CV377">
        <f t="shared" si="401"/>
        <v>0</v>
      </c>
      <c r="CW377">
        <f t="shared" si="402"/>
        <v>0</v>
      </c>
      <c r="CX377">
        <f t="shared" si="403"/>
        <v>5.48</v>
      </c>
      <c r="CY377">
        <f t="shared" si="404"/>
        <v>0</v>
      </c>
      <c r="CZ377">
        <f t="shared" si="405"/>
        <v>0</v>
      </c>
      <c r="DC377" t="s">
        <v>3</v>
      </c>
      <c r="DD377" t="s">
        <v>3</v>
      </c>
      <c r="DE377" t="s">
        <v>3</v>
      </c>
      <c r="DF377" t="s">
        <v>3</v>
      </c>
      <c r="DG377" t="s">
        <v>3</v>
      </c>
      <c r="DH377" t="s">
        <v>3</v>
      </c>
      <c r="DI377" t="s">
        <v>3</v>
      </c>
      <c r="DJ377" t="s">
        <v>3</v>
      </c>
      <c r="DK377" t="s">
        <v>3</v>
      </c>
      <c r="DL377" t="s">
        <v>3</v>
      </c>
      <c r="DM377" t="s">
        <v>3</v>
      </c>
      <c r="DN377">
        <v>0</v>
      </c>
      <c r="DO377">
        <v>0</v>
      </c>
      <c r="DP377">
        <v>1</v>
      </c>
      <c r="DQ377">
        <v>1</v>
      </c>
      <c r="DU377">
        <v>1003</v>
      </c>
      <c r="DV377" t="s">
        <v>272</v>
      </c>
      <c r="DW377" t="s">
        <v>272</v>
      </c>
      <c r="DX377">
        <v>10</v>
      </c>
      <c r="DZ377" t="s">
        <v>3</v>
      </c>
      <c r="EA377" t="s">
        <v>3</v>
      </c>
      <c r="EB377" t="s">
        <v>3</v>
      </c>
      <c r="EC377" t="s">
        <v>3</v>
      </c>
      <c r="EE377">
        <v>41318551</v>
      </c>
      <c r="EF377">
        <v>12</v>
      </c>
      <c r="EG377" t="s">
        <v>59</v>
      </c>
      <c r="EH377">
        <v>0</v>
      </c>
      <c r="EI377" t="s">
        <v>3</v>
      </c>
      <c r="EJ377">
        <v>2</v>
      </c>
      <c r="EK377">
        <v>500002</v>
      </c>
      <c r="EL377" t="s">
        <v>60</v>
      </c>
      <c r="EM377" t="s">
        <v>61</v>
      </c>
      <c r="EO377" t="s">
        <v>3</v>
      </c>
      <c r="EQ377">
        <v>131072</v>
      </c>
      <c r="ER377">
        <v>2858.83</v>
      </c>
      <c r="ES377">
        <v>2858.83</v>
      </c>
      <c r="ET377">
        <v>0</v>
      </c>
      <c r="EU377">
        <v>0</v>
      </c>
      <c r="EV377">
        <v>0</v>
      </c>
      <c r="EW377">
        <v>0</v>
      </c>
      <c r="EX377">
        <v>0</v>
      </c>
      <c r="EY377">
        <v>0</v>
      </c>
      <c r="FQ377">
        <v>0</v>
      </c>
      <c r="FR377">
        <f t="shared" si="406"/>
        <v>0</v>
      </c>
      <c r="FS377">
        <v>0</v>
      </c>
      <c r="FX377">
        <v>0</v>
      </c>
      <c r="FY377">
        <v>0</v>
      </c>
      <c r="GA377" t="s">
        <v>3</v>
      </c>
      <c r="GD377">
        <v>1</v>
      </c>
      <c r="GF377">
        <v>-1646416019</v>
      </c>
      <c r="GG377">
        <v>1</v>
      </c>
      <c r="GH377">
        <v>1</v>
      </c>
      <c r="GI377">
        <v>3</v>
      </c>
      <c r="GJ377">
        <v>0</v>
      </c>
      <c r="GK377">
        <v>0</v>
      </c>
      <c r="GL377">
        <f t="shared" si="407"/>
        <v>0</v>
      </c>
      <c r="GM377">
        <f t="shared" si="408"/>
        <v>847014</v>
      </c>
      <c r="GN377">
        <f t="shared" si="409"/>
        <v>0</v>
      </c>
      <c r="GO377">
        <f t="shared" si="410"/>
        <v>847014</v>
      </c>
      <c r="GP377">
        <f t="shared" si="411"/>
        <v>0</v>
      </c>
      <c r="GR377">
        <v>0</v>
      </c>
      <c r="GS377">
        <v>3</v>
      </c>
      <c r="GT377">
        <v>0</v>
      </c>
      <c r="GU377" t="s">
        <v>3</v>
      </c>
      <c r="GV377">
        <f t="shared" si="412"/>
        <v>0</v>
      </c>
      <c r="GW377">
        <v>1</v>
      </c>
      <c r="GX377">
        <f t="shared" si="413"/>
        <v>0</v>
      </c>
      <c r="HA377">
        <v>0</v>
      </c>
      <c r="HB377">
        <v>0</v>
      </c>
      <c r="HC377">
        <f t="shared" si="414"/>
        <v>0</v>
      </c>
      <c r="HE377" t="s">
        <v>3</v>
      </c>
      <c r="HF377" t="s">
        <v>3</v>
      </c>
      <c r="HM377" t="s">
        <v>3</v>
      </c>
      <c r="HN377" t="s">
        <v>3</v>
      </c>
      <c r="HO377" t="s">
        <v>3</v>
      </c>
      <c r="HP377" t="s">
        <v>3</v>
      </c>
      <c r="HQ377" t="s">
        <v>3</v>
      </c>
      <c r="IK377">
        <v>0</v>
      </c>
    </row>
    <row r="378" spans="1:255" x14ac:dyDescent="0.2">
      <c r="A378" s="2">
        <v>17</v>
      </c>
      <c r="B378" s="2">
        <v>1</v>
      </c>
      <c r="C378" s="2">
        <f>ROW(SmtRes!A1014)</f>
        <v>1014</v>
      </c>
      <c r="D378" s="2">
        <f>ROW(EtalonRes!A1032)</f>
        <v>1032</v>
      </c>
      <c r="E378" s="2" t="s">
        <v>3</v>
      </c>
      <c r="F378" s="2" t="s">
        <v>473</v>
      </c>
      <c r="G378" s="2" t="s">
        <v>474</v>
      </c>
      <c r="H378" s="2" t="s">
        <v>475</v>
      </c>
      <c r="I378" s="2">
        <f>ROUND(48*4,9)</f>
        <v>192</v>
      </c>
      <c r="J378" s="2">
        <v>0</v>
      </c>
      <c r="K378" s="2">
        <f>ROUND(48*4,9)</f>
        <v>192</v>
      </c>
      <c r="L378" s="2"/>
      <c r="M378" s="2"/>
      <c r="N378" s="2"/>
      <c r="O378" s="2">
        <f t="shared" si="380"/>
        <v>13854</v>
      </c>
      <c r="P378" s="2">
        <f t="shared" si="381"/>
        <v>6887</v>
      </c>
      <c r="Q378" s="2">
        <f t="shared" si="382"/>
        <v>5264</v>
      </c>
      <c r="R378" s="2">
        <f t="shared" si="383"/>
        <v>1025</v>
      </c>
      <c r="S378" s="2">
        <f t="shared" si="384"/>
        <v>1703</v>
      </c>
      <c r="T378" s="2">
        <f t="shared" si="385"/>
        <v>0</v>
      </c>
      <c r="U378" s="2">
        <f t="shared" si="386"/>
        <v>176.94720000000001</v>
      </c>
      <c r="V378" s="2">
        <f t="shared" si="387"/>
        <v>88.473600000000005</v>
      </c>
      <c r="W378" s="2">
        <f t="shared" si="388"/>
        <v>0</v>
      </c>
      <c r="X378" s="2">
        <f t="shared" si="389"/>
        <v>3546</v>
      </c>
      <c r="Y378" s="2">
        <f t="shared" si="390"/>
        <v>2428</v>
      </c>
      <c r="Z378" s="2"/>
      <c r="AA378" s="2">
        <v>-1</v>
      </c>
      <c r="AB378" s="2">
        <f t="shared" si="391"/>
        <v>72.158000000000001</v>
      </c>
      <c r="AC378" s="2">
        <f t="shared" si="392"/>
        <v>35.869999999999997</v>
      </c>
      <c r="AD378" s="2">
        <f>ROUND(((((ET378*1.2*1.6))-((EU378*1.2*1.6)))+AE378),6)</f>
        <v>27.4176</v>
      </c>
      <c r="AE378" s="2">
        <f t="shared" ref="AE378:AF381" si="418">ROUND(((EU378*1.2*1.6)),6)</f>
        <v>5.3376000000000001</v>
      </c>
      <c r="AF378" s="2">
        <f t="shared" si="418"/>
        <v>8.8704000000000001</v>
      </c>
      <c r="AG378" s="2">
        <f t="shared" si="393"/>
        <v>0</v>
      </c>
      <c r="AH378" s="2">
        <f t="shared" ref="AH378:AI381" si="419">((EW378*1.2*1.6))</f>
        <v>0.92159999999999997</v>
      </c>
      <c r="AI378" s="2">
        <f t="shared" si="419"/>
        <v>0.46079999999999999</v>
      </c>
      <c r="AJ378" s="2">
        <f t="shared" si="394"/>
        <v>0</v>
      </c>
      <c r="AK378" s="2">
        <v>54.77</v>
      </c>
      <c r="AL378" s="2">
        <v>35.869999999999997</v>
      </c>
      <c r="AM378" s="2">
        <v>14.28</v>
      </c>
      <c r="AN378" s="2">
        <v>2.78</v>
      </c>
      <c r="AO378" s="2">
        <v>4.62</v>
      </c>
      <c r="AP378" s="2">
        <v>0</v>
      </c>
      <c r="AQ378" s="2">
        <v>0.48</v>
      </c>
      <c r="AR378" s="2">
        <v>0.24</v>
      </c>
      <c r="AS378" s="2">
        <v>0</v>
      </c>
      <c r="AT378" s="2">
        <v>130</v>
      </c>
      <c r="AU378" s="2">
        <v>89</v>
      </c>
      <c r="AV378" s="2">
        <v>1</v>
      </c>
      <c r="AW378" s="2">
        <v>1</v>
      </c>
      <c r="AX378" s="2"/>
      <c r="AY378" s="2"/>
      <c r="AZ378" s="2">
        <v>1</v>
      </c>
      <c r="BA378" s="2">
        <v>1</v>
      </c>
      <c r="BB378" s="2">
        <v>1</v>
      </c>
      <c r="BC378" s="2">
        <v>1</v>
      </c>
      <c r="BD378" s="2" t="s">
        <v>3</v>
      </c>
      <c r="BE378" s="2" t="s">
        <v>3</v>
      </c>
      <c r="BF378" s="2" t="s">
        <v>3</v>
      </c>
      <c r="BG378" s="2" t="s">
        <v>3</v>
      </c>
      <c r="BH378" s="2">
        <v>0</v>
      </c>
      <c r="BI378" s="2">
        <v>1</v>
      </c>
      <c r="BJ378" s="2" t="s">
        <v>476</v>
      </c>
      <c r="BK378" s="2"/>
      <c r="BL378" s="2"/>
      <c r="BM378" s="2">
        <v>24001</v>
      </c>
      <c r="BN378" s="2">
        <v>0</v>
      </c>
      <c r="BO378" s="2" t="s">
        <v>3</v>
      </c>
      <c r="BP378" s="2">
        <v>0</v>
      </c>
      <c r="BQ378" s="2">
        <v>2</v>
      </c>
      <c r="BR378" s="2">
        <v>0</v>
      </c>
      <c r="BS378" s="2">
        <v>1</v>
      </c>
      <c r="BT378" s="2">
        <v>1</v>
      </c>
      <c r="BU378" s="2">
        <v>1</v>
      </c>
      <c r="BV378" s="2">
        <v>1</v>
      </c>
      <c r="BW378" s="2">
        <v>1</v>
      </c>
      <c r="BX378" s="2">
        <v>1</v>
      </c>
      <c r="BY378" s="2" t="s">
        <v>3</v>
      </c>
      <c r="BZ378" s="2">
        <v>130</v>
      </c>
      <c r="CA378" s="2">
        <v>89</v>
      </c>
      <c r="CB378" s="2" t="s">
        <v>3</v>
      </c>
      <c r="CC378" s="2"/>
      <c r="CD378" s="2"/>
      <c r="CE378" s="2">
        <v>0</v>
      </c>
      <c r="CF378" s="2">
        <v>0</v>
      </c>
      <c r="CG378" s="2">
        <v>0</v>
      </c>
      <c r="CH378" s="2"/>
      <c r="CI378" s="2"/>
      <c r="CJ378" s="2"/>
      <c r="CK378" s="2"/>
      <c r="CL378" s="2"/>
      <c r="CM378" s="2">
        <v>0</v>
      </c>
      <c r="CN378" s="2" t="s">
        <v>1029</v>
      </c>
      <c r="CO378" s="2">
        <v>0</v>
      </c>
      <c r="CP378" s="2">
        <f t="shared" si="395"/>
        <v>13854</v>
      </c>
      <c r="CQ378" s="2">
        <f t="shared" si="396"/>
        <v>35.869999999999997</v>
      </c>
      <c r="CR378" s="2">
        <f t="shared" si="397"/>
        <v>27.4176</v>
      </c>
      <c r="CS378" s="2">
        <f t="shared" si="398"/>
        <v>5.3376000000000001</v>
      </c>
      <c r="CT378" s="2">
        <f t="shared" si="399"/>
        <v>8.8704000000000001</v>
      </c>
      <c r="CU378" s="2">
        <f t="shared" si="400"/>
        <v>0</v>
      </c>
      <c r="CV378" s="2">
        <f t="shared" si="401"/>
        <v>0.92159999999999997</v>
      </c>
      <c r="CW378" s="2">
        <f t="shared" si="402"/>
        <v>0.46079999999999999</v>
      </c>
      <c r="CX378" s="2">
        <f t="shared" si="403"/>
        <v>0</v>
      </c>
      <c r="CY378" s="2">
        <f t="shared" si="404"/>
        <v>3546.4</v>
      </c>
      <c r="CZ378" s="2">
        <f t="shared" si="405"/>
        <v>2427.92</v>
      </c>
      <c r="DA378" s="2"/>
      <c r="DB378" s="2"/>
      <c r="DC378" s="2" t="s">
        <v>3</v>
      </c>
      <c r="DD378" s="2" t="s">
        <v>3</v>
      </c>
      <c r="DE378" s="2" t="s">
        <v>75</v>
      </c>
      <c r="DF378" s="2" t="s">
        <v>75</v>
      </c>
      <c r="DG378" s="2" t="s">
        <v>75</v>
      </c>
      <c r="DH378" s="2" t="s">
        <v>3</v>
      </c>
      <c r="DI378" s="2" t="s">
        <v>75</v>
      </c>
      <c r="DJ378" s="2" t="s">
        <v>75</v>
      </c>
      <c r="DK378" s="2" t="s">
        <v>3</v>
      </c>
      <c r="DL378" s="2" t="s">
        <v>3</v>
      </c>
      <c r="DM378" s="2" t="s">
        <v>3</v>
      </c>
      <c r="DN378" s="2">
        <v>0</v>
      </c>
      <c r="DO378" s="2">
        <v>0</v>
      </c>
      <c r="DP378" s="2">
        <v>1</v>
      </c>
      <c r="DQ378" s="2">
        <v>1</v>
      </c>
      <c r="DR378" s="2"/>
      <c r="DS378" s="2"/>
      <c r="DT378" s="2"/>
      <c r="DU378" s="2">
        <v>1013</v>
      </c>
      <c r="DV378" s="2" t="s">
        <v>475</v>
      </c>
      <c r="DW378" s="2" t="s">
        <v>475</v>
      </c>
      <c r="DX378" s="2">
        <v>1</v>
      </c>
      <c r="DY378" s="2"/>
      <c r="DZ378" s="2" t="s">
        <v>3</v>
      </c>
      <c r="EA378" s="2" t="s">
        <v>3</v>
      </c>
      <c r="EB378" s="2" t="s">
        <v>3</v>
      </c>
      <c r="EC378" s="2" t="s">
        <v>3</v>
      </c>
      <c r="ED378" s="2"/>
      <c r="EE378" s="2">
        <v>41318406</v>
      </c>
      <c r="EF378" s="2">
        <v>2</v>
      </c>
      <c r="EG378" s="2" t="s">
        <v>25</v>
      </c>
      <c r="EH378" s="2">
        <v>0</v>
      </c>
      <c r="EI378" s="2" t="s">
        <v>3</v>
      </c>
      <c r="EJ378" s="2">
        <v>1</v>
      </c>
      <c r="EK378" s="2">
        <v>24001</v>
      </c>
      <c r="EL378" s="2" t="s">
        <v>465</v>
      </c>
      <c r="EM378" s="2" t="s">
        <v>466</v>
      </c>
      <c r="EN378" s="2"/>
      <c r="EO378" s="2" t="s">
        <v>76</v>
      </c>
      <c r="EP378" s="2"/>
      <c r="EQ378" s="2">
        <v>132864</v>
      </c>
      <c r="ER378" s="2">
        <v>54.77</v>
      </c>
      <c r="ES378" s="2">
        <v>35.869999999999997</v>
      </c>
      <c r="ET378" s="2">
        <v>14.28</v>
      </c>
      <c r="EU378" s="2">
        <v>2.78</v>
      </c>
      <c r="EV378" s="2">
        <v>4.62</v>
      </c>
      <c r="EW378" s="2">
        <v>0.48</v>
      </c>
      <c r="EX378" s="2">
        <v>0.24</v>
      </c>
      <c r="EY378" s="2">
        <v>0</v>
      </c>
      <c r="EZ378" s="2"/>
      <c r="FA378" s="2"/>
      <c r="FB378" s="2"/>
      <c r="FC378" s="2"/>
      <c r="FD378" s="2"/>
      <c r="FE378" s="2"/>
      <c r="FF378" s="2"/>
      <c r="FG378" s="2"/>
      <c r="FH378" s="2"/>
      <c r="FI378" s="2"/>
      <c r="FJ378" s="2"/>
      <c r="FK378" s="2"/>
      <c r="FL378" s="2"/>
      <c r="FM378" s="2"/>
      <c r="FN378" s="2"/>
      <c r="FO378" s="2"/>
      <c r="FP378" s="2"/>
      <c r="FQ378" s="2">
        <v>0</v>
      </c>
      <c r="FR378" s="2">
        <f t="shared" si="406"/>
        <v>0</v>
      </c>
      <c r="FS378" s="2">
        <v>0</v>
      </c>
      <c r="FT378" s="2"/>
      <c r="FU378" s="2"/>
      <c r="FV378" s="2"/>
      <c r="FW378" s="2"/>
      <c r="FX378" s="2">
        <v>130</v>
      </c>
      <c r="FY378" s="2">
        <v>89</v>
      </c>
      <c r="FZ378" s="2"/>
      <c r="GA378" s="2" t="s">
        <v>3</v>
      </c>
      <c r="GB378" s="2"/>
      <c r="GC378" s="2"/>
      <c r="GD378" s="2">
        <v>1</v>
      </c>
      <c r="GE378" s="2"/>
      <c r="GF378" s="2">
        <v>-2124451728</v>
      </c>
      <c r="GG378" s="2">
        <v>2</v>
      </c>
      <c r="GH378" s="2">
        <v>1</v>
      </c>
      <c r="GI378" s="2">
        <v>-2</v>
      </c>
      <c r="GJ378" s="2">
        <v>0</v>
      </c>
      <c r="GK378" s="2">
        <v>0</v>
      </c>
      <c r="GL378" s="2">
        <f t="shared" si="407"/>
        <v>0</v>
      </c>
      <c r="GM378" s="2">
        <f t="shared" si="408"/>
        <v>19828</v>
      </c>
      <c r="GN378" s="2">
        <f t="shared" si="409"/>
        <v>19828</v>
      </c>
      <c r="GO378" s="2">
        <f t="shared" si="410"/>
        <v>0</v>
      </c>
      <c r="GP378" s="2">
        <f t="shared" si="411"/>
        <v>0</v>
      </c>
      <c r="GQ378" s="2"/>
      <c r="GR378" s="2">
        <v>0</v>
      </c>
      <c r="GS378" s="2">
        <v>3</v>
      </c>
      <c r="GT378" s="2">
        <v>0</v>
      </c>
      <c r="GU378" s="2" t="s">
        <v>3</v>
      </c>
      <c r="GV378" s="2">
        <f t="shared" si="412"/>
        <v>0</v>
      </c>
      <c r="GW378" s="2">
        <v>1</v>
      </c>
      <c r="GX378" s="2">
        <f t="shared" si="413"/>
        <v>0</v>
      </c>
      <c r="GY378" s="2"/>
      <c r="GZ378" s="2"/>
      <c r="HA378" s="2">
        <v>0</v>
      </c>
      <c r="HB378" s="2">
        <v>0</v>
      </c>
      <c r="HC378" s="2">
        <f t="shared" si="414"/>
        <v>0</v>
      </c>
      <c r="HD378" s="2"/>
      <c r="HE378" s="2" t="s">
        <v>3</v>
      </c>
      <c r="HF378" s="2" t="s">
        <v>3</v>
      </c>
      <c r="HG378" s="2"/>
      <c r="HH378" s="2"/>
      <c r="HI378" s="2"/>
      <c r="HJ378" s="2"/>
      <c r="HK378" s="2"/>
      <c r="HL378" s="2"/>
      <c r="HM378" s="2" t="s">
        <v>3</v>
      </c>
      <c r="HN378" s="2" t="s">
        <v>3</v>
      </c>
      <c r="HO378" s="2" t="s">
        <v>3</v>
      </c>
      <c r="HP378" s="2" t="s">
        <v>3</v>
      </c>
      <c r="HQ378" s="2" t="s">
        <v>3</v>
      </c>
      <c r="HR378" s="2"/>
      <c r="HS378" s="2"/>
      <c r="HT378" s="2"/>
      <c r="HU378" s="2"/>
      <c r="HV378" s="2"/>
      <c r="HW378" s="2"/>
      <c r="HX378" s="2"/>
      <c r="HY378" s="2"/>
      <c r="HZ378" s="2"/>
      <c r="IA378" s="2"/>
      <c r="IB378" s="2"/>
      <c r="IC378" s="2"/>
      <c r="ID378" s="2"/>
      <c r="IE378" s="2"/>
      <c r="IF378" s="2"/>
      <c r="IG378" s="2"/>
      <c r="IH378" s="2"/>
      <c r="II378" s="2"/>
      <c r="IJ378" s="2"/>
      <c r="IK378" s="2">
        <v>0</v>
      </c>
      <c r="IL378" s="2"/>
      <c r="IM378" s="2"/>
      <c r="IN378" s="2"/>
      <c r="IO378" s="2"/>
      <c r="IP378" s="2"/>
      <c r="IQ378" s="2"/>
      <c r="IR378" s="2"/>
      <c r="IS378" s="2"/>
      <c r="IT378" s="2"/>
      <c r="IU378" s="2"/>
    </row>
    <row r="379" spans="1:255" x14ac:dyDescent="0.2">
      <c r="A379">
        <v>17</v>
      </c>
      <c r="B379">
        <v>1</v>
      </c>
      <c r="C379">
        <f>ROW(SmtRes!A1022)</f>
        <v>1022</v>
      </c>
      <c r="D379">
        <f>ROW(EtalonRes!A1040)</f>
        <v>1040</v>
      </c>
      <c r="E379" t="s">
        <v>3</v>
      </c>
      <c r="F379" t="s">
        <v>473</v>
      </c>
      <c r="G379" t="s">
        <v>474</v>
      </c>
      <c r="H379" t="s">
        <v>475</v>
      </c>
      <c r="I379">
        <f>ROUND(48*4,9)</f>
        <v>192</v>
      </c>
      <c r="J379">
        <v>0</v>
      </c>
      <c r="K379">
        <f>ROUND(48*4,9)</f>
        <v>192</v>
      </c>
      <c r="O379">
        <f t="shared" si="380"/>
        <v>13854</v>
      </c>
      <c r="P379">
        <f t="shared" si="381"/>
        <v>6887</v>
      </c>
      <c r="Q379">
        <f t="shared" si="382"/>
        <v>5264</v>
      </c>
      <c r="R379">
        <f t="shared" si="383"/>
        <v>1025</v>
      </c>
      <c r="S379">
        <f t="shared" si="384"/>
        <v>1703</v>
      </c>
      <c r="T379">
        <f t="shared" si="385"/>
        <v>0</v>
      </c>
      <c r="U379">
        <f t="shared" si="386"/>
        <v>176.94720000000001</v>
      </c>
      <c r="V379">
        <f t="shared" si="387"/>
        <v>88.473600000000005</v>
      </c>
      <c r="W379">
        <f t="shared" si="388"/>
        <v>0</v>
      </c>
      <c r="X379">
        <f t="shared" si="389"/>
        <v>3546</v>
      </c>
      <c r="Y379">
        <f t="shared" si="390"/>
        <v>2428</v>
      </c>
      <c r="AA379">
        <v>-1</v>
      </c>
      <c r="AB379">
        <f t="shared" si="391"/>
        <v>72.158000000000001</v>
      </c>
      <c r="AC379">
        <f t="shared" si="392"/>
        <v>35.869999999999997</v>
      </c>
      <c r="AD379">
        <f>ROUND(((((ET379*1.2*1.6))-((EU379*1.2*1.6)))+AE379),6)</f>
        <v>27.4176</v>
      </c>
      <c r="AE379">
        <f t="shared" si="418"/>
        <v>5.3376000000000001</v>
      </c>
      <c r="AF379">
        <f t="shared" si="418"/>
        <v>8.8704000000000001</v>
      </c>
      <c r="AG379">
        <f t="shared" si="393"/>
        <v>0</v>
      </c>
      <c r="AH379">
        <f t="shared" si="419"/>
        <v>0.92159999999999997</v>
      </c>
      <c r="AI379">
        <f t="shared" si="419"/>
        <v>0.46079999999999999</v>
      </c>
      <c r="AJ379">
        <f t="shared" si="394"/>
        <v>0</v>
      </c>
      <c r="AK379">
        <v>54.77</v>
      </c>
      <c r="AL379">
        <v>35.869999999999997</v>
      </c>
      <c r="AM379">
        <v>14.28</v>
      </c>
      <c r="AN379">
        <v>2.78</v>
      </c>
      <c r="AO379">
        <v>4.62</v>
      </c>
      <c r="AP379">
        <v>0</v>
      </c>
      <c r="AQ379">
        <v>0.48</v>
      </c>
      <c r="AR379">
        <v>0.24</v>
      </c>
      <c r="AS379">
        <v>0</v>
      </c>
      <c r="AT379">
        <v>130</v>
      </c>
      <c r="AU379">
        <v>89</v>
      </c>
      <c r="AV379">
        <v>1</v>
      </c>
      <c r="AW379">
        <v>1</v>
      </c>
      <c r="AZ379">
        <v>1</v>
      </c>
      <c r="BA379">
        <v>1</v>
      </c>
      <c r="BB379">
        <v>1</v>
      </c>
      <c r="BC379">
        <v>1</v>
      </c>
      <c r="BD379" t="s">
        <v>3</v>
      </c>
      <c r="BE379" t="s">
        <v>3</v>
      </c>
      <c r="BF379" t="s">
        <v>3</v>
      </c>
      <c r="BG379" t="s">
        <v>3</v>
      </c>
      <c r="BH379">
        <v>0</v>
      </c>
      <c r="BI379">
        <v>1</v>
      </c>
      <c r="BJ379" t="s">
        <v>476</v>
      </c>
      <c r="BM379">
        <v>24001</v>
      </c>
      <c r="BN379">
        <v>0</v>
      </c>
      <c r="BO379" t="s">
        <v>3</v>
      </c>
      <c r="BP379">
        <v>0</v>
      </c>
      <c r="BQ379">
        <v>2</v>
      </c>
      <c r="BR379">
        <v>0</v>
      </c>
      <c r="BS379">
        <v>1</v>
      </c>
      <c r="BT379">
        <v>1</v>
      </c>
      <c r="BU379">
        <v>1</v>
      </c>
      <c r="BV379">
        <v>1</v>
      </c>
      <c r="BW379">
        <v>1</v>
      </c>
      <c r="BX379">
        <v>1</v>
      </c>
      <c r="BY379" t="s">
        <v>3</v>
      </c>
      <c r="BZ379">
        <v>130</v>
      </c>
      <c r="CA379">
        <v>89</v>
      </c>
      <c r="CB379" t="s">
        <v>3</v>
      </c>
      <c r="CE379">
        <v>0</v>
      </c>
      <c r="CF379">
        <v>0</v>
      </c>
      <c r="CG379">
        <v>0</v>
      </c>
      <c r="CM379">
        <v>0</v>
      </c>
      <c r="CN379" t="s">
        <v>1029</v>
      </c>
      <c r="CO379">
        <v>0</v>
      </c>
      <c r="CP379">
        <f t="shared" si="395"/>
        <v>13854</v>
      </c>
      <c r="CQ379">
        <f t="shared" si="396"/>
        <v>35.869999999999997</v>
      </c>
      <c r="CR379">
        <f t="shared" si="397"/>
        <v>27.4176</v>
      </c>
      <c r="CS379">
        <f t="shared" si="398"/>
        <v>5.3376000000000001</v>
      </c>
      <c r="CT379">
        <f t="shared" si="399"/>
        <v>8.8704000000000001</v>
      </c>
      <c r="CU379">
        <f t="shared" si="400"/>
        <v>0</v>
      </c>
      <c r="CV379">
        <f t="shared" si="401"/>
        <v>0.92159999999999997</v>
      </c>
      <c r="CW379">
        <f t="shared" si="402"/>
        <v>0.46079999999999999</v>
      </c>
      <c r="CX379">
        <f t="shared" si="403"/>
        <v>0</v>
      </c>
      <c r="CY379">
        <f t="shared" si="404"/>
        <v>3546.4</v>
      </c>
      <c r="CZ379">
        <f t="shared" si="405"/>
        <v>2427.92</v>
      </c>
      <c r="DC379" t="s">
        <v>3</v>
      </c>
      <c r="DD379" t="s">
        <v>3</v>
      </c>
      <c r="DE379" t="s">
        <v>75</v>
      </c>
      <c r="DF379" t="s">
        <v>75</v>
      </c>
      <c r="DG379" t="s">
        <v>75</v>
      </c>
      <c r="DH379" t="s">
        <v>3</v>
      </c>
      <c r="DI379" t="s">
        <v>75</v>
      </c>
      <c r="DJ379" t="s">
        <v>75</v>
      </c>
      <c r="DK379" t="s">
        <v>3</v>
      </c>
      <c r="DL379" t="s">
        <v>3</v>
      </c>
      <c r="DM379" t="s">
        <v>3</v>
      </c>
      <c r="DN379">
        <v>0</v>
      </c>
      <c r="DO379">
        <v>0</v>
      </c>
      <c r="DP379">
        <v>1</v>
      </c>
      <c r="DQ379">
        <v>1</v>
      </c>
      <c r="DU379">
        <v>1013</v>
      </c>
      <c r="DV379" t="s">
        <v>475</v>
      </c>
      <c r="DW379" t="s">
        <v>475</v>
      </c>
      <c r="DX379">
        <v>1</v>
      </c>
      <c r="DZ379" t="s">
        <v>3</v>
      </c>
      <c r="EA379" t="s">
        <v>3</v>
      </c>
      <c r="EB379" t="s">
        <v>3</v>
      </c>
      <c r="EC379" t="s">
        <v>3</v>
      </c>
      <c r="EE379">
        <v>41318406</v>
      </c>
      <c r="EF379">
        <v>2</v>
      </c>
      <c r="EG379" t="s">
        <v>25</v>
      </c>
      <c r="EH379">
        <v>0</v>
      </c>
      <c r="EI379" t="s">
        <v>3</v>
      </c>
      <c r="EJ379">
        <v>1</v>
      </c>
      <c r="EK379">
        <v>24001</v>
      </c>
      <c r="EL379" t="s">
        <v>465</v>
      </c>
      <c r="EM379" t="s">
        <v>466</v>
      </c>
      <c r="EO379" t="s">
        <v>76</v>
      </c>
      <c r="EQ379">
        <v>132864</v>
      </c>
      <c r="ER379">
        <v>54.77</v>
      </c>
      <c r="ES379">
        <v>35.869999999999997</v>
      </c>
      <c r="ET379">
        <v>14.28</v>
      </c>
      <c r="EU379">
        <v>2.78</v>
      </c>
      <c r="EV379">
        <v>4.62</v>
      </c>
      <c r="EW379">
        <v>0.48</v>
      </c>
      <c r="EX379">
        <v>0.24</v>
      </c>
      <c r="EY379">
        <v>0</v>
      </c>
      <c r="FQ379">
        <v>0</v>
      </c>
      <c r="FR379">
        <f t="shared" si="406"/>
        <v>0</v>
      </c>
      <c r="FS379">
        <v>0</v>
      </c>
      <c r="FX379">
        <v>130</v>
      </c>
      <c r="FY379">
        <v>89</v>
      </c>
      <c r="GA379" t="s">
        <v>3</v>
      </c>
      <c r="GD379">
        <v>1</v>
      </c>
      <c r="GF379">
        <v>-2124451728</v>
      </c>
      <c r="GG379">
        <v>1</v>
      </c>
      <c r="GH379">
        <v>1</v>
      </c>
      <c r="GI379">
        <v>-2</v>
      </c>
      <c r="GJ379">
        <v>0</v>
      </c>
      <c r="GK379">
        <v>0</v>
      </c>
      <c r="GL379">
        <f t="shared" si="407"/>
        <v>0</v>
      </c>
      <c r="GM379">
        <f t="shared" si="408"/>
        <v>19828</v>
      </c>
      <c r="GN379">
        <f t="shared" si="409"/>
        <v>19828</v>
      </c>
      <c r="GO379">
        <f t="shared" si="410"/>
        <v>0</v>
      </c>
      <c r="GP379">
        <f t="shared" si="411"/>
        <v>0</v>
      </c>
      <c r="GR379">
        <v>0</v>
      </c>
      <c r="GS379">
        <v>3</v>
      </c>
      <c r="GT379">
        <v>0</v>
      </c>
      <c r="GU379" t="s">
        <v>3</v>
      </c>
      <c r="GV379">
        <f t="shared" si="412"/>
        <v>0</v>
      </c>
      <c r="GW379">
        <v>1</v>
      </c>
      <c r="GX379">
        <f t="shared" si="413"/>
        <v>0</v>
      </c>
      <c r="HA379">
        <v>0</v>
      </c>
      <c r="HB379">
        <v>0</v>
      </c>
      <c r="HC379">
        <f t="shared" si="414"/>
        <v>0</v>
      </c>
      <c r="HE379" t="s">
        <v>3</v>
      </c>
      <c r="HF379" t="s">
        <v>3</v>
      </c>
      <c r="HM379" t="s">
        <v>3</v>
      </c>
      <c r="HN379" t="s">
        <v>3</v>
      </c>
      <c r="HO379" t="s">
        <v>3</v>
      </c>
      <c r="HP379" t="s">
        <v>3</v>
      </c>
      <c r="HQ379" t="s">
        <v>3</v>
      </c>
      <c r="IK379">
        <v>0</v>
      </c>
    </row>
    <row r="380" spans="1:255" x14ac:dyDescent="0.2">
      <c r="A380" s="2">
        <v>17</v>
      </c>
      <c r="B380" s="2">
        <v>1</v>
      </c>
      <c r="C380" s="2">
        <f>ROW(SmtRes!A1030)</f>
        <v>1030</v>
      </c>
      <c r="D380" s="2">
        <f>ROW(EtalonRes!A1049)</f>
        <v>1049</v>
      </c>
      <c r="E380" s="2" t="s">
        <v>3</v>
      </c>
      <c r="F380" s="2" t="s">
        <v>282</v>
      </c>
      <c r="G380" s="2" t="s">
        <v>283</v>
      </c>
      <c r="H380" s="2" t="s">
        <v>284</v>
      </c>
      <c r="I380" s="2">
        <v>48</v>
      </c>
      <c r="J380" s="2">
        <v>0</v>
      </c>
      <c r="K380" s="2">
        <v>48</v>
      </c>
      <c r="L380" s="2"/>
      <c r="M380" s="2"/>
      <c r="N380" s="2"/>
      <c r="O380" s="2">
        <f t="shared" si="380"/>
        <v>13655</v>
      </c>
      <c r="P380" s="2">
        <f t="shared" si="381"/>
        <v>7158</v>
      </c>
      <c r="Q380" s="2">
        <f t="shared" si="382"/>
        <v>4108</v>
      </c>
      <c r="R380" s="2">
        <f t="shared" si="383"/>
        <v>0</v>
      </c>
      <c r="S380" s="2">
        <f t="shared" si="384"/>
        <v>2389</v>
      </c>
      <c r="T380" s="2">
        <f t="shared" si="385"/>
        <v>0</v>
      </c>
      <c r="U380" s="2">
        <f t="shared" si="386"/>
        <v>266.3424</v>
      </c>
      <c r="V380" s="2">
        <f t="shared" si="387"/>
        <v>0</v>
      </c>
      <c r="W380" s="2">
        <f t="shared" si="388"/>
        <v>0</v>
      </c>
      <c r="X380" s="2">
        <f t="shared" si="389"/>
        <v>3106</v>
      </c>
      <c r="Y380" s="2">
        <f t="shared" si="390"/>
        <v>2126</v>
      </c>
      <c r="Z380" s="2"/>
      <c r="AA380" s="2">
        <v>-1</v>
      </c>
      <c r="AB380" s="2">
        <f t="shared" si="391"/>
        <v>284.46080000000001</v>
      </c>
      <c r="AC380" s="2">
        <f t="shared" si="392"/>
        <v>149.12</v>
      </c>
      <c r="AD380" s="2">
        <f>ROUND(((((ET380*1.2*1.6))-((EU380*1.2*1.6)))+AE380),6)</f>
        <v>85.574399999999997</v>
      </c>
      <c r="AE380" s="2">
        <f t="shared" si="418"/>
        <v>0</v>
      </c>
      <c r="AF380" s="2">
        <f t="shared" si="418"/>
        <v>49.766399999999997</v>
      </c>
      <c r="AG380" s="2">
        <f t="shared" si="393"/>
        <v>0</v>
      </c>
      <c r="AH380" s="2">
        <f t="shared" si="419"/>
        <v>5.5488</v>
      </c>
      <c r="AI380" s="2">
        <f t="shared" si="419"/>
        <v>0</v>
      </c>
      <c r="AJ380" s="2">
        <f t="shared" si="394"/>
        <v>0</v>
      </c>
      <c r="AK380" s="2">
        <v>219.61</v>
      </c>
      <c r="AL380" s="2">
        <v>149.12</v>
      </c>
      <c r="AM380" s="2">
        <v>44.57</v>
      </c>
      <c r="AN380" s="2">
        <v>0</v>
      </c>
      <c r="AO380" s="2">
        <v>25.92</v>
      </c>
      <c r="AP380" s="2">
        <v>0</v>
      </c>
      <c r="AQ380" s="2">
        <v>2.89</v>
      </c>
      <c r="AR380" s="2">
        <v>0</v>
      </c>
      <c r="AS380" s="2">
        <v>0</v>
      </c>
      <c r="AT380" s="2">
        <v>130</v>
      </c>
      <c r="AU380" s="2">
        <v>89</v>
      </c>
      <c r="AV380" s="2">
        <v>1</v>
      </c>
      <c r="AW380" s="2">
        <v>1</v>
      </c>
      <c r="AX380" s="2"/>
      <c r="AY380" s="2"/>
      <c r="AZ380" s="2">
        <v>1</v>
      </c>
      <c r="BA380" s="2">
        <v>1</v>
      </c>
      <c r="BB380" s="2">
        <v>1</v>
      </c>
      <c r="BC380" s="2">
        <v>1</v>
      </c>
      <c r="BD380" s="2" t="s">
        <v>3</v>
      </c>
      <c r="BE380" s="2" t="s">
        <v>3</v>
      </c>
      <c r="BF380" s="2" t="s">
        <v>3</v>
      </c>
      <c r="BG380" s="2" t="s">
        <v>3</v>
      </c>
      <c r="BH380" s="2">
        <v>0</v>
      </c>
      <c r="BI380" s="2">
        <v>1</v>
      </c>
      <c r="BJ380" s="2" t="s">
        <v>285</v>
      </c>
      <c r="BK380" s="2"/>
      <c r="BL380" s="2"/>
      <c r="BM380" s="2">
        <v>22001</v>
      </c>
      <c r="BN380" s="2">
        <v>0</v>
      </c>
      <c r="BO380" s="2" t="s">
        <v>3</v>
      </c>
      <c r="BP380" s="2">
        <v>0</v>
      </c>
      <c r="BQ380" s="2">
        <v>2</v>
      </c>
      <c r="BR380" s="2">
        <v>0</v>
      </c>
      <c r="BS380" s="2">
        <v>1</v>
      </c>
      <c r="BT380" s="2">
        <v>1</v>
      </c>
      <c r="BU380" s="2">
        <v>1</v>
      </c>
      <c r="BV380" s="2">
        <v>1</v>
      </c>
      <c r="BW380" s="2">
        <v>1</v>
      </c>
      <c r="BX380" s="2">
        <v>1</v>
      </c>
      <c r="BY380" s="2" t="s">
        <v>3</v>
      </c>
      <c r="BZ380" s="2">
        <v>130</v>
      </c>
      <c r="CA380" s="2">
        <v>89</v>
      </c>
      <c r="CB380" s="2" t="s">
        <v>3</v>
      </c>
      <c r="CC380" s="2"/>
      <c r="CD380" s="2"/>
      <c r="CE380" s="2">
        <v>0</v>
      </c>
      <c r="CF380" s="2">
        <v>0</v>
      </c>
      <c r="CG380" s="2">
        <v>0</v>
      </c>
      <c r="CH380" s="2"/>
      <c r="CI380" s="2"/>
      <c r="CJ380" s="2"/>
      <c r="CK380" s="2"/>
      <c r="CL380" s="2"/>
      <c r="CM380" s="2">
        <v>0</v>
      </c>
      <c r="CN380" s="2" t="s">
        <v>1029</v>
      </c>
      <c r="CO380" s="2">
        <v>0</v>
      </c>
      <c r="CP380" s="2">
        <f t="shared" si="395"/>
        <v>13655</v>
      </c>
      <c r="CQ380" s="2">
        <f t="shared" si="396"/>
        <v>149.12</v>
      </c>
      <c r="CR380" s="2">
        <f t="shared" si="397"/>
        <v>85.574399999999997</v>
      </c>
      <c r="CS380" s="2">
        <f t="shared" si="398"/>
        <v>0</v>
      </c>
      <c r="CT380" s="2">
        <f t="shared" si="399"/>
        <v>49.766399999999997</v>
      </c>
      <c r="CU380" s="2">
        <f t="shared" si="400"/>
        <v>0</v>
      </c>
      <c r="CV380" s="2">
        <f t="shared" si="401"/>
        <v>5.5488</v>
      </c>
      <c r="CW380" s="2">
        <f t="shared" si="402"/>
        <v>0</v>
      </c>
      <c r="CX380" s="2">
        <f t="shared" si="403"/>
        <v>0</v>
      </c>
      <c r="CY380" s="2">
        <f t="shared" si="404"/>
        <v>3105.7</v>
      </c>
      <c r="CZ380" s="2">
        <f t="shared" si="405"/>
        <v>2126.21</v>
      </c>
      <c r="DA380" s="2"/>
      <c r="DB380" s="2"/>
      <c r="DC380" s="2" t="s">
        <v>3</v>
      </c>
      <c r="DD380" s="2" t="s">
        <v>3</v>
      </c>
      <c r="DE380" s="2" t="s">
        <v>75</v>
      </c>
      <c r="DF380" s="2" t="s">
        <v>75</v>
      </c>
      <c r="DG380" s="2" t="s">
        <v>75</v>
      </c>
      <c r="DH380" s="2" t="s">
        <v>3</v>
      </c>
      <c r="DI380" s="2" t="s">
        <v>75</v>
      </c>
      <c r="DJ380" s="2" t="s">
        <v>75</v>
      </c>
      <c r="DK380" s="2" t="s">
        <v>3</v>
      </c>
      <c r="DL380" s="2" t="s">
        <v>3</v>
      </c>
      <c r="DM380" s="2" t="s">
        <v>3</v>
      </c>
      <c r="DN380" s="2">
        <v>0</v>
      </c>
      <c r="DO380" s="2">
        <v>0</v>
      </c>
      <c r="DP380" s="2">
        <v>1</v>
      </c>
      <c r="DQ380" s="2">
        <v>1</v>
      </c>
      <c r="DR380" s="2"/>
      <c r="DS380" s="2"/>
      <c r="DT380" s="2"/>
      <c r="DU380" s="2">
        <v>1013</v>
      </c>
      <c r="DV380" s="2" t="s">
        <v>284</v>
      </c>
      <c r="DW380" s="2" t="s">
        <v>284</v>
      </c>
      <c r="DX380" s="2">
        <v>1</v>
      </c>
      <c r="DY380" s="2"/>
      <c r="DZ380" s="2" t="s">
        <v>3</v>
      </c>
      <c r="EA380" s="2" t="s">
        <v>3</v>
      </c>
      <c r="EB380" s="2" t="s">
        <v>3</v>
      </c>
      <c r="EC380" s="2" t="s">
        <v>3</v>
      </c>
      <c r="ED380" s="2"/>
      <c r="EE380" s="2">
        <v>41318404</v>
      </c>
      <c r="EF380" s="2">
        <v>2</v>
      </c>
      <c r="EG380" s="2" t="s">
        <v>25</v>
      </c>
      <c r="EH380" s="2">
        <v>0</v>
      </c>
      <c r="EI380" s="2" t="s">
        <v>3</v>
      </c>
      <c r="EJ380" s="2">
        <v>1</v>
      </c>
      <c r="EK380" s="2">
        <v>22001</v>
      </c>
      <c r="EL380" s="2" t="s">
        <v>287</v>
      </c>
      <c r="EM380" s="2" t="s">
        <v>288</v>
      </c>
      <c r="EN380" s="2"/>
      <c r="EO380" s="2" t="s">
        <v>76</v>
      </c>
      <c r="EP380" s="2"/>
      <c r="EQ380" s="2">
        <v>132864</v>
      </c>
      <c r="ER380" s="2">
        <v>219.61</v>
      </c>
      <c r="ES380" s="2">
        <v>149.12</v>
      </c>
      <c r="ET380" s="2">
        <v>44.57</v>
      </c>
      <c r="EU380" s="2">
        <v>0</v>
      </c>
      <c r="EV380" s="2">
        <v>25.92</v>
      </c>
      <c r="EW380" s="2">
        <v>2.89</v>
      </c>
      <c r="EX380" s="2">
        <v>0</v>
      </c>
      <c r="EY380" s="2">
        <v>0</v>
      </c>
      <c r="EZ380" s="2"/>
      <c r="FA380" s="2"/>
      <c r="FB380" s="2"/>
      <c r="FC380" s="2"/>
      <c r="FD380" s="2"/>
      <c r="FE380" s="2"/>
      <c r="FF380" s="2"/>
      <c r="FG380" s="2"/>
      <c r="FH380" s="2"/>
      <c r="FI380" s="2"/>
      <c r="FJ380" s="2"/>
      <c r="FK380" s="2"/>
      <c r="FL380" s="2"/>
      <c r="FM380" s="2"/>
      <c r="FN380" s="2"/>
      <c r="FO380" s="2"/>
      <c r="FP380" s="2"/>
      <c r="FQ380" s="2">
        <v>0</v>
      </c>
      <c r="FR380" s="2">
        <f t="shared" si="406"/>
        <v>0</v>
      </c>
      <c r="FS380" s="2">
        <v>0</v>
      </c>
      <c r="FT380" s="2"/>
      <c r="FU380" s="2"/>
      <c r="FV380" s="2"/>
      <c r="FW380" s="2"/>
      <c r="FX380" s="2">
        <v>130</v>
      </c>
      <c r="FY380" s="2">
        <v>89</v>
      </c>
      <c r="FZ380" s="2"/>
      <c r="GA380" s="2" t="s">
        <v>3</v>
      </c>
      <c r="GB380" s="2"/>
      <c r="GC380" s="2"/>
      <c r="GD380" s="2">
        <v>1</v>
      </c>
      <c r="GE380" s="2"/>
      <c r="GF380" s="2">
        <v>1678324087</v>
      </c>
      <c r="GG380" s="2">
        <v>2</v>
      </c>
      <c r="GH380" s="2">
        <v>1</v>
      </c>
      <c r="GI380" s="2">
        <v>-2</v>
      </c>
      <c r="GJ380" s="2">
        <v>0</v>
      </c>
      <c r="GK380" s="2">
        <v>0</v>
      </c>
      <c r="GL380" s="2">
        <f t="shared" si="407"/>
        <v>0</v>
      </c>
      <c r="GM380" s="2">
        <f t="shared" si="408"/>
        <v>18887</v>
      </c>
      <c r="GN380" s="2">
        <f t="shared" si="409"/>
        <v>18887</v>
      </c>
      <c r="GO380" s="2">
        <f t="shared" si="410"/>
        <v>0</v>
      </c>
      <c r="GP380" s="2">
        <f t="shared" si="411"/>
        <v>0</v>
      </c>
      <c r="GQ380" s="2"/>
      <c r="GR380" s="2">
        <v>0</v>
      </c>
      <c r="GS380" s="2">
        <v>3</v>
      </c>
      <c r="GT380" s="2">
        <v>0</v>
      </c>
      <c r="GU380" s="2" t="s">
        <v>3</v>
      </c>
      <c r="GV380" s="2">
        <f t="shared" si="412"/>
        <v>0</v>
      </c>
      <c r="GW380" s="2">
        <v>1</v>
      </c>
      <c r="GX380" s="2">
        <f t="shared" si="413"/>
        <v>0</v>
      </c>
      <c r="GY380" s="2"/>
      <c r="GZ380" s="2"/>
      <c r="HA380" s="2">
        <v>0</v>
      </c>
      <c r="HB380" s="2">
        <v>0</v>
      </c>
      <c r="HC380" s="2">
        <f t="shared" si="414"/>
        <v>0</v>
      </c>
      <c r="HD380" s="2"/>
      <c r="HE380" s="2" t="s">
        <v>3</v>
      </c>
      <c r="HF380" s="2" t="s">
        <v>3</v>
      </c>
      <c r="HG380" s="2"/>
      <c r="HH380" s="2"/>
      <c r="HI380" s="2"/>
      <c r="HJ380" s="2"/>
      <c r="HK380" s="2"/>
      <c r="HL380" s="2"/>
      <c r="HM380" s="2" t="s">
        <v>3</v>
      </c>
      <c r="HN380" s="2" t="s">
        <v>3</v>
      </c>
      <c r="HO380" s="2" t="s">
        <v>3</v>
      </c>
      <c r="HP380" s="2" t="s">
        <v>3</v>
      </c>
      <c r="HQ380" s="2" t="s">
        <v>3</v>
      </c>
      <c r="HR380" s="2"/>
      <c r="HS380" s="2"/>
      <c r="HT380" s="2"/>
      <c r="HU380" s="2"/>
      <c r="HV380" s="2"/>
      <c r="HW380" s="2"/>
      <c r="HX380" s="2"/>
      <c r="HY380" s="2"/>
      <c r="HZ380" s="2"/>
      <c r="IA380" s="2"/>
      <c r="IB380" s="2"/>
      <c r="IC380" s="2"/>
      <c r="ID380" s="2"/>
      <c r="IE380" s="2"/>
      <c r="IF380" s="2"/>
      <c r="IG380" s="2"/>
      <c r="IH380" s="2"/>
      <c r="II380" s="2"/>
      <c r="IJ380" s="2"/>
      <c r="IK380" s="2">
        <v>0</v>
      </c>
      <c r="IL380" s="2"/>
      <c r="IM380" s="2"/>
      <c r="IN380" s="2"/>
      <c r="IO380" s="2"/>
      <c r="IP380" s="2"/>
      <c r="IQ380" s="2"/>
      <c r="IR380" s="2"/>
      <c r="IS380" s="2"/>
      <c r="IT380" s="2"/>
      <c r="IU380" s="2"/>
    </row>
    <row r="381" spans="1:255" x14ac:dyDescent="0.2">
      <c r="A381">
        <v>17</v>
      </c>
      <c r="B381">
        <v>1</v>
      </c>
      <c r="C381">
        <f>ROW(SmtRes!A1038)</f>
        <v>1038</v>
      </c>
      <c r="D381">
        <f>ROW(EtalonRes!A1058)</f>
        <v>1058</v>
      </c>
      <c r="E381" t="s">
        <v>3</v>
      </c>
      <c r="F381" t="s">
        <v>282</v>
      </c>
      <c r="G381" t="s">
        <v>283</v>
      </c>
      <c r="H381" t="s">
        <v>284</v>
      </c>
      <c r="I381">
        <v>48</v>
      </c>
      <c r="J381">
        <v>0</v>
      </c>
      <c r="K381">
        <v>48</v>
      </c>
      <c r="O381">
        <f t="shared" si="380"/>
        <v>13655</v>
      </c>
      <c r="P381">
        <f t="shared" si="381"/>
        <v>7158</v>
      </c>
      <c r="Q381">
        <f t="shared" si="382"/>
        <v>4108</v>
      </c>
      <c r="R381">
        <f t="shared" si="383"/>
        <v>0</v>
      </c>
      <c r="S381">
        <f t="shared" si="384"/>
        <v>2389</v>
      </c>
      <c r="T381">
        <f t="shared" si="385"/>
        <v>0</v>
      </c>
      <c r="U381">
        <f t="shared" si="386"/>
        <v>266.3424</v>
      </c>
      <c r="V381">
        <f t="shared" si="387"/>
        <v>0</v>
      </c>
      <c r="W381">
        <f t="shared" si="388"/>
        <v>0</v>
      </c>
      <c r="X381">
        <f t="shared" si="389"/>
        <v>3106</v>
      </c>
      <c r="Y381">
        <f t="shared" si="390"/>
        <v>2126</v>
      </c>
      <c r="AA381">
        <v>-1</v>
      </c>
      <c r="AB381">
        <f t="shared" si="391"/>
        <v>284.46080000000001</v>
      </c>
      <c r="AC381">
        <f t="shared" si="392"/>
        <v>149.12</v>
      </c>
      <c r="AD381">
        <f>ROUND(((((ET381*1.2*1.6))-((EU381*1.2*1.6)))+AE381),6)</f>
        <v>85.574399999999997</v>
      </c>
      <c r="AE381">
        <f t="shared" si="418"/>
        <v>0</v>
      </c>
      <c r="AF381">
        <f t="shared" si="418"/>
        <v>49.766399999999997</v>
      </c>
      <c r="AG381">
        <f t="shared" si="393"/>
        <v>0</v>
      </c>
      <c r="AH381">
        <f t="shared" si="419"/>
        <v>5.5488</v>
      </c>
      <c r="AI381">
        <f t="shared" si="419"/>
        <v>0</v>
      </c>
      <c r="AJ381">
        <f t="shared" si="394"/>
        <v>0</v>
      </c>
      <c r="AK381">
        <v>219.61</v>
      </c>
      <c r="AL381">
        <v>149.12</v>
      </c>
      <c r="AM381">
        <v>44.57</v>
      </c>
      <c r="AN381">
        <v>0</v>
      </c>
      <c r="AO381">
        <v>25.92</v>
      </c>
      <c r="AP381">
        <v>0</v>
      </c>
      <c r="AQ381">
        <v>2.89</v>
      </c>
      <c r="AR381">
        <v>0</v>
      </c>
      <c r="AS381">
        <v>0</v>
      </c>
      <c r="AT381">
        <v>130</v>
      </c>
      <c r="AU381">
        <v>89</v>
      </c>
      <c r="AV381">
        <v>1</v>
      </c>
      <c r="AW381">
        <v>1</v>
      </c>
      <c r="AZ381">
        <v>1</v>
      </c>
      <c r="BA381">
        <v>1</v>
      </c>
      <c r="BB381">
        <v>1</v>
      </c>
      <c r="BC381">
        <v>1</v>
      </c>
      <c r="BD381" t="s">
        <v>3</v>
      </c>
      <c r="BE381" t="s">
        <v>3</v>
      </c>
      <c r="BF381" t="s">
        <v>3</v>
      </c>
      <c r="BG381" t="s">
        <v>3</v>
      </c>
      <c r="BH381">
        <v>0</v>
      </c>
      <c r="BI381">
        <v>1</v>
      </c>
      <c r="BJ381" t="s">
        <v>285</v>
      </c>
      <c r="BM381">
        <v>22001</v>
      </c>
      <c r="BN381">
        <v>0</v>
      </c>
      <c r="BO381" t="s">
        <v>3</v>
      </c>
      <c r="BP381">
        <v>0</v>
      </c>
      <c r="BQ381">
        <v>2</v>
      </c>
      <c r="BR381">
        <v>0</v>
      </c>
      <c r="BS381">
        <v>1</v>
      </c>
      <c r="BT381">
        <v>1</v>
      </c>
      <c r="BU381">
        <v>1</v>
      </c>
      <c r="BV381">
        <v>1</v>
      </c>
      <c r="BW381">
        <v>1</v>
      </c>
      <c r="BX381">
        <v>1</v>
      </c>
      <c r="BY381" t="s">
        <v>3</v>
      </c>
      <c r="BZ381">
        <v>130</v>
      </c>
      <c r="CA381">
        <v>89</v>
      </c>
      <c r="CB381" t="s">
        <v>3</v>
      </c>
      <c r="CE381">
        <v>0</v>
      </c>
      <c r="CF381">
        <v>0</v>
      </c>
      <c r="CG381">
        <v>0</v>
      </c>
      <c r="CM381">
        <v>0</v>
      </c>
      <c r="CN381" t="s">
        <v>1029</v>
      </c>
      <c r="CO381">
        <v>0</v>
      </c>
      <c r="CP381">
        <f t="shared" si="395"/>
        <v>13655</v>
      </c>
      <c r="CQ381">
        <f t="shared" si="396"/>
        <v>149.12</v>
      </c>
      <c r="CR381">
        <f t="shared" si="397"/>
        <v>85.574399999999997</v>
      </c>
      <c r="CS381">
        <f t="shared" si="398"/>
        <v>0</v>
      </c>
      <c r="CT381">
        <f t="shared" si="399"/>
        <v>49.766399999999997</v>
      </c>
      <c r="CU381">
        <f t="shared" si="400"/>
        <v>0</v>
      </c>
      <c r="CV381">
        <f t="shared" si="401"/>
        <v>5.5488</v>
      </c>
      <c r="CW381">
        <f t="shared" si="402"/>
        <v>0</v>
      </c>
      <c r="CX381">
        <f t="shared" si="403"/>
        <v>0</v>
      </c>
      <c r="CY381">
        <f t="shared" si="404"/>
        <v>3105.7</v>
      </c>
      <c r="CZ381">
        <f t="shared" si="405"/>
        <v>2126.21</v>
      </c>
      <c r="DC381" t="s">
        <v>3</v>
      </c>
      <c r="DD381" t="s">
        <v>3</v>
      </c>
      <c r="DE381" t="s">
        <v>75</v>
      </c>
      <c r="DF381" t="s">
        <v>75</v>
      </c>
      <c r="DG381" t="s">
        <v>75</v>
      </c>
      <c r="DH381" t="s">
        <v>3</v>
      </c>
      <c r="DI381" t="s">
        <v>75</v>
      </c>
      <c r="DJ381" t="s">
        <v>75</v>
      </c>
      <c r="DK381" t="s">
        <v>3</v>
      </c>
      <c r="DL381" t="s">
        <v>3</v>
      </c>
      <c r="DM381" t="s">
        <v>3</v>
      </c>
      <c r="DN381">
        <v>0</v>
      </c>
      <c r="DO381">
        <v>0</v>
      </c>
      <c r="DP381">
        <v>1</v>
      </c>
      <c r="DQ381">
        <v>1</v>
      </c>
      <c r="DU381">
        <v>1013</v>
      </c>
      <c r="DV381" t="s">
        <v>284</v>
      </c>
      <c r="DW381" t="s">
        <v>284</v>
      </c>
      <c r="DX381">
        <v>1</v>
      </c>
      <c r="DZ381" t="s">
        <v>3</v>
      </c>
      <c r="EA381" t="s">
        <v>3</v>
      </c>
      <c r="EB381" t="s">
        <v>3</v>
      </c>
      <c r="EC381" t="s">
        <v>3</v>
      </c>
      <c r="EE381">
        <v>41318404</v>
      </c>
      <c r="EF381">
        <v>2</v>
      </c>
      <c r="EG381" t="s">
        <v>25</v>
      </c>
      <c r="EH381">
        <v>0</v>
      </c>
      <c r="EI381" t="s">
        <v>3</v>
      </c>
      <c r="EJ381">
        <v>1</v>
      </c>
      <c r="EK381">
        <v>22001</v>
      </c>
      <c r="EL381" t="s">
        <v>287</v>
      </c>
      <c r="EM381" t="s">
        <v>288</v>
      </c>
      <c r="EO381" t="s">
        <v>76</v>
      </c>
      <c r="EQ381">
        <v>132864</v>
      </c>
      <c r="ER381">
        <v>219.61</v>
      </c>
      <c r="ES381">
        <v>149.12</v>
      </c>
      <c r="ET381">
        <v>44.57</v>
      </c>
      <c r="EU381">
        <v>0</v>
      </c>
      <c r="EV381">
        <v>25.92</v>
      </c>
      <c r="EW381">
        <v>2.89</v>
      </c>
      <c r="EX381">
        <v>0</v>
      </c>
      <c r="EY381">
        <v>0</v>
      </c>
      <c r="FQ381">
        <v>0</v>
      </c>
      <c r="FR381">
        <f t="shared" si="406"/>
        <v>0</v>
      </c>
      <c r="FS381">
        <v>0</v>
      </c>
      <c r="FX381">
        <v>130</v>
      </c>
      <c r="FY381">
        <v>89</v>
      </c>
      <c r="GA381" t="s">
        <v>3</v>
      </c>
      <c r="GD381">
        <v>1</v>
      </c>
      <c r="GF381">
        <v>1678324087</v>
      </c>
      <c r="GG381">
        <v>2</v>
      </c>
      <c r="GH381">
        <v>1</v>
      </c>
      <c r="GI381">
        <v>-2</v>
      </c>
      <c r="GJ381">
        <v>0</v>
      </c>
      <c r="GK381">
        <v>0</v>
      </c>
      <c r="GL381">
        <f t="shared" si="407"/>
        <v>0</v>
      </c>
      <c r="GM381">
        <f t="shared" si="408"/>
        <v>18887</v>
      </c>
      <c r="GN381">
        <f t="shared" si="409"/>
        <v>18887</v>
      </c>
      <c r="GO381">
        <f t="shared" si="410"/>
        <v>0</v>
      </c>
      <c r="GP381">
        <f t="shared" si="411"/>
        <v>0</v>
      </c>
      <c r="GR381">
        <v>0</v>
      </c>
      <c r="GS381">
        <v>3</v>
      </c>
      <c r="GT381">
        <v>0</v>
      </c>
      <c r="GU381" t="s">
        <v>3</v>
      </c>
      <c r="GV381">
        <f t="shared" si="412"/>
        <v>0</v>
      </c>
      <c r="GW381">
        <v>1</v>
      </c>
      <c r="GX381">
        <f t="shared" si="413"/>
        <v>0</v>
      </c>
      <c r="HA381">
        <v>0</v>
      </c>
      <c r="HB381">
        <v>0</v>
      </c>
      <c r="HC381">
        <f t="shared" si="414"/>
        <v>0</v>
      </c>
      <c r="HE381" t="s">
        <v>3</v>
      </c>
      <c r="HF381" t="s">
        <v>3</v>
      </c>
      <c r="HM381" t="s">
        <v>3</v>
      </c>
      <c r="HN381" t="s">
        <v>3</v>
      </c>
      <c r="HO381" t="s">
        <v>3</v>
      </c>
      <c r="HP381" t="s">
        <v>3</v>
      </c>
      <c r="HQ381" t="s">
        <v>3</v>
      </c>
      <c r="IK381">
        <v>0</v>
      </c>
    </row>
    <row r="382" spans="1:255" x14ac:dyDescent="0.2">
      <c r="A382" s="2">
        <v>19</v>
      </c>
      <c r="B382" s="2">
        <v>1</v>
      </c>
      <c r="C382" s="2"/>
      <c r="D382" s="2"/>
      <c r="E382" s="2"/>
      <c r="F382" s="2" t="s">
        <v>3</v>
      </c>
      <c r="G382" s="2" t="s">
        <v>477</v>
      </c>
      <c r="H382" s="2" t="s">
        <v>3</v>
      </c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>
        <v>1</v>
      </c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  <c r="EA382" s="2"/>
      <c r="EB382" s="2"/>
      <c r="EC382" s="2"/>
      <c r="ED382" s="2"/>
      <c r="EE382" s="2"/>
      <c r="EF382" s="2"/>
      <c r="EG382" s="2"/>
      <c r="EH382" s="2"/>
      <c r="EI382" s="2"/>
      <c r="EJ382" s="2"/>
      <c r="EK382" s="2"/>
      <c r="EL382" s="2"/>
      <c r="EM382" s="2"/>
      <c r="EN382" s="2"/>
      <c r="EO382" s="2"/>
      <c r="EP382" s="2"/>
      <c r="EQ382" s="2"/>
      <c r="ER382" s="2"/>
      <c r="ES382" s="2"/>
      <c r="ET382" s="2"/>
      <c r="EU382" s="2"/>
      <c r="EV382" s="2"/>
      <c r="EW382" s="2"/>
      <c r="EX382" s="2"/>
      <c r="EY382" s="2"/>
      <c r="EZ382" s="2"/>
      <c r="FA382" s="2"/>
      <c r="FB382" s="2"/>
      <c r="FC382" s="2"/>
      <c r="FD382" s="2"/>
      <c r="FE382" s="2"/>
      <c r="FF382" s="2"/>
      <c r="FG382" s="2"/>
      <c r="FH382" s="2"/>
      <c r="FI382" s="2"/>
      <c r="FJ382" s="2"/>
      <c r="FK382" s="2"/>
      <c r="FL382" s="2"/>
      <c r="FM382" s="2"/>
      <c r="FN382" s="2"/>
      <c r="FO382" s="2"/>
      <c r="FP382" s="2"/>
      <c r="FQ382" s="2"/>
      <c r="FR382" s="2"/>
      <c r="FS382" s="2"/>
      <c r="FT382" s="2"/>
      <c r="FU382" s="2"/>
      <c r="FV382" s="2"/>
      <c r="FW382" s="2"/>
      <c r="FX382" s="2"/>
      <c r="FY382" s="2"/>
      <c r="FZ382" s="2"/>
      <c r="GA382" s="2"/>
      <c r="GB382" s="2"/>
      <c r="GC382" s="2"/>
      <c r="GD382" s="2"/>
      <c r="GE382" s="2"/>
      <c r="GF382" s="2"/>
      <c r="GG382" s="2"/>
      <c r="GH382" s="2"/>
      <c r="GI382" s="2"/>
      <c r="GJ382" s="2"/>
      <c r="GK382" s="2"/>
      <c r="GL382" s="2"/>
      <c r="GM382" s="2"/>
      <c r="GN382" s="2"/>
      <c r="GO382" s="2"/>
      <c r="GP382" s="2"/>
      <c r="GQ382" s="2"/>
      <c r="GR382" s="2"/>
      <c r="GS382" s="2"/>
      <c r="GT382" s="2"/>
      <c r="GU382" s="2"/>
      <c r="GV382" s="2"/>
      <c r="GW382" s="2"/>
      <c r="GX382" s="2"/>
      <c r="GY382" s="2"/>
      <c r="GZ382" s="2"/>
      <c r="HA382" s="2"/>
      <c r="HB382" s="2"/>
      <c r="HC382" s="2"/>
      <c r="HD382" s="2"/>
      <c r="HE382" s="2"/>
      <c r="HF382" s="2"/>
      <c r="HG382" s="2"/>
      <c r="HH382" s="2"/>
      <c r="HI382" s="2"/>
      <c r="HJ382" s="2"/>
      <c r="HK382" s="2"/>
      <c r="HL382" s="2"/>
      <c r="HM382" s="2"/>
      <c r="HN382" s="2"/>
      <c r="HO382" s="2"/>
      <c r="HP382" s="2"/>
      <c r="HQ382" s="2"/>
      <c r="HR382" s="2"/>
      <c r="HS382" s="2"/>
      <c r="HT382" s="2"/>
      <c r="HU382" s="2"/>
      <c r="HV382" s="2"/>
      <c r="HW382" s="2"/>
      <c r="HX382" s="2"/>
      <c r="HY382" s="2"/>
      <c r="HZ382" s="2"/>
      <c r="IA382" s="2"/>
      <c r="IB382" s="2"/>
      <c r="IC382" s="2"/>
      <c r="ID382" s="2"/>
      <c r="IE382" s="2"/>
      <c r="IF382" s="2"/>
      <c r="IG382" s="2"/>
      <c r="IH382" s="2"/>
      <c r="II382" s="2"/>
      <c r="IJ382" s="2"/>
      <c r="IK382" s="2">
        <v>0</v>
      </c>
      <c r="IL382" s="2"/>
      <c r="IM382" s="2"/>
      <c r="IN382" s="2"/>
      <c r="IO382" s="2"/>
      <c r="IP382" s="2"/>
      <c r="IQ382" s="2"/>
      <c r="IR382" s="2"/>
      <c r="IS382" s="2"/>
      <c r="IT382" s="2"/>
      <c r="IU382" s="2"/>
    </row>
    <row r="383" spans="1:255" x14ac:dyDescent="0.2">
      <c r="A383" s="2">
        <v>17</v>
      </c>
      <c r="B383" s="2">
        <v>1</v>
      </c>
      <c r="C383" s="2">
        <f>ROW(SmtRes!A1039)</f>
        <v>1039</v>
      </c>
      <c r="D383" s="2">
        <f>ROW(EtalonRes!A1059)</f>
        <v>1059</v>
      </c>
      <c r="E383" s="2" t="s">
        <v>3</v>
      </c>
      <c r="F383" s="2" t="s">
        <v>478</v>
      </c>
      <c r="G383" s="2" t="s">
        <v>479</v>
      </c>
      <c r="H383" s="2" t="s">
        <v>21</v>
      </c>
      <c r="I383" s="2">
        <f>ROUND(29.16/100,9)</f>
        <v>0.29160000000000003</v>
      </c>
      <c r="J383" s="2">
        <v>0</v>
      </c>
      <c r="K383" s="2">
        <f>ROUND(29.16/100,9)</f>
        <v>0.29160000000000003</v>
      </c>
      <c r="L383" s="2"/>
      <c r="M383" s="2"/>
      <c r="N383" s="2"/>
      <c r="O383" s="2">
        <f t="shared" ref="O383:O412" si="420">ROUND(CP383,0)</f>
        <v>934</v>
      </c>
      <c r="P383" s="2">
        <f t="shared" ref="P383:P412" si="421">ROUND(CQ383*I383,0)</f>
        <v>0</v>
      </c>
      <c r="Q383" s="2">
        <f t="shared" ref="Q383:Q412" si="422">ROUND(CR383*I383,0)</f>
        <v>0</v>
      </c>
      <c r="R383" s="2">
        <f t="shared" ref="R383:R412" si="423">ROUND(CS383*I383,0)</f>
        <v>0</v>
      </c>
      <c r="S383" s="2">
        <f t="shared" ref="S383:S412" si="424">ROUND(CT383*I383,0)</f>
        <v>934</v>
      </c>
      <c r="T383" s="2">
        <f t="shared" ref="T383:T412" si="425">ROUND(CU383*I383,0)</f>
        <v>0</v>
      </c>
      <c r="U383" s="2">
        <f t="shared" ref="U383:U412" si="426">CV383*I383</f>
        <v>119.75662079999999</v>
      </c>
      <c r="V383" s="2">
        <f t="shared" ref="V383:V412" si="427">CW383*I383</f>
        <v>0</v>
      </c>
      <c r="W383" s="2">
        <f t="shared" ref="W383:W412" si="428">ROUND(CX383*I383,0)</f>
        <v>0</v>
      </c>
      <c r="X383" s="2">
        <f t="shared" ref="X383:X412" si="429">ROUND(CY383,0)</f>
        <v>747</v>
      </c>
      <c r="Y383" s="2">
        <f t="shared" ref="Y383:Y412" si="430">ROUND(CZ383,0)</f>
        <v>420</v>
      </c>
      <c r="Z383" s="2"/>
      <c r="AA383" s="2">
        <v>-1</v>
      </c>
      <c r="AB383" s="2">
        <f t="shared" ref="AB383:AB412" si="431">ROUND((AC383+AD383+AF383),6)</f>
        <v>3203.3663999999999</v>
      </c>
      <c r="AC383" s="2">
        <f t="shared" ref="AC383:AC412" si="432">ROUND((ES383),6)</f>
        <v>0</v>
      </c>
      <c r="AD383" s="2">
        <f>ROUND(((((ET383*1.2*1.15*1.2))-((EU383*1.2*1.15*1.2)))+AE383),6)</f>
        <v>0</v>
      </c>
      <c r="AE383" s="2">
        <f t="shared" ref="AE383:AF386" si="433">ROUND(((EU383*1.2*1.15*1.2)),6)</f>
        <v>0</v>
      </c>
      <c r="AF383" s="2">
        <f t="shared" si="433"/>
        <v>3203.3663999999999</v>
      </c>
      <c r="AG383" s="2">
        <f t="shared" ref="AG383:AG412" si="434">ROUND((AP383),6)</f>
        <v>0</v>
      </c>
      <c r="AH383" s="2">
        <f t="shared" ref="AH383:AI386" si="435">((EW383*1.2*1.15*1.2))</f>
        <v>410.68799999999993</v>
      </c>
      <c r="AI383" s="2">
        <f t="shared" si="435"/>
        <v>0</v>
      </c>
      <c r="AJ383" s="2">
        <f t="shared" ref="AJ383:AJ412" si="436">(AS383)</f>
        <v>0</v>
      </c>
      <c r="AK383" s="2">
        <v>1934.4</v>
      </c>
      <c r="AL383" s="2">
        <v>0</v>
      </c>
      <c r="AM383" s="2">
        <v>0</v>
      </c>
      <c r="AN383" s="2">
        <v>0</v>
      </c>
      <c r="AO383" s="2">
        <v>1934.4</v>
      </c>
      <c r="AP383" s="2">
        <v>0</v>
      </c>
      <c r="AQ383" s="2">
        <v>248</v>
      </c>
      <c r="AR383" s="2">
        <v>0</v>
      </c>
      <c r="AS383" s="2">
        <v>0</v>
      </c>
      <c r="AT383" s="2">
        <v>80</v>
      </c>
      <c r="AU383" s="2">
        <v>45</v>
      </c>
      <c r="AV383" s="2">
        <v>1</v>
      </c>
      <c r="AW383" s="2">
        <v>1</v>
      </c>
      <c r="AX383" s="2"/>
      <c r="AY383" s="2"/>
      <c r="AZ383" s="2">
        <v>1</v>
      </c>
      <c r="BA383" s="2">
        <v>1</v>
      </c>
      <c r="BB383" s="2">
        <v>1</v>
      </c>
      <c r="BC383" s="2">
        <v>1</v>
      </c>
      <c r="BD383" s="2" t="s">
        <v>3</v>
      </c>
      <c r="BE383" s="2" t="s">
        <v>3</v>
      </c>
      <c r="BF383" s="2" t="s">
        <v>3</v>
      </c>
      <c r="BG383" s="2" t="s">
        <v>3</v>
      </c>
      <c r="BH383" s="2">
        <v>0</v>
      </c>
      <c r="BI383" s="2">
        <v>1</v>
      </c>
      <c r="BJ383" s="2" t="s">
        <v>480</v>
      </c>
      <c r="BK383" s="2"/>
      <c r="BL383" s="2"/>
      <c r="BM383" s="2">
        <v>1003</v>
      </c>
      <c r="BN383" s="2">
        <v>0</v>
      </c>
      <c r="BO383" s="2" t="s">
        <v>3</v>
      </c>
      <c r="BP383" s="2">
        <v>0</v>
      </c>
      <c r="BQ383" s="2">
        <v>2</v>
      </c>
      <c r="BR383" s="2">
        <v>0</v>
      </c>
      <c r="BS383" s="2">
        <v>1</v>
      </c>
      <c r="BT383" s="2">
        <v>1</v>
      </c>
      <c r="BU383" s="2">
        <v>1</v>
      </c>
      <c r="BV383" s="2">
        <v>1</v>
      </c>
      <c r="BW383" s="2">
        <v>1</v>
      </c>
      <c r="BX383" s="2">
        <v>1</v>
      </c>
      <c r="BY383" s="2" t="s">
        <v>3</v>
      </c>
      <c r="BZ383" s="2">
        <v>80</v>
      </c>
      <c r="CA383" s="2">
        <v>45</v>
      </c>
      <c r="CB383" s="2" t="s">
        <v>3</v>
      </c>
      <c r="CC383" s="2"/>
      <c r="CD383" s="2"/>
      <c r="CE383" s="2">
        <v>0</v>
      </c>
      <c r="CF383" s="2">
        <v>0</v>
      </c>
      <c r="CG383" s="2">
        <v>0</v>
      </c>
      <c r="CH383" s="2"/>
      <c r="CI383" s="2"/>
      <c r="CJ383" s="2"/>
      <c r="CK383" s="2"/>
      <c r="CL383" s="2"/>
      <c r="CM383" s="2">
        <v>0</v>
      </c>
      <c r="CN383" s="2" t="s">
        <v>1036</v>
      </c>
      <c r="CO383" s="2">
        <v>0</v>
      </c>
      <c r="CP383" s="2">
        <f t="shared" ref="CP383:CP412" si="437">(P383+Q383+S383)</f>
        <v>934</v>
      </c>
      <c r="CQ383" s="2">
        <f t="shared" ref="CQ383:CQ412" si="438">AC383*BC383</f>
        <v>0</v>
      </c>
      <c r="CR383" s="2">
        <f t="shared" ref="CR383:CR412" si="439">AD383*BB383</f>
        <v>0</v>
      </c>
      <c r="CS383" s="2">
        <f t="shared" ref="CS383:CS412" si="440">AE383*BS383</f>
        <v>0</v>
      </c>
      <c r="CT383" s="2">
        <f t="shared" ref="CT383:CT412" si="441">AF383*BA383</f>
        <v>3203.3663999999999</v>
      </c>
      <c r="CU383" s="2">
        <f t="shared" ref="CU383:CU412" si="442">AG383</f>
        <v>0</v>
      </c>
      <c r="CV383" s="2">
        <f t="shared" ref="CV383:CV412" si="443">AH383</f>
        <v>410.68799999999993</v>
      </c>
      <c r="CW383" s="2">
        <f t="shared" ref="CW383:CW412" si="444">AI383</f>
        <v>0</v>
      </c>
      <c r="CX383" s="2">
        <f t="shared" ref="CX383:CX412" si="445">AJ383</f>
        <v>0</v>
      </c>
      <c r="CY383" s="2">
        <f t="shared" ref="CY383:CY412" si="446">(((S383+R383)*AT383)/100)</f>
        <v>747.2</v>
      </c>
      <c r="CZ383" s="2">
        <f t="shared" ref="CZ383:CZ412" si="447">(((S383+R383)*AU383)/100)</f>
        <v>420.3</v>
      </c>
      <c r="DA383" s="2"/>
      <c r="DB383" s="2"/>
      <c r="DC383" s="2" t="s">
        <v>3</v>
      </c>
      <c r="DD383" s="2" t="s">
        <v>3</v>
      </c>
      <c r="DE383" s="2" t="s">
        <v>336</v>
      </c>
      <c r="DF383" s="2" t="s">
        <v>336</v>
      </c>
      <c r="DG383" s="2" t="s">
        <v>336</v>
      </c>
      <c r="DH383" s="2" t="s">
        <v>3</v>
      </c>
      <c r="DI383" s="2" t="s">
        <v>336</v>
      </c>
      <c r="DJ383" s="2" t="s">
        <v>336</v>
      </c>
      <c r="DK383" s="2" t="s">
        <v>3</v>
      </c>
      <c r="DL383" s="2" t="s">
        <v>3</v>
      </c>
      <c r="DM383" s="2" t="s">
        <v>3</v>
      </c>
      <c r="DN383" s="2">
        <v>0</v>
      </c>
      <c r="DO383" s="2">
        <v>0</v>
      </c>
      <c r="DP383" s="2">
        <v>1</v>
      </c>
      <c r="DQ383" s="2">
        <v>1</v>
      </c>
      <c r="DR383" s="2"/>
      <c r="DS383" s="2"/>
      <c r="DT383" s="2"/>
      <c r="DU383" s="2">
        <v>1013</v>
      </c>
      <c r="DV383" s="2" t="s">
        <v>21</v>
      </c>
      <c r="DW383" s="2" t="s">
        <v>21</v>
      </c>
      <c r="DX383" s="2">
        <v>1</v>
      </c>
      <c r="DY383" s="2"/>
      <c r="DZ383" s="2" t="s">
        <v>3</v>
      </c>
      <c r="EA383" s="2" t="s">
        <v>3</v>
      </c>
      <c r="EB383" s="2" t="s">
        <v>3</v>
      </c>
      <c r="EC383" s="2" t="s">
        <v>3</v>
      </c>
      <c r="ED383" s="2"/>
      <c r="EE383" s="2">
        <v>41318343</v>
      </c>
      <c r="EF383" s="2">
        <v>2</v>
      </c>
      <c r="EG383" s="2" t="s">
        <v>25</v>
      </c>
      <c r="EH383" s="2">
        <v>0</v>
      </c>
      <c r="EI383" s="2" t="s">
        <v>3</v>
      </c>
      <c r="EJ383" s="2">
        <v>1</v>
      </c>
      <c r="EK383" s="2">
        <v>1003</v>
      </c>
      <c r="EL383" s="2" t="s">
        <v>26</v>
      </c>
      <c r="EM383" s="2" t="s">
        <v>27</v>
      </c>
      <c r="EN383" s="2"/>
      <c r="EO383" s="2" t="s">
        <v>337</v>
      </c>
      <c r="EP383" s="2"/>
      <c r="EQ383" s="2">
        <v>132864</v>
      </c>
      <c r="ER383" s="2">
        <v>1934.4</v>
      </c>
      <c r="ES383" s="2">
        <v>0</v>
      </c>
      <c r="ET383" s="2">
        <v>0</v>
      </c>
      <c r="EU383" s="2">
        <v>0</v>
      </c>
      <c r="EV383" s="2">
        <v>1934.4</v>
      </c>
      <c r="EW383" s="2">
        <v>248</v>
      </c>
      <c r="EX383" s="2">
        <v>0</v>
      </c>
      <c r="EY383" s="2">
        <v>0</v>
      </c>
      <c r="EZ383" s="2"/>
      <c r="FA383" s="2"/>
      <c r="FB383" s="2"/>
      <c r="FC383" s="2"/>
      <c r="FD383" s="2"/>
      <c r="FE383" s="2"/>
      <c r="FF383" s="2"/>
      <c r="FG383" s="2"/>
      <c r="FH383" s="2"/>
      <c r="FI383" s="2"/>
      <c r="FJ383" s="2"/>
      <c r="FK383" s="2"/>
      <c r="FL383" s="2"/>
      <c r="FM383" s="2"/>
      <c r="FN383" s="2"/>
      <c r="FO383" s="2"/>
      <c r="FP383" s="2"/>
      <c r="FQ383" s="2">
        <v>0</v>
      </c>
      <c r="FR383" s="2">
        <f t="shared" ref="FR383:FR412" si="448">ROUND(IF(AND(BH383=3,BI383=3),P383,0),0)</f>
        <v>0</v>
      </c>
      <c r="FS383" s="2">
        <v>0</v>
      </c>
      <c r="FT383" s="2"/>
      <c r="FU383" s="2"/>
      <c r="FV383" s="2"/>
      <c r="FW383" s="2"/>
      <c r="FX383" s="2">
        <v>80</v>
      </c>
      <c r="FY383" s="2">
        <v>45</v>
      </c>
      <c r="FZ383" s="2"/>
      <c r="GA383" s="2" t="s">
        <v>3</v>
      </c>
      <c r="GB383" s="2"/>
      <c r="GC383" s="2"/>
      <c r="GD383" s="2">
        <v>1</v>
      </c>
      <c r="GE383" s="2"/>
      <c r="GF383" s="2">
        <v>1853239687</v>
      </c>
      <c r="GG383" s="2">
        <v>2</v>
      </c>
      <c r="GH383" s="2">
        <v>1</v>
      </c>
      <c r="GI383" s="2">
        <v>-2</v>
      </c>
      <c r="GJ383" s="2">
        <v>0</v>
      </c>
      <c r="GK383" s="2">
        <v>0</v>
      </c>
      <c r="GL383" s="2">
        <f t="shared" ref="GL383:GL412" si="449">ROUND(IF(AND(BH383=3,BI383=3,FS383&lt;&gt;0),P383,0),0)</f>
        <v>0</v>
      </c>
      <c r="GM383" s="2">
        <f t="shared" ref="GM383:GM412" si="450">ROUND(O383+X383+Y383,0)+GX383</f>
        <v>2101</v>
      </c>
      <c r="GN383" s="2">
        <f t="shared" ref="GN383:GN412" si="451">IF(OR(BI383=0,BI383=1),ROUND(O383+X383+Y383,0),0)</f>
        <v>2101</v>
      </c>
      <c r="GO383" s="2">
        <f t="shared" ref="GO383:GO412" si="452">IF(BI383=2,ROUND(O383+X383+Y383,0),0)</f>
        <v>0</v>
      </c>
      <c r="GP383" s="2">
        <f t="shared" ref="GP383:GP412" si="453">IF(BI383=4,ROUND(O383+X383+Y383,0)+GX383,0)</f>
        <v>0</v>
      </c>
      <c r="GQ383" s="2"/>
      <c r="GR383" s="2">
        <v>0</v>
      </c>
      <c r="GS383" s="2">
        <v>3</v>
      </c>
      <c r="GT383" s="2">
        <v>0</v>
      </c>
      <c r="GU383" s="2" t="s">
        <v>3</v>
      </c>
      <c r="GV383" s="2">
        <f t="shared" ref="GV383:GV412" si="454">ROUND((GT383),6)</f>
        <v>0</v>
      </c>
      <c r="GW383" s="2">
        <v>1</v>
      </c>
      <c r="GX383" s="2">
        <f t="shared" ref="GX383:GX412" si="455">ROUND(HC383*I383,0)</f>
        <v>0</v>
      </c>
      <c r="GY383" s="2"/>
      <c r="GZ383" s="2"/>
      <c r="HA383" s="2">
        <v>0</v>
      </c>
      <c r="HB383" s="2">
        <v>0</v>
      </c>
      <c r="HC383" s="2">
        <f t="shared" ref="HC383:HC412" si="456">GV383*GW383</f>
        <v>0</v>
      </c>
      <c r="HD383" s="2"/>
      <c r="HE383" s="2" t="s">
        <v>3</v>
      </c>
      <c r="HF383" s="2" t="s">
        <v>3</v>
      </c>
      <c r="HG383" s="2"/>
      <c r="HH383" s="2"/>
      <c r="HI383" s="2"/>
      <c r="HJ383" s="2"/>
      <c r="HK383" s="2"/>
      <c r="HL383" s="2"/>
      <c r="HM383" s="2" t="s">
        <v>3</v>
      </c>
      <c r="HN383" s="2" t="s">
        <v>3</v>
      </c>
      <c r="HO383" s="2" t="s">
        <v>3</v>
      </c>
      <c r="HP383" s="2" t="s">
        <v>3</v>
      </c>
      <c r="HQ383" s="2" t="s">
        <v>3</v>
      </c>
      <c r="HR383" s="2"/>
      <c r="HS383" s="2"/>
      <c r="HT383" s="2"/>
      <c r="HU383" s="2"/>
      <c r="HV383" s="2"/>
      <c r="HW383" s="2"/>
      <c r="HX383" s="2"/>
      <c r="HY383" s="2"/>
      <c r="HZ383" s="2"/>
      <c r="IA383" s="2"/>
      <c r="IB383" s="2"/>
      <c r="IC383" s="2"/>
      <c r="ID383" s="2"/>
      <c r="IE383" s="2"/>
      <c r="IF383" s="2"/>
      <c r="IG383" s="2"/>
      <c r="IH383" s="2"/>
      <c r="II383" s="2"/>
      <c r="IJ383" s="2"/>
      <c r="IK383" s="2">
        <v>0</v>
      </c>
      <c r="IL383" s="2"/>
      <c r="IM383" s="2"/>
      <c r="IN383" s="2"/>
      <c r="IO383" s="2"/>
      <c r="IP383" s="2"/>
      <c r="IQ383" s="2"/>
      <c r="IR383" s="2"/>
      <c r="IS383" s="2"/>
      <c r="IT383" s="2"/>
      <c r="IU383" s="2"/>
    </row>
    <row r="384" spans="1:255" x14ac:dyDescent="0.2">
      <c r="A384">
        <v>17</v>
      </c>
      <c r="B384">
        <v>1</v>
      </c>
      <c r="C384">
        <f>ROW(SmtRes!A1040)</f>
        <v>1040</v>
      </c>
      <c r="D384">
        <f>ROW(EtalonRes!A1060)</f>
        <v>1060</v>
      </c>
      <c r="E384" t="s">
        <v>3</v>
      </c>
      <c r="F384" t="s">
        <v>478</v>
      </c>
      <c r="G384" t="s">
        <v>479</v>
      </c>
      <c r="H384" t="s">
        <v>21</v>
      </c>
      <c r="I384">
        <f>ROUND(29.16/100,9)</f>
        <v>0.29160000000000003</v>
      </c>
      <c r="J384">
        <v>0</v>
      </c>
      <c r="K384">
        <f>ROUND(29.16/100,9)</f>
        <v>0.29160000000000003</v>
      </c>
      <c r="O384">
        <f t="shared" si="420"/>
        <v>934</v>
      </c>
      <c r="P384">
        <f t="shared" si="421"/>
        <v>0</v>
      </c>
      <c r="Q384">
        <f t="shared" si="422"/>
        <v>0</v>
      </c>
      <c r="R384">
        <f t="shared" si="423"/>
        <v>0</v>
      </c>
      <c r="S384">
        <f t="shared" si="424"/>
        <v>934</v>
      </c>
      <c r="T384">
        <f t="shared" si="425"/>
        <v>0</v>
      </c>
      <c r="U384">
        <f t="shared" si="426"/>
        <v>119.75662079999999</v>
      </c>
      <c r="V384">
        <f t="shared" si="427"/>
        <v>0</v>
      </c>
      <c r="W384">
        <f t="shared" si="428"/>
        <v>0</v>
      </c>
      <c r="X384">
        <f t="shared" si="429"/>
        <v>747</v>
      </c>
      <c r="Y384">
        <f t="shared" si="430"/>
        <v>420</v>
      </c>
      <c r="AA384">
        <v>-1</v>
      </c>
      <c r="AB384">
        <f t="shared" si="431"/>
        <v>3203.3663999999999</v>
      </c>
      <c r="AC384">
        <f t="shared" si="432"/>
        <v>0</v>
      </c>
      <c r="AD384">
        <f>ROUND(((((ET384*1.2*1.15*1.2))-((EU384*1.2*1.15*1.2)))+AE384),6)</f>
        <v>0</v>
      </c>
      <c r="AE384">
        <f t="shared" si="433"/>
        <v>0</v>
      </c>
      <c r="AF384">
        <f t="shared" si="433"/>
        <v>3203.3663999999999</v>
      </c>
      <c r="AG384">
        <f t="shared" si="434"/>
        <v>0</v>
      </c>
      <c r="AH384">
        <f t="shared" si="435"/>
        <v>410.68799999999993</v>
      </c>
      <c r="AI384">
        <f t="shared" si="435"/>
        <v>0</v>
      </c>
      <c r="AJ384">
        <f t="shared" si="436"/>
        <v>0</v>
      </c>
      <c r="AK384">
        <v>1934.4</v>
      </c>
      <c r="AL384">
        <v>0</v>
      </c>
      <c r="AM384">
        <v>0</v>
      </c>
      <c r="AN384">
        <v>0</v>
      </c>
      <c r="AO384">
        <v>1934.4</v>
      </c>
      <c r="AP384">
        <v>0</v>
      </c>
      <c r="AQ384">
        <v>248</v>
      </c>
      <c r="AR384">
        <v>0</v>
      </c>
      <c r="AS384">
        <v>0</v>
      </c>
      <c r="AT384">
        <v>80</v>
      </c>
      <c r="AU384">
        <v>45</v>
      </c>
      <c r="AV384">
        <v>1</v>
      </c>
      <c r="AW384">
        <v>1</v>
      </c>
      <c r="AZ384">
        <v>1</v>
      </c>
      <c r="BA384">
        <v>1</v>
      </c>
      <c r="BB384">
        <v>1</v>
      </c>
      <c r="BC384">
        <v>1</v>
      </c>
      <c r="BD384" t="s">
        <v>3</v>
      </c>
      <c r="BE384" t="s">
        <v>3</v>
      </c>
      <c r="BF384" t="s">
        <v>3</v>
      </c>
      <c r="BG384" t="s">
        <v>3</v>
      </c>
      <c r="BH384">
        <v>0</v>
      </c>
      <c r="BI384">
        <v>1</v>
      </c>
      <c r="BJ384" t="s">
        <v>480</v>
      </c>
      <c r="BM384">
        <v>1003</v>
      </c>
      <c r="BN384">
        <v>0</v>
      </c>
      <c r="BO384" t="s">
        <v>3</v>
      </c>
      <c r="BP384">
        <v>0</v>
      </c>
      <c r="BQ384">
        <v>2</v>
      </c>
      <c r="BR384">
        <v>0</v>
      </c>
      <c r="BS384">
        <v>1</v>
      </c>
      <c r="BT384">
        <v>1</v>
      </c>
      <c r="BU384">
        <v>1</v>
      </c>
      <c r="BV384">
        <v>1</v>
      </c>
      <c r="BW384">
        <v>1</v>
      </c>
      <c r="BX384">
        <v>1</v>
      </c>
      <c r="BY384" t="s">
        <v>3</v>
      </c>
      <c r="BZ384">
        <v>80</v>
      </c>
      <c r="CA384">
        <v>45</v>
      </c>
      <c r="CB384" t="s">
        <v>3</v>
      </c>
      <c r="CE384">
        <v>0</v>
      </c>
      <c r="CF384">
        <v>0</v>
      </c>
      <c r="CG384">
        <v>0</v>
      </c>
      <c r="CM384">
        <v>0</v>
      </c>
      <c r="CN384" t="s">
        <v>1036</v>
      </c>
      <c r="CO384">
        <v>0</v>
      </c>
      <c r="CP384">
        <f t="shared" si="437"/>
        <v>934</v>
      </c>
      <c r="CQ384">
        <f t="shared" si="438"/>
        <v>0</v>
      </c>
      <c r="CR384">
        <f t="shared" si="439"/>
        <v>0</v>
      </c>
      <c r="CS384">
        <f t="shared" si="440"/>
        <v>0</v>
      </c>
      <c r="CT384">
        <f t="shared" si="441"/>
        <v>3203.3663999999999</v>
      </c>
      <c r="CU384">
        <f t="shared" si="442"/>
        <v>0</v>
      </c>
      <c r="CV384">
        <f t="shared" si="443"/>
        <v>410.68799999999993</v>
      </c>
      <c r="CW384">
        <f t="shared" si="444"/>
        <v>0</v>
      </c>
      <c r="CX384">
        <f t="shared" si="445"/>
        <v>0</v>
      </c>
      <c r="CY384">
        <f t="shared" si="446"/>
        <v>747.2</v>
      </c>
      <c r="CZ384">
        <f t="shared" si="447"/>
        <v>420.3</v>
      </c>
      <c r="DC384" t="s">
        <v>3</v>
      </c>
      <c r="DD384" t="s">
        <v>3</v>
      </c>
      <c r="DE384" t="s">
        <v>336</v>
      </c>
      <c r="DF384" t="s">
        <v>336</v>
      </c>
      <c r="DG384" t="s">
        <v>336</v>
      </c>
      <c r="DH384" t="s">
        <v>3</v>
      </c>
      <c r="DI384" t="s">
        <v>336</v>
      </c>
      <c r="DJ384" t="s">
        <v>336</v>
      </c>
      <c r="DK384" t="s">
        <v>3</v>
      </c>
      <c r="DL384" t="s">
        <v>3</v>
      </c>
      <c r="DM384" t="s">
        <v>3</v>
      </c>
      <c r="DN384">
        <v>0</v>
      </c>
      <c r="DO384">
        <v>0</v>
      </c>
      <c r="DP384">
        <v>1</v>
      </c>
      <c r="DQ384">
        <v>1</v>
      </c>
      <c r="DU384">
        <v>1013</v>
      </c>
      <c r="DV384" t="s">
        <v>21</v>
      </c>
      <c r="DW384" t="s">
        <v>21</v>
      </c>
      <c r="DX384">
        <v>1</v>
      </c>
      <c r="DZ384" t="s">
        <v>3</v>
      </c>
      <c r="EA384" t="s">
        <v>3</v>
      </c>
      <c r="EB384" t="s">
        <v>3</v>
      </c>
      <c r="EC384" t="s">
        <v>3</v>
      </c>
      <c r="EE384">
        <v>41318343</v>
      </c>
      <c r="EF384">
        <v>2</v>
      </c>
      <c r="EG384" t="s">
        <v>25</v>
      </c>
      <c r="EH384">
        <v>0</v>
      </c>
      <c r="EI384" t="s">
        <v>3</v>
      </c>
      <c r="EJ384">
        <v>1</v>
      </c>
      <c r="EK384">
        <v>1003</v>
      </c>
      <c r="EL384" t="s">
        <v>26</v>
      </c>
      <c r="EM384" t="s">
        <v>27</v>
      </c>
      <c r="EO384" t="s">
        <v>337</v>
      </c>
      <c r="EQ384">
        <v>132864</v>
      </c>
      <c r="ER384">
        <v>1934.4</v>
      </c>
      <c r="ES384">
        <v>0</v>
      </c>
      <c r="ET384">
        <v>0</v>
      </c>
      <c r="EU384">
        <v>0</v>
      </c>
      <c r="EV384">
        <v>1934.4</v>
      </c>
      <c r="EW384">
        <v>248</v>
      </c>
      <c r="EX384">
        <v>0</v>
      </c>
      <c r="EY384">
        <v>0</v>
      </c>
      <c r="FQ384">
        <v>0</v>
      </c>
      <c r="FR384">
        <f t="shared" si="448"/>
        <v>0</v>
      </c>
      <c r="FS384">
        <v>0</v>
      </c>
      <c r="FX384">
        <v>80</v>
      </c>
      <c r="FY384">
        <v>45</v>
      </c>
      <c r="GA384" t="s">
        <v>3</v>
      </c>
      <c r="GD384">
        <v>1</v>
      </c>
      <c r="GF384">
        <v>1853239687</v>
      </c>
      <c r="GG384">
        <v>1</v>
      </c>
      <c r="GH384">
        <v>1</v>
      </c>
      <c r="GI384">
        <v>-2</v>
      </c>
      <c r="GJ384">
        <v>0</v>
      </c>
      <c r="GK384">
        <v>0</v>
      </c>
      <c r="GL384">
        <f t="shared" si="449"/>
        <v>0</v>
      </c>
      <c r="GM384">
        <f t="shared" si="450"/>
        <v>2101</v>
      </c>
      <c r="GN384">
        <f t="shared" si="451"/>
        <v>2101</v>
      </c>
      <c r="GO384">
        <f t="shared" si="452"/>
        <v>0</v>
      </c>
      <c r="GP384">
        <f t="shared" si="453"/>
        <v>0</v>
      </c>
      <c r="GR384">
        <v>0</v>
      </c>
      <c r="GS384">
        <v>3</v>
      </c>
      <c r="GT384">
        <v>0</v>
      </c>
      <c r="GU384" t="s">
        <v>3</v>
      </c>
      <c r="GV384">
        <f t="shared" si="454"/>
        <v>0</v>
      </c>
      <c r="GW384">
        <v>1</v>
      </c>
      <c r="GX384">
        <f t="shared" si="455"/>
        <v>0</v>
      </c>
      <c r="HA384">
        <v>0</v>
      </c>
      <c r="HB384">
        <v>0</v>
      </c>
      <c r="HC384">
        <f t="shared" si="456"/>
        <v>0</v>
      </c>
      <c r="HE384" t="s">
        <v>3</v>
      </c>
      <c r="HF384" t="s">
        <v>3</v>
      </c>
      <c r="HM384" t="s">
        <v>3</v>
      </c>
      <c r="HN384" t="s">
        <v>3</v>
      </c>
      <c r="HO384" t="s">
        <v>3</v>
      </c>
      <c r="HP384" t="s">
        <v>3</v>
      </c>
      <c r="HQ384" t="s">
        <v>3</v>
      </c>
      <c r="IK384">
        <v>0</v>
      </c>
    </row>
    <row r="385" spans="1:255" x14ac:dyDescent="0.2">
      <c r="A385" s="2">
        <v>17</v>
      </c>
      <c r="B385" s="2">
        <v>1</v>
      </c>
      <c r="C385" s="2">
        <f>ROW(SmtRes!A1041)</f>
        <v>1041</v>
      </c>
      <c r="D385" s="2">
        <f>ROW(EtalonRes!A1061)</f>
        <v>1061</v>
      </c>
      <c r="E385" s="2" t="s">
        <v>3</v>
      </c>
      <c r="F385" s="2" t="s">
        <v>31</v>
      </c>
      <c r="G385" s="2" t="s">
        <v>32</v>
      </c>
      <c r="H385" s="2" t="s">
        <v>21</v>
      </c>
      <c r="I385" s="2">
        <f>ROUND(19.44/100,9)</f>
        <v>0.19439999999999999</v>
      </c>
      <c r="J385" s="2">
        <v>0</v>
      </c>
      <c r="K385" s="2">
        <f>ROUND(19.44/100,9)</f>
        <v>0.19439999999999999</v>
      </c>
      <c r="L385" s="2"/>
      <c r="M385" s="2"/>
      <c r="N385" s="2"/>
      <c r="O385" s="2">
        <f t="shared" si="420"/>
        <v>235</v>
      </c>
      <c r="P385" s="2">
        <f t="shared" si="421"/>
        <v>0</v>
      </c>
      <c r="Q385" s="2">
        <f t="shared" si="422"/>
        <v>0</v>
      </c>
      <c r="R385" s="2">
        <f t="shared" si="423"/>
        <v>0</v>
      </c>
      <c r="S385" s="2">
        <f t="shared" si="424"/>
        <v>235</v>
      </c>
      <c r="T385" s="2">
        <f t="shared" si="425"/>
        <v>0</v>
      </c>
      <c r="U385" s="2">
        <f t="shared" si="426"/>
        <v>31.291246079999997</v>
      </c>
      <c r="V385" s="2">
        <f t="shared" si="427"/>
        <v>0</v>
      </c>
      <c r="W385" s="2">
        <f t="shared" si="428"/>
        <v>0</v>
      </c>
      <c r="X385" s="2">
        <f t="shared" si="429"/>
        <v>188</v>
      </c>
      <c r="Y385" s="2">
        <f t="shared" si="430"/>
        <v>89</v>
      </c>
      <c r="Z385" s="2"/>
      <c r="AA385" s="2">
        <v>-1</v>
      </c>
      <c r="AB385" s="2">
        <f t="shared" si="431"/>
        <v>1207.2239999999999</v>
      </c>
      <c r="AC385" s="2">
        <f t="shared" si="432"/>
        <v>0</v>
      </c>
      <c r="AD385" s="2">
        <f>ROUND(((((ET385*1.2*1.15*1.2))-((EU385*1.2*1.15*1.2)))+AE385),6)</f>
        <v>0</v>
      </c>
      <c r="AE385" s="2">
        <f t="shared" si="433"/>
        <v>0</v>
      </c>
      <c r="AF385" s="2">
        <f t="shared" si="433"/>
        <v>1207.2239999999999</v>
      </c>
      <c r="AG385" s="2">
        <f t="shared" si="434"/>
        <v>0</v>
      </c>
      <c r="AH385" s="2">
        <f t="shared" si="435"/>
        <v>160.9632</v>
      </c>
      <c r="AI385" s="2">
        <f t="shared" si="435"/>
        <v>0</v>
      </c>
      <c r="AJ385" s="2">
        <f t="shared" si="436"/>
        <v>0</v>
      </c>
      <c r="AK385" s="2">
        <v>729</v>
      </c>
      <c r="AL385" s="2">
        <v>0</v>
      </c>
      <c r="AM385" s="2">
        <v>0</v>
      </c>
      <c r="AN385" s="2">
        <v>0</v>
      </c>
      <c r="AO385" s="2">
        <v>729</v>
      </c>
      <c r="AP385" s="2">
        <v>0</v>
      </c>
      <c r="AQ385" s="2">
        <v>97.2</v>
      </c>
      <c r="AR385" s="2">
        <v>0</v>
      </c>
      <c r="AS385" s="2">
        <v>0</v>
      </c>
      <c r="AT385" s="2">
        <v>80</v>
      </c>
      <c r="AU385" s="2">
        <v>38</v>
      </c>
      <c r="AV385" s="2">
        <v>1</v>
      </c>
      <c r="AW385" s="2">
        <v>1</v>
      </c>
      <c r="AX385" s="2"/>
      <c r="AY385" s="2"/>
      <c r="AZ385" s="2">
        <v>1</v>
      </c>
      <c r="BA385" s="2">
        <v>1</v>
      </c>
      <c r="BB385" s="2">
        <v>1</v>
      </c>
      <c r="BC385" s="2">
        <v>1</v>
      </c>
      <c r="BD385" s="2" t="s">
        <v>3</v>
      </c>
      <c r="BE385" s="2" t="s">
        <v>3</v>
      </c>
      <c r="BF385" s="2" t="s">
        <v>3</v>
      </c>
      <c r="BG385" s="2" t="s">
        <v>3</v>
      </c>
      <c r="BH385" s="2">
        <v>0</v>
      </c>
      <c r="BI385" s="2">
        <v>1</v>
      </c>
      <c r="BJ385" s="2" t="s">
        <v>33</v>
      </c>
      <c r="BK385" s="2"/>
      <c r="BL385" s="2"/>
      <c r="BM385" s="2">
        <v>1003</v>
      </c>
      <c r="BN385" s="2">
        <v>0</v>
      </c>
      <c r="BO385" s="2" t="s">
        <v>3</v>
      </c>
      <c r="BP385" s="2">
        <v>0</v>
      </c>
      <c r="BQ385" s="2">
        <v>2</v>
      </c>
      <c r="BR385" s="2">
        <v>0</v>
      </c>
      <c r="BS385" s="2">
        <v>1</v>
      </c>
      <c r="BT385" s="2">
        <v>1</v>
      </c>
      <c r="BU385" s="2">
        <v>1</v>
      </c>
      <c r="BV385" s="2">
        <v>1</v>
      </c>
      <c r="BW385" s="2">
        <v>1</v>
      </c>
      <c r="BX385" s="2">
        <v>1</v>
      </c>
      <c r="BY385" s="2" t="s">
        <v>3</v>
      </c>
      <c r="BZ385" s="2">
        <v>80</v>
      </c>
      <c r="CA385" s="2">
        <v>38</v>
      </c>
      <c r="CB385" s="2" t="s">
        <v>3</v>
      </c>
      <c r="CC385" s="2"/>
      <c r="CD385" s="2"/>
      <c r="CE385" s="2">
        <v>0</v>
      </c>
      <c r="CF385" s="2">
        <v>0</v>
      </c>
      <c r="CG385" s="2">
        <v>0</v>
      </c>
      <c r="CH385" s="2"/>
      <c r="CI385" s="2"/>
      <c r="CJ385" s="2"/>
      <c r="CK385" s="2"/>
      <c r="CL385" s="2"/>
      <c r="CM385" s="2">
        <v>0</v>
      </c>
      <c r="CN385" s="2" t="s">
        <v>1036</v>
      </c>
      <c r="CO385" s="2">
        <v>0</v>
      </c>
      <c r="CP385" s="2">
        <f t="shared" si="437"/>
        <v>235</v>
      </c>
      <c r="CQ385" s="2">
        <f t="shared" si="438"/>
        <v>0</v>
      </c>
      <c r="CR385" s="2">
        <f t="shared" si="439"/>
        <v>0</v>
      </c>
      <c r="CS385" s="2">
        <f t="shared" si="440"/>
        <v>0</v>
      </c>
      <c r="CT385" s="2">
        <f t="shared" si="441"/>
        <v>1207.2239999999999</v>
      </c>
      <c r="CU385" s="2">
        <f t="shared" si="442"/>
        <v>0</v>
      </c>
      <c r="CV385" s="2">
        <f t="shared" si="443"/>
        <v>160.9632</v>
      </c>
      <c r="CW385" s="2">
        <f t="shared" si="444"/>
        <v>0</v>
      </c>
      <c r="CX385" s="2">
        <f t="shared" si="445"/>
        <v>0</v>
      </c>
      <c r="CY385" s="2">
        <f t="shared" si="446"/>
        <v>188</v>
      </c>
      <c r="CZ385" s="2">
        <f t="shared" si="447"/>
        <v>89.3</v>
      </c>
      <c r="DA385" s="2"/>
      <c r="DB385" s="2"/>
      <c r="DC385" s="2" t="s">
        <v>3</v>
      </c>
      <c r="DD385" s="2" t="s">
        <v>3</v>
      </c>
      <c r="DE385" s="2" t="s">
        <v>336</v>
      </c>
      <c r="DF385" s="2" t="s">
        <v>336</v>
      </c>
      <c r="DG385" s="2" t="s">
        <v>336</v>
      </c>
      <c r="DH385" s="2" t="s">
        <v>3</v>
      </c>
      <c r="DI385" s="2" t="s">
        <v>336</v>
      </c>
      <c r="DJ385" s="2" t="s">
        <v>336</v>
      </c>
      <c r="DK385" s="2" t="s">
        <v>3</v>
      </c>
      <c r="DL385" s="2" t="s">
        <v>3</v>
      </c>
      <c r="DM385" s="2" t="s">
        <v>3</v>
      </c>
      <c r="DN385" s="2">
        <v>0</v>
      </c>
      <c r="DO385" s="2">
        <v>0</v>
      </c>
      <c r="DP385" s="2">
        <v>1</v>
      </c>
      <c r="DQ385" s="2">
        <v>1</v>
      </c>
      <c r="DR385" s="2"/>
      <c r="DS385" s="2"/>
      <c r="DT385" s="2"/>
      <c r="DU385" s="2">
        <v>1013</v>
      </c>
      <c r="DV385" s="2" t="s">
        <v>21</v>
      </c>
      <c r="DW385" s="2" t="s">
        <v>21</v>
      </c>
      <c r="DX385" s="2">
        <v>1</v>
      </c>
      <c r="DY385" s="2"/>
      <c r="DZ385" s="2" t="s">
        <v>3</v>
      </c>
      <c r="EA385" s="2" t="s">
        <v>3</v>
      </c>
      <c r="EB385" s="2" t="s">
        <v>3</v>
      </c>
      <c r="EC385" s="2" t="s">
        <v>3</v>
      </c>
      <c r="ED385" s="2"/>
      <c r="EE385" s="2">
        <v>41318343</v>
      </c>
      <c r="EF385" s="2">
        <v>2</v>
      </c>
      <c r="EG385" s="2" t="s">
        <v>25</v>
      </c>
      <c r="EH385" s="2">
        <v>0</v>
      </c>
      <c r="EI385" s="2" t="s">
        <v>3</v>
      </c>
      <c r="EJ385" s="2">
        <v>1</v>
      </c>
      <c r="EK385" s="2">
        <v>1003</v>
      </c>
      <c r="EL385" s="2" t="s">
        <v>26</v>
      </c>
      <c r="EM385" s="2" t="s">
        <v>27</v>
      </c>
      <c r="EN385" s="2"/>
      <c r="EO385" s="2" t="s">
        <v>337</v>
      </c>
      <c r="EP385" s="2"/>
      <c r="EQ385" s="2">
        <v>132864</v>
      </c>
      <c r="ER385" s="2">
        <v>729</v>
      </c>
      <c r="ES385" s="2">
        <v>0</v>
      </c>
      <c r="ET385" s="2">
        <v>0</v>
      </c>
      <c r="EU385" s="2">
        <v>0</v>
      </c>
      <c r="EV385" s="2">
        <v>729</v>
      </c>
      <c r="EW385" s="2">
        <v>97.2</v>
      </c>
      <c r="EX385" s="2">
        <v>0</v>
      </c>
      <c r="EY385" s="2">
        <v>0</v>
      </c>
      <c r="EZ385" s="2"/>
      <c r="FA385" s="2"/>
      <c r="FB385" s="2"/>
      <c r="FC385" s="2"/>
      <c r="FD385" s="2"/>
      <c r="FE385" s="2"/>
      <c r="FF385" s="2"/>
      <c r="FG385" s="2"/>
      <c r="FH385" s="2"/>
      <c r="FI385" s="2"/>
      <c r="FJ385" s="2"/>
      <c r="FK385" s="2"/>
      <c r="FL385" s="2"/>
      <c r="FM385" s="2"/>
      <c r="FN385" s="2"/>
      <c r="FO385" s="2"/>
      <c r="FP385" s="2"/>
      <c r="FQ385" s="2">
        <v>0</v>
      </c>
      <c r="FR385" s="2">
        <f t="shared" si="448"/>
        <v>0</v>
      </c>
      <c r="FS385" s="2">
        <v>0</v>
      </c>
      <c r="FT385" s="2"/>
      <c r="FU385" s="2"/>
      <c r="FV385" s="2"/>
      <c r="FW385" s="2"/>
      <c r="FX385" s="2">
        <v>80</v>
      </c>
      <c r="FY385" s="2">
        <v>38</v>
      </c>
      <c r="FZ385" s="2"/>
      <c r="GA385" s="2" t="s">
        <v>3</v>
      </c>
      <c r="GB385" s="2"/>
      <c r="GC385" s="2"/>
      <c r="GD385" s="2">
        <v>1</v>
      </c>
      <c r="GE385" s="2"/>
      <c r="GF385" s="2">
        <v>-38627357</v>
      </c>
      <c r="GG385" s="2">
        <v>2</v>
      </c>
      <c r="GH385" s="2">
        <v>1</v>
      </c>
      <c r="GI385" s="2">
        <v>-2</v>
      </c>
      <c r="GJ385" s="2">
        <v>0</v>
      </c>
      <c r="GK385" s="2">
        <v>0</v>
      </c>
      <c r="GL385" s="2">
        <f t="shared" si="449"/>
        <v>0</v>
      </c>
      <c r="GM385" s="2">
        <f t="shared" si="450"/>
        <v>512</v>
      </c>
      <c r="GN385" s="2">
        <f t="shared" si="451"/>
        <v>512</v>
      </c>
      <c r="GO385" s="2">
        <f t="shared" si="452"/>
        <v>0</v>
      </c>
      <c r="GP385" s="2">
        <f t="shared" si="453"/>
        <v>0</v>
      </c>
      <c r="GQ385" s="2"/>
      <c r="GR385" s="2">
        <v>0</v>
      </c>
      <c r="GS385" s="2">
        <v>3</v>
      </c>
      <c r="GT385" s="2">
        <v>0</v>
      </c>
      <c r="GU385" s="2" t="s">
        <v>3</v>
      </c>
      <c r="GV385" s="2">
        <f t="shared" si="454"/>
        <v>0</v>
      </c>
      <c r="GW385" s="2">
        <v>1</v>
      </c>
      <c r="GX385" s="2">
        <f t="shared" si="455"/>
        <v>0</v>
      </c>
      <c r="GY385" s="2"/>
      <c r="GZ385" s="2"/>
      <c r="HA385" s="2">
        <v>0</v>
      </c>
      <c r="HB385" s="2">
        <v>0</v>
      </c>
      <c r="HC385" s="2">
        <f t="shared" si="456"/>
        <v>0</v>
      </c>
      <c r="HD385" s="2"/>
      <c r="HE385" s="2" t="s">
        <v>3</v>
      </c>
      <c r="HF385" s="2" t="s">
        <v>3</v>
      </c>
      <c r="HG385" s="2"/>
      <c r="HH385" s="2"/>
      <c r="HI385" s="2"/>
      <c r="HJ385" s="2"/>
      <c r="HK385" s="2"/>
      <c r="HL385" s="2"/>
      <c r="HM385" s="2" t="s">
        <v>3</v>
      </c>
      <c r="HN385" s="2" t="s">
        <v>3</v>
      </c>
      <c r="HO385" s="2" t="s">
        <v>3</v>
      </c>
      <c r="HP385" s="2" t="s">
        <v>3</v>
      </c>
      <c r="HQ385" s="2" t="s">
        <v>3</v>
      </c>
      <c r="HR385" s="2"/>
      <c r="HS385" s="2"/>
      <c r="HT385" s="2"/>
      <c r="HU385" s="2"/>
      <c r="HV385" s="2"/>
      <c r="HW385" s="2"/>
      <c r="HX385" s="2"/>
      <c r="HY385" s="2"/>
      <c r="HZ385" s="2"/>
      <c r="IA385" s="2"/>
      <c r="IB385" s="2"/>
      <c r="IC385" s="2"/>
      <c r="ID385" s="2"/>
      <c r="IE385" s="2"/>
      <c r="IF385" s="2"/>
      <c r="IG385" s="2"/>
      <c r="IH385" s="2"/>
      <c r="II385" s="2"/>
      <c r="IJ385" s="2"/>
      <c r="IK385" s="2">
        <v>0</v>
      </c>
      <c r="IL385" s="2"/>
      <c r="IM385" s="2"/>
      <c r="IN385" s="2"/>
      <c r="IO385" s="2"/>
      <c r="IP385" s="2"/>
      <c r="IQ385" s="2"/>
      <c r="IR385" s="2"/>
      <c r="IS385" s="2"/>
      <c r="IT385" s="2"/>
      <c r="IU385" s="2"/>
    </row>
    <row r="386" spans="1:255" x14ac:dyDescent="0.2">
      <c r="A386">
        <v>17</v>
      </c>
      <c r="B386">
        <v>1</v>
      </c>
      <c r="C386">
        <f>ROW(SmtRes!A1042)</f>
        <v>1042</v>
      </c>
      <c r="D386">
        <f>ROW(EtalonRes!A1062)</f>
        <v>1062</v>
      </c>
      <c r="E386" t="s">
        <v>3</v>
      </c>
      <c r="F386" t="s">
        <v>31</v>
      </c>
      <c r="G386" t="s">
        <v>32</v>
      </c>
      <c r="H386" t="s">
        <v>21</v>
      </c>
      <c r="I386">
        <f>ROUND(19.44/100,9)</f>
        <v>0.19439999999999999</v>
      </c>
      <c r="J386">
        <v>0</v>
      </c>
      <c r="K386">
        <f>ROUND(19.44/100,9)</f>
        <v>0.19439999999999999</v>
      </c>
      <c r="O386">
        <f t="shared" si="420"/>
        <v>235</v>
      </c>
      <c r="P386">
        <f t="shared" si="421"/>
        <v>0</v>
      </c>
      <c r="Q386">
        <f t="shared" si="422"/>
        <v>0</v>
      </c>
      <c r="R386">
        <f t="shared" si="423"/>
        <v>0</v>
      </c>
      <c r="S386">
        <f t="shared" si="424"/>
        <v>235</v>
      </c>
      <c r="T386">
        <f t="shared" si="425"/>
        <v>0</v>
      </c>
      <c r="U386">
        <f t="shared" si="426"/>
        <v>31.291246079999997</v>
      </c>
      <c r="V386">
        <f t="shared" si="427"/>
        <v>0</v>
      </c>
      <c r="W386">
        <f t="shared" si="428"/>
        <v>0</v>
      </c>
      <c r="X386">
        <f t="shared" si="429"/>
        <v>188</v>
      </c>
      <c r="Y386">
        <f t="shared" si="430"/>
        <v>89</v>
      </c>
      <c r="AA386">
        <v>-1</v>
      </c>
      <c r="AB386">
        <f t="shared" si="431"/>
        <v>1207.2239999999999</v>
      </c>
      <c r="AC386">
        <f t="shared" si="432"/>
        <v>0</v>
      </c>
      <c r="AD386">
        <f>ROUND(((((ET386*1.2*1.15*1.2))-((EU386*1.2*1.15*1.2)))+AE386),6)</f>
        <v>0</v>
      </c>
      <c r="AE386">
        <f t="shared" si="433"/>
        <v>0</v>
      </c>
      <c r="AF386">
        <f t="shared" si="433"/>
        <v>1207.2239999999999</v>
      </c>
      <c r="AG386">
        <f t="shared" si="434"/>
        <v>0</v>
      </c>
      <c r="AH386">
        <f t="shared" si="435"/>
        <v>160.9632</v>
      </c>
      <c r="AI386">
        <f t="shared" si="435"/>
        <v>0</v>
      </c>
      <c r="AJ386">
        <f t="shared" si="436"/>
        <v>0</v>
      </c>
      <c r="AK386">
        <v>729</v>
      </c>
      <c r="AL386">
        <v>0</v>
      </c>
      <c r="AM386">
        <v>0</v>
      </c>
      <c r="AN386">
        <v>0</v>
      </c>
      <c r="AO386">
        <v>729</v>
      </c>
      <c r="AP386">
        <v>0</v>
      </c>
      <c r="AQ386">
        <v>97.2</v>
      </c>
      <c r="AR386">
        <v>0</v>
      </c>
      <c r="AS386">
        <v>0</v>
      </c>
      <c r="AT386">
        <v>80</v>
      </c>
      <c r="AU386">
        <v>38</v>
      </c>
      <c r="AV386">
        <v>1</v>
      </c>
      <c r="AW386">
        <v>1</v>
      </c>
      <c r="AZ386">
        <v>1</v>
      </c>
      <c r="BA386">
        <v>1</v>
      </c>
      <c r="BB386">
        <v>1</v>
      </c>
      <c r="BC386">
        <v>1</v>
      </c>
      <c r="BD386" t="s">
        <v>3</v>
      </c>
      <c r="BE386" t="s">
        <v>3</v>
      </c>
      <c r="BF386" t="s">
        <v>3</v>
      </c>
      <c r="BG386" t="s">
        <v>3</v>
      </c>
      <c r="BH386">
        <v>0</v>
      </c>
      <c r="BI386">
        <v>1</v>
      </c>
      <c r="BJ386" t="s">
        <v>33</v>
      </c>
      <c r="BM386">
        <v>1003</v>
      </c>
      <c r="BN386">
        <v>0</v>
      </c>
      <c r="BO386" t="s">
        <v>258</v>
      </c>
      <c r="BP386">
        <v>1</v>
      </c>
      <c r="BQ386">
        <v>2</v>
      </c>
      <c r="BR386">
        <v>0</v>
      </c>
      <c r="BS386">
        <v>1</v>
      </c>
      <c r="BT386">
        <v>1</v>
      </c>
      <c r="BU386">
        <v>1</v>
      </c>
      <c r="BV386">
        <v>1</v>
      </c>
      <c r="BW386">
        <v>1</v>
      </c>
      <c r="BX386">
        <v>1</v>
      </c>
      <c r="BY386" t="s">
        <v>3</v>
      </c>
      <c r="BZ386">
        <v>80</v>
      </c>
      <c r="CA386">
        <v>38</v>
      </c>
      <c r="CB386" t="s">
        <v>3</v>
      </c>
      <c r="CE386">
        <v>0</v>
      </c>
      <c r="CF386">
        <v>0</v>
      </c>
      <c r="CG386">
        <v>0</v>
      </c>
      <c r="CM386">
        <v>0</v>
      </c>
      <c r="CN386" t="s">
        <v>1036</v>
      </c>
      <c r="CO386">
        <v>0</v>
      </c>
      <c r="CP386">
        <f t="shared" si="437"/>
        <v>235</v>
      </c>
      <c r="CQ386">
        <f t="shared" si="438"/>
        <v>0</v>
      </c>
      <c r="CR386">
        <f t="shared" si="439"/>
        <v>0</v>
      </c>
      <c r="CS386">
        <f t="shared" si="440"/>
        <v>0</v>
      </c>
      <c r="CT386">
        <f t="shared" si="441"/>
        <v>1207.2239999999999</v>
      </c>
      <c r="CU386">
        <f t="shared" si="442"/>
        <v>0</v>
      </c>
      <c r="CV386">
        <f t="shared" si="443"/>
        <v>160.9632</v>
      </c>
      <c r="CW386">
        <f t="shared" si="444"/>
        <v>0</v>
      </c>
      <c r="CX386">
        <f t="shared" si="445"/>
        <v>0</v>
      </c>
      <c r="CY386">
        <f t="shared" si="446"/>
        <v>188</v>
      </c>
      <c r="CZ386">
        <f t="shared" si="447"/>
        <v>89.3</v>
      </c>
      <c r="DC386" t="s">
        <v>3</v>
      </c>
      <c r="DD386" t="s">
        <v>3</v>
      </c>
      <c r="DE386" t="s">
        <v>336</v>
      </c>
      <c r="DF386" t="s">
        <v>336</v>
      </c>
      <c r="DG386" t="s">
        <v>336</v>
      </c>
      <c r="DH386" t="s">
        <v>3</v>
      </c>
      <c r="DI386" t="s">
        <v>336</v>
      </c>
      <c r="DJ386" t="s">
        <v>336</v>
      </c>
      <c r="DK386" t="s">
        <v>3</v>
      </c>
      <c r="DL386" t="s">
        <v>3</v>
      </c>
      <c r="DM386" t="s">
        <v>3</v>
      </c>
      <c r="DN386">
        <v>0</v>
      </c>
      <c r="DO386">
        <v>0</v>
      </c>
      <c r="DP386">
        <v>1</v>
      </c>
      <c r="DQ386">
        <v>1</v>
      </c>
      <c r="DU386">
        <v>1013</v>
      </c>
      <c r="DV386" t="s">
        <v>21</v>
      </c>
      <c r="DW386" t="s">
        <v>21</v>
      </c>
      <c r="DX386">
        <v>1</v>
      </c>
      <c r="DZ386" t="s">
        <v>3</v>
      </c>
      <c r="EA386" t="s">
        <v>3</v>
      </c>
      <c r="EB386" t="s">
        <v>3</v>
      </c>
      <c r="EC386" t="s">
        <v>3</v>
      </c>
      <c r="EE386">
        <v>41318343</v>
      </c>
      <c r="EF386">
        <v>2</v>
      </c>
      <c r="EG386" t="s">
        <v>25</v>
      </c>
      <c r="EH386">
        <v>0</v>
      </c>
      <c r="EI386" t="s">
        <v>3</v>
      </c>
      <c r="EJ386">
        <v>1</v>
      </c>
      <c r="EK386">
        <v>1003</v>
      </c>
      <c r="EL386" t="s">
        <v>26</v>
      </c>
      <c r="EM386" t="s">
        <v>27</v>
      </c>
      <c r="EO386" t="s">
        <v>337</v>
      </c>
      <c r="EQ386">
        <v>132864</v>
      </c>
      <c r="ER386">
        <v>729</v>
      </c>
      <c r="ES386">
        <v>0</v>
      </c>
      <c r="ET386">
        <v>0</v>
      </c>
      <c r="EU386">
        <v>0</v>
      </c>
      <c r="EV386">
        <v>729</v>
      </c>
      <c r="EW386">
        <v>97.2</v>
      </c>
      <c r="EX386">
        <v>0</v>
      </c>
      <c r="EY386">
        <v>0</v>
      </c>
      <c r="FQ386">
        <v>0</v>
      </c>
      <c r="FR386">
        <f t="shared" si="448"/>
        <v>0</v>
      </c>
      <c r="FS386">
        <v>0</v>
      </c>
      <c r="FX386">
        <v>80</v>
      </c>
      <c r="FY386">
        <v>38</v>
      </c>
      <c r="GA386" t="s">
        <v>3</v>
      </c>
      <c r="GD386">
        <v>1</v>
      </c>
      <c r="GF386">
        <v>-38627357</v>
      </c>
      <c r="GG386">
        <v>1</v>
      </c>
      <c r="GH386">
        <v>1</v>
      </c>
      <c r="GI386">
        <v>-2</v>
      </c>
      <c r="GJ386">
        <v>0</v>
      </c>
      <c r="GK386">
        <v>0</v>
      </c>
      <c r="GL386">
        <f t="shared" si="449"/>
        <v>0</v>
      </c>
      <c r="GM386">
        <f t="shared" si="450"/>
        <v>512</v>
      </c>
      <c r="GN386">
        <f t="shared" si="451"/>
        <v>512</v>
      </c>
      <c r="GO386">
        <f t="shared" si="452"/>
        <v>0</v>
      </c>
      <c r="GP386">
        <f t="shared" si="453"/>
        <v>0</v>
      </c>
      <c r="GR386">
        <v>0</v>
      </c>
      <c r="GS386">
        <v>3</v>
      </c>
      <c r="GT386">
        <v>0</v>
      </c>
      <c r="GU386" t="s">
        <v>3</v>
      </c>
      <c r="GV386">
        <f t="shared" si="454"/>
        <v>0</v>
      </c>
      <c r="GW386">
        <v>1</v>
      </c>
      <c r="GX386">
        <f t="shared" si="455"/>
        <v>0</v>
      </c>
      <c r="HA386">
        <v>0</v>
      </c>
      <c r="HB386">
        <v>0</v>
      </c>
      <c r="HC386">
        <f t="shared" si="456"/>
        <v>0</v>
      </c>
      <c r="HE386" t="s">
        <v>3</v>
      </c>
      <c r="HF386" t="s">
        <v>3</v>
      </c>
      <c r="HM386" t="s">
        <v>3</v>
      </c>
      <c r="HN386" t="s">
        <v>3</v>
      </c>
      <c r="HO386" t="s">
        <v>3</v>
      </c>
      <c r="HP386" t="s">
        <v>3</v>
      </c>
      <c r="HQ386" t="s">
        <v>3</v>
      </c>
      <c r="IK386">
        <v>0</v>
      </c>
    </row>
    <row r="387" spans="1:255" x14ac:dyDescent="0.2">
      <c r="A387" s="2">
        <v>17</v>
      </c>
      <c r="B387" s="2">
        <v>1</v>
      </c>
      <c r="C387" s="2">
        <f>ROW(SmtRes!A1049)</f>
        <v>1049</v>
      </c>
      <c r="D387" s="2">
        <f>ROW(EtalonRes!A1069)</f>
        <v>1069</v>
      </c>
      <c r="E387" s="2" t="s">
        <v>3</v>
      </c>
      <c r="F387" s="2" t="s">
        <v>35</v>
      </c>
      <c r="G387" s="2" t="s">
        <v>423</v>
      </c>
      <c r="H387" s="2" t="s">
        <v>37</v>
      </c>
      <c r="I387" s="2">
        <f>ROUND(9.72,9)</f>
        <v>9.7200000000000006</v>
      </c>
      <c r="J387" s="2">
        <v>0</v>
      </c>
      <c r="K387" s="2">
        <f>ROUND(9.72,9)</f>
        <v>9.7200000000000006</v>
      </c>
      <c r="L387" s="2"/>
      <c r="M387" s="2"/>
      <c r="N387" s="2"/>
      <c r="O387" s="2">
        <f t="shared" si="420"/>
        <v>1309</v>
      </c>
      <c r="P387" s="2">
        <f t="shared" si="421"/>
        <v>703</v>
      </c>
      <c r="Q387" s="2">
        <f t="shared" si="422"/>
        <v>354</v>
      </c>
      <c r="R387" s="2">
        <f t="shared" si="423"/>
        <v>41</v>
      </c>
      <c r="S387" s="2">
        <f t="shared" si="424"/>
        <v>252</v>
      </c>
      <c r="T387" s="2">
        <f t="shared" si="425"/>
        <v>0</v>
      </c>
      <c r="U387" s="2">
        <f t="shared" si="426"/>
        <v>30.851279999999996</v>
      </c>
      <c r="V387" s="2">
        <f t="shared" si="427"/>
        <v>3.8899439999999998</v>
      </c>
      <c r="W387" s="2">
        <f t="shared" si="428"/>
        <v>0</v>
      </c>
      <c r="X387" s="2">
        <f t="shared" si="429"/>
        <v>357</v>
      </c>
      <c r="Y387" s="2">
        <f t="shared" si="430"/>
        <v>199</v>
      </c>
      <c r="Z387" s="2"/>
      <c r="AA387" s="2">
        <v>-1</v>
      </c>
      <c r="AB387" s="2">
        <f t="shared" si="431"/>
        <v>134.65700000000001</v>
      </c>
      <c r="AC387" s="2">
        <f t="shared" si="432"/>
        <v>72.349999999999994</v>
      </c>
      <c r="AD387" s="2">
        <f>ROUND(((((ET387*1.2*1.15))-((EU387*1.2*1.15)))+AE387),6)</f>
        <v>36.376800000000003</v>
      </c>
      <c r="AE387" s="2">
        <f>ROUND(((EU387*1.2*1.15)),6)</f>
        <v>4.1951999999999998</v>
      </c>
      <c r="AF387" s="2">
        <f>ROUND(((EV387*1.2*1.15)),6)</f>
        <v>25.930199999999999</v>
      </c>
      <c r="AG387" s="2">
        <f t="shared" si="434"/>
        <v>0</v>
      </c>
      <c r="AH387" s="2">
        <f>((EW387*1.2*1.15))</f>
        <v>3.1739999999999995</v>
      </c>
      <c r="AI387" s="2">
        <f>((EX387*1.2*1.15))</f>
        <v>0.40019999999999994</v>
      </c>
      <c r="AJ387" s="2">
        <f t="shared" si="436"/>
        <v>0</v>
      </c>
      <c r="AK387" s="2">
        <v>117.5</v>
      </c>
      <c r="AL387" s="2">
        <v>72.349999999999994</v>
      </c>
      <c r="AM387" s="2">
        <v>26.36</v>
      </c>
      <c r="AN387" s="2">
        <v>3.04</v>
      </c>
      <c r="AO387" s="2">
        <v>18.79</v>
      </c>
      <c r="AP387" s="2">
        <v>0</v>
      </c>
      <c r="AQ387" s="2">
        <v>2.2999999999999998</v>
      </c>
      <c r="AR387" s="2">
        <v>0.28999999999999998</v>
      </c>
      <c r="AS387" s="2">
        <v>0</v>
      </c>
      <c r="AT387" s="2">
        <v>122</v>
      </c>
      <c r="AU387" s="2">
        <v>68</v>
      </c>
      <c r="AV387" s="2">
        <v>1</v>
      </c>
      <c r="AW387" s="2">
        <v>1</v>
      </c>
      <c r="AX387" s="2"/>
      <c r="AY387" s="2"/>
      <c r="AZ387" s="2">
        <v>1</v>
      </c>
      <c r="BA387" s="2">
        <v>1</v>
      </c>
      <c r="BB387" s="2">
        <v>1</v>
      </c>
      <c r="BC387" s="2">
        <v>1</v>
      </c>
      <c r="BD387" s="2" t="s">
        <v>3</v>
      </c>
      <c r="BE387" s="2" t="s">
        <v>3</v>
      </c>
      <c r="BF387" s="2" t="s">
        <v>3</v>
      </c>
      <c r="BG387" s="2" t="s">
        <v>3</v>
      </c>
      <c r="BH387" s="2">
        <v>0</v>
      </c>
      <c r="BI387" s="2">
        <v>1</v>
      </c>
      <c r="BJ387" s="2" t="s">
        <v>38</v>
      </c>
      <c r="BK387" s="2"/>
      <c r="BL387" s="2"/>
      <c r="BM387" s="2">
        <v>8001</v>
      </c>
      <c r="BN387" s="2">
        <v>0</v>
      </c>
      <c r="BO387" s="2" t="s">
        <v>3</v>
      </c>
      <c r="BP387" s="2">
        <v>0</v>
      </c>
      <c r="BQ387" s="2">
        <v>2</v>
      </c>
      <c r="BR387" s="2">
        <v>0</v>
      </c>
      <c r="BS387" s="2">
        <v>1</v>
      </c>
      <c r="BT387" s="2">
        <v>1</v>
      </c>
      <c r="BU387" s="2">
        <v>1</v>
      </c>
      <c r="BV387" s="2">
        <v>1</v>
      </c>
      <c r="BW387" s="2">
        <v>1</v>
      </c>
      <c r="BX387" s="2">
        <v>1</v>
      </c>
      <c r="BY387" s="2" t="s">
        <v>3</v>
      </c>
      <c r="BZ387" s="2">
        <v>122</v>
      </c>
      <c r="CA387" s="2">
        <v>68</v>
      </c>
      <c r="CB387" s="2" t="s">
        <v>3</v>
      </c>
      <c r="CC387" s="2"/>
      <c r="CD387" s="2"/>
      <c r="CE387" s="2">
        <v>0</v>
      </c>
      <c r="CF387" s="2">
        <v>0</v>
      </c>
      <c r="CG387" s="2">
        <v>0</v>
      </c>
      <c r="CH387" s="2"/>
      <c r="CI387" s="2"/>
      <c r="CJ387" s="2"/>
      <c r="CK387" s="2"/>
      <c r="CL387" s="2"/>
      <c r="CM387" s="2">
        <v>0</v>
      </c>
      <c r="CN387" s="2" t="s">
        <v>1035</v>
      </c>
      <c r="CO387" s="2">
        <v>0</v>
      </c>
      <c r="CP387" s="2">
        <f t="shared" si="437"/>
        <v>1309</v>
      </c>
      <c r="CQ387" s="2">
        <f t="shared" si="438"/>
        <v>72.349999999999994</v>
      </c>
      <c r="CR387" s="2">
        <f t="shared" si="439"/>
        <v>36.376800000000003</v>
      </c>
      <c r="CS387" s="2">
        <f t="shared" si="440"/>
        <v>4.1951999999999998</v>
      </c>
      <c r="CT387" s="2">
        <f t="shared" si="441"/>
        <v>25.930199999999999</v>
      </c>
      <c r="CU387" s="2">
        <f t="shared" si="442"/>
        <v>0</v>
      </c>
      <c r="CV387" s="2">
        <f t="shared" si="443"/>
        <v>3.1739999999999995</v>
      </c>
      <c r="CW387" s="2">
        <f t="shared" si="444"/>
        <v>0.40019999999999994</v>
      </c>
      <c r="CX387" s="2">
        <f t="shared" si="445"/>
        <v>0</v>
      </c>
      <c r="CY387" s="2">
        <f t="shared" si="446"/>
        <v>357.46</v>
      </c>
      <c r="CZ387" s="2">
        <f t="shared" si="447"/>
        <v>199.24</v>
      </c>
      <c r="DA387" s="2"/>
      <c r="DB387" s="2"/>
      <c r="DC387" s="2" t="s">
        <v>3</v>
      </c>
      <c r="DD387" s="2" t="s">
        <v>3</v>
      </c>
      <c r="DE387" s="2" t="s">
        <v>286</v>
      </c>
      <c r="DF387" s="2" t="s">
        <v>286</v>
      </c>
      <c r="DG387" s="2" t="s">
        <v>286</v>
      </c>
      <c r="DH387" s="2" t="s">
        <v>3</v>
      </c>
      <c r="DI387" s="2" t="s">
        <v>286</v>
      </c>
      <c r="DJ387" s="2" t="s">
        <v>286</v>
      </c>
      <c r="DK387" s="2" t="s">
        <v>3</v>
      </c>
      <c r="DL387" s="2" t="s">
        <v>3</v>
      </c>
      <c r="DM387" s="2" t="s">
        <v>3</v>
      </c>
      <c r="DN387" s="2">
        <v>0</v>
      </c>
      <c r="DO387" s="2">
        <v>0</v>
      </c>
      <c r="DP387" s="2">
        <v>1</v>
      </c>
      <c r="DQ387" s="2">
        <v>1</v>
      </c>
      <c r="DR387" s="2"/>
      <c r="DS387" s="2"/>
      <c r="DT387" s="2"/>
      <c r="DU387" s="2">
        <v>1013</v>
      </c>
      <c r="DV387" s="2" t="s">
        <v>37</v>
      </c>
      <c r="DW387" s="2" t="s">
        <v>37</v>
      </c>
      <c r="DX387" s="2">
        <v>1</v>
      </c>
      <c r="DY387" s="2"/>
      <c r="DZ387" s="2" t="s">
        <v>3</v>
      </c>
      <c r="EA387" s="2" t="s">
        <v>3</v>
      </c>
      <c r="EB387" s="2" t="s">
        <v>3</v>
      </c>
      <c r="EC387" s="2" t="s">
        <v>3</v>
      </c>
      <c r="ED387" s="2"/>
      <c r="EE387" s="2">
        <v>41318372</v>
      </c>
      <c r="EF387" s="2">
        <v>2</v>
      </c>
      <c r="EG387" s="2" t="s">
        <v>25</v>
      </c>
      <c r="EH387" s="2">
        <v>0</v>
      </c>
      <c r="EI387" s="2" t="s">
        <v>3</v>
      </c>
      <c r="EJ387" s="2">
        <v>1</v>
      </c>
      <c r="EK387" s="2">
        <v>8001</v>
      </c>
      <c r="EL387" s="2" t="s">
        <v>39</v>
      </c>
      <c r="EM387" s="2" t="s">
        <v>40</v>
      </c>
      <c r="EN387" s="2"/>
      <c r="EO387" s="2" t="s">
        <v>289</v>
      </c>
      <c r="EP387" s="2"/>
      <c r="EQ387" s="2">
        <v>132864</v>
      </c>
      <c r="ER387" s="2">
        <v>117.5</v>
      </c>
      <c r="ES387" s="2">
        <v>72.349999999999994</v>
      </c>
      <c r="ET387" s="2">
        <v>26.36</v>
      </c>
      <c r="EU387" s="2">
        <v>3.04</v>
      </c>
      <c r="EV387" s="2">
        <v>18.79</v>
      </c>
      <c r="EW387" s="2">
        <v>2.2999999999999998</v>
      </c>
      <c r="EX387" s="2">
        <v>0.28999999999999998</v>
      </c>
      <c r="EY387" s="2">
        <v>0</v>
      </c>
      <c r="EZ387" s="2"/>
      <c r="FA387" s="2"/>
      <c r="FB387" s="2"/>
      <c r="FC387" s="2"/>
      <c r="FD387" s="2"/>
      <c r="FE387" s="2"/>
      <c r="FF387" s="2"/>
      <c r="FG387" s="2"/>
      <c r="FH387" s="2"/>
      <c r="FI387" s="2"/>
      <c r="FJ387" s="2"/>
      <c r="FK387" s="2"/>
      <c r="FL387" s="2"/>
      <c r="FM387" s="2"/>
      <c r="FN387" s="2"/>
      <c r="FO387" s="2"/>
      <c r="FP387" s="2"/>
      <c r="FQ387" s="2">
        <v>0</v>
      </c>
      <c r="FR387" s="2">
        <f t="shared" si="448"/>
        <v>0</v>
      </c>
      <c r="FS387" s="2">
        <v>0</v>
      </c>
      <c r="FT387" s="2"/>
      <c r="FU387" s="2"/>
      <c r="FV387" s="2"/>
      <c r="FW387" s="2"/>
      <c r="FX387" s="2">
        <v>122</v>
      </c>
      <c r="FY387" s="2">
        <v>68</v>
      </c>
      <c r="FZ387" s="2"/>
      <c r="GA387" s="2" t="s">
        <v>3</v>
      </c>
      <c r="GB387" s="2"/>
      <c r="GC387" s="2"/>
      <c r="GD387" s="2">
        <v>1</v>
      </c>
      <c r="GE387" s="2"/>
      <c r="GF387" s="2">
        <v>-875919129</v>
      </c>
      <c r="GG387" s="2">
        <v>2</v>
      </c>
      <c r="GH387" s="2">
        <v>1</v>
      </c>
      <c r="GI387" s="2">
        <v>-2</v>
      </c>
      <c r="GJ387" s="2">
        <v>0</v>
      </c>
      <c r="GK387" s="2">
        <v>0</v>
      </c>
      <c r="GL387" s="2">
        <f t="shared" si="449"/>
        <v>0</v>
      </c>
      <c r="GM387" s="2">
        <f t="shared" si="450"/>
        <v>1865</v>
      </c>
      <c r="GN387" s="2">
        <f t="shared" si="451"/>
        <v>1865</v>
      </c>
      <c r="GO387" s="2">
        <f t="shared" si="452"/>
        <v>0</v>
      </c>
      <c r="GP387" s="2">
        <f t="shared" si="453"/>
        <v>0</v>
      </c>
      <c r="GQ387" s="2"/>
      <c r="GR387" s="2">
        <v>0</v>
      </c>
      <c r="GS387" s="2">
        <v>3</v>
      </c>
      <c r="GT387" s="2">
        <v>0</v>
      </c>
      <c r="GU387" s="2" t="s">
        <v>3</v>
      </c>
      <c r="GV387" s="2">
        <f t="shared" si="454"/>
        <v>0</v>
      </c>
      <c r="GW387" s="2">
        <v>1</v>
      </c>
      <c r="GX387" s="2">
        <f t="shared" si="455"/>
        <v>0</v>
      </c>
      <c r="GY387" s="2"/>
      <c r="GZ387" s="2"/>
      <c r="HA387" s="2">
        <v>0</v>
      </c>
      <c r="HB387" s="2">
        <v>0</v>
      </c>
      <c r="HC387" s="2">
        <f t="shared" si="456"/>
        <v>0</v>
      </c>
      <c r="HD387" s="2"/>
      <c r="HE387" s="2" t="s">
        <v>3</v>
      </c>
      <c r="HF387" s="2" t="s">
        <v>3</v>
      </c>
      <c r="HG387" s="2"/>
      <c r="HH387" s="2"/>
      <c r="HI387" s="2"/>
      <c r="HJ387" s="2"/>
      <c r="HK387" s="2"/>
      <c r="HL387" s="2"/>
      <c r="HM387" s="2" t="s">
        <v>3</v>
      </c>
      <c r="HN387" s="2" t="s">
        <v>3</v>
      </c>
      <c r="HO387" s="2" t="s">
        <v>3</v>
      </c>
      <c r="HP387" s="2" t="s">
        <v>3</v>
      </c>
      <c r="HQ387" s="2" t="s">
        <v>3</v>
      </c>
      <c r="HR387" s="2"/>
      <c r="HS387" s="2"/>
      <c r="HT387" s="2"/>
      <c r="HU387" s="2"/>
      <c r="HV387" s="2"/>
      <c r="HW387" s="2"/>
      <c r="HX387" s="2"/>
      <c r="HY387" s="2"/>
      <c r="HZ387" s="2"/>
      <c r="IA387" s="2"/>
      <c r="IB387" s="2"/>
      <c r="IC387" s="2"/>
      <c r="ID387" s="2"/>
      <c r="IE387" s="2"/>
      <c r="IF387" s="2"/>
      <c r="IG387" s="2"/>
      <c r="IH387" s="2"/>
      <c r="II387" s="2"/>
      <c r="IJ387" s="2"/>
      <c r="IK387" s="2">
        <v>0</v>
      </c>
      <c r="IL387" s="2"/>
      <c r="IM387" s="2"/>
      <c r="IN387" s="2"/>
      <c r="IO387" s="2"/>
      <c r="IP387" s="2"/>
      <c r="IQ387" s="2"/>
      <c r="IR387" s="2"/>
      <c r="IS387" s="2"/>
      <c r="IT387" s="2"/>
      <c r="IU387" s="2"/>
    </row>
    <row r="388" spans="1:255" x14ac:dyDescent="0.2">
      <c r="A388">
        <v>17</v>
      </c>
      <c r="B388">
        <v>1</v>
      </c>
      <c r="C388">
        <f>ROW(SmtRes!A1056)</f>
        <v>1056</v>
      </c>
      <c r="D388">
        <f>ROW(EtalonRes!A1076)</f>
        <v>1076</v>
      </c>
      <c r="E388" t="s">
        <v>3</v>
      </c>
      <c r="F388" t="s">
        <v>35</v>
      </c>
      <c r="G388" t="s">
        <v>423</v>
      </c>
      <c r="H388" t="s">
        <v>37</v>
      </c>
      <c r="I388">
        <f>ROUND(9.72,9)</f>
        <v>9.7200000000000006</v>
      </c>
      <c r="J388">
        <v>0</v>
      </c>
      <c r="K388">
        <f>ROUND(9.72,9)</f>
        <v>9.7200000000000006</v>
      </c>
      <c r="O388">
        <f t="shared" si="420"/>
        <v>1309</v>
      </c>
      <c r="P388">
        <f t="shared" si="421"/>
        <v>703</v>
      </c>
      <c r="Q388">
        <f t="shared" si="422"/>
        <v>354</v>
      </c>
      <c r="R388">
        <f t="shared" si="423"/>
        <v>41</v>
      </c>
      <c r="S388">
        <f t="shared" si="424"/>
        <v>252</v>
      </c>
      <c r="T388">
        <f t="shared" si="425"/>
        <v>0</v>
      </c>
      <c r="U388">
        <f t="shared" si="426"/>
        <v>30.851279999999996</v>
      </c>
      <c r="V388">
        <f t="shared" si="427"/>
        <v>3.8899439999999998</v>
      </c>
      <c r="W388">
        <f t="shared" si="428"/>
        <v>0</v>
      </c>
      <c r="X388">
        <f t="shared" si="429"/>
        <v>357</v>
      </c>
      <c r="Y388">
        <f t="shared" si="430"/>
        <v>199</v>
      </c>
      <c r="AA388">
        <v>-1</v>
      </c>
      <c r="AB388">
        <f t="shared" si="431"/>
        <v>134.65700000000001</v>
      </c>
      <c r="AC388">
        <f t="shared" si="432"/>
        <v>72.349999999999994</v>
      </c>
      <c r="AD388">
        <f>ROUND(((((ET388*1.2*1.15))-((EU388*1.2*1.15)))+AE388),6)</f>
        <v>36.376800000000003</v>
      </c>
      <c r="AE388">
        <f>ROUND(((EU388*1.2*1.15)),6)</f>
        <v>4.1951999999999998</v>
      </c>
      <c r="AF388">
        <f>ROUND(((EV388*1.2*1.15)),6)</f>
        <v>25.930199999999999</v>
      </c>
      <c r="AG388">
        <f t="shared" si="434"/>
        <v>0</v>
      </c>
      <c r="AH388">
        <f>((EW388*1.2*1.15))</f>
        <v>3.1739999999999995</v>
      </c>
      <c r="AI388">
        <f>((EX388*1.2*1.15))</f>
        <v>0.40019999999999994</v>
      </c>
      <c r="AJ388">
        <f t="shared" si="436"/>
        <v>0</v>
      </c>
      <c r="AK388">
        <v>117.5</v>
      </c>
      <c r="AL388">
        <v>72.349999999999994</v>
      </c>
      <c r="AM388">
        <v>26.36</v>
      </c>
      <c r="AN388">
        <v>3.04</v>
      </c>
      <c r="AO388">
        <v>18.79</v>
      </c>
      <c r="AP388">
        <v>0</v>
      </c>
      <c r="AQ388">
        <v>2.2999999999999998</v>
      </c>
      <c r="AR388">
        <v>0.28999999999999998</v>
      </c>
      <c r="AS388">
        <v>0</v>
      </c>
      <c r="AT388">
        <v>122</v>
      </c>
      <c r="AU388">
        <v>68</v>
      </c>
      <c r="AV388">
        <v>1</v>
      </c>
      <c r="AW388">
        <v>1</v>
      </c>
      <c r="AZ388">
        <v>1</v>
      </c>
      <c r="BA388">
        <v>1</v>
      </c>
      <c r="BB388">
        <v>1</v>
      </c>
      <c r="BC388">
        <v>1</v>
      </c>
      <c r="BD388" t="s">
        <v>3</v>
      </c>
      <c r="BE388" t="s">
        <v>3</v>
      </c>
      <c r="BF388" t="s">
        <v>3</v>
      </c>
      <c r="BG388" t="s">
        <v>3</v>
      </c>
      <c r="BH388">
        <v>0</v>
      </c>
      <c r="BI388">
        <v>1</v>
      </c>
      <c r="BJ388" t="s">
        <v>38</v>
      </c>
      <c r="BM388">
        <v>8001</v>
      </c>
      <c r="BN388">
        <v>0</v>
      </c>
      <c r="BO388" t="s">
        <v>258</v>
      </c>
      <c r="BP388">
        <v>1</v>
      </c>
      <c r="BQ388">
        <v>2</v>
      </c>
      <c r="BR388">
        <v>0</v>
      </c>
      <c r="BS388">
        <v>1</v>
      </c>
      <c r="BT388">
        <v>1</v>
      </c>
      <c r="BU388">
        <v>1</v>
      </c>
      <c r="BV388">
        <v>1</v>
      </c>
      <c r="BW388">
        <v>1</v>
      </c>
      <c r="BX388">
        <v>1</v>
      </c>
      <c r="BY388" t="s">
        <v>3</v>
      </c>
      <c r="BZ388">
        <v>122</v>
      </c>
      <c r="CA388">
        <v>68</v>
      </c>
      <c r="CB388" t="s">
        <v>3</v>
      </c>
      <c r="CE388">
        <v>0</v>
      </c>
      <c r="CF388">
        <v>0</v>
      </c>
      <c r="CG388">
        <v>0</v>
      </c>
      <c r="CM388">
        <v>0</v>
      </c>
      <c r="CN388" t="s">
        <v>1035</v>
      </c>
      <c r="CO388">
        <v>0</v>
      </c>
      <c r="CP388">
        <f t="shared" si="437"/>
        <v>1309</v>
      </c>
      <c r="CQ388">
        <f t="shared" si="438"/>
        <v>72.349999999999994</v>
      </c>
      <c r="CR388">
        <f t="shared" si="439"/>
        <v>36.376800000000003</v>
      </c>
      <c r="CS388">
        <f t="shared" si="440"/>
        <v>4.1951999999999998</v>
      </c>
      <c r="CT388">
        <f t="shared" si="441"/>
        <v>25.930199999999999</v>
      </c>
      <c r="CU388">
        <f t="shared" si="442"/>
        <v>0</v>
      </c>
      <c r="CV388">
        <f t="shared" si="443"/>
        <v>3.1739999999999995</v>
      </c>
      <c r="CW388">
        <f t="shared" si="444"/>
        <v>0.40019999999999994</v>
      </c>
      <c r="CX388">
        <f t="shared" si="445"/>
        <v>0</v>
      </c>
      <c r="CY388">
        <f t="shared" si="446"/>
        <v>357.46</v>
      </c>
      <c r="CZ388">
        <f t="shared" si="447"/>
        <v>199.24</v>
      </c>
      <c r="DC388" t="s">
        <v>3</v>
      </c>
      <c r="DD388" t="s">
        <v>3</v>
      </c>
      <c r="DE388" t="s">
        <v>286</v>
      </c>
      <c r="DF388" t="s">
        <v>286</v>
      </c>
      <c r="DG388" t="s">
        <v>286</v>
      </c>
      <c r="DH388" t="s">
        <v>3</v>
      </c>
      <c r="DI388" t="s">
        <v>286</v>
      </c>
      <c r="DJ388" t="s">
        <v>286</v>
      </c>
      <c r="DK388" t="s">
        <v>3</v>
      </c>
      <c r="DL388" t="s">
        <v>3</v>
      </c>
      <c r="DM388" t="s">
        <v>3</v>
      </c>
      <c r="DN388">
        <v>0</v>
      </c>
      <c r="DO388">
        <v>0</v>
      </c>
      <c r="DP388">
        <v>1</v>
      </c>
      <c r="DQ388">
        <v>1</v>
      </c>
      <c r="DU388">
        <v>1013</v>
      </c>
      <c r="DV388" t="s">
        <v>37</v>
      </c>
      <c r="DW388" t="s">
        <v>37</v>
      </c>
      <c r="DX388">
        <v>1</v>
      </c>
      <c r="DZ388" t="s">
        <v>3</v>
      </c>
      <c r="EA388" t="s">
        <v>3</v>
      </c>
      <c r="EB388" t="s">
        <v>3</v>
      </c>
      <c r="EC388" t="s">
        <v>3</v>
      </c>
      <c r="EE388">
        <v>41318372</v>
      </c>
      <c r="EF388">
        <v>2</v>
      </c>
      <c r="EG388" t="s">
        <v>25</v>
      </c>
      <c r="EH388">
        <v>0</v>
      </c>
      <c r="EI388" t="s">
        <v>3</v>
      </c>
      <c r="EJ388">
        <v>1</v>
      </c>
      <c r="EK388">
        <v>8001</v>
      </c>
      <c r="EL388" t="s">
        <v>39</v>
      </c>
      <c r="EM388" t="s">
        <v>40</v>
      </c>
      <c r="EO388" t="s">
        <v>289</v>
      </c>
      <c r="EQ388">
        <v>132864</v>
      </c>
      <c r="ER388">
        <v>117.5</v>
      </c>
      <c r="ES388">
        <v>72.349999999999994</v>
      </c>
      <c r="ET388">
        <v>26.36</v>
      </c>
      <c r="EU388">
        <v>3.04</v>
      </c>
      <c r="EV388">
        <v>18.79</v>
      </c>
      <c r="EW388">
        <v>2.2999999999999998</v>
      </c>
      <c r="EX388">
        <v>0.28999999999999998</v>
      </c>
      <c r="EY388">
        <v>0</v>
      </c>
      <c r="FQ388">
        <v>0</v>
      </c>
      <c r="FR388">
        <f t="shared" si="448"/>
        <v>0</v>
      </c>
      <c r="FS388">
        <v>0</v>
      </c>
      <c r="FX388">
        <v>122</v>
      </c>
      <c r="FY388">
        <v>68</v>
      </c>
      <c r="GA388" t="s">
        <v>3</v>
      </c>
      <c r="GD388">
        <v>1</v>
      </c>
      <c r="GF388">
        <v>-875919129</v>
      </c>
      <c r="GG388">
        <v>1</v>
      </c>
      <c r="GH388">
        <v>1</v>
      </c>
      <c r="GI388">
        <v>-2</v>
      </c>
      <c r="GJ388">
        <v>0</v>
      </c>
      <c r="GK388">
        <v>0</v>
      </c>
      <c r="GL388">
        <f t="shared" si="449"/>
        <v>0</v>
      </c>
      <c r="GM388">
        <f t="shared" si="450"/>
        <v>1865</v>
      </c>
      <c r="GN388">
        <f t="shared" si="451"/>
        <v>1865</v>
      </c>
      <c r="GO388">
        <f t="shared" si="452"/>
        <v>0</v>
      </c>
      <c r="GP388">
        <f t="shared" si="453"/>
        <v>0</v>
      </c>
      <c r="GR388">
        <v>0</v>
      </c>
      <c r="GS388">
        <v>3</v>
      </c>
      <c r="GT388">
        <v>0</v>
      </c>
      <c r="GU388" t="s">
        <v>3</v>
      </c>
      <c r="GV388">
        <f t="shared" si="454"/>
        <v>0</v>
      </c>
      <c r="GW388">
        <v>1</v>
      </c>
      <c r="GX388">
        <f t="shared" si="455"/>
        <v>0</v>
      </c>
      <c r="HA388">
        <v>0</v>
      </c>
      <c r="HB388">
        <v>0</v>
      </c>
      <c r="HC388">
        <f t="shared" si="456"/>
        <v>0</v>
      </c>
      <c r="HE388" t="s">
        <v>3</v>
      </c>
      <c r="HF388" t="s">
        <v>3</v>
      </c>
      <c r="HM388" t="s">
        <v>3</v>
      </c>
      <c r="HN388" t="s">
        <v>3</v>
      </c>
      <c r="HO388" t="s">
        <v>3</v>
      </c>
      <c r="HP388" t="s">
        <v>3</v>
      </c>
      <c r="HQ388" t="s">
        <v>3</v>
      </c>
      <c r="IK388">
        <v>0</v>
      </c>
    </row>
    <row r="389" spans="1:255" x14ac:dyDescent="0.2">
      <c r="A389" s="2">
        <v>17</v>
      </c>
      <c r="B389" s="2">
        <v>1</v>
      </c>
      <c r="C389" s="2">
        <f>ROW(SmtRes!A1061)</f>
        <v>1061</v>
      </c>
      <c r="D389" s="2">
        <f>ROW(EtalonRes!A1082)</f>
        <v>1082</v>
      </c>
      <c r="E389" s="2" t="s">
        <v>3</v>
      </c>
      <c r="F389" s="2" t="s">
        <v>263</v>
      </c>
      <c r="G389" s="2" t="s">
        <v>264</v>
      </c>
      <c r="H389" s="2" t="s">
        <v>265</v>
      </c>
      <c r="I389" s="2">
        <f>ROUND(162/1000,9)</f>
        <v>0.16200000000000001</v>
      </c>
      <c r="J389" s="2">
        <v>0</v>
      </c>
      <c r="K389" s="2">
        <f>ROUND(162/1000,9)</f>
        <v>0.16200000000000001</v>
      </c>
      <c r="L389" s="2"/>
      <c r="M389" s="2"/>
      <c r="N389" s="2"/>
      <c r="O389" s="2">
        <f t="shared" si="420"/>
        <v>617</v>
      </c>
      <c r="P389" s="2">
        <f t="shared" si="421"/>
        <v>11</v>
      </c>
      <c r="Q389" s="2">
        <f t="shared" si="422"/>
        <v>463</v>
      </c>
      <c r="R389" s="2">
        <f t="shared" si="423"/>
        <v>62</v>
      </c>
      <c r="S389" s="2">
        <f t="shared" si="424"/>
        <v>143</v>
      </c>
      <c r="T389" s="2">
        <f t="shared" si="425"/>
        <v>0</v>
      </c>
      <c r="U389" s="2">
        <f t="shared" si="426"/>
        <v>16.922519999999999</v>
      </c>
      <c r="V389" s="2">
        <f t="shared" si="427"/>
        <v>4.6234799999999998</v>
      </c>
      <c r="W389" s="2">
        <f t="shared" si="428"/>
        <v>0</v>
      </c>
      <c r="X389" s="2">
        <f t="shared" si="429"/>
        <v>234</v>
      </c>
      <c r="Y389" s="2">
        <f t="shared" si="430"/>
        <v>113</v>
      </c>
      <c r="Z389" s="2"/>
      <c r="AA389" s="2">
        <v>-1</v>
      </c>
      <c r="AB389" s="2">
        <f t="shared" si="431"/>
        <v>3808.59</v>
      </c>
      <c r="AC389" s="2">
        <f t="shared" si="432"/>
        <v>68.010000000000005</v>
      </c>
      <c r="AD389" s="2">
        <f>ROUND((((ET389)-(EU389))+AE389),6)</f>
        <v>2856.85</v>
      </c>
      <c r="AE389" s="2">
        <f>ROUND((EU389),6)</f>
        <v>385.29</v>
      </c>
      <c r="AF389" s="2">
        <f>ROUND((EV389),6)</f>
        <v>883.73</v>
      </c>
      <c r="AG389" s="2">
        <f t="shared" si="434"/>
        <v>0</v>
      </c>
      <c r="AH389" s="2">
        <f>(EW389)</f>
        <v>104.46</v>
      </c>
      <c r="AI389" s="2">
        <f>(EX389)</f>
        <v>28.54</v>
      </c>
      <c r="AJ389" s="2">
        <f t="shared" si="436"/>
        <v>0</v>
      </c>
      <c r="AK389" s="2">
        <v>3808.59</v>
      </c>
      <c r="AL389" s="2">
        <v>68.010000000000005</v>
      </c>
      <c r="AM389" s="2">
        <v>2856.85</v>
      </c>
      <c r="AN389" s="2">
        <v>385.29</v>
      </c>
      <c r="AO389" s="2">
        <v>883.73</v>
      </c>
      <c r="AP389" s="2">
        <v>0</v>
      </c>
      <c r="AQ389" s="2">
        <v>104.46</v>
      </c>
      <c r="AR389" s="2">
        <v>28.54</v>
      </c>
      <c r="AS389" s="2">
        <v>0</v>
      </c>
      <c r="AT389" s="2">
        <v>114</v>
      </c>
      <c r="AU389" s="2">
        <v>55</v>
      </c>
      <c r="AV389" s="2">
        <v>1</v>
      </c>
      <c r="AW389" s="2">
        <v>1</v>
      </c>
      <c r="AX389" s="2"/>
      <c r="AY389" s="2"/>
      <c r="AZ389" s="2">
        <v>1</v>
      </c>
      <c r="BA389" s="2">
        <v>1</v>
      </c>
      <c r="BB389" s="2">
        <v>1</v>
      </c>
      <c r="BC389" s="2">
        <v>1</v>
      </c>
      <c r="BD389" s="2" t="s">
        <v>3</v>
      </c>
      <c r="BE389" s="2" t="s">
        <v>3</v>
      </c>
      <c r="BF389" s="2" t="s">
        <v>3</v>
      </c>
      <c r="BG389" s="2" t="s">
        <v>3</v>
      </c>
      <c r="BH389" s="2">
        <v>0</v>
      </c>
      <c r="BI389" s="2">
        <v>1</v>
      </c>
      <c r="BJ389" s="2" t="s">
        <v>266</v>
      </c>
      <c r="BK389" s="2"/>
      <c r="BL389" s="2"/>
      <c r="BM389" s="2">
        <v>28001</v>
      </c>
      <c r="BN389" s="2">
        <v>0</v>
      </c>
      <c r="BO389" s="2" t="s">
        <v>3</v>
      </c>
      <c r="BP389" s="2">
        <v>0</v>
      </c>
      <c r="BQ389" s="2">
        <v>2</v>
      </c>
      <c r="BR389" s="2">
        <v>0</v>
      </c>
      <c r="BS389" s="2">
        <v>1</v>
      </c>
      <c r="BT389" s="2">
        <v>1</v>
      </c>
      <c r="BU389" s="2">
        <v>1</v>
      </c>
      <c r="BV389" s="2">
        <v>1</v>
      </c>
      <c r="BW389" s="2">
        <v>1</v>
      </c>
      <c r="BX389" s="2">
        <v>1</v>
      </c>
      <c r="BY389" s="2" t="s">
        <v>3</v>
      </c>
      <c r="BZ389" s="2">
        <v>114</v>
      </c>
      <c r="CA389" s="2">
        <v>55</v>
      </c>
      <c r="CB389" s="2" t="s">
        <v>3</v>
      </c>
      <c r="CC389" s="2"/>
      <c r="CD389" s="2"/>
      <c r="CE389" s="2">
        <v>0</v>
      </c>
      <c r="CF389" s="2">
        <v>0</v>
      </c>
      <c r="CG389" s="2">
        <v>0</v>
      </c>
      <c r="CH389" s="2"/>
      <c r="CI389" s="2"/>
      <c r="CJ389" s="2"/>
      <c r="CK389" s="2"/>
      <c r="CL389" s="2"/>
      <c r="CM389" s="2">
        <v>0</v>
      </c>
      <c r="CN389" s="2" t="s">
        <v>23</v>
      </c>
      <c r="CO389" s="2">
        <v>0</v>
      </c>
      <c r="CP389" s="2">
        <f t="shared" si="437"/>
        <v>617</v>
      </c>
      <c r="CQ389" s="2">
        <f t="shared" si="438"/>
        <v>68.010000000000005</v>
      </c>
      <c r="CR389" s="2">
        <f t="shared" si="439"/>
        <v>2856.85</v>
      </c>
      <c r="CS389" s="2">
        <f t="shared" si="440"/>
        <v>385.29</v>
      </c>
      <c r="CT389" s="2">
        <f t="shared" si="441"/>
        <v>883.73</v>
      </c>
      <c r="CU389" s="2">
        <f t="shared" si="442"/>
        <v>0</v>
      </c>
      <c r="CV389" s="2">
        <f t="shared" si="443"/>
        <v>104.46</v>
      </c>
      <c r="CW389" s="2">
        <f t="shared" si="444"/>
        <v>28.54</v>
      </c>
      <c r="CX389" s="2">
        <f t="shared" si="445"/>
        <v>0</v>
      </c>
      <c r="CY389" s="2">
        <f t="shared" si="446"/>
        <v>233.7</v>
      </c>
      <c r="CZ389" s="2">
        <f t="shared" si="447"/>
        <v>112.75</v>
      </c>
      <c r="DA389" s="2"/>
      <c r="DB389" s="2"/>
      <c r="DC389" s="2" t="s">
        <v>3</v>
      </c>
      <c r="DD389" s="2" t="s">
        <v>3</v>
      </c>
      <c r="DE389" s="2" t="s">
        <v>3</v>
      </c>
      <c r="DF389" s="2" t="s">
        <v>3</v>
      </c>
      <c r="DG389" s="2" t="s">
        <v>3</v>
      </c>
      <c r="DH389" s="2" t="s">
        <v>3</v>
      </c>
      <c r="DI389" s="2" t="s">
        <v>3</v>
      </c>
      <c r="DJ389" s="2" t="s">
        <v>3</v>
      </c>
      <c r="DK389" s="2" t="s">
        <v>3</v>
      </c>
      <c r="DL389" s="2" t="s">
        <v>3</v>
      </c>
      <c r="DM389" s="2" t="s">
        <v>3</v>
      </c>
      <c r="DN389" s="2">
        <v>0</v>
      </c>
      <c r="DO389" s="2">
        <v>0</v>
      </c>
      <c r="DP389" s="2">
        <v>1</v>
      </c>
      <c r="DQ389" s="2">
        <v>1</v>
      </c>
      <c r="DR389" s="2"/>
      <c r="DS389" s="2"/>
      <c r="DT389" s="2"/>
      <c r="DU389" s="2">
        <v>1013</v>
      </c>
      <c r="DV389" s="2" t="s">
        <v>265</v>
      </c>
      <c r="DW389" s="2" t="s">
        <v>265</v>
      </c>
      <c r="DX389" s="2">
        <v>1</v>
      </c>
      <c r="DY389" s="2"/>
      <c r="DZ389" s="2" t="s">
        <v>3</v>
      </c>
      <c r="EA389" s="2" t="s">
        <v>3</v>
      </c>
      <c r="EB389" s="2" t="s">
        <v>3</v>
      </c>
      <c r="EC389" s="2" t="s">
        <v>3</v>
      </c>
      <c r="ED389" s="2"/>
      <c r="EE389" s="2">
        <v>41318413</v>
      </c>
      <c r="EF389" s="2">
        <v>2</v>
      </c>
      <c r="EG389" s="2" t="s">
        <v>25</v>
      </c>
      <c r="EH389" s="2">
        <v>0</v>
      </c>
      <c r="EI389" s="2" t="s">
        <v>3</v>
      </c>
      <c r="EJ389" s="2">
        <v>1</v>
      </c>
      <c r="EK389" s="2">
        <v>28001</v>
      </c>
      <c r="EL389" s="2" t="s">
        <v>267</v>
      </c>
      <c r="EM389" s="2" t="s">
        <v>268</v>
      </c>
      <c r="EN389" s="2"/>
      <c r="EO389" s="2" t="s">
        <v>28</v>
      </c>
      <c r="EP389" s="2"/>
      <c r="EQ389" s="2">
        <v>132864</v>
      </c>
      <c r="ER389" s="2">
        <v>3808.59</v>
      </c>
      <c r="ES389" s="2">
        <v>68.010000000000005</v>
      </c>
      <c r="ET389" s="2">
        <v>2856.85</v>
      </c>
      <c r="EU389" s="2">
        <v>385.29</v>
      </c>
      <c r="EV389" s="2">
        <v>883.73</v>
      </c>
      <c r="EW389" s="2">
        <v>104.46</v>
      </c>
      <c r="EX389" s="2">
        <v>28.54</v>
      </c>
      <c r="EY389" s="2">
        <v>0</v>
      </c>
      <c r="EZ389" s="2"/>
      <c r="FA389" s="2"/>
      <c r="FB389" s="2"/>
      <c r="FC389" s="2"/>
      <c r="FD389" s="2"/>
      <c r="FE389" s="2"/>
      <c r="FF389" s="2"/>
      <c r="FG389" s="2"/>
      <c r="FH389" s="2"/>
      <c r="FI389" s="2"/>
      <c r="FJ389" s="2"/>
      <c r="FK389" s="2"/>
      <c r="FL389" s="2"/>
      <c r="FM389" s="2"/>
      <c r="FN389" s="2"/>
      <c r="FO389" s="2"/>
      <c r="FP389" s="2"/>
      <c r="FQ389" s="2">
        <v>0</v>
      </c>
      <c r="FR389" s="2">
        <f t="shared" si="448"/>
        <v>0</v>
      </c>
      <c r="FS389" s="2">
        <v>0</v>
      </c>
      <c r="FT389" s="2"/>
      <c r="FU389" s="2"/>
      <c r="FV389" s="2"/>
      <c r="FW389" s="2"/>
      <c r="FX389" s="2">
        <v>114</v>
      </c>
      <c r="FY389" s="2">
        <v>55</v>
      </c>
      <c r="FZ389" s="2"/>
      <c r="GA389" s="2" t="s">
        <v>3</v>
      </c>
      <c r="GB389" s="2"/>
      <c r="GC389" s="2"/>
      <c r="GD389" s="2">
        <v>1</v>
      </c>
      <c r="GE389" s="2"/>
      <c r="GF389" s="2">
        <v>-1823738806</v>
      </c>
      <c r="GG389" s="2">
        <v>2</v>
      </c>
      <c r="GH389" s="2">
        <v>1</v>
      </c>
      <c r="GI389" s="2">
        <v>-2</v>
      </c>
      <c r="GJ389" s="2">
        <v>0</v>
      </c>
      <c r="GK389" s="2">
        <v>0</v>
      </c>
      <c r="GL389" s="2">
        <f t="shared" si="449"/>
        <v>0</v>
      </c>
      <c r="GM389" s="2">
        <f t="shared" si="450"/>
        <v>964</v>
      </c>
      <c r="GN389" s="2">
        <f t="shared" si="451"/>
        <v>964</v>
      </c>
      <c r="GO389" s="2">
        <f t="shared" si="452"/>
        <v>0</v>
      </c>
      <c r="GP389" s="2">
        <f t="shared" si="453"/>
        <v>0</v>
      </c>
      <c r="GQ389" s="2"/>
      <c r="GR389" s="2">
        <v>0</v>
      </c>
      <c r="GS389" s="2">
        <v>3</v>
      </c>
      <c r="GT389" s="2">
        <v>0</v>
      </c>
      <c r="GU389" s="2" t="s">
        <v>3</v>
      </c>
      <c r="GV389" s="2">
        <f t="shared" si="454"/>
        <v>0</v>
      </c>
      <c r="GW389" s="2">
        <v>1</v>
      </c>
      <c r="GX389" s="2">
        <f t="shared" si="455"/>
        <v>0</v>
      </c>
      <c r="GY389" s="2"/>
      <c r="GZ389" s="2"/>
      <c r="HA389" s="2">
        <v>0</v>
      </c>
      <c r="HB389" s="2">
        <v>0</v>
      </c>
      <c r="HC389" s="2">
        <f t="shared" si="456"/>
        <v>0</v>
      </c>
      <c r="HD389" s="2"/>
      <c r="HE389" s="2" t="s">
        <v>3</v>
      </c>
      <c r="HF389" s="2" t="s">
        <v>3</v>
      </c>
      <c r="HG389" s="2"/>
      <c r="HH389" s="2"/>
      <c r="HI389" s="2"/>
      <c r="HJ389" s="2"/>
      <c r="HK389" s="2"/>
      <c r="HL389" s="2"/>
      <c r="HM389" s="2" t="s">
        <v>3</v>
      </c>
      <c r="HN389" s="2" t="s">
        <v>3</v>
      </c>
      <c r="HO389" s="2" t="s">
        <v>3</v>
      </c>
      <c r="HP389" s="2" t="s">
        <v>3</v>
      </c>
      <c r="HQ389" s="2" t="s">
        <v>3</v>
      </c>
      <c r="HR389" s="2"/>
      <c r="HS389" s="2"/>
      <c r="HT389" s="2"/>
      <c r="HU389" s="2"/>
      <c r="HV389" s="2"/>
      <c r="HW389" s="2"/>
      <c r="HX389" s="2"/>
      <c r="HY389" s="2"/>
      <c r="HZ389" s="2"/>
      <c r="IA389" s="2"/>
      <c r="IB389" s="2"/>
      <c r="IC389" s="2"/>
      <c r="ID389" s="2"/>
      <c r="IE389" s="2"/>
      <c r="IF389" s="2"/>
      <c r="IG389" s="2"/>
      <c r="IH389" s="2"/>
      <c r="II389" s="2"/>
      <c r="IJ389" s="2"/>
      <c r="IK389" s="2">
        <v>0</v>
      </c>
      <c r="IL389" s="2"/>
      <c r="IM389" s="2"/>
      <c r="IN389" s="2"/>
      <c r="IO389" s="2"/>
      <c r="IP389" s="2"/>
      <c r="IQ389" s="2"/>
      <c r="IR389" s="2"/>
      <c r="IS389" s="2"/>
      <c r="IT389" s="2"/>
      <c r="IU389" s="2"/>
    </row>
    <row r="390" spans="1:255" x14ac:dyDescent="0.2">
      <c r="A390">
        <v>17</v>
      </c>
      <c r="B390">
        <v>1</v>
      </c>
      <c r="C390">
        <f>ROW(SmtRes!A1066)</f>
        <v>1066</v>
      </c>
      <c r="D390">
        <f>ROW(EtalonRes!A1088)</f>
        <v>1088</v>
      </c>
      <c r="E390" t="s">
        <v>3</v>
      </c>
      <c r="F390" t="s">
        <v>263</v>
      </c>
      <c r="G390" t="s">
        <v>264</v>
      </c>
      <c r="H390" t="s">
        <v>265</v>
      </c>
      <c r="I390">
        <f>ROUND(162/1000,9)</f>
        <v>0.16200000000000001</v>
      </c>
      <c r="J390">
        <v>0</v>
      </c>
      <c r="K390">
        <f>ROUND(162/1000,9)</f>
        <v>0.16200000000000001</v>
      </c>
      <c r="O390">
        <f t="shared" si="420"/>
        <v>617</v>
      </c>
      <c r="P390">
        <f t="shared" si="421"/>
        <v>11</v>
      </c>
      <c r="Q390">
        <f t="shared" si="422"/>
        <v>463</v>
      </c>
      <c r="R390">
        <f t="shared" si="423"/>
        <v>62</v>
      </c>
      <c r="S390">
        <f t="shared" si="424"/>
        <v>143</v>
      </c>
      <c r="T390">
        <f t="shared" si="425"/>
        <v>0</v>
      </c>
      <c r="U390">
        <f t="shared" si="426"/>
        <v>16.922519999999999</v>
      </c>
      <c r="V390">
        <f t="shared" si="427"/>
        <v>4.6234799999999998</v>
      </c>
      <c r="W390">
        <f t="shared" si="428"/>
        <v>0</v>
      </c>
      <c r="X390">
        <f t="shared" si="429"/>
        <v>234</v>
      </c>
      <c r="Y390">
        <f t="shared" si="430"/>
        <v>113</v>
      </c>
      <c r="AA390">
        <v>-1</v>
      </c>
      <c r="AB390">
        <f t="shared" si="431"/>
        <v>3808.59</v>
      </c>
      <c r="AC390">
        <f t="shared" si="432"/>
        <v>68.010000000000005</v>
      </c>
      <c r="AD390">
        <f>ROUND((((ET390)-(EU390))+AE390),6)</f>
        <v>2856.85</v>
      </c>
      <c r="AE390">
        <f>ROUND((EU390),6)</f>
        <v>385.29</v>
      </c>
      <c r="AF390">
        <f>ROUND((EV390),6)</f>
        <v>883.73</v>
      </c>
      <c r="AG390">
        <f t="shared" si="434"/>
        <v>0</v>
      </c>
      <c r="AH390">
        <f>(EW390)</f>
        <v>104.46</v>
      </c>
      <c r="AI390">
        <f>(EX390)</f>
        <v>28.54</v>
      </c>
      <c r="AJ390">
        <f t="shared" si="436"/>
        <v>0</v>
      </c>
      <c r="AK390">
        <v>3808.59</v>
      </c>
      <c r="AL390">
        <v>68.010000000000005</v>
      </c>
      <c r="AM390">
        <v>2856.85</v>
      </c>
      <c r="AN390">
        <v>385.29</v>
      </c>
      <c r="AO390">
        <v>883.73</v>
      </c>
      <c r="AP390">
        <v>0</v>
      </c>
      <c r="AQ390">
        <v>104.46</v>
      </c>
      <c r="AR390">
        <v>28.54</v>
      </c>
      <c r="AS390">
        <v>0</v>
      </c>
      <c r="AT390">
        <v>114</v>
      </c>
      <c r="AU390">
        <v>55</v>
      </c>
      <c r="AV390">
        <v>1</v>
      </c>
      <c r="AW390">
        <v>1</v>
      </c>
      <c r="AZ390">
        <v>1</v>
      </c>
      <c r="BA390">
        <v>1</v>
      </c>
      <c r="BB390">
        <v>1</v>
      </c>
      <c r="BC390">
        <v>1</v>
      </c>
      <c r="BD390" t="s">
        <v>3</v>
      </c>
      <c r="BE390" t="s">
        <v>3</v>
      </c>
      <c r="BF390" t="s">
        <v>3</v>
      </c>
      <c r="BG390" t="s">
        <v>3</v>
      </c>
      <c r="BH390">
        <v>0</v>
      </c>
      <c r="BI390">
        <v>1</v>
      </c>
      <c r="BJ390" t="s">
        <v>266</v>
      </c>
      <c r="BM390">
        <v>28001</v>
      </c>
      <c r="BN390">
        <v>0</v>
      </c>
      <c r="BO390" t="s">
        <v>258</v>
      </c>
      <c r="BP390">
        <v>1</v>
      </c>
      <c r="BQ390">
        <v>2</v>
      </c>
      <c r="BR390">
        <v>0</v>
      </c>
      <c r="BS390">
        <v>1</v>
      </c>
      <c r="BT390">
        <v>1</v>
      </c>
      <c r="BU390">
        <v>1</v>
      </c>
      <c r="BV390">
        <v>1</v>
      </c>
      <c r="BW390">
        <v>1</v>
      </c>
      <c r="BX390">
        <v>1</v>
      </c>
      <c r="BY390" t="s">
        <v>3</v>
      </c>
      <c r="BZ390">
        <v>114</v>
      </c>
      <c r="CA390">
        <v>55</v>
      </c>
      <c r="CB390" t="s">
        <v>3</v>
      </c>
      <c r="CE390">
        <v>0</v>
      </c>
      <c r="CF390">
        <v>0</v>
      </c>
      <c r="CG390">
        <v>0</v>
      </c>
      <c r="CM390">
        <v>0</v>
      </c>
      <c r="CN390" t="s">
        <v>23</v>
      </c>
      <c r="CO390">
        <v>0</v>
      </c>
      <c r="CP390">
        <f t="shared" si="437"/>
        <v>617</v>
      </c>
      <c r="CQ390">
        <f t="shared" si="438"/>
        <v>68.010000000000005</v>
      </c>
      <c r="CR390">
        <f t="shared" si="439"/>
        <v>2856.85</v>
      </c>
      <c r="CS390">
        <f t="shared" si="440"/>
        <v>385.29</v>
      </c>
      <c r="CT390">
        <f t="shared" si="441"/>
        <v>883.73</v>
      </c>
      <c r="CU390">
        <f t="shared" si="442"/>
        <v>0</v>
      </c>
      <c r="CV390">
        <f t="shared" si="443"/>
        <v>104.46</v>
      </c>
      <c r="CW390">
        <f t="shared" si="444"/>
        <v>28.54</v>
      </c>
      <c r="CX390">
        <f t="shared" si="445"/>
        <v>0</v>
      </c>
      <c r="CY390">
        <f t="shared" si="446"/>
        <v>233.7</v>
      </c>
      <c r="CZ390">
        <f t="shared" si="447"/>
        <v>112.75</v>
      </c>
      <c r="DC390" t="s">
        <v>3</v>
      </c>
      <c r="DD390" t="s">
        <v>3</v>
      </c>
      <c r="DE390" t="s">
        <v>3</v>
      </c>
      <c r="DF390" t="s">
        <v>3</v>
      </c>
      <c r="DG390" t="s">
        <v>3</v>
      </c>
      <c r="DH390" t="s">
        <v>3</v>
      </c>
      <c r="DI390" t="s">
        <v>3</v>
      </c>
      <c r="DJ390" t="s">
        <v>3</v>
      </c>
      <c r="DK390" t="s">
        <v>3</v>
      </c>
      <c r="DL390" t="s">
        <v>3</v>
      </c>
      <c r="DM390" t="s">
        <v>3</v>
      </c>
      <c r="DN390">
        <v>0</v>
      </c>
      <c r="DO390">
        <v>0</v>
      </c>
      <c r="DP390">
        <v>1</v>
      </c>
      <c r="DQ390">
        <v>1</v>
      </c>
      <c r="DU390">
        <v>1013</v>
      </c>
      <c r="DV390" t="s">
        <v>265</v>
      </c>
      <c r="DW390" t="s">
        <v>265</v>
      </c>
      <c r="DX390">
        <v>1</v>
      </c>
      <c r="DZ390" t="s">
        <v>3</v>
      </c>
      <c r="EA390" t="s">
        <v>3</v>
      </c>
      <c r="EB390" t="s">
        <v>3</v>
      </c>
      <c r="EC390" t="s">
        <v>3</v>
      </c>
      <c r="EE390">
        <v>41318413</v>
      </c>
      <c r="EF390">
        <v>2</v>
      </c>
      <c r="EG390" t="s">
        <v>25</v>
      </c>
      <c r="EH390">
        <v>0</v>
      </c>
      <c r="EI390" t="s">
        <v>3</v>
      </c>
      <c r="EJ390">
        <v>1</v>
      </c>
      <c r="EK390">
        <v>28001</v>
      </c>
      <c r="EL390" t="s">
        <v>267</v>
      </c>
      <c r="EM390" t="s">
        <v>268</v>
      </c>
      <c r="EO390" t="s">
        <v>28</v>
      </c>
      <c r="EQ390">
        <v>132864</v>
      </c>
      <c r="ER390">
        <v>3808.59</v>
      </c>
      <c r="ES390">
        <v>68.010000000000005</v>
      </c>
      <c r="ET390">
        <v>2856.85</v>
      </c>
      <c r="EU390">
        <v>385.29</v>
      </c>
      <c r="EV390">
        <v>883.73</v>
      </c>
      <c r="EW390">
        <v>104.46</v>
      </c>
      <c r="EX390">
        <v>28.54</v>
      </c>
      <c r="EY390">
        <v>0</v>
      </c>
      <c r="FQ390">
        <v>0</v>
      </c>
      <c r="FR390">
        <f t="shared" si="448"/>
        <v>0</v>
      </c>
      <c r="FS390">
        <v>0</v>
      </c>
      <c r="FX390">
        <v>114</v>
      </c>
      <c r="FY390">
        <v>55</v>
      </c>
      <c r="GA390" t="s">
        <v>3</v>
      </c>
      <c r="GD390">
        <v>1</v>
      </c>
      <c r="GF390">
        <v>-1823738806</v>
      </c>
      <c r="GG390">
        <v>1</v>
      </c>
      <c r="GH390">
        <v>1</v>
      </c>
      <c r="GI390">
        <v>-2</v>
      </c>
      <c r="GJ390">
        <v>0</v>
      </c>
      <c r="GK390">
        <v>0</v>
      </c>
      <c r="GL390">
        <f t="shared" si="449"/>
        <v>0</v>
      </c>
      <c r="GM390">
        <f t="shared" si="450"/>
        <v>964</v>
      </c>
      <c r="GN390">
        <f t="shared" si="451"/>
        <v>964</v>
      </c>
      <c r="GO390">
        <f t="shared" si="452"/>
        <v>0</v>
      </c>
      <c r="GP390">
        <f t="shared" si="453"/>
        <v>0</v>
      </c>
      <c r="GR390">
        <v>0</v>
      </c>
      <c r="GS390">
        <v>3</v>
      </c>
      <c r="GT390">
        <v>0</v>
      </c>
      <c r="GU390" t="s">
        <v>3</v>
      </c>
      <c r="GV390">
        <f t="shared" si="454"/>
        <v>0</v>
      </c>
      <c r="GW390">
        <v>1</v>
      </c>
      <c r="GX390">
        <f t="shared" si="455"/>
        <v>0</v>
      </c>
      <c r="HA390">
        <v>0</v>
      </c>
      <c r="HB390">
        <v>0</v>
      </c>
      <c r="HC390">
        <f t="shared" si="456"/>
        <v>0</v>
      </c>
      <c r="HE390" t="s">
        <v>3</v>
      </c>
      <c r="HF390" t="s">
        <v>3</v>
      </c>
      <c r="HM390" t="s">
        <v>3</v>
      </c>
      <c r="HN390" t="s">
        <v>3</v>
      </c>
      <c r="HO390" t="s">
        <v>3</v>
      </c>
      <c r="HP390" t="s">
        <v>3</v>
      </c>
      <c r="HQ390" t="s">
        <v>3</v>
      </c>
      <c r="IK390">
        <v>0</v>
      </c>
    </row>
    <row r="391" spans="1:255" x14ac:dyDescent="0.2">
      <c r="A391" s="2">
        <v>17</v>
      </c>
      <c r="B391" s="2">
        <v>1</v>
      </c>
      <c r="C391" s="2">
        <f>ROW(SmtRes!A1072)</f>
        <v>1072</v>
      </c>
      <c r="D391" s="2">
        <f>ROW(EtalonRes!A1094)</f>
        <v>1094</v>
      </c>
      <c r="E391" s="2" t="s">
        <v>481</v>
      </c>
      <c r="F391" s="2" t="s">
        <v>482</v>
      </c>
      <c r="G391" s="2" t="s">
        <v>483</v>
      </c>
      <c r="H391" s="2" t="s">
        <v>484</v>
      </c>
      <c r="I391" s="2">
        <f>ROUND(162/100,9)</f>
        <v>1.62</v>
      </c>
      <c r="J391" s="2">
        <v>0</v>
      </c>
      <c r="K391" s="2">
        <f>ROUND(162/100,9)</f>
        <v>1.62</v>
      </c>
      <c r="L391" s="2"/>
      <c r="M391" s="2"/>
      <c r="N391" s="2"/>
      <c r="O391" s="2">
        <f t="shared" si="420"/>
        <v>3065</v>
      </c>
      <c r="P391" s="2">
        <f t="shared" si="421"/>
        <v>1490</v>
      </c>
      <c r="Q391" s="2">
        <f t="shared" si="422"/>
        <v>62</v>
      </c>
      <c r="R391" s="2">
        <f t="shared" si="423"/>
        <v>0</v>
      </c>
      <c r="S391" s="2">
        <f t="shared" si="424"/>
        <v>1513</v>
      </c>
      <c r="T391" s="2">
        <f t="shared" si="425"/>
        <v>0</v>
      </c>
      <c r="U391" s="2">
        <f t="shared" si="426"/>
        <v>157.2372</v>
      </c>
      <c r="V391" s="2">
        <f t="shared" si="427"/>
        <v>0</v>
      </c>
      <c r="W391" s="2">
        <f t="shared" si="428"/>
        <v>0</v>
      </c>
      <c r="X391" s="2">
        <f t="shared" si="429"/>
        <v>1967</v>
      </c>
      <c r="Y391" s="2">
        <f t="shared" si="430"/>
        <v>1150</v>
      </c>
      <c r="Z391" s="2"/>
      <c r="AA391" s="2">
        <v>76147896</v>
      </c>
      <c r="AB391" s="2">
        <f t="shared" si="431"/>
        <v>1891.54</v>
      </c>
      <c r="AC391" s="2">
        <f t="shared" si="432"/>
        <v>919.79</v>
      </c>
      <c r="AD391" s="2">
        <f>ROUND(((((ET391*1.15))-((EU391*1.15)))+AE391),6)</f>
        <v>38.030500000000004</v>
      </c>
      <c r="AE391" s="2">
        <f>ROUND(((EU391*1.15)),6)</f>
        <v>0</v>
      </c>
      <c r="AF391" s="2">
        <f>ROUND(((EV391*1.15)),6)</f>
        <v>933.71950000000004</v>
      </c>
      <c r="AG391" s="2">
        <f t="shared" si="434"/>
        <v>0</v>
      </c>
      <c r="AH391" s="2">
        <f>((EW391*1.15))</f>
        <v>97.06</v>
      </c>
      <c r="AI391" s="2">
        <f>((EX391*1.15))</f>
        <v>0</v>
      </c>
      <c r="AJ391" s="2">
        <f t="shared" si="436"/>
        <v>0</v>
      </c>
      <c r="AK391" s="2">
        <v>1764.79</v>
      </c>
      <c r="AL391" s="2">
        <v>919.79</v>
      </c>
      <c r="AM391" s="2">
        <v>33.07</v>
      </c>
      <c r="AN391" s="2">
        <v>0</v>
      </c>
      <c r="AO391" s="2">
        <v>811.93</v>
      </c>
      <c r="AP391" s="2">
        <v>0</v>
      </c>
      <c r="AQ391" s="2">
        <v>84.4</v>
      </c>
      <c r="AR391" s="2">
        <v>0</v>
      </c>
      <c r="AS391" s="2">
        <v>0</v>
      </c>
      <c r="AT391" s="2">
        <v>130</v>
      </c>
      <c r="AU391" s="2">
        <v>76</v>
      </c>
      <c r="AV391" s="2">
        <v>1</v>
      </c>
      <c r="AW391" s="2">
        <v>1</v>
      </c>
      <c r="AX391" s="2"/>
      <c r="AY391" s="2"/>
      <c r="AZ391" s="2">
        <v>1</v>
      </c>
      <c r="BA391" s="2">
        <v>1</v>
      </c>
      <c r="BB391" s="2">
        <v>1</v>
      </c>
      <c r="BC391" s="2">
        <v>1</v>
      </c>
      <c r="BD391" s="2" t="s">
        <v>3</v>
      </c>
      <c r="BE391" s="2" t="s">
        <v>3</v>
      </c>
      <c r="BF391" s="2" t="s">
        <v>3</v>
      </c>
      <c r="BG391" s="2" t="s">
        <v>3</v>
      </c>
      <c r="BH391" s="2">
        <v>0</v>
      </c>
      <c r="BI391" s="2">
        <v>1</v>
      </c>
      <c r="BJ391" s="2" t="s">
        <v>485</v>
      </c>
      <c r="BK391" s="2"/>
      <c r="BL391" s="2"/>
      <c r="BM391" s="2">
        <v>22001</v>
      </c>
      <c r="BN391" s="2">
        <v>0</v>
      </c>
      <c r="BO391" s="2" t="s">
        <v>3</v>
      </c>
      <c r="BP391" s="2">
        <v>0</v>
      </c>
      <c r="BQ391" s="2">
        <v>2</v>
      </c>
      <c r="BR391" s="2">
        <v>0</v>
      </c>
      <c r="BS391" s="2">
        <v>1</v>
      </c>
      <c r="BT391" s="2">
        <v>1</v>
      </c>
      <c r="BU391" s="2">
        <v>1</v>
      </c>
      <c r="BV391" s="2">
        <v>1</v>
      </c>
      <c r="BW391" s="2">
        <v>1</v>
      </c>
      <c r="BX391" s="2">
        <v>1</v>
      </c>
      <c r="BY391" s="2" t="s">
        <v>3</v>
      </c>
      <c r="BZ391" s="2">
        <v>130</v>
      </c>
      <c r="CA391" s="2">
        <v>89</v>
      </c>
      <c r="CB391" s="2" t="s">
        <v>3</v>
      </c>
      <c r="CC391" s="2"/>
      <c r="CD391" s="2"/>
      <c r="CE391" s="2">
        <v>0</v>
      </c>
      <c r="CF391" s="2">
        <v>0</v>
      </c>
      <c r="CG391" s="2">
        <v>0</v>
      </c>
      <c r="CH391" s="2"/>
      <c r="CI391" s="2"/>
      <c r="CJ391" s="2"/>
      <c r="CK391" s="2"/>
      <c r="CL391" s="2"/>
      <c r="CM391" s="2">
        <v>0</v>
      </c>
      <c r="CN391" s="2" t="s">
        <v>23</v>
      </c>
      <c r="CO391" s="2">
        <v>0</v>
      </c>
      <c r="CP391" s="2">
        <f t="shared" si="437"/>
        <v>3065</v>
      </c>
      <c r="CQ391" s="2">
        <f t="shared" si="438"/>
        <v>919.79</v>
      </c>
      <c r="CR391" s="2">
        <f t="shared" si="439"/>
        <v>38.030500000000004</v>
      </c>
      <c r="CS391" s="2">
        <f t="shared" si="440"/>
        <v>0</v>
      </c>
      <c r="CT391" s="2">
        <f t="shared" si="441"/>
        <v>933.71950000000004</v>
      </c>
      <c r="CU391" s="2">
        <f t="shared" si="442"/>
        <v>0</v>
      </c>
      <c r="CV391" s="2">
        <f t="shared" si="443"/>
        <v>97.06</v>
      </c>
      <c r="CW391" s="2">
        <f t="shared" si="444"/>
        <v>0</v>
      </c>
      <c r="CX391" s="2">
        <f t="shared" si="445"/>
        <v>0</v>
      </c>
      <c r="CY391" s="2">
        <f t="shared" si="446"/>
        <v>1966.9</v>
      </c>
      <c r="CZ391" s="2">
        <f t="shared" si="447"/>
        <v>1149.8800000000001</v>
      </c>
      <c r="DA391" s="2"/>
      <c r="DB391" s="2"/>
      <c r="DC391" s="2" t="s">
        <v>3</v>
      </c>
      <c r="DD391" s="2" t="s">
        <v>3</v>
      </c>
      <c r="DE391" s="2" t="s">
        <v>24</v>
      </c>
      <c r="DF391" s="2" t="s">
        <v>24</v>
      </c>
      <c r="DG391" s="2" t="s">
        <v>24</v>
      </c>
      <c r="DH391" s="2" t="s">
        <v>3</v>
      </c>
      <c r="DI391" s="2" t="s">
        <v>24</v>
      </c>
      <c r="DJ391" s="2" t="s">
        <v>24</v>
      </c>
      <c r="DK391" s="2" t="s">
        <v>3</v>
      </c>
      <c r="DL391" s="2" t="s">
        <v>3</v>
      </c>
      <c r="DM391" s="2" t="s">
        <v>486</v>
      </c>
      <c r="DN391" s="2">
        <v>0</v>
      </c>
      <c r="DO391" s="2">
        <v>0</v>
      </c>
      <c r="DP391" s="2">
        <v>1</v>
      </c>
      <c r="DQ391" s="2">
        <v>1</v>
      </c>
      <c r="DR391" s="2"/>
      <c r="DS391" s="2"/>
      <c r="DT391" s="2"/>
      <c r="DU391" s="2">
        <v>1013</v>
      </c>
      <c r="DV391" s="2" t="s">
        <v>484</v>
      </c>
      <c r="DW391" s="2" t="s">
        <v>484</v>
      </c>
      <c r="DX391" s="2">
        <v>1</v>
      </c>
      <c r="DY391" s="2"/>
      <c r="DZ391" s="2" t="s">
        <v>3</v>
      </c>
      <c r="EA391" s="2" t="s">
        <v>3</v>
      </c>
      <c r="EB391" s="2" t="s">
        <v>3</v>
      </c>
      <c r="EC391" s="2" t="s">
        <v>3</v>
      </c>
      <c r="ED391" s="2"/>
      <c r="EE391" s="2">
        <v>41318404</v>
      </c>
      <c r="EF391" s="2">
        <v>2</v>
      </c>
      <c r="EG391" s="2" t="s">
        <v>25</v>
      </c>
      <c r="EH391" s="2">
        <v>0</v>
      </c>
      <c r="EI391" s="2" t="s">
        <v>3</v>
      </c>
      <c r="EJ391" s="2">
        <v>1</v>
      </c>
      <c r="EK391" s="2">
        <v>22001</v>
      </c>
      <c r="EL391" s="2" t="s">
        <v>287</v>
      </c>
      <c r="EM391" s="2" t="s">
        <v>288</v>
      </c>
      <c r="EN391" s="2"/>
      <c r="EO391" s="2" t="s">
        <v>28</v>
      </c>
      <c r="EP391" s="2"/>
      <c r="EQ391" s="2">
        <v>131840</v>
      </c>
      <c r="ER391" s="2">
        <v>1764.79</v>
      </c>
      <c r="ES391" s="2">
        <v>919.79</v>
      </c>
      <c r="ET391" s="2">
        <v>33.07</v>
      </c>
      <c r="EU391" s="2">
        <v>0</v>
      </c>
      <c r="EV391" s="2">
        <v>811.93</v>
      </c>
      <c r="EW391" s="2">
        <v>84.4</v>
      </c>
      <c r="EX391" s="2">
        <v>0</v>
      </c>
      <c r="EY391" s="2">
        <v>0</v>
      </c>
      <c r="EZ391" s="2"/>
      <c r="FA391" s="2"/>
      <c r="FB391" s="2"/>
      <c r="FC391" s="2"/>
      <c r="FD391" s="2"/>
      <c r="FE391" s="2"/>
      <c r="FF391" s="2"/>
      <c r="FG391" s="2"/>
      <c r="FH391" s="2"/>
      <c r="FI391" s="2"/>
      <c r="FJ391" s="2"/>
      <c r="FK391" s="2"/>
      <c r="FL391" s="2"/>
      <c r="FM391" s="2"/>
      <c r="FN391" s="2"/>
      <c r="FO391" s="2"/>
      <c r="FP391" s="2"/>
      <c r="FQ391" s="2">
        <v>0</v>
      </c>
      <c r="FR391" s="2">
        <f t="shared" si="448"/>
        <v>0</v>
      </c>
      <c r="FS391" s="2">
        <v>0</v>
      </c>
      <c r="FT391" s="2"/>
      <c r="FU391" s="2"/>
      <c r="FV391" s="2"/>
      <c r="FW391" s="2"/>
      <c r="FX391" s="2">
        <v>130</v>
      </c>
      <c r="FY391" s="2">
        <v>76</v>
      </c>
      <c r="FZ391" s="2"/>
      <c r="GA391" s="2" t="s">
        <v>3</v>
      </c>
      <c r="GB391" s="2"/>
      <c r="GC391" s="2"/>
      <c r="GD391" s="2">
        <v>1</v>
      </c>
      <c r="GE391" s="2"/>
      <c r="GF391" s="2">
        <v>-1890019358</v>
      </c>
      <c r="GG391" s="2">
        <v>2</v>
      </c>
      <c r="GH391" s="2">
        <v>1</v>
      </c>
      <c r="GI391" s="2">
        <v>-2</v>
      </c>
      <c r="GJ391" s="2">
        <v>0</v>
      </c>
      <c r="GK391" s="2">
        <v>0</v>
      </c>
      <c r="GL391" s="2">
        <f t="shared" si="449"/>
        <v>0</v>
      </c>
      <c r="GM391" s="2">
        <f t="shared" si="450"/>
        <v>6182</v>
      </c>
      <c r="GN391" s="2">
        <f t="shared" si="451"/>
        <v>6182</v>
      </c>
      <c r="GO391" s="2">
        <f t="shared" si="452"/>
        <v>0</v>
      </c>
      <c r="GP391" s="2">
        <f t="shared" si="453"/>
        <v>0</v>
      </c>
      <c r="GQ391" s="2"/>
      <c r="GR391" s="2">
        <v>0</v>
      </c>
      <c r="GS391" s="2">
        <v>3</v>
      </c>
      <c r="GT391" s="2">
        <v>0</v>
      </c>
      <c r="GU391" s="2" t="s">
        <v>3</v>
      </c>
      <c r="GV391" s="2">
        <f t="shared" si="454"/>
        <v>0</v>
      </c>
      <c r="GW391" s="2">
        <v>1</v>
      </c>
      <c r="GX391" s="2">
        <f t="shared" si="455"/>
        <v>0</v>
      </c>
      <c r="GY391" s="2"/>
      <c r="GZ391" s="2"/>
      <c r="HA391" s="2">
        <v>0</v>
      </c>
      <c r="HB391" s="2">
        <v>0</v>
      </c>
      <c r="HC391" s="2">
        <f t="shared" si="456"/>
        <v>0</v>
      </c>
      <c r="HD391" s="2"/>
      <c r="HE391" s="2" t="s">
        <v>3</v>
      </c>
      <c r="HF391" s="2" t="s">
        <v>3</v>
      </c>
      <c r="HG391" s="2"/>
      <c r="HH391" s="2"/>
      <c r="HI391" s="2"/>
      <c r="HJ391" s="2"/>
      <c r="HK391" s="2"/>
      <c r="HL391" s="2"/>
      <c r="HM391" s="2" t="s">
        <v>3</v>
      </c>
      <c r="HN391" s="2" t="s">
        <v>3</v>
      </c>
      <c r="HO391" s="2" t="s">
        <v>3</v>
      </c>
      <c r="HP391" s="2" t="s">
        <v>3</v>
      </c>
      <c r="HQ391" s="2" t="s">
        <v>3</v>
      </c>
      <c r="HR391" s="2"/>
      <c r="HS391" s="2"/>
      <c r="HT391" s="2"/>
      <c r="HU391" s="2"/>
      <c r="HV391" s="2"/>
      <c r="HW391" s="2"/>
      <c r="HX391" s="2"/>
      <c r="HY391" s="2"/>
      <c r="HZ391" s="2"/>
      <c r="IA391" s="2"/>
      <c r="IB391" s="2"/>
      <c r="IC391" s="2"/>
      <c r="ID391" s="2"/>
      <c r="IE391" s="2"/>
      <c r="IF391" s="2"/>
      <c r="IG391" s="2"/>
      <c r="IH391" s="2"/>
      <c r="II391" s="2"/>
      <c r="IJ391" s="2"/>
      <c r="IK391" s="2">
        <v>0</v>
      </c>
      <c r="IL391" s="2"/>
      <c r="IM391" s="2"/>
      <c r="IN391" s="2"/>
      <c r="IO391" s="2"/>
      <c r="IP391" s="2"/>
      <c r="IQ391" s="2"/>
      <c r="IR391" s="2"/>
      <c r="IS391" s="2"/>
      <c r="IT391" s="2"/>
      <c r="IU391" s="2"/>
    </row>
    <row r="392" spans="1:255" x14ac:dyDescent="0.2">
      <c r="A392">
        <v>17</v>
      </c>
      <c r="B392">
        <v>1</v>
      </c>
      <c r="C392">
        <f>ROW(SmtRes!A1078)</f>
        <v>1078</v>
      </c>
      <c r="D392">
        <f>ROW(EtalonRes!A1100)</f>
        <v>1100</v>
      </c>
      <c r="E392" t="s">
        <v>481</v>
      </c>
      <c r="F392" t="s">
        <v>482</v>
      </c>
      <c r="G392" t="s">
        <v>483</v>
      </c>
      <c r="H392" t="s">
        <v>484</v>
      </c>
      <c r="I392">
        <f>ROUND(162/100,9)</f>
        <v>1.62</v>
      </c>
      <c r="J392">
        <v>0</v>
      </c>
      <c r="K392">
        <f>ROUND(162/100,9)</f>
        <v>1.62</v>
      </c>
      <c r="O392">
        <f t="shared" si="420"/>
        <v>25219</v>
      </c>
      <c r="P392">
        <f t="shared" si="421"/>
        <v>12263</v>
      </c>
      <c r="Q392">
        <f t="shared" si="422"/>
        <v>507</v>
      </c>
      <c r="R392">
        <f t="shared" si="423"/>
        <v>0</v>
      </c>
      <c r="S392">
        <f t="shared" si="424"/>
        <v>12449</v>
      </c>
      <c r="T392">
        <f t="shared" si="425"/>
        <v>0</v>
      </c>
      <c r="U392">
        <f t="shared" si="426"/>
        <v>157.2372</v>
      </c>
      <c r="V392">
        <f t="shared" si="427"/>
        <v>0</v>
      </c>
      <c r="W392">
        <f t="shared" si="428"/>
        <v>0</v>
      </c>
      <c r="X392">
        <f t="shared" si="429"/>
        <v>16184</v>
      </c>
      <c r="Y392">
        <f t="shared" si="430"/>
        <v>9461</v>
      </c>
      <c r="AA392">
        <v>76147894</v>
      </c>
      <c r="AB392">
        <f t="shared" si="431"/>
        <v>1891.54</v>
      </c>
      <c r="AC392">
        <f t="shared" si="432"/>
        <v>919.79</v>
      </c>
      <c r="AD392">
        <f>ROUND(((((ET392*1.15))-((EU392*1.15)))+AE392),6)</f>
        <v>38.030500000000004</v>
      </c>
      <c r="AE392">
        <f>ROUND(((EU392*1.15)),6)</f>
        <v>0</v>
      </c>
      <c r="AF392">
        <f>ROUND(((EV392*1.15)),6)</f>
        <v>933.71950000000004</v>
      </c>
      <c r="AG392">
        <f t="shared" si="434"/>
        <v>0</v>
      </c>
      <c r="AH392">
        <f>((EW392*1.15))</f>
        <v>97.06</v>
      </c>
      <c r="AI392">
        <f>((EX392*1.15))</f>
        <v>0</v>
      </c>
      <c r="AJ392">
        <f t="shared" si="436"/>
        <v>0</v>
      </c>
      <c r="AK392">
        <v>1764.79</v>
      </c>
      <c r="AL392">
        <v>919.79</v>
      </c>
      <c r="AM392">
        <v>33.07</v>
      </c>
      <c r="AN392">
        <v>0</v>
      </c>
      <c r="AO392">
        <v>811.93</v>
      </c>
      <c r="AP392">
        <v>0</v>
      </c>
      <c r="AQ392">
        <v>84.4</v>
      </c>
      <c r="AR392">
        <v>0</v>
      </c>
      <c r="AS392">
        <v>0</v>
      </c>
      <c r="AT392">
        <v>130</v>
      </c>
      <c r="AU392">
        <v>76</v>
      </c>
      <c r="AV392">
        <v>1</v>
      </c>
      <c r="AW392">
        <v>1</v>
      </c>
      <c r="AZ392">
        <v>8.23</v>
      </c>
      <c r="BA392">
        <v>8.23</v>
      </c>
      <c r="BB392">
        <v>8.23</v>
      </c>
      <c r="BC392">
        <v>8.23</v>
      </c>
      <c r="BD392" t="s">
        <v>3</v>
      </c>
      <c r="BE392" t="s">
        <v>3</v>
      </c>
      <c r="BF392" t="s">
        <v>3</v>
      </c>
      <c r="BG392" t="s">
        <v>3</v>
      </c>
      <c r="BH392">
        <v>0</v>
      </c>
      <c r="BI392">
        <v>1</v>
      </c>
      <c r="BJ392" t="s">
        <v>485</v>
      </c>
      <c r="BM392">
        <v>22001</v>
      </c>
      <c r="BN392">
        <v>0</v>
      </c>
      <c r="BO392" t="s">
        <v>258</v>
      </c>
      <c r="BP392">
        <v>1</v>
      </c>
      <c r="BQ392">
        <v>2</v>
      </c>
      <c r="BR392">
        <v>0</v>
      </c>
      <c r="BS392">
        <v>8.23</v>
      </c>
      <c r="BT392">
        <v>1</v>
      </c>
      <c r="BU392">
        <v>1</v>
      </c>
      <c r="BV392">
        <v>1</v>
      </c>
      <c r="BW392">
        <v>1</v>
      </c>
      <c r="BX392">
        <v>1</v>
      </c>
      <c r="BY392" t="s">
        <v>3</v>
      </c>
      <c r="BZ392">
        <v>130</v>
      </c>
      <c r="CA392">
        <v>89</v>
      </c>
      <c r="CB392" t="s">
        <v>3</v>
      </c>
      <c r="CE392">
        <v>0</v>
      </c>
      <c r="CF392">
        <v>0</v>
      </c>
      <c r="CG392">
        <v>0</v>
      </c>
      <c r="CM392">
        <v>0</v>
      </c>
      <c r="CN392" t="s">
        <v>23</v>
      </c>
      <c r="CO392">
        <v>0</v>
      </c>
      <c r="CP392">
        <f t="shared" si="437"/>
        <v>25219</v>
      </c>
      <c r="CQ392">
        <f t="shared" si="438"/>
        <v>7569.8716999999997</v>
      </c>
      <c r="CR392">
        <f t="shared" si="439"/>
        <v>312.99101500000006</v>
      </c>
      <c r="CS392">
        <f t="shared" si="440"/>
        <v>0</v>
      </c>
      <c r="CT392">
        <f t="shared" si="441"/>
        <v>7684.5114850000009</v>
      </c>
      <c r="CU392">
        <f t="shared" si="442"/>
        <v>0</v>
      </c>
      <c r="CV392">
        <f t="shared" si="443"/>
        <v>97.06</v>
      </c>
      <c r="CW392">
        <f t="shared" si="444"/>
        <v>0</v>
      </c>
      <c r="CX392">
        <f t="shared" si="445"/>
        <v>0</v>
      </c>
      <c r="CY392">
        <f t="shared" si="446"/>
        <v>16183.7</v>
      </c>
      <c r="CZ392">
        <f t="shared" si="447"/>
        <v>9461.24</v>
      </c>
      <c r="DC392" t="s">
        <v>3</v>
      </c>
      <c r="DD392" t="s">
        <v>3</v>
      </c>
      <c r="DE392" t="s">
        <v>24</v>
      </c>
      <c r="DF392" t="s">
        <v>24</v>
      </c>
      <c r="DG392" t="s">
        <v>24</v>
      </c>
      <c r="DH392" t="s">
        <v>3</v>
      </c>
      <c r="DI392" t="s">
        <v>24</v>
      </c>
      <c r="DJ392" t="s">
        <v>24</v>
      </c>
      <c r="DK392" t="s">
        <v>3</v>
      </c>
      <c r="DL392" t="s">
        <v>3</v>
      </c>
      <c r="DM392" t="s">
        <v>486</v>
      </c>
      <c r="DN392">
        <v>0</v>
      </c>
      <c r="DO392">
        <v>0</v>
      </c>
      <c r="DP392">
        <v>1</v>
      </c>
      <c r="DQ392">
        <v>1</v>
      </c>
      <c r="DU392">
        <v>1013</v>
      </c>
      <c r="DV392" t="s">
        <v>484</v>
      </c>
      <c r="DW392" t="s">
        <v>484</v>
      </c>
      <c r="DX392">
        <v>1</v>
      </c>
      <c r="DZ392" t="s">
        <v>3</v>
      </c>
      <c r="EA392" t="s">
        <v>3</v>
      </c>
      <c r="EB392" t="s">
        <v>3</v>
      </c>
      <c r="EC392" t="s">
        <v>3</v>
      </c>
      <c r="EE392">
        <v>41318404</v>
      </c>
      <c r="EF392">
        <v>2</v>
      </c>
      <c r="EG392" t="s">
        <v>25</v>
      </c>
      <c r="EH392">
        <v>0</v>
      </c>
      <c r="EI392" t="s">
        <v>3</v>
      </c>
      <c r="EJ392">
        <v>1</v>
      </c>
      <c r="EK392">
        <v>22001</v>
      </c>
      <c r="EL392" t="s">
        <v>287</v>
      </c>
      <c r="EM392" t="s">
        <v>288</v>
      </c>
      <c r="EO392" t="s">
        <v>28</v>
      </c>
      <c r="EQ392">
        <v>131840</v>
      </c>
      <c r="ER392">
        <v>1764.79</v>
      </c>
      <c r="ES392">
        <v>919.79</v>
      </c>
      <c r="ET392">
        <v>33.07</v>
      </c>
      <c r="EU392">
        <v>0</v>
      </c>
      <c r="EV392">
        <v>811.93</v>
      </c>
      <c r="EW392">
        <v>84.4</v>
      </c>
      <c r="EX392">
        <v>0</v>
      </c>
      <c r="EY392">
        <v>0</v>
      </c>
      <c r="FQ392">
        <v>0</v>
      </c>
      <c r="FR392">
        <f t="shared" si="448"/>
        <v>0</v>
      </c>
      <c r="FS392">
        <v>0</v>
      </c>
      <c r="FX392">
        <v>130</v>
      </c>
      <c r="FY392">
        <v>76</v>
      </c>
      <c r="GA392" t="s">
        <v>3</v>
      </c>
      <c r="GD392">
        <v>1</v>
      </c>
      <c r="GF392">
        <v>-1890019358</v>
      </c>
      <c r="GG392">
        <v>1</v>
      </c>
      <c r="GH392">
        <v>1</v>
      </c>
      <c r="GI392">
        <v>3</v>
      </c>
      <c r="GJ392">
        <v>0</v>
      </c>
      <c r="GK392">
        <v>0</v>
      </c>
      <c r="GL392">
        <f t="shared" si="449"/>
        <v>0</v>
      </c>
      <c r="GM392">
        <f t="shared" si="450"/>
        <v>50864</v>
      </c>
      <c r="GN392">
        <f t="shared" si="451"/>
        <v>50864</v>
      </c>
      <c r="GO392">
        <f t="shared" si="452"/>
        <v>0</v>
      </c>
      <c r="GP392">
        <f t="shared" si="453"/>
        <v>0</v>
      </c>
      <c r="GR392">
        <v>0</v>
      </c>
      <c r="GS392">
        <v>3</v>
      </c>
      <c r="GT392">
        <v>0</v>
      </c>
      <c r="GU392" t="s">
        <v>3</v>
      </c>
      <c r="GV392">
        <f t="shared" si="454"/>
        <v>0</v>
      </c>
      <c r="GW392">
        <v>1</v>
      </c>
      <c r="GX392">
        <f t="shared" si="455"/>
        <v>0</v>
      </c>
      <c r="HA392">
        <v>0</v>
      </c>
      <c r="HB392">
        <v>0</v>
      </c>
      <c r="HC392">
        <f t="shared" si="456"/>
        <v>0</v>
      </c>
      <c r="HE392" t="s">
        <v>3</v>
      </c>
      <c r="HF392" t="s">
        <v>3</v>
      </c>
      <c r="HM392" t="s">
        <v>3</v>
      </c>
      <c r="HN392" t="s">
        <v>3</v>
      </c>
      <c r="HO392" t="s">
        <v>3</v>
      </c>
      <c r="HP392" t="s">
        <v>3</v>
      </c>
      <c r="HQ392" t="s">
        <v>3</v>
      </c>
      <c r="IK392">
        <v>0</v>
      </c>
    </row>
    <row r="393" spans="1:255" x14ac:dyDescent="0.2">
      <c r="A393" s="2">
        <v>17</v>
      </c>
      <c r="B393" s="2">
        <v>1</v>
      </c>
      <c r="C393" s="2"/>
      <c r="D393" s="2"/>
      <c r="E393" s="2" t="s">
        <v>487</v>
      </c>
      <c r="F393" s="2" t="s">
        <v>488</v>
      </c>
      <c r="G393" s="2" t="s">
        <v>489</v>
      </c>
      <c r="H393" s="2" t="s">
        <v>272</v>
      </c>
      <c r="I393" s="2">
        <f>ROUND(162/10,9)</f>
        <v>16.2</v>
      </c>
      <c r="J393" s="2">
        <v>0</v>
      </c>
      <c r="K393" s="2">
        <f>ROUND(162/10,9)</f>
        <v>16.2</v>
      </c>
      <c r="L393" s="2"/>
      <c r="M393" s="2"/>
      <c r="N393" s="2"/>
      <c r="O393" s="2">
        <f t="shared" si="420"/>
        <v>21743</v>
      </c>
      <c r="P393" s="2">
        <f t="shared" si="421"/>
        <v>21743</v>
      </c>
      <c r="Q393" s="2">
        <f t="shared" si="422"/>
        <v>0</v>
      </c>
      <c r="R393" s="2">
        <f t="shared" si="423"/>
        <v>0</v>
      </c>
      <c r="S393" s="2">
        <f t="shared" si="424"/>
        <v>0</v>
      </c>
      <c r="T393" s="2">
        <f t="shared" si="425"/>
        <v>0</v>
      </c>
      <c r="U393" s="2">
        <f t="shared" si="426"/>
        <v>0</v>
      </c>
      <c r="V393" s="2">
        <f t="shared" si="427"/>
        <v>0</v>
      </c>
      <c r="W393" s="2">
        <f t="shared" si="428"/>
        <v>42</v>
      </c>
      <c r="X393" s="2">
        <f t="shared" si="429"/>
        <v>0</v>
      </c>
      <c r="Y393" s="2">
        <f t="shared" si="430"/>
        <v>0</v>
      </c>
      <c r="Z393" s="2"/>
      <c r="AA393" s="2">
        <v>76147896</v>
      </c>
      <c r="AB393" s="2">
        <f t="shared" si="431"/>
        <v>1342.17</v>
      </c>
      <c r="AC393" s="2">
        <f t="shared" si="432"/>
        <v>1342.17</v>
      </c>
      <c r="AD393" s="2">
        <f>ROUND((((ET393)-(EU393))+AE393),6)</f>
        <v>0</v>
      </c>
      <c r="AE393" s="2">
        <f>ROUND((EU393),6)</f>
        <v>0</v>
      </c>
      <c r="AF393" s="2">
        <f>ROUND((EV393),6)</f>
        <v>0</v>
      </c>
      <c r="AG393" s="2">
        <f t="shared" si="434"/>
        <v>0</v>
      </c>
      <c r="AH393" s="2">
        <f>(EW393)</f>
        <v>0</v>
      </c>
      <c r="AI393" s="2">
        <f>(EX393)</f>
        <v>0</v>
      </c>
      <c r="AJ393" s="2">
        <f t="shared" si="436"/>
        <v>2.58</v>
      </c>
      <c r="AK393" s="2">
        <v>1342.17</v>
      </c>
      <c r="AL393" s="2">
        <v>1342.17</v>
      </c>
      <c r="AM393" s="2">
        <v>0</v>
      </c>
      <c r="AN393" s="2">
        <v>0</v>
      </c>
      <c r="AO393" s="2">
        <v>0</v>
      </c>
      <c r="AP393" s="2">
        <v>0</v>
      </c>
      <c r="AQ393" s="2">
        <v>0</v>
      </c>
      <c r="AR393" s="2">
        <v>0</v>
      </c>
      <c r="AS393" s="2">
        <v>2.58</v>
      </c>
      <c r="AT393" s="2">
        <v>0</v>
      </c>
      <c r="AU393" s="2">
        <v>0</v>
      </c>
      <c r="AV393" s="2">
        <v>1</v>
      </c>
      <c r="AW393" s="2">
        <v>1</v>
      </c>
      <c r="AX393" s="2"/>
      <c r="AY393" s="2"/>
      <c r="AZ393" s="2">
        <v>1</v>
      </c>
      <c r="BA393" s="2">
        <v>1</v>
      </c>
      <c r="BB393" s="2">
        <v>1</v>
      </c>
      <c r="BC393" s="2">
        <v>1</v>
      </c>
      <c r="BD393" s="2" t="s">
        <v>3</v>
      </c>
      <c r="BE393" s="2" t="s">
        <v>3</v>
      </c>
      <c r="BF393" s="2" t="s">
        <v>3</v>
      </c>
      <c r="BG393" s="2" t="s">
        <v>3</v>
      </c>
      <c r="BH393" s="2">
        <v>3</v>
      </c>
      <c r="BI393" s="2">
        <v>2</v>
      </c>
      <c r="BJ393" s="2" t="s">
        <v>490</v>
      </c>
      <c r="BK393" s="2"/>
      <c r="BL393" s="2"/>
      <c r="BM393" s="2">
        <v>500002</v>
      </c>
      <c r="BN393" s="2">
        <v>0</v>
      </c>
      <c r="BO393" s="2" t="s">
        <v>3</v>
      </c>
      <c r="BP393" s="2">
        <v>0</v>
      </c>
      <c r="BQ393" s="2">
        <v>12</v>
      </c>
      <c r="BR393" s="2">
        <v>0</v>
      </c>
      <c r="BS393" s="2">
        <v>1</v>
      </c>
      <c r="BT393" s="2">
        <v>1</v>
      </c>
      <c r="BU393" s="2">
        <v>1</v>
      </c>
      <c r="BV393" s="2">
        <v>1</v>
      </c>
      <c r="BW393" s="2">
        <v>1</v>
      </c>
      <c r="BX393" s="2">
        <v>1</v>
      </c>
      <c r="BY393" s="2" t="s">
        <v>3</v>
      </c>
      <c r="BZ393" s="2">
        <v>0</v>
      </c>
      <c r="CA393" s="2">
        <v>0</v>
      </c>
      <c r="CB393" s="2" t="s">
        <v>3</v>
      </c>
      <c r="CC393" s="2"/>
      <c r="CD393" s="2"/>
      <c r="CE393" s="2">
        <v>0</v>
      </c>
      <c r="CF393" s="2">
        <v>0</v>
      </c>
      <c r="CG393" s="2">
        <v>0</v>
      </c>
      <c r="CH393" s="2"/>
      <c r="CI393" s="2"/>
      <c r="CJ393" s="2"/>
      <c r="CK393" s="2"/>
      <c r="CL393" s="2"/>
      <c r="CM393" s="2">
        <v>0</v>
      </c>
      <c r="CN393" s="2" t="s">
        <v>3</v>
      </c>
      <c r="CO393" s="2">
        <v>0</v>
      </c>
      <c r="CP393" s="2">
        <f t="shared" si="437"/>
        <v>21743</v>
      </c>
      <c r="CQ393" s="2">
        <f t="shared" si="438"/>
        <v>1342.17</v>
      </c>
      <c r="CR393" s="2">
        <f t="shared" si="439"/>
        <v>0</v>
      </c>
      <c r="CS393" s="2">
        <f t="shared" si="440"/>
        <v>0</v>
      </c>
      <c r="CT393" s="2">
        <f t="shared" si="441"/>
        <v>0</v>
      </c>
      <c r="CU393" s="2">
        <f t="shared" si="442"/>
        <v>0</v>
      </c>
      <c r="CV393" s="2">
        <f t="shared" si="443"/>
        <v>0</v>
      </c>
      <c r="CW393" s="2">
        <f t="shared" si="444"/>
        <v>0</v>
      </c>
      <c r="CX393" s="2">
        <f t="shared" si="445"/>
        <v>2.58</v>
      </c>
      <c r="CY393" s="2">
        <f t="shared" si="446"/>
        <v>0</v>
      </c>
      <c r="CZ393" s="2">
        <f t="shared" si="447"/>
        <v>0</v>
      </c>
      <c r="DA393" s="2"/>
      <c r="DB393" s="2"/>
      <c r="DC393" s="2" t="s">
        <v>3</v>
      </c>
      <c r="DD393" s="2" t="s">
        <v>3</v>
      </c>
      <c r="DE393" s="2" t="s">
        <v>3</v>
      </c>
      <c r="DF393" s="2" t="s">
        <v>3</v>
      </c>
      <c r="DG393" s="2" t="s">
        <v>3</v>
      </c>
      <c r="DH393" s="2" t="s">
        <v>3</v>
      </c>
      <c r="DI393" s="2" t="s">
        <v>3</v>
      </c>
      <c r="DJ393" s="2" t="s">
        <v>3</v>
      </c>
      <c r="DK393" s="2" t="s">
        <v>3</v>
      </c>
      <c r="DL393" s="2" t="s">
        <v>3</v>
      </c>
      <c r="DM393" s="2" t="s">
        <v>3</v>
      </c>
      <c r="DN393" s="2">
        <v>0</v>
      </c>
      <c r="DO393" s="2">
        <v>0</v>
      </c>
      <c r="DP393" s="2">
        <v>1</v>
      </c>
      <c r="DQ393" s="2">
        <v>1</v>
      </c>
      <c r="DR393" s="2"/>
      <c r="DS393" s="2"/>
      <c r="DT393" s="2"/>
      <c r="DU393" s="2">
        <v>1003</v>
      </c>
      <c r="DV393" s="2" t="s">
        <v>272</v>
      </c>
      <c r="DW393" s="2" t="s">
        <v>272</v>
      </c>
      <c r="DX393" s="2">
        <v>10</v>
      </c>
      <c r="DY393" s="2"/>
      <c r="DZ393" s="2" t="s">
        <v>3</v>
      </c>
      <c r="EA393" s="2" t="s">
        <v>3</v>
      </c>
      <c r="EB393" s="2" t="s">
        <v>3</v>
      </c>
      <c r="EC393" s="2" t="s">
        <v>3</v>
      </c>
      <c r="ED393" s="2"/>
      <c r="EE393" s="2">
        <v>41318551</v>
      </c>
      <c r="EF393" s="2">
        <v>12</v>
      </c>
      <c r="EG393" s="2" t="s">
        <v>59</v>
      </c>
      <c r="EH393" s="2">
        <v>0</v>
      </c>
      <c r="EI393" s="2" t="s">
        <v>3</v>
      </c>
      <c r="EJ393" s="2">
        <v>2</v>
      </c>
      <c r="EK393" s="2">
        <v>500002</v>
      </c>
      <c r="EL393" s="2" t="s">
        <v>60</v>
      </c>
      <c r="EM393" s="2" t="s">
        <v>61</v>
      </c>
      <c r="EN393" s="2"/>
      <c r="EO393" s="2" t="s">
        <v>3</v>
      </c>
      <c r="EP393" s="2"/>
      <c r="EQ393" s="2">
        <v>131072</v>
      </c>
      <c r="ER393" s="2">
        <v>1342.17</v>
      </c>
      <c r="ES393" s="2">
        <v>1342.17</v>
      </c>
      <c r="ET393" s="2">
        <v>0</v>
      </c>
      <c r="EU393" s="2">
        <v>0</v>
      </c>
      <c r="EV393" s="2">
        <v>0</v>
      </c>
      <c r="EW393" s="2">
        <v>0</v>
      </c>
      <c r="EX393" s="2">
        <v>0</v>
      </c>
      <c r="EY393" s="2">
        <v>0</v>
      </c>
      <c r="EZ393" s="2"/>
      <c r="FA393" s="2"/>
      <c r="FB393" s="2"/>
      <c r="FC393" s="2"/>
      <c r="FD393" s="2"/>
      <c r="FE393" s="2"/>
      <c r="FF393" s="2"/>
      <c r="FG393" s="2"/>
      <c r="FH393" s="2"/>
      <c r="FI393" s="2"/>
      <c r="FJ393" s="2"/>
      <c r="FK393" s="2"/>
      <c r="FL393" s="2"/>
      <c r="FM393" s="2"/>
      <c r="FN393" s="2"/>
      <c r="FO393" s="2"/>
      <c r="FP393" s="2"/>
      <c r="FQ393" s="2">
        <v>0</v>
      </c>
      <c r="FR393" s="2">
        <f t="shared" si="448"/>
        <v>0</v>
      </c>
      <c r="FS393" s="2">
        <v>0</v>
      </c>
      <c r="FT393" s="2"/>
      <c r="FU393" s="2"/>
      <c r="FV393" s="2"/>
      <c r="FW393" s="2"/>
      <c r="FX393" s="2">
        <v>0</v>
      </c>
      <c r="FY393" s="2">
        <v>0</v>
      </c>
      <c r="FZ393" s="2"/>
      <c r="GA393" s="2" t="s">
        <v>3</v>
      </c>
      <c r="GB393" s="2"/>
      <c r="GC393" s="2"/>
      <c r="GD393" s="2">
        <v>1</v>
      </c>
      <c r="GE393" s="2"/>
      <c r="GF393" s="2">
        <v>-1809593330</v>
      </c>
      <c r="GG393" s="2">
        <v>2</v>
      </c>
      <c r="GH393" s="2">
        <v>1</v>
      </c>
      <c r="GI393" s="2">
        <v>-2</v>
      </c>
      <c r="GJ393" s="2">
        <v>0</v>
      </c>
      <c r="GK393" s="2">
        <v>0</v>
      </c>
      <c r="GL393" s="2">
        <f t="shared" si="449"/>
        <v>0</v>
      </c>
      <c r="GM393" s="2">
        <f t="shared" si="450"/>
        <v>21743</v>
      </c>
      <c r="GN393" s="2">
        <f t="shared" si="451"/>
        <v>0</v>
      </c>
      <c r="GO393" s="2">
        <f t="shared" si="452"/>
        <v>21743</v>
      </c>
      <c r="GP393" s="2">
        <f t="shared" si="453"/>
        <v>0</v>
      </c>
      <c r="GQ393" s="2"/>
      <c r="GR393" s="2">
        <v>0</v>
      </c>
      <c r="GS393" s="2">
        <v>3</v>
      </c>
      <c r="GT393" s="2">
        <v>0</v>
      </c>
      <c r="GU393" s="2" t="s">
        <v>3</v>
      </c>
      <c r="GV393" s="2">
        <f t="shared" si="454"/>
        <v>0</v>
      </c>
      <c r="GW393" s="2">
        <v>1</v>
      </c>
      <c r="GX393" s="2">
        <f t="shared" si="455"/>
        <v>0</v>
      </c>
      <c r="GY393" s="2"/>
      <c r="GZ393" s="2"/>
      <c r="HA393" s="2">
        <v>0</v>
      </c>
      <c r="HB393" s="2">
        <v>0</v>
      </c>
      <c r="HC393" s="2">
        <f t="shared" si="456"/>
        <v>0</v>
      </c>
      <c r="HD393" s="2"/>
      <c r="HE393" s="2" t="s">
        <v>3</v>
      </c>
      <c r="HF393" s="2" t="s">
        <v>3</v>
      </c>
      <c r="HG393" s="2"/>
      <c r="HH393" s="2"/>
      <c r="HI393" s="2"/>
      <c r="HJ393" s="2"/>
      <c r="HK393" s="2"/>
      <c r="HL393" s="2"/>
      <c r="HM393" s="2" t="s">
        <v>3</v>
      </c>
      <c r="HN393" s="2" t="s">
        <v>3</v>
      </c>
      <c r="HO393" s="2" t="s">
        <v>3</v>
      </c>
      <c r="HP393" s="2" t="s">
        <v>3</v>
      </c>
      <c r="HQ393" s="2" t="s">
        <v>3</v>
      </c>
      <c r="HR393" s="2"/>
      <c r="HS393" s="2"/>
      <c r="HT393" s="2"/>
      <c r="HU393" s="2"/>
      <c r="HV393" s="2"/>
      <c r="HW393" s="2"/>
      <c r="HX393" s="2"/>
      <c r="HY393" s="2"/>
      <c r="HZ393" s="2"/>
      <c r="IA393" s="2"/>
      <c r="IB393" s="2"/>
      <c r="IC393" s="2"/>
      <c r="ID393" s="2"/>
      <c r="IE393" s="2"/>
      <c r="IF393" s="2"/>
      <c r="IG393" s="2"/>
      <c r="IH393" s="2"/>
      <c r="II393" s="2"/>
      <c r="IJ393" s="2"/>
      <c r="IK393" s="2">
        <v>0</v>
      </c>
      <c r="IL393" s="2"/>
      <c r="IM393" s="2"/>
      <c r="IN393" s="2"/>
      <c r="IO393" s="2"/>
      <c r="IP393" s="2"/>
      <c r="IQ393" s="2"/>
      <c r="IR393" s="2"/>
      <c r="IS393" s="2"/>
      <c r="IT393" s="2"/>
      <c r="IU393" s="2"/>
    </row>
    <row r="394" spans="1:255" x14ac:dyDescent="0.2">
      <c r="A394">
        <v>17</v>
      </c>
      <c r="B394">
        <v>1</v>
      </c>
      <c r="E394" t="s">
        <v>487</v>
      </c>
      <c r="F394" t="s">
        <v>488</v>
      </c>
      <c r="G394" t="s">
        <v>489</v>
      </c>
      <c r="H394" t="s">
        <v>272</v>
      </c>
      <c r="I394">
        <f>ROUND(162/10,9)</f>
        <v>16.2</v>
      </c>
      <c r="J394">
        <v>0</v>
      </c>
      <c r="K394">
        <f>ROUND(162/10,9)</f>
        <v>16.2</v>
      </c>
      <c r="O394">
        <f t="shared" si="420"/>
        <v>178946</v>
      </c>
      <c r="P394">
        <f t="shared" si="421"/>
        <v>178946</v>
      </c>
      <c r="Q394">
        <f t="shared" si="422"/>
        <v>0</v>
      </c>
      <c r="R394">
        <f t="shared" si="423"/>
        <v>0</v>
      </c>
      <c r="S394">
        <f t="shared" si="424"/>
        <v>0</v>
      </c>
      <c r="T394">
        <f t="shared" si="425"/>
        <v>0</v>
      </c>
      <c r="U394">
        <f t="shared" si="426"/>
        <v>0</v>
      </c>
      <c r="V394">
        <f t="shared" si="427"/>
        <v>0</v>
      </c>
      <c r="W394">
        <f t="shared" si="428"/>
        <v>42</v>
      </c>
      <c r="X394">
        <f t="shared" si="429"/>
        <v>0</v>
      </c>
      <c r="Y394">
        <f t="shared" si="430"/>
        <v>0</v>
      </c>
      <c r="AA394">
        <v>76147894</v>
      </c>
      <c r="AB394">
        <f t="shared" si="431"/>
        <v>1342.17</v>
      </c>
      <c r="AC394">
        <f t="shared" si="432"/>
        <v>1342.17</v>
      </c>
      <c r="AD394">
        <f>ROUND((((ET394)-(EU394))+AE394),6)</f>
        <v>0</v>
      </c>
      <c r="AE394">
        <f>ROUND((EU394),6)</f>
        <v>0</v>
      </c>
      <c r="AF394">
        <f>ROUND((EV394),6)</f>
        <v>0</v>
      </c>
      <c r="AG394">
        <f t="shared" si="434"/>
        <v>0</v>
      </c>
      <c r="AH394">
        <f>(EW394)</f>
        <v>0</v>
      </c>
      <c r="AI394">
        <f>(EX394)</f>
        <v>0</v>
      </c>
      <c r="AJ394">
        <f t="shared" si="436"/>
        <v>2.58</v>
      </c>
      <c r="AK394">
        <v>1342.17</v>
      </c>
      <c r="AL394">
        <v>1342.17</v>
      </c>
      <c r="AM394">
        <v>0</v>
      </c>
      <c r="AN394">
        <v>0</v>
      </c>
      <c r="AO394">
        <v>0</v>
      </c>
      <c r="AP394">
        <v>0</v>
      </c>
      <c r="AQ394">
        <v>0</v>
      </c>
      <c r="AR394">
        <v>0</v>
      </c>
      <c r="AS394">
        <v>2.58</v>
      </c>
      <c r="AT394">
        <v>0</v>
      </c>
      <c r="AU394">
        <v>0</v>
      </c>
      <c r="AV394">
        <v>1</v>
      </c>
      <c r="AW394">
        <v>1</v>
      </c>
      <c r="AZ394">
        <v>8.23</v>
      </c>
      <c r="BA394">
        <v>1</v>
      </c>
      <c r="BB394">
        <v>1</v>
      </c>
      <c r="BC394">
        <v>8.23</v>
      </c>
      <c r="BD394" t="s">
        <v>3</v>
      </c>
      <c r="BE394" t="s">
        <v>3</v>
      </c>
      <c r="BF394" t="s">
        <v>3</v>
      </c>
      <c r="BG394" t="s">
        <v>3</v>
      </c>
      <c r="BH394">
        <v>3</v>
      </c>
      <c r="BI394">
        <v>2</v>
      </c>
      <c r="BJ394" t="s">
        <v>490</v>
      </c>
      <c r="BM394">
        <v>500002</v>
      </c>
      <c r="BN394">
        <v>0</v>
      </c>
      <c r="BO394" t="s">
        <v>258</v>
      </c>
      <c r="BP394">
        <v>1</v>
      </c>
      <c r="BQ394">
        <v>12</v>
      </c>
      <c r="BR394">
        <v>0</v>
      </c>
      <c r="BS394">
        <v>1</v>
      </c>
      <c r="BT394">
        <v>1</v>
      </c>
      <c r="BU394">
        <v>1</v>
      </c>
      <c r="BV394">
        <v>1</v>
      </c>
      <c r="BW394">
        <v>1</v>
      </c>
      <c r="BX394">
        <v>1</v>
      </c>
      <c r="BY394" t="s">
        <v>3</v>
      </c>
      <c r="BZ394">
        <v>0</v>
      </c>
      <c r="CA394">
        <v>0</v>
      </c>
      <c r="CB394" t="s">
        <v>3</v>
      </c>
      <c r="CE394">
        <v>0</v>
      </c>
      <c r="CF394">
        <v>0</v>
      </c>
      <c r="CG394">
        <v>0</v>
      </c>
      <c r="CM394">
        <v>0</v>
      </c>
      <c r="CN394" t="s">
        <v>3</v>
      </c>
      <c r="CO394">
        <v>0</v>
      </c>
      <c r="CP394">
        <f t="shared" si="437"/>
        <v>178946</v>
      </c>
      <c r="CQ394">
        <f t="shared" si="438"/>
        <v>11046.0591</v>
      </c>
      <c r="CR394">
        <f t="shared" si="439"/>
        <v>0</v>
      </c>
      <c r="CS394">
        <f t="shared" si="440"/>
        <v>0</v>
      </c>
      <c r="CT394">
        <f t="shared" si="441"/>
        <v>0</v>
      </c>
      <c r="CU394">
        <f t="shared" si="442"/>
        <v>0</v>
      </c>
      <c r="CV394">
        <f t="shared" si="443"/>
        <v>0</v>
      </c>
      <c r="CW394">
        <f t="shared" si="444"/>
        <v>0</v>
      </c>
      <c r="CX394">
        <f t="shared" si="445"/>
        <v>2.58</v>
      </c>
      <c r="CY394">
        <f t="shared" si="446"/>
        <v>0</v>
      </c>
      <c r="CZ394">
        <f t="shared" si="447"/>
        <v>0</v>
      </c>
      <c r="DC394" t="s">
        <v>3</v>
      </c>
      <c r="DD394" t="s">
        <v>3</v>
      </c>
      <c r="DE394" t="s">
        <v>3</v>
      </c>
      <c r="DF394" t="s">
        <v>3</v>
      </c>
      <c r="DG394" t="s">
        <v>3</v>
      </c>
      <c r="DH394" t="s">
        <v>3</v>
      </c>
      <c r="DI394" t="s">
        <v>3</v>
      </c>
      <c r="DJ394" t="s">
        <v>3</v>
      </c>
      <c r="DK394" t="s">
        <v>3</v>
      </c>
      <c r="DL394" t="s">
        <v>3</v>
      </c>
      <c r="DM394" t="s">
        <v>3</v>
      </c>
      <c r="DN394">
        <v>0</v>
      </c>
      <c r="DO394">
        <v>0</v>
      </c>
      <c r="DP394">
        <v>1</v>
      </c>
      <c r="DQ394">
        <v>1</v>
      </c>
      <c r="DU394">
        <v>1003</v>
      </c>
      <c r="DV394" t="s">
        <v>272</v>
      </c>
      <c r="DW394" t="s">
        <v>272</v>
      </c>
      <c r="DX394">
        <v>10</v>
      </c>
      <c r="DZ394" t="s">
        <v>3</v>
      </c>
      <c r="EA394" t="s">
        <v>3</v>
      </c>
      <c r="EB394" t="s">
        <v>3</v>
      </c>
      <c r="EC394" t="s">
        <v>3</v>
      </c>
      <c r="EE394">
        <v>41318551</v>
      </c>
      <c r="EF394">
        <v>12</v>
      </c>
      <c r="EG394" t="s">
        <v>59</v>
      </c>
      <c r="EH394">
        <v>0</v>
      </c>
      <c r="EI394" t="s">
        <v>3</v>
      </c>
      <c r="EJ394">
        <v>2</v>
      </c>
      <c r="EK394">
        <v>500002</v>
      </c>
      <c r="EL394" t="s">
        <v>60</v>
      </c>
      <c r="EM394" t="s">
        <v>61</v>
      </c>
      <c r="EO394" t="s">
        <v>3</v>
      </c>
      <c r="EQ394">
        <v>131072</v>
      </c>
      <c r="ER394">
        <v>1342.17</v>
      </c>
      <c r="ES394">
        <v>1342.17</v>
      </c>
      <c r="ET394">
        <v>0</v>
      </c>
      <c r="EU394">
        <v>0</v>
      </c>
      <c r="EV394">
        <v>0</v>
      </c>
      <c r="EW394">
        <v>0</v>
      </c>
      <c r="EX394">
        <v>0</v>
      </c>
      <c r="EY394">
        <v>0</v>
      </c>
      <c r="FQ394">
        <v>0</v>
      </c>
      <c r="FR394">
        <f t="shared" si="448"/>
        <v>0</v>
      </c>
      <c r="FS394">
        <v>0</v>
      </c>
      <c r="FX394">
        <v>0</v>
      </c>
      <c r="FY394">
        <v>0</v>
      </c>
      <c r="GA394" t="s">
        <v>3</v>
      </c>
      <c r="GD394">
        <v>1</v>
      </c>
      <c r="GF394">
        <v>-1809593330</v>
      </c>
      <c r="GG394">
        <v>1</v>
      </c>
      <c r="GH394">
        <v>1</v>
      </c>
      <c r="GI394">
        <v>3</v>
      </c>
      <c r="GJ394">
        <v>0</v>
      </c>
      <c r="GK394">
        <v>0</v>
      </c>
      <c r="GL394">
        <f t="shared" si="449"/>
        <v>0</v>
      </c>
      <c r="GM394">
        <f t="shared" si="450"/>
        <v>178946</v>
      </c>
      <c r="GN394">
        <f t="shared" si="451"/>
        <v>0</v>
      </c>
      <c r="GO394">
        <f t="shared" si="452"/>
        <v>178946</v>
      </c>
      <c r="GP394">
        <f t="shared" si="453"/>
        <v>0</v>
      </c>
      <c r="GR394">
        <v>0</v>
      </c>
      <c r="GS394">
        <v>3</v>
      </c>
      <c r="GT394">
        <v>0</v>
      </c>
      <c r="GU394" t="s">
        <v>3</v>
      </c>
      <c r="GV394">
        <f t="shared" si="454"/>
        <v>0</v>
      </c>
      <c r="GW394">
        <v>1</v>
      </c>
      <c r="GX394">
        <f t="shared" si="455"/>
        <v>0</v>
      </c>
      <c r="HA394">
        <v>0</v>
      </c>
      <c r="HB394">
        <v>0</v>
      </c>
      <c r="HC394">
        <f t="shared" si="456"/>
        <v>0</v>
      </c>
      <c r="HE394" t="s">
        <v>3</v>
      </c>
      <c r="HF394" t="s">
        <v>3</v>
      </c>
      <c r="HM394" t="s">
        <v>3</v>
      </c>
      <c r="HN394" t="s">
        <v>3</v>
      </c>
      <c r="HO394" t="s">
        <v>3</v>
      </c>
      <c r="HP394" t="s">
        <v>3</v>
      </c>
      <c r="HQ394" t="s">
        <v>3</v>
      </c>
      <c r="IK394">
        <v>0</v>
      </c>
    </row>
    <row r="395" spans="1:255" x14ac:dyDescent="0.2">
      <c r="A395" s="2">
        <v>17</v>
      </c>
      <c r="B395" s="2">
        <v>1</v>
      </c>
      <c r="C395" s="2">
        <f>ROW(SmtRes!A1088)</f>
        <v>1088</v>
      </c>
      <c r="D395" s="2">
        <f>ROW(EtalonRes!A1110)</f>
        <v>1110</v>
      </c>
      <c r="E395" s="2" t="s">
        <v>491</v>
      </c>
      <c r="F395" s="2" t="s">
        <v>275</v>
      </c>
      <c r="G395" s="2" t="s">
        <v>276</v>
      </c>
      <c r="H395" s="2" t="s">
        <v>67</v>
      </c>
      <c r="I395" s="2">
        <f>ROUND(162/100,9)</f>
        <v>1.62</v>
      </c>
      <c r="J395" s="2">
        <v>0</v>
      </c>
      <c r="K395" s="2">
        <f>ROUND(162/100,9)</f>
        <v>1.62</v>
      </c>
      <c r="L395" s="2"/>
      <c r="M395" s="2"/>
      <c r="N395" s="2"/>
      <c r="O395" s="2">
        <f t="shared" si="420"/>
        <v>340</v>
      </c>
      <c r="P395" s="2">
        <f t="shared" si="421"/>
        <v>61</v>
      </c>
      <c r="Q395" s="2">
        <f t="shared" si="422"/>
        <v>101</v>
      </c>
      <c r="R395" s="2">
        <f t="shared" si="423"/>
        <v>5</v>
      </c>
      <c r="S395" s="2">
        <f t="shared" si="424"/>
        <v>178</v>
      </c>
      <c r="T395" s="2">
        <f t="shared" si="425"/>
        <v>0</v>
      </c>
      <c r="U395" s="2">
        <f t="shared" si="426"/>
        <v>18.48096</v>
      </c>
      <c r="V395" s="2">
        <f t="shared" si="427"/>
        <v>0.37259999999999999</v>
      </c>
      <c r="W395" s="2">
        <f t="shared" si="428"/>
        <v>0</v>
      </c>
      <c r="X395" s="2">
        <f t="shared" si="429"/>
        <v>174</v>
      </c>
      <c r="Y395" s="2">
        <f t="shared" si="430"/>
        <v>101</v>
      </c>
      <c r="Z395" s="2"/>
      <c r="AA395" s="2">
        <v>76147896</v>
      </c>
      <c r="AB395" s="2">
        <f t="shared" si="431"/>
        <v>209.86449999999999</v>
      </c>
      <c r="AC395" s="2">
        <f t="shared" si="432"/>
        <v>37.56</v>
      </c>
      <c r="AD395" s="2">
        <f>ROUND(((((ET395*1.15))-((EU395*1.15)))+AE395),6)</f>
        <v>62.56</v>
      </c>
      <c r="AE395" s="2">
        <f>ROUND(((EU395*1.15)),6)</f>
        <v>3.105</v>
      </c>
      <c r="AF395" s="2">
        <f>ROUND(((EV395*1.15)),6)</f>
        <v>109.7445</v>
      </c>
      <c r="AG395" s="2">
        <f t="shared" si="434"/>
        <v>0</v>
      </c>
      <c r="AH395" s="2">
        <f>((EW395*1.15))</f>
        <v>11.407999999999999</v>
      </c>
      <c r="AI395" s="2">
        <f>((EX395*1.15))</f>
        <v>0.22999999999999998</v>
      </c>
      <c r="AJ395" s="2">
        <f t="shared" si="436"/>
        <v>0</v>
      </c>
      <c r="AK395" s="2">
        <v>187.39</v>
      </c>
      <c r="AL395" s="2">
        <v>37.56</v>
      </c>
      <c r="AM395" s="2">
        <v>54.4</v>
      </c>
      <c r="AN395" s="2">
        <v>2.7</v>
      </c>
      <c r="AO395" s="2">
        <v>95.43</v>
      </c>
      <c r="AP395" s="2">
        <v>0</v>
      </c>
      <c r="AQ395" s="2">
        <v>9.92</v>
      </c>
      <c r="AR395" s="2">
        <v>0.2</v>
      </c>
      <c r="AS395" s="2">
        <v>0</v>
      </c>
      <c r="AT395" s="2">
        <v>95</v>
      </c>
      <c r="AU395" s="2">
        <v>55</v>
      </c>
      <c r="AV395" s="2">
        <v>1</v>
      </c>
      <c r="AW395" s="2">
        <v>1</v>
      </c>
      <c r="AX395" s="2"/>
      <c r="AY395" s="2"/>
      <c r="AZ395" s="2">
        <v>1</v>
      </c>
      <c r="BA395" s="2">
        <v>1</v>
      </c>
      <c r="BB395" s="2">
        <v>1</v>
      </c>
      <c r="BC395" s="2">
        <v>1</v>
      </c>
      <c r="BD395" s="2" t="s">
        <v>3</v>
      </c>
      <c r="BE395" s="2" t="s">
        <v>3</v>
      </c>
      <c r="BF395" s="2" t="s">
        <v>3</v>
      </c>
      <c r="BG395" s="2" t="s">
        <v>3</v>
      </c>
      <c r="BH395" s="2">
        <v>0</v>
      </c>
      <c r="BI395" s="2">
        <v>2</v>
      </c>
      <c r="BJ395" s="2" t="s">
        <v>277</v>
      </c>
      <c r="BK395" s="2"/>
      <c r="BL395" s="2"/>
      <c r="BM395" s="2">
        <v>108001</v>
      </c>
      <c r="BN395" s="2">
        <v>0</v>
      </c>
      <c r="BO395" s="2" t="s">
        <v>3</v>
      </c>
      <c r="BP395" s="2">
        <v>0</v>
      </c>
      <c r="BQ395" s="2">
        <v>3</v>
      </c>
      <c r="BR395" s="2">
        <v>0</v>
      </c>
      <c r="BS395" s="2">
        <v>1</v>
      </c>
      <c r="BT395" s="2">
        <v>1</v>
      </c>
      <c r="BU395" s="2">
        <v>1</v>
      </c>
      <c r="BV395" s="2">
        <v>1</v>
      </c>
      <c r="BW395" s="2">
        <v>1</v>
      </c>
      <c r="BX395" s="2">
        <v>1</v>
      </c>
      <c r="BY395" s="2" t="s">
        <v>3</v>
      </c>
      <c r="BZ395" s="2">
        <v>95</v>
      </c>
      <c r="CA395" s="2">
        <v>55</v>
      </c>
      <c r="CB395" s="2" t="s">
        <v>3</v>
      </c>
      <c r="CC395" s="2"/>
      <c r="CD395" s="2"/>
      <c r="CE395" s="2">
        <v>0</v>
      </c>
      <c r="CF395" s="2">
        <v>0</v>
      </c>
      <c r="CG395" s="2">
        <v>0</v>
      </c>
      <c r="CH395" s="2"/>
      <c r="CI395" s="2"/>
      <c r="CJ395" s="2"/>
      <c r="CK395" s="2"/>
      <c r="CL395" s="2"/>
      <c r="CM395" s="2">
        <v>0</v>
      </c>
      <c r="CN395" s="2" t="s">
        <v>23</v>
      </c>
      <c r="CO395" s="2">
        <v>0</v>
      </c>
      <c r="CP395" s="2">
        <f t="shared" si="437"/>
        <v>340</v>
      </c>
      <c r="CQ395" s="2">
        <f t="shared" si="438"/>
        <v>37.56</v>
      </c>
      <c r="CR395" s="2">
        <f t="shared" si="439"/>
        <v>62.56</v>
      </c>
      <c r="CS395" s="2">
        <f t="shared" si="440"/>
        <v>3.105</v>
      </c>
      <c r="CT395" s="2">
        <f t="shared" si="441"/>
        <v>109.7445</v>
      </c>
      <c r="CU395" s="2">
        <f t="shared" si="442"/>
        <v>0</v>
      </c>
      <c r="CV395" s="2">
        <f t="shared" si="443"/>
        <v>11.407999999999999</v>
      </c>
      <c r="CW395" s="2">
        <f t="shared" si="444"/>
        <v>0.22999999999999998</v>
      </c>
      <c r="CX395" s="2">
        <f t="shared" si="445"/>
        <v>0</v>
      </c>
      <c r="CY395" s="2">
        <f t="shared" si="446"/>
        <v>173.85</v>
      </c>
      <c r="CZ395" s="2">
        <f t="shared" si="447"/>
        <v>100.65</v>
      </c>
      <c r="DA395" s="2"/>
      <c r="DB395" s="2"/>
      <c r="DC395" s="2" t="s">
        <v>3</v>
      </c>
      <c r="DD395" s="2" t="s">
        <v>3</v>
      </c>
      <c r="DE395" s="2" t="s">
        <v>24</v>
      </c>
      <c r="DF395" s="2" t="s">
        <v>24</v>
      </c>
      <c r="DG395" s="2" t="s">
        <v>24</v>
      </c>
      <c r="DH395" s="2" t="s">
        <v>3</v>
      </c>
      <c r="DI395" s="2" t="s">
        <v>24</v>
      </c>
      <c r="DJ395" s="2" t="s">
        <v>24</v>
      </c>
      <c r="DK395" s="2" t="s">
        <v>3</v>
      </c>
      <c r="DL395" s="2" t="s">
        <v>3</v>
      </c>
      <c r="DM395" s="2" t="s">
        <v>3</v>
      </c>
      <c r="DN395" s="2">
        <v>0</v>
      </c>
      <c r="DO395" s="2">
        <v>0</v>
      </c>
      <c r="DP395" s="2">
        <v>1</v>
      </c>
      <c r="DQ395" s="2">
        <v>1</v>
      </c>
      <c r="DR395" s="2"/>
      <c r="DS395" s="2"/>
      <c r="DT395" s="2"/>
      <c r="DU395" s="2">
        <v>1013</v>
      </c>
      <c r="DV395" s="2" t="s">
        <v>67</v>
      </c>
      <c r="DW395" s="2" t="s">
        <v>67</v>
      </c>
      <c r="DX395" s="2">
        <v>1</v>
      </c>
      <c r="DY395" s="2"/>
      <c r="DZ395" s="2" t="s">
        <v>3</v>
      </c>
      <c r="EA395" s="2" t="s">
        <v>3</v>
      </c>
      <c r="EB395" s="2" t="s">
        <v>3</v>
      </c>
      <c r="EC395" s="2" t="s">
        <v>3</v>
      </c>
      <c r="ED395" s="2"/>
      <c r="EE395" s="2">
        <v>41318495</v>
      </c>
      <c r="EF395" s="2">
        <v>3</v>
      </c>
      <c r="EG395" s="2" t="s">
        <v>50</v>
      </c>
      <c r="EH395" s="2">
        <v>0</v>
      </c>
      <c r="EI395" s="2" t="s">
        <v>3</v>
      </c>
      <c r="EJ395" s="2">
        <v>2</v>
      </c>
      <c r="EK395" s="2">
        <v>108001</v>
      </c>
      <c r="EL395" s="2" t="s">
        <v>71</v>
      </c>
      <c r="EM395" s="2" t="s">
        <v>72</v>
      </c>
      <c r="EN395" s="2"/>
      <c r="EO395" s="2" t="s">
        <v>28</v>
      </c>
      <c r="EP395" s="2"/>
      <c r="EQ395" s="2">
        <v>131840</v>
      </c>
      <c r="ER395" s="2">
        <v>187.39</v>
      </c>
      <c r="ES395" s="2">
        <v>37.56</v>
      </c>
      <c r="ET395" s="2">
        <v>54.4</v>
      </c>
      <c r="EU395" s="2">
        <v>2.7</v>
      </c>
      <c r="EV395" s="2">
        <v>95.43</v>
      </c>
      <c r="EW395" s="2">
        <v>9.92</v>
      </c>
      <c r="EX395" s="2">
        <v>0.2</v>
      </c>
      <c r="EY395" s="2">
        <v>0</v>
      </c>
      <c r="EZ395" s="2"/>
      <c r="FA395" s="2"/>
      <c r="FB395" s="2"/>
      <c r="FC395" s="2"/>
      <c r="FD395" s="2"/>
      <c r="FE395" s="2"/>
      <c r="FF395" s="2"/>
      <c r="FG395" s="2"/>
      <c r="FH395" s="2"/>
      <c r="FI395" s="2"/>
      <c r="FJ395" s="2"/>
      <c r="FK395" s="2"/>
      <c r="FL395" s="2"/>
      <c r="FM395" s="2"/>
      <c r="FN395" s="2"/>
      <c r="FO395" s="2"/>
      <c r="FP395" s="2"/>
      <c r="FQ395" s="2">
        <v>0</v>
      </c>
      <c r="FR395" s="2">
        <f t="shared" si="448"/>
        <v>0</v>
      </c>
      <c r="FS395" s="2">
        <v>0</v>
      </c>
      <c r="FT395" s="2"/>
      <c r="FU395" s="2"/>
      <c r="FV395" s="2"/>
      <c r="FW395" s="2"/>
      <c r="FX395" s="2">
        <v>95</v>
      </c>
      <c r="FY395" s="2">
        <v>55</v>
      </c>
      <c r="FZ395" s="2"/>
      <c r="GA395" s="2" t="s">
        <v>3</v>
      </c>
      <c r="GB395" s="2"/>
      <c r="GC395" s="2"/>
      <c r="GD395" s="2">
        <v>1</v>
      </c>
      <c r="GE395" s="2"/>
      <c r="GF395" s="2">
        <v>1986915896</v>
      </c>
      <c r="GG395" s="2">
        <v>2</v>
      </c>
      <c r="GH395" s="2">
        <v>1</v>
      </c>
      <c r="GI395" s="2">
        <v>-2</v>
      </c>
      <c r="GJ395" s="2">
        <v>0</v>
      </c>
      <c r="GK395" s="2">
        <v>0</v>
      </c>
      <c r="GL395" s="2">
        <f t="shared" si="449"/>
        <v>0</v>
      </c>
      <c r="GM395" s="2">
        <f t="shared" si="450"/>
        <v>615</v>
      </c>
      <c r="GN395" s="2">
        <f t="shared" si="451"/>
        <v>0</v>
      </c>
      <c r="GO395" s="2">
        <f t="shared" si="452"/>
        <v>615</v>
      </c>
      <c r="GP395" s="2">
        <f t="shared" si="453"/>
        <v>0</v>
      </c>
      <c r="GQ395" s="2"/>
      <c r="GR395" s="2">
        <v>0</v>
      </c>
      <c r="GS395" s="2">
        <v>3</v>
      </c>
      <c r="GT395" s="2">
        <v>0</v>
      </c>
      <c r="GU395" s="2" t="s">
        <v>3</v>
      </c>
      <c r="GV395" s="2">
        <f t="shared" si="454"/>
        <v>0</v>
      </c>
      <c r="GW395" s="2">
        <v>1</v>
      </c>
      <c r="GX395" s="2">
        <f t="shared" si="455"/>
        <v>0</v>
      </c>
      <c r="GY395" s="2"/>
      <c r="GZ395" s="2"/>
      <c r="HA395" s="2">
        <v>0</v>
      </c>
      <c r="HB395" s="2">
        <v>0</v>
      </c>
      <c r="HC395" s="2">
        <f t="shared" si="456"/>
        <v>0</v>
      </c>
      <c r="HD395" s="2"/>
      <c r="HE395" s="2" t="s">
        <v>3</v>
      </c>
      <c r="HF395" s="2" t="s">
        <v>3</v>
      </c>
      <c r="HG395" s="2"/>
      <c r="HH395" s="2"/>
      <c r="HI395" s="2"/>
      <c r="HJ395" s="2"/>
      <c r="HK395" s="2"/>
      <c r="HL395" s="2"/>
      <c r="HM395" s="2" t="s">
        <v>3</v>
      </c>
      <c r="HN395" s="2" t="s">
        <v>3</v>
      </c>
      <c r="HO395" s="2" t="s">
        <v>3</v>
      </c>
      <c r="HP395" s="2" t="s">
        <v>3</v>
      </c>
      <c r="HQ395" s="2" t="s">
        <v>3</v>
      </c>
      <c r="HR395" s="2"/>
      <c r="HS395" s="2"/>
      <c r="HT395" s="2"/>
      <c r="HU395" s="2"/>
      <c r="HV395" s="2"/>
      <c r="HW395" s="2"/>
      <c r="HX395" s="2"/>
      <c r="HY395" s="2"/>
      <c r="HZ395" s="2"/>
      <c r="IA395" s="2"/>
      <c r="IB395" s="2"/>
      <c r="IC395" s="2"/>
      <c r="ID395" s="2"/>
      <c r="IE395" s="2"/>
      <c r="IF395" s="2"/>
      <c r="IG395" s="2"/>
      <c r="IH395" s="2"/>
      <c r="II395" s="2"/>
      <c r="IJ395" s="2"/>
      <c r="IK395" s="2">
        <v>0</v>
      </c>
      <c r="IL395" s="2"/>
      <c r="IM395" s="2"/>
      <c r="IN395" s="2"/>
      <c r="IO395" s="2"/>
      <c r="IP395" s="2"/>
      <c r="IQ395" s="2"/>
      <c r="IR395" s="2"/>
      <c r="IS395" s="2"/>
      <c r="IT395" s="2"/>
      <c r="IU395" s="2"/>
    </row>
    <row r="396" spans="1:255" x14ac:dyDescent="0.2">
      <c r="A396">
        <v>17</v>
      </c>
      <c r="B396">
        <v>1</v>
      </c>
      <c r="C396">
        <f>ROW(SmtRes!A1098)</f>
        <v>1098</v>
      </c>
      <c r="D396">
        <f>ROW(EtalonRes!A1120)</f>
        <v>1120</v>
      </c>
      <c r="E396" t="s">
        <v>491</v>
      </c>
      <c r="F396" t="s">
        <v>275</v>
      </c>
      <c r="G396" t="s">
        <v>276</v>
      </c>
      <c r="H396" t="s">
        <v>67</v>
      </c>
      <c r="I396">
        <f>ROUND(162/100,9)</f>
        <v>1.62</v>
      </c>
      <c r="J396">
        <v>0</v>
      </c>
      <c r="K396">
        <f>ROUND(162/100,9)</f>
        <v>1.62</v>
      </c>
      <c r="O396">
        <f t="shared" si="420"/>
        <v>2798</v>
      </c>
      <c r="P396">
        <f t="shared" si="421"/>
        <v>501</v>
      </c>
      <c r="Q396">
        <f t="shared" si="422"/>
        <v>834</v>
      </c>
      <c r="R396">
        <f t="shared" si="423"/>
        <v>41</v>
      </c>
      <c r="S396">
        <f t="shared" si="424"/>
        <v>1463</v>
      </c>
      <c r="T396">
        <f t="shared" si="425"/>
        <v>0</v>
      </c>
      <c r="U396">
        <f t="shared" si="426"/>
        <v>18.48096</v>
      </c>
      <c r="V396">
        <f t="shared" si="427"/>
        <v>0.37259999999999999</v>
      </c>
      <c r="W396">
        <f t="shared" si="428"/>
        <v>0</v>
      </c>
      <c r="X396">
        <f t="shared" si="429"/>
        <v>1429</v>
      </c>
      <c r="Y396">
        <f t="shared" si="430"/>
        <v>827</v>
      </c>
      <c r="AA396">
        <v>76147894</v>
      </c>
      <c r="AB396">
        <f t="shared" si="431"/>
        <v>209.86449999999999</v>
      </c>
      <c r="AC396">
        <f t="shared" si="432"/>
        <v>37.56</v>
      </c>
      <c r="AD396">
        <f>ROUND(((((ET396*1.15))-((EU396*1.15)))+AE396),6)</f>
        <v>62.56</v>
      </c>
      <c r="AE396">
        <f>ROUND(((EU396*1.15)),6)</f>
        <v>3.105</v>
      </c>
      <c r="AF396">
        <f>ROUND(((EV396*1.15)),6)</f>
        <v>109.7445</v>
      </c>
      <c r="AG396">
        <f t="shared" si="434"/>
        <v>0</v>
      </c>
      <c r="AH396">
        <f>((EW396*1.15))</f>
        <v>11.407999999999999</v>
      </c>
      <c r="AI396">
        <f>((EX396*1.15))</f>
        <v>0.22999999999999998</v>
      </c>
      <c r="AJ396">
        <f t="shared" si="436"/>
        <v>0</v>
      </c>
      <c r="AK396">
        <v>187.39</v>
      </c>
      <c r="AL396">
        <v>37.56</v>
      </c>
      <c r="AM396">
        <v>54.4</v>
      </c>
      <c r="AN396">
        <v>2.7</v>
      </c>
      <c r="AO396">
        <v>95.43</v>
      </c>
      <c r="AP396">
        <v>0</v>
      </c>
      <c r="AQ396">
        <v>9.92</v>
      </c>
      <c r="AR396">
        <v>0.2</v>
      </c>
      <c r="AS396">
        <v>0</v>
      </c>
      <c r="AT396">
        <v>95</v>
      </c>
      <c r="AU396">
        <v>55</v>
      </c>
      <c r="AV396">
        <v>1</v>
      </c>
      <c r="AW396">
        <v>1</v>
      </c>
      <c r="AZ396">
        <v>8.23</v>
      </c>
      <c r="BA396">
        <v>8.23</v>
      </c>
      <c r="BB396">
        <v>8.23</v>
      </c>
      <c r="BC396">
        <v>8.23</v>
      </c>
      <c r="BD396" t="s">
        <v>3</v>
      </c>
      <c r="BE396" t="s">
        <v>3</v>
      </c>
      <c r="BF396" t="s">
        <v>3</v>
      </c>
      <c r="BG396" t="s">
        <v>3</v>
      </c>
      <c r="BH396">
        <v>0</v>
      </c>
      <c r="BI396">
        <v>2</v>
      </c>
      <c r="BJ396" t="s">
        <v>277</v>
      </c>
      <c r="BM396">
        <v>108001</v>
      </c>
      <c r="BN396">
        <v>0</v>
      </c>
      <c r="BO396" t="s">
        <v>258</v>
      </c>
      <c r="BP396">
        <v>1</v>
      </c>
      <c r="BQ396">
        <v>3</v>
      </c>
      <c r="BR396">
        <v>0</v>
      </c>
      <c r="BS396">
        <v>8.23</v>
      </c>
      <c r="BT396">
        <v>1</v>
      </c>
      <c r="BU396">
        <v>1</v>
      </c>
      <c r="BV396">
        <v>1</v>
      </c>
      <c r="BW396">
        <v>1</v>
      </c>
      <c r="BX396">
        <v>1</v>
      </c>
      <c r="BY396" t="s">
        <v>3</v>
      </c>
      <c r="BZ396">
        <v>95</v>
      </c>
      <c r="CA396">
        <v>55</v>
      </c>
      <c r="CB396" t="s">
        <v>3</v>
      </c>
      <c r="CE396">
        <v>0</v>
      </c>
      <c r="CF396">
        <v>0</v>
      </c>
      <c r="CG396">
        <v>0</v>
      </c>
      <c r="CM396">
        <v>0</v>
      </c>
      <c r="CN396" t="s">
        <v>23</v>
      </c>
      <c r="CO396">
        <v>0</v>
      </c>
      <c r="CP396">
        <f t="shared" si="437"/>
        <v>2798</v>
      </c>
      <c r="CQ396">
        <f t="shared" si="438"/>
        <v>309.11880000000002</v>
      </c>
      <c r="CR396">
        <f t="shared" si="439"/>
        <v>514.86880000000008</v>
      </c>
      <c r="CS396">
        <f t="shared" si="440"/>
        <v>25.55415</v>
      </c>
      <c r="CT396">
        <f t="shared" si="441"/>
        <v>903.19723500000009</v>
      </c>
      <c r="CU396">
        <f t="shared" si="442"/>
        <v>0</v>
      </c>
      <c r="CV396">
        <f t="shared" si="443"/>
        <v>11.407999999999999</v>
      </c>
      <c r="CW396">
        <f t="shared" si="444"/>
        <v>0.22999999999999998</v>
      </c>
      <c r="CX396">
        <f t="shared" si="445"/>
        <v>0</v>
      </c>
      <c r="CY396">
        <f t="shared" si="446"/>
        <v>1428.8</v>
      </c>
      <c r="CZ396">
        <f t="shared" si="447"/>
        <v>827.2</v>
      </c>
      <c r="DC396" t="s">
        <v>3</v>
      </c>
      <c r="DD396" t="s">
        <v>3</v>
      </c>
      <c r="DE396" t="s">
        <v>24</v>
      </c>
      <c r="DF396" t="s">
        <v>24</v>
      </c>
      <c r="DG396" t="s">
        <v>24</v>
      </c>
      <c r="DH396" t="s">
        <v>3</v>
      </c>
      <c r="DI396" t="s">
        <v>24</v>
      </c>
      <c r="DJ396" t="s">
        <v>24</v>
      </c>
      <c r="DK396" t="s">
        <v>3</v>
      </c>
      <c r="DL396" t="s">
        <v>3</v>
      </c>
      <c r="DM396" t="s">
        <v>3</v>
      </c>
      <c r="DN396">
        <v>0</v>
      </c>
      <c r="DO396">
        <v>0</v>
      </c>
      <c r="DP396">
        <v>1</v>
      </c>
      <c r="DQ396">
        <v>1</v>
      </c>
      <c r="DU396">
        <v>1013</v>
      </c>
      <c r="DV396" t="s">
        <v>67</v>
      </c>
      <c r="DW396" t="s">
        <v>67</v>
      </c>
      <c r="DX396">
        <v>1</v>
      </c>
      <c r="DZ396" t="s">
        <v>3</v>
      </c>
      <c r="EA396" t="s">
        <v>3</v>
      </c>
      <c r="EB396" t="s">
        <v>3</v>
      </c>
      <c r="EC396" t="s">
        <v>3</v>
      </c>
      <c r="EE396">
        <v>41318495</v>
      </c>
      <c r="EF396">
        <v>3</v>
      </c>
      <c r="EG396" t="s">
        <v>50</v>
      </c>
      <c r="EH396">
        <v>0</v>
      </c>
      <c r="EI396" t="s">
        <v>3</v>
      </c>
      <c r="EJ396">
        <v>2</v>
      </c>
      <c r="EK396">
        <v>108001</v>
      </c>
      <c r="EL396" t="s">
        <v>71</v>
      </c>
      <c r="EM396" t="s">
        <v>72</v>
      </c>
      <c r="EO396" t="s">
        <v>28</v>
      </c>
      <c r="EQ396">
        <v>131840</v>
      </c>
      <c r="ER396">
        <v>187.39</v>
      </c>
      <c r="ES396">
        <v>37.56</v>
      </c>
      <c r="ET396">
        <v>54.4</v>
      </c>
      <c r="EU396">
        <v>2.7</v>
      </c>
      <c r="EV396">
        <v>95.43</v>
      </c>
      <c r="EW396">
        <v>9.92</v>
      </c>
      <c r="EX396">
        <v>0.2</v>
      </c>
      <c r="EY396">
        <v>0</v>
      </c>
      <c r="FQ396">
        <v>0</v>
      </c>
      <c r="FR396">
        <f t="shared" si="448"/>
        <v>0</v>
      </c>
      <c r="FS396">
        <v>0</v>
      </c>
      <c r="FX396">
        <v>95</v>
      </c>
      <c r="FY396">
        <v>55</v>
      </c>
      <c r="GA396" t="s">
        <v>3</v>
      </c>
      <c r="GD396">
        <v>1</v>
      </c>
      <c r="GF396">
        <v>1986915896</v>
      </c>
      <c r="GG396">
        <v>1</v>
      </c>
      <c r="GH396">
        <v>1</v>
      </c>
      <c r="GI396">
        <v>3</v>
      </c>
      <c r="GJ396">
        <v>0</v>
      </c>
      <c r="GK396">
        <v>0</v>
      </c>
      <c r="GL396">
        <f t="shared" si="449"/>
        <v>0</v>
      </c>
      <c r="GM396">
        <f t="shared" si="450"/>
        <v>5054</v>
      </c>
      <c r="GN396">
        <f t="shared" si="451"/>
        <v>0</v>
      </c>
      <c r="GO396">
        <f t="shared" si="452"/>
        <v>5054</v>
      </c>
      <c r="GP396">
        <f t="shared" si="453"/>
        <v>0</v>
      </c>
      <c r="GR396">
        <v>0</v>
      </c>
      <c r="GS396">
        <v>3</v>
      </c>
      <c r="GT396">
        <v>0</v>
      </c>
      <c r="GU396" t="s">
        <v>3</v>
      </c>
      <c r="GV396">
        <f t="shared" si="454"/>
        <v>0</v>
      </c>
      <c r="GW396">
        <v>1</v>
      </c>
      <c r="GX396">
        <f t="shared" si="455"/>
        <v>0</v>
      </c>
      <c r="HA396">
        <v>0</v>
      </c>
      <c r="HB396">
        <v>0</v>
      </c>
      <c r="HC396">
        <f t="shared" si="456"/>
        <v>0</v>
      </c>
      <c r="HE396" t="s">
        <v>3</v>
      </c>
      <c r="HF396" t="s">
        <v>3</v>
      </c>
      <c r="HM396" t="s">
        <v>3</v>
      </c>
      <c r="HN396" t="s">
        <v>3</v>
      </c>
      <c r="HO396" t="s">
        <v>3</v>
      </c>
      <c r="HP396" t="s">
        <v>3</v>
      </c>
      <c r="HQ396" t="s">
        <v>3</v>
      </c>
      <c r="IK396">
        <v>0</v>
      </c>
    </row>
    <row r="397" spans="1:255" x14ac:dyDescent="0.2">
      <c r="A397" s="2">
        <v>17</v>
      </c>
      <c r="B397" s="2">
        <v>1</v>
      </c>
      <c r="C397" s="2"/>
      <c r="D397" s="2"/>
      <c r="E397" s="2" t="s">
        <v>492</v>
      </c>
      <c r="F397" s="2" t="s">
        <v>493</v>
      </c>
      <c r="G397" s="2" t="s">
        <v>1041</v>
      </c>
      <c r="H397" s="2" t="s">
        <v>197</v>
      </c>
      <c r="I397" s="2">
        <f>ROUND(108/1000,9)</f>
        <v>0.108</v>
      </c>
      <c r="J397" s="2">
        <v>0</v>
      </c>
      <c r="K397" s="2">
        <f>ROUND(108/1000,9)</f>
        <v>0.108</v>
      </c>
      <c r="L397" s="2"/>
      <c r="M397" s="2"/>
      <c r="N397" s="2"/>
      <c r="O397" s="2">
        <f t="shared" si="420"/>
        <v>3319</v>
      </c>
      <c r="P397" s="2">
        <f t="shared" si="421"/>
        <v>3319</v>
      </c>
      <c r="Q397" s="2">
        <f t="shared" si="422"/>
        <v>0</v>
      </c>
      <c r="R397" s="2">
        <f t="shared" si="423"/>
        <v>0</v>
      </c>
      <c r="S397" s="2">
        <f t="shared" si="424"/>
        <v>0</v>
      </c>
      <c r="T397" s="2">
        <f t="shared" si="425"/>
        <v>0</v>
      </c>
      <c r="U397" s="2">
        <f t="shared" si="426"/>
        <v>0</v>
      </c>
      <c r="V397" s="2">
        <f t="shared" si="427"/>
        <v>0</v>
      </c>
      <c r="W397" s="2">
        <f t="shared" si="428"/>
        <v>51</v>
      </c>
      <c r="X397" s="2">
        <f t="shared" si="429"/>
        <v>0</v>
      </c>
      <c r="Y397" s="2">
        <f t="shared" si="430"/>
        <v>0</v>
      </c>
      <c r="Z397" s="2"/>
      <c r="AA397" s="2">
        <v>76147896</v>
      </c>
      <c r="AB397" s="2">
        <f t="shared" si="431"/>
        <v>30734.240000000002</v>
      </c>
      <c r="AC397" s="2">
        <f t="shared" si="432"/>
        <v>30734.240000000002</v>
      </c>
      <c r="AD397" s="2">
        <f>ROUND((((ET397)-(EU397))+AE397),6)</f>
        <v>0</v>
      </c>
      <c r="AE397" s="2">
        <f t="shared" ref="AE397:AF400" si="457">ROUND((EU397),6)</f>
        <v>0</v>
      </c>
      <c r="AF397" s="2">
        <f t="shared" si="457"/>
        <v>0</v>
      </c>
      <c r="AG397" s="2">
        <f t="shared" si="434"/>
        <v>0</v>
      </c>
      <c r="AH397" s="2">
        <f t="shared" ref="AH397:AI400" si="458">(EW397)</f>
        <v>0</v>
      </c>
      <c r="AI397" s="2">
        <f t="shared" si="458"/>
        <v>0</v>
      </c>
      <c r="AJ397" s="2">
        <f t="shared" si="436"/>
        <v>469.92</v>
      </c>
      <c r="AK397" s="2">
        <v>30734.240000000002</v>
      </c>
      <c r="AL397" s="2">
        <v>30734.240000000002</v>
      </c>
      <c r="AM397" s="2">
        <v>0</v>
      </c>
      <c r="AN397" s="2">
        <v>0</v>
      </c>
      <c r="AO397" s="2">
        <v>0</v>
      </c>
      <c r="AP397" s="2">
        <v>0</v>
      </c>
      <c r="AQ397" s="2">
        <v>0</v>
      </c>
      <c r="AR397" s="2">
        <v>0</v>
      </c>
      <c r="AS397" s="2">
        <v>469.92</v>
      </c>
      <c r="AT397" s="2">
        <v>0</v>
      </c>
      <c r="AU397" s="2">
        <v>0</v>
      </c>
      <c r="AV397" s="2">
        <v>1</v>
      </c>
      <c r="AW397" s="2">
        <v>1</v>
      </c>
      <c r="AX397" s="2"/>
      <c r="AY397" s="2"/>
      <c r="AZ397" s="2">
        <v>1</v>
      </c>
      <c r="BA397" s="2">
        <v>1</v>
      </c>
      <c r="BB397" s="2">
        <v>1</v>
      </c>
      <c r="BC397" s="2">
        <v>1</v>
      </c>
      <c r="BD397" s="2" t="s">
        <v>3</v>
      </c>
      <c r="BE397" s="2" t="s">
        <v>3</v>
      </c>
      <c r="BF397" s="2" t="s">
        <v>3</v>
      </c>
      <c r="BG397" s="2" t="s">
        <v>3</v>
      </c>
      <c r="BH397" s="2">
        <v>3</v>
      </c>
      <c r="BI397" s="2">
        <v>2</v>
      </c>
      <c r="BJ397" s="2" t="s">
        <v>494</v>
      </c>
      <c r="BK397" s="2"/>
      <c r="BL397" s="2"/>
      <c r="BM397" s="2">
        <v>500002</v>
      </c>
      <c r="BN397" s="2">
        <v>0</v>
      </c>
      <c r="BO397" s="2" t="s">
        <v>3</v>
      </c>
      <c r="BP397" s="2">
        <v>0</v>
      </c>
      <c r="BQ397" s="2">
        <v>12</v>
      </c>
      <c r="BR397" s="2">
        <v>0</v>
      </c>
      <c r="BS397" s="2">
        <v>1</v>
      </c>
      <c r="BT397" s="2">
        <v>1</v>
      </c>
      <c r="BU397" s="2">
        <v>1</v>
      </c>
      <c r="BV397" s="2">
        <v>1</v>
      </c>
      <c r="BW397" s="2">
        <v>1</v>
      </c>
      <c r="BX397" s="2">
        <v>1</v>
      </c>
      <c r="BY397" s="2" t="s">
        <v>3</v>
      </c>
      <c r="BZ397" s="2">
        <v>0</v>
      </c>
      <c r="CA397" s="2">
        <v>0</v>
      </c>
      <c r="CB397" s="2" t="s">
        <v>3</v>
      </c>
      <c r="CC397" s="2"/>
      <c r="CD397" s="2"/>
      <c r="CE397" s="2">
        <v>0</v>
      </c>
      <c r="CF397" s="2">
        <v>0</v>
      </c>
      <c r="CG397" s="2">
        <v>0</v>
      </c>
      <c r="CH397" s="2"/>
      <c r="CI397" s="2"/>
      <c r="CJ397" s="2"/>
      <c r="CK397" s="2"/>
      <c r="CL397" s="2"/>
      <c r="CM397" s="2">
        <v>0</v>
      </c>
      <c r="CN397" s="2" t="s">
        <v>3</v>
      </c>
      <c r="CO397" s="2">
        <v>0</v>
      </c>
      <c r="CP397" s="2">
        <f t="shared" si="437"/>
        <v>3319</v>
      </c>
      <c r="CQ397" s="2">
        <f t="shared" si="438"/>
        <v>30734.240000000002</v>
      </c>
      <c r="CR397" s="2">
        <f t="shared" si="439"/>
        <v>0</v>
      </c>
      <c r="CS397" s="2">
        <f t="shared" si="440"/>
        <v>0</v>
      </c>
      <c r="CT397" s="2">
        <f t="shared" si="441"/>
        <v>0</v>
      </c>
      <c r="CU397" s="2">
        <f t="shared" si="442"/>
        <v>0</v>
      </c>
      <c r="CV397" s="2">
        <f t="shared" si="443"/>
        <v>0</v>
      </c>
      <c r="CW397" s="2">
        <f t="shared" si="444"/>
        <v>0</v>
      </c>
      <c r="CX397" s="2">
        <f t="shared" si="445"/>
        <v>469.92</v>
      </c>
      <c r="CY397" s="2">
        <f t="shared" si="446"/>
        <v>0</v>
      </c>
      <c r="CZ397" s="2">
        <f t="shared" si="447"/>
        <v>0</v>
      </c>
      <c r="DA397" s="2"/>
      <c r="DB397" s="2"/>
      <c r="DC397" s="2" t="s">
        <v>3</v>
      </c>
      <c r="DD397" s="2" t="s">
        <v>3</v>
      </c>
      <c r="DE397" s="2" t="s">
        <v>3</v>
      </c>
      <c r="DF397" s="2" t="s">
        <v>3</v>
      </c>
      <c r="DG397" s="2" t="s">
        <v>3</v>
      </c>
      <c r="DH397" s="2" t="s">
        <v>3</v>
      </c>
      <c r="DI397" s="2" t="s">
        <v>3</v>
      </c>
      <c r="DJ397" s="2" t="s">
        <v>3</v>
      </c>
      <c r="DK397" s="2" t="s">
        <v>3</v>
      </c>
      <c r="DL397" s="2" t="s">
        <v>3</v>
      </c>
      <c r="DM397" s="2" t="s">
        <v>3</v>
      </c>
      <c r="DN397" s="2">
        <v>0</v>
      </c>
      <c r="DO397" s="2">
        <v>0</v>
      </c>
      <c r="DP397" s="2">
        <v>1</v>
      </c>
      <c r="DQ397" s="2">
        <v>1</v>
      </c>
      <c r="DR397" s="2"/>
      <c r="DS397" s="2"/>
      <c r="DT397" s="2"/>
      <c r="DU397" s="2">
        <v>1013</v>
      </c>
      <c r="DV397" s="2" t="s">
        <v>197</v>
      </c>
      <c r="DW397" s="2" t="s">
        <v>199</v>
      </c>
      <c r="DX397" s="2">
        <v>1</v>
      </c>
      <c r="DY397" s="2"/>
      <c r="DZ397" s="2" t="s">
        <v>3</v>
      </c>
      <c r="EA397" s="2" t="s">
        <v>3</v>
      </c>
      <c r="EB397" s="2" t="s">
        <v>3</v>
      </c>
      <c r="EC397" s="2" t="s">
        <v>3</v>
      </c>
      <c r="ED397" s="2"/>
      <c r="EE397" s="2">
        <v>41318551</v>
      </c>
      <c r="EF397" s="2">
        <v>12</v>
      </c>
      <c r="EG397" s="2" t="s">
        <v>59</v>
      </c>
      <c r="EH397" s="2">
        <v>0</v>
      </c>
      <c r="EI397" s="2" t="s">
        <v>3</v>
      </c>
      <c r="EJ397" s="2">
        <v>2</v>
      </c>
      <c r="EK397" s="2">
        <v>500002</v>
      </c>
      <c r="EL397" s="2" t="s">
        <v>60</v>
      </c>
      <c r="EM397" s="2" t="s">
        <v>61</v>
      </c>
      <c r="EN397" s="2"/>
      <c r="EO397" s="2" t="s">
        <v>3</v>
      </c>
      <c r="EP397" s="2"/>
      <c r="EQ397" s="2">
        <v>131072</v>
      </c>
      <c r="ER397" s="2">
        <v>30734.240000000002</v>
      </c>
      <c r="ES397" s="2">
        <v>30734.240000000002</v>
      </c>
      <c r="ET397" s="2">
        <v>0</v>
      </c>
      <c r="EU397" s="2">
        <v>0</v>
      </c>
      <c r="EV397" s="2">
        <v>0</v>
      </c>
      <c r="EW397" s="2">
        <v>0</v>
      </c>
      <c r="EX397" s="2">
        <v>0</v>
      </c>
      <c r="EY397" s="2">
        <v>0</v>
      </c>
      <c r="EZ397" s="2"/>
      <c r="FA397" s="2"/>
      <c r="FB397" s="2"/>
      <c r="FC397" s="2"/>
      <c r="FD397" s="2"/>
      <c r="FE397" s="2"/>
      <c r="FF397" s="2"/>
      <c r="FG397" s="2"/>
      <c r="FH397" s="2"/>
      <c r="FI397" s="2"/>
      <c r="FJ397" s="2"/>
      <c r="FK397" s="2"/>
      <c r="FL397" s="2"/>
      <c r="FM397" s="2"/>
      <c r="FN397" s="2"/>
      <c r="FO397" s="2"/>
      <c r="FP397" s="2"/>
      <c r="FQ397" s="2">
        <v>0</v>
      </c>
      <c r="FR397" s="2">
        <f t="shared" si="448"/>
        <v>0</v>
      </c>
      <c r="FS397" s="2">
        <v>0</v>
      </c>
      <c r="FT397" s="2"/>
      <c r="FU397" s="2"/>
      <c r="FV397" s="2"/>
      <c r="FW397" s="2"/>
      <c r="FX397" s="2">
        <v>0</v>
      </c>
      <c r="FY397" s="2">
        <v>0</v>
      </c>
      <c r="FZ397" s="2"/>
      <c r="GA397" s="2" t="s">
        <v>3</v>
      </c>
      <c r="GB397" s="2"/>
      <c r="GC397" s="2"/>
      <c r="GD397" s="2">
        <v>1</v>
      </c>
      <c r="GE397" s="2"/>
      <c r="GF397" s="2">
        <v>78041723</v>
      </c>
      <c r="GG397" s="2">
        <v>2</v>
      </c>
      <c r="GH397" s="2">
        <v>1</v>
      </c>
      <c r="GI397" s="2">
        <v>-2</v>
      </c>
      <c r="GJ397" s="2">
        <v>0</v>
      </c>
      <c r="GK397" s="2">
        <v>0</v>
      </c>
      <c r="GL397" s="2">
        <f t="shared" si="449"/>
        <v>0</v>
      </c>
      <c r="GM397" s="2">
        <f t="shared" si="450"/>
        <v>3319</v>
      </c>
      <c r="GN397" s="2">
        <f t="shared" si="451"/>
        <v>0</v>
      </c>
      <c r="GO397" s="2">
        <f t="shared" si="452"/>
        <v>3319</v>
      </c>
      <c r="GP397" s="2">
        <f t="shared" si="453"/>
        <v>0</v>
      </c>
      <c r="GQ397" s="2"/>
      <c r="GR397" s="2">
        <v>0</v>
      </c>
      <c r="GS397" s="2">
        <v>3</v>
      </c>
      <c r="GT397" s="2">
        <v>0</v>
      </c>
      <c r="GU397" s="2" t="s">
        <v>3</v>
      </c>
      <c r="GV397" s="2">
        <f t="shared" si="454"/>
        <v>0</v>
      </c>
      <c r="GW397" s="2">
        <v>1</v>
      </c>
      <c r="GX397" s="2">
        <f t="shared" si="455"/>
        <v>0</v>
      </c>
      <c r="GY397" s="2"/>
      <c r="GZ397" s="2"/>
      <c r="HA397" s="2">
        <v>0</v>
      </c>
      <c r="HB397" s="2">
        <v>0</v>
      </c>
      <c r="HC397" s="2">
        <f t="shared" si="456"/>
        <v>0</v>
      </c>
      <c r="HD397" s="2"/>
      <c r="HE397" s="2" t="s">
        <v>3</v>
      </c>
      <c r="HF397" s="2" t="s">
        <v>3</v>
      </c>
      <c r="HG397" s="2"/>
      <c r="HH397" s="2"/>
      <c r="HI397" s="2"/>
      <c r="HJ397" s="2"/>
      <c r="HK397" s="2"/>
      <c r="HL397" s="2"/>
      <c r="HM397" s="2" t="s">
        <v>3</v>
      </c>
      <c r="HN397" s="2" t="s">
        <v>3</v>
      </c>
      <c r="HO397" s="2" t="s">
        <v>3</v>
      </c>
      <c r="HP397" s="2" t="s">
        <v>3</v>
      </c>
      <c r="HQ397" s="2" t="s">
        <v>3</v>
      </c>
      <c r="HR397" s="2"/>
      <c r="HS397" s="2"/>
      <c r="HT397" s="2"/>
      <c r="HU397" s="2"/>
      <c r="HV397" s="2"/>
      <c r="HW397" s="2"/>
      <c r="HX397" s="2"/>
      <c r="HY397" s="2"/>
      <c r="HZ397" s="2"/>
      <c r="IA397" s="2"/>
      <c r="IB397" s="2"/>
      <c r="IC397" s="2"/>
      <c r="ID397" s="2"/>
      <c r="IE397" s="2"/>
      <c r="IF397" s="2"/>
      <c r="IG397" s="2"/>
      <c r="IH397" s="2"/>
      <c r="II397" s="2"/>
      <c r="IJ397" s="2"/>
      <c r="IK397" s="2">
        <v>0</v>
      </c>
      <c r="IL397" s="2"/>
      <c r="IM397" s="2"/>
      <c r="IN397" s="2"/>
      <c r="IO397" s="2"/>
      <c r="IP397" s="2"/>
      <c r="IQ397" s="2"/>
      <c r="IR397" s="2"/>
      <c r="IS397" s="2"/>
      <c r="IT397" s="2"/>
      <c r="IU397" s="2"/>
    </row>
    <row r="398" spans="1:255" x14ac:dyDescent="0.2">
      <c r="A398">
        <v>17</v>
      </c>
      <c r="B398">
        <v>1</v>
      </c>
      <c r="E398" t="s">
        <v>492</v>
      </c>
      <c r="F398" t="s">
        <v>493</v>
      </c>
      <c r="G398" t="s">
        <v>1041</v>
      </c>
      <c r="H398" t="s">
        <v>197</v>
      </c>
      <c r="I398">
        <f>ROUND(108/1000,9)</f>
        <v>0.108</v>
      </c>
      <c r="J398">
        <v>0</v>
      </c>
      <c r="K398">
        <f>ROUND(108/1000,9)</f>
        <v>0.108</v>
      </c>
      <c r="O398">
        <f t="shared" si="420"/>
        <v>27318</v>
      </c>
      <c r="P398">
        <f t="shared" si="421"/>
        <v>27318</v>
      </c>
      <c r="Q398">
        <f t="shared" si="422"/>
        <v>0</v>
      </c>
      <c r="R398">
        <f t="shared" si="423"/>
        <v>0</v>
      </c>
      <c r="S398">
        <f t="shared" si="424"/>
        <v>0</v>
      </c>
      <c r="T398">
        <f t="shared" si="425"/>
        <v>0</v>
      </c>
      <c r="U398">
        <f t="shared" si="426"/>
        <v>0</v>
      </c>
      <c r="V398">
        <f t="shared" si="427"/>
        <v>0</v>
      </c>
      <c r="W398">
        <f t="shared" si="428"/>
        <v>51</v>
      </c>
      <c r="X398">
        <f t="shared" si="429"/>
        <v>0</v>
      </c>
      <c r="Y398">
        <f t="shared" si="430"/>
        <v>0</v>
      </c>
      <c r="AA398">
        <v>76147894</v>
      </c>
      <c r="AB398">
        <f t="shared" si="431"/>
        <v>30734.240000000002</v>
      </c>
      <c r="AC398">
        <f t="shared" si="432"/>
        <v>30734.240000000002</v>
      </c>
      <c r="AD398">
        <f>ROUND((((ET398)-(EU398))+AE398),6)</f>
        <v>0</v>
      </c>
      <c r="AE398">
        <f t="shared" si="457"/>
        <v>0</v>
      </c>
      <c r="AF398">
        <f t="shared" si="457"/>
        <v>0</v>
      </c>
      <c r="AG398">
        <f t="shared" si="434"/>
        <v>0</v>
      </c>
      <c r="AH398">
        <f t="shared" si="458"/>
        <v>0</v>
      </c>
      <c r="AI398">
        <f t="shared" si="458"/>
        <v>0</v>
      </c>
      <c r="AJ398">
        <f t="shared" si="436"/>
        <v>469.92</v>
      </c>
      <c r="AK398">
        <v>30734.240000000002</v>
      </c>
      <c r="AL398">
        <v>30734.240000000002</v>
      </c>
      <c r="AM398">
        <v>0</v>
      </c>
      <c r="AN398">
        <v>0</v>
      </c>
      <c r="AO398">
        <v>0</v>
      </c>
      <c r="AP398">
        <v>0</v>
      </c>
      <c r="AQ398">
        <v>0</v>
      </c>
      <c r="AR398">
        <v>0</v>
      </c>
      <c r="AS398">
        <v>469.92</v>
      </c>
      <c r="AT398">
        <v>0</v>
      </c>
      <c r="AU398">
        <v>0</v>
      </c>
      <c r="AV398">
        <v>1</v>
      </c>
      <c r="AW398">
        <v>1</v>
      </c>
      <c r="AZ398">
        <v>8.23</v>
      </c>
      <c r="BA398">
        <v>1</v>
      </c>
      <c r="BB398">
        <v>1</v>
      </c>
      <c r="BC398">
        <v>8.23</v>
      </c>
      <c r="BD398" t="s">
        <v>3</v>
      </c>
      <c r="BE398" t="s">
        <v>3</v>
      </c>
      <c r="BF398" t="s">
        <v>3</v>
      </c>
      <c r="BG398" t="s">
        <v>3</v>
      </c>
      <c r="BH398">
        <v>3</v>
      </c>
      <c r="BI398">
        <v>2</v>
      </c>
      <c r="BJ398" t="s">
        <v>494</v>
      </c>
      <c r="BM398">
        <v>500002</v>
      </c>
      <c r="BN398">
        <v>0</v>
      </c>
      <c r="BO398" t="s">
        <v>258</v>
      </c>
      <c r="BP398">
        <v>1</v>
      </c>
      <c r="BQ398">
        <v>12</v>
      </c>
      <c r="BR398">
        <v>0</v>
      </c>
      <c r="BS398">
        <v>1</v>
      </c>
      <c r="BT398">
        <v>1</v>
      </c>
      <c r="BU398">
        <v>1</v>
      </c>
      <c r="BV398">
        <v>1</v>
      </c>
      <c r="BW398">
        <v>1</v>
      </c>
      <c r="BX398">
        <v>1</v>
      </c>
      <c r="BY398" t="s">
        <v>3</v>
      </c>
      <c r="BZ398">
        <v>0</v>
      </c>
      <c r="CA398">
        <v>0</v>
      </c>
      <c r="CB398" t="s">
        <v>3</v>
      </c>
      <c r="CE398">
        <v>0</v>
      </c>
      <c r="CF398">
        <v>0</v>
      </c>
      <c r="CG398">
        <v>0</v>
      </c>
      <c r="CM398">
        <v>0</v>
      </c>
      <c r="CN398" t="s">
        <v>3</v>
      </c>
      <c r="CO398">
        <v>0</v>
      </c>
      <c r="CP398">
        <f t="shared" si="437"/>
        <v>27318</v>
      </c>
      <c r="CQ398">
        <f t="shared" si="438"/>
        <v>252942.79520000002</v>
      </c>
      <c r="CR398">
        <f t="shared" si="439"/>
        <v>0</v>
      </c>
      <c r="CS398">
        <f t="shared" si="440"/>
        <v>0</v>
      </c>
      <c r="CT398">
        <f t="shared" si="441"/>
        <v>0</v>
      </c>
      <c r="CU398">
        <f t="shared" si="442"/>
        <v>0</v>
      </c>
      <c r="CV398">
        <f t="shared" si="443"/>
        <v>0</v>
      </c>
      <c r="CW398">
        <f t="shared" si="444"/>
        <v>0</v>
      </c>
      <c r="CX398">
        <f t="shared" si="445"/>
        <v>469.92</v>
      </c>
      <c r="CY398">
        <f t="shared" si="446"/>
        <v>0</v>
      </c>
      <c r="CZ398">
        <f t="shared" si="447"/>
        <v>0</v>
      </c>
      <c r="DC398" t="s">
        <v>3</v>
      </c>
      <c r="DD398" t="s">
        <v>3</v>
      </c>
      <c r="DE398" t="s">
        <v>3</v>
      </c>
      <c r="DF398" t="s">
        <v>3</v>
      </c>
      <c r="DG398" t="s">
        <v>3</v>
      </c>
      <c r="DH398" t="s">
        <v>3</v>
      </c>
      <c r="DI398" t="s">
        <v>3</v>
      </c>
      <c r="DJ398" t="s">
        <v>3</v>
      </c>
      <c r="DK398" t="s">
        <v>3</v>
      </c>
      <c r="DL398" t="s">
        <v>3</v>
      </c>
      <c r="DM398" t="s">
        <v>3</v>
      </c>
      <c r="DN398">
        <v>0</v>
      </c>
      <c r="DO398">
        <v>0</v>
      </c>
      <c r="DP398">
        <v>1</v>
      </c>
      <c r="DQ398">
        <v>1</v>
      </c>
      <c r="DU398">
        <v>1013</v>
      </c>
      <c r="DV398" t="s">
        <v>197</v>
      </c>
      <c r="DW398" t="s">
        <v>199</v>
      </c>
      <c r="DX398">
        <v>1</v>
      </c>
      <c r="DZ398" t="s">
        <v>3</v>
      </c>
      <c r="EA398" t="s">
        <v>3</v>
      </c>
      <c r="EB398" t="s">
        <v>3</v>
      </c>
      <c r="EC398" t="s">
        <v>3</v>
      </c>
      <c r="EE398">
        <v>41318551</v>
      </c>
      <c r="EF398">
        <v>12</v>
      </c>
      <c r="EG398" t="s">
        <v>59</v>
      </c>
      <c r="EH398">
        <v>0</v>
      </c>
      <c r="EI398" t="s">
        <v>3</v>
      </c>
      <c r="EJ398">
        <v>2</v>
      </c>
      <c r="EK398">
        <v>500002</v>
      </c>
      <c r="EL398" t="s">
        <v>60</v>
      </c>
      <c r="EM398" t="s">
        <v>61</v>
      </c>
      <c r="EO398" t="s">
        <v>3</v>
      </c>
      <c r="EQ398">
        <v>131072</v>
      </c>
      <c r="ER398">
        <v>30734.240000000002</v>
      </c>
      <c r="ES398">
        <v>30734.240000000002</v>
      </c>
      <c r="ET398">
        <v>0</v>
      </c>
      <c r="EU398">
        <v>0</v>
      </c>
      <c r="EV398">
        <v>0</v>
      </c>
      <c r="EW398">
        <v>0</v>
      </c>
      <c r="EX398">
        <v>0</v>
      </c>
      <c r="EY398">
        <v>0</v>
      </c>
      <c r="FQ398">
        <v>0</v>
      </c>
      <c r="FR398">
        <f t="shared" si="448"/>
        <v>0</v>
      </c>
      <c r="FS398">
        <v>0</v>
      </c>
      <c r="FX398">
        <v>0</v>
      </c>
      <c r="FY398">
        <v>0</v>
      </c>
      <c r="GA398" t="s">
        <v>3</v>
      </c>
      <c r="GD398">
        <v>1</v>
      </c>
      <c r="GF398">
        <v>78041723</v>
      </c>
      <c r="GG398">
        <v>1</v>
      </c>
      <c r="GH398">
        <v>1</v>
      </c>
      <c r="GI398">
        <v>3</v>
      </c>
      <c r="GJ398">
        <v>0</v>
      </c>
      <c r="GK398">
        <v>0</v>
      </c>
      <c r="GL398">
        <f t="shared" si="449"/>
        <v>0</v>
      </c>
      <c r="GM398">
        <f t="shared" si="450"/>
        <v>27318</v>
      </c>
      <c r="GN398">
        <f t="shared" si="451"/>
        <v>0</v>
      </c>
      <c r="GO398">
        <f t="shared" si="452"/>
        <v>27318</v>
      </c>
      <c r="GP398">
        <f t="shared" si="453"/>
        <v>0</v>
      </c>
      <c r="GR398">
        <v>0</v>
      </c>
      <c r="GS398">
        <v>3</v>
      </c>
      <c r="GT398">
        <v>0</v>
      </c>
      <c r="GU398" t="s">
        <v>3</v>
      </c>
      <c r="GV398">
        <f t="shared" si="454"/>
        <v>0</v>
      </c>
      <c r="GW398">
        <v>1</v>
      </c>
      <c r="GX398">
        <f t="shared" si="455"/>
        <v>0</v>
      </c>
      <c r="HA398">
        <v>0</v>
      </c>
      <c r="HB398">
        <v>0</v>
      </c>
      <c r="HC398">
        <f t="shared" si="456"/>
        <v>0</v>
      </c>
      <c r="HE398" t="s">
        <v>3</v>
      </c>
      <c r="HF398" t="s">
        <v>3</v>
      </c>
      <c r="HM398" t="s">
        <v>3</v>
      </c>
      <c r="HN398" t="s">
        <v>3</v>
      </c>
      <c r="HO398" t="s">
        <v>3</v>
      </c>
      <c r="HP398" t="s">
        <v>3</v>
      </c>
      <c r="HQ398" t="s">
        <v>3</v>
      </c>
      <c r="IK398">
        <v>0</v>
      </c>
    </row>
    <row r="399" spans="1:255" x14ac:dyDescent="0.2">
      <c r="A399" s="2">
        <v>17</v>
      </c>
      <c r="B399" s="2">
        <v>1</v>
      </c>
      <c r="C399" s="2"/>
      <c r="D399" s="2"/>
      <c r="E399" s="2" t="s">
        <v>495</v>
      </c>
      <c r="F399" s="2" t="s">
        <v>496</v>
      </c>
      <c r="G399" s="2" t="s">
        <v>497</v>
      </c>
      <c r="H399" s="2" t="s">
        <v>197</v>
      </c>
      <c r="I399" s="2">
        <f>ROUND(54/1000,9)</f>
        <v>5.3999999999999999E-2</v>
      </c>
      <c r="J399" s="2">
        <v>0</v>
      </c>
      <c r="K399" s="2">
        <f>ROUND(54/1000,9)</f>
        <v>5.3999999999999999E-2</v>
      </c>
      <c r="L399" s="2"/>
      <c r="M399" s="2"/>
      <c r="N399" s="2"/>
      <c r="O399" s="2">
        <f t="shared" si="420"/>
        <v>766</v>
      </c>
      <c r="P399" s="2">
        <f t="shared" si="421"/>
        <v>766</v>
      </c>
      <c r="Q399" s="2">
        <f t="shared" si="422"/>
        <v>0</v>
      </c>
      <c r="R399" s="2">
        <f t="shared" si="423"/>
        <v>0</v>
      </c>
      <c r="S399" s="2">
        <f t="shared" si="424"/>
        <v>0</v>
      </c>
      <c r="T399" s="2">
        <f t="shared" si="425"/>
        <v>0</v>
      </c>
      <c r="U399" s="2">
        <f t="shared" si="426"/>
        <v>0</v>
      </c>
      <c r="V399" s="2">
        <f t="shared" si="427"/>
        <v>0</v>
      </c>
      <c r="W399" s="2">
        <f t="shared" si="428"/>
        <v>3</v>
      </c>
      <c r="X399" s="2">
        <f t="shared" si="429"/>
        <v>0</v>
      </c>
      <c r="Y399" s="2">
        <f t="shared" si="430"/>
        <v>0</v>
      </c>
      <c r="Z399" s="2"/>
      <c r="AA399" s="2">
        <v>76147896</v>
      </c>
      <c r="AB399" s="2">
        <f t="shared" si="431"/>
        <v>14184.2</v>
      </c>
      <c r="AC399" s="2">
        <f t="shared" si="432"/>
        <v>14184.2</v>
      </c>
      <c r="AD399" s="2">
        <f>ROUND((((ET399)-(EU399))+AE399),6)</f>
        <v>0</v>
      </c>
      <c r="AE399" s="2">
        <f t="shared" si="457"/>
        <v>0</v>
      </c>
      <c r="AF399" s="2">
        <f t="shared" si="457"/>
        <v>0</v>
      </c>
      <c r="AG399" s="2">
        <f t="shared" si="434"/>
        <v>0</v>
      </c>
      <c r="AH399" s="2">
        <f t="shared" si="458"/>
        <v>0</v>
      </c>
      <c r="AI399" s="2">
        <f t="shared" si="458"/>
        <v>0</v>
      </c>
      <c r="AJ399" s="2">
        <f t="shared" si="436"/>
        <v>64.349999999999994</v>
      </c>
      <c r="AK399" s="2">
        <v>14184.2</v>
      </c>
      <c r="AL399" s="2">
        <v>14184.2</v>
      </c>
      <c r="AM399" s="2">
        <v>0</v>
      </c>
      <c r="AN399" s="2">
        <v>0</v>
      </c>
      <c r="AO399" s="2">
        <v>0</v>
      </c>
      <c r="AP399" s="2">
        <v>0</v>
      </c>
      <c r="AQ399" s="2">
        <v>0</v>
      </c>
      <c r="AR399" s="2">
        <v>0</v>
      </c>
      <c r="AS399" s="2">
        <v>64.349999999999994</v>
      </c>
      <c r="AT399" s="2">
        <v>0</v>
      </c>
      <c r="AU399" s="2">
        <v>0</v>
      </c>
      <c r="AV399" s="2">
        <v>1</v>
      </c>
      <c r="AW399" s="2">
        <v>1</v>
      </c>
      <c r="AX399" s="2"/>
      <c r="AY399" s="2"/>
      <c r="AZ399" s="2">
        <v>1</v>
      </c>
      <c r="BA399" s="2">
        <v>1</v>
      </c>
      <c r="BB399" s="2">
        <v>1</v>
      </c>
      <c r="BC399" s="2">
        <v>1</v>
      </c>
      <c r="BD399" s="2" t="s">
        <v>3</v>
      </c>
      <c r="BE399" s="2" t="s">
        <v>3</v>
      </c>
      <c r="BF399" s="2" t="s">
        <v>3</v>
      </c>
      <c r="BG399" s="2" t="s">
        <v>3</v>
      </c>
      <c r="BH399" s="2">
        <v>3</v>
      </c>
      <c r="BI399" s="2">
        <v>2</v>
      </c>
      <c r="BJ399" s="2" t="s">
        <v>498</v>
      </c>
      <c r="BK399" s="2"/>
      <c r="BL399" s="2"/>
      <c r="BM399" s="2">
        <v>500002</v>
      </c>
      <c r="BN399" s="2">
        <v>0</v>
      </c>
      <c r="BO399" s="2" t="s">
        <v>3</v>
      </c>
      <c r="BP399" s="2">
        <v>0</v>
      </c>
      <c r="BQ399" s="2">
        <v>12</v>
      </c>
      <c r="BR399" s="2">
        <v>0</v>
      </c>
      <c r="BS399" s="2">
        <v>1</v>
      </c>
      <c r="BT399" s="2">
        <v>1</v>
      </c>
      <c r="BU399" s="2">
        <v>1</v>
      </c>
      <c r="BV399" s="2">
        <v>1</v>
      </c>
      <c r="BW399" s="2">
        <v>1</v>
      </c>
      <c r="BX399" s="2">
        <v>1</v>
      </c>
      <c r="BY399" s="2" t="s">
        <v>3</v>
      </c>
      <c r="BZ399" s="2">
        <v>0</v>
      </c>
      <c r="CA399" s="2">
        <v>0</v>
      </c>
      <c r="CB399" s="2" t="s">
        <v>3</v>
      </c>
      <c r="CC399" s="2"/>
      <c r="CD399" s="2"/>
      <c r="CE399" s="2">
        <v>0</v>
      </c>
      <c r="CF399" s="2">
        <v>0</v>
      </c>
      <c r="CG399" s="2">
        <v>0</v>
      </c>
      <c r="CH399" s="2"/>
      <c r="CI399" s="2"/>
      <c r="CJ399" s="2"/>
      <c r="CK399" s="2"/>
      <c r="CL399" s="2"/>
      <c r="CM399" s="2">
        <v>0</v>
      </c>
      <c r="CN399" s="2" t="s">
        <v>3</v>
      </c>
      <c r="CO399" s="2">
        <v>0</v>
      </c>
      <c r="CP399" s="2">
        <f t="shared" si="437"/>
        <v>766</v>
      </c>
      <c r="CQ399" s="2">
        <f t="shared" si="438"/>
        <v>14184.2</v>
      </c>
      <c r="CR399" s="2">
        <f t="shared" si="439"/>
        <v>0</v>
      </c>
      <c r="CS399" s="2">
        <f t="shared" si="440"/>
        <v>0</v>
      </c>
      <c r="CT399" s="2">
        <f t="shared" si="441"/>
        <v>0</v>
      </c>
      <c r="CU399" s="2">
        <f t="shared" si="442"/>
        <v>0</v>
      </c>
      <c r="CV399" s="2">
        <f t="shared" si="443"/>
        <v>0</v>
      </c>
      <c r="CW399" s="2">
        <f t="shared" si="444"/>
        <v>0</v>
      </c>
      <c r="CX399" s="2">
        <f t="shared" si="445"/>
        <v>64.349999999999994</v>
      </c>
      <c r="CY399" s="2">
        <f t="shared" si="446"/>
        <v>0</v>
      </c>
      <c r="CZ399" s="2">
        <f t="shared" si="447"/>
        <v>0</v>
      </c>
      <c r="DA399" s="2"/>
      <c r="DB399" s="2"/>
      <c r="DC399" s="2" t="s">
        <v>3</v>
      </c>
      <c r="DD399" s="2" t="s">
        <v>3</v>
      </c>
      <c r="DE399" s="2" t="s">
        <v>3</v>
      </c>
      <c r="DF399" s="2" t="s">
        <v>3</v>
      </c>
      <c r="DG399" s="2" t="s">
        <v>3</v>
      </c>
      <c r="DH399" s="2" t="s">
        <v>3</v>
      </c>
      <c r="DI399" s="2" t="s">
        <v>3</v>
      </c>
      <c r="DJ399" s="2" t="s">
        <v>3</v>
      </c>
      <c r="DK399" s="2" t="s">
        <v>3</v>
      </c>
      <c r="DL399" s="2" t="s">
        <v>3</v>
      </c>
      <c r="DM399" s="2" t="s">
        <v>3</v>
      </c>
      <c r="DN399" s="2">
        <v>0</v>
      </c>
      <c r="DO399" s="2">
        <v>0</v>
      </c>
      <c r="DP399" s="2">
        <v>1</v>
      </c>
      <c r="DQ399" s="2">
        <v>1</v>
      </c>
      <c r="DR399" s="2"/>
      <c r="DS399" s="2"/>
      <c r="DT399" s="2"/>
      <c r="DU399" s="2">
        <v>1013</v>
      </c>
      <c r="DV399" s="2" t="s">
        <v>197</v>
      </c>
      <c r="DW399" s="2" t="s">
        <v>199</v>
      </c>
      <c r="DX399" s="2">
        <v>1</v>
      </c>
      <c r="DY399" s="2"/>
      <c r="DZ399" s="2" t="s">
        <v>3</v>
      </c>
      <c r="EA399" s="2" t="s">
        <v>3</v>
      </c>
      <c r="EB399" s="2" t="s">
        <v>3</v>
      </c>
      <c r="EC399" s="2" t="s">
        <v>3</v>
      </c>
      <c r="ED399" s="2"/>
      <c r="EE399" s="2">
        <v>41318551</v>
      </c>
      <c r="EF399" s="2">
        <v>12</v>
      </c>
      <c r="EG399" s="2" t="s">
        <v>59</v>
      </c>
      <c r="EH399" s="2">
        <v>0</v>
      </c>
      <c r="EI399" s="2" t="s">
        <v>3</v>
      </c>
      <c r="EJ399" s="2">
        <v>2</v>
      </c>
      <c r="EK399" s="2">
        <v>500002</v>
      </c>
      <c r="EL399" s="2" t="s">
        <v>60</v>
      </c>
      <c r="EM399" s="2" t="s">
        <v>61</v>
      </c>
      <c r="EN399" s="2"/>
      <c r="EO399" s="2" t="s">
        <v>3</v>
      </c>
      <c r="EP399" s="2"/>
      <c r="EQ399" s="2">
        <v>131072</v>
      </c>
      <c r="ER399" s="2">
        <v>14184.2</v>
      </c>
      <c r="ES399" s="2">
        <v>14184.2</v>
      </c>
      <c r="ET399" s="2">
        <v>0</v>
      </c>
      <c r="EU399" s="2">
        <v>0</v>
      </c>
      <c r="EV399" s="2">
        <v>0</v>
      </c>
      <c r="EW399" s="2">
        <v>0</v>
      </c>
      <c r="EX399" s="2">
        <v>0</v>
      </c>
      <c r="EY399" s="2">
        <v>0</v>
      </c>
      <c r="EZ399" s="2"/>
      <c r="FA399" s="2"/>
      <c r="FB399" s="2"/>
      <c r="FC399" s="2"/>
      <c r="FD399" s="2"/>
      <c r="FE399" s="2"/>
      <c r="FF399" s="2"/>
      <c r="FG399" s="2"/>
      <c r="FH399" s="2"/>
      <c r="FI399" s="2"/>
      <c r="FJ399" s="2"/>
      <c r="FK399" s="2"/>
      <c r="FL399" s="2"/>
      <c r="FM399" s="2"/>
      <c r="FN399" s="2"/>
      <c r="FO399" s="2"/>
      <c r="FP399" s="2"/>
      <c r="FQ399" s="2">
        <v>0</v>
      </c>
      <c r="FR399" s="2">
        <f t="shared" si="448"/>
        <v>0</v>
      </c>
      <c r="FS399" s="2">
        <v>0</v>
      </c>
      <c r="FT399" s="2"/>
      <c r="FU399" s="2"/>
      <c r="FV399" s="2"/>
      <c r="FW399" s="2"/>
      <c r="FX399" s="2">
        <v>0</v>
      </c>
      <c r="FY399" s="2">
        <v>0</v>
      </c>
      <c r="FZ399" s="2"/>
      <c r="GA399" s="2" t="s">
        <v>3</v>
      </c>
      <c r="GB399" s="2"/>
      <c r="GC399" s="2"/>
      <c r="GD399" s="2">
        <v>1</v>
      </c>
      <c r="GE399" s="2"/>
      <c r="GF399" s="2">
        <v>-1226390782</v>
      </c>
      <c r="GG399" s="2">
        <v>2</v>
      </c>
      <c r="GH399" s="2">
        <v>1</v>
      </c>
      <c r="GI399" s="2">
        <v>-2</v>
      </c>
      <c r="GJ399" s="2">
        <v>0</v>
      </c>
      <c r="GK399" s="2">
        <v>0</v>
      </c>
      <c r="GL399" s="2">
        <f t="shared" si="449"/>
        <v>0</v>
      </c>
      <c r="GM399" s="2">
        <f t="shared" si="450"/>
        <v>766</v>
      </c>
      <c r="GN399" s="2">
        <f t="shared" si="451"/>
        <v>0</v>
      </c>
      <c r="GO399" s="2">
        <f t="shared" si="452"/>
        <v>766</v>
      </c>
      <c r="GP399" s="2">
        <f t="shared" si="453"/>
        <v>0</v>
      </c>
      <c r="GQ399" s="2"/>
      <c r="GR399" s="2">
        <v>0</v>
      </c>
      <c r="GS399" s="2">
        <v>3</v>
      </c>
      <c r="GT399" s="2">
        <v>0</v>
      </c>
      <c r="GU399" s="2" t="s">
        <v>3</v>
      </c>
      <c r="GV399" s="2">
        <f t="shared" si="454"/>
        <v>0</v>
      </c>
      <c r="GW399" s="2">
        <v>1</v>
      </c>
      <c r="GX399" s="2">
        <f t="shared" si="455"/>
        <v>0</v>
      </c>
      <c r="GY399" s="2"/>
      <c r="GZ399" s="2"/>
      <c r="HA399" s="2">
        <v>0</v>
      </c>
      <c r="HB399" s="2">
        <v>0</v>
      </c>
      <c r="HC399" s="2">
        <f t="shared" si="456"/>
        <v>0</v>
      </c>
      <c r="HD399" s="2"/>
      <c r="HE399" s="2" t="s">
        <v>3</v>
      </c>
      <c r="HF399" s="2" t="s">
        <v>3</v>
      </c>
      <c r="HG399" s="2"/>
      <c r="HH399" s="2"/>
      <c r="HI399" s="2"/>
      <c r="HJ399" s="2"/>
      <c r="HK399" s="2"/>
      <c r="HL399" s="2"/>
      <c r="HM399" s="2" t="s">
        <v>3</v>
      </c>
      <c r="HN399" s="2" t="s">
        <v>3</v>
      </c>
      <c r="HO399" s="2" t="s">
        <v>3</v>
      </c>
      <c r="HP399" s="2" t="s">
        <v>3</v>
      </c>
      <c r="HQ399" s="2" t="s">
        <v>3</v>
      </c>
      <c r="HR399" s="2"/>
      <c r="HS399" s="2"/>
      <c r="HT399" s="2"/>
      <c r="HU399" s="2"/>
      <c r="HV399" s="2"/>
      <c r="HW399" s="2"/>
      <c r="HX399" s="2"/>
      <c r="HY399" s="2"/>
      <c r="HZ399" s="2"/>
      <c r="IA399" s="2"/>
      <c r="IB399" s="2"/>
      <c r="IC399" s="2"/>
      <c r="ID399" s="2"/>
      <c r="IE399" s="2"/>
      <c r="IF399" s="2"/>
      <c r="IG399" s="2"/>
      <c r="IH399" s="2"/>
      <c r="II399" s="2"/>
      <c r="IJ399" s="2"/>
      <c r="IK399" s="2">
        <v>0</v>
      </c>
      <c r="IL399" s="2"/>
      <c r="IM399" s="2"/>
      <c r="IN399" s="2"/>
      <c r="IO399" s="2"/>
      <c r="IP399" s="2"/>
      <c r="IQ399" s="2"/>
      <c r="IR399" s="2"/>
      <c r="IS399" s="2"/>
      <c r="IT399" s="2"/>
      <c r="IU399" s="2"/>
    </row>
    <row r="400" spans="1:255" x14ac:dyDescent="0.2">
      <c r="A400">
        <v>17</v>
      </c>
      <c r="B400">
        <v>1</v>
      </c>
      <c r="E400" t="s">
        <v>495</v>
      </c>
      <c r="F400" t="s">
        <v>496</v>
      </c>
      <c r="G400" t="s">
        <v>497</v>
      </c>
      <c r="H400" t="s">
        <v>197</v>
      </c>
      <c r="I400">
        <f>ROUND(54/1000,9)</f>
        <v>5.3999999999999999E-2</v>
      </c>
      <c r="J400">
        <v>0</v>
      </c>
      <c r="K400">
        <f>ROUND(54/1000,9)</f>
        <v>5.3999999999999999E-2</v>
      </c>
      <c r="O400">
        <f t="shared" si="420"/>
        <v>6304</v>
      </c>
      <c r="P400">
        <f t="shared" si="421"/>
        <v>6304</v>
      </c>
      <c r="Q400">
        <f t="shared" si="422"/>
        <v>0</v>
      </c>
      <c r="R400">
        <f t="shared" si="423"/>
        <v>0</v>
      </c>
      <c r="S400">
        <f t="shared" si="424"/>
        <v>0</v>
      </c>
      <c r="T400">
        <f t="shared" si="425"/>
        <v>0</v>
      </c>
      <c r="U400">
        <f t="shared" si="426"/>
        <v>0</v>
      </c>
      <c r="V400">
        <f t="shared" si="427"/>
        <v>0</v>
      </c>
      <c r="W400">
        <f t="shared" si="428"/>
        <v>3</v>
      </c>
      <c r="X400">
        <f t="shared" si="429"/>
        <v>0</v>
      </c>
      <c r="Y400">
        <f t="shared" si="430"/>
        <v>0</v>
      </c>
      <c r="AA400">
        <v>76147894</v>
      </c>
      <c r="AB400">
        <f t="shared" si="431"/>
        <v>14184.2</v>
      </c>
      <c r="AC400">
        <f t="shared" si="432"/>
        <v>14184.2</v>
      </c>
      <c r="AD400">
        <f>ROUND((((ET400)-(EU400))+AE400),6)</f>
        <v>0</v>
      </c>
      <c r="AE400">
        <f t="shared" si="457"/>
        <v>0</v>
      </c>
      <c r="AF400">
        <f t="shared" si="457"/>
        <v>0</v>
      </c>
      <c r="AG400">
        <f t="shared" si="434"/>
        <v>0</v>
      </c>
      <c r="AH400">
        <f t="shared" si="458"/>
        <v>0</v>
      </c>
      <c r="AI400">
        <f t="shared" si="458"/>
        <v>0</v>
      </c>
      <c r="AJ400">
        <f t="shared" si="436"/>
        <v>64.349999999999994</v>
      </c>
      <c r="AK400">
        <v>14184.2</v>
      </c>
      <c r="AL400">
        <v>14184.2</v>
      </c>
      <c r="AM400">
        <v>0</v>
      </c>
      <c r="AN400">
        <v>0</v>
      </c>
      <c r="AO400">
        <v>0</v>
      </c>
      <c r="AP400">
        <v>0</v>
      </c>
      <c r="AQ400">
        <v>0</v>
      </c>
      <c r="AR400">
        <v>0</v>
      </c>
      <c r="AS400">
        <v>64.349999999999994</v>
      </c>
      <c r="AT400">
        <v>0</v>
      </c>
      <c r="AU400">
        <v>0</v>
      </c>
      <c r="AV400">
        <v>1</v>
      </c>
      <c r="AW400">
        <v>1</v>
      </c>
      <c r="AZ400">
        <v>8.23</v>
      </c>
      <c r="BA400">
        <v>1</v>
      </c>
      <c r="BB400">
        <v>1</v>
      </c>
      <c r="BC400">
        <v>8.23</v>
      </c>
      <c r="BD400" t="s">
        <v>3</v>
      </c>
      <c r="BE400" t="s">
        <v>3</v>
      </c>
      <c r="BF400" t="s">
        <v>3</v>
      </c>
      <c r="BG400" t="s">
        <v>3</v>
      </c>
      <c r="BH400">
        <v>3</v>
      </c>
      <c r="BI400">
        <v>2</v>
      </c>
      <c r="BJ400" t="s">
        <v>498</v>
      </c>
      <c r="BM400">
        <v>500002</v>
      </c>
      <c r="BN400">
        <v>0</v>
      </c>
      <c r="BO400" t="s">
        <v>258</v>
      </c>
      <c r="BP400">
        <v>1</v>
      </c>
      <c r="BQ400">
        <v>12</v>
      </c>
      <c r="BR400">
        <v>0</v>
      </c>
      <c r="BS400">
        <v>1</v>
      </c>
      <c r="BT400">
        <v>1</v>
      </c>
      <c r="BU400">
        <v>1</v>
      </c>
      <c r="BV400">
        <v>1</v>
      </c>
      <c r="BW400">
        <v>1</v>
      </c>
      <c r="BX400">
        <v>1</v>
      </c>
      <c r="BY400" t="s">
        <v>3</v>
      </c>
      <c r="BZ400">
        <v>0</v>
      </c>
      <c r="CA400">
        <v>0</v>
      </c>
      <c r="CB400" t="s">
        <v>3</v>
      </c>
      <c r="CE400">
        <v>0</v>
      </c>
      <c r="CF400">
        <v>0</v>
      </c>
      <c r="CG400">
        <v>0</v>
      </c>
      <c r="CM400">
        <v>0</v>
      </c>
      <c r="CN400" t="s">
        <v>3</v>
      </c>
      <c r="CO400">
        <v>0</v>
      </c>
      <c r="CP400">
        <f t="shared" si="437"/>
        <v>6304</v>
      </c>
      <c r="CQ400">
        <f t="shared" si="438"/>
        <v>116735.96600000001</v>
      </c>
      <c r="CR400">
        <f t="shared" si="439"/>
        <v>0</v>
      </c>
      <c r="CS400">
        <f t="shared" si="440"/>
        <v>0</v>
      </c>
      <c r="CT400">
        <f t="shared" si="441"/>
        <v>0</v>
      </c>
      <c r="CU400">
        <f t="shared" si="442"/>
        <v>0</v>
      </c>
      <c r="CV400">
        <f t="shared" si="443"/>
        <v>0</v>
      </c>
      <c r="CW400">
        <f t="shared" si="444"/>
        <v>0</v>
      </c>
      <c r="CX400">
        <f t="shared" si="445"/>
        <v>64.349999999999994</v>
      </c>
      <c r="CY400">
        <f t="shared" si="446"/>
        <v>0</v>
      </c>
      <c r="CZ400">
        <f t="shared" si="447"/>
        <v>0</v>
      </c>
      <c r="DC400" t="s">
        <v>3</v>
      </c>
      <c r="DD400" t="s">
        <v>3</v>
      </c>
      <c r="DE400" t="s">
        <v>3</v>
      </c>
      <c r="DF400" t="s">
        <v>3</v>
      </c>
      <c r="DG400" t="s">
        <v>3</v>
      </c>
      <c r="DH400" t="s">
        <v>3</v>
      </c>
      <c r="DI400" t="s">
        <v>3</v>
      </c>
      <c r="DJ400" t="s">
        <v>3</v>
      </c>
      <c r="DK400" t="s">
        <v>3</v>
      </c>
      <c r="DL400" t="s">
        <v>3</v>
      </c>
      <c r="DM400" t="s">
        <v>3</v>
      </c>
      <c r="DN400">
        <v>0</v>
      </c>
      <c r="DO400">
        <v>0</v>
      </c>
      <c r="DP400">
        <v>1</v>
      </c>
      <c r="DQ400">
        <v>1</v>
      </c>
      <c r="DU400">
        <v>1013</v>
      </c>
      <c r="DV400" t="s">
        <v>197</v>
      </c>
      <c r="DW400" t="s">
        <v>199</v>
      </c>
      <c r="DX400">
        <v>1</v>
      </c>
      <c r="DZ400" t="s">
        <v>3</v>
      </c>
      <c r="EA400" t="s">
        <v>3</v>
      </c>
      <c r="EB400" t="s">
        <v>3</v>
      </c>
      <c r="EC400" t="s">
        <v>3</v>
      </c>
      <c r="EE400">
        <v>41318551</v>
      </c>
      <c r="EF400">
        <v>12</v>
      </c>
      <c r="EG400" t="s">
        <v>59</v>
      </c>
      <c r="EH400">
        <v>0</v>
      </c>
      <c r="EI400" t="s">
        <v>3</v>
      </c>
      <c r="EJ400">
        <v>2</v>
      </c>
      <c r="EK400">
        <v>500002</v>
      </c>
      <c r="EL400" t="s">
        <v>60</v>
      </c>
      <c r="EM400" t="s">
        <v>61</v>
      </c>
      <c r="EO400" t="s">
        <v>3</v>
      </c>
      <c r="EQ400">
        <v>131072</v>
      </c>
      <c r="ER400">
        <v>14184.2</v>
      </c>
      <c r="ES400">
        <v>14184.2</v>
      </c>
      <c r="ET400">
        <v>0</v>
      </c>
      <c r="EU400">
        <v>0</v>
      </c>
      <c r="EV400">
        <v>0</v>
      </c>
      <c r="EW400">
        <v>0</v>
      </c>
      <c r="EX400">
        <v>0</v>
      </c>
      <c r="EY400">
        <v>0</v>
      </c>
      <c r="FQ400">
        <v>0</v>
      </c>
      <c r="FR400">
        <f t="shared" si="448"/>
        <v>0</v>
      </c>
      <c r="FS400">
        <v>0</v>
      </c>
      <c r="FX400">
        <v>0</v>
      </c>
      <c r="FY400">
        <v>0</v>
      </c>
      <c r="GA400" t="s">
        <v>3</v>
      </c>
      <c r="GD400">
        <v>1</v>
      </c>
      <c r="GF400">
        <v>-1226390782</v>
      </c>
      <c r="GG400">
        <v>1</v>
      </c>
      <c r="GH400">
        <v>1</v>
      </c>
      <c r="GI400">
        <v>3</v>
      </c>
      <c r="GJ400">
        <v>0</v>
      </c>
      <c r="GK400">
        <v>0</v>
      </c>
      <c r="GL400">
        <f t="shared" si="449"/>
        <v>0</v>
      </c>
      <c r="GM400">
        <f t="shared" si="450"/>
        <v>6304</v>
      </c>
      <c r="GN400">
        <f t="shared" si="451"/>
        <v>0</v>
      </c>
      <c r="GO400">
        <f t="shared" si="452"/>
        <v>6304</v>
      </c>
      <c r="GP400">
        <f t="shared" si="453"/>
        <v>0</v>
      </c>
      <c r="GR400">
        <v>0</v>
      </c>
      <c r="GS400">
        <v>3</v>
      </c>
      <c r="GT400">
        <v>0</v>
      </c>
      <c r="GU400" t="s">
        <v>3</v>
      </c>
      <c r="GV400">
        <f t="shared" si="454"/>
        <v>0</v>
      </c>
      <c r="GW400">
        <v>1</v>
      </c>
      <c r="GX400">
        <f t="shared" si="455"/>
        <v>0</v>
      </c>
      <c r="HA400">
        <v>0</v>
      </c>
      <c r="HB400">
        <v>0</v>
      </c>
      <c r="HC400">
        <f t="shared" si="456"/>
        <v>0</v>
      </c>
      <c r="HE400" t="s">
        <v>3</v>
      </c>
      <c r="HF400" t="s">
        <v>3</v>
      </c>
      <c r="HM400" t="s">
        <v>3</v>
      </c>
      <c r="HN400" t="s">
        <v>3</v>
      </c>
      <c r="HO400" t="s">
        <v>3</v>
      </c>
      <c r="HP400" t="s">
        <v>3</v>
      </c>
      <c r="HQ400" t="s">
        <v>3</v>
      </c>
      <c r="IK400">
        <v>0</v>
      </c>
    </row>
    <row r="401" spans="1:255" x14ac:dyDescent="0.2">
      <c r="A401" s="2">
        <v>17</v>
      </c>
      <c r="B401" s="2">
        <v>1</v>
      </c>
      <c r="C401" s="2">
        <f>ROW(SmtRes!A1103)</f>
        <v>1103</v>
      </c>
      <c r="D401" s="2">
        <f>ROW(EtalonRes!A1125)</f>
        <v>1125</v>
      </c>
      <c r="E401" s="2" t="s">
        <v>3</v>
      </c>
      <c r="F401" s="2" t="s">
        <v>499</v>
      </c>
      <c r="G401" s="2" t="s">
        <v>500</v>
      </c>
      <c r="H401" s="2" t="s">
        <v>135</v>
      </c>
      <c r="I401" s="2">
        <v>2</v>
      </c>
      <c r="J401" s="2">
        <v>0</v>
      </c>
      <c r="K401" s="2">
        <v>2</v>
      </c>
      <c r="L401" s="2"/>
      <c r="M401" s="2"/>
      <c r="N401" s="2"/>
      <c r="O401" s="2">
        <f t="shared" si="420"/>
        <v>88</v>
      </c>
      <c r="P401" s="2">
        <f t="shared" si="421"/>
        <v>25</v>
      </c>
      <c r="Q401" s="2">
        <f t="shared" si="422"/>
        <v>0</v>
      </c>
      <c r="R401" s="2">
        <f t="shared" si="423"/>
        <v>0</v>
      </c>
      <c r="S401" s="2">
        <f t="shared" si="424"/>
        <v>63</v>
      </c>
      <c r="T401" s="2">
        <f t="shared" si="425"/>
        <v>0</v>
      </c>
      <c r="U401" s="2">
        <f t="shared" si="426"/>
        <v>6.2927999999999988</v>
      </c>
      <c r="V401" s="2">
        <f t="shared" si="427"/>
        <v>0</v>
      </c>
      <c r="W401" s="2">
        <f t="shared" si="428"/>
        <v>0</v>
      </c>
      <c r="X401" s="2">
        <f t="shared" si="429"/>
        <v>58</v>
      </c>
      <c r="Y401" s="2">
        <f t="shared" si="430"/>
        <v>32</v>
      </c>
      <c r="Z401" s="2"/>
      <c r="AA401" s="2">
        <v>-1</v>
      </c>
      <c r="AB401" s="2">
        <f t="shared" si="431"/>
        <v>44.027200000000001</v>
      </c>
      <c r="AC401" s="2">
        <f t="shared" si="432"/>
        <v>12.37</v>
      </c>
      <c r="AD401" s="2">
        <f>ROUND(((((ET401*1.2*1.15))-((EU401*1.2*1.15)))+AE401),6)</f>
        <v>0</v>
      </c>
      <c r="AE401" s="2">
        <f>ROUND(((EU401*1.2*1.15)),6)</f>
        <v>0</v>
      </c>
      <c r="AF401" s="2">
        <f>ROUND(((EV401*1.2*1.15)),6)</f>
        <v>31.6572</v>
      </c>
      <c r="AG401" s="2">
        <f t="shared" si="434"/>
        <v>0</v>
      </c>
      <c r="AH401" s="2">
        <f>((EW401*1.2*1.15))</f>
        <v>3.1463999999999994</v>
      </c>
      <c r="AI401" s="2">
        <f>((EX401*1.2*1.15))</f>
        <v>0</v>
      </c>
      <c r="AJ401" s="2">
        <f t="shared" si="436"/>
        <v>0</v>
      </c>
      <c r="AK401" s="2">
        <v>35.31</v>
      </c>
      <c r="AL401" s="2">
        <v>12.37</v>
      </c>
      <c r="AM401" s="2">
        <v>0</v>
      </c>
      <c r="AN401" s="2">
        <v>0</v>
      </c>
      <c r="AO401" s="2">
        <v>22.94</v>
      </c>
      <c r="AP401" s="2">
        <v>0</v>
      </c>
      <c r="AQ401" s="2">
        <v>2.2799999999999998</v>
      </c>
      <c r="AR401" s="2">
        <v>0</v>
      </c>
      <c r="AS401" s="2">
        <v>0</v>
      </c>
      <c r="AT401" s="2">
        <v>92</v>
      </c>
      <c r="AU401" s="2">
        <v>50</v>
      </c>
      <c r="AV401" s="2">
        <v>1</v>
      </c>
      <c r="AW401" s="2">
        <v>1</v>
      </c>
      <c r="AX401" s="2"/>
      <c r="AY401" s="2"/>
      <c r="AZ401" s="2">
        <v>1</v>
      </c>
      <c r="BA401" s="2">
        <v>1</v>
      </c>
      <c r="BB401" s="2">
        <v>1</v>
      </c>
      <c r="BC401" s="2">
        <v>1</v>
      </c>
      <c r="BD401" s="2" t="s">
        <v>3</v>
      </c>
      <c r="BE401" s="2" t="s">
        <v>3</v>
      </c>
      <c r="BF401" s="2" t="s">
        <v>3</v>
      </c>
      <c r="BG401" s="2" t="s">
        <v>3</v>
      </c>
      <c r="BH401" s="2">
        <v>0</v>
      </c>
      <c r="BI401" s="2">
        <v>2</v>
      </c>
      <c r="BJ401" s="2" t="s">
        <v>501</v>
      </c>
      <c r="BK401" s="2"/>
      <c r="BL401" s="2"/>
      <c r="BM401" s="2">
        <v>120001</v>
      </c>
      <c r="BN401" s="2">
        <v>0</v>
      </c>
      <c r="BO401" s="2" t="s">
        <v>3</v>
      </c>
      <c r="BP401" s="2">
        <v>0</v>
      </c>
      <c r="BQ401" s="2">
        <v>3</v>
      </c>
      <c r="BR401" s="2">
        <v>0</v>
      </c>
      <c r="BS401" s="2">
        <v>1</v>
      </c>
      <c r="BT401" s="2">
        <v>1</v>
      </c>
      <c r="BU401" s="2">
        <v>1</v>
      </c>
      <c r="BV401" s="2">
        <v>1</v>
      </c>
      <c r="BW401" s="2">
        <v>1</v>
      </c>
      <c r="BX401" s="2">
        <v>1</v>
      </c>
      <c r="BY401" s="2" t="s">
        <v>3</v>
      </c>
      <c r="BZ401" s="2">
        <v>92</v>
      </c>
      <c r="CA401" s="2">
        <v>50</v>
      </c>
      <c r="CB401" s="2" t="s">
        <v>3</v>
      </c>
      <c r="CC401" s="2"/>
      <c r="CD401" s="2"/>
      <c r="CE401" s="2">
        <v>0</v>
      </c>
      <c r="CF401" s="2">
        <v>0</v>
      </c>
      <c r="CG401" s="2">
        <v>0</v>
      </c>
      <c r="CH401" s="2"/>
      <c r="CI401" s="2"/>
      <c r="CJ401" s="2"/>
      <c r="CK401" s="2"/>
      <c r="CL401" s="2"/>
      <c r="CM401" s="2">
        <v>0</v>
      </c>
      <c r="CN401" s="2" t="s">
        <v>1035</v>
      </c>
      <c r="CO401" s="2">
        <v>0</v>
      </c>
      <c r="CP401" s="2">
        <f t="shared" si="437"/>
        <v>88</v>
      </c>
      <c r="CQ401" s="2">
        <f t="shared" si="438"/>
        <v>12.37</v>
      </c>
      <c r="CR401" s="2">
        <f t="shared" si="439"/>
        <v>0</v>
      </c>
      <c r="CS401" s="2">
        <f t="shared" si="440"/>
        <v>0</v>
      </c>
      <c r="CT401" s="2">
        <f t="shared" si="441"/>
        <v>31.6572</v>
      </c>
      <c r="CU401" s="2">
        <f t="shared" si="442"/>
        <v>0</v>
      </c>
      <c r="CV401" s="2">
        <f t="shared" si="443"/>
        <v>3.1463999999999994</v>
      </c>
      <c r="CW401" s="2">
        <f t="shared" si="444"/>
        <v>0</v>
      </c>
      <c r="CX401" s="2">
        <f t="shared" si="445"/>
        <v>0</v>
      </c>
      <c r="CY401" s="2">
        <f t="shared" si="446"/>
        <v>57.96</v>
      </c>
      <c r="CZ401" s="2">
        <f t="shared" si="447"/>
        <v>31.5</v>
      </c>
      <c r="DA401" s="2"/>
      <c r="DB401" s="2"/>
      <c r="DC401" s="2" t="s">
        <v>3</v>
      </c>
      <c r="DD401" s="2" t="s">
        <v>3</v>
      </c>
      <c r="DE401" s="2" t="s">
        <v>286</v>
      </c>
      <c r="DF401" s="2" t="s">
        <v>286</v>
      </c>
      <c r="DG401" s="2" t="s">
        <v>286</v>
      </c>
      <c r="DH401" s="2" t="s">
        <v>3</v>
      </c>
      <c r="DI401" s="2" t="s">
        <v>286</v>
      </c>
      <c r="DJ401" s="2" t="s">
        <v>286</v>
      </c>
      <c r="DK401" s="2" t="s">
        <v>3</v>
      </c>
      <c r="DL401" s="2" t="s">
        <v>3</v>
      </c>
      <c r="DM401" s="2" t="s">
        <v>3</v>
      </c>
      <c r="DN401" s="2">
        <v>0</v>
      </c>
      <c r="DO401" s="2">
        <v>0</v>
      </c>
      <c r="DP401" s="2">
        <v>1</v>
      </c>
      <c r="DQ401" s="2">
        <v>1</v>
      </c>
      <c r="DR401" s="2"/>
      <c r="DS401" s="2"/>
      <c r="DT401" s="2"/>
      <c r="DU401" s="2">
        <v>1013</v>
      </c>
      <c r="DV401" s="2" t="s">
        <v>135</v>
      </c>
      <c r="DW401" s="2" t="s">
        <v>135</v>
      </c>
      <c r="DX401" s="2">
        <v>1</v>
      </c>
      <c r="DY401" s="2"/>
      <c r="DZ401" s="2" t="s">
        <v>3</v>
      </c>
      <c r="EA401" s="2" t="s">
        <v>3</v>
      </c>
      <c r="EB401" s="2" t="s">
        <v>3</v>
      </c>
      <c r="EC401" s="2" t="s">
        <v>3</v>
      </c>
      <c r="ED401" s="2"/>
      <c r="EE401" s="2">
        <v>41318522</v>
      </c>
      <c r="EF401" s="2">
        <v>3</v>
      </c>
      <c r="EG401" s="2" t="s">
        <v>50</v>
      </c>
      <c r="EH401" s="2">
        <v>0</v>
      </c>
      <c r="EI401" s="2" t="s">
        <v>3</v>
      </c>
      <c r="EJ401" s="2">
        <v>2</v>
      </c>
      <c r="EK401" s="2">
        <v>120001</v>
      </c>
      <c r="EL401" s="2" t="s">
        <v>301</v>
      </c>
      <c r="EM401" s="2" t="s">
        <v>138</v>
      </c>
      <c r="EN401" s="2"/>
      <c r="EO401" s="2" t="s">
        <v>289</v>
      </c>
      <c r="EP401" s="2"/>
      <c r="EQ401" s="2">
        <v>132864</v>
      </c>
      <c r="ER401" s="2">
        <v>35.31</v>
      </c>
      <c r="ES401" s="2">
        <v>12.37</v>
      </c>
      <c r="ET401" s="2">
        <v>0</v>
      </c>
      <c r="EU401" s="2">
        <v>0</v>
      </c>
      <c r="EV401" s="2">
        <v>22.94</v>
      </c>
      <c r="EW401" s="2">
        <v>2.2799999999999998</v>
      </c>
      <c r="EX401" s="2">
        <v>0</v>
      </c>
      <c r="EY401" s="2">
        <v>0</v>
      </c>
      <c r="EZ401" s="2"/>
      <c r="FA401" s="2"/>
      <c r="FB401" s="2"/>
      <c r="FC401" s="2"/>
      <c r="FD401" s="2"/>
      <c r="FE401" s="2"/>
      <c r="FF401" s="2"/>
      <c r="FG401" s="2"/>
      <c r="FH401" s="2"/>
      <c r="FI401" s="2"/>
      <c r="FJ401" s="2"/>
      <c r="FK401" s="2"/>
      <c r="FL401" s="2"/>
      <c r="FM401" s="2"/>
      <c r="FN401" s="2"/>
      <c r="FO401" s="2"/>
      <c r="FP401" s="2"/>
      <c r="FQ401" s="2">
        <v>0</v>
      </c>
      <c r="FR401" s="2">
        <f t="shared" si="448"/>
        <v>0</v>
      </c>
      <c r="FS401" s="2">
        <v>0</v>
      </c>
      <c r="FT401" s="2"/>
      <c r="FU401" s="2"/>
      <c r="FV401" s="2"/>
      <c r="FW401" s="2"/>
      <c r="FX401" s="2">
        <v>92</v>
      </c>
      <c r="FY401" s="2">
        <v>50</v>
      </c>
      <c r="FZ401" s="2"/>
      <c r="GA401" s="2" t="s">
        <v>3</v>
      </c>
      <c r="GB401" s="2"/>
      <c r="GC401" s="2"/>
      <c r="GD401" s="2">
        <v>1</v>
      </c>
      <c r="GE401" s="2"/>
      <c r="GF401" s="2">
        <v>-93174455</v>
      </c>
      <c r="GG401" s="2">
        <v>2</v>
      </c>
      <c r="GH401" s="2">
        <v>1</v>
      </c>
      <c r="GI401" s="2">
        <v>-2</v>
      </c>
      <c r="GJ401" s="2">
        <v>0</v>
      </c>
      <c r="GK401" s="2">
        <v>0</v>
      </c>
      <c r="GL401" s="2">
        <f t="shared" si="449"/>
        <v>0</v>
      </c>
      <c r="GM401" s="2">
        <f t="shared" si="450"/>
        <v>178</v>
      </c>
      <c r="GN401" s="2">
        <f t="shared" si="451"/>
        <v>0</v>
      </c>
      <c r="GO401" s="2">
        <f t="shared" si="452"/>
        <v>178</v>
      </c>
      <c r="GP401" s="2">
        <f t="shared" si="453"/>
        <v>0</v>
      </c>
      <c r="GQ401" s="2"/>
      <c r="GR401" s="2">
        <v>0</v>
      </c>
      <c r="GS401" s="2">
        <v>3</v>
      </c>
      <c r="GT401" s="2">
        <v>0</v>
      </c>
      <c r="GU401" s="2" t="s">
        <v>3</v>
      </c>
      <c r="GV401" s="2">
        <f t="shared" si="454"/>
        <v>0</v>
      </c>
      <c r="GW401" s="2">
        <v>1</v>
      </c>
      <c r="GX401" s="2">
        <f t="shared" si="455"/>
        <v>0</v>
      </c>
      <c r="GY401" s="2"/>
      <c r="GZ401" s="2"/>
      <c r="HA401" s="2">
        <v>0</v>
      </c>
      <c r="HB401" s="2">
        <v>0</v>
      </c>
      <c r="HC401" s="2">
        <f t="shared" si="456"/>
        <v>0</v>
      </c>
      <c r="HD401" s="2"/>
      <c r="HE401" s="2" t="s">
        <v>3</v>
      </c>
      <c r="HF401" s="2" t="s">
        <v>3</v>
      </c>
      <c r="HG401" s="2"/>
      <c r="HH401" s="2"/>
      <c r="HI401" s="2"/>
      <c r="HJ401" s="2"/>
      <c r="HK401" s="2"/>
      <c r="HL401" s="2"/>
      <c r="HM401" s="2" t="s">
        <v>3</v>
      </c>
      <c r="HN401" s="2" t="s">
        <v>3</v>
      </c>
      <c r="HO401" s="2" t="s">
        <v>3</v>
      </c>
      <c r="HP401" s="2" t="s">
        <v>3</v>
      </c>
      <c r="HQ401" s="2" t="s">
        <v>3</v>
      </c>
      <c r="HR401" s="2"/>
      <c r="HS401" s="2"/>
      <c r="HT401" s="2"/>
      <c r="HU401" s="2"/>
      <c r="HV401" s="2"/>
      <c r="HW401" s="2"/>
      <c r="HX401" s="2"/>
      <c r="HY401" s="2"/>
      <c r="HZ401" s="2"/>
      <c r="IA401" s="2"/>
      <c r="IB401" s="2"/>
      <c r="IC401" s="2"/>
      <c r="ID401" s="2"/>
      <c r="IE401" s="2"/>
      <c r="IF401" s="2"/>
      <c r="IG401" s="2"/>
      <c r="IH401" s="2"/>
      <c r="II401" s="2"/>
      <c r="IJ401" s="2"/>
      <c r="IK401" s="2">
        <v>0</v>
      </c>
      <c r="IL401" s="2"/>
      <c r="IM401" s="2"/>
      <c r="IN401" s="2"/>
      <c r="IO401" s="2"/>
      <c r="IP401" s="2"/>
      <c r="IQ401" s="2"/>
      <c r="IR401" s="2"/>
      <c r="IS401" s="2"/>
      <c r="IT401" s="2"/>
      <c r="IU401" s="2"/>
    </row>
    <row r="402" spans="1:255" x14ac:dyDescent="0.2">
      <c r="A402">
        <v>17</v>
      </c>
      <c r="B402">
        <v>1</v>
      </c>
      <c r="C402">
        <f>ROW(SmtRes!A1108)</f>
        <v>1108</v>
      </c>
      <c r="D402">
        <f>ROW(EtalonRes!A1130)</f>
        <v>1130</v>
      </c>
      <c r="E402" t="s">
        <v>3</v>
      </c>
      <c r="F402" t="s">
        <v>499</v>
      </c>
      <c r="G402" t="s">
        <v>500</v>
      </c>
      <c r="H402" t="s">
        <v>135</v>
      </c>
      <c r="I402">
        <v>2</v>
      </c>
      <c r="J402">
        <v>0</v>
      </c>
      <c r="K402">
        <v>2</v>
      </c>
      <c r="O402">
        <f t="shared" si="420"/>
        <v>88</v>
      </c>
      <c r="P402">
        <f t="shared" si="421"/>
        <v>25</v>
      </c>
      <c r="Q402">
        <f t="shared" si="422"/>
        <v>0</v>
      </c>
      <c r="R402">
        <f t="shared" si="423"/>
        <v>0</v>
      </c>
      <c r="S402">
        <f t="shared" si="424"/>
        <v>63</v>
      </c>
      <c r="T402">
        <f t="shared" si="425"/>
        <v>0</v>
      </c>
      <c r="U402">
        <f t="shared" si="426"/>
        <v>6.2927999999999988</v>
      </c>
      <c r="V402">
        <f t="shared" si="427"/>
        <v>0</v>
      </c>
      <c r="W402">
        <f t="shared" si="428"/>
        <v>0</v>
      </c>
      <c r="X402">
        <f t="shared" si="429"/>
        <v>58</v>
      </c>
      <c r="Y402">
        <f t="shared" si="430"/>
        <v>32</v>
      </c>
      <c r="AA402">
        <v>-1</v>
      </c>
      <c r="AB402">
        <f t="shared" si="431"/>
        <v>44.027200000000001</v>
      </c>
      <c r="AC402">
        <f t="shared" si="432"/>
        <v>12.37</v>
      </c>
      <c r="AD402">
        <f>ROUND(((((ET402*1.2*1.15))-((EU402*1.2*1.15)))+AE402),6)</f>
        <v>0</v>
      </c>
      <c r="AE402">
        <f>ROUND(((EU402*1.2*1.15)),6)</f>
        <v>0</v>
      </c>
      <c r="AF402">
        <f>ROUND(((EV402*1.2*1.15)),6)</f>
        <v>31.6572</v>
      </c>
      <c r="AG402">
        <f t="shared" si="434"/>
        <v>0</v>
      </c>
      <c r="AH402">
        <f>((EW402*1.2*1.15))</f>
        <v>3.1463999999999994</v>
      </c>
      <c r="AI402">
        <f>((EX402*1.2*1.15))</f>
        <v>0</v>
      </c>
      <c r="AJ402">
        <f t="shared" si="436"/>
        <v>0</v>
      </c>
      <c r="AK402">
        <v>35.31</v>
      </c>
      <c r="AL402">
        <v>12.37</v>
      </c>
      <c r="AM402">
        <v>0</v>
      </c>
      <c r="AN402">
        <v>0</v>
      </c>
      <c r="AO402">
        <v>22.94</v>
      </c>
      <c r="AP402">
        <v>0</v>
      </c>
      <c r="AQ402">
        <v>2.2799999999999998</v>
      </c>
      <c r="AR402">
        <v>0</v>
      </c>
      <c r="AS402">
        <v>0</v>
      </c>
      <c r="AT402">
        <v>92</v>
      </c>
      <c r="AU402">
        <v>50</v>
      </c>
      <c r="AV402">
        <v>1</v>
      </c>
      <c r="AW402">
        <v>1</v>
      </c>
      <c r="AZ402">
        <v>1</v>
      </c>
      <c r="BA402">
        <v>1</v>
      </c>
      <c r="BB402">
        <v>1</v>
      </c>
      <c r="BC402">
        <v>1</v>
      </c>
      <c r="BD402" t="s">
        <v>3</v>
      </c>
      <c r="BE402" t="s">
        <v>3</v>
      </c>
      <c r="BF402" t="s">
        <v>3</v>
      </c>
      <c r="BG402" t="s">
        <v>3</v>
      </c>
      <c r="BH402">
        <v>0</v>
      </c>
      <c r="BI402">
        <v>2</v>
      </c>
      <c r="BJ402" t="s">
        <v>501</v>
      </c>
      <c r="BM402">
        <v>120001</v>
      </c>
      <c r="BN402">
        <v>0</v>
      </c>
      <c r="BO402" t="s">
        <v>3</v>
      </c>
      <c r="BP402">
        <v>0</v>
      </c>
      <c r="BQ402">
        <v>3</v>
      </c>
      <c r="BR402">
        <v>0</v>
      </c>
      <c r="BS402">
        <v>1</v>
      </c>
      <c r="BT402">
        <v>1</v>
      </c>
      <c r="BU402">
        <v>1</v>
      </c>
      <c r="BV402">
        <v>1</v>
      </c>
      <c r="BW402">
        <v>1</v>
      </c>
      <c r="BX402">
        <v>1</v>
      </c>
      <c r="BY402" t="s">
        <v>3</v>
      </c>
      <c r="BZ402">
        <v>92</v>
      </c>
      <c r="CA402">
        <v>50</v>
      </c>
      <c r="CB402" t="s">
        <v>3</v>
      </c>
      <c r="CE402">
        <v>0</v>
      </c>
      <c r="CF402">
        <v>0</v>
      </c>
      <c r="CG402">
        <v>0</v>
      </c>
      <c r="CM402">
        <v>0</v>
      </c>
      <c r="CN402" t="s">
        <v>1035</v>
      </c>
      <c r="CO402">
        <v>0</v>
      </c>
      <c r="CP402">
        <f t="shared" si="437"/>
        <v>88</v>
      </c>
      <c r="CQ402">
        <f t="shared" si="438"/>
        <v>12.37</v>
      </c>
      <c r="CR402">
        <f t="shared" si="439"/>
        <v>0</v>
      </c>
      <c r="CS402">
        <f t="shared" si="440"/>
        <v>0</v>
      </c>
      <c r="CT402">
        <f t="shared" si="441"/>
        <v>31.6572</v>
      </c>
      <c r="CU402">
        <f t="shared" si="442"/>
        <v>0</v>
      </c>
      <c r="CV402">
        <f t="shared" si="443"/>
        <v>3.1463999999999994</v>
      </c>
      <c r="CW402">
        <f t="shared" si="444"/>
        <v>0</v>
      </c>
      <c r="CX402">
        <f t="shared" si="445"/>
        <v>0</v>
      </c>
      <c r="CY402">
        <f t="shared" si="446"/>
        <v>57.96</v>
      </c>
      <c r="CZ402">
        <f t="shared" si="447"/>
        <v>31.5</v>
      </c>
      <c r="DC402" t="s">
        <v>3</v>
      </c>
      <c r="DD402" t="s">
        <v>3</v>
      </c>
      <c r="DE402" t="s">
        <v>286</v>
      </c>
      <c r="DF402" t="s">
        <v>286</v>
      </c>
      <c r="DG402" t="s">
        <v>286</v>
      </c>
      <c r="DH402" t="s">
        <v>3</v>
      </c>
      <c r="DI402" t="s">
        <v>286</v>
      </c>
      <c r="DJ402" t="s">
        <v>286</v>
      </c>
      <c r="DK402" t="s">
        <v>3</v>
      </c>
      <c r="DL402" t="s">
        <v>3</v>
      </c>
      <c r="DM402" t="s">
        <v>3</v>
      </c>
      <c r="DN402">
        <v>0</v>
      </c>
      <c r="DO402">
        <v>0</v>
      </c>
      <c r="DP402">
        <v>1</v>
      </c>
      <c r="DQ402">
        <v>1</v>
      </c>
      <c r="DU402">
        <v>1013</v>
      </c>
      <c r="DV402" t="s">
        <v>135</v>
      </c>
      <c r="DW402" t="s">
        <v>135</v>
      </c>
      <c r="DX402">
        <v>1</v>
      </c>
      <c r="DZ402" t="s">
        <v>3</v>
      </c>
      <c r="EA402" t="s">
        <v>3</v>
      </c>
      <c r="EB402" t="s">
        <v>3</v>
      </c>
      <c r="EC402" t="s">
        <v>3</v>
      </c>
      <c r="EE402">
        <v>41318522</v>
      </c>
      <c r="EF402">
        <v>3</v>
      </c>
      <c r="EG402" t="s">
        <v>50</v>
      </c>
      <c r="EH402">
        <v>0</v>
      </c>
      <c r="EI402" t="s">
        <v>3</v>
      </c>
      <c r="EJ402">
        <v>2</v>
      </c>
      <c r="EK402">
        <v>120001</v>
      </c>
      <c r="EL402" t="s">
        <v>301</v>
      </c>
      <c r="EM402" t="s">
        <v>138</v>
      </c>
      <c r="EO402" t="s">
        <v>289</v>
      </c>
      <c r="EQ402">
        <v>132864</v>
      </c>
      <c r="ER402">
        <v>35.31</v>
      </c>
      <c r="ES402">
        <v>12.37</v>
      </c>
      <c r="ET402">
        <v>0</v>
      </c>
      <c r="EU402">
        <v>0</v>
      </c>
      <c r="EV402">
        <v>22.94</v>
      </c>
      <c r="EW402">
        <v>2.2799999999999998</v>
      </c>
      <c r="EX402">
        <v>0</v>
      </c>
      <c r="EY402">
        <v>0</v>
      </c>
      <c r="FQ402">
        <v>0</v>
      </c>
      <c r="FR402">
        <f t="shared" si="448"/>
        <v>0</v>
      </c>
      <c r="FS402">
        <v>0</v>
      </c>
      <c r="FX402">
        <v>92</v>
      </c>
      <c r="FY402">
        <v>50</v>
      </c>
      <c r="GA402" t="s">
        <v>3</v>
      </c>
      <c r="GD402">
        <v>1</v>
      </c>
      <c r="GF402">
        <v>-93174455</v>
      </c>
      <c r="GG402">
        <v>1</v>
      </c>
      <c r="GH402">
        <v>1</v>
      </c>
      <c r="GI402">
        <v>-2</v>
      </c>
      <c r="GJ402">
        <v>0</v>
      </c>
      <c r="GK402">
        <v>0</v>
      </c>
      <c r="GL402">
        <f t="shared" si="449"/>
        <v>0</v>
      </c>
      <c r="GM402">
        <f t="shared" si="450"/>
        <v>178</v>
      </c>
      <c r="GN402">
        <f t="shared" si="451"/>
        <v>0</v>
      </c>
      <c r="GO402">
        <f t="shared" si="452"/>
        <v>178</v>
      </c>
      <c r="GP402">
        <f t="shared" si="453"/>
        <v>0</v>
      </c>
      <c r="GR402">
        <v>0</v>
      </c>
      <c r="GS402">
        <v>3</v>
      </c>
      <c r="GT402">
        <v>0</v>
      </c>
      <c r="GU402" t="s">
        <v>3</v>
      </c>
      <c r="GV402">
        <f t="shared" si="454"/>
        <v>0</v>
      </c>
      <c r="GW402">
        <v>1</v>
      </c>
      <c r="GX402">
        <f t="shared" si="455"/>
        <v>0</v>
      </c>
      <c r="HA402">
        <v>0</v>
      </c>
      <c r="HB402">
        <v>0</v>
      </c>
      <c r="HC402">
        <f t="shared" si="456"/>
        <v>0</v>
      </c>
      <c r="HE402" t="s">
        <v>3</v>
      </c>
      <c r="HF402" t="s">
        <v>3</v>
      </c>
      <c r="HM402" t="s">
        <v>3</v>
      </c>
      <c r="HN402" t="s">
        <v>3</v>
      </c>
      <c r="HO402" t="s">
        <v>3</v>
      </c>
      <c r="HP402" t="s">
        <v>3</v>
      </c>
      <c r="HQ402" t="s">
        <v>3</v>
      </c>
      <c r="IK402">
        <v>0</v>
      </c>
    </row>
    <row r="403" spans="1:255" x14ac:dyDescent="0.2">
      <c r="A403" s="2">
        <v>17</v>
      </c>
      <c r="B403" s="2">
        <v>1</v>
      </c>
      <c r="C403" s="2"/>
      <c r="D403" s="2"/>
      <c r="E403" s="2" t="s">
        <v>3</v>
      </c>
      <c r="F403" s="2" t="s">
        <v>502</v>
      </c>
      <c r="G403" s="2" t="s">
        <v>503</v>
      </c>
      <c r="H403" s="2" t="s">
        <v>149</v>
      </c>
      <c r="I403" s="2">
        <v>2</v>
      </c>
      <c r="J403" s="2">
        <v>0</v>
      </c>
      <c r="K403" s="2">
        <v>2</v>
      </c>
      <c r="L403" s="2"/>
      <c r="M403" s="2"/>
      <c r="N403" s="2"/>
      <c r="O403" s="2">
        <f t="shared" si="420"/>
        <v>3</v>
      </c>
      <c r="P403" s="2">
        <f t="shared" si="421"/>
        <v>3</v>
      </c>
      <c r="Q403" s="2">
        <f t="shared" si="422"/>
        <v>0</v>
      </c>
      <c r="R403" s="2">
        <f t="shared" si="423"/>
        <v>0</v>
      </c>
      <c r="S403" s="2">
        <f t="shared" si="424"/>
        <v>0</v>
      </c>
      <c r="T403" s="2">
        <f t="shared" si="425"/>
        <v>0</v>
      </c>
      <c r="U403" s="2">
        <f t="shared" si="426"/>
        <v>0</v>
      </c>
      <c r="V403" s="2">
        <f t="shared" si="427"/>
        <v>0</v>
      </c>
      <c r="W403" s="2">
        <f t="shared" si="428"/>
        <v>0</v>
      </c>
      <c r="X403" s="2">
        <f t="shared" si="429"/>
        <v>0</v>
      </c>
      <c r="Y403" s="2">
        <f t="shared" si="430"/>
        <v>0</v>
      </c>
      <c r="Z403" s="2"/>
      <c r="AA403" s="2">
        <v>-1</v>
      </c>
      <c r="AB403" s="2">
        <f t="shared" si="431"/>
        <v>1.7</v>
      </c>
      <c r="AC403" s="2">
        <f t="shared" si="432"/>
        <v>1.7</v>
      </c>
      <c r="AD403" s="2">
        <f>ROUND((((ET403)-(EU403))+AE403),6)</f>
        <v>0</v>
      </c>
      <c r="AE403" s="2">
        <f t="shared" ref="AE403:AF406" si="459">ROUND((EU403),6)</f>
        <v>0</v>
      </c>
      <c r="AF403" s="2">
        <f t="shared" si="459"/>
        <v>0</v>
      </c>
      <c r="AG403" s="2">
        <f t="shared" si="434"/>
        <v>0</v>
      </c>
      <c r="AH403" s="2">
        <f t="shared" ref="AH403:AI406" si="460">(EW403)</f>
        <v>0</v>
      </c>
      <c r="AI403" s="2">
        <f t="shared" si="460"/>
        <v>0</v>
      </c>
      <c r="AJ403" s="2">
        <f t="shared" si="436"/>
        <v>0</v>
      </c>
      <c r="AK403" s="2">
        <v>1.7</v>
      </c>
      <c r="AL403" s="2">
        <v>1.7</v>
      </c>
      <c r="AM403" s="2">
        <v>0</v>
      </c>
      <c r="AN403" s="2">
        <v>0</v>
      </c>
      <c r="AO403" s="2">
        <v>0</v>
      </c>
      <c r="AP403" s="2">
        <v>0</v>
      </c>
      <c r="AQ403" s="2">
        <v>0</v>
      </c>
      <c r="AR403" s="2">
        <v>0</v>
      </c>
      <c r="AS403" s="2">
        <v>0</v>
      </c>
      <c r="AT403" s="2">
        <v>0</v>
      </c>
      <c r="AU403" s="2">
        <v>0</v>
      </c>
      <c r="AV403" s="2">
        <v>1</v>
      </c>
      <c r="AW403" s="2">
        <v>1</v>
      </c>
      <c r="AX403" s="2"/>
      <c r="AY403" s="2"/>
      <c r="AZ403" s="2">
        <v>1</v>
      </c>
      <c r="BA403" s="2">
        <v>1</v>
      </c>
      <c r="BB403" s="2">
        <v>1</v>
      </c>
      <c r="BC403" s="2">
        <v>1</v>
      </c>
      <c r="BD403" s="2" t="s">
        <v>3</v>
      </c>
      <c r="BE403" s="2" t="s">
        <v>3</v>
      </c>
      <c r="BF403" s="2" t="s">
        <v>3</v>
      </c>
      <c r="BG403" s="2" t="s">
        <v>3</v>
      </c>
      <c r="BH403" s="2">
        <v>3</v>
      </c>
      <c r="BI403" s="2">
        <v>2</v>
      </c>
      <c r="BJ403" s="2" t="s">
        <v>504</v>
      </c>
      <c r="BK403" s="2"/>
      <c r="BL403" s="2"/>
      <c r="BM403" s="2">
        <v>500002</v>
      </c>
      <c r="BN403" s="2">
        <v>0</v>
      </c>
      <c r="BO403" s="2" t="s">
        <v>3</v>
      </c>
      <c r="BP403" s="2">
        <v>0</v>
      </c>
      <c r="BQ403" s="2">
        <v>12</v>
      </c>
      <c r="BR403" s="2">
        <v>0</v>
      </c>
      <c r="BS403" s="2">
        <v>1</v>
      </c>
      <c r="BT403" s="2">
        <v>1</v>
      </c>
      <c r="BU403" s="2">
        <v>1</v>
      </c>
      <c r="BV403" s="2">
        <v>1</v>
      </c>
      <c r="BW403" s="2">
        <v>1</v>
      </c>
      <c r="BX403" s="2">
        <v>1</v>
      </c>
      <c r="BY403" s="2" t="s">
        <v>3</v>
      </c>
      <c r="BZ403" s="2">
        <v>0</v>
      </c>
      <c r="CA403" s="2">
        <v>0</v>
      </c>
      <c r="CB403" s="2" t="s">
        <v>3</v>
      </c>
      <c r="CC403" s="2"/>
      <c r="CD403" s="2"/>
      <c r="CE403" s="2">
        <v>0</v>
      </c>
      <c r="CF403" s="2">
        <v>0</v>
      </c>
      <c r="CG403" s="2">
        <v>0</v>
      </c>
      <c r="CH403" s="2"/>
      <c r="CI403" s="2"/>
      <c r="CJ403" s="2"/>
      <c r="CK403" s="2"/>
      <c r="CL403" s="2"/>
      <c r="CM403" s="2">
        <v>0</v>
      </c>
      <c r="CN403" s="2" t="s">
        <v>3</v>
      </c>
      <c r="CO403" s="2">
        <v>0</v>
      </c>
      <c r="CP403" s="2">
        <f t="shared" si="437"/>
        <v>3</v>
      </c>
      <c r="CQ403" s="2">
        <f t="shared" si="438"/>
        <v>1.7</v>
      </c>
      <c r="CR403" s="2">
        <f t="shared" si="439"/>
        <v>0</v>
      </c>
      <c r="CS403" s="2">
        <f t="shared" si="440"/>
        <v>0</v>
      </c>
      <c r="CT403" s="2">
        <f t="shared" si="441"/>
        <v>0</v>
      </c>
      <c r="CU403" s="2">
        <f t="shared" si="442"/>
        <v>0</v>
      </c>
      <c r="CV403" s="2">
        <f t="shared" si="443"/>
        <v>0</v>
      </c>
      <c r="CW403" s="2">
        <f t="shared" si="444"/>
        <v>0</v>
      </c>
      <c r="CX403" s="2">
        <f t="shared" si="445"/>
        <v>0</v>
      </c>
      <c r="CY403" s="2">
        <f t="shared" si="446"/>
        <v>0</v>
      </c>
      <c r="CZ403" s="2">
        <f t="shared" si="447"/>
        <v>0</v>
      </c>
      <c r="DA403" s="2"/>
      <c r="DB403" s="2"/>
      <c r="DC403" s="2" t="s">
        <v>3</v>
      </c>
      <c r="DD403" s="2" t="s">
        <v>3</v>
      </c>
      <c r="DE403" s="2" t="s">
        <v>3</v>
      </c>
      <c r="DF403" s="2" t="s">
        <v>3</v>
      </c>
      <c r="DG403" s="2" t="s">
        <v>3</v>
      </c>
      <c r="DH403" s="2" t="s">
        <v>3</v>
      </c>
      <c r="DI403" s="2" t="s">
        <v>3</v>
      </c>
      <c r="DJ403" s="2" t="s">
        <v>3</v>
      </c>
      <c r="DK403" s="2" t="s">
        <v>3</v>
      </c>
      <c r="DL403" s="2" t="s">
        <v>3</v>
      </c>
      <c r="DM403" s="2" t="s">
        <v>3</v>
      </c>
      <c r="DN403" s="2">
        <v>0</v>
      </c>
      <c r="DO403" s="2">
        <v>0</v>
      </c>
      <c r="DP403" s="2">
        <v>1</v>
      </c>
      <c r="DQ403" s="2">
        <v>1</v>
      </c>
      <c r="DR403" s="2"/>
      <c r="DS403" s="2"/>
      <c r="DT403" s="2"/>
      <c r="DU403" s="2">
        <v>1010</v>
      </c>
      <c r="DV403" s="2" t="s">
        <v>149</v>
      </c>
      <c r="DW403" s="2" t="s">
        <v>149</v>
      </c>
      <c r="DX403" s="2">
        <v>1</v>
      </c>
      <c r="DY403" s="2"/>
      <c r="DZ403" s="2" t="s">
        <v>3</v>
      </c>
      <c r="EA403" s="2" t="s">
        <v>3</v>
      </c>
      <c r="EB403" s="2" t="s">
        <v>3</v>
      </c>
      <c r="EC403" s="2" t="s">
        <v>3</v>
      </c>
      <c r="ED403" s="2"/>
      <c r="EE403" s="2">
        <v>41318551</v>
      </c>
      <c r="EF403" s="2">
        <v>12</v>
      </c>
      <c r="EG403" s="2" t="s">
        <v>59</v>
      </c>
      <c r="EH403" s="2">
        <v>0</v>
      </c>
      <c r="EI403" s="2" t="s">
        <v>3</v>
      </c>
      <c r="EJ403" s="2">
        <v>2</v>
      </c>
      <c r="EK403" s="2">
        <v>500002</v>
      </c>
      <c r="EL403" s="2" t="s">
        <v>60</v>
      </c>
      <c r="EM403" s="2" t="s">
        <v>61</v>
      </c>
      <c r="EN403" s="2"/>
      <c r="EO403" s="2" t="s">
        <v>3</v>
      </c>
      <c r="EP403" s="2"/>
      <c r="EQ403" s="2">
        <v>132096</v>
      </c>
      <c r="ER403" s="2">
        <v>1.7</v>
      </c>
      <c r="ES403" s="2">
        <v>1.7</v>
      </c>
      <c r="ET403" s="2">
        <v>0</v>
      </c>
      <c r="EU403" s="2">
        <v>0</v>
      </c>
      <c r="EV403" s="2">
        <v>0</v>
      </c>
      <c r="EW403" s="2">
        <v>0</v>
      </c>
      <c r="EX403" s="2">
        <v>0</v>
      </c>
      <c r="EY403" s="2">
        <v>0</v>
      </c>
      <c r="EZ403" s="2"/>
      <c r="FA403" s="2"/>
      <c r="FB403" s="2"/>
      <c r="FC403" s="2"/>
      <c r="FD403" s="2"/>
      <c r="FE403" s="2"/>
      <c r="FF403" s="2"/>
      <c r="FG403" s="2"/>
      <c r="FH403" s="2"/>
      <c r="FI403" s="2"/>
      <c r="FJ403" s="2"/>
      <c r="FK403" s="2"/>
      <c r="FL403" s="2"/>
      <c r="FM403" s="2"/>
      <c r="FN403" s="2"/>
      <c r="FO403" s="2"/>
      <c r="FP403" s="2"/>
      <c r="FQ403" s="2">
        <v>0</v>
      </c>
      <c r="FR403" s="2">
        <f t="shared" si="448"/>
        <v>0</v>
      </c>
      <c r="FS403" s="2">
        <v>0</v>
      </c>
      <c r="FT403" s="2"/>
      <c r="FU403" s="2"/>
      <c r="FV403" s="2"/>
      <c r="FW403" s="2"/>
      <c r="FX403" s="2">
        <v>0</v>
      </c>
      <c r="FY403" s="2">
        <v>0</v>
      </c>
      <c r="FZ403" s="2"/>
      <c r="GA403" s="2" t="s">
        <v>3</v>
      </c>
      <c r="GB403" s="2"/>
      <c r="GC403" s="2"/>
      <c r="GD403" s="2">
        <v>1</v>
      </c>
      <c r="GE403" s="2"/>
      <c r="GF403" s="2">
        <v>1362440707</v>
      </c>
      <c r="GG403" s="2">
        <v>2</v>
      </c>
      <c r="GH403" s="2">
        <v>1</v>
      </c>
      <c r="GI403" s="2">
        <v>-2</v>
      </c>
      <c r="GJ403" s="2">
        <v>0</v>
      </c>
      <c r="GK403" s="2">
        <v>0</v>
      </c>
      <c r="GL403" s="2">
        <f t="shared" si="449"/>
        <v>0</v>
      </c>
      <c r="GM403" s="2">
        <f t="shared" si="450"/>
        <v>3</v>
      </c>
      <c r="GN403" s="2">
        <f t="shared" si="451"/>
        <v>0</v>
      </c>
      <c r="GO403" s="2">
        <f t="shared" si="452"/>
        <v>3</v>
      </c>
      <c r="GP403" s="2">
        <f t="shared" si="453"/>
        <v>0</v>
      </c>
      <c r="GQ403" s="2"/>
      <c r="GR403" s="2">
        <v>0</v>
      </c>
      <c r="GS403" s="2">
        <v>3</v>
      </c>
      <c r="GT403" s="2">
        <v>0</v>
      </c>
      <c r="GU403" s="2" t="s">
        <v>3</v>
      </c>
      <c r="GV403" s="2">
        <f t="shared" si="454"/>
        <v>0</v>
      </c>
      <c r="GW403" s="2">
        <v>1</v>
      </c>
      <c r="GX403" s="2">
        <f t="shared" si="455"/>
        <v>0</v>
      </c>
      <c r="GY403" s="2"/>
      <c r="GZ403" s="2"/>
      <c r="HA403" s="2">
        <v>0</v>
      </c>
      <c r="HB403" s="2">
        <v>0</v>
      </c>
      <c r="HC403" s="2">
        <f t="shared" si="456"/>
        <v>0</v>
      </c>
      <c r="HD403" s="2"/>
      <c r="HE403" s="2" t="s">
        <v>3</v>
      </c>
      <c r="HF403" s="2" t="s">
        <v>3</v>
      </c>
      <c r="HG403" s="2"/>
      <c r="HH403" s="2"/>
      <c r="HI403" s="2"/>
      <c r="HJ403" s="2"/>
      <c r="HK403" s="2"/>
      <c r="HL403" s="2"/>
      <c r="HM403" s="2" t="s">
        <v>3</v>
      </c>
      <c r="HN403" s="2" t="s">
        <v>3</v>
      </c>
      <c r="HO403" s="2" t="s">
        <v>3</v>
      </c>
      <c r="HP403" s="2" t="s">
        <v>3</v>
      </c>
      <c r="HQ403" s="2" t="s">
        <v>3</v>
      </c>
      <c r="HR403" s="2"/>
      <c r="HS403" s="2"/>
      <c r="HT403" s="2"/>
      <c r="HU403" s="2"/>
      <c r="HV403" s="2"/>
      <c r="HW403" s="2"/>
      <c r="HX403" s="2"/>
      <c r="HY403" s="2"/>
      <c r="HZ403" s="2"/>
      <c r="IA403" s="2"/>
      <c r="IB403" s="2"/>
      <c r="IC403" s="2"/>
      <c r="ID403" s="2"/>
      <c r="IE403" s="2"/>
      <c r="IF403" s="2"/>
      <c r="IG403" s="2"/>
      <c r="IH403" s="2"/>
      <c r="II403" s="2"/>
      <c r="IJ403" s="2"/>
      <c r="IK403" s="2">
        <v>0</v>
      </c>
      <c r="IL403" s="2"/>
      <c r="IM403" s="2"/>
      <c r="IN403" s="2"/>
      <c r="IO403" s="2"/>
      <c r="IP403" s="2"/>
      <c r="IQ403" s="2"/>
      <c r="IR403" s="2"/>
      <c r="IS403" s="2"/>
      <c r="IT403" s="2"/>
      <c r="IU403" s="2"/>
    </row>
    <row r="404" spans="1:255" x14ac:dyDescent="0.2">
      <c r="A404">
        <v>17</v>
      </c>
      <c r="B404">
        <v>1</v>
      </c>
      <c r="E404" t="s">
        <v>3</v>
      </c>
      <c r="F404" t="s">
        <v>502</v>
      </c>
      <c r="G404" t="s">
        <v>503</v>
      </c>
      <c r="H404" t="s">
        <v>149</v>
      </c>
      <c r="I404">
        <v>2</v>
      </c>
      <c r="J404">
        <v>0</v>
      </c>
      <c r="K404">
        <v>2</v>
      </c>
      <c r="O404">
        <f t="shared" si="420"/>
        <v>3</v>
      </c>
      <c r="P404">
        <f t="shared" si="421"/>
        <v>3</v>
      </c>
      <c r="Q404">
        <f t="shared" si="422"/>
        <v>0</v>
      </c>
      <c r="R404">
        <f t="shared" si="423"/>
        <v>0</v>
      </c>
      <c r="S404">
        <f t="shared" si="424"/>
        <v>0</v>
      </c>
      <c r="T404">
        <f t="shared" si="425"/>
        <v>0</v>
      </c>
      <c r="U404">
        <f t="shared" si="426"/>
        <v>0</v>
      </c>
      <c r="V404">
        <f t="shared" si="427"/>
        <v>0</v>
      </c>
      <c r="W404">
        <f t="shared" si="428"/>
        <v>0</v>
      </c>
      <c r="X404">
        <f t="shared" si="429"/>
        <v>0</v>
      </c>
      <c r="Y404">
        <f t="shared" si="430"/>
        <v>0</v>
      </c>
      <c r="AA404">
        <v>-1</v>
      </c>
      <c r="AB404">
        <f t="shared" si="431"/>
        <v>1.7</v>
      </c>
      <c r="AC404">
        <f t="shared" si="432"/>
        <v>1.7</v>
      </c>
      <c r="AD404">
        <f>ROUND((((ET404)-(EU404))+AE404),6)</f>
        <v>0</v>
      </c>
      <c r="AE404">
        <f t="shared" si="459"/>
        <v>0</v>
      </c>
      <c r="AF404">
        <f t="shared" si="459"/>
        <v>0</v>
      </c>
      <c r="AG404">
        <f t="shared" si="434"/>
        <v>0</v>
      </c>
      <c r="AH404">
        <f t="shared" si="460"/>
        <v>0</v>
      </c>
      <c r="AI404">
        <f t="shared" si="460"/>
        <v>0</v>
      </c>
      <c r="AJ404">
        <f t="shared" si="436"/>
        <v>0</v>
      </c>
      <c r="AK404">
        <v>1.7</v>
      </c>
      <c r="AL404">
        <v>1.7</v>
      </c>
      <c r="AM404">
        <v>0</v>
      </c>
      <c r="AN404">
        <v>0</v>
      </c>
      <c r="AO404">
        <v>0</v>
      </c>
      <c r="AP404">
        <v>0</v>
      </c>
      <c r="AQ404">
        <v>0</v>
      </c>
      <c r="AR404">
        <v>0</v>
      </c>
      <c r="AS404">
        <v>0</v>
      </c>
      <c r="AT404">
        <v>0</v>
      </c>
      <c r="AU404">
        <v>0</v>
      </c>
      <c r="AV404">
        <v>1</v>
      </c>
      <c r="AW404">
        <v>1</v>
      </c>
      <c r="AZ404">
        <v>1</v>
      </c>
      <c r="BA404">
        <v>1</v>
      </c>
      <c r="BB404">
        <v>1</v>
      </c>
      <c r="BC404">
        <v>1</v>
      </c>
      <c r="BD404" t="s">
        <v>3</v>
      </c>
      <c r="BE404" t="s">
        <v>3</v>
      </c>
      <c r="BF404" t="s">
        <v>3</v>
      </c>
      <c r="BG404" t="s">
        <v>3</v>
      </c>
      <c r="BH404">
        <v>3</v>
      </c>
      <c r="BI404">
        <v>2</v>
      </c>
      <c r="BJ404" t="s">
        <v>504</v>
      </c>
      <c r="BM404">
        <v>500002</v>
      </c>
      <c r="BN404">
        <v>0</v>
      </c>
      <c r="BO404" t="s">
        <v>258</v>
      </c>
      <c r="BP404">
        <v>1</v>
      </c>
      <c r="BQ404">
        <v>12</v>
      </c>
      <c r="BR404">
        <v>0</v>
      </c>
      <c r="BS404">
        <v>1</v>
      </c>
      <c r="BT404">
        <v>1</v>
      </c>
      <c r="BU404">
        <v>1</v>
      </c>
      <c r="BV404">
        <v>1</v>
      </c>
      <c r="BW404">
        <v>1</v>
      </c>
      <c r="BX404">
        <v>1</v>
      </c>
      <c r="BY404" t="s">
        <v>3</v>
      </c>
      <c r="BZ404">
        <v>0</v>
      </c>
      <c r="CA404">
        <v>0</v>
      </c>
      <c r="CB404" t="s">
        <v>3</v>
      </c>
      <c r="CE404">
        <v>0</v>
      </c>
      <c r="CF404">
        <v>0</v>
      </c>
      <c r="CG404">
        <v>0</v>
      </c>
      <c r="CM404">
        <v>0</v>
      </c>
      <c r="CN404" t="s">
        <v>3</v>
      </c>
      <c r="CO404">
        <v>0</v>
      </c>
      <c r="CP404">
        <f t="shared" si="437"/>
        <v>3</v>
      </c>
      <c r="CQ404">
        <f t="shared" si="438"/>
        <v>1.7</v>
      </c>
      <c r="CR404">
        <f t="shared" si="439"/>
        <v>0</v>
      </c>
      <c r="CS404">
        <f t="shared" si="440"/>
        <v>0</v>
      </c>
      <c r="CT404">
        <f t="shared" si="441"/>
        <v>0</v>
      </c>
      <c r="CU404">
        <f t="shared" si="442"/>
        <v>0</v>
      </c>
      <c r="CV404">
        <f t="shared" si="443"/>
        <v>0</v>
      </c>
      <c r="CW404">
        <f t="shared" si="444"/>
        <v>0</v>
      </c>
      <c r="CX404">
        <f t="shared" si="445"/>
        <v>0</v>
      </c>
      <c r="CY404">
        <f t="shared" si="446"/>
        <v>0</v>
      </c>
      <c r="CZ404">
        <f t="shared" si="447"/>
        <v>0</v>
      </c>
      <c r="DC404" t="s">
        <v>3</v>
      </c>
      <c r="DD404" t="s">
        <v>3</v>
      </c>
      <c r="DE404" t="s">
        <v>3</v>
      </c>
      <c r="DF404" t="s">
        <v>3</v>
      </c>
      <c r="DG404" t="s">
        <v>3</v>
      </c>
      <c r="DH404" t="s">
        <v>3</v>
      </c>
      <c r="DI404" t="s">
        <v>3</v>
      </c>
      <c r="DJ404" t="s">
        <v>3</v>
      </c>
      <c r="DK404" t="s">
        <v>3</v>
      </c>
      <c r="DL404" t="s">
        <v>3</v>
      </c>
      <c r="DM404" t="s">
        <v>3</v>
      </c>
      <c r="DN404">
        <v>0</v>
      </c>
      <c r="DO404">
        <v>0</v>
      </c>
      <c r="DP404">
        <v>1</v>
      </c>
      <c r="DQ404">
        <v>1</v>
      </c>
      <c r="DU404">
        <v>1010</v>
      </c>
      <c r="DV404" t="s">
        <v>149</v>
      </c>
      <c r="DW404" t="s">
        <v>149</v>
      </c>
      <c r="DX404">
        <v>1</v>
      </c>
      <c r="DZ404" t="s">
        <v>3</v>
      </c>
      <c r="EA404" t="s">
        <v>3</v>
      </c>
      <c r="EB404" t="s">
        <v>3</v>
      </c>
      <c r="EC404" t="s">
        <v>3</v>
      </c>
      <c r="EE404">
        <v>41318551</v>
      </c>
      <c r="EF404">
        <v>12</v>
      </c>
      <c r="EG404" t="s">
        <v>59</v>
      </c>
      <c r="EH404">
        <v>0</v>
      </c>
      <c r="EI404" t="s">
        <v>3</v>
      </c>
      <c r="EJ404">
        <v>2</v>
      </c>
      <c r="EK404">
        <v>500002</v>
      </c>
      <c r="EL404" t="s">
        <v>60</v>
      </c>
      <c r="EM404" t="s">
        <v>61</v>
      </c>
      <c r="EO404" t="s">
        <v>3</v>
      </c>
      <c r="EQ404">
        <v>132096</v>
      </c>
      <c r="ER404">
        <v>1.7</v>
      </c>
      <c r="ES404">
        <v>1.7</v>
      </c>
      <c r="ET404">
        <v>0</v>
      </c>
      <c r="EU404">
        <v>0</v>
      </c>
      <c r="EV404">
        <v>0</v>
      </c>
      <c r="EW404">
        <v>0</v>
      </c>
      <c r="EX404">
        <v>0</v>
      </c>
      <c r="EY404">
        <v>0</v>
      </c>
      <c r="FQ404">
        <v>0</v>
      </c>
      <c r="FR404">
        <f t="shared" si="448"/>
        <v>0</v>
      </c>
      <c r="FS404">
        <v>0</v>
      </c>
      <c r="FX404">
        <v>0</v>
      </c>
      <c r="FY404">
        <v>0</v>
      </c>
      <c r="GA404" t="s">
        <v>3</v>
      </c>
      <c r="GD404">
        <v>1</v>
      </c>
      <c r="GF404">
        <v>1362440707</v>
      </c>
      <c r="GG404">
        <v>1</v>
      </c>
      <c r="GH404">
        <v>1</v>
      </c>
      <c r="GI404">
        <v>-2</v>
      </c>
      <c r="GJ404">
        <v>0</v>
      </c>
      <c r="GK404">
        <v>0</v>
      </c>
      <c r="GL404">
        <f t="shared" si="449"/>
        <v>0</v>
      </c>
      <c r="GM404">
        <f t="shared" si="450"/>
        <v>3</v>
      </c>
      <c r="GN404">
        <f t="shared" si="451"/>
        <v>0</v>
      </c>
      <c r="GO404">
        <f t="shared" si="452"/>
        <v>3</v>
      </c>
      <c r="GP404">
        <f t="shared" si="453"/>
        <v>0</v>
      </c>
      <c r="GR404">
        <v>0</v>
      </c>
      <c r="GS404">
        <v>3</v>
      </c>
      <c r="GT404">
        <v>0</v>
      </c>
      <c r="GU404" t="s">
        <v>3</v>
      </c>
      <c r="GV404">
        <f t="shared" si="454"/>
        <v>0</v>
      </c>
      <c r="GW404">
        <v>1</v>
      </c>
      <c r="GX404">
        <f t="shared" si="455"/>
        <v>0</v>
      </c>
      <c r="HA404">
        <v>0</v>
      </c>
      <c r="HB404">
        <v>0</v>
      </c>
      <c r="HC404">
        <f t="shared" si="456"/>
        <v>0</v>
      </c>
      <c r="HE404" t="s">
        <v>3</v>
      </c>
      <c r="HF404" t="s">
        <v>3</v>
      </c>
      <c r="HM404" t="s">
        <v>3</v>
      </c>
      <c r="HN404" t="s">
        <v>3</v>
      </c>
      <c r="HO404" t="s">
        <v>3</v>
      </c>
      <c r="HP404" t="s">
        <v>3</v>
      </c>
      <c r="HQ404" t="s">
        <v>3</v>
      </c>
      <c r="IK404">
        <v>0</v>
      </c>
    </row>
    <row r="405" spans="1:255" x14ac:dyDescent="0.2">
      <c r="A405" s="2">
        <v>17</v>
      </c>
      <c r="B405" s="2">
        <v>1</v>
      </c>
      <c r="C405" s="2"/>
      <c r="D405" s="2"/>
      <c r="E405" s="2" t="s">
        <v>505</v>
      </c>
      <c r="F405" s="2" t="s">
        <v>506</v>
      </c>
      <c r="G405" s="2" t="s">
        <v>507</v>
      </c>
      <c r="H405" s="2" t="s">
        <v>57</v>
      </c>
      <c r="I405" s="2">
        <v>2</v>
      </c>
      <c r="J405" s="2">
        <v>0</v>
      </c>
      <c r="K405" s="2">
        <v>2</v>
      </c>
      <c r="L405" s="2"/>
      <c r="M405" s="2"/>
      <c r="N405" s="2"/>
      <c r="O405" s="2">
        <f t="shared" si="420"/>
        <v>190</v>
      </c>
      <c r="P405" s="2">
        <f t="shared" si="421"/>
        <v>190</v>
      </c>
      <c r="Q405" s="2">
        <f t="shared" si="422"/>
        <v>0</v>
      </c>
      <c r="R405" s="2">
        <f t="shared" si="423"/>
        <v>0</v>
      </c>
      <c r="S405" s="2">
        <f t="shared" si="424"/>
        <v>0</v>
      </c>
      <c r="T405" s="2">
        <f t="shared" si="425"/>
        <v>0</v>
      </c>
      <c r="U405" s="2">
        <f t="shared" si="426"/>
        <v>0</v>
      </c>
      <c r="V405" s="2">
        <f t="shared" si="427"/>
        <v>0</v>
      </c>
      <c r="W405" s="2">
        <f t="shared" si="428"/>
        <v>0</v>
      </c>
      <c r="X405" s="2">
        <f t="shared" si="429"/>
        <v>0</v>
      </c>
      <c r="Y405" s="2">
        <f t="shared" si="430"/>
        <v>0</v>
      </c>
      <c r="Z405" s="2"/>
      <c r="AA405" s="2">
        <v>76147896</v>
      </c>
      <c r="AB405" s="2">
        <f t="shared" si="431"/>
        <v>95</v>
      </c>
      <c r="AC405" s="2">
        <f t="shared" si="432"/>
        <v>95</v>
      </c>
      <c r="AD405" s="2">
        <f>ROUND((((ET405)-(EU405))+AE405),6)</f>
        <v>0</v>
      </c>
      <c r="AE405" s="2">
        <f t="shared" si="459"/>
        <v>0</v>
      </c>
      <c r="AF405" s="2">
        <f t="shared" si="459"/>
        <v>0</v>
      </c>
      <c r="AG405" s="2">
        <f t="shared" si="434"/>
        <v>0</v>
      </c>
      <c r="AH405" s="2">
        <f t="shared" si="460"/>
        <v>0</v>
      </c>
      <c r="AI405" s="2">
        <f t="shared" si="460"/>
        <v>0</v>
      </c>
      <c r="AJ405" s="2">
        <f t="shared" si="436"/>
        <v>0</v>
      </c>
      <c r="AK405" s="2">
        <v>95</v>
      </c>
      <c r="AL405" s="2">
        <v>95</v>
      </c>
      <c r="AM405" s="2">
        <v>0</v>
      </c>
      <c r="AN405" s="2">
        <v>0</v>
      </c>
      <c r="AO405" s="2">
        <v>0</v>
      </c>
      <c r="AP405" s="2">
        <v>0</v>
      </c>
      <c r="AQ405" s="2">
        <v>0</v>
      </c>
      <c r="AR405" s="2">
        <v>0</v>
      </c>
      <c r="AS405" s="2">
        <v>0</v>
      </c>
      <c r="AT405" s="2">
        <v>0</v>
      </c>
      <c r="AU405" s="2">
        <v>0</v>
      </c>
      <c r="AV405" s="2">
        <v>1</v>
      </c>
      <c r="AW405" s="2">
        <v>1</v>
      </c>
      <c r="AX405" s="2"/>
      <c r="AY405" s="2"/>
      <c r="AZ405" s="2">
        <v>1</v>
      </c>
      <c r="BA405" s="2">
        <v>1</v>
      </c>
      <c r="BB405" s="2">
        <v>1</v>
      </c>
      <c r="BC405" s="2">
        <v>1</v>
      </c>
      <c r="BD405" s="2" t="s">
        <v>3</v>
      </c>
      <c r="BE405" s="2" t="s">
        <v>3</v>
      </c>
      <c r="BF405" s="2" t="s">
        <v>3</v>
      </c>
      <c r="BG405" s="2" t="s">
        <v>3</v>
      </c>
      <c r="BH405" s="2">
        <v>3</v>
      </c>
      <c r="BI405" s="2">
        <v>2</v>
      </c>
      <c r="BJ405" s="2" t="s">
        <v>508</v>
      </c>
      <c r="BK405" s="2"/>
      <c r="BL405" s="2"/>
      <c r="BM405" s="2">
        <v>500002</v>
      </c>
      <c r="BN405" s="2">
        <v>0</v>
      </c>
      <c r="BO405" s="2" t="s">
        <v>3</v>
      </c>
      <c r="BP405" s="2">
        <v>0</v>
      </c>
      <c r="BQ405" s="2">
        <v>12</v>
      </c>
      <c r="BR405" s="2">
        <v>0</v>
      </c>
      <c r="BS405" s="2">
        <v>1</v>
      </c>
      <c r="BT405" s="2">
        <v>1</v>
      </c>
      <c r="BU405" s="2">
        <v>1</v>
      </c>
      <c r="BV405" s="2">
        <v>1</v>
      </c>
      <c r="BW405" s="2">
        <v>1</v>
      </c>
      <c r="BX405" s="2">
        <v>1</v>
      </c>
      <c r="BY405" s="2" t="s">
        <v>3</v>
      </c>
      <c r="BZ405" s="2">
        <v>0</v>
      </c>
      <c r="CA405" s="2">
        <v>0</v>
      </c>
      <c r="CB405" s="2" t="s">
        <v>3</v>
      </c>
      <c r="CC405" s="2"/>
      <c r="CD405" s="2"/>
      <c r="CE405" s="2">
        <v>0</v>
      </c>
      <c r="CF405" s="2">
        <v>0</v>
      </c>
      <c r="CG405" s="2">
        <v>0</v>
      </c>
      <c r="CH405" s="2"/>
      <c r="CI405" s="2"/>
      <c r="CJ405" s="2"/>
      <c r="CK405" s="2"/>
      <c r="CL405" s="2"/>
      <c r="CM405" s="2">
        <v>0</v>
      </c>
      <c r="CN405" s="2" t="s">
        <v>3</v>
      </c>
      <c r="CO405" s="2">
        <v>0</v>
      </c>
      <c r="CP405" s="2">
        <f t="shared" si="437"/>
        <v>190</v>
      </c>
      <c r="CQ405" s="2">
        <f t="shared" si="438"/>
        <v>95</v>
      </c>
      <c r="CR405" s="2">
        <f t="shared" si="439"/>
        <v>0</v>
      </c>
      <c r="CS405" s="2">
        <f t="shared" si="440"/>
        <v>0</v>
      </c>
      <c r="CT405" s="2">
        <f t="shared" si="441"/>
        <v>0</v>
      </c>
      <c r="CU405" s="2">
        <f t="shared" si="442"/>
        <v>0</v>
      </c>
      <c r="CV405" s="2">
        <f t="shared" si="443"/>
        <v>0</v>
      </c>
      <c r="CW405" s="2">
        <f t="shared" si="444"/>
        <v>0</v>
      </c>
      <c r="CX405" s="2">
        <f t="shared" si="445"/>
        <v>0</v>
      </c>
      <c r="CY405" s="2">
        <f t="shared" si="446"/>
        <v>0</v>
      </c>
      <c r="CZ405" s="2">
        <f t="shared" si="447"/>
        <v>0</v>
      </c>
      <c r="DA405" s="2"/>
      <c r="DB405" s="2"/>
      <c r="DC405" s="2" t="s">
        <v>3</v>
      </c>
      <c r="DD405" s="2" t="s">
        <v>3</v>
      </c>
      <c r="DE405" s="2" t="s">
        <v>3</v>
      </c>
      <c r="DF405" s="2" t="s">
        <v>3</v>
      </c>
      <c r="DG405" s="2" t="s">
        <v>3</v>
      </c>
      <c r="DH405" s="2" t="s">
        <v>3</v>
      </c>
      <c r="DI405" s="2" t="s">
        <v>3</v>
      </c>
      <c r="DJ405" s="2" t="s">
        <v>3</v>
      </c>
      <c r="DK405" s="2" t="s">
        <v>3</v>
      </c>
      <c r="DL405" s="2" t="s">
        <v>3</v>
      </c>
      <c r="DM405" s="2" t="s">
        <v>3</v>
      </c>
      <c r="DN405" s="2">
        <v>0</v>
      </c>
      <c r="DO405" s="2">
        <v>0</v>
      </c>
      <c r="DP405" s="2">
        <v>1</v>
      </c>
      <c r="DQ405" s="2">
        <v>1</v>
      </c>
      <c r="DR405" s="2"/>
      <c r="DS405" s="2"/>
      <c r="DT405" s="2"/>
      <c r="DU405" s="2">
        <v>1003</v>
      </c>
      <c r="DV405" s="2" t="s">
        <v>57</v>
      </c>
      <c r="DW405" s="2" t="s">
        <v>57</v>
      </c>
      <c r="DX405" s="2">
        <v>1</v>
      </c>
      <c r="DY405" s="2"/>
      <c r="DZ405" s="2" t="s">
        <v>3</v>
      </c>
      <c r="EA405" s="2" t="s">
        <v>3</v>
      </c>
      <c r="EB405" s="2" t="s">
        <v>3</v>
      </c>
      <c r="EC405" s="2" t="s">
        <v>3</v>
      </c>
      <c r="ED405" s="2"/>
      <c r="EE405" s="2">
        <v>41318551</v>
      </c>
      <c r="EF405" s="2">
        <v>12</v>
      </c>
      <c r="EG405" s="2" t="s">
        <v>59</v>
      </c>
      <c r="EH405" s="2">
        <v>0</v>
      </c>
      <c r="EI405" s="2" t="s">
        <v>3</v>
      </c>
      <c r="EJ405" s="2">
        <v>2</v>
      </c>
      <c r="EK405" s="2">
        <v>500002</v>
      </c>
      <c r="EL405" s="2" t="s">
        <v>60</v>
      </c>
      <c r="EM405" s="2" t="s">
        <v>61</v>
      </c>
      <c r="EN405" s="2"/>
      <c r="EO405" s="2" t="s">
        <v>3</v>
      </c>
      <c r="EP405" s="2"/>
      <c r="EQ405" s="2">
        <v>131072</v>
      </c>
      <c r="ER405" s="2">
        <v>95</v>
      </c>
      <c r="ES405" s="2">
        <v>95</v>
      </c>
      <c r="ET405" s="2">
        <v>0</v>
      </c>
      <c r="EU405" s="2">
        <v>0</v>
      </c>
      <c r="EV405" s="2">
        <v>0</v>
      </c>
      <c r="EW405" s="2">
        <v>0</v>
      </c>
      <c r="EX405" s="2">
        <v>0</v>
      </c>
      <c r="EY405" s="2">
        <v>0</v>
      </c>
      <c r="EZ405" s="2"/>
      <c r="FA405" s="2"/>
      <c r="FB405" s="2"/>
      <c r="FC405" s="2"/>
      <c r="FD405" s="2"/>
      <c r="FE405" s="2"/>
      <c r="FF405" s="2"/>
      <c r="FG405" s="2"/>
      <c r="FH405" s="2"/>
      <c r="FI405" s="2"/>
      <c r="FJ405" s="2"/>
      <c r="FK405" s="2"/>
      <c r="FL405" s="2"/>
      <c r="FM405" s="2"/>
      <c r="FN405" s="2"/>
      <c r="FO405" s="2"/>
      <c r="FP405" s="2"/>
      <c r="FQ405" s="2">
        <v>0</v>
      </c>
      <c r="FR405" s="2">
        <f t="shared" si="448"/>
        <v>0</v>
      </c>
      <c r="FS405" s="2">
        <v>0</v>
      </c>
      <c r="FT405" s="2"/>
      <c r="FU405" s="2"/>
      <c r="FV405" s="2"/>
      <c r="FW405" s="2"/>
      <c r="FX405" s="2">
        <v>0</v>
      </c>
      <c r="FY405" s="2">
        <v>0</v>
      </c>
      <c r="FZ405" s="2"/>
      <c r="GA405" s="2" t="s">
        <v>3</v>
      </c>
      <c r="GB405" s="2"/>
      <c r="GC405" s="2"/>
      <c r="GD405" s="2">
        <v>1</v>
      </c>
      <c r="GE405" s="2"/>
      <c r="GF405" s="2">
        <v>-1846133523</v>
      </c>
      <c r="GG405" s="2">
        <v>2</v>
      </c>
      <c r="GH405" s="2">
        <v>1</v>
      </c>
      <c r="GI405" s="2">
        <v>-2</v>
      </c>
      <c r="GJ405" s="2">
        <v>0</v>
      </c>
      <c r="GK405" s="2">
        <v>0</v>
      </c>
      <c r="GL405" s="2">
        <f t="shared" si="449"/>
        <v>0</v>
      </c>
      <c r="GM405" s="2">
        <f t="shared" si="450"/>
        <v>190</v>
      </c>
      <c r="GN405" s="2">
        <f t="shared" si="451"/>
        <v>0</v>
      </c>
      <c r="GO405" s="2">
        <f t="shared" si="452"/>
        <v>190</v>
      </c>
      <c r="GP405" s="2">
        <f t="shared" si="453"/>
        <v>0</v>
      </c>
      <c r="GQ405" s="2"/>
      <c r="GR405" s="2">
        <v>0</v>
      </c>
      <c r="GS405" s="2">
        <v>3</v>
      </c>
      <c r="GT405" s="2">
        <v>0</v>
      </c>
      <c r="GU405" s="2" t="s">
        <v>3</v>
      </c>
      <c r="GV405" s="2">
        <f t="shared" si="454"/>
        <v>0</v>
      </c>
      <c r="GW405" s="2">
        <v>1</v>
      </c>
      <c r="GX405" s="2">
        <f t="shared" si="455"/>
        <v>0</v>
      </c>
      <c r="GY405" s="2"/>
      <c r="GZ405" s="2"/>
      <c r="HA405" s="2">
        <v>0</v>
      </c>
      <c r="HB405" s="2">
        <v>0</v>
      </c>
      <c r="HC405" s="2">
        <f t="shared" si="456"/>
        <v>0</v>
      </c>
      <c r="HD405" s="2"/>
      <c r="HE405" s="2" t="s">
        <v>3</v>
      </c>
      <c r="HF405" s="2" t="s">
        <v>3</v>
      </c>
      <c r="HG405" s="2"/>
      <c r="HH405" s="2"/>
      <c r="HI405" s="2"/>
      <c r="HJ405" s="2"/>
      <c r="HK405" s="2"/>
      <c r="HL405" s="2"/>
      <c r="HM405" s="2" t="s">
        <v>3</v>
      </c>
      <c r="HN405" s="2" t="s">
        <v>3</v>
      </c>
      <c r="HO405" s="2" t="s">
        <v>3</v>
      </c>
      <c r="HP405" s="2" t="s">
        <v>3</v>
      </c>
      <c r="HQ405" s="2" t="s">
        <v>3</v>
      </c>
      <c r="HR405" s="2"/>
      <c r="HS405" s="2"/>
      <c r="HT405" s="2"/>
      <c r="HU405" s="2"/>
      <c r="HV405" s="2"/>
      <c r="HW405" s="2"/>
      <c r="HX405" s="2"/>
      <c r="HY405" s="2"/>
      <c r="HZ405" s="2"/>
      <c r="IA405" s="2"/>
      <c r="IB405" s="2"/>
      <c r="IC405" s="2"/>
      <c r="ID405" s="2"/>
      <c r="IE405" s="2"/>
      <c r="IF405" s="2"/>
      <c r="IG405" s="2"/>
      <c r="IH405" s="2"/>
      <c r="II405" s="2"/>
      <c r="IJ405" s="2"/>
      <c r="IK405" s="2">
        <v>0</v>
      </c>
      <c r="IL405" s="2"/>
      <c r="IM405" s="2"/>
      <c r="IN405" s="2"/>
      <c r="IO405" s="2"/>
      <c r="IP405" s="2"/>
      <c r="IQ405" s="2"/>
      <c r="IR405" s="2"/>
      <c r="IS405" s="2"/>
      <c r="IT405" s="2"/>
      <c r="IU405" s="2"/>
    </row>
    <row r="406" spans="1:255" x14ac:dyDescent="0.2">
      <c r="A406">
        <v>17</v>
      </c>
      <c r="B406">
        <v>1</v>
      </c>
      <c r="E406" t="s">
        <v>505</v>
      </c>
      <c r="F406" t="s">
        <v>506</v>
      </c>
      <c r="G406" t="s">
        <v>507</v>
      </c>
      <c r="H406" t="s">
        <v>57</v>
      </c>
      <c r="I406">
        <v>2</v>
      </c>
      <c r="J406">
        <v>0</v>
      </c>
      <c r="K406">
        <v>2</v>
      </c>
      <c r="O406">
        <f t="shared" si="420"/>
        <v>1564</v>
      </c>
      <c r="P406">
        <f t="shared" si="421"/>
        <v>1564</v>
      </c>
      <c r="Q406">
        <f t="shared" si="422"/>
        <v>0</v>
      </c>
      <c r="R406">
        <f t="shared" si="423"/>
        <v>0</v>
      </c>
      <c r="S406">
        <f t="shared" si="424"/>
        <v>0</v>
      </c>
      <c r="T406">
        <f t="shared" si="425"/>
        <v>0</v>
      </c>
      <c r="U406">
        <f t="shared" si="426"/>
        <v>0</v>
      </c>
      <c r="V406">
        <f t="shared" si="427"/>
        <v>0</v>
      </c>
      <c r="W406">
        <f t="shared" si="428"/>
        <v>0</v>
      </c>
      <c r="X406">
        <f t="shared" si="429"/>
        <v>0</v>
      </c>
      <c r="Y406">
        <f t="shared" si="430"/>
        <v>0</v>
      </c>
      <c r="AA406">
        <v>76147894</v>
      </c>
      <c r="AB406">
        <f t="shared" si="431"/>
        <v>95</v>
      </c>
      <c r="AC406">
        <f t="shared" si="432"/>
        <v>95</v>
      </c>
      <c r="AD406">
        <f>ROUND((((ET406)-(EU406))+AE406),6)</f>
        <v>0</v>
      </c>
      <c r="AE406">
        <f t="shared" si="459"/>
        <v>0</v>
      </c>
      <c r="AF406">
        <f t="shared" si="459"/>
        <v>0</v>
      </c>
      <c r="AG406">
        <f t="shared" si="434"/>
        <v>0</v>
      </c>
      <c r="AH406">
        <f t="shared" si="460"/>
        <v>0</v>
      </c>
      <c r="AI406">
        <f t="shared" si="460"/>
        <v>0</v>
      </c>
      <c r="AJ406">
        <f t="shared" si="436"/>
        <v>0</v>
      </c>
      <c r="AK406">
        <v>95</v>
      </c>
      <c r="AL406">
        <v>95</v>
      </c>
      <c r="AM406">
        <v>0</v>
      </c>
      <c r="AN406">
        <v>0</v>
      </c>
      <c r="AO406">
        <v>0</v>
      </c>
      <c r="AP406">
        <v>0</v>
      </c>
      <c r="AQ406">
        <v>0</v>
      </c>
      <c r="AR406">
        <v>0</v>
      </c>
      <c r="AS406">
        <v>0</v>
      </c>
      <c r="AT406">
        <v>0</v>
      </c>
      <c r="AU406">
        <v>0</v>
      </c>
      <c r="AV406">
        <v>1</v>
      </c>
      <c r="AW406">
        <v>1</v>
      </c>
      <c r="AZ406">
        <v>8.23</v>
      </c>
      <c r="BA406">
        <v>1</v>
      </c>
      <c r="BB406">
        <v>1</v>
      </c>
      <c r="BC406">
        <v>8.23</v>
      </c>
      <c r="BD406" t="s">
        <v>3</v>
      </c>
      <c r="BE406" t="s">
        <v>3</v>
      </c>
      <c r="BF406" t="s">
        <v>3</v>
      </c>
      <c r="BG406" t="s">
        <v>3</v>
      </c>
      <c r="BH406">
        <v>3</v>
      </c>
      <c r="BI406">
        <v>2</v>
      </c>
      <c r="BJ406" t="s">
        <v>508</v>
      </c>
      <c r="BM406">
        <v>500002</v>
      </c>
      <c r="BN406">
        <v>0</v>
      </c>
      <c r="BO406" t="s">
        <v>3</v>
      </c>
      <c r="BP406">
        <v>0</v>
      </c>
      <c r="BQ406">
        <v>12</v>
      </c>
      <c r="BR406">
        <v>0</v>
      </c>
      <c r="BS406">
        <v>1</v>
      </c>
      <c r="BT406">
        <v>1</v>
      </c>
      <c r="BU406">
        <v>1</v>
      </c>
      <c r="BV406">
        <v>1</v>
      </c>
      <c r="BW406">
        <v>1</v>
      </c>
      <c r="BX406">
        <v>1</v>
      </c>
      <c r="BY406" t="s">
        <v>3</v>
      </c>
      <c r="BZ406">
        <v>0</v>
      </c>
      <c r="CA406">
        <v>0</v>
      </c>
      <c r="CB406" t="s">
        <v>3</v>
      </c>
      <c r="CE406">
        <v>0</v>
      </c>
      <c r="CF406">
        <v>0</v>
      </c>
      <c r="CG406">
        <v>0</v>
      </c>
      <c r="CM406">
        <v>0</v>
      </c>
      <c r="CN406" t="s">
        <v>3</v>
      </c>
      <c r="CO406">
        <v>0</v>
      </c>
      <c r="CP406">
        <f t="shared" si="437"/>
        <v>1564</v>
      </c>
      <c r="CQ406">
        <f t="shared" si="438"/>
        <v>781.85</v>
      </c>
      <c r="CR406">
        <f t="shared" si="439"/>
        <v>0</v>
      </c>
      <c r="CS406">
        <f t="shared" si="440"/>
        <v>0</v>
      </c>
      <c r="CT406">
        <f t="shared" si="441"/>
        <v>0</v>
      </c>
      <c r="CU406">
        <f t="shared" si="442"/>
        <v>0</v>
      </c>
      <c r="CV406">
        <f t="shared" si="443"/>
        <v>0</v>
      </c>
      <c r="CW406">
        <f t="shared" si="444"/>
        <v>0</v>
      </c>
      <c r="CX406">
        <f t="shared" si="445"/>
        <v>0</v>
      </c>
      <c r="CY406">
        <f t="shared" si="446"/>
        <v>0</v>
      </c>
      <c r="CZ406">
        <f t="shared" si="447"/>
        <v>0</v>
      </c>
      <c r="DC406" t="s">
        <v>3</v>
      </c>
      <c r="DD406" t="s">
        <v>3</v>
      </c>
      <c r="DE406" t="s">
        <v>3</v>
      </c>
      <c r="DF406" t="s">
        <v>3</v>
      </c>
      <c r="DG406" t="s">
        <v>3</v>
      </c>
      <c r="DH406" t="s">
        <v>3</v>
      </c>
      <c r="DI406" t="s">
        <v>3</v>
      </c>
      <c r="DJ406" t="s">
        <v>3</v>
      </c>
      <c r="DK406" t="s">
        <v>3</v>
      </c>
      <c r="DL406" t="s">
        <v>3</v>
      </c>
      <c r="DM406" t="s">
        <v>3</v>
      </c>
      <c r="DN406">
        <v>0</v>
      </c>
      <c r="DO406">
        <v>0</v>
      </c>
      <c r="DP406">
        <v>1</v>
      </c>
      <c r="DQ406">
        <v>1</v>
      </c>
      <c r="DU406">
        <v>1003</v>
      </c>
      <c r="DV406" t="s">
        <v>57</v>
      </c>
      <c r="DW406" t="s">
        <v>57</v>
      </c>
      <c r="DX406">
        <v>1</v>
      </c>
      <c r="DZ406" t="s">
        <v>3</v>
      </c>
      <c r="EA406" t="s">
        <v>3</v>
      </c>
      <c r="EB406" t="s">
        <v>3</v>
      </c>
      <c r="EC406" t="s">
        <v>3</v>
      </c>
      <c r="EE406">
        <v>41318551</v>
      </c>
      <c r="EF406">
        <v>12</v>
      </c>
      <c r="EG406" t="s">
        <v>59</v>
      </c>
      <c r="EH406">
        <v>0</v>
      </c>
      <c r="EI406" t="s">
        <v>3</v>
      </c>
      <c r="EJ406">
        <v>2</v>
      </c>
      <c r="EK406">
        <v>500002</v>
      </c>
      <c r="EL406" t="s">
        <v>60</v>
      </c>
      <c r="EM406" t="s">
        <v>61</v>
      </c>
      <c r="EO406" t="s">
        <v>3</v>
      </c>
      <c r="EQ406">
        <v>131072</v>
      </c>
      <c r="ER406">
        <v>95</v>
      </c>
      <c r="ES406">
        <v>95</v>
      </c>
      <c r="ET406">
        <v>0</v>
      </c>
      <c r="EU406">
        <v>0</v>
      </c>
      <c r="EV406">
        <v>0</v>
      </c>
      <c r="EW406">
        <v>0</v>
      </c>
      <c r="EX406">
        <v>0</v>
      </c>
      <c r="EY406">
        <v>0</v>
      </c>
      <c r="FQ406">
        <v>0</v>
      </c>
      <c r="FR406">
        <f t="shared" si="448"/>
        <v>0</v>
      </c>
      <c r="FS406">
        <v>0</v>
      </c>
      <c r="FX406">
        <v>0</v>
      </c>
      <c r="FY406">
        <v>0</v>
      </c>
      <c r="GA406" t="s">
        <v>3</v>
      </c>
      <c r="GD406">
        <v>1</v>
      </c>
      <c r="GF406">
        <v>-1846133523</v>
      </c>
      <c r="GG406">
        <v>1</v>
      </c>
      <c r="GH406">
        <v>1</v>
      </c>
      <c r="GI406">
        <v>3</v>
      </c>
      <c r="GJ406">
        <v>0</v>
      </c>
      <c r="GK406">
        <v>0</v>
      </c>
      <c r="GL406">
        <f t="shared" si="449"/>
        <v>0</v>
      </c>
      <c r="GM406">
        <f t="shared" si="450"/>
        <v>1564</v>
      </c>
      <c r="GN406">
        <f t="shared" si="451"/>
        <v>0</v>
      </c>
      <c r="GO406">
        <f t="shared" si="452"/>
        <v>1564</v>
      </c>
      <c r="GP406">
        <f t="shared" si="453"/>
        <v>0</v>
      </c>
      <c r="GR406">
        <v>0</v>
      </c>
      <c r="GS406">
        <v>3</v>
      </c>
      <c r="GT406">
        <v>0</v>
      </c>
      <c r="GU406" t="s">
        <v>3</v>
      </c>
      <c r="GV406">
        <f t="shared" si="454"/>
        <v>0</v>
      </c>
      <c r="GW406">
        <v>1</v>
      </c>
      <c r="GX406">
        <f t="shared" si="455"/>
        <v>0</v>
      </c>
      <c r="HA406">
        <v>0</v>
      </c>
      <c r="HB406">
        <v>0</v>
      </c>
      <c r="HC406">
        <f t="shared" si="456"/>
        <v>0</v>
      </c>
      <c r="HE406" t="s">
        <v>3</v>
      </c>
      <c r="HF406" t="s">
        <v>3</v>
      </c>
      <c r="HM406" t="s">
        <v>3</v>
      </c>
      <c r="HN406" t="s">
        <v>3</v>
      </c>
      <c r="HO406" t="s">
        <v>3</v>
      </c>
      <c r="HP406" t="s">
        <v>3</v>
      </c>
      <c r="HQ406" t="s">
        <v>3</v>
      </c>
      <c r="IK406">
        <v>0</v>
      </c>
    </row>
    <row r="407" spans="1:255" x14ac:dyDescent="0.2">
      <c r="A407" s="2">
        <v>17</v>
      </c>
      <c r="B407" s="2">
        <v>1</v>
      </c>
      <c r="C407" s="2">
        <f>ROW(SmtRes!A1121)</f>
        <v>1121</v>
      </c>
      <c r="D407" s="2">
        <f>ROW(EtalonRes!A1143)</f>
        <v>1143</v>
      </c>
      <c r="E407" s="2" t="s">
        <v>509</v>
      </c>
      <c r="F407" s="2" t="s">
        <v>298</v>
      </c>
      <c r="G407" s="2" t="s">
        <v>299</v>
      </c>
      <c r="H407" s="2" t="s">
        <v>135</v>
      </c>
      <c r="I407" s="2">
        <v>4</v>
      </c>
      <c r="J407" s="2">
        <v>0</v>
      </c>
      <c r="K407" s="2">
        <v>4</v>
      </c>
      <c r="L407" s="2"/>
      <c r="M407" s="2"/>
      <c r="N407" s="2"/>
      <c r="O407" s="2">
        <f t="shared" si="420"/>
        <v>2268</v>
      </c>
      <c r="P407" s="2">
        <f t="shared" si="421"/>
        <v>1831</v>
      </c>
      <c r="Q407" s="2">
        <f t="shared" si="422"/>
        <v>0</v>
      </c>
      <c r="R407" s="2">
        <f t="shared" si="423"/>
        <v>0</v>
      </c>
      <c r="S407" s="2">
        <f t="shared" si="424"/>
        <v>437</v>
      </c>
      <c r="T407" s="2">
        <f t="shared" si="425"/>
        <v>0</v>
      </c>
      <c r="U407" s="2">
        <f t="shared" si="426"/>
        <v>43.469999999999992</v>
      </c>
      <c r="V407" s="2">
        <f t="shared" si="427"/>
        <v>0</v>
      </c>
      <c r="W407" s="2">
        <f t="shared" si="428"/>
        <v>0</v>
      </c>
      <c r="X407" s="2">
        <f t="shared" si="429"/>
        <v>402</v>
      </c>
      <c r="Y407" s="2">
        <f t="shared" si="430"/>
        <v>188</v>
      </c>
      <c r="Z407" s="2"/>
      <c r="AA407" s="2">
        <v>76147896</v>
      </c>
      <c r="AB407" s="2">
        <f t="shared" si="431"/>
        <v>567.15049999999997</v>
      </c>
      <c r="AC407" s="2">
        <f t="shared" si="432"/>
        <v>457.82</v>
      </c>
      <c r="AD407" s="2">
        <f>ROUND(((((ET407*1.15))-((EU407*1.15)))+AE407),6)</f>
        <v>0</v>
      </c>
      <c r="AE407" s="2">
        <f>ROUND(((EU407*1.15)),6)</f>
        <v>0</v>
      </c>
      <c r="AF407" s="2">
        <f>ROUND(((EV407*1.15)),6)</f>
        <v>109.3305</v>
      </c>
      <c r="AG407" s="2">
        <f t="shared" si="434"/>
        <v>0</v>
      </c>
      <c r="AH407" s="2">
        <f>((EW407*1.15))</f>
        <v>10.867499999999998</v>
      </c>
      <c r="AI407" s="2">
        <f>((EX407*1.15))</f>
        <v>0</v>
      </c>
      <c r="AJ407" s="2">
        <f t="shared" si="436"/>
        <v>0</v>
      </c>
      <c r="AK407" s="2">
        <v>552.89</v>
      </c>
      <c r="AL407" s="2">
        <v>457.82</v>
      </c>
      <c r="AM407" s="2">
        <v>0</v>
      </c>
      <c r="AN407" s="2">
        <v>0</v>
      </c>
      <c r="AO407" s="2">
        <v>95.07</v>
      </c>
      <c r="AP407" s="2">
        <v>0</v>
      </c>
      <c r="AQ407" s="2">
        <v>9.4499999999999993</v>
      </c>
      <c r="AR407" s="2">
        <v>0</v>
      </c>
      <c r="AS407" s="2">
        <v>0</v>
      </c>
      <c r="AT407" s="2">
        <v>92</v>
      </c>
      <c r="AU407" s="2">
        <v>43</v>
      </c>
      <c r="AV407" s="2">
        <v>1</v>
      </c>
      <c r="AW407" s="2">
        <v>1</v>
      </c>
      <c r="AX407" s="2"/>
      <c r="AY407" s="2"/>
      <c r="AZ407" s="2">
        <v>1</v>
      </c>
      <c r="BA407" s="2">
        <v>1</v>
      </c>
      <c r="BB407" s="2">
        <v>1</v>
      </c>
      <c r="BC407" s="2">
        <v>1</v>
      </c>
      <c r="BD407" s="2" t="s">
        <v>3</v>
      </c>
      <c r="BE407" s="2" t="s">
        <v>3</v>
      </c>
      <c r="BF407" s="2" t="s">
        <v>3</v>
      </c>
      <c r="BG407" s="2" t="s">
        <v>3</v>
      </c>
      <c r="BH407" s="2">
        <v>0</v>
      </c>
      <c r="BI407" s="2">
        <v>2</v>
      </c>
      <c r="BJ407" s="2" t="s">
        <v>300</v>
      </c>
      <c r="BK407" s="2"/>
      <c r="BL407" s="2"/>
      <c r="BM407" s="2">
        <v>120001</v>
      </c>
      <c r="BN407" s="2">
        <v>0</v>
      </c>
      <c r="BO407" s="2" t="s">
        <v>3</v>
      </c>
      <c r="BP407" s="2">
        <v>0</v>
      </c>
      <c r="BQ407" s="2">
        <v>3</v>
      </c>
      <c r="BR407" s="2">
        <v>0</v>
      </c>
      <c r="BS407" s="2">
        <v>1</v>
      </c>
      <c r="BT407" s="2">
        <v>1</v>
      </c>
      <c r="BU407" s="2">
        <v>1</v>
      </c>
      <c r="BV407" s="2">
        <v>1</v>
      </c>
      <c r="BW407" s="2">
        <v>1</v>
      </c>
      <c r="BX407" s="2">
        <v>1</v>
      </c>
      <c r="BY407" s="2" t="s">
        <v>3</v>
      </c>
      <c r="BZ407" s="2">
        <v>92</v>
      </c>
      <c r="CA407" s="2">
        <v>43</v>
      </c>
      <c r="CB407" s="2" t="s">
        <v>3</v>
      </c>
      <c r="CC407" s="2"/>
      <c r="CD407" s="2"/>
      <c r="CE407" s="2">
        <v>0</v>
      </c>
      <c r="CF407" s="2">
        <v>0</v>
      </c>
      <c r="CG407" s="2">
        <v>0</v>
      </c>
      <c r="CH407" s="2"/>
      <c r="CI407" s="2"/>
      <c r="CJ407" s="2"/>
      <c r="CK407" s="2"/>
      <c r="CL407" s="2"/>
      <c r="CM407" s="2">
        <v>0</v>
      </c>
      <c r="CN407" s="2" t="s">
        <v>23</v>
      </c>
      <c r="CO407" s="2">
        <v>0</v>
      </c>
      <c r="CP407" s="2">
        <f t="shared" si="437"/>
        <v>2268</v>
      </c>
      <c r="CQ407" s="2">
        <f t="shared" si="438"/>
        <v>457.82</v>
      </c>
      <c r="CR407" s="2">
        <f t="shared" si="439"/>
        <v>0</v>
      </c>
      <c r="CS407" s="2">
        <f t="shared" si="440"/>
        <v>0</v>
      </c>
      <c r="CT407" s="2">
        <f t="shared" si="441"/>
        <v>109.3305</v>
      </c>
      <c r="CU407" s="2">
        <f t="shared" si="442"/>
        <v>0</v>
      </c>
      <c r="CV407" s="2">
        <f t="shared" si="443"/>
        <v>10.867499999999998</v>
      </c>
      <c r="CW407" s="2">
        <f t="shared" si="444"/>
        <v>0</v>
      </c>
      <c r="CX407" s="2">
        <f t="shared" si="445"/>
        <v>0</v>
      </c>
      <c r="CY407" s="2">
        <f t="shared" si="446"/>
        <v>402.04</v>
      </c>
      <c r="CZ407" s="2">
        <f t="shared" si="447"/>
        <v>187.91</v>
      </c>
      <c r="DA407" s="2"/>
      <c r="DB407" s="2"/>
      <c r="DC407" s="2" t="s">
        <v>3</v>
      </c>
      <c r="DD407" s="2" t="s">
        <v>3</v>
      </c>
      <c r="DE407" s="2" t="s">
        <v>24</v>
      </c>
      <c r="DF407" s="2" t="s">
        <v>24</v>
      </c>
      <c r="DG407" s="2" t="s">
        <v>24</v>
      </c>
      <c r="DH407" s="2" t="s">
        <v>3</v>
      </c>
      <c r="DI407" s="2" t="s">
        <v>24</v>
      </c>
      <c r="DJ407" s="2" t="s">
        <v>24</v>
      </c>
      <c r="DK407" s="2" t="s">
        <v>3</v>
      </c>
      <c r="DL407" s="2" t="s">
        <v>3</v>
      </c>
      <c r="DM407" s="2" t="s">
        <v>510</v>
      </c>
      <c r="DN407" s="2">
        <v>0</v>
      </c>
      <c r="DO407" s="2">
        <v>0</v>
      </c>
      <c r="DP407" s="2">
        <v>1</v>
      </c>
      <c r="DQ407" s="2">
        <v>1</v>
      </c>
      <c r="DR407" s="2"/>
      <c r="DS407" s="2"/>
      <c r="DT407" s="2"/>
      <c r="DU407" s="2">
        <v>1013</v>
      </c>
      <c r="DV407" s="2" t="s">
        <v>135</v>
      </c>
      <c r="DW407" s="2" t="s">
        <v>135</v>
      </c>
      <c r="DX407" s="2">
        <v>1</v>
      </c>
      <c r="DY407" s="2"/>
      <c r="DZ407" s="2" t="s">
        <v>3</v>
      </c>
      <c r="EA407" s="2" t="s">
        <v>3</v>
      </c>
      <c r="EB407" s="2" t="s">
        <v>3</v>
      </c>
      <c r="EC407" s="2" t="s">
        <v>3</v>
      </c>
      <c r="ED407" s="2"/>
      <c r="EE407" s="2">
        <v>41318522</v>
      </c>
      <c r="EF407" s="2">
        <v>3</v>
      </c>
      <c r="EG407" s="2" t="s">
        <v>50</v>
      </c>
      <c r="EH407" s="2">
        <v>0</v>
      </c>
      <c r="EI407" s="2" t="s">
        <v>3</v>
      </c>
      <c r="EJ407" s="2">
        <v>2</v>
      </c>
      <c r="EK407" s="2">
        <v>120001</v>
      </c>
      <c r="EL407" s="2" t="s">
        <v>301</v>
      </c>
      <c r="EM407" s="2" t="s">
        <v>138</v>
      </c>
      <c r="EN407" s="2"/>
      <c r="EO407" s="2" t="s">
        <v>28</v>
      </c>
      <c r="EP407" s="2"/>
      <c r="EQ407" s="2">
        <v>131840</v>
      </c>
      <c r="ER407" s="2">
        <v>552.89</v>
      </c>
      <c r="ES407" s="2">
        <v>457.82</v>
      </c>
      <c r="ET407" s="2">
        <v>0</v>
      </c>
      <c r="EU407" s="2">
        <v>0</v>
      </c>
      <c r="EV407" s="2">
        <v>95.07</v>
      </c>
      <c r="EW407" s="2">
        <v>9.4499999999999993</v>
      </c>
      <c r="EX407" s="2">
        <v>0</v>
      </c>
      <c r="EY407" s="2">
        <v>0</v>
      </c>
      <c r="EZ407" s="2"/>
      <c r="FA407" s="2"/>
      <c r="FB407" s="2"/>
      <c r="FC407" s="2"/>
      <c r="FD407" s="2"/>
      <c r="FE407" s="2"/>
      <c r="FF407" s="2"/>
      <c r="FG407" s="2"/>
      <c r="FH407" s="2"/>
      <c r="FI407" s="2"/>
      <c r="FJ407" s="2"/>
      <c r="FK407" s="2"/>
      <c r="FL407" s="2"/>
      <c r="FM407" s="2"/>
      <c r="FN407" s="2"/>
      <c r="FO407" s="2"/>
      <c r="FP407" s="2"/>
      <c r="FQ407" s="2">
        <v>0</v>
      </c>
      <c r="FR407" s="2">
        <f t="shared" si="448"/>
        <v>0</v>
      </c>
      <c r="FS407" s="2">
        <v>0</v>
      </c>
      <c r="FT407" s="2"/>
      <c r="FU407" s="2"/>
      <c r="FV407" s="2"/>
      <c r="FW407" s="2"/>
      <c r="FX407" s="2">
        <v>92</v>
      </c>
      <c r="FY407" s="2">
        <v>43</v>
      </c>
      <c r="FZ407" s="2"/>
      <c r="GA407" s="2" t="s">
        <v>3</v>
      </c>
      <c r="GB407" s="2"/>
      <c r="GC407" s="2"/>
      <c r="GD407" s="2">
        <v>1</v>
      </c>
      <c r="GE407" s="2"/>
      <c r="GF407" s="2">
        <v>-731637731</v>
      </c>
      <c r="GG407" s="2">
        <v>2</v>
      </c>
      <c r="GH407" s="2">
        <v>1</v>
      </c>
      <c r="GI407" s="2">
        <v>-2</v>
      </c>
      <c r="GJ407" s="2">
        <v>0</v>
      </c>
      <c r="GK407" s="2">
        <v>0</v>
      </c>
      <c r="GL407" s="2">
        <f t="shared" si="449"/>
        <v>0</v>
      </c>
      <c r="GM407" s="2">
        <f t="shared" si="450"/>
        <v>2858</v>
      </c>
      <c r="GN407" s="2">
        <f t="shared" si="451"/>
        <v>0</v>
      </c>
      <c r="GO407" s="2">
        <f t="shared" si="452"/>
        <v>2858</v>
      </c>
      <c r="GP407" s="2">
        <f t="shared" si="453"/>
        <v>0</v>
      </c>
      <c r="GQ407" s="2"/>
      <c r="GR407" s="2">
        <v>0</v>
      </c>
      <c r="GS407" s="2">
        <v>3</v>
      </c>
      <c r="GT407" s="2">
        <v>0</v>
      </c>
      <c r="GU407" s="2" t="s">
        <v>3</v>
      </c>
      <c r="GV407" s="2">
        <f t="shared" si="454"/>
        <v>0</v>
      </c>
      <c r="GW407" s="2">
        <v>1</v>
      </c>
      <c r="GX407" s="2">
        <f t="shared" si="455"/>
        <v>0</v>
      </c>
      <c r="GY407" s="2"/>
      <c r="GZ407" s="2"/>
      <c r="HA407" s="2">
        <v>0</v>
      </c>
      <c r="HB407" s="2">
        <v>0</v>
      </c>
      <c r="HC407" s="2">
        <f t="shared" si="456"/>
        <v>0</v>
      </c>
      <c r="HD407" s="2"/>
      <c r="HE407" s="2" t="s">
        <v>3</v>
      </c>
      <c r="HF407" s="2" t="s">
        <v>3</v>
      </c>
      <c r="HG407" s="2"/>
      <c r="HH407" s="2"/>
      <c r="HI407" s="2"/>
      <c r="HJ407" s="2"/>
      <c r="HK407" s="2"/>
      <c r="HL407" s="2"/>
      <c r="HM407" s="2" t="s">
        <v>3</v>
      </c>
      <c r="HN407" s="2" t="s">
        <v>3</v>
      </c>
      <c r="HO407" s="2" t="s">
        <v>3</v>
      </c>
      <c r="HP407" s="2" t="s">
        <v>3</v>
      </c>
      <c r="HQ407" s="2" t="s">
        <v>3</v>
      </c>
      <c r="HR407" s="2"/>
      <c r="HS407" s="2"/>
      <c r="HT407" s="2"/>
      <c r="HU407" s="2"/>
      <c r="HV407" s="2"/>
      <c r="HW407" s="2"/>
      <c r="HX407" s="2"/>
      <c r="HY407" s="2"/>
      <c r="HZ407" s="2"/>
      <c r="IA407" s="2"/>
      <c r="IB407" s="2"/>
      <c r="IC407" s="2"/>
      <c r="ID407" s="2"/>
      <c r="IE407" s="2"/>
      <c r="IF407" s="2"/>
      <c r="IG407" s="2"/>
      <c r="IH407" s="2"/>
      <c r="II407" s="2"/>
      <c r="IJ407" s="2"/>
      <c r="IK407" s="2">
        <v>0</v>
      </c>
      <c r="IL407" s="2"/>
      <c r="IM407" s="2"/>
      <c r="IN407" s="2"/>
      <c r="IO407" s="2"/>
      <c r="IP407" s="2"/>
      <c r="IQ407" s="2"/>
      <c r="IR407" s="2"/>
      <c r="IS407" s="2"/>
      <c r="IT407" s="2"/>
      <c r="IU407" s="2"/>
    </row>
    <row r="408" spans="1:255" x14ac:dyDescent="0.2">
      <c r="A408">
        <v>17</v>
      </c>
      <c r="B408">
        <v>1</v>
      </c>
      <c r="C408">
        <f>ROW(SmtRes!A1134)</f>
        <v>1134</v>
      </c>
      <c r="D408">
        <f>ROW(EtalonRes!A1156)</f>
        <v>1156</v>
      </c>
      <c r="E408" t="s">
        <v>509</v>
      </c>
      <c r="F408" t="s">
        <v>298</v>
      </c>
      <c r="G408" t="s">
        <v>299</v>
      </c>
      <c r="H408" t="s">
        <v>135</v>
      </c>
      <c r="I408">
        <v>4</v>
      </c>
      <c r="J408">
        <v>0</v>
      </c>
      <c r="K408">
        <v>4</v>
      </c>
      <c r="O408">
        <f t="shared" si="420"/>
        <v>18670</v>
      </c>
      <c r="P408">
        <f t="shared" si="421"/>
        <v>15071</v>
      </c>
      <c r="Q408">
        <f t="shared" si="422"/>
        <v>0</v>
      </c>
      <c r="R408">
        <f t="shared" si="423"/>
        <v>0</v>
      </c>
      <c r="S408">
        <f t="shared" si="424"/>
        <v>3599</v>
      </c>
      <c r="T408">
        <f t="shared" si="425"/>
        <v>0</v>
      </c>
      <c r="U408">
        <f t="shared" si="426"/>
        <v>43.469999999999992</v>
      </c>
      <c r="V408">
        <f t="shared" si="427"/>
        <v>0</v>
      </c>
      <c r="W408">
        <f t="shared" si="428"/>
        <v>0</v>
      </c>
      <c r="X408">
        <f t="shared" si="429"/>
        <v>3311</v>
      </c>
      <c r="Y408">
        <f t="shared" si="430"/>
        <v>1548</v>
      </c>
      <c r="AA408">
        <v>76147894</v>
      </c>
      <c r="AB408">
        <f t="shared" si="431"/>
        <v>567.15049999999997</v>
      </c>
      <c r="AC408">
        <f t="shared" si="432"/>
        <v>457.82</v>
      </c>
      <c r="AD408">
        <f>ROUND(((((ET408*1.15))-((EU408*1.15)))+AE408),6)</f>
        <v>0</v>
      </c>
      <c r="AE408">
        <f>ROUND(((EU408*1.15)),6)</f>
        <v>0</v>
      </c>
      <c r="AF408">
        <f>ROUND(((EV408*1.15)),6)</f>
        <v>109.3305</v>
      </c>
      <c r="AG408">
        <f t="shared" si="434"/>
        <v>0</v>
      </c>
      <c r="AH408">
        <f>((EW408*1.15))</f>
        <v>10.867499999999998</v>
      </c>
      <c r="AI408">
        <f>((EX408*1.15))</f>
        <v>0</v>
      </c>
      <c r="AJ408">
        <f t="shared" si="436"/>
        <v>0</v>
      </c>
      <c r="AK408">
        <v>552.89</v>
      </c>
      <c r="AL408">
        <v>457.82</v>
      </c>
      <c r="AM408">
        <v>0</v>
      </c>
      <c r="AN408">
        <v>0</v>
      </c>
      <c r="AO408">
        <v>95.07</v>
      </c>
      <c r="AP408">
        <v>0</v>
      </c>
      <c r="AQ408">
        <v>9.4499999999999993</v>
      </c>
      <c r="AR408">
        <v>0</v>
      </c>
      <c r="AS408">
        <v>0</v>
      </c>
      <c r="AT408">
        <v>92</v>
      </c>
      <c r="AU408">
        <v>43</v>
      </c>
      <c r="AV408">
        <v>1</v>
      </c>
      <c r="AW408">
        <v>1</v>
      </c>
      <c r="AZ408">
        <v>8.23</v>
      </c>
      <c r="BA408">
        <v>8.23</v>
      </c>
      <c r="BB408">
        <v>8.23</v>
      </c>
      <c r="BC408">
        <v>8.23</v>
      </c>
      <c r="BD408" t="s">
        <v>3</v>
      </c>
      <c r="BE408" t="s">
        <v>3</v>
      </c>
      <c r="BF408" t="s">
        <v>3</v>
      </c>
      <c r="BG408" t="s">
        <v>3</v>
      </c>
      <c r="BH408">
        <v>0</v>
      </c>
      <c r="BI408">
        <v>2</v>
      </c>
      <c r="BJ408" t="s">
        <v>300</v>
      </c>
      <c r="BM408">
        <v>120001</v>
      </c>
      <c r="BN408">
        <v>0</v>
      </c>
      <c r="BO408" t="s">
        <v>258</v>
      </c>
      <c r="BP408">
        <v>1</v>
      </c>
      <c r="BQ408">
        <v>3</v>
      </c>
      <c r="BR408">
        <v>0</v>
      </c>
      <c r="BS408">
        <v>8.23</v>
      </c>
      <c r="BT408">
        <v>1</v>
      </c>
      <c r="BU408">
        <v>1</v>
      </c>
      <c r="BV408">
        <v>1</v>
      </c>
      <c r="BW408">
        <v>1</v>
      </c>
      <c r="BX408">
        <v>1</v>
      </c>
      <c r="BY408" t="s">
        <v>3</v>
      </c>
      <c r="BZ408">
        <v>92</v>
      </c>
      <c r="CA408">
        <v>43</v>
      </c>
      <c r="CB408" t="s">
        <v>3</v>
      </c>
      <c r="CE408">
        <v>0</v>
      </c>
      <c r="CF408">
        <v>0</v>
      </c>
      <c r="CG408">
        <v>0</v>
      </c>
      <c r="CM408">
        <v>0</v>
      </c>
      <c r="CN408" t="s">
        <v>23</v>
      </c>
      <c r="CO408">
        <v>0</v>
      </c>
      <c r="CP408">
        <f t="shared" si="437"/>
        <v>18670</v>
      </c>
      <c r="CQ408">
        <f t="shared" si="438"/>
        <v>3767.8586</v>
      </c>
      <c r="CR408">
        <f t="shared" si="439"/>
        <v>0</v>
      </c>
      <c r="CS408">
        <f t="shared" si="440"/>
        <v>0</v>
      </c>
      <c r="CT408">
        <f t="shared" si="441"/>
        <v>899.79001500000004</v>
      </c>
      <c r="CU408">
        <f t="shared" si="442"/>
        <v>0</v>
      </c>
      <c r="CV408">
        <f t="shared" si="443"/>
        <v>10.867499999999998</v>
      </c>
      <c r="CW408">
        <f t="shared" si="444"/>
        <v>0</v>
      </c>
      <c r="CX408">
        <f t="shared" si="445"/>
        <v>0</v>
      </c>
      <c r="CY408">
        <f t="shared" si="446"/>
        <v>3311.08</v>
      </c>
      <c r="CZ408">
        <f t="shared" si="447"/>
        <v>1547.57</v>
      </c>
      <c r="DC408" t="s">
        <v>3</v>
      </c>
      <c r="DD408" t="s">
        <v>3</v>
      </c>
      <c r="DE408" t="s">
        <v>24</v>
      </c>
      <c r="DF408" t="s">
        <v>24</v>
      </c>
      <c r="DG408" t="s">
        <v>24</v>
      </c>
      <c r="DH408" t="s">
        <v>3</v>
      </c>
      <c r="DI408" t="s">
        <v>24</v>
      </c>
      <c r="DJ408" t="s">
        <v>24</v>
      </c>
      <c r="DK408" t="s">
        <v>3</v>
      </c>
      <c r="DL408" t="s">
        <v>3</v>
      </c>
      <c r="DM408" t="s">
        <v>510</v>
      </c>
      <c r="DN408">
        <v>0</v>
      </c>
      <c r="DO408">
        <v>0</v>
      </c>
      <c r="DP408">
        <v>1</v>
      </c>
      <c r="DQ408">
        <v>1</v>
      </c>
      <c r="DU408">
        <v>1013</v>
      </c>
      <c r="DV408" t="s">
        <v>135</v>
      </c>
      <c r="DW408" t="s">
        <v>135</v>
      </c>
      <c r="DX408">
        <v>1</v>
      </c>
      <c r="DZ408" t="s">
        <v>3</v>
      </c>
      <c r="EA408" t="s">
        <v>3</v>
      </c>
      <c r="EB408" t="s">
        <v>3</v>
      </c>
      <c r="EC408" t="s">
        <v>3</v>
      </c>
      <c r="EE408">
        <v>41318522</v>
      </c>
      <c r="EF408">
        <v>3</v>
      </c>
      <c r="EG408" t="s">
        <v>50</v>
      </c>
      <c r="EH408">
        <v>0</v>
      </c>
      <c r="EI408" t="s">
        <v>3</v>
      </c>
      <c r="EJ408">
        <v>2</v>
      </c>
      <c r="EK408">
        <v>120001</v>
      </c>
      <c r="EL408" t="s">
        <v>301</v>
      </c>
      <c r="EM408" t="s">
        <v>138</v>
      </c>
      <c r="EO408" t="s">
        <v>28</v>
      </c>
      <c r="EQ408">
        <v>131840</v>
      </c>
      <c r="ER408">
        <v>552.89</v>
      </c>
      <c r="ES408">
        <v>457.82</v>
      </c>
      <c r="ET408">
        <v>0</v>
      </c>
      <c r="EU408">
        <v>0</v>
      </c>
      <c r="EV408">
        <v>95.07</v>
      </c>
      <c r="EW408">
        <v>9.4499999999999993</v>
      </c>
      <c r="EX408">
        <v>0</v>
      </c>
      <c r="EY408">
        <v>0</v>
      </c>
      <c r="FQ408">
        <v>0</v>
      </c>
      <c r="FR408">
        <f t="shared" si="448"/>
        <v>0</v>
      </c>
      <c r="FS408">
        <v>0</v>
      </c>
      <c r="FX408">
        <v>92</v>
      </c>
      <c r="FY408">
        <v>43</v>
      </c>
      <c r="GA408" t="s">
        <v>3</v>
      </c>
      <c r="GD408">
        <v>1</v>
      </c>
      <c r="GF408">
        <v>-731637731</v>
      </c>
      <c r="GG408">
        <v>1</v>
      </c>
      <c r="GH408">
        <v>1</v>
      </c>
      <c r="GI408">
        <v>3</v>
      </c>
      <c r="GJ408">
        <v>0</v>
      </c>
      <c r="GK408">
        <v>0</v>
      </c>
      <c r="GL408">
        <f t="shared" si="449"/>
        <v>0</v>
      </c>
      <c r="GM408">
        <f t="shared" si="450"/>
        <v>23529</v>
      </c>
      <c r="GN408">
        <f t="shared" si="451"/>
        <v>0</v>
      </c>
      <c r="GO408">
        <f t="shared" si="452"/>
        <v>23529</v>
      </c>
      <c r="GP408">
        <f t="shared" si="453"/>
        <v>0</v>
      </c>
      <c r="GR408">
        <v>0</v>
      </c>
      <c r="GS408">
        <v>3</v>
      </c>
      <c r="GT408">
        <v>0</v>
      </c>
      <c r="GU408" t="s">
        <v>3</v>
      </c>
      <c r="GV408">
        <f t="shared" si="454"/>
        <v>0</v>
      </c>
      <c r="GW408">
        <v>1</v>
      </c>
      <c r="GX408">
        <f t="shared" si="455"/>
        <v>0</v>
      </c>
      <c r="HA408">
        <v>0</v>
      </c>
      <c r="HB408">
        <v>0</v>
      </c>
      <c r="HC408">
        <f t="shared" si="456"/>
        <v>0</v>
      </c>
      <c r="HE408" t="s">
        <v>3</v>
      </c>
      <c r="HF408" t="s">
        <v>3</v>
      </c>
      <c r="HM408" t="s">
        <v>3</v>
      </c>
      <c r="HN408" t="s">
        <v>3</v>
      </c>
      <c r="HO408" t="s">
        <v>3</v>
      </c>
      <c r="HP408" t="s">
        <v>3</v>
      </c>
      <c r="HQ408" t="s">
        <v>3</v>
      </c>
      <c r="IK408">
        <v>0</v>
      </c>
    </row>
    <row r="409" spans="1:255" x14ac:dyDescent="0.2">
      <c r="A409" s="2">
        <v>17</v>
      </c>
      <c r="B409" s="2">
        <v>1</v>
      </c>
      <c r="C409" s="2"/>
      <c r="D409" s="2"/>
      <c r="E409" s="2" t="s">
        <v>511</v>
      </c>
      <c r="F409" s="2" t="s">
        <v>448</v>
      </c>
      <c r="G409" s="2" t="s">
        <v>449</v>
      </c>
      <c r="H409" s="2" t="s">
        <v>305</v>
      </c>
      <c r="I409" s="2">
        <v>4</v>
      </c>
      <c r="J409" s="2">
        <v>0</v>
      </c>
      <c r="K409" s="2">
        <v>4</v>
      </c>
      <c r="L409" s="2"/>
      <c r="M409" s="2"/>
      <c r="N409" s="2"/>
      <c r="O409" s="2">
        <f t="shared" si="420"/>
        <v>1887</v>
      </c>
      <c r="P409" s="2">
        <f t="shared" si="421"/>
        <v>1887</v>
      </c>
      <c r="Q409" s="2">
        <f t="shared" si="422"/>
        <v>0</v>
      </c>
      <c r="R409" s="2">
        <f t="shared" si="423"/>
        <v>0</v>
      </c>
      <c r="S409" s="2">
        <f t="shared" si="424"/>
        <v>0</v>
      </c>
      <c r="T409" s="2">
        <f t="shared" si="425"/>
        <v>0</v>
      </c>
      <c r="U409" s="2">
        <f t="shared" si="426"/>
        <v>0</v>
      </c>
      <c r="V409" s="2">
        <f t="shared" si="427"/>
        <v>0</v>
      </c>
      <c r="W409" s="2">
        <f t="shared" si="428"/>
        <v>1</v>
      </c>
      <c r="X409" s="2">
        <f t="shared" si="429"/>
        <v>0</v>
      </c>
      <c r="Y409" s="2">
        <f t="shared" si="430"/>
        <v>0</v>
      </c>
      <c r="Z409" s="2"/>
      <c r="AA409" s="2">
        <v>76147896</v>
      </c>
      <c r="AB409" s="2">
        <f t="shared" si="431"/>
        <v>471.79</v>
      </c>
      <c r="AC409" s="2">
        <f t="shared" si="432"/>
        <v>471.79</v>
      </c>
      <c r="AD409" s="2">
        <f>ROUND((((ET409)-(EU409))+AE409),6)</f>
        <v>0</v>
      </c>
      <c r="AE409" s="2">
        <f>ROUND((EU409),6)</f>
        <v>0</v>
      </c>
      <c r="AF409" s="2">
        <f>ROUND((EV409),6)</f>
        <v>0</v>
      </c>
      <c r="AG409" s="2">
        <f t="shared" si="434"/>
        <v>0</v>
      </c>
      <c r="AH409" s="2">
        <f>(EW409)</f>
        <v>0</v>
      </c>
      <c r="AI409" s="2">
        <f>(EX409)</f>
        <v>0</v>
      </c>
      <c r="AJ409" s="2">
        <f t="shared" si="436"/>
        <v>0.35</v>
      </c>
      <c r="AK409" s="2">
        <v>471.79</v>
      </c>
      <c r="AL409" s="2">
        <v>471.79</v>
      </c>
      <c r="AM409" s="2">
        <v>0</v>
      </c>
      <c r="AN409" s="2">
        <v>0</v>
      </c>
      <c r="AO409" s="2">
        <v>0</v>
      </c>
      <c r="AP409" s="2">
        <v>0</v>
      </c>
      <c r="AQ409" s="2">
        <v>0</v>
      </c>
      <c r="AR409" s="2">
        <v>0</v>
      </c>
      <c r="AS409" s="2">
        <v>0.35</v>
      </c>
      <c r="AT409" s="2">
        <v>0</v>
      </c>
      <c r="AU409" s="2">
        <v>0</v>
      </c>
      <c r="AV409" s="2">
        <v>1</v>
      </c>
      <c r="AW409" s="2">
        <v>1</v>
      </c>
      <c r="AX409" s="2"/>
      <c r="AY409" s="2"/>
      <c r="AZ409" s="2">
        <v>1</v>
      </c>
      <c r="BA409" s="2">
        <v>1</v>
      </c>
      <c r="BB409" s="2">
        <v>1</v>
      </c>
      <c r="BC409" s="2">
        <v>1</v>
      </c>
      <c r="BD409" s="2" t="s">
        <v>3</v>
      </c>
      <c r="BE409" s="2" t="s">
        <v>3</v>
      </c>
      <c r="BF409" s="2" t="s">
        <v>3</v>
      </c>
      <c r="BG409" s="2" t="s">
        <v>3</v>
      </c>
      <c r="BH409" s="2">
        <v>3</v>
      </c>
      <c r="BI409" s="2">
        <v>2</v>
      </c>
      <c r="BJ409" s="2" t="s">
        <v>450</v>
      </c>
      <c r="BK409" s="2"/>
      <c r="BL409" s="2"/>
      <c r="BM409" s="2">
        <v>500002</v>
      </c>
      <c r="BN409" s="2">
        <v>0</v>
      </c>
      <c r="BO409" s="2" t="s">
        <v>3</v>
      </c>
      <c r="BP409" s="2">
        <v>0</v>
      </c>
      <c r="BQ409" s="2">
        <v>12</v>
      </c>
      <c r="BR409" s="2">
        <v>0</v>
      </c>
      <c r="BS409" s="2">
        <v>1</v>
      </c>
      <c r="BT409" s="2">
        <v>1</v>
      </c>
      <c r="BU409" s="2">
        <v>1</v>
      </c>
      <c r="BV409" s="2">
        <v>1</v>
      </c>
      <c r="BW409" s="2">
        <v>1</v>
      </c>
      <c r="BX409" s="2">
        <v>1</v>
      </c>
      <c r="BY409" s="2" t="s">
        <v>3</v>
      </c>
      <c r="BZ409" s="2">
        <v>0</v>
      </c>
      <c r="CA409" s="2">
        <v>0</v>
      </c>
      <c r="CB409" s="2" t="s">
        <v>3</v>
      </c>
      <c r="CC409" s="2"/>
      <c r="CD409" s="2"/>
      <c r="CE409" s="2">
        <v>0</v>
      </c>
      <c r="CF409" s="2">
        <v>0</v>
      </c>
      <c r="CG409" s="2">
        <v>0</v>
      </c>
      <c r="CH409" s="2"/>
      <c r="CI409" s="2"/>
      <c r="CJ409" s="2"/>
      <c r="CK409" s="2"/>
      <c r="CL409" s="2"/>
      <c r="CM409" s="2">
        <v>0</v>
      </c>
      <c r="CN409" s="2" t="s">
        <v>3</v>
      </c>
      <c r="CO409" s="2">
        <v>0</v>
      </c>
      <c r="CP409" s="2">
        <f t="shared" si="437"/>
        <v>1887</v>
      </c>
      <c r="CQ409" s="2">
        <f t="shared" si="438"/>
        <v>471.79</v>
      </c>
      <c r="CR409" s="2">
        <f t="shared" si="439"/>
        <v>0</v>
      </c>
      <c r="CS409" s="2">
        <f t="shared" si="440"/>
        <v>0</v>
      </c>
      <c r="CT409" s="2">
        <f t="shared" si="441"/>
        <v>0</v>
      </c>
      <c r="CU409" s="2">
        <f t="shared" si="442"/>
        <v>0</v>
      </c>
      <c r="CV409" s="2">
        <f t="shared" si="443"/>
        <v>0</v>
      </c>
      <c r="CW409" s="2">
        <f t="shared" si="444"/>
        <v>0</v>
      </c>
      <c r="CX409" s="2">
        <f t="shared" si="445"/>
        <v>0.35</v>
      </c>
      <c r="CY409" s="2">
        <f t="shared" si="446"/>
        <v>0</v>
      </c>
      <c r="CZ409" s="2">
        <f t="shared" si="447"/>
        <v>0</v>
      </c>
      <c r="DA409" s="2"/>
      <c r="DB409" s="2"/>
      <c r="DC409" s="2" t="s">
        <v>3</v>
      </c>
      <c r="DD409" s="2" t="s">
        <v>3</v>
      </c>
      <c r="DE409" s="2" t="s">
        <v>3</v>
      </c>
      <c r="DF409" s="2" t="s">
        <v>3</v>
      </c>
      <c r="DG409" s="2" t="s">
        <v>3</v>
      </c>
      <c r="DH409" s="2" t="s">
        <v>3</v>
      </c>
      <c r="DI409" s="2" t="s">
        <v>3</v>
      </c>
      <c r="DJ409" s="2" t="s">
        <v>3</v>
      </c>
      <c r="DK409" s="2" t="s">
        <v>3</v>
      </c>
      <c r="DL409" s="2" t="s">
        <v>3</v>
      </c>
      <c r="DM409" s="2" t="s">
        <v>3</v>
      </c>
      <c r="DN409" s="2">
        <v>0</v>
      </c>
      <c r="DO409" s="2">
        <v>0</v>
      </c>
      <c r="DP409" s="2">
        <v>1</v>
      </c>
      <c r="DQ409" s="2">
        <v>1</v>
      </c>
      <c r="DR409" s="2"/>
      <c r="DS409" s="2"/>
      <c r="DT409" s="2"/>
      <c r="DU409" s="2">
        <v>1013</v>
      </c>
      <c r="DV409" s="2" t="s">
        <v>305</v>
      </c>
      <c r="DW409" s="2" t="s">
        <v>305</v>
      </c>
      <c r="DX409" s="2">
        <v>1</v>
      </c>
      <c r="DY409" s="2"/>
      <c r="DZ409" s="2" t="s">
        <v>3</v>
      </c>
      <c r="EA409" s="2" t="s">
        <v>3</v>
      </c>
      <c r="EB409" s="2" t="s">
        <v>3</v>
      </c>
      <c r="EC409" s="2" t="s">
        <v>3</v>
      </c>
      <c r="ED409" s="2"/>
      <c r="EE409" s="2">
        <v>41318551</v>
      </c>
      <c r="EF409" s="2">
        <v>12</v>
      </c>
      <c r="EG409" s="2" t="s">
        <v>59</v>
      </c>
      <c r="EH409" s="2">
        <v>0</v>
      </c>
      <c r="EI409" s="2" t="s">
        <v>3</v>
      </c>
      <c r="EJ409" s="2">
        <v>2</v>
      </c>
      <c r="EK409" s="2">
        <v>500002</v>
      </c>
      <c r="EL409" s="2" t="s">
        <v>60</v>
      </c>
      <c r="EM409" s="2" t="s">
        <v>61</v>
      </c>
      <c r="EN409" s="2"/>
      <c r="EO409" s="2" t="s">
        <v>3</v>
      </c>
      <c r="EP409" s="2"/>
      <c r="EQ409" s="2">
        <v>131072</v>
      </c>
      <c r="ER409" s="2">
        <v>471.79</v>
      </c>
      <c r="ES409" s="2">
        <v>471.79</v>
      </c>
      <c r="ET409" s="2">
        <v>0</v>
      </c>
      <c r="EU409" s="2">
        <v>0</v>
      </c>
      <c r="EV409" s="2">
        <v>0</v>
      </c>
      <c r="EW409" s="2">
        <v>0</v>
      </c>
      <c r="EX409" s="2">
        <v>0</v>
      </c>
      <c r="EY409" s="2">
        <v>0</v>
      </c>
      <c r="EZ409" s="2"/>
      <c r="FA409" s="2"/>
      <c r="FB409" s="2"/>
      <c r="FC409" s="2"/>
      <c r="FD409" s="2"/>
      <c r="FE409" s="2"/>
      <c r="FF409" s="2"/>
      <c r="FG409" s="2"/>
      <c r="FH409" s="2"/>
      <c r="FI409" s="2"/>
      <c r="FJ409" s="2"/>
      <c r="FK409" s="2"/>
      <c r="FL409" s="2"/>
      <c r="FM409" s="2"/>
      <c r="FN409" s="2"/>
      <c r="FO409" s="2"/>
      <c r="FP409" s="2"/>
      <c r="FQ409" s="2">
        <v>0</v>
      </c>
      <c r="FR409" s="2">
        <f t="shared" si="448"/>
        <v>0</v>
      </c>
      <c r="FS409" s="2">
        <v>0</v>
      </c>
      <c r="FT409" s="2"/>
      <c r="FU409" s="2"/>
      <c r="FV409" s="2"/>
      <c r="FW409" s="2"/>
      <c r="FX409" s="2">
        <v>0</v>
      </c>
      <c r="FY409" s="2">
        <v>0</v>
      </c>
      <c r="FZ409" s="2"/>
      <c r="GA409" s="2" t="s">
        <v>3</v>
      </c>
      <c r="GB409" s="2"/>
      <c r="GC409" s="2"/>
      <c r="GD409" s="2">
        <v>1</v>
      </c>
      <c r="GE409" s="2"/>
      <c r="GF409" s="2">
        <v>1084163517</v>
      </c>
      <c r="GG409" s="2">
        <v>2</v>
      </c>
      <c r="GH409" s="2">
        <v>1</v>
      </c>
      <c r="GI409" s="2">
        <v>-2</v>
      </c>
      <c r="GJ409" s="2">
        <v>0</v>
      </c>
      <c r="GK409" s="2">
        <v>0</v>
      </c>
      <c r="GL409" s="2">
        <f t="shared" si="449"/>
        <v>0</v>
      </c>
      <c r="GM409" s="2">
        <f t="shared" si="450"/>
        <v>1887</v>
      </c>
      <c r="GN409" s="2">
        <f t="shared" si="451"/>
        <v>0</v>
      </c>
      <c r="GO409" s="2">
        <f t="shared" si="452"/>
        <v>1887</v>
      </c>
      <c r="GP409" s="2">
        <f t="shared" si="453"/>
        <v>0</v>
      </c>
      <c r="GQ409" s="2"/>
      <c r="GR409" s="2">
        <v>0</v>
      </c>
      <c r="GS409" s="2">
        <v>3</v>
      </c>
      <c r="GT409" s="2">
        <v>0</v>
      </c>
      <c r="GU409" s="2" t="s">
        <v>3</v>
      </c>
      <c r="GV409" s="2">
        <f t="shared" si="454"/>
        <v>0</v>
      </c>
      <c r="GW409" s="2">
        <v>1</v>
      </c>
      <c r="GX409" s="2">
        <f t="shared" si="455"/>
        <v>0</v>
      </c>
      <c r="GY409" s="2"/>
      <c r="GZ409" s="2"/>
      <c r="HA409" s="2">
        <v>0</v>
      </c>
      <c r="HB409" s="2">
        <v>0</v>
      </c>
      <c r="HC409" s="2">
        <f t="shared" si="456"/>
        <v>0</v>
      </c>
      <c r="HD409" s="2"/>
      <c r="HE409" s="2" t="s">
        <v>3</v>
      </c>
      <c r="HF409" s="2" t="s">
        <v>3</v>
      </c>
      <c r="HG409" s="2"/>
      <c r="HH409" s="2"/>
      <c r="HI409" s="2"/>
      <c r="HJ409" s="2"/>
      <c r="HK409" s="2"/>
      <c r="HL409" s="2"/>
      <c r="HM409" s="2" t="s">
        <v>3</v>
      </c>
      <c r="HN409" s="2" t="s">
        <v>3</v>
      </c>
      <c r="HO409" s="2" t="s">
        <v>3</v>
      </c>
      <c r="HP409" s="2" t="s">
        <v>3</v>
      </c>
      <c r="HQ409" s="2" t="s">
        <v>3</v>
      </c>
      <c r="HR409" s="2"/>
      <c r="HS409" s="2"/>
      <c r="HT409" s="2"/>
      <c r="HU409" s="2"/>
      <c r="HV409" s="2"/>
      <c r="HW409" s="2"/>
      <c r="HX409" s="2"/>
      <c r="HY409" s="2"/>
      <c r="HZ409" s="2"/>
      <c r="IA409" s="2"/>
      <c r="IB409" s="2"/>
      <c r="IC409" s="2"/>
      <c r="ID409" s="2"/>
      <c r="IE409" s="2"/>
      <c r="IF409" s="2"/>
      <c r="IG409" s="2"/>
      <c r="IH409" s="2"/>
      <c r="II409" s="2"/>
      <c r="IJ409" s="2"/>
      <c r="IK409" s="2">
        <v>0</v>
      </c>
      <c r="IL409" s="2"/>
      <c r="IM409" s="2"/>
      <c r="IN409" s="2"/>
      <c r="IO409" s="2"/>
      <c r="IP409" s="2"/>
      <c r="IQ409" s="2"/>
      <c r="IR409" s="2"/>
      <c r="IS409" s="2"/>
      <c r="IT409" s="2"/>
      <c r="IU409" s="2"/>
    </row>
    <row r="410" spans="1:255" x14ac:dyDescent="0.2">
      <c r="A410">
        <v>17</v>
      </c>
      <c r="B410">
        <v>1</v>
      </c>
      <c r="E410" t="s">
        <v>511</v>
      </c>
      <c r="F410" t="s">
        <v>448</v>
      </c>
      <c r="G410" t="s">
        <v>449</v>
      </c>
      <c r="H410" t="s">
        <v>305</v>
      </c>
      <c r="I410">
        <v>4</v>
      </c>
      <c r="J410">
        <v>0</v>
      </c>
      <c r="K410">
        <v>4</v>
      </c>
      <c r="O410">
        <f t="shared" si="420"/>
        <v>15531</v>
      </c>
      <c r="P410">
        <f t="shared" si="421"/>
        <v>15531</v>
      </c>
      <c r="Q410">
        <f t="shared" si="422"/>
        <v>0</v>
      </c>
      <c r="R410">
        <f t="shared" si="423"/>
        <v>0</v>
      </c>
      <c r="S410">
        <f t="shared" si="424"/>
        <v>0</v>
      </c>
      <c r="T410">
        <f t="shared" si="425"/>
        <v>0</v>
      </c>
      <c r="U410">
        <f t="shared" si="426"/>
        <v>0</v>
      </c>
      <c r="V410">
        <f t="shared" si="427"/>
        <v>0</v>
      </c>
      <c r="W410">
        <f t="shared" si="428"/>
        <v>1</v>
      </c>
      <c r="X410">
        <f t="shared" si="429"/>
        <v>0</v>
      </c>
      <c r="Y410">
        <f t="shared" si="430"/>
        <v>0</v>
      </c>
      <c r="AA410">
        <v>76147894</v>
      </c>
      <c r="AB410">
        <f t="shared" si="431"/>
        <v>471.79</v>
      </c>
      <c r="AC410">
        <f t="shared" si="432"/>
        <v>471.79</v>
      </c>
      <c r="AD410">
        <f>ROUND((((ET410)-(EU410))+AE410),6)</f>
        <v>0</v>
      </c>
      <c r="AE410">
        <f>ROUND((EU410),6)</f>
        <v>0</v>
      </c>
      <c r="AF410">
        <f>ROUND((EV410),6)</f>
        <v>0</v>
      </c>
      <c r="AG410">
        <f t="shared" si="434"/>
        <v>0</v>
      </c>
      <c r="AH410">
        <f>(EW410)</f>
        <v>0</v>
      </c>
      <c r="AI410">
        <f>(EX410)</f>
        <v>0</v>
      </c>
      <c r="AJ410">
        <f t="shared" si="436"/>
        <v>0.35</v>
      </c>
      <c r="AK410">
        <v>471.79</v>
      </c>
      <c r="AL410">
        <v>471.79</v>
      </c>
      <c r="AM410">
        <v>0</v>
      </c>
      <c r="AN410">
        <v>0</v>
      </c>
      <c r="AO410">
        <v>0</v>
      </c>
      <c r="AP410">
        <v>0</v>
      </c>
      <c r="AQ410">
        <v>0</v>
      </c>
      <c r="AR410">
        <v>0</v>
      </c>
      <c r="AS410">
        <v>0.35</v>
      </c>
      <c r="AT410">
        <v>0</v>
      </c>
      <c r="AU410">
        <v>0</v>
      </c>
      <c r="AV410">
        <v>1</v>
      </c>
      <c r="AW410">
        <v>1</v>
      </c>
      <c r="AZ410">
        <v>8.23</v>
      </c>
      <c r="BA410">
        <v>1</v>
      </c>
      <c r="BB410">
        <v>1</v>
      </c>
      <c r="BC410">
        <v>8.23</v>
      </c>
      <c r="BD410" t="s">
        <v>3</v>
      </c>
      <c r="BE410" t="s">
        <v>3</v>
      </c>
      <c r="BF410" t="s">
        <v>3</v>
      </c>
      <c r="BG410" t="s">
        <v>3</v>
      </c>
      <c r="BH410">
        <v>3</v>
      </c>
      <c r="BI410">
        <v>2</v>
      </c>
      <c r="BJ410" t="s">
        <v>450</v>
      </c>
      <c r="BM410">
        <v>500002</v>
      </c>
      <c r="BN410">
        <v>0</v>
      </c>
      <c r="BO410" t="s">
        <v>258</v>
      </c>
      <c r="BP410">
        <v>1</v>
      </c>
      <c r="BQ410">
        <v>12</v>
      </c>
      <c r="BR410">
        <v>0</v>
      </c>
      <c r="BS410">
        <v>1</v>
      </c>
      <c r="BT410">
        <v>1</v>
      </c>
      <c r="BU410">
        <v>1</v>
      </c>
      <c r="BV410">
        <v>1</v>
      </c>
      <c r="BW410">
        <v>1</v>
      </c>
      <c r="BX410">
        <v>1</v>
      </c>
      <c r="BY410" t="s">
        <v>3</v>
      </c>
      <c r="BZ410">
        <v>0</v>
      </c>
      <c r="CA410">
        <v>0</v>
      </c>
      <c r="CB410" t="s">
        <v>3</v>
      </c>
      <c r="CE410">
        <v>0</v>
      </c>
      <c r="CF410">
        <v>0</v>
      </c>
      <c r="CG410">
        <v>0</v>
      </c>
      <c r="CM410">
        <v>0</v>
      </c>
      <c r="CN410" t="s">
        <v>3</v>
      </c>
      <c r="CO410">
        <v>0</v>
      </c>
      <c r="CP410">
        <f t="shared" si="437"/>
        <v>15531</v>
      </c>
      <c r="CQ410">
        <f t="shared" si="438"/>
        <v>3882.8317000000002</v>
      </c>
      <c r="CR410">
        <f t="shared" si="439"/>
        <v>0</v>
      </c>
      <c r="CS410">
        <f t="shared" si="440"/>
        <v>0</v>
      </c>
      <c r="CT410">
        <f t="shared" si="441"/>
        <v>0</v>
      </c>
      <c r="CU410">
        <f t="shared" si="442"/>
        <v>0</v>
      </c>
      <c r="CV410">
        <f t="shared" si="443"/>
        <v>0</v>
      </c>
      <c r="CW410">
        <f t="shared" si="444"/>
        <v>0</v>
      </c>
      <c r="CX410">
        <f t="shared" si="445"/>
        <v>0.35</v>
      </c>
      <c r="CY410">
        <f t="shared" si="446"/>
        <v>0</v>
      </c>
      <c r="CZ410">
        <f t="shared" si="447"/>
        <v>0</v>
      </c>
      <c r="DC410" t="s">
        <v>3</v>
      </c>
      <c r="DD410" t="s">
        <v>3</v>
      </c>
      <c r="DE410" t="s">
        <v>3</v>
      </c>
      <c r="DF410" t="s">
        <v>3</v>
      </c>
      <c r="DG410" t="s">
        <v>3</v>
      </c>
      <c r="DH410" t="s">
        <v>3</v>
      </c>
      <c r="DI410" t="s">
        <v>3</v>
      </c>
      <c r="DJ410" t="s">
        <v>3</v>
      </c>
      <c r="DK410" t="s">
        <v>3</v>
      </c>
      <c r="DL410" t="s">
        <v>3</v>
      </c>
      <c r="DM410" t="s">
        <v>3</v>
      </c>
      <c r="DN410">
        <v>0</v>
      </c>
      <c r="DO410">
        <v>0</v>
      </c>
      <c r="DP410">
        <v>1</v>
      </c>
      <c r="DQ410">
        <v>1</v>
      </c>
      <c r="DU410">
        <v>1013</v>
      </c>
      <c r="DV410" t="s">
        <v>305</v>
      </c>
      <c r="DW410" t="s">
        <v>305</v>
      </c>
      <c r="DX410">
        <v>1</v>
      </c>
      <c r="DZ410" t="s">
        <v>3</v>
      </c>
      <c r="EA410" t="s">
        <v>3</v>
      </c>
      <c r="EB410" t="s">
        <v>3</v>
      </c>
      <c r="EC410" t="s">
        <v>3</v>
      </c>
      <c r="EE410">
        <v>41318551</v>
      </c>
      <c r="EF410">
        <v>12</v>
      </c>
      <c r="EG410" t="s">
        <v>59</v>
      </c>
      <c r="EH410">
        <v>0</v>
      </c>
      <c r="EI410" t="s">
        <v>3</v>
      </c>
      <c r="EJ410">
        <v>2</v>
      </c>
      <c r="EK410">
        <v>500002</v>
      </c>
      <c r="EL410" t="s">
        <v>60</v>
      </c>
      <c r="EM410" t="s">
        <v>61</v>
      </c>
      <c r="EO410" t="s">
        <v>3</v>
      </c>
      <c r="EQ410">
        <v>131072</v>
      </c>
      <c r="ER410">
        <v>471.79</v>
      </c>
      <c r="ES410">
        <v>471.79</v>
      </c>
      <c r="ET410">
        <v>0</v>
      </c>
      <c r="EU410">
        <v>0</v>
      </c>
      <c r="EV410">
        <v>0</v>
      </c>
      <c r="EW410">
        <v>0</v>
      </c>
      <c r="EX410">
        <v>0</v>
      </c>
      <c r="EY410">
        <v>0</v>
      </c>
      <c r="FQ410">
        <v>0</v>
      </c>
      <c r="FR410">
        <f t="shared" si="448"/>
        <v>0</v>
      </c>
      <c r="FS410">
        <v>0</v>
      </c>
      <c r="FX410">
        <v>0</v>
      </c>
      <c r="FY410">
        <v>0</v>
      </c>
      <c r="GA410" t="s">
        <v>3</v>
      </c>
      <c r="GD410">
        <v>1</v>
      </c>
      <c r="GF410">
        <v>1084163517</v>
      </c>
      <c r="GG410">
        <v>1</v>
      </c>
      <c r="GH410">
        <v>1</v>
      </c>
      <c r="GI410">
        <v>3</v>
      </c>
      <c r="GJ410">
        <v>0</v>
      </c>
      <c r="GK410">
        <v>0</v>
      </c>
      <c r="GL410">
        <f t="shared" si="449"/>
        <v>0</v>
      </c>
      <c r="GM410">
        <f t="shared" si="450"/>
        <v>15531</v>
      </c>
      <c r="GN410">
        <f t="shared" si="451"/>
        <v>0</v>
      </c>
      <c r="GO410">
        <f t="shared" si="452"/>
        <v>15531</v>
      </c>
      <c r="GP410">
        <f t="shared" si="453"/>
        <v>0</v>
      </c>
      <c r="GR410">
        <v>0</v>
      </c>
      <c r="GS410">
        <v>3</v>
      </c>
      <c r="GT410">
        <v>0</v>
      </c>
      <c r="GU410" t="s">
        <v>3</v>
      </c>
      <c r="GV410">
        <f t="shared" si="454"/>
        <v>0</v>
      </c>
      <c r="GW410">
        <v>1</v>
      </c>
      <c r="GX410">
        <f t="shared" si="455"/>
        <v>0</v>
      </c>
      <c r="HA410">
        <v>0</v>
      </c>
      <c r="HB410">
        <v>0</v>
      </c>
      <c r="HC410">
        <f t="shared" si="456"/>
        <v>0</v>
      </c>
      <c r="HE410" t="s">
        <v>3</v>
      </c>
      <c r="HF410" t="s">
        <v>3</v>
      </c>
      <c r="HM410" t="s">
        <v>3</v>
      </c>
      <c r="HN410" t="s">
        <v>3</v>
      </c>
      <c r="HO410" t="s">
        <v>3</v>
      </c>
      <c r="HP410" t="s">
        <v>3</v>
      </c>
      <c r="HQ410" t="s">
        <v>3</v>
      </c>
      <c r="IK410">
        <v>0</v>
      </c>
    </row>
    <row r="411" spans="1:255" x14ac:dyDescent="0.2">
      <c r="A411" s="2">
        <v>17</v>
      </c>
      <c r="B411" s="2">
        <v>1</v>
      </c>
      <c r="C411" s="2">
        <f>ROW(SmtRes!A1142)</f>
        <v>1142</v>
      </c>
      <c r="D411" s="2">
        <f>ROW(EtalonRes!A1165)</f>
        <v>1165</v>
      </c>
      <c r="E411" s="2" t="s">
        <v>3</v>
      </c>
      <c r="F411" s="2" t="s">
        <v>282</v>
      </c>
      <c r="G411" s="2" t="s">
        <v>283</v>
      </c>
      <c r="H411" s="2" t="s">
        <v>284</v>
      </c>
      <c r="I411" s="2">
        <v>3</v>
      </c>
      <c r="J411" s="2">
        <v>0</v>
      </c>
      <c r="K411" s="2">
        <v>3</v>
      </c>
      <c r="L411" s="2"/>
      <c r="M411" s="2"/>
      <c r="N411" s="2"/>
      <c r="O411" s="2">
        <f t="shared" si="420"/>
        <v>739</v>
      </c>
      <c r="P411" s="2">
        <f t="shared" si="421"/>
        <v>447</v>
      </c>
      <c r="Q411" s="2">
        <f t="shared" si="422"/>
        <v>185</v>
      </c>
      <c r="R411" s="2">
        <f t="shared" si="423"/>
        <v>0</v>
      </c>
      <c r="S411" s="2">
        <f t="shared" si="424"/>
        <v>107</v>
      </c>
      <c r="T411" s="2">
        <f t="shared" si="425"/>
        <v>0</v>
      </c>
      <c r="U411" s="2">
        <f t="shared" si="426"/>
        <v>11.964599999999999</v>
      </c>
      <c r="V411" s="2">
        <f t="shared" si="427"/>
        <v>0</v>
      </c>
      <c r="W411" s="2">
        <f t="shared" si="428"/>
        <v>0</v>
      </c>
      <c r="X411" s="2">
        <f t="shared" si="429"/>
        <v>139</v>
      </c>
      <c r="Y411" s="2">
        <f t="shared" si="430"/>
        <v>95</v>
      </c>
      <c r="Z411" s="2"/>
      <c r="AA411" s="2">
        <v>-1</v>
      </c>
      <c r="AB411" s="2">
        <f t="shared" si="431"/>
        <v>246.39619999999999</v>
      </c>
      <c r="AC411" s="2">
        <f t="shared" si="432"/>
        <v>149.12</v>
      </c>
      <c r="AD411" s="2">
        <f>ROUND(((((ET411*1.2*1.15))-((EU411*1.2*1.15)))+AE411),6)</f>
        <v>61.506599999999999</v>
      </c>
      <c r="AE411" s="2">
        <f>ROUND(((EU411*1.2*1.15)),6)</f>
        <v>0</v>
      </c>
      <c r="AF411" s="2">
        <f>ROUND(((EV411*1.2*1.15)),6)</f>
        <v>35.769599999999997</v>
      </c>
      <c r="AG411" s="2">
        <f t="shared" si="434"/>
        <v>0</v>
      </c>
      <c r="AH411" s="2">
        <f>((EW411*1.2*1.15))</f>
        <v>3.9881999999999995</v>
      </c>
      <c r="AI411" s="2">
        <f>((EX411*1.2*1.15))</f>
        <v>0</v>
      </c>
      <c r="AJ411" s="2">
        <f t="shared" si="436"/>
        <v>0</v>
      </c>
      <c r="AK411" s="2">
        <v>219.61</v>
      </c>
      <c r="AL411" s="2">
        <v>149.12</v>
      </c>
      <c r="AM411" s="2">
        <v>44.57</v>
      </c>
      <c r="AN411" s="2">
        <v>0</v>
      </c>
      <c r="AO411" s="2">
        <v>25.92</v>
      </c>
      <c r="AP411" s="2">
        <v>0</v>
      </c>
      <c r="AQ411" s="2">
        <v>2.89</v>
      </c>
      <c r="AR411" s="2">
        <v>0</v>
      </c>
      <c r="AS411" s="2">
        <v>0</v>
      </c>
      <c r="AT411" s="2">
        <v>130</v>
      </c>
      <c r="AU411" s="2">
        <v>89</v>
      </c>
      <c r="AV411" s="2">
        <v>1</v>
      </c>
      <c r="AW411" s="2">
        <v>1</v>
      </c>
      <c r="AX411" s="2"/>
      <c r="AY411" s="2"/>
      <c r="AZ411" s="2">
        <v>1</v>
      </c>
      <c r="BA411" s="2">
        <v>1</v>
      </c>
      <c r="BB411" s="2">
        <v>1</v>
      </c>
      <c r="BC411" s="2">
        <v>1</v>
      </c>
      <c r="BD411" s="2" t="s">
        <v>3</v>
      </c>
      <c r="BE411" s="2" t="s">
        <v>3</v>
      </c>
      <c r="BF411" s="2" t="s">
        <v>3</v>
      </c>
      <c r="BG411" s="2" t="s">
        <v>3</v>
      </c>
      <c r="BH411" s="2">
        <v>0</v>
      </c>
      <c r="BI411" s="2">
        <v>1</v>
      </c>
      <c r="BJ411" s="2" t="s">
        <v>285</v>
      </c>
      <c r="BK411" s="2"/>
      <c r="BL411" s="2"/>
      <c r="BM411" s="2">
        <v>22001</v>
      </c>
      <c r="BN411" s="2">
        <v>0</v>
      </c>
      <c r="BO411" s="2" t="s">
        <v>3</v>
      </c>
      <c r="BP411" s="2">
        <v>0</v>
      </c>
      <c r="BQ411" s="2">
        <v>2</v>
      </c>
      <c r="BR411" s="2">
        <v>0</v>
      </c>
      <c r="BS411" s="2">
        <v>1</v>
      </c>
      <c r="BT411" s="2">
        <v>1</v>
      </c>
      <c r="BU411" s="2">
        <v>1</v>
      </c>
      <c r="BV411" s="2">
        <v>1</v>
      </c>
      <c r="BW411" s="2">
        <v>1</v>
      </c>
      <c r="BX411" s="2">
        <v>1</v>
      </c>
      <c r="BY411" s="2" t="s">
        <v>3</v>
      </c>
      <c r="BZ411" s="2">
        <v>130</v>
      </c>
      <c r="CA411" s="2">
        <v>89</v>
      </c>
      <c r="CB411" s="2" t="s">
        <v>3</v>
      </c>
      <c r="CC411" s="2"/>
      <c r="CD411" s="2"/>
      <c r="CE411" s="2">
        <v>0</v>
      </c>
      <c r="CF411" s="2">
        <v>0</v>
      </c>
      <c r="CG411" s="2">
        <v>0</v>
      </c>
      <c r="CH411" s="2"/>
      <c r="CI411" s="2"/>
      <c r="CJ411" s="2"/>
      <c r="CK411" s="2"/>
      <c r="CL411" s="2"/>
      <c r="CM411" s="2">
        <v>0</v>
      </c>
      <c r="CN411" s="2" t="s">
        <v>1035</v>
      </c>
      <c r="CO411" s="2">
        <v>0</v>
      </c>
      <c r="CP411" s="2">
        <f t="shared" si="437"/>
        <v>739</v>
      </c>
      <c r="CQ411" s="2">
        <f t="shared" si="438"/>
        <v>149.12</v>
      </c>
      <c r="CR411" s="2">
        <f t="shared" si="439"/>
        <v>61.506599999999999</v>
      </c>
      <c r="CS411" s="2">
        <f t="shared" si="440"/>
        <v>0</v>
      </c>
      <c r="CT411" s="2">
        <f t="shared" si="441"/>
        <v>35.769599999999997</v>
      </c>
      <c r="CU411" s="2">
        <f t="shared" si="442"/>
        <v>0</v>
      </c>
      <c r="CV411" s="2">
        <f t="shared" si="443"/>
        <v>3.9881999999999995</v>
      </c>
      <c r="CW411" s="2">
        <f t="shared" si="444"/>
        <v>0</v>
      </c>
      <c r="CX411" s="2">
        <f t="shared" si="445"/>
        <v>0</v>
      </c>
      <c r="CY411" s="2">
        <f t="shared" si="446"/>
        <v>139.1</v>
      </c>
      <c r="CZ411" s="2">
        <f t="shared" si="447"/>
        <v>95.23</v>
      </c>
      <c r="DA411" s="2"/>
      <c r="DB411" s="2"/>
      <c r="DC411" s="2" t="s">
        <v>3</v>
      </c>
      <c r="DD411" s="2" t="s">
        <v>3</v>
      </c>
      <c r="DE411" s="2" t="s">
        <v>286</v>
      </c>
      <c r="DF411" s="2" t="s">
        <v>286</v>
      </c>
      <c r="DG411" s="2" t="s">
        <v>286</v>
      </c>
      <c r="DH411" s="2" t="s">
        <v>3</v>
      </c>
      <c r="DI411" s="2" t="s">
        <v>286</v>
      </c>
      <c r="DJ411" s="2" t="s">
        <v>286</v>
      </c>
      <c r="DK411" s="2" t="s">
        <v>3</v>
      </c>
      <c r="DL411" s="2" t="s">
        <v>3</v>
      </c>
      <c r="DM411" s="2" t="s">
        <v>3</v>
      </c>
      <c r="DN411" s="2">
        <v>0</v>
      </c>
      <c r="DO411" s="2">
        <v>0</v>
      </c>
      <c r="DP411" s="2">
        <v>1</v>
      </c>
      <c r="DQ411" s="2">
        <v>1</v>
      </c>
      <c r="DR411" s="2"/>
      <c r="DS411" s="2"/>
      <c r="DT411" s="2"/>
      <c r="DU411" s="2">
        <v>1013</v>
      </c>
      <c r="DV411" s="2" t="s">
        <v>284</v>
      </c>
      <c r="DW411" s="2" t="s">
        <v>284</v>
      </c>
      <c r="DX411" s="2">
        <v>1</v>
      </c>
      <c r="DY411" s="2"/>
      <c r="DZ411" s="2" t="s">
        <v>3</v>
      </c>
      <c r="EA411" s="2" t="s">
        <v>3</v>
      </c>
      <c r="EB411" s="2" t="s">
        <v>3</v>
      </c>
      <c r="EC411" s="2" t="s">
        <v>3</v>
      </c>
      <c r="ED411" s="2"/>
      <c r="EE411" s="2">
        <v>41318404</v>
      </c>
      <c r="EF411" s="2">
        <v>2</v>
      </c>
      <c r="EG411" s="2" t="s">
        <v>25</v>
      </c>
      <c r="EH411" s="2">
        <v>0</v>
      </c>
      <c r="EI411" s="2" t="s">
        <v>3</v>
      </c>
      <c r="EJ411" s="2">
        <v>1</v>
      </c>
      <c r="EK411" s="2">
        <v>22001</v>
      </c>
      <c r="EL411" s="2" t="s">
        <v>287</v>
      </c>
      <c r="EM411" s="2" t="s">
        <v>288</v>
      </c>
      <c r="EN411" s="2"/>
      <c r="EO411" s="2" t="s">
        <v>289</v>
      </c>
      <c r="EP411" s="2"/>
      <c r="EQ411" s="2">
        <v>132864</v>
      </c>
      <c r="ER411" s="2">
        <v>219.61</v>
      </c>
      <c r="ES411" s="2">
        <v>149.12</v>
      </c>
      <c r="ET411" s="2">
        <v>44.57</v>
      </c>
      <c r="EU411" s="2">
        <v>0</v>
      </c>
      <c r="EV411" s="2">
        <v>25.92</v>
      </c>
      <c r="EW411" s="2">
        <v>2.89</v>
      </c>
      <c r="EX411" s="2">
        <v>0</v>
      </c>
      <c r="EY411" s="2">
        <v>0</v>
      </c>
      <c r="EZ411" s="2"/>
      <c r="FA411" s="2"/>
      <c r="FB411" s="2"/>
      <c r="FC411" s="2"/>
      <c r="FD411" s="2"/>
      <c r="FE411" s="2"/>
      <c r="FF411" s="2"/>
      <c r="FG411" s="2"/>
      <c r="FH411" s="2"/>
      <c r="FI411" s="2"/>
      <c r="FJ411" s="2"/>
      <c r="FK411" s="2"/>
      <c r="FL411" s="2"/>
      <c r="FM411" s="2"/>
      <c r="FN411" s="2"/>
      <c r="FO411" s="2"/>
      <c r="FP411" s="2"/>
      <c r="FQ411" s="2">
        <v>0</v>
      </c>
      <c r="FR411" s="2">
        <f t="shared" si="448"/>
        <v>0</v>
      </c>
      <c r="FS411" s="2">
        <v>0</v>
      </c>
      <c r="FT411" s="2"/>
      <c r="FU411" s="2"/>
      <c r="FV411" s="2"/>
      <c r="FW411" s="2"/>
      <c r="FX411" s="2">
        <v>130</v>
      </c>
      <c r="FY411" s="2">
        <v>89</v>
      </c>
      <c r="FZ411" s="2"/>
      <c r="GA411" s="2" t="s">
        <v>3</v>
      </c>
      <c r="GB411" s="2"/>
      <c r="GC411" s="2"/>
      <c r="GD411" s="2">
        <v>1</v>
      </c>
      <c r="GE411" s="2"/>
      <c r="GF411" s="2">
        <v>1678324087</v>
      </c>
      <c r="GG411" s="2">
        <v>2</v>
      </c>
      <c r="GH411" s="2">
        <v>1</v>
      </c>
      <c r="GI411" s="2">
        <v>-2</v>
      </c>
      <c r="GJ411" s="2">
        <v>0</v>
      </c>
      <c r="GK411" s="2">
        <v>0</v>
      </c>
      <c r="GL411" s="2">
        <f t="shared" si="449"/>
        <v>0</v>
      </c>
      <c r="GM411" s="2">
        <f t="shared" si="450"/>
        <v>973</v>
      </c>
      <c r="GN411" s="2">
        <f t="shared" si="451"/>
        <v>973</v>
      </c>
      <c r="GO411" s="2">
        <f t="shared" si="452"/>
        <v>0</v>
      </c>
      <c r="GP411" s="2">
        <f t="shared" si="453"/>
        <v>0</v>
      </c>
      <c r="GQ411" s="2"/>
      <c r="GR411" s="2">
        <v>0</v>
      </c>
      <c r="GS411" s="2">
        <v>3</v>
      </c>
      <c r="GT411" s="2">
        <v>0</v>
      </c>
      <c r="GU411" s="2" t="s">
        <v>3</v>
      </c>
      <c r="GV411" s="2">
        <f t="shared" si="454"/>
        <v>0</v>
      </c>
      <c r="GW411" s="2">
        <v>1</v>
      </c>
      <c r="GX411" s="2">
        <f t="shared" si="455"/>
        <v>0</v>
      </c>
      <c r="GY411" s="2"/>
      <c r="GZ411" s="2"/>
      <c r="HA411" s="2">
        <v>0</v>
      </c>
      <c r="HB411" s="2">
        <v>0</v>
      </c>
      <c r="HC411" s="2">
        <f t="shared" si="456"/>
        <v>0</v>
      </c>
      <c r="HD411" s="2"/>
      <c r="HE411" s="2" t="s">
        <v>3</v>
      </c>
      <c r="HF411" s="2" t="s">
        <v>3</v>
      </c>
      <c r="HG411" s="2"/>
      <c r="HH411" s="2"/>
      <c r="HI411" s="2"/>
      <c r="HJ411" s="2"/>
      <c r="HK411" s="2"/>
      <c r="HL411" s="2"/>
      <c r="HM411" s="2" t="s">
        <v>3</v>
      </c>
      <c r="HN411" s="2" t="s">
        <v>3</v>
      </c>
      <c r="HO411" s="2" t="s">
        <v>3</v>
      </c>
      <c r="HP411" s="2" t="s">
        <v>3</v>
      </c>
      <c r="HQ411" s="2" t="s">
        <v>3</v>
      </c>
      <c r="HR411" s="2"/>
      <c r="HS411" s="2"/>
      <c r="HT411" s="2"/>
      <c r="HU411" s="2"/>
      <c r="HV411" s="2"/>
      <c r="HW411" s="2"/>
      <c r="HX411" s="2"/>
      <c r="HY411" s="2"/>
      <c r="HZ411" s="2"/>
      <c r="IA411" s="2"/>
      <c r="IB411" s="2"/>
      <c r="IC411" s="2"/>
      <c r="ID411" s="2"/>
      <c r="IE411" s="2"/>
      <c r="IF411" s="2"/>
      <c r="IG411" s="2"/>
      <c r="IH411" s="2"/>
      <c r="II411" s="2"/>
      <c r="IJ411" s="2"/>
      <c r="IK411" s="2">
        <v>0</v>
      </c>
      <c r="IL411" s="2"/>
      <c r="IM411" s="2"/>
      <c r="IN411" s="2"/>
      <c r="IO411" s="2"/>
      <c r="IP411" s="2"/>
      <c r="IQ411" s="2"/>
      <c r="IR411" s="2"/>
      <c r="IS411" s="2"/>
      <c r="IT411" s="2"/>
      <c r="IU411" s="2"/>
    </row>
    <row r="412" spans="1:255" x14ac:dyDescent="0.2">
      <c r="A412">
        <v>17</v>
      </c>
      <c r="B412">
        <v>1</v>
      </c>
      <c r="C412">
        <f>ROW(SmtRes!A1150)</f>
        <v>1150</v>
      </c>
      <c r="D412">
        <f>ROW(EtalonRes!A1174)</f>
        <v>1174</v>
      </c>
      <c r="E412" t="s">
        <v>3</v>
      </c>
      <c r="F412" t="s">
        <v>282</v>
      </c>
      <c r="G412" t="s">
        <v>283</v>
      </c>
      <c r="H412" t="s">
        <v>284</v>
      </c>
      <c r="I412">
        <v>3</v>
      </c>
      <c r="J412">
        <v>0</v>
      </c>
      <c r="K412">
        <v>3</v>
      </c>
      <c r="O412">
        <f t="shared" si="420"/>
        <v>739</v>
      </c>
      <c r="P412">
        <f t="shared" si="421"/>
        <v>447</v>
      </c>
      <c r="Q412">
        <f t="shared" si="422"/>
        <v>185</v>
      </c>
      <c r="R412">
        <f t="shared" si="423"/>
        <v>0</v>
      </c>
      <c r="S412">
        <f t="shared" si="424"/>
        <v>107</v>
      </c>
      <c r="T412">
        <f t="shared" si="425"/>
        <v>0</v>
      </c>
      <c r="U412">
        <f t="shared" si="426"/>
        <v>11.964599999999999</v>
      </c>
      <c r="V412">
        <f t="shared" si="427"/>
        <v>0</v>
      </c>
      <c r="W412">
        <f t="shared" si="428"/>
        <v>0</v>
      </c>
      <c r="X412">
        <f t="shared" si="429"/>
        <v>139</v>
      </c>
      <c r="Y412">
        <f t="shared" si="430"/>
        <v>95</v>
      </c>
      <c r="AA412">
        <v>-1</v>
      </c>
      <c r="AB412">
        <f t="shared" si="431"/>
        <v>246.39619999999999</v>
      </c>
      <c r="AC412">
        <f t="shared" si="432"/>
        <v>149.12</v>
      </c>
      <c r="AD412">
        <f>ROUND(((((ET412*1.2*1.15))-((EU412*1.2*1.15)))+AE412),6)</f>
        <v>61.506599999999999</v>
      </c>
      <c r="AE412">
        <f>ROUND(((EU412*1.2*1.15)),6)</f>
        <v>0</v>
      </c>
      <c r="AF412">
        <f>ROUND(((EV412*1.2*1.15)),6)</f>
        <v>35.769599999999997</v>
      </c>
      <c r="AG412">
        <f t="shared" si="434"/>
        <v>0</v>
      </c>
      <c r="AH412">
        <f>((EW412*1.2*1.15))</f>
        <v>3.9881999999999995</v>
      </c>
      <c r="AI412">
        <f>((EX412*1.2*1.15))</f>
        <v>0</v>
      </c>
      <c r="AJ412">
        <f t="shared" si="436"/>
        <v>0</v>
      </c>
      <c r="AK412">
        <v>219.61</v>
      </c>
      <c r="AL412">
        <v>149.12</v>
      </c>
      <c r="AM412">
        <v>44.57</v>
      </c>
      <c r="AN412">
        <v>0</v>
      </c>
      <c r="AO412">
        <v>25.92</v>
      </c>
      <c r="AP412">
        <v>0</v>
      </c>
      <c r="AQ412">
        <v>2.89</v>
      </c>
      <c r="AR412">
        <v>0</v>
      </c>
      <c r="AS412">
        <v>0</v>
      </c>
      <c r="AT412">
        <v>130</v>
      </c>
      <c r="AU412">
        <v>89</v>
      </c>
      <c r="AV412">
        <v>1</v>
      </c>
      <c r="AW412">
        <v>1</v>
      </c>
      <c r="AZ412">
        <v>1</v>
      </c>
      <c r="BA412">
        <v>1</v>
      </c>
      <c r="BB412">
        <v>1</v>
      </c>
      <c r="BC412">
        <v>1</v>
      </c>
      <c r="BD412" t="s">
        <v>3</v>
      </c>
      <c r="BE412" t="s">
        <v>3</v>
      </c>
      <c r="BF412" t="s">
        <v>3</v>
      </c>
      <c r="BG412" t="s">
        <v>3</v>
      </c>
      <c r="BH412">
        <v>0</v>
      </c>
      <c r="BI412">
        <v>1</v>
      </c>
      <c r="BJ412" t="s">
        <v>285</v>
      </c>
      <c r="BM412">
        <v>22001</v>
      </c>
      <c r="BN412">
        <v>0</v>
      </c>
      <c r="BO412" t="s">
        <v>3</v>
      </c>
      <c r="BP412">
        <v>0</v>
      </c>
      <c r="BQ412">
        <v>2</v>
      </c>
      <c r="BR412">
        <v>0</v>
      </c>
      <c r="BS412">
        <v>1</v>
      </c>
      <c r="BT412">
        <v>1</v>
      </c>
      <c r="BU412">
        <v>1</v>
      </c>
      <c r="BV412">
        <v>1</v>
      </c>
      <c r="BW412">
        <v>1</v>
      </c>
      <c r="BX412">
        <v>1</v>
      </c>
      <c r="BY412" t="s">
        <v>3</v>
      </c>
      <c r="BZ412">
        <v>130</v>
      </c>
      <c r="CA412">
        <v>89</v>
      </c>
      <c r="CB412" t="s">
        <v>3</v>
      </c>
      <c r="CE412">
        <v>0</v>
      </c>
      <c r="CF412">
        <v>0</v>
      </c>
      <c r="CG412">
        <v>0</v>
      </c>
      <c r="CM412">
        <v>0</v>
      </c>
      <c r="CN412" t="s">
        <v>1035</v>
      </c>
      <c r="CO412">
        <v>0</v>
      </c>
      <c r="CP412">
        <f t="shared" si="437"/>
        <v>739</v>
      </c>
      <c r="CQ412">
        <f t="shared" si="438"/>
        <v>149.12</v>
      </c>
      <c r="CR412">
        <f t="shared" si="439"/>
        <v>61.506599999999999</v>
      </c>
      <c r="CS412">
        <f t="shared" si="440"/>
        <v>0</v>
      </c>
      <c r="CT412">
        <f t="shared" si="441"/>
        <v>35.769599999999997</v>
      </c>
      <c r="CU412">
        <f t="shared" si="442"/>
        <v>0</v>
      </c>
      <c r="CV412">
        <f t="shared" si="443"/>
        <v>3.9881999999999995</v>
      </c>
      <c r="CW412">
        <f t="shared" si="444"/>
        <v>0</v>
      </c>
      <c r="CX412">
        <f t="shared" si="445"/>
        <v>0</v>
      </c>
      <c r="CY412">
        <f t="shared" si="446"/>
        <v>139.1</v>
      </c>
      <c r="CZ412">
        <f t="shared" si="447"/>
        <v>95.23</v>
      </c>
      <c r="DC412" t="s">
        <v>3</v>
      </c>
      <c r="DD412" t="s">
        <v>3</v>
      </c>
      <c r="DE412" t="s">
        <v>286</v>
      </c>
      <c r="DF412" t="s">
        <v>286</v>
      </c>
      <c r="DG412" t="s">
        <v>286</v>
      </c>
      <c r="DH412" t="s">
        <v>3</v>
      </c>
      <c r="DI412" t="s">
        <v>286</v>
      </c>
      <c r="DJ412" t="s">
        <v>286</v>
      </c>
      <c r="DK412" t="s">
        <v>3</v>
      </c>
      <c r="DL412" t="s">
        <v>3</v>
      </c>
      <c r="DM412" t="s">
        <v>3</v>
      </c>
      <c r="DN412">
        <v>0</v>
      </c>
      <c r="DO412">
        <v>0</v>
      </c>
      <c r="DP412">
        <v>1</v>
      </c>
      <c r="DQ412">
        <v>1</v>
      </c>
      <c r="DU412">
        <v>1013</v>
      </c>
      <c r="DV412" t="s">
        <v>284</v>
      </c>
      <c r="DW412" t="s">
        <v>284</v>
      </c>
      <c r="DX412">
        <v>1</v>
      </c>
      <c r="DZ412" t="s">
        <v>3</v>
      </c>
      <c r="EA412" t="s">
        <v>3</v>
      </c>
      <c r="EB412" t="s">
        <v>3</v>
      </c>
      <c r="EC412" t="s">
        <v>3</v>
      </c>
      <c r="EE412">
        <v>41318404</v>
      </c>
      <c r="EF412">
        <v>2</v>
      </c>
      <c r="EG412" t="s">
        <v>25</v>
      </c>
      <c r="EH412">
        <v>0</v>
      </c>
      <c r="EI412" t="s">
        <v>3</v>
      </c>
      <c r="EJ412">
        <v>1</v>
      </c>
      <c r="EK412">
        <v>22001</v>
      </c>
      <c r="EL412" t="s">
        <v>287</v>
      </c>
      <c r="EM412" t="s">
        <v>288</v>
      </c>
      <c r="EO412" t="s">
        <v>289</v>
      </c>
      <c r="EQ412">
        <v>132864</v>
      </c>
      <c r="ER412">
        <v>219.61</v>
      </c>
      <c r="ES412">
        <v>149.12</v>
      </c>
      <c r="ET412">
        <v>44.57</v>
      </c>
      <c r="EU412">
        <v>0</v>
      </c>
      <c r="EV412">
        <v>25.92</v>
      </c>
      <c r="EW412">
        <v>2.89</v>
      </c>
      <c r="EX412">
        <v>0</v>
      </c>
      <c r="EY412">
        <v>0</v>
      </c>
      <c r="FQ412">
        <v>0</v>
      </c>
      <c r="FR412">
        <f t="shared" si="448"/>
        <v>0</v>
      </c>
      <c r="FS412">
        <v>0</v>
      </c>
      <c r="FX412">
        <v>130</v>
      </c>
      <c r="FY412">
        <v>89</v>
      </c>
      <c r="GA412" t="s">
        <v>3</v>
      </c>
      <c r="GD412">
        <v>1</v>
      </c>
      <c r="GF412">
        <v>1678324087</v>
      </c>
      <c r="GG412">
        <v>2</v>
      </c>
      <c r="GH412">
        <v>1</v>
      </c>
      <c r="GI412">
        <v>-2</v>
      </c>
      <c r="GJ412">
        <v>0</v>
      </c>
      <c r="GK412">
        <v>0</v>
      </c>
      <c r="GL412">
        <f t="shared" si="449"/>
        <v>0</v>
      </c>
      <c r="GM412">
        <f t="shared" si="450"/>
        <v>973</v>
      </c>
      <c r="GN412">
        <f t="shared" si="451"/>
        <v>973</v>
      </c>
      <c r="GO412">
        <f t="shared" si="452"/>
        <v>0</v>
      </c>
      <c r="GP412">
        <f t="shared" si="453"/>
        <v>0</v>
      </c>
      <c r="GR412">
        <v>0</v>
      </c>
      <c r="GS412">
        <v>3</v>
      </c>
      <c r="GT412">
        <v>0</v>
      </c>
      <c r="GU412" t="s">
        <v>3</v>
      </c>
      <c r="GV412">
        <f t="shared" si="454"/>
        <v>0</v>
      </c>
      <c r="GW412">
        <v>1</v>
      </c>
      <c r="GX412">
        <f t="shared" si="455"/>
        <v>0</v>
      </c>
      <c r="HA412">
        <v>0</v>
      </c>
      <c r="HB412">
        <v>0</v>
      </c>
      <c r="HC412">
        <f t="shared" si="456"/>
        <v>0</v>
      </c>
      <c r="HE412" t="s">
        <v>3</v>
      </c>
      <c r="HF412" t="s">
        <v>3</v>
      </c>
      <c r="HM412" t="s">
        <v>3</v>
      </c>
      <c r="HN412" t="s">
        <v>3</v>
      </c>
      <c r="HO412" t="s">
        <v>3</v>
      </c>
      <c r="HP412" t="s">
        <v>3</v>
      </c>
      <c r="HQ412" t="s">
        <v>3</v>
      </c>
      <c r="IK412">
        <v>0</v>
      </c>
    </row>
    <row r="414" spans="1:255" x14ac:dyDescent="0.2">
      <c r="A414" s="3">
        <v>51</v>
      </c>
      <c r="B414" s="3">
        <f>B227</f>
        <v>1</v>
      </c>
      <c r="C414" s="3">
        <f>A227</f>
        <v>4</v>
      </c>
      <c r="D414" s="3">
        <f>ROW(A227)</f>
        <v>227</v>
      </c>
      <c r="E414" s="3"/>
      <c r="F414" s="3" t="str">
        <f>IF(F227&lt;&gt;"",F227,"")</f>
        <v>Раздел 4</v>
      </c>
      <c r="G414" s="3" t="str">
        <f>IF(G227&lt;&gt;"",G227,"")</f>
        <v>Вынос линий 0,4 и 10 кВ и защита под проектируемой дорогой</v>
      </c>
      <c r="H414" s="3">
        <v>0</v>
      </c>
      <c r="I414" s="3"/>
      <c r="J414" s="3"/>
      <c r="K414" s="3"/>
      <c r="L414" s="3"/>
      <c r="M414" s="3"/>
      <c r="N414" s="3"/>
      <c r="O414" s="3">
        <f t="shared" ref="O414:T414" si="461">ROUND(AB414,0)</f>
        <v>528838</v>
      </c>
      <c r="P414" s="3">
        <f t="shared" si="461"/>
        <v>515342</v>
      </c>
      <c r="Q414" s="3">
        <f t="shared" si="461"/>
        <v>5315</v>
      </c>
      <c r="R414" s="3">
        <f t="shared" si="461"/>
        <v>620</v>
      </c>
      <c r="S414" s="3">
        <f t="shared" si="461"/>
        <v>8181</v>
      </c>
      <c r="T414" s="3">
        <f t="shared" si="461"/>
        <v>0</v>
      </c>
      <c r="U414" s="3">
        <f>AH414</f>
        <v>907.57309299999986</v>
      </c>
      <c r="V414" s="3">
        <f>AI414</f>
        <v>49.003454999999995</v>
      </c>
      <c r="W414" s="3">
        <f>ROUND(AJ414,0)</f>
        <v>855</v>
      </c>
      <c r="X414" s="3">
        <f>ROUND(AK414,0)</f>
        <v>9008</v>
      </c>
      <c r="Y414" s="3">
        <f>ROUND(AL414,0)</f>
        <v>4690</v>
      </c>
      <c r="Z414" s="3"/>
      <c r="AA414" s="3"/>
      <c r="AB414" s="3">
        <f>ROUND(SUMIF(AA231:AA412,"=76147896",O231:O412),0)</f>
        <v>528838</v>
      </c>
      <c r="AC414" s="3">
        <f>ROUND(SUMIF(AA231:AA412,"=76147896",P231:P412),0)</f>
        <v>515342</v>
      </c>
      <c r="AD414" s="3">
        <f>ROUND(SUMIF(AA231:AA412,"=76147896",Q231:Q412),0)</f>
        <v>5315</v>
      </c>
      <c r="AE414" s="3">
        <f>ROUND(SUMIF(AA231:AA412,"=76147896",R231:R412),0)</f>
        <v>620</v>
      </c>
      <c r="AF414" s="3">
        <f>ROUND(SUMIF(AA231:AA412,"=76147896",S231:S412),0)</f>
        <v>8181</v>
      </c>
      <c r="AG414" s="3">
        <f>ROUND(SUMIF(AA231:AA412,"=76147896",T231:T412),0)</f>
        <v>0</v>
      </c>
      <c r="AH414" s="3">
        <f>SUMIF(AA231:AA412,"=76147896",U231:U412)</f>
        <v>907.57309299999986</v>
      </c>
      <c r="AI414" s="3">
        <f>SUMIF(AA231:AA412,"=76147896",V231:V412)</f>
        <v>49.003454999999995</v>
      </c>
      <c r="AJ414" s="3">
        <f>ROUND(SUMIF(AA231:AA412,"=76147896",W231:W412),0)</f>
        <v>855</v>
      </c>
      <c r="AK414" s="3">
        <f>ROUND(SUMIF(AA231:AA412,"=76147896",X231:X412),0)</f>
        <v>9008</v>
      </c>
      <c r="AL414" s="3">
        <f>ROUND(SUMIF(AA231:AA412,"=76147896",Y231:Y412),0)</f>
        <v>4690</v>
      </c>
      <c r="AM414" s="3"/>
      <c r="AN414" s="3"/>
      <c r="AO414" s="3">
        <f t="shared" ref="AO414:BD414" si="462">ROUND(BX414,0)</f>
        <v>0</v>
      </c>
      <c r="AP414" s="3">
        <f t="shared" si="462"/>
        <v>0</v>
      </c>
      <c r="AQ414" s="3">
        <f t="shared" si="462"/>
        <v>0</v>
      </c>
      <c r="AR414" s="3">
        <f t="shared" si="462"/>
        <v>542536</v>
      </c>
      <c r="AS414" s="3">
        <f t="shared" si="462"/>
        <v>22548</v>
      </c>
      <c r="AT414" s="3">
        <f t="shared" si="462"/>
        <v>519988</v>
      </c>
      <c r="AU414" s="3">
        <f t="shared" si="462"/>
        <v>0</v>
      </c>
      <c r="AV414" s="3">
        <f t="shared" si="462"/>
        <v>515342</v>
      </c>
      <c r="AW414" s="3">
        <f t="shared" si="462"/>
        <v>515342</v>
      </c>
      <c r="AX414" s="3">
        <f t="shared" si="462"/>
        <v>0</v>
      </c>
      <c r="AY414" s="3">
        <f t="shared" si="462"/>
        <v>515342</v>
      </c>
      <c r="AZ414" s="3">
        <f t="shared" si="462"/>
        <v>0</v>
      </c>
      <c r="BA414" s="3">
        <f t="shared" si="462"/>
        <v>0</v>
      </c>
      <c r="BB414" s="3">
        <f t="shared" si="462"/>
        <v>0</v>
      </c>
      <c r="BC414" s="3">
        <f t="shared" si="462"/>
        <v>0</v>
      </c>
      <c r="BD414" s="3">
        <f t="shared" si="462"/>
        <v>0</v>
      </c>
      <c r="BE414" s="3"/>
      <c r="BF414" s="3"/>
      <c r="BG414" s="3"/>
      <c r="BH414" s="3"/>
      <c r="BI414" s="3"/>
      <c r="BJ414" s="3"/>
      <c r="BK414" s="3"/>
      <c r="BL414" s="3"/>
      <c r="BM414" s="3"/>
      <c r="BN414" s="3"/>
      <c r="BO414" s="3"/>
      <c r="BP414" s="3"/>
      <c r="BQ414" s="3"/>
      <c r="BR414" s="3"/>
      <c r="BS414" s="3"/>
      <c r="BT414" s="3"/>
      <c r="BU414" s="3"/>
      <c r="BV414" s="3"/>
      <c r="BW414" s="3"/>
      <c r="BX414" s="3">
        <f>ROUND(SUMIF(AA231:AA412,"=76147896",FQ231:FQ412),0)</f>
        <v>0</v>
      </c>
      <c r="BY414" s="3">
        <f>ROUND(SUMIF(AA231:AA412,"=76147896",FR231:FR412),0)</f>
        <v>0</v>
      </c>
      <c r="BZ414" s="3">
        <f>ROUND(SUMIF(AA231:AA412,"=76147896",GL231:GL412),0)</f>
        <v>0</v>
      </c>
      <c r="CA414" s="3">
        <f>ROUND(SUMIF(AA231:AA412,"=76147896",GM231:GM412),0)</f>
        <v>542536</v>
      </c>
      <c r="CB414" s="3">
        <f>ROUND(SUMIF(AA231:AA412,"=76147896",GN231:GN412),0)</f>
        <v>22548</v>
      </c>
      <c r="CC414" s="3">
        <f>ROUND(SUMIF(AA231:AA412,"=76147896",GO231:GO412),0)</f>
        <v>519988</v>
      </c>
      <c r="CD414" s="3">
        <f>ROUND(SUMIF(AA231:AA412,"=76147896",GP231:GP412),0)</f>
        <v>0</v>
      </c>
      <c r="CE414" s="3">
        <f>AC414-BX414</f>
        <v>515342</v>
      </c>
      <c r="CF414" s="3">
        <f>AC414-BY414</f>
        <v>515342</v>
      </c>
      <c r="CG414" s="3">
        <f>BX414-BZ414</f>
        <v>0</v>
      </c>
      <c r="CH414" s="3">
        <f>AC414-BX414-BY414+BZ414</f>
        <v>515342</v>
      </c>
      <c r="CI414" s="3">
        <f>BY414-BZ414</f>
        <v>0</v>
      </c>
      <c r="CJ414" s="3">
        <f>ROUND(SUMIF(AA231:AA412,"=76147896",GX231:GX412),0)</f>
        <v>0</v>
      </c>
      <c r="CK414" s="3">
        <f>ROUND(SUMIF(AA231:AA412,"=76147896",GY231:GY412),0)</f>
        <v>0</v>
      </c>
      <c r="CL414" s="3">
        <f>ROUND(SUMIF(AA231:AA412,"=76147896",GZ231:GZ412),0)</f>
        <v>0</v>
      </c>
      <c r="CM414" s="3">
        <f>ROUND(SUMIF(AA231:AA412,"=76147896",HD231:HD412),0)</f>
        <v>0</v>
      </c>
      <c r="CN414" s="3"/>
      <c r="CO414" s="3"/>
      <c r="CP414" s="3"/>
      <c r="CQ414" s="3"/>
      <c r="CR414" s="3"/>
      <c r="CS414" s="3"/>
      <c r="CT414" s="3"/>
      <c r="CU414" s="3"/>
      <c r="CV414" s="3"/>
      <c r="CW414" s="3"/>
      <c r="CX414" s="3"/>
      <c r="CY414" s="3"/>
      <c r="CZ414" s="3"/>
      <c r="DA414" s="3"/>
      <c r="DB414" s="3"/>
      <c r="DC414" s="3"/>
      <c r="DD414" s="3"/>
      <c r="DE414" s="3"/>
      <c r="DF414" s="3"/>
      <c r="DG414" s="4">
        <f t="shared" ref="DG414:DL414" si="463">ROUND(DT414,0)</f>
        <v>4360924</v>
      </c>
      <c r="DH414" s="4">
        <f t="shared" si="463"/>
        <v>4249728</v>
      </c>
      <c r="DI414" s="4">
        <f t="shared" si="463"/>
        <v>43536</v>
      </c>
      <c r="DJ414" s="4">
        <f t="shared" si="463"/>
        <v>5032</v>
      </c>
      <c r="DK414" s="4">
        <f t="shared" si="463"/>
        <v>67660</v>
      </c>
      <c r="DL414" s="4">
        <f t="shared" si="463"/>
        <v>0</v>
      </c>
      <c r="DM414" s="4">
        <f>DZ414</f>
        <v>907.57309299999986</v>
      </c>
      <c r="DN414" s="4">
        <f>EA414</f>
        <v>49.003454999999995</v>
      </c>
      <c r="DO414" s="4">
        <f>ROUND(EB414,0)</f>
        <v>855</v>
      </c>
      <c r="DP414" s="4">
        <f>ROUND(EC414,0)</f>
        <v>74581</v>
      </c>
      <c r="DQ414" s="4">
        <f>ROUND(ED414,0)</f>
        <v>38789</v>
      </c>
      <c r="DR414" s="4"/>
      <c r="DS414" s="4"/>
      <c r="DT414" s="4">
        <f>ROUND(SUMIF(AA231:AA412,"=76147894",O231:O412),0)</f>
        <v>4360924</v>
      </c>
      <c r="DU414" s="4">
        <f>ROUND(SUMIF(AA231:AA412,"=76147894",P231:P412),0)</f>
        <v>4249728</v>
      </c>
      <c r="DV414" s="4">
        <f>ROUND(SUMIF(AA231:AA412,"=76147894",Q231:Q412),0)</f>
        <v>43536</v>
      </c>
      <c r="DW414" s="4">
        <f>ROUND(SUMIF(AA231:AA412,"=76147894",R231:R412),0)</f>
        <v>5032</v>
      </c>
      <c r="DX414" s="4">
        <f>ROUND(SUMIF(AA231:AA412,"=76147894",S231:S412),0)</f>
        <v>67660</v>
      </c>
      <c r="DY414" s="4">
        <f>ROUND(SUMIF(AA231:AA412,"=76147894",T231:T412),0)</f>
        <v>0</v>
      </c>
      <c r="DZ414" s="4">
        <f>SUMIF(AA231:AA412,"=76147894",U231:U412)</f>
        <v>907.57309299999986</v>
      </c>
      <c r="EA414" s="4">
        <f>SUMIF(AA231:AA412,"=76147894",V231:V412)</f>
        <v>49.003454999999995</v>
      </c>
      <c r="EB414" s="4">
        <f>ROUND(SUMIF(AA231:AA412,"=76147894",W231:W412),0)</f>
        <v>855</v>
      </c>
      <c r="EC414" s="4">
        <f>ROUND(SUMIF(AA231:AA412,"=76147894",X231:X412),0)</f>
        <v>74581</v>
      </c>
      <c r="ED414" s="4">
        <f>ROUND(SUMIF(AA231:AA412,"=76147894",Y231:Y412),0)</f>
        <v>38789</v>
      </c>
      <c r="EE414" s="4"/>
      <c r="EF414" s="4"/>
      <c r="EG414" s="4">
        <f t="shared" ref="EG414:EV414" si="464">ROUND(FP414,0)</f>
        <v>0</v>
      </c>
      <c r="EH414" s="4">
        <f t="shared" si="464"/>
        <v>0</v>
      </c>
      <c r="EI414" s="4">
        <f t="shared" si="464"/>
        <v>0</v>
      </c>
      <c r="EJ414" s="4">
        <f t="shared" si="464"/>
        <v>4474294</v>
      </c>
      <c r="EK414" s="4">
        <f t="shared" si="464"/>
        <v>192911</v>
      </c>
      <c r="EL414" s="4">
        <f t="shared" si="464"/>
        <v>4281383</v>
      </c>
      <c r="EM414" s="4">
        <f t="shared" si="464"/>
        <v>0</v>
      </c>
      <c r="EN414" s="4">
        <f t="shared" si="464"/>
        <v>4249728</v>
      </c>
      <c r="EO414" s="4">
        <f t="shared" si="464"/>
        <v>4249728</v>
      </c>
      <c r="EP414" s="4">
        <f t="shared" si="464"/>
        <v>0</v>
      </c>
      <c r="EQ414" s="4">
        <f t="shared" si="464"/>
        <v>4249728</v>
      </c>
      <c r="ER414" s="4">
        <f t="shared" si="464"/>
        <v>0</v>
      </c>
      <c r="ES414" s="4">
        <f t="shared" si="464"/>
        <v>0</v>
      </c>
      <c r="ET414" s="4">
        <f t="shared" si="464"/>
        <v>0</v>
      </c>
      <c r="EU414" s="4">
        <f t="shared" si="464"/>
        <v>0</v>
      </c>
      <c r="EV414" s="4">
        <f t="shared" si="464"/>
        <v>0</v>
      </c>
      <c r="EW414" s="4"/>
      <c r="EX414" s="4"/>
      <c r="EY414" s="4"/>
      <c r="EZ414" s="4"/>
      <c r="FA414" s="4"/>
      <c r="FB414" s="4"/>
      <c r="FC414" s="4"/>
      <c r="FD414" s="4"/>
      <c r="FE414" s="4"/>
      <c r="FF414" s="4"/>
      <c r="FG414" s="4"/>
      <c r="FH414" s="4"/>
      <c r="FI414" s="4"/>
      <c r="FJ414" s="4"/>
      <c r="FK414" s="4"/>
      <c r="FL414" s="4"/>
      <c r="FM414" s="4"/>
      <c r="FN414" s="4"/>
      <c r="FO414" s="4"/>
      <c r="FP414" s="4">
        <f>ROUND(SUMIF(AA231:AA412,"=76147894",FQ231:FQ412),0)</f>
        <v>0</v>
      </c>
      <c r="FQ414" s="4">
        <f>ROUND(SUMIF(AA231:AA412,"=76147894",FR231:FR412),0)</f>
        <v>0</v>
      </c>
      <c r="FR414" s="4">
        <f>ROUND(SUMIF(AA231:AA412,"=76147894",GL231:GL412),0)</f>
        <v>0</v>
      </c>
      <c r="FS414" s="4">
        <f>ROUND(SUMIF(AA231:AA412,"=76147894",GM231:GM412),0)</f>
        <v>4474294</v>
      </c>
      <c r="FT414" s="4">
        <f>ROUND(SUMIF(AA231:AA412,"=76147894",GN231:GN412),0)</f>
        <v>192911</v>
      </c>
      <c r="FU414" s="4">
        <f>ROUND(SUMIF(AA231:AA412,"=76147894",GO231:GO412),0)</f>
        <v>4281383</v>
      </c>
      <c r="FV414" s="4">
        <f>ROUND(SUMIF(AA231:AA412,"=76147894",GP231:GP412),0)</f>
        <v>0</v>
      </c>
      <c r="FW414" s="4">
        <f>DU414-FP414</f>
        <v>4249728</v>
      </c>
      <c r="FX414" s="4">
        <f>DU414-FQ414</f>
        <v>4249728</v>
      </c>
      <c r="FY414" s="4">
        <f>FP414-FR414</f>
        <v>0</v>
      </c>
      <c r="FZ414" s="4">
        <f>DU414-FP414-FQ414+FR414</f>
        <v>4249728</v>
      </c>
      <c r="GA414" s="4">
        <f>FQ414-FR414</f>
        <v>0</v>
      </c>
      <c r="GB414" s="4">
        <f>ROUND(SUMIF(AA231:AA412,"=76147894",GX231:GX412),0)</f>
        <v>0</v>
      </c>
      <c r="GC414" s="4">
        <f>ROUND(SUMIF(AA231:AA412,"=76147894",GY231:GY412),0)</f>
        <v>0</v>
      </c>
      <c r="GD414" s="4">
        <f>ROUND(SUMIF(AA231:AA412,"=76147894",GZ231:GZ412),0)</f>
        <v>0</v>
      </c>
      <c r="GE414" s="4">
        <f>ROUND(SUMIF(AA231:AA412,"=76147894",HD231:HD412),0)</f>
        <v>0</v>
      </c>
      <c r="GF414" s="4"/>
      <c r="GG414" s="4"/>
      <c r="GH414" s="4"/>
      <c r="GI414" s="4"/>
      <c r="GJ414" s="4"/>
      <c r="GK414" s="4"/>
      <c r="GL414" s="4"/>
      <c r="GM414" s="4"/>
      <c r="GN414" s="4"/>
      <c r="GO414" s="4"/>
      <c r="GP414" s="4"/>
      <c r="GQ414" s="4"/>
      <c r="GR414" s="4"/>
      <c r="GS414" s="4"/>
      <c r="GT414" s="4"/>
      <c r="GU414" s="4"/>
      <c r="GV414" s="4"/>
      <c r="GW414" s="4"/>
      <c r="GX414" s="4">
        <v>0</v>
      </c>
    </row>
    <row r="416" spans="1:255" x14ac:dyDescent="0.2">
      <c r="A416" s="5">
        <v>50</v>
      </c>
      <c r="B416" s="5">
        <v>0</v>
      </c>
      <c r="C416" s="5">
        <v>0</v>
      </c>
      <c r="D416" s="5">
        <v>1</v>
      </c>
      <c r="E416" s="5">
        <v>201</v>
      </c>
      <c r="F416" s="5">
        <f>ROUND(Source!O414,O416)</f>
        <v>528838</v>
      </c>
      <c r="G416" s="5" t="s">
        <v>77</v>
      </c>
      <c r="H416" s="5" t="s">
        <v>78</v>
      </c>
      <c r="I416" s="5"/>
      <c r="J416" s="5"/>
      <c r="K416" s="5">
        <v>201</v>
      </c>
      <c r="L416" s="5">
        <v>1</v>
      </c>
      <c r="M416" s="5">
        <v>3</v>
      </c>
      <c r="N416" s="5" t="s">
        <v>3</v>
      </c>
      <c r="O416" s="5">
        <v>0</v>
      </c>
      <c r="P416" s="5">
        <f>ROUND(Source!DG414,O416)</f>
        <v>4360924</v>
      </c>
      <c r="Q416" s="5"/>
      <c r="R416" s="5"/>
      <c r="S416" s="5"/>
      <c r="T416" s="5"/>
      <c r="U416" s="5"/>
      <c r="V416" s="5"/>
      <c r="W416" s="5">
        <v>528838</v>
      </c>
      <c r="X416" s="5">
        <v>1</v>
      </c>
      <c r="Y416" s="5">
        <v>528838</v>
      </c>
      <c r="Z416" s="5">
        <v>4360924</v>
      </c>
      <c r="AA416" s="5">
        <v>1</v>
      </c>
      <c r="AB416" s="5">
        <v>4360924</v>
      </c>
    </row>
    <row r="417" spans="1:28" x14ac:dyDescent="0.2">
      <c r="A417" s="5">
        <v>50</v>
      </c>
      <c r="B417" s="5">
        <v>0</v>
      </c>
      <c r="C417" s="5">
        <v>0</v>
      </c>
      <c r="D417" s="5">
        <v>1</v>
      </c>
      <c r="E417" s="5">
        <v>202</v>
      </c>
      <c r="F417" s="5">
        <f>ROUND(Source!P414,O417)</f>
        <v>515342</v>
      </c>
      <c r="G417" s="5" t="s">
        <v>79</v>
      </c>
      <c r="H417" s="5" t="s">
        <v>80</v>
      </c>
      <c r="I417" s="5"/>
      <c r="J417" s="5"/>
      <c r="K417" s="5">
        <v>202</v>
      </c>
      <c r="L417" s="5">
        <v>2</v>
      </c>
      <c r="M417" s="5">
        <v>3</v>
      </c>
      <c r="N417" s="5" t="s">
        <v>3</v>
      </c>
      <c r="O417" s="5">
        <v>0</v>
      </c>
      <c r="P417" s="5">
        <f>ROUND(Source!DH414,O417)</f>
        <v>4249728</v>
      </c>
      <c r="Q417" s="5"/>
      <c r="R417" s="5"/>
      <c r="S417" s="5"/>
      <c r="T417" s="5"/>
      <c r="U417" s="5"/>
      <c r="V417" s="5"/>
      <c r="W417" s="5">
        <v>515342</v>
      </c>
      <c r="X417" s="5">
        <v>1</v>
      </c>
      <c r="Y417" s="5">
        <v>515342</v>
      </c>
      <c r="Z417" s="5">
        <v>4249728</v>
      </c>
      <c r="AA417" s="5">
        <v>1</v>
      </c>
      <c r="AB417" s="5">
        <v>4249728</v>
      </c>
    </row>
    <row r="418" spans="1:28" x14ac:dyDescent="0.2">
      <c r="A418" s="5">
        <v>50</v>
      </c>
      <c r="B418" s="5">
        <v>0</v>
      </c>
      <c r="C418" s="5">
        <v>0</v>
      </c>
      <c r="D418" s="5">
        <v>1</v>
      </c>
      <c r="E418" s="5">
        <v>222</v>
      </c>
      <c r="F418" s="5">
        <f>ROUND(Source!AO414,O418)</f>
        <v>0</v>
      </c>
      <c r="G418" s="5" t="s">
        <v>81</v>
      </c>
      <c r="H418" s="5" t="s">
        <v>82</v>
      </c>
      <c r="I418" s="5"/>
      <c r="J418" s="5"/>
      <c r="K418" s="5">
        <v>222</v>
      </c>
      <c r="L418" s="5">
        <v>3</v>
      </c>
      <c r="M418" s="5">
        <v>3</v>
      </c>
      <c r="N418" s="5" t="s">
        <v>3</v>
      </c>
      <c r="O418" s="5">
        <v>0</v>
      </c>
      <c r="P418" s="5">
        <f>ROUND(Source!EG414,O418)</f>
        <v>0</v>
      </c>
      <c r="Q418" s="5"/>
      <c r="R418" s="5"/>
      <c r="S418" s="5"/>
      <c r="T418" s="5"/>
      <c r="U418" s="5"/>
      <c r="V418" s="5"/>
      <c r="W418" s="5">
        <v>0</v>
      </c>
      <c r="X418" s="5">
        <v>1</v>
      </c>
      <c r="Y418" s="5">
        <v>0</v>
      </c>
      <c r="Z418" s="5">
        <v>0</v>
      </c>
      <c r="AA418" s="5">
        <v>1</v>
      </c>
      <c r="AB418" s="5">
        <v>0</v>
      </c>
    </row>
    <row r="419" spans="1:28" x14ac:dyDescent="0.2">
      <c r="A419" s="5">
        <v>50</v>
      </c>
      <c r="B419" s="5">
        <v>0</v>
      </c>
      <c r="C419" s="5">
        <v>0</v>
      </c>
      <c r="D419" s="5">
        <v>1</v>
      </c>
      <c r="E419" s="5">
        <v>225</v>
      </c>
      <c r="F419" s="5">
        <f>ROUND(Source!AV414,O419)</f>
        <v>515342</v>
      </c>
      <c r="G419" s="5" t="s">
        <v>83</v>
      </c>
      <c r="H419" s="5" t="s">
        <v>84</v>
      </c>
      <c r="I419" s="5"/>
      <c r="J419" s="5"/>
      <c r="K419" s="5">
        <v>225</v>
      </c>
      <c r="L419" s="5">
        <v>4</v>
      </c>
      <c r="M419" s="5">
        <v>3</v>
      </c>
      <c r="N419" s="5" t="s">
        <v>3</v>
      </c>
      <c r="O419" s="5">
        <v>0</v>
      </c>
      <c r="P419" s="5">
        <f>ROUND(Source!EN414,O419)</f>
        <v>4249728</v>
      </c>
      <c r="Q419" s="5"/>
      <c r="R419" s="5"/>
      <c r="S419" s="5"/>
      <c r="T419" s="5"/>
      <c r="U419" s="5"/>
      <c r="V419" s="5"/>
      <c r="W419" s="5">
        <v>515342</v>
      </c>
      <c r="X419" s="5">
        <v>1</v>
      </c>
      <c r="Y419" s="5">
        <v>515342</v>
      </c>
      <c r="Z419" s="5">
        <v>4249728</v>
      </c>
      <c r="AA419" s="5">
        <v>1</v>
      </c>
      <c r="AB419" s="5">
        <v>4249728</v>
      </c>
    </row>
    <row r="420" spans="1:28" x14ac:dyDescent="0.2">
      <c r="A420" s="5">
        <v>50</v>
      </c>
      <c r="B420" s="5">
        <v>0</v>
      </c>
      <c r="C420" s="5">
        <v>0</v>
      </c>
      <c r="D420" s="5">
        <v>1</v>
      </c>
      <c r="E420" s="5">
        <v>226</v>
      </c>
      <c r="F420" s="5">
        <f>ROUND(Source!AW414,O420)</f>
        <v>515342</v>
      </c>
      <c r="G420" s="5" t="s">
        <v>85</v>
      </c>
      <c r="H420" s="5" t="s">
        <v>86</v>
      </c>
      <c r="I420" s="5"/>
      <c r="J420" s="5"/>
      <c r="K420" s="5">
        <v>226</v>
      </c>
      <c r="L420" s="5">
        <v>5</v>
      </c>
      <c r="M420" s="5">
        <v>3</v>
      </c>
      <c r="N420" s="5" t="s">
        <v>3</v>
      </c>
      <c r="O420" s="5">
        <v>0</v>
      </c>
      <c r="P420" s="5">
        <f>ROUND(Source!EO414,O420)</f>
        <v>4249728</v>
      </c>
      <c r="Q420" s="5"/>
      <c r="R420" s="5"/>
      <c r="S420" s="5"/>
      <c r="T420" s="5"/>
      <c r="U420" s="5"/>
      <c r="V420" s="5"/>
      <c r="W420" s="5">
        <v>515342</v>
      </c>
      <c r="X420" s="5">
        <v>1</v>
      </c>
      <c r="Y420" s="5">
        <v>515342</v>
      </c>
      <c r="Z420" s="5">
        <v>4249728</v>
      </c>
      <c r="AA420" s="5">
        <v>1</v>
      </c>
      <c r="AB420" s="5">
        <v>4249728</v>
      </c>
    </row>
    <row r="421" spans="1:28" x14ac:dyDescent="0.2">
      <c r="A421" s="5">
        <v>50</v>
      </c>
      <c r="B421" s="5">
        <v>0</v>
      </c>
      <c r="C421" s="5">
        <v>0</v>
      </c>
      <c r="D421" s="5">
        <v>1</v>
      </c>
      <c r="E421" s="5">
        <v>227</v>
      </c>
      <c r="F421" s="5">
        <f>ROUND(Source!AX414,O421)</f>
        <v>0</v>
      </c>
      <c r="G421" s="5" t="s">
        <v>87</v>
      </c>
      <c r="H421" s="5" t="s">
        <v>88</v>
      </c>
      <c r="I421" s="5"/>
      <c r="J421" s="5"/>
      <c r="K421" s="5">
        <v>227</v>
      </c>
      <c r="L421" s="5">
        <v>6</v>
      </c>
      <c r="M421" s="5">
        <v>3</v>
      </c>
      <c r="N421" s="5" t="s">
        <v>3</v>
      </c>
      <c r="O421" s="5">
        <v>0</v>
      </c>
      <c r="P421" s="5">
        <f>ROUND(Source!EP414,O421)</f>
        <v>0</v>
      </c>
      <c r="Q421" s="5"/>
      <c r="R421" s="5"/>
      <c r="S421" s="5"/>
      <c r="T421" s="5"/>
      <c r="U421" s="5"/>
      <c r="V421" s="5"/>
      <c r="W421" s="5">
        <v>0</v>
      </c>
      <c r="X421" s="5">
        <v>1</v>
      </c>
      <c r="Y421" s="5">
        <v>0</v>
      </c>
      <c r="Z421" s="5">
        <v>0</v>
      </c>
      <c r="AA421" s="5">
        <v>1</v>
      </c>
      <c r="AB421" s="5">
        <v>0</v>
      </c>
    </row>
    <row r="422" spans="1:28" x14ac:dyDescent="0.2">
      <c r="A422" s="5">
        <v>50</v>
      </c>
      <c r="B422" s="5">
        <v>0</v>
      </c>
      <c r="C422" s="5">
        <v>0</v>
      </c>
      <c r="D422" s="5">
        <v>1</v>
      </c>
      <c r="E422" s="5">
        <v>228</v>
      </c>
      <c r="F422" s="5">
        <f>ROUND(Source!AY414,O422)</f>
        <v>515342</v>
      </c>
      <c r="G422" s="5" t="s">
        <v>89</v>
      </c>
      <c r="H422" s="5" t="s">
        <v>90</v>
      </c>
      <c r="I422" s="5"/>
      <c r="J422" s="5"/>
      <c r="K422" s="5">
        <v>228</v>
      </c>
      <c r="L422" s="5">
        <v>7</v>
      </c>
      <c r="M422" s="5">
        <v>3</v>
      </c>
      <c r="N422" s="5" t="s">
        <v>3</v>
      </c>
      <c r="O422" s="5">
        <v>0</v>
      </c>
      <c r="P422" s="5">
        <f>ROUND(Source!EQ414,O422)</f>
        <v>4249728</v>
      </c>
      <c r="Q422" s="5"/>
      <c r="R422" s="5"/>
      <c r="S422" s="5"/>
      <c r="T422" s="5"/>
      <c r="U422" s="5"/>
      <c r="V422" s="5"/>
      <c r="W422" s="5">
        <v>515342</v>
      </c>
      <c r="X422" s="5">
        <v>1</v>
      </c>
      <c r="Y422" s="5">
        <v>515342</v>
      </c>
      <c r="Z422" s="5">
        <v>4249728</v>
      </c>
      <c r="AA422" s="5">
        <v>1</v>
      </c>
      <c r="AB422" s="5">
        <v>4249728</v>
      </c>
    </row>
    <row r="423" spans="1:28" x14ac:dyDescent="0.2">
      <c r="A423" s="5">
        <v>50</v>
      </c>
      <c r="B423" s="5">
        <v>0</v>
      </c>
      <c r="C423" s="5">
        <v>0</v>
      </c>
      <c r="D423" s="5">
        <v>1</v>
      </c>
      <c r="E423" s="5">
        <v>216</v>
      </c>
      <c r="F423" s="5">
        <f>ROUND(Source!AP414,O423)</f>
        <v>0</v>
      </c>
      <c r="G423" s="5" t="s">
        <v>91</v>
      </c>
      <c r="H423" s="5" t="s">
        <v>92</v>
      </c>
      <c r="I423" s="5"/>
      <c r="J423" s="5"/>
      <c r="K423" s="5">
        <v>216</v>
      </c>
      <c r="L423" s="5">
        <v>8</v>
      </c>
      <c r="M423" s="5">
        <v>3</v>
      </c>
      <c r="N423" s="5" t="s">
        <v>3</v>
      </c>
      <c r="O423" s="5">
        <v>0</v>
      </c>
      <c r="P423" s="5">
        <f>ROUND(Source!EH414,O423)</f>
        <v>0</v>
      </c>
      <c r="Q423" s="5"/>
      <c r="R423" s="5"/>
      <c r="S423" s="5"/>
      <c r="T423" s="5"/>
      <c r="U423" s="5"/>
      <c r="V423" s="5"/>
      <c r="W423" s="5">
        <v>0</v>
      </c>
      <c r="X423" s="5">
        <v>1</v>
      </c>
      <c r="Y423" s="5">
        <v>0</v>
      </c>
      <c r="Z423" s="5">
        <v>0</v>
      </c>
      <c r="AA423" s="5">
        <v>1</v>
      </c>
      <c r="AB423" s="5">
        <v>0</v>
      </c>
    </row>
    <row r="424" spans="1:28" x14ac:dyDescent="0.2">
      <c r="A424" s="5">
        <v>50</v>
      </c>
      <c r="B424" s="5">
        <v>0</v>
      </c>
      <c r="C424" s="5">
        <v>0</v>
      </c>
      <c r="D424" s="5">
        <v>1</v>
      </c>
      <c r="E424" s="5">
        <v>223</v>
      </c>
      <c r="F424" s="5">
        <f>ROUND(Source!AQ414,O424)</f>
        <v>0</v>
      </c>
      <c r="G424" s="5" t="s">
        <v>93</v>
      </c>
      <c r="H424" s="5" t="s">
        <v>94</v>
      </c>
      <c r="I424" s="5"/>
      <c r="J424" s="5"/>
      <c r="K424" s="5">
        <v>223</v>
      </c>
      <c r="L424" s="5">
        <v>9</v>
      </c>
      <c r="M424" s="5">
        <v>3</v>
      </c>
      <c r="N424" s="5" t="s">
        <v>3</v>
      </c>
      <c r="O424" s="5">
        <v>0</v>
      </c>
      <c r="P424" s="5">
        <f>ROUND(Source!EI414,O424)</f>
        <v>0</v>
      </c>
      <c r="Q424" s="5"/>
      <c r="R424" s="5"/>
      <c r="S424" s="5"/>
      <c r="T424" s="5"/>
      <c r="U424" s="5"/>
      <c r="V424" s="5"/>
      <c r="W424" s="5">
        <v>0</v>
      </c>
      <c r="X424" s="5">
        <v>1</v>
      </c>
      <c r="Y424" s="5">
        <v>0</v>
      </c>
      <c r="Z424" s="5">
        <v>0</v>
      </c>
      <c r="AA424" s="5">
        <v>1</v>
      </c>
      <c r="AB424" s="5">
        <v>0</v>
      </c>
    </row>
    <row r="425" spans="1:28" x14ac:dyDescent="0.2">
      <c r="A425" s="5">
        <v>50</v>
      </c>
      <c r="B425" s="5">
        <v>0</v>
      </c>
      <c r="C425" s="5">
        <v>0</v>
      </c>
      <c r="D425" s="5">
        <v>1</v>
      </c>
      <c r="E425" s="5">
        <v>229</v>
      </c>
      <c r="F425" s="5">
        <f>ROUND(Source!AZ414,O425)</f>
        <v>0</v>
      </c>
      <c r="G425" s="5" t="s">
        <v>95</v>
      </c>
      <c r="H425" s="5" t="s">
        <v>96</v>
      </c>
      <c r="I425" s="5"/>
      <c r="J425" s="5"/>
      <c r="K425" s="5">
        <v>229</v>
      </c>
      <c r="L425" s="5">
        <v>10</v>
      </c>
      <c r="M425" s="5">
        <v>3</v>
      </c>
      <c r="N425" s="5" t="s">
        <v>3</v>
      </c>
      <c r="O425" s="5">
        <v>0</v>
      </c>
      <c r="P425" s="5">
        <f>ROUND(Source!ER414,O425)</f>
        <v>0</v>
      </c>
      <c r="Q425" s="5"/>
      <c r="R425" s="5"/>
      <c r="S425" s="5"/>
      <c r="T425" s="5"/>
      <c r="U425" s="5"/>
      <c r="V425" s="5"/>
      <c r="W425" s="5">
        <v>0</v>
      </c>
      <c r="X425" s="5">
        <v>1</v>
      </c>
      <c r="Y425" s="5">
        <v>0</v>
      </c>
      <c r="Z425" s="5">
        <v>0</v>
      </c>
      <c r="AA425" s="5">
        <v>1</v>
      </c>
      <c r="AB425" s="5">
        <v>0</v>
      </c>
    </row>
    <row r="426" spans="1:28" x14ac:dyDescent="0.2">
      <c r="A426" s="5">
        <v>50</v>
      </c>
      <c r="B426" s="5">
        <v>0</v>
      </c>
      <c r="C426" s="5">
        <v>0</v>
      </c>
      <c r="D426" s="5">
        <v>1</v>
      </c>
      <c r="E426" s="5">
        <v>203</v>
      </c>
      <c r="F426" s="5">
        <f>ROUND(Source!Q414,O426)</f>
        <v>5315</v>
      </c>
      <c r="G426" s="5" t="s">
        <v>97</v>
      </c>
      <c r="H426" s="5" t="s">
        <v>98</v>
      </c>
      <c r="I426" s="5"/>
      <c r="J426" s="5"/>
      <c r="K426" s="5">
        <v>203</v>
      </c>
      <c r="L426" s="5">
        <v>11</v>
      </c>
      <c r="M426" s="5">
        <v>3</v>
      </c>
      <c r="N426" s="5" t="s">
        <v>3</v>
      </c>
      <c r="O426" s="5">
        <v>0</v>
      </c>
      <c r="P426" s="5">
        <f>ROUND(Source!DI414,O426)</f>
        <v>43536</v>
      </c>
      <c r="Q426" s="5"/>
      <c r="R426" s="5"/>
      <c r="S426" s="5"/>
      <c r="T426" s="5"/>
      <c r="U426" s="5"/>
      <c r="V426" s="5"/>
      <c r="W426" s="5">
        <v>5315</v>
      </c>
      <c r="X426" s="5">
        <v>1</v>
      </c>
      <c r="Y426" s="5">
        <v>5315</v>
      </c>
      <c r="Z426" s="5">
        <v>43536</v>
      </c>
      <c r="AA426" s="5">
        <v>1</v>
      </c>
      <c r="AB426" s="5">
        <v>43536</v>
      </c>
    </row>
    <row r="427" spans="1:28" x14ac:dyDescent="0.2">
      <c r="A427" s="5">
        <v>50</v>
      </c>
      <c r="B427" s="5">
        <v>0</v>
      </c>
      <c r="C427" s="5">
        <v>0</v>
      </c>
      <c r="D427" s="5">
        <v>1</v>
      </c>
      <c r="E427" s="5">
        <v>231</v>
      </c>
      <c r="F427" s="5">
        <f>ROUND(Source!BB414,O427)</f>
        <v>0</v>
      </c>
      <c r="G427" s="5" t="s">
        <v>99</v>
      </c>
      <c r="H427" s="5" t="s">
        <v>100</v>
      </c>
      <c r="I427" s="5"/>
      <c r="J427" s="5"/>
      <c r="K427" s="5">
        <v>231</v>
      </c>
      <c r="L427" s="5">
        <v>12</v>
      </c>
      <c r="M427" s="5">
        <v>3</v>
      </c>
      <c r="N427" s="5" t="s">
        <v>3</v>
      </c>
      <c r="O427" s="5">
        <v>0</v>
      </c>
      <c r="P427" s="5">
        <f>ROUND(Source!ET414,O427)</f>
        <v>0</v>
      </c>
      <c r="Q427" s="5"/>
      <c r="R427" s="5"/>
      <c r="S427" s="5"/>
      <c r="T427" s="5"/>
      <c r="U427" s="5"/>
      <c r="V427" s="5"/>
      <c r="W427" s="5">
        <v>0</v>
      </c>
      <c r="X427" s="5">
        <v>1</v>
      </c>
      <c r="Y427" s="5">
        <v>0</v>
      </c>
      <c r="Z427" s="5">
        <v>0</v>
      </c>
      <c r="AA427" s="5">
        <v>1</v>
      </c>
      <c r="AB427" s="5">
        <v>0</v>
      </c>
    </row>
    <row r="428" spans="1:28" x14ac:dyDescent="0.2">
      <c r="A428" s="5">
        <v>50</v>
      </c>
      <c r="B428" s="5">
        <v>0</v>
      </c>
      <c r="C428" s="5">
        <v>0</v>
      </c>
      <c r="D428" s="5">
        <v>1</v>
      </c>
      <c r="E428" s="5">
        <v>204</v>
      </c>
      <c r="F428" s="5">
        <f>ROUND(Source!R414,O428)</f>
        <v>620</v>
      </c>
      <c r="G428" s="5" t="s">
        <v>101</v>
      </c>
      <c r="H428" s="5" t="s">
        <v>102</v>
      </c>
      <c r="I428" s="5"/>
      <c r="J428" s="5"/>
      <c r="K428" s="5">
        <v>204</v>
      </c>
      <c r="L428" s="5">
        <v>13</v>
      </c>
      <c r="M428" s="5">
        <v>3</v>
      </c>
      <c r="N428" s="5" t="s">
        <v>3</v>
      </c>
      <c r="O428" s="5">
        <v>0</v>
      </c>
      <c r="P428" s="5">
        <f>ROUND(Source!DJ414,O428)</f>
        <v>5032</v>
      </c>
      <c r="Q428" s="5"/>
      <c r="R428" s="5"/>
      <c r="S428" s="5"/>
      <c r="T428" s="5"/>
      <c r="U428" s="5"/>
      <c r="V428" s="5"/>
      <c r="W428" s="5">
        <v>620</v>
      </c>
      <c r="X428" s="5">
        <v>1</v>
      </c>
      <c r="Y428" s="5">
        <v>620</v>
      </c>
      <c r="Z428" s="5">
        <v>5032</v>
      </c>
      <c r="AA428" s="5">
        <v>1</v>
      </c>
      <c r="AB428" s="5">
        <v>5032</v>
      </c>
    </row>
    <row r="429" spans="1:28" x14ac:dyDescent="0.2">
      <c r="A429" s="5">
        <v>50</v>
      </c>
      <c r="B429" s="5">
        <v>0</v>
      </c>
      <c r="C429" s="5">
        <v>0</v>
      </c>
      <c r="D429" s="5">
        <v>1</v>
      </c>
      <c r="E429" s="5">
        <v>205</v>
      </c>
      <c r="F429" s="5">
        <f>ROUND(Source!S414,O429)</f>
        <v>8181</v>
      </c>
      <c r="G429" s="5" t="s">
        <v>103</v>
      </c>
      <c r="H429" s="5" t="s">
        <v>104</v>
      </c>
      <c r="I429" s="5"/>
      <c r="J429" s="5"/>
      <c r="K429" s="5">
        <v>205</v>
      </c>
      <c r="L429" s="5">
        <v>14</v>
      </c>
      <c r="M429" s="5">
        <v>3</v>
      </c>
      <c r="N429" s="5" t="s">
        <v>3</v>
      </c>
      <c r="O429" s="5">
        <v>0</v>
      </c>
      <c r="P429" s="5">
        <f>ROUND(Source!DK414,O429)</f>
        <v>67660</v>
      </c>
      <c r="Q429" s="5"/>
      <c r="R429" s="5"/>
      <c r="S429" s="5"/>
      <c r="T429" s="5"/>
      <c r="U429" s="5"/>
      <c r="V429" s="5"/>
      <c r="W429" s="5">
        <v>8181</v>
      </c>
      <c r="X429" s="5">
        <v>1</v>
      </c>
      <c r="Y429" s="5">
        <v>8181</v>
      </c>
      <c r="Z429" s="5">
        <v>67660</v>
      </c>
      <c r="AA429" s="5">
        <v>1</v>
      </c>
      <c r="AB429" s="5">
        <v>67660</v>
      </c>
    </row>
    <row r="430" spans="1:28" x14ac:dyDescent="0.2">
      <c r="A430" s="5">
        <v>50</v>
      </c>
      <c r="B430" s="5">
        <v>0</v>
      </c>
      <c r="C430" s="5">
        <v>0</v>
      </c>
      <c r="D430" s="5">
        <v>1</v>
      </c>
      <c r="E430" s="5">
        <v>232</v>
      </c>
      <c r="F430" s="5">
        <f>ROUND(Source!BC414,O430)</f>
        <v>0</v>
      </c>
      <c r="G430" s="5" t="s">
        <v>105</v>
      </c>
      <c r="H430" s="5" t="s">
        <v>106</v>
      </c>
      <c r="I430" s="5"/>
      <c r="J430" s="5"/>
      <c r="K430" s="5">
        <v>232</v>
      </c>
      <c r="L430" s="5">
        <v>15</v>
      </c>
      <c r="M430" s="5">
        <v>3</v>
      </c>
      <c r="N430" s="5" t="s">
        <v>3</v>
      </c>
      <c r="O430" s="5">
        <v>0</v>
      </c>
      <c r="P430" s="5">
        <f>ROUND(Source!EU414,O430)</f>
        <v>0</v>
      </c>
      <c r="Q430" s="5"/>
      <c r="R430" s="5"/>
      <c r="S430" s="5"/>
      <c r="T430" s="5"/>
      <c r="U430" s="5"/>
      <c r="V430" s="5"/>
      <c r="W430" s="5">
        <v>0</v>
      </c>
      <c r="X430" s="5">
        <v>1</v>
      </c>
      <c r="Y430" s="5">
        <v>0</v>
      </c>
      <c r="Z430" s="5">
        <v>0</v>
      </c>
      <c r="AA430" s="5">
        <v>1</v>
      </c>
      <c r="AB430" s="5">
        <v>0</v>
      </c>
    </row>
    <row r="431" spans="1:28" x14ac:dyDescent="0.2">
      <c r="A431" s="5">
        <v>50</v>
      </c>
      <c r="B431" s="5">
        <v>0</v>
      </c>
      <c r="C431" s="5">
        <v>0</v>
      </c>
      <c r="D431" s="5">
        <v>1</v>
      </c>
      <c r="E431" s="5">
        <v>214</v>
      </c>
      <c r="F431" s="5">
        <f>ROUND(Source!AS414,O431)</f>
        <v>22548</v>
      </c>
      <c r="G431" s="5" t="s">
        <v>107</v>
      </c>
      <c r="H431" s="5" t="s">
        <v>108</v>
      </c>
      <c r="I431" s="5"/>
      <c r="J431" s="5"/>
      <c r="K431" s="5">
        <v>214</v>
      </c>
      <c r="L431" s="5">
        <v>16</v>
      </c>
      <c r="M431" s="5">
        <v>3</v>
      </c>
      <c r="N431" s="5" t="s">
        <v>3</v>
      </c>
      <c r="O431" s="5">
        <v>0</v>
      </c>
      <c r="P431" s="5">
        <f>ROUND(Source!EK414,O431)</f>
        <v>192911</v>
      </c>
      <c r="Q431" s="5"/>
      <c r="R431" s="5"/>
      <c r="S431" s="5"/>
      <c r="T431" s="5"/>
      <c r="U431" s="5"/>
      <c r="V431" s="5"/>
      <c r="W431" s="5">
        <v>22548</v>
      </c>
      <c r="X431" s="5">
        <v>1</v>
      </c>
      <c r="Y431" s="5">
        <v>22548</v>
      </c>
      <c r="Z431" s="5">
        <v>192911</v>
      </c>
      <c r="AA431" s="5">
        <v>1</v>
      </c>
      <c r="AB431" s="5">
        <v>192911</v>
      </c>
    </row>
    <row r="432" spans="1:28" x14ac:dyDescent="0.2">
      <c r="A432" s="5">
        <v>50</v>
      </c>
      <c r="B432" s="5">
        <v>0</v>
      </c>
      <c r="C432" s="5">
        <v>0</v>
      </c>
      <c r="D432" s="5">
        <v>1</v>
      </c>
      <c r="E432" s="5">
        <v>215</v>
      </c>
      <c r="F432" s="5">
        <f>ROUND(Source!AT414,O432)</f>
        <v>519988</v>
      </c>
      <c r="G432" s="5" t="s">
        <v>109</v>
      </c>
      <c r="H432" s="5" t="s">
        <v>110</v>
      </c>
      <c r="I432" s="5"/>
      <c r="J432" s="5"/>
      <c r="K432" s="5">
        <v>215</v>
      </c>
      <c r="L432" s="5">
        <v>17</v>
      </c>
      <c r="M432" s="5">
        <v>3</v>
      </c>
      <c r="N432" s="5" t="s">
        <v>3</v>
      </c>
      <c r="O432" s="5">
        <v>0</v>
      </c>
      <c r="P432" s="5">
        <f>ROUND(Source!EL414,O432)</f>
        <v>4281383</v>
      </c>
      <c r="Q432" s="5"/>
      <c r="R432" s="5"/>
      <c r="S432" s="5"/>
      <c r="T432" s="5"/>
      <c r="U432" s="5"/>
      <c r="V432" s="5"/>
      <c r="W432" s="5">
        <v>519988</v>
      </c>
      <c r="X432" s="5">
        <v>1</v>
      </c>
      <c r="Y432" s="5">
        <v>519988</v>
      </c>
      <c r="Z432" s="5">
        <v>4281383</v>
      </c>
      <c r="AA432" s="5">
        <v>1</v>
      </c>
      <c r="AB432" s="5">
        <v>4281383</v>
      </c>
    </row>
    <row r="433" spans="1:255" x14ac:dyDescent="0.2">
      <c r="A433" s="5">
        <v>50</v>
      </c>
      <c r="B433" s="5">
        <v>0</v>
      </c>
      <c r="C433" s="5">
        <v>0</v>
      </c>
      <c r="D433" s="5">
        <v>1</v>
      </c>
      <c r="E433" s="5">
        <v>217</v>
      </c>
      <c r="F433" s="5">
        <f>ROUND(Source!AU414,O433)</f>
        <v>0</v>
      </c>
      <c r="G433" s="5" t="s">
        <v>111</v>
      </c>
      <c r="H433" s="5" t="s">
        <v>112</v>
      </c>
      <c r="I433" s="5"/>
      <c r="J433" s="5"/>
      <c r="K433" s="5">
        <v>217</v>
      </c>
      <c r="L433" s="5">
        <v>18</v>
      </c>
      <c r="M433" s="5">
        <v>3</v>
      </c>
      <c r="N433" s="5" t="s">
        <v>3</v>
      </c>
      <c r="O433" s="5">
        <v>0</v>
      </c>
      <c r="P433" s="5">
        <f>ROUND(Source!EM414,O433)</f>
        <v>0</v>
      </c>
      <c r="Q433" s="5"/>
      <c r="R433" s="5"/>
      <c r="S433" s="5"/>
      <c r="T433" s="5"/>
      <c r="U433" s="5"/>
      <c r="V433" s="5"/>
      <c r="W433" s="5">
        <v>0</v>
      </c>
      <c r="X433" s="5">
        <v>1</v>
      </c>
      <c r="Y433" s="5">
        <v>0</v>
      </c>
      <c r="Z433" s="5">
        <v>0</v>
      </c>
      <c r="AA433" s="5">
        <v>1</v>
      </c>
      <c r="AB433" s="5">
        <v>0</v>
      </c>
    </row>
    <row r="434" spans="1:255" x14ac:dyDescent="0.2">
      <c r="A434" s="5">
        <v>50</v>
      </c>
      <c r="B434" s="5">
        <v>0</v>
      </c>
      <c r="C434" s="5">
        <v>0</v>
      </c>
      <c r="D434" s="5">
        <v>1</v>
      </c>
      <c r="E434" s="5">
        <v>230</v>
      </c>
      <c r="F434" s="5">
        <f>ROUND(Source!BA414,O434)</f>
        <v>0</v>
      </c>
      <c r="G434" s="5" t="s">
        <v>113</v>
      </c>
      <c r="H434" s="5" t="s">
        <v>114</v>
      </c>
      <c r="I434" s="5"/>
      <c r="J434" s="5"/>
      <c r="K434" s="5">
        <v>230</v>
      </c>
      <c r="L434" s="5">
        <v>19</v>
      </c>
      <c r="M434" s="5">
        <v>3</v>
      </c>
      <c r="N434" s="5" t="s">
        <v>3</v>
      </c>
      <c r="O434" s="5">
        <v>0</v>
      </c>
      <c r="P434" s="5">
        <f>ROUND(Source!ES414,O434)</f>
        <v>0</v>
      </c>
      <c r="Q434" s="5"/>
      <c r="R434" s="5"/>
      <c r="S434" s="5"/>
      <c r="T434" s="5"/>
      <c r="U434" s="5"/>
      <c r="V434" s="5"/>
      <c r="W434" s="5">
        <v>0</v>
      </c>
      <c r="X434" s="5">
        <v>1</v>
      </c>
      <c r="Y434" s="5">
        <v>0</v>
      </c>
      <c r="Z434" s="5">
        <v>0</v>
      </c>
      <c r="AA434" s="5">
        <v>1</v>
      </c>
      <c r="AB434" s="5">
        <v>0</v>
      </c>
    </row>
    <row r="435" spans="1:255" x14ac:dyDescent="0.2">
      <c r="A435" s="5">
        <v>50</v>
      </c>
      <c r="B435" s="5">
        <v>0</v>
      </c>
      <c r="C435" s="5">
        <v>0</v>
      </c>
      <c r="D435" s="5">
        <v>1</v>
      </c>
      <c r="E435" s="5">
        <v>206</v>
      </c>
      <c r="F435" s="5">
        <f>ROUND(Source!T414,O435)</f>
        <v>0</v>
      </c>
      <c r="G435" s="5" t="s">
        <v>115</v>
      </c>
      <c r="H435" s="5" t="s">
        <v>116</v>
      </c>
      <c r="I435" s="5"/>
      <c r="J435" s="5"/>
      <c r="K435" s="5">
        <v>206</v>
      </c>
      <c r="L435" s="5">
        <v>20</v>
      </c>
      <c r="M435" s="5">
        <v>3</v>
      </c>
      <c r="N435" s="5" t="s">
        <v>3</v>
      </c>
      <c r="O435" s="5">
        <v>0</v>
      </c>
      <c r="P435" s="5">
        <f>ROUND(Source!DL414,O435)</f>
        <v>0</v>
      </c>
      <c r="Q435" s="5"/>
      <c r="R435" s="5"/>
      <c r="S435" s="5"/>
      <c r="T435" s="5"/>
      <c r="U435" s="5"/>
      <c r="V435" s="5"/>
      <c r="W435" s="5">
        <v>0</v>
      </c>
      <c r="X435" s="5">
        <v>1</v>
      </c>
      <c r="Y435" s="5">
        <v>0</v>
      </c>
      <c r="Z435" s="5">
        <v>0</v>
      </c>
      <c r="AA435" s="5">
        <v>1</v>
      </c>
      <c r="AB435" s="5">
        <v>0</v>
      </c>
    </row>
    <row r="436" spans="1:255" x14ac:dyDescent="0.2">
      <c r="A436" s="5">
        <v>50</v>
      </c>
      <c r="B436" s="5">
        <v>0</v>
      </c>
      <c r="C436" s="5">
        <v>0</v>
      </c>
      <c r="D436" s="5">
        <v>1</v>
      </c>
      <c r="E436" s="5">
        <v>207</v>
      </c>
      <c r="F436" s="5">
        <f>Source!U414</f>
        <v>907.57309299999986</v>
      </c>
      <c r="G436" s="5" t="s">
        <v>117</v>
      </c>
      <c r="H436" s="5" t="s">
        <v>118</v>
      </c>
      <c r="I436" s="5"/>
      <c r="J436" s="5"/>
      <c r="K436" s="5">
        <v>207</v>
      </c>
      <c r="L436" s="5">
        <v>21</v>
      </c>
      <c r="M436" s="5">
        <v>3</v>
      </c>
      <c r="N436" s="5" t="s">
        <v>3</v>
      </c>
      <c r="O436" s="5">
        <v>-1</v>
      </c>
      <c r="P436" s="5">
        <f>Source!DM414</f>
        <v>907.57309299999986</v>
      </c>
      <c r="Q436" s="5"/>
      <c r="R436" s="5"/>
      <c r="S436" s="5"/>
      <c r="T436" s="5"/>
      <c r="U436" s="5"/>
      <c r="V436" s="5"/>
      <c r="W436" s="5">
        <v>907.57309299999997</v>
      </c>
      <c r="X436" s="5">
        <v>1</v>
      </c>
      <c r="Y436" s="5">
        <v>907.57309299999997</v>
      </c>
      <c r="Z436" s="5">
        <v>907.57309299999997</v>
      </c>
      <c r="AA436" s="5">
        <v>1</v>
      </c>
      <c r="AB436" s="5">
        <v>907.57309299999997</v>
      </c>
    </row>
    <row r="437" spans="1:255" x14ac:dyDescent="0.2">
      <c r="A437" s="5">
        <v>50</v>
      </c>
      <c r="B437" s="5">
        <v>0</v>
      </c>
      <c r="C437" s="5">
        <v>0</v>
      </c>
      <c r="D437" s="5">
        <v>1</v>
      </c>
      <c r="E437" s="5">
        <v>208</v>
      </c>
      <c r="F437" s="5">
        <f>Source!V414</f>
        <v>49.003454999999995</v>
      </c>
      <c r="G437" s="5" t="s">
        <v>119</v>
      </c>
      <c r="H437" s="5" t="s">
        <v>120</v>
      </c>
      <c r="I437" s="5"/>
      <c r="J437" s="5"/>
      <c r="K437" s="5">
        <v>208</v>
      </c>
      <c r="L437" s="5">
        <v>22</v>
      </c>
      <c r="M437" s="5">
        <v>3</v>
      </c>
      <c r="N437" s="5" t="s">
        <v>3</v>
      </c>
      <c r="O437" s="5">
        <v>-1</v>
      </c>
      <c r="P437" s="5">
        <f>Source!DN414</f>
        <v>49.003454999999995</v>
      </c>
      <c r="Q437" s="5"/>
      <c r="R437" s="5"/>
      <c r="S437" s="5"/>
      <c r="T437" s="5"/>
      <c r="U437" s="5"/>
      <c r="V437" s="5"/>
      <c r="W437" s="5">
        <v>49.003454999999995</v>
      </c>
      <c r="X437" s="5">
        <v>1</v>
      </c>
      <c r="Y437" s="5">
        <v>49.003454999999995</v>
      </c>
      <c r="Z437" s="5">
        <v>49.003454999999995</v>
      </c>
      <c r="AA437" s="5">
        <v>1</v>
      </c>
      <c r="AB437" s="5">
        <v>49.003454999999995</v>
      </c>
    </row>
    <row r="438" spans="1:255" x14ac:dyDescent="0.2">
      <c r="A438" s="5">
        <v>50</v>
      </c>
      <c r="B438" s="5">
        <v>0</v>
      </c>
      <c r="C438" s="5">
        <v>0</v>
      </c>
      <c r="D438" s="5">
        <v>1</v>
      </c>
      <c r="E438" s="5">
        <v>209</v>
      </c>
      <c r="F438" s="5">
        <f>ROUND(Source!W414,O438)</f>
        <v>855</v>
      </c>
      <c r="G438" s="5" t="s">
        <v>121</v>
      </c>
      <c r="H438" s="5" t="s">
        <v>122</v>
      </c>
      <c r="I438" s="5"/>
      <c r="J438" s="5"/>
      <c r="K438" s="5">
        <v>209</v>
      </c>
      <c r="L438" s="5">
        <v>23</v>
      </c>
      <c r="M438" s="5">
        <v>3</v>
      </c>
      <c r="N438" s="5" t="s">
        <v>3</v>
      </c>
      <c r="O438" s="5">
        <v>0</v>
      </c>
      <c r="P438" s="5">
        <f>ROUND(Source!DO414,O438)</f>
        <v>855</v>
      </c>
      <c r="Q438" s="5"/>
      <c r="R438" s="5"/>
      <c r="S438" s="5"/>
      <c r="T438" s="5"/>
      <c r="U438" s="5"/>
      <c r="V438" s="5"/>
      <c r="W438" s="5">
        <v>855</v>
      </c>
      <c r="X438" s="5">
        <v>1</v>
      </c>
      <c r="Y438" s="5">
        <v>855</v>
      </c>
      <c r="Z438" s="5">
        <v>855</v>
      </c>
      <c r="AA438" s="5">
        <v>1</v>
      </c>
      <c r="AB438" s="5">
        <v>855</v>
      </c>
    </row>
    <row r="439" spans="1:255" x14ac:dyDescent="0.2">
      <c r="A439" s="5">
        <v>50</v>
      </c>
      <c r="B439" s="5">
        <v>0</v>
      </c>
      <c r="C439" s="5">
        <v>0</v>
      </c>
      <c r="D439" s="5">
        <v>1</v>
      </c>
      <c r="E439" s="5">
        <v>233</v>
      </c>
      <c r="F439" s="5">
        <f>ROUND(Source!BD414,O439)</f>
        <v>0</v>
      </c>
      <c r="G439" s="5" t="s">
        <v>123</v>
      </c>
      <c r="H439" s="5" t="s">
        <v>124</v>
      </c>
      <c r="I439" s="5"/>
      <c r="J439" s="5"/>
      <c r="K439" s="5">
        <v>233</v>
      </c>
      <c r="L439" s="5">
        <v>24</v>
      </c>
      <c r="M439" s="5">
        <v>3</v>
      </c>
      <c r="N439" s="5" t="s">
        <v>3</v>
      </c>
      <c r="O439" s="5">
        <v>0</v>
      </c>
      <c r="P439" s="5">
        <f>ROUND(Source!EV414,O439)</f>
        <v>0</v>
      </c>
      <c r="Q439" s="5"/>
      <c r="R439" s="5"/>
      <c r="S439" s="5"/>
      <c r="T439" s="5"/>
      <c r="U439" s="5"/>
      <c r="V439" s="5"/>
      <c r="W439" s="5">
        <v>0</v>
      </c>
      <c r="X439" s="5">
        <v>1</v>
      </c>
      <c r="Y439" s="5">
        <v>0</v>
      </c>
      <c r="Z439" s="5">
        <v>0</v>
      </c>
      <c r="AA439" s="5">
        <v>1</v>
      </c>
      <c r="AB439" s="5">
        <v>0</v>
      </c>
    </row>
    <row r="440" spans="1:255" x14ac:dyDescent="0.2">
      <c r="A440" s="5">
        <v>50</v>
      </c>
      <c r="B440" s="5">
        <v>0</v>
      </c>
      <c r="C440" s="5">
        <v>0</v>
      </c>
      <c r="D440" s="5">
        <v>1</v>
      </c>
      <c r="E440" s="5">
        <v>210</v>
      </c>
      <c r="F440" s="5">
        <f>ROUND(Source!X414,O440)</f>
        <v>9008</v>
      </c>
      <c r="G440" s="5" t="s">
        <v>125</v>
      </c>
      <c r="H440" s="5" t="s">
        <v>126</v>
      </c>
      <c r="I440" s="5"/>
      <c r="J440" s="5"/>
      <c r="K440" s="5">
        <v>210</v>
      </c>
      <c r="L440" s="5">
        <v>25</v>
      </c>
      <c r="M440" s="5">
        <v>3</v>
      </c>
      <c r="N440" s="5" t="s">
        <v>3</v>
      </c>
      <c r="O440" s="5">
        <v>0</v>
      </c>
      <c r="P440" s="5">
        <f>ROUND(Source!DP414,O440)</f>
        <v>74581</v>
      </c>
      <c r="Q440" s="5"/>
      <c r="R440" s="5"/>
      <c r="S440" s="5"/>
      <c r="T440" s="5"/>
      <c r="U440" s="5"/>
      <c r="V440" s="5"/>
      <c r="W440" s="5">
        <v>9008</v>
      </c>
      <c r="X440" s="5">
        <v>1</v>
      </c>
      <c r="Y440" s="5">
        <v>9008</v>
      </c>
      <c r="Z440" s="5">
        <v>74581</v>
      </c>
      <c r="AA440" s="5">
        <v>1</v>
      </c>
      <c r="AB440" s="5">
        <v>74581</v>
      </c>
    </row>
    <row r="441" spans="1:255" x14ac:dyDescent="0.2">
      <c r="A441" s="5">
        <v>50</v>
      </c>
      <c r="B441" s="5">
        <v>0</v>
      </c>
      <c r="C441" s="5">
        <v>0</v>
      </c>
      <c r="D441" s="5">
        <v>1</v>
      </c>
      <c r="E441" s="5">
        <v>211</v>
      </c>
      <c r="F441" s="5">
        <f>ROUND(Source!Y414,O441)</f>
        <v>4690</v>
      </c>
      <c r="G441" s="5" t="s">
        <v>127</v>
      </c>
      <c r="H441" s="5" t="s">
        <v>128</v>
      </c>
      <c r="I441" s="5"/>
      <c r="J441" s="5"/>
      <c r="K441" s="5">
        <v>211</v>
      </c>
      <c r="L441" s="5">
        <v>26</v>
      </c>
      <c r="M441" s="5">
        <v>3</v>
      </c>
      <c r="N441" s="5" t="s">
        <v>3</v>
      </c>
      <c r="O441" s="5">
        <v>0</v>
      </c>
      <c r="P441" s="5">
        <f>ROUND(Source!DQ414,O441)</f>
        <v>38789</v>
      </c>
      <c r="Q441" s="5"/>
      <c r="R441" s="5"/>
      <c r="S441" s="5"/>
      <c r="T441" s="5"/>
      <c r="U441" s="5"/>
      <c r="V441" s="5"/>
      <c r="W441" s="5">
        <v>4690</v>
      </c>
      <c r="X441" s="5">
        <v>1</v>
      </c>
      <c r="Y441" s="5">
        <v>4690</v>
      </c>
      <c r="Z441" s="5">
        <v>38789</v>
      </c>
      <c r="AA441" s="5">
        <v>1</v>
      </c>
      <c r="AB441" s="5">
        <v>38789</v>
      </c>
    </row>
    <row r="442" spans="1:255" x14ac:dyDescent="0.2">
      <c r="A442" s="5">
        <v>50</v>
      </c>
      <c r="B442" s="5">
        <v>0</v>
      </c>
      <c r="C442" s="5">
        <v>0</v>
      </c>
      <c r="D442" s="5">
        <v>1</v>
      </c>
      <c r="E442" s="5">
        <v>224</v>
      </c>
      <c r="F442" s="5">
        <f>ROUND(Source!AR414,O442)</f>
        <v>542536</v>
      </c>
      <c r="G442" s="5" t="s">
        <v>129</v>
      </c>
      <c r="H442" s="5" t="s">
        <v>130</v>
      </c>
      <c r="I442" s="5"/>
      <c r="J442" s="5"/>
      <c r="K442" s="5">
        <v>224</v>
      </c>
      <c r="L442" s="5">
        <v>27</v>
      </c>
      <c r="M442" s="5">
        <v>3</v>
      </c>
      <c r="N442" s="5" t="s">
        <v>3</v>
      </c>
      <c r="O442" s="5">
        <v>0</v>
      </c>
      <c r="P442" s="5">
        <f>ROUND(Source!EJ414,O442)</f>
        <v>4474294</v>
      </c>
      <c r="Q442" s="5"/>
      <c r="R442" s="5"/>
      <c r="S442" s="5"/>
      <c r="T442" s="5"/>
      <c r="U442" s="5"/>
      <c r="V442" s="5"/>
      <c r="W442" s="5">
        <v>542536</v>
      </c>
      <c r="X442" s="5">
        <v>1</v>
      </c>
      <c r="Y442" s="5">
        <v>542536</v>
      </c>
      <c r="Z442" s="5">
        <v>4474294</v>
      </c>
      <c r="AA442" s="5">
        <v>1</v>
      </c>
      <c r="AB442" s="5">
        <v>4474294</v>
      </c>
    </row>
    <row r="444" spans="1:255" x14ac:dyDescent="0.2">
      <c r="A444" s="1">
        <v>4</v>
      </c>
      <c r="B444" s="1">
        <v>1</v>
      </c>
      <c r="C444" s="1"/>
      <c r="D444" s="1">
        <f>ROW(A455)</f>
        <v>455</v>
      </c>
      <c r="E444" s="1"/>
      <c r="F444" s="1" t="s">
        <v>512</v>
      </c>
      <c r="G444" s="1" t="s">
        <v>513</v>
      </c>
      <c r="H444" s="1" t="s">
        <v>3</v>
      </c>
      <c r="I444" s="1">
        <v>0</v>
      </c>
      <c r="J444" s="1"/>
      <c r="K444" s="1">
        <v>0</v>
      </c>
      <c r="L444" s="1"/>
      <c r="M444" s="1" t="s">
        <v>3</v>
      </c>
      <c r="N444" s="1"/>
      <c r="O444" s="1"/>
      <c r="P444" s="1"/>
      <c r="Q444" s="1"/>
      <c r="R444" s="1"/>
      <c r="S444" s="1">
        <v>0</v>
      </c>
      <c r="T444" s="1">
        <v>0</v>
      </c>
      <c r="U444" s="1" t="s">
        <v>3</v>
      </c>
      <c r="V444" s="1">
        <v>0</v>
      </c>
      <c r="W444" s="1"/>
      <c r="X444" s="1"/>
      <c r="Y444" s="1"/>
      <c r="Z444" s="1"/>
      <c r="AA444" s="1"/>
      <c r="AB444" s="1" t="s">
        <v>3</v>
      </c>
      <c r="AC444" s="1" t="s">
        <v>3</v>
      </c>
      <c r="AD444" s="1" t="s">
        <v>3</v>
      </c>
      <c r="AE444" s="1" t="s">
        <v>3</v>
      </c>
      <c r="AF444" s="1" t="s">
        <v>3</v>
      </c>
      <c r="AG444" s="1" t="s">
        <v>3</v>
      </c>
      <c r="AH444" s="1"/>
      <c r="AI444" s="1"/>
      <c r="AJ444" s="1"/>
      <c r="AK444" s="1"/>
      <c r="AL444" s="1"/>
      <c r="AM444" s="1"/>
      <c r="AN444" s="1"/>
      <c r="AO444" s="1"/>
      <c r="AP444" s="1" t="s">
        <v>3</v>
      </c>
      <c r="AQ444" s="1" t="s">
        <v>3</v>
      </c>
      <c r="AR444" s="1" t="s">
        <v>3</v>
      </c>
      <c r="AS444" s="1"/>
      <c r="AT444" s="1"/>
      <c r="AU444" s="1"/>
      <c r="AV444" s="1"/>
      <c r="AW444" s="1"/>
      <c r="AX444" s="1"/>
      <c r="AY444" s="1"/>
      <c r="AZ444" s="1" t="s">
        <v>3</v>
      </c>
      <c r="BA444" s="1"/>
      <c r="BB444" s="1" t="s">
        <v>3</v>
      </c>
      <c r="BC444" s="1" t="s">
        <v>3</v>
      </c>
      <c r="BD444" s="1" t="s">
        <v>3</v>
      </c>
      <c r="BE444" s="1" t="s">
        <v>3</v>
      </c>
      <c r="BF444" s="1" t="s">
        <v>3</v>
      </c>
      <c r="BG444" s="1" t="s">
        <v>3</v>
      </c>
      <c r="BH444" s="1" t="s">
        <v>3</v>
      </c>
      <c r="BI444" s="1" t="s">
        <v>3</v>
      </c>
      <c r="BJ444" s="1" t="s">
        <v>3</v>
      </c>
      <c r="BK444" s="1" t="s">
        <v>3</v>
      </c>
      <c r="BL444" s="1" t="s">
        <v>3</v>
      </c>
      <c r="BM444" s="1" t="s">
        <v>3</v>
      </c>
      <c r="BN444" s="1" t="s">
        <v>3</v>
      </c>
      <c r="BO444" s="1" t="s">
        <v>3</v>
      </c>
      <c r="BP444" s="1" t="s">
        <v>3</v>
      </c>
      <c r="BQ444" s="1"/>
      <c r="BR444" s="1"/>
      <c r="BS444" s="1"/>
      <c r="BT444" s="1"/>
      <c r="BU444" s="1"/>
      <c r="BV444" s="1"/>
      <c r="BW444" s="1"/>
      <c r="BX444" s="1">
        <v>0</v>
      </c>
      <c r="BY444" s="1"/>
      <c r="BZ444" s="1"/>
      <c r="CA444" s="1"/>
      <c r="CB444" s="1"/>
      <c r="CC444" s="1"/>
      <c r="CD444" s="1"/>
      <c r="CE444" s="1"/>
      <c r="CF444" s="1"/>
      <c r="CG444" s="1"/>
      <c r="CH444" s="1"/>
      <c r="CI444" s="1"/>
      <c r="CJ444" s="1">
        <v>0</v>
      </c>
    </row>
    <row r="446" spans="1:255" x14ac:dyDescent="0.2">
      <c r="A446" s="3">
        <v>52</v>
      </c>
      <c r="B446" s="3">
        <f t="shared" ref="B446:G446" si="465">B455</f>
        <v>1</v>
      </c>
      <c r="C446" s="3">
        <f t="shared" si="465"/>
        <v>4</v>
      </c>
      <c r="D446" s="3">
        <f t="shared" si="465"/>
        <v>444</v>
      </c>
      <c r="E446" s="3">
        <f t="shared" si="465"/>
        <v>0</v>
      </c>
      <c r="F446" s="3" t="str">
        <f t="shared" si="465"/>
        <v>Новый раздел</v>
      </c>
      <c r="G446" s="3" t="str">
        <f t="shared" si="465"/>
        <v>Вывоз излешнего грунта</v>
      </c>
      <c r="H446" s="3"/>
      <c r="I446" s="3"/>
      <c r="J446" s="3"/>
      <c r="K446" s="3"/>
      <c r="L446" s="3"/>
      <c r="M446" s="3"/>
      <c r="N446" s="3"/>
      <c r="O446" s="3">
        <f t="shared" ref="O446:AT446" si="466">O455</f>
        <v>3721</v>
      </c>
      <c r="P446" s="3">
        <f t="shared" si="466"/>
        <v>0</v>
      </c>
      <c r="Q446" s="3">
        <f t="shared" si="466"/>
        <v>3721</v>
      </c>
      <c r="R446" s="3">
        <f t="shared" si="466"/>
        <v>0</v>
      </c>
      <c r="S446" s="3">
        <f t="shared" si="466"/>
        <v>0</v>
      </c>
      <c r="T446" s="3">
        <f t="shared" si="466"/>
        <v>0</v>
      </c>
      <c r="U446" s="3">
        <f t="shared" si="466"/>
        <v>0</v>
      </c>
      <c r="V446" s="3">
        <f t="shared" si="466"/>
        <v>0</v>
      </c>
      <c r="W446" s="3">
        <f t="shared" si="466"/>
        <v>0</v>
      </c>
      <c r="X446" s="3">
        <f t="shared" si="466"/>
        <v>0</v>
      </c>
      <c r="Y446" s="3">
        <f t="shared" si="466"/>
        <v>0</v>
      </c>
      <c r="Z446" s="3">
        <f t="shared" si="466"/>
        <v>0</v>
      </c>
      <c r="AA446" s="3">
        <f t="shared" si="466"/>
        <v>0</v>
      </c>
      <c r="AB446" s="3">
        <f t="shared" si="466"/>
        <v>3721</v>
      </c>
      <c r="AC446" s="3">
        <f t="shared" si="466"/>
        <v>0</v>
      </c>
      <c r="AD446" s="3">
        <f t="shared" si="466"/>
        <v>3721</v>
      </c>
      <c r="AE446" s="3">
        <f t="shared" si="466"/>
        <v>0</v>
      </c>
      <c r="AF446" s="3">
        <f t="shared" si="466"/>
        <v>0</v>
      </c>
      <c r="AG446" s="3">
        <f t="shared" si="466"/>
        <v>0</v>
      </c>
      <c r="AH446" s="3">
        <f t="shared" si="466"/>
        <v>0</v>
      </c>
      <c r="AI446" s="3">
        <f t="shared" si="466"/>
        <v>0</v>
      </c>
      <c r="AJ446" s="3">
        <f t="shared" si="466"/>
        <v>0</v>
      </c>
      <c r="AK446" s="3">
        <f t="shared" si="466"/>
        <v>0</v>
      </c>
      <c r="AL446" s="3">
        <f t="shared" si="466"/>
        <v>0</v>
      </c>
      <c r="AM446" s="3">
        <f t="shared" si="466"/>
        <v>0</v>
      </c>
      <c r="AN446" s="3">
        <f t="shared" si="466"/>
        <v>0</v>
      </c>
      <c r="AO446" s="3">
        <f t="shared" si="466"/>
        <v>0</v>
      </c>
      <c r="AP446" s="3">
        <f t="shared" si="466"/>
        <v>0</v>
      </c>
      <c r="AQ446" s="3">
        <f t="shared" si="466"/>
        <v>0</v>
      </c>
      <c r="AR446" s="3">
        <f t="shared" si="466"/>
        <v>3721</v>
      </c>
      <c r="AS446" s="3">
        <f t="shared" si="466"/>
        <v>3721</v>
      </c>
      <c r="AT446" s="3">
        <f t="shared" si="466"/>
        <v>0</v>
      </c>
      <c r="AU446" s="3">
        <f t="shared" ref="AU446:BZ446" si="467">AU455</f>
        <v>0</v>
      </c>
      <c r="AV446" s="3">
        <f t="shared" si="467"/>
        <v>0</v>
      </c>
      <c r="AW446" s="3">
        <f t="shared" si="467"/>
        <v>0</v>
      </c>
      <c r="AX446" s="3">
        <f t="shared" si="467"/>
        <v>0</v>
      </c>
      <c r="AY446" s="3">
        <f t="shared" si="467"/>
        <v>0</v>
      </c>
      <c r="AZ446" s="3">
        <f t="shared" si="467"/>
        <v>0</v>
      </c>
      <c r="BA446" s="3">
        <f t="shared" si="467"/>
        <v>0</v>
      </c>
      <c r="BB446" s="3">
        <f t="shared" si="467"/>
        <v>0</v>
      </c>
      <c r="BC446" s="3">
        <f t="shared" si="467"/>
        <v>0</v>
      </c>
      <c r="BD446" s="3">
        <f t="shared" si="467"/>
        <v>3721</v>
      </c>
      <c r="BE446" s="3">
        <f t="shared" si="467"/>
        <v>0</v>
      </c>
      <c r="BF446" s="3">
        <f t="shared" si="467"/>
        <v>0</v>
      </c>
      <c r="BG446" s="3">
        <f t="shared" si="467"/>
        <v>0</v>
      </c>
      <c r="BH446" s="3">
        <f t="shared" si="467"/>
        <v>0</v>
      </c>
      <c r="BI446" s="3">
        <f t="shared" si="467"/>
        <v>0</v>
      </c>
      <c r="BJ446" s="3">
        <f t="shared" si="467"/>
        <v>0</v>
      </c>
      <c r="BK446" s="3">
        <f t="shared" si="467"/>
        <v>0</v>
      </c>
      <c r="BL446" s="3">
        <f t="shared" si="467"/>
        <v>0</v>
      </c>
      <c r="BM446" s="3">
        <f t="shared" si="467"/>
        <v>0</v>
      </c>
      <c r="BN446" s="3">
        <f t="shared" si="467"/>
        <v>0</v>
      </c>
      <c r="BO446" s="3">
        <f t="shared" si="467"/>
        <v>0</v>
      </c>
      <c r="BP446" s="3">
        <f t="shared" si="467"/>
        <v>0</v>
      </c>
      <c r="BQ446" s="3">
        <f t="shared" si="467"/>
        <v>0</v>
      </c>
      <c r="BR446" s="3">
        <f t="shared" si="467"/>
        <v>0</v>
      </c>
      <c r="BS446" s="3">
        <f t="shared" si="467"/>
        <v>0</v>
      </c>
      <c r="BT446" s="3">
        <f t="shared" si="467"/>
        <v>0</v>
      </c>
      <c r="BU446" s="3">
        <f t="shared" si="467"/>
        <v>0</v>
      </c>
      <c r="BV446" s="3">
        <f t="shared" si="467"/>
        <v>0</v>
      </c>
      <c r="BW446" s="3">
        <f t="shared" si="467"/>
        <v>0</v>
      </c>
      <c r="BX446" s="3">
        <f t="shared" si="467"/>
        <v>0</v>
      </c>
      <c r="BY446" s="3">
        <f t="shared" si="467"/>
        <v>0</v>
      </c>
      <c r="BZ446" s="3">
        <f t="shared" si="467"/>
        <v>0</v>
      </c>
      <c r="CA446" s="3">
        <f t="shared" ref="CA446:DF446" si="468">CA455</f>
        <v>3721</v>
      </c>
      <c r="CB446" s="3">
        <f t="shared" si="468"/>
        <v>3721</v>
      </c>
      <c r="CC446" s="3">
        <f t="shared" si="468"/>
        <v>0</v>
      </c>
      <c r="CD446" s="3">
        <f t="shared" si="468"/>
        <v>0</v>
      </c>
      <c r="CE446" s="3">
        <f t="shared" si="468"/>
        <v>0</v>
      </c>
      <c r="CF446" s="3">
        <f t="shared" si="468"/>
        <v>0</v>
      </c>
      <c r="CG446" s="3">
        <f t="shared" si="468"/>
        <v>0</v>
      </c>
      <c r="CH446" s="3">
        <f t="shared" si="468"/>
        <v>0</v>
      </c>
      <c r="CI446" s="3">
        <f t="shared" si="468"/>
        <v>0</v>
      </c>
      <c r="CJ446" s="3">
        <f t="shared" si="468"/>
        <v>0</v>
      </c>
      <c r="CK446" s="3">
        <f t="shared" si="468"/>
        <v>0</v>
      </c>
      <c r="CL446" s="3">
        <f t="shared" si="468"/>
        <v>0</v>
      </c>
      <c r="CM446" s="3">
        <f t="shared" si="468"/>
        <v>3721</v>
      </c>
      <c r="CN446" s="3">
        <f t="shared" si="468"/>
        <v>0</v>
      </c>
      <c r="CO446" s="3">
        <f t="shared" si="468"/>
        <v>0</v>
      </c>
      <c r="CP446" s="3">
        <f t="shared" si="468"/>
        <v>0</v>
      </c>
      <c r="CQ446" s="3">
        <f t="shared" si="468"/>
        <v>0</v>
      </c>
      <c r="CR446" s="3">
        <f t="shared" si="468"/>
        <v>0</v>
      </c>
      <c r="CS446" s="3">
        <f t="shared" si="468"/>
        <v>0</v>
      </c>
      <c r="CT446" s="3">
        <f t="shared" si="468"/>
        <v>0</v>
      </c>
      <c r="CU446" s="3">
        <f t="shared" si="468"/>
        <v>0</v>
      </c>
      <c r="CV446" s="3">
        <f t="shared" si="468"/>
        <v>0</v>
      </c>
      <c r="CW446" s="3">
        <f t="shared" si="468"/>
        <v>0</v>
      </c>
      <c r="CX446" s="3">
        <f t="shared" si="468"/>
        <v>0</v>
      </c>
      <c r="CY446" s="3">
        <f t="shared" si="468"/>
        <v>0</v>
      </c>
      <c r="CZ446" s="3">
        <f t="shared" si="468"/>
        <v>0</v>
      </c>
      <c r="DA446" s="3">
        <f t="shared" si="468"/>
        <v>0</v>
      </c>
      <c r="DB446" s="3">
        <f t="shared" si="468"/>
        <v>0</v>
      </c>
      <c r="DC446" s="3">
        <f t="shared" si="468"/>
        <v>0</v>
      </c>
      <c r="DD446" s="3">
        <f t="shared" si="468"/>
        <v>0</v>
      </c>
      <c r="DE446" s="3">
        <f t="shared" si="468"/>
        <v>0</v>
      </c>
      <c r="DF446" s="3">
        <f t="shared" si="468"/>
        <v>0</v>
      </c>
      <c r="DG446" s="4">
        <f t="shared" ref="DG446:EL446" si="469">DG455</f>
        <v>28916</v>
      </c>
      <c r="DH446" s="4">
        <f t="shared" si="469"/>
        <v>0</v>
      </c>
      <c r="DI446" s="4">
        <f t="shared" si="469"/>
        <v>28916</v>
      </c>
      <c r="DJ446" s="4">
        <f t="shared" si="469"/>
        <v>0</v>
      </c>
      <c r="DK446" s="4">
        <f t="shared" si="469"/>
        <v>0</v>
      </c>
      <c r="DL446" s="4">
        <f t="shared" si="469"/>
        <v>0</v>
      </c>
      <c r="DM446" s="4">
        <f t="shared" si="469"/>
        <v>0</v>
      </c>
      <c r="DN446" s="4">
        <f t="shared" si="469"/>
        <v>0</v>
      </c>
      <c r="DO446" s="4">
        <f t="shared" si="469"/>
        <v>0</v>
      </c>
      <c r="DP446" s="4">
        <f t="shared" si="469"/>
        <v>0</v>
      </c>
      <c r="DQ446" s="4">
        <f t="shared" si="469"/>
        <v>0</v>
      </c>
      <c r="DR446" s="4">
        <f t="shared" si="469"/>
        <v>0</v>
      </c>
      <c r="DS446" s="4">
        <f t="shared" si="469"/>
        <v>0</v>
      </c>
      <c r="DT446" s="4">
        <f t="shared" si="469"/>
        <v>28916</v>
      </c>
      <c r="DU446" s="4">
        <f t="shared" si="469"/>
        <v>0</v>
      </c>
      <c r="DV446" s="4">
        <f t="shared" si="469"/>
        <v>28916</v>
      </c>
      <c r="DW446" s="4">
        <f t="shared" si="469"/>
        <v>0</v>
      </c>
      <c r="DX446" s="4">
        <f t="shared" si="469"/>
        <v>0</v>
      </c>
      <c r="DY446" s="4">
        <f t="shared" si="469"/>
        <v>0</v>
      </c>
      <c r="DZ446" s="4">
        <f t="shared" si="469"/>
        <v>0</v>
      </c>
      <c r="EA446" s="4">
        <f t="shared" si="469"/>
        <v>0</v>
      </c>
      <c r="EB446" s="4">
        <f t="shared" si="469"/>
        <v>0</v>
      </c>
      <c r="EC446" s="4">
        <f t="shared" si="469"/>
        <v>0</v>
      </c>
      <c r="ED446" s="4">
        <f t="shared" si="469"/>
        <v>0</v>
      </c>
      <c r="EE446" s="4">
        <f t="shared" si="469"/>
        <v>0</v>
      </c>
      <c r="EF446" s="4">
        <f t="shared" si="469"/>
        <v>0</v>
      </c>
      <c r="EG446" s="4">
        <f t="shared" si="469"/>
        <v>0</v>
      </c>
      <c r="EH446" s="4">
        <f t="shared" si="469"/>
        <v>0</v>
      </c>
      <c r="EI446" s="4">
        <f t="shared" si="469"/>
        <v>0</v>
      </c>
      <c r="EJ446" s="4">
        <f t="shared" si="469"/>
        <v>28916</v>
      </c>
      <c r="EK446" s="4">
        <f t="shared" si="469"/>
        <v>28916</v>
      </c>
      <c r="EL446" s="4">
        <f t="shared" si="469"/>
        <v>0</v>
      </c>
      <c r="EM446" s="4">
        <f t="shared" ref="EM446:FR446" si="470">EM455</f>
        <v>0</v>
      </c>
      <c r="EN446" s="4">
        <f t="shared" si="470"/>
        <v>0</v>
      </c>
      <c r="EO446" s="4">
        <f t="shared" si="470"/>
        <v>0</v>
      </c>
      <c r="EP446" s="4">
        <f t="shared" si="470"/>
        <v>0</v>
      </c>
      <c r="EQ446" s="4">
        <f t="shared" si="470"/>
        <v>0</v>
      </c>
      <c r="ER446" s="4">
        <f t="shared" si="470"/>
        <v>0</v>
      </c>
      <c r="ES446" s="4">
        <f t="shared" si="470"/>
        <v>0</v>
      </c>
      <c r="ET446" s="4">
        <f t="shared" si="470"/>
        <v>0</v>
      </c>
      <c r="EU446" s="4">
        <f t="shared" si="470"/>
        <v>0</v>
      </c>
      <c r="EV446" s="4">
        <f t="shared" si="470"/>
        <v>28916</v>
      </c>
      <c r="EW446" s="4">
        <f t="shared" si="470"/>
        <v>0</v>
      </c>
      <c r="EX446" s="4">
        <f t="shared" si="470"/>
        <v>0</v>
      </c>
      <c r="EY446" s="4">
        <f t="shared" si="470"/>
        <v>0</v>
      </c>
      <c r="EZ446" s="4">
        <f t="shared" si="470"/>
        <v>0</v>
      </c>
      <c r="FA446" s="4">
        <f t="shared" si="470"/>
        <v>0</v>
      </c>
      <c r="FB446" s="4">
        <f t="shared" si="470"/>
        <v>0</v>
      </c>
      <c r="FC446" s="4">
        <f t="shared" si="470"/>
        <v>0</v>
      </c>
      <c r="FD446" s="4">
        <f t="shared" si="470"/>
        <v>0</v>
      </c>
      <c r="FE446" s="4">
        <f t="shared" si="470"/>
        <v>0</v>
      </c>
      <c r="FF446" s="4">
        <f t="shared" si="470"/>
        <v>0</v>
      </c>
      <c r="FG446" s="4">
        <f t="shared" si="470"/>
        <v>0</v>
      </c>
      <c r="FH446" s="4">
        <f t="shared" si="470"/>
        <v>0</v>
      </c>
      <c r="FI446" s="4">
        <f t="shared" si="470"/>
        <v>0</v>
      </c>
      <c r="FJ446" s="4">
        <f t="shared" si="470"/>
        <v>0</v>
      </c>
      <c r="FK446" s="4">
        <f t="shared" si="470"/>
        <v>0</v>
      </c>
      <c r="FL446" s="4">
        <f t="shared" si="470"/>
        <v>0</v>
      </c>
      <c r="FM446" s="4">
        <f t="shared" si="470"/>
        <v>0</v>
      </c>
      <c r="FN446" s="4">
        <f t="shared" si="470"/>
        <v>0</v>
      </c>
      <c r="FO446" s="4">
        <f t="shared" si="470"/>
        <v>0</v>
      </c>
      <c r="FP446" s="4">
        <f t="shared" si="470"/>
        <v>0</v>
      </c>
      <c r="FQ446" s="4">
        <f t="shared" si="470"/>
        <v>0</v>
      </c>
      <c r="FR446" s="4">
        <f t="shared" si="470"/>
        <v>0</v>
      </c>
      <c r="FS446" s="4">
        <f t="shared" ref="FS446:GX446" si="471">FS455</f>
        <v>28916</v>
      </c>
      <c r="FT446" s="4">
        <f t="shared" si="471"/>
        <v>28916</v>
      </c>
      <c r="FU446" s="4">
        <f t="shared" si="471"/>
        <v>0</v>
      </c>
      <c r="FV446" s="4">
        <f t="shared" si="471"/>
        <v>0</v>
      </c>
      <c r="FW446" s="4">
        <f t="shared" si="471"/>
        <v>0</v>
      </c>
      <c r="FX446" s="4">
        <f t="shared" si="471"/>
        <v>0</v>
      </c>
      <c r="FY446" s="4">
        <f t="shared" si="471"/>
        <v>0</v>
      </c>
      <c r="FZ446" s="4">
        <f t="shared" si="471"/>
        <v>0</v>
      </c>
      <c r="GA446" s="4">
        <f t="shared" si="471"/>
        <v>0</v>
      </c>
      <c r="GB446" s="4">
        <f t="shared" si="471"/>
        <v>0</v>
      </c>
      <c r="GC446" s="4">
        <f t="shared" si="471"/>
        <v>0</v>
      </c>
      <c r="GD446" s="4">
        <f t="shared" si="471"/>
        <v>0</v>
      </c>
      <c r="GE446" s="4">
        <f t="shared" si="471"/>
        <v>28916</v>
      </c>
      <c r="GF446" s="4">
        <f t="shared" si="471"/>
        <v>0</v>
      </c>
      <c r="GG446" s="4">
        <f t="shared" si="471"/>
        <v>0</v>
      </c>
      <c r="GH446" s="4">
        <f t="shared" si="471"/>
        <v>0</v>
      </c>
      <c r="GI446" s="4">
        <f t="shared" si="471"/>
        <v>0</v>
      </c>
      <c r="GJ446" s="4">
        <f t="shared" si="471"/>
        <v>0</v>
      </c>
      <c r="GK446" s="4">
        <f t="shared" si="471"/>
        <v>0</v>
      </c>
      <c r="GL446" s="4">
        <f t="shared" si="471"/>
        <v>0</v>
      </c>
      <c r="GM446" s="4">
        <f t="shared" si="471"/>
        <v>0</v>
      </c>
      <c r="GN446" s="4">
        <f t="shared" si="471"/>
        <v>0</v>
      </c>
      <c r="GO446" s="4">
        <f t="shared" si="471"/>
        <v>0</v>
      </c>
      <c r="GP446" s="4">
        <f t="shared" si="471"/>
        <v>0</v>
      </c>
      <c r="GQ446" s="4">
        <f t="shared" si="471"/>
        <v>0</v>
      </c>
      <c r="GR446" s="4">
        <f t="shared" si="471"/>
        <v>0</v>
      </c>
      <c r="GS446" s="4">
        <f t="shared" si="471"/>
        <v>0</v>
      </c>
      <c r="GT446" s="4">
        <f t="shared" si="471"/>
        <v>0</v>
      </c>
      <c r="GU446" s="4">
        <f t="shared" si="471"/>
        <v>0</v>
      </c>
      <c r="GV446" s="4">
        <f t="shared" si="471"/>
        <v>0</v>
      </c>
      <c r="GW446" s="4">
        <f t="shared" si="471"/>
        <v>0</v>
      </c>
      <c r="GX446" s="4">
        <f t="shared" si="471"/>
        <v>0</v>
      </c>
    </row>
    <row r="448" spans="1:255" x14ac:dyDescent="0.2">
      <c r="A448" s="2">
        <v>17</v>
      </c>
      <c r="B448" s="2">
        <v>1</v>
      </c>
      <c r="C448" s="2"/>
      <c r="D448" s="2"/>
      <c r="E448" s="2" t="s">
        <v>514</v>
      </c>
      <c r="F448" s="2" t="s">
        <v>515</v>
      </c>
      <c r="G448" s="2" t="s">
        <v>516</v>
      </c>
      <c r="H448" s="2" t="s">
        <v>517</v>
      </c>
      <c r="I448" s="2">
        <v>62.79</v>
      </c>
      <c r="J448" s="2">
        <v>0</v>
      </c>
      <c r="K448" s="2">
        <v>62.79</v>
      </c>
      <c r="L448" s="2"/>
      <c r="M448" s="2"/>
      <c r="N448" s="2"/>
      <c r="O448" s="2">
        <f t="shared" ref="O448:O453" si="472">ROUND(CP448,0)</f>
        <v>187</v>
      </c>
      <c r="P448" s="2">
        <f t="shared" ref="P448:P453" si="473">ROUND(CQ448*I448,0)</f>
        <v>0</v>
      </c>
      <c r="Q448" s="2">
        <f t="shared" ref="Q448:Q453" si="474">ROUND(CR448*I448,0)</f>
        <v>187</v>
      </c>
      <c r="R448" s="2">
        <f t="shared" ref="R448:R453" si="475">ROUND(CS448*I448,0)</f>
        <v>0</v>
      </c>
      <c r="S448" s="2">
        <f t="shared" ref="S448:S453" si="476">ROUND(CT448*I448,0)</f>
        <v>0</v>
      </c>
      <c r="T448" s="2">
        <f t="shared" ref="T448:T453" si="477">ROUND(CU448*I448,0)</f>
        <v>0</v>
      </c>
      <c r="U448" s="2">
        <f t="shared" ref="U448:U453" si="478">CV448*I448</f>
        <v>0</v>
      </c>
      <c r="V448" s="2">
        <f t="shared" ref="V448:V453" si="479">CW448*I448</f>
        <v>0</v>
      </c>
      <c r="W448" s="2">
        <f t="shared" ref="W448:W453" si="480">ROUND(CX448*I448,0)</f>
        <v>0</v>
      </c>
      <c r="X448" s="2">
        <f t="shared" ref="X448:Y453" si="481">ROUND(CY448,0)</f>
        <v>0</v>
      </c>
      <c r="Y448" s="2">
        <f t="shared" si="481"/>
        <v>0</v>
      </c>
      <c r="Z448" s="2"/>
      <c r="AA448" s="2">
        <v>76147896</v>
      </c>
      <c r="AB448" s="2">
        <f t="shared" ref="AB448:AB453" si="482">ROUND((AC448+AD448+AF448),6)</f>
        <v>2.98</v>
      </c>
      <c r="AC448" s="2">
        <f t="shared" ref="AC448:AC453" si="483">ROUND((ES448),6)</f>
        <v>0</v>
      </c>
      <c r="AD448" s="2">
        <f>ROUND(((ET448)+ROUND(((EU448)*1.6),2)),6)</f>
        <v>2.98</v>
      </c>
      <c r="AE448" s="2">
        <f>ROUND(((EU448)+ROUND(((EU448)*1.6),2)),6)</f>
        <v>0</v>
      </c>
      <c r="AF448" s="2">
        <f>ROUND(((EV448)+ROUND(((EV448)*1.6),2)),6)</f>
        <v>0</v>
      </c>
      <c r="AG448" s="2">
        <f t="shared" ref="AG448:AG453" si="484">ROUND((AP448),6)</f>
        <v>0</v>
      </c>
      <c r="AH448" s="2">
        <f t="shared" ref="AH448:AI451" si="485">(EW448)</f>
        <v>0</v>
      </c>
      <c r="AI448" s="2">
        <f t="shared" si="485"/>
        <v>0</v>
      </c>
      <c r="AJ448" s="2">
        <f t="shared" ref="AJ448:AJ453" si="486">(AS448)</f>
        <v>0</v>
      </c>
      <c r="AK448" s="2">
        <v>2.98</v>
      </c>
      <c r="AL448" s="2">
        <v>0</v>
      </c>
      <c r="AM448" s="2">
        <v>2.98</v>
      </c>
      <c r="AN448" s="2">
        <v>0</v>
      </c>
      <c r="AO448" s="2">
        <v>0</v>
      </c>
      <c r="AP448" s="2">
        <v>0</v>
      </c>
      <c r="AQ448" s="2">
        <v>0</v>
      </c>
      <c r="AR448" s="2">
        <v>0</v>
      </c>
      <c r="AS448" s="2">
        <v>0</v>
      </c>
      <c r="AT448" s="2">
        <v>0</v>
      </c>
      <c r="AU448" s="2">
        <v>0</v>
      </c>
      <c r="AV448" s="2">
        <v>1</v>
      </c>
      <c r="AW448" s="2">
        <v>1</v>
      </c>
      <c r="AX448" s="2"/>
      <c r="AY448" s="2"/>
      <c r="AZ448" s="2">
        <v>1</v>
      </c>
      <c r="BA448" s="2">
        <v>1</v>
      </c>
      <c r="BB448" s="2">
        <v>1</v>
      </c>
      <c r="BC448" s="2">
        <v>1</v>
      </c>
      <c r="BD448" s="2" t="s">
        <v>3</v>
      </c>
      <c r="BE448" s="2" t="s">
        <v>3</v>
      </c>
      <c r="BF448" s="2" t="s">
        <v>3</v>
      </c>
      <c r="BG448" s="2" t="s">
        <v>3</v>
      </c>
      <c r="BH448" s="2">
        <v>0</v>
      </c>
      <c r="BI448" s="2">
        <v>1</v>
      </c>
      <c r="BJ448" s="2" t="s">
        <v>518</v>
      </c>
      <c r="BK448" s="2"/>
      <c r="BL448" s="2"/>
      <c r="BM448" s="2">
        <v>700004</v>
      </c>
      <c r="BN448" s="2">
        <v>0</v>
      </c>
      <c r="BO448" s="2" t="s">
        <v>3</v>
      </c>
      <c r="BP448" s="2">
        <v>0</v>
      </c>
      <c r="BQ448" s="2">
        <v>19</v>
      </c>
      <c r="BR448" s="2">
        <v>0</v>
      </c>
      <c r="BS448" s="2">
        <v>1</v>
      </c>
      <c r="BT448" s="2">
        <v>1</v>
      </c>
      <c r="BU448" s="2">
        <v>1</v>
      </c>
      <c r="BV448" s="2">
        <v>1</v>
      </c>
      <c r="BW448" s="2">
        <v>1</v>
      </c>
      <c r="BX448" s="2">
        <v>1</v>
      </c>
      <c r="BY448" s="2" t="s">
        <v>3</v>
      </c>
      <c r="BZ448" s="2">
        <v>0</v>
      </c>
      <c r="CA448" s="2">
        <v>0</v>
      </c>
      <c r="CB448" s="2" t="s">
        <v>3</v>
      </c>
      <c r="CC448" s="2"/>
      <c r="CD448" s="2"/>
      <c r="CE448" s="2">
        <v>0</v>
      </c>
      <c r="CF448" s="2">
        <v>0</v>
      </c>
      <c r="CG448" s="2">
        <v>0</v>
      </c>
      <c r="CH448" s="2"/>
      <c r="CI448" s="2"/>
      <c r="CJ448" s="2"/>
      <c r="CK448" s="2"/>
      <c r="CL448" s="2"/>
      <c r="CM448" s="2">
        <v>0</v>
      </c>
      <c r="CN448" s="2" t="s">
        <v>3</v>
      </c>
      <c r="CO448" s="2">
        <v>0</v>
      </c>
      <c r="CP448" s="2">
        <f t="shared" ref="CP448:CP453" si="487">(P448+Q448+S448)</f>
        <v>187</v>
      </c>
      <c r="CQ448" s="2">
        <f t="shared" ref="CQ448:CQ453" si="488">AC448*BC448</f>
        <v>0</v>
      </c>
      <c r="CR448" s="2">
        <f t="shared" ref="CR448:CR453" si="489">AD448*BB448</f>
        <v>2.98</v>
      </c>
      <c r="CS448" s="2">
        <f t="shared" ref="CS448:CS453" si="490">AE448*BS448</f>
        <v>0</v>
      </c>
      <c r="CT448" s="2">
        <f t="shared" ref="CT448:CT453" si="491">AF448*BA448</f>
        <v>0</v>
      </c>
      <c r="CU448" s="2">
        <f t="shared" ref="CU448:CX453" si="492">AG448</f>
        <v>0</v>
      </c>
      <c r="CV448" s="2">
        <f t="shared" si="492"/>
        <v>0</v>
      </c>
      <c r="CW448" s="2">
        <f t="shared" si="492"/>
        <v>0</v>
      </c>
      <c r="CX448" s="2">
        <f t="shared" si="492"/>
        <v>0</v>
      </c>
      <c r="CY448" s="2">
        <f t="shared" ref="CY448:CY453" si="493">(((S448+R448)*AT448)/100)</f>
        <v>0</v>
      </c>
      <c r="CZ448" s="2">
        <f t="shared" ref="CZ448:CZ453" si="494">(((S448+R448)*AU448)/100)</f>
        <v>0</v>
      </c>
      <c r="DA448" s="2"/>
      <c r="DB448" s="2"/>
      <c r="DC448" s="2" t="s">
        <v>3</v>
      </c>
      <c r="DD448" s="2" t="s">
        <v>3</v>
      </c>
      <c r="DE448" s="2" t="s">
        <v>3</v>
      </c>
      <c r="DF448" s="2" t="s">
        <v>3</v>
      </c>
      <c r="DG448" s="2" t="s">
        <v>3</v>
      </c>
      <c r="DH448" s="2" t="s">
        <v>3</v>
      </c>
      <c r="DI448" s="2" t="s">
        <v>3</v>
      </c>
      <c r="DJ448" s="2" t="s">
        <v>3</v>
      </c>
      <c r="DK448" s="2" t="s">
        <v>3</v>
      </c>
      <c r="DL448" s="2" t="s">
        <v>3</v>
      </c>
      <c r="DM448" s="2" t="s">
        <v>3</v>
      </c>
      <c r="DN448" s="2">
        <v>0</v>
      </c>
      <c r="DO448" s="2">
        <v>0</v>
      </c>
      <c r="DP448" s="2">
        <v>1</v>
      </c>
      <c r="DQ448" s="2">
        <v>1</v>
      </c>
      <c r="DR448" s="2"/>
      <c r="DS448" s="2"/>
      <c r="DT448" s="2"/>
      <c r="DU448" s="2">
        <v>1013</v>
      </c>
      <c r="DV448" s="2" t="s">
        <v>517</v>
      </c>
      <c r="DW448" s="2" t="s">
        <v>517</v>
      </c>
      <c r="DX448" s="2">
        <v>1</v>
      </c>
      <c r="DY448" s="2"/>
      <c r="DZ448" s="2" t="s">
        <v>3</v>
      </c>
      <c r="EA448" s="2" t="s">
        <v>3</v>
      </c>
      <c r="EB448" s="2" t="s">
        <v>3</v>
      </c>
      <c r="EC448" s="2" t="s">
        <v>3</v>
      </c>
      <c r="ED448" s="2"/>
      <c r="EE448" s="2">
        <v>41318560</v>
      </c>
      <c r="EF448" s="2">
        <v>19</v>
      </c>
      <c r="EG448" s="2" t="s">
        <v>519</v>
      </c>
      <c r="EH448" s="2">
        <v>0</v>
      </c>
      <c r="EI448" s="2" t="s">
        <v>3</v>
      </c>
      <c r="EJ448" s="2">
        <v>1</v>
      </c>
      <c r="EK448" s="2">
        <v>700004</v>
      </c>
      <c r="EL448" s="2" t="s">
        <v>520</v>
      </c>
      <c r="EM448" s="2" t="s">
        <v>521</v>
      </c>
      <c r="EN448" s="2"/>
      <c r="EO448" s="2" t="s">
        <v>3</v>
      </c>
      <c r="EP448" s="2"/>
      <c r="EQ448" s="2">
        <v>0</v>
      </c>
      <c r="ER448" s="2">
        <v>2.98</v>
      </c>
      <c r="ES448" s="2">
        <v>0</v>
      </c>
      <c r="ET448" s="2">
        <v>2.98</v>
      </c>
      <c r="EU448" s="2">
        <v>0</v>
      </c>
      <c r="EV448" s="2">
        <v>0</v>
      </c>
      <c r="EW448" s="2">
        <v>0</v>
      </c>
      <c r="EX448" s="2">
        <v>0</v>
      </c>
      <c r="EY448" s="2">
        <v>0</v>
      </c>
      <c r="EZ448" s="2"/>
      <c r="FA448" s="2"/>
      <c r="FB448" s="2"/>
      <c r="FC448" s="2"/>
      <c r="FD448" s="2"/>
      <c r="FE448" s="2"/>
      <c r="FF448" s="2"/>
      <c r="FG448" s="2"/>
      <c r="FH448" s="2"/>
      <c r="FI448" s="2"/>
      <c r="FJ448" s="2"/>
      <c r="FK448" s="2"/>
      <c r="FL448" s="2"/>
      <c r="FM448" s="2"/>
      <c r="FN448" s="2"/>
      <c r="FO448" s="2"/>
      <c r="FP448" s="2"/>
      <c r="FQ448" s="2">
        <v>0</v>
      </c>
      <c r="FR448" s="2">
        <f t="shared" ref="FR448:FR453" si="495">ROUND(IF(AND(BH448=3,BI448=3),P448,0),0)</f>
        <v>0</v>
      </c>
      <c r="FS448" s="2">
        <v>0</v>
      </c>
      <c r="FT448" s="2"/>
      <c r="FU448" s="2"/>
      <c r="FV448" s="2"/>
      <c r="FW448" s="2"/>
      <c r="FX448" s="2">
        <v>0</v>
      </c>
      <c r="FY448" s="2">
        <v>0</v>
      </c>
      <c r="FZ448" s="2"/>
      <c r="GA448" s="2" t="s">
        <v>3</v>
      </c>
      <c r="GB448" s="2"/>
      <c r="GC448" s="2"/>
      <c r="GD448" s="2">
        <v>1</v>
      </c>
      <c r="GE448" s="2"/>
      <c r="GF448" s="2">
        <v>1261414155</v>
      </c>
      <c r="GG448" s="2">
        <v>2</v>
      </c>
      <c r="GH448" s="2">
        <v>1</v>
      </c>
      <c r="GI448" s="2">
        <v>-2</v>
      </c>
      <c r="GJ448" s="2">
        <v>0</v>
      </c>
      <c r="GK448" s="2">
        <v>0</v>
      </c>
      <c r="GL448" s="2">
        <f t="shared" ref="GL448:GL453" si="496">ROUND(IF(AND(BH448=3,BI448=3,FS448&lt;&gt;0),P448,0),0)</f>
        <v>0</v>
      </c>
      <c r="GM448" s="2">
        <f t="shared" ref="GM448:GM453" si="497">ROUND(O448+X448+Y448,0)+GX448</f>
        <v>187</v>
      </c>
      <c r="GN448" s="2">
        <f t="shared" ref="GN448:GN453" si="498">IF(OR(BI448=0,BI448=1),ROUND(O448+X448+Y448,0),0)</f>
        <v>187</v>
      </c>
      <c r="GO448" s="2">
        <f t="shared" ref="GO448:GO453" si="499">IF(BI448=2,ROUND(O448+X448+Y448,0),0)</f>
        <v>0</v>
      </c>
      <c r="GP448" s="2">
        <f t="shared" ref="GP448:GP453" si="500">IF(BI448=4,ROUND(O448+X448+Y448,0)+GX448,0)</f>
        <v>0</v>
      </c>
      <c r="GQ448" s="2"/>
      <c r="GR448" s="2">
        <v>0</v>
      </c>
      <c r="GS448" s="2">
        <v>3</v>
      </c>
      <c r="GT448" s="2">
        <v>0</v>
      </c>
      <c r="GU448" s="2" t="s">
        <v>3</v>
      </c>
      <c r="GV448" s="2">
        <f t="shared" ref="GV448:GV453" si="501">ROUND((GT448),6)</f>
        <v>0</v>
      </c>
      <c r="GW448" s="2">
        <v>1</v>
      </c>
      <c r="GX448" s="2">
        <f t="shared" ref="GX448:GX453" si="502">ROUND(HC448*I448,0)</f>
        <v>0</v>
      </c>
      <c r="GY448" s="2"/>
      <c r="GZ448" s="2"/>
      <c r="HA448" s="2">
        <v>0</v>
      </c>
      <c r="HB448" s="2">
        <v>0</v>
      </c>
      <c r="HC448" s="2">
        <f t="shared" ref="HC448:HC453" si="503">GV448*GW448</f>
        <v>0</v>
      </c>
      <c r="HD448" s="2">
        <f t="shared" ref="HD448:HD453" si="504">GM448</f>
        <v>187</v>
      </c>
      <c r="HE448" s="2" t="s">
        <v>3</v>
      </c>
      <c r="HF448" s="2" t="s">
        <v>3</v>
      </c>
      <c r="HG448" s="2"/>
      <c r="HH448" s="2"/>
      <c r="HI448" s="2"/>
      <c r="HJ448" s="2"/>
      <c r="HK448" s="2"/>
      <c r="HL448" s="2"/>
      <c r="HM448" s="2" t="s">
        <v>3</v>
      </c>
      <c r="HN448" s="2" t="s">
        <v>3</v>
      </c>
      <c r="HO448" s="2" t="s">
        <v>3</v>
      </c>
      <c r="HP448" s="2" t="s">
        <v>3</v>
      </c>
      <c r="HQ448" s="2" t="s">
        <v>3</v>
      </c>
      <c r="HR448" s="2"/>
      <c r="HS448" s="2"/>
      <c r="HT448" s="2"/>
      <c r="HU448" s="2"/>
      <c r="HV448" s="2"/>
      <c r="HW448" s="2"/>
      <c r="HX448" s="2"/>
      <c r="HY448" s="2"/>
      <c r="HZ448" s="2"/>
      <c r="IA448" s="2"/>
      <c r="IB448" s="2"/>
      <c r="IC448" s="2"/>
      <c r="ID448" s="2"/>
      <c r="IE448" s="2"/>
      <c r="IF448" s="2"/>
      <c r="IG448" s="2"/>
      <c r="IH448" s="2"/>
      <c r="II448" s="2"/>
      <c r="IJ448" s="2"/>
      <c r="IK448" s="2">
        <v>0</v>
      </c>
      <c r="IL448" s="2"/>
      <c r="IM448" s="2"/>
      <c r="IN448" s="2"/>
      <c r="IO448" s="2"/>
      <c r="IP448" s="2"/>
      <c r="IQ448" s="2"/>
      <c r="IR448" s="2"/>
      <c r="IS448" s="2"/>
      <c r="IT448" s="2"/>
      <c r="IU448" s="2"/>
    </row>
    <row r="449" spans="1:255" x14ac:dyDescent="0.2">
      <c r="A449">
        <v>17</v>
      </c>
      <c r="B449">
        <v>1</v>
      </c>
      <c r="E449" t="s">
        <v>514</v>
      </c>
      <c r="F449" t="s">
        <v>515</v>
      </c>
      <c r="G449" t="s">
        <v>516</v>
      </c>
      <c r="H449" t="s">
        <v>517</v>
      </c>
      <c r="I449">
        <v>62.79</v>
      </c>
      <c r="J449">
        <v>0</v>
      </c>
      <c r="K449">
        <v>62.79</v>
      </c>
      <c r="O449">
        <f t="shared" si="472"/>
        <v>1454</v>
      </c>
      <c r="P449">
        <f t="shared" si="473"/>
        <v>0</v>
      </c>
      <c r="Q449">
        <f t="shared" si="474"/>
        <v>1454</v>
      </c>
      <c r="R449">
        <f t="shared" si="475"/>
        <v>0</v>
      </c>
      <c r="S449">
        <f t="shared" si="476"/>
        <v>0</v>
      </c>
      <c r="T449">
        <f t="shared" si="477"/>
        <v>0</v>
      </c>
      <c r="U449">
        <f t="shared" si="478"/>
        <v>0</v>
      </c>
      <c r="V449">
        <f t="shared" si="479"/>
        <v>0</v>
      </c>
      <c r="W449">
        <f t="shared" si="480"/>
        <v>0</v>
      </c>
      <c r="X449">
        <f t="shared" si="481"/>
        <v>0</v>
      </c>
      <c r="Y449">
        <f t="shared" si="481"/>
        <v>0</v>
      </c>
      <c r="AA449">
        <v>76147894</v>
      </c>
      <c r="AB449">
        <f t="shared" si="482"/>
        <v>2.98</v>
      </c>
      <c r="AC449">
        <f t="shared" si="483"/>
        <v>0</v>
      </c>
      <c r="AD449">
        <f>ROUND(((ET449)+ROUND(((EU449)*1.6),2)),6)</f>
        <v>2.98</v>
      </c>
      <c r="AE449">
        <f>ROUND(((EU449)+ROUND(((EU449)*1.6),2)),6)</f>
        <v>0</v>
      </c>
      <c r="AF449">
        <f>ROUND(((EV449)+ROUND(((EV449)*1.6),2)),6)</f>
        <v>0</v>
      </c>
      <c r="AG449">
        <f t="shared" si="484"/>
        <v>0</v>
      </c>
      <c r="AH449">
        <f t="shared" si="485"/>
        <v>0</v>
      </c>
      <c r="AI449">
        <f t="shared" si="485"/>
        <v>0</v>
      </c>
      <c r="AJ449">
        <f t="shared" si="486"/>
        <v>0</v>
      </c>
      <c r="AK449">
        <v>2.98</v>
      </c>
      <c r="AL449">
        <v>0</v>
      </c>
      <c r="AM449">
        <v>2.98</v>
      </c>
      <c r="AN449">
        <v>0</v>
      </c>
      <c r="AO449">
        <v>0</v>
      </c>
      <c r="AP449">
        <v>0</v>
      </c>
      <c r="AQ449">
        <v>0</v>
      </c>
      <c r="AR449">
        <v>0</v>
      </c>
      <c r="AS449">
        <v>0</v>
      </c>
      <c r="AT449">
        <v>0</v>
      </c>
      <c r="AU449">
        <v>0</v>
      </c>
      <c r="AV449">
        <v>1</v>
      </c>
      <c r="AW449">
        <v>1</v>
      </c>
      <c r="AZ449">
        <v>7.77</v>
      </c>
      <c r="BA449">
        <v>1</v>
      </c>
      <c r="BB449">
        <v>7.77</v>
      </c>
      <c r="BC449">
        <v>1</v>
      </c>
      <c r="BD449" t="s">
        <v>3</v>
      </c>
      <c r="BE449" t="s">
        <v>3</v>
      </c>
      <c r="BF449" t="s">
        <v>3</v>
      </c>
      <c r="BG449" t="s">
        <v>3</v>
      </c>
      <c r="BH449">
        <v>0</v>
      </c>
      <c r="BI449">
        <v>1</v>
      </c>
      <c r="BJ449" t="s">
        <v>518</v>
      </c>
      <c r="BM449">
        <v>700004</v>
      </c>
      <c r="BN449">
        <v>0</v>
      </c>
      <c r="BO449" t="s">
        <v>522</v>
      </c>
      <c r="BP449">
        <v>1</v>
      </c>
      <c r="BQ449">
        <v>19</v>
      </c>
      <c r="BR449">
        <v>0</v>
      </c>
      <c r="BS449">
        <v>1</v>
      </c>
      <c r="BT449">
        <v>1</v>
      </c>
      <c r="BU449">
        <v>1</v>
      </c>
      <c r="BV449">
        <v>1</v>
      </c>
      <c r="BW449">
        <v>1</v>
      </c>
      <c r="BX449">
        <v>1</v>
      </c>
      <c r="BY449" t="s">
        <v>3</v>
      </c>
      <c r="BZ449">
        <v>0</v>
      </c>
      <c r="CA449">
        <v>0</v>
      </c>
      <c r="CB449" t="s">
        <v>3</v>
      </c>
      <c r="CE449">
        <v>0</v>
      </c>
      <c r="CF449">
        <v>0</v>
      </c>
      <c r="CG449">
        <v>0</v>
      </c>
      <c r="CM449">
        <v>0</v>
      </c>
      <c r="CN449" t="s">
        <v>3</v>
      </c>
      <c r="CO449">
        <v>0</v>
      </c>
      <c r="CP449">
        <f t="shared" si="487"/>
        <v>1454</v>
      </c>
      <c r="CQ449">
        <f t="shared" si="488"/>
        <v>0</v>
      </c>
      <c r="CR449">
        <f t="shared" si="489"/>
        <v>23.154599999999999</v>
      </c>
      <c r="CS449">
        <f t="shared" si="490"/>
        <v>0</v>
      </c>
      <c r="CT449">
        <f t="shared" si="491"/>
        <v>0</v>
      </c>
      <c r="CU449">
        <f t="shared" si="492"/>
        <v>0</v>
      </c>
      <c r="CV449">
        <f t="shared" si="492"/>
        <v>0</v>
      </c>
      <c r="CW449">
        <f t="shared" si="492"/>
        <v>0</v>
      </c>
      <c r="CX449">
        <f t="shared" si="492"/>
        <v>0</v>
      </c>
      <c r="CY449">
        <f t="shared" si="493"/>
        <v>0</v>
      </c>
      <c r="CZ449">
        <f t="shared" si="494"/>
        <v>0</v>
      </c>
      <c r="DC449" t="s">
        <v>3</v>
      </c>
      <c r="DD449" t="s">
        <v>3</v>
      </c>
      <c r="DE449" t="s">
        <v>3</v>
      </c>
      <c r="DF449" t="s">
        <v>3</v>
      </c>
      <c r="DG449" t="s">
        <v>3</v>
      </c>
      <c r="DH449" t="s">
        <v>3</v>
      </c>
      <c r="DI449" t="s">
        <v>3</v>
      </c>
      <c r="DJ449" t="s">
        <v>3</v>
      </c>
      <c r="DK449" t="s">
        <v>3</v>
      </c>
      <c r="DL449" t="s">
        <v>3</v>
      </c>
      <c r="DM449" t="s">
        <v>3</v>
      </c>
      <c r="DN449">
        <v>0</v>
      </c>
      <c r="DO449">
        <v>0</v>
      </c>
      <c r="DP449">
        <v>1</v>
      </c>
      <c r="DQ449">
        <v>1</v>
      </c>
      <c r="DU449">
        <v>1013</v>
      </c>
      <c r="DV449" t="s">
        <v>517</v>
      </c>
      <c r="DW449" t="s">
        <v>517</v>
      </c>
      <c r="DX449">
        <v>1</v>
      </c>
      <c r="DZ449" t="s">
        <v>3</v>
      </c>
      <c r="EA449" t="s">
        <v>3</v>
      </c>
      <c r="EB449" t="s">
        <v>3</v>
      </c>
      <c r="EC449" t="s">
        <v>3</v>
      </c>
      <c r="EE449">
        <v>41318560</v>
      </c>
      <c r="EF449">
        <v>19</v>
      </c>
      <c r="EG449" t="s">
        <v>519</v>
      </c>
      <c r="EH449">
        <v>0</v>
      </c>
      <c r="EI449" t="s">
        <v>3</v>
      </c>
      <c r="EJ449">
        <v>1</v>
      </c>
      <c r="EK449">
        <v>700004</v>
      </c>
      <c r="EL449" t="s">
        <v>520</v>
      </c>
      <c r="EM449" t="s">
        <v>521</v>
      </c>
      <c r="EO449" t="s">
        <v>3</v>
      </c>
      <c r="EQ449">
        <v>0</v>
      </c>
      <c r="ER449">
        <v>2.98</v>
      </c>
      <c r="ES449">
        <v>0</v>
      </c>
      <c r="ET449">
        <v>2.98</v>
      </c>
      <c r="EU449">
        <v>0</v>
      </c>
      <c r="EV449">
        <v>0</v>
      </c>
      <c r="EW449">
        <v>0</v>
      </c>
      <c r="EX449">
        <v>0</v>
      </c>
      <c r="EY449">
        <v>0</v>
      </c>
      <c r="FQ449">
        <v>0</v>
      </c>
      <c r="FR449">
        <f t="shared" si="495"/>
        <v>0</v>
      </c>
      <c r="FS449">
        <v>0</v>
      </c>
      <c r="FX449">
        <v>0</v>
      </c>
      <c r="FY449">
        <v>0</v>
      </c>
      <c r="GA449" t="s">
        <v>3</v>
      </c>
      <c r="GD449">
        <v>1</v>
      </c>
      <c r="GF449">
        <v>1261414155</v>
      </c>
      <c r="GG449">
        <v>1</v>
      </c>
      <c r="GH449">
        <v>1</v>
      </c>
      <c r="GI449">
        <v>3</v>
      </c>
      <c r="GJ449">
        <v>0</v>
      </c>
      <c r="GK449">
        <v>0</v>
      </c>
      <c r="GL449">
        <f t="shared" si="496"/>
        <v>0</v>
      </c>
      <c r="GM449">
        <f t="shared" si="497"/>
        <v>1454</v>
      </c>
      <c r="GN449">
        <f t="shared" si="498"/>
        <v>1454</v>
      </c>
      <c r="GO449">
        <f t="shared" si="499"/>
        <v>0</v>
      </c>
      <c r="GP449">
        <f t="shared" si="500"/>
        <v>0</v>
      </c>
      <c r="GR449">
        <v>0</v>
      </c>
      <c r="GS449">
        <v>3</v>
      </c>
      <c r="GT449">
        <v>0</v>
      </c>
      <c r="GU449" t="s">
        <v>3</v>
      </c>
      <c r="GV449">
        <f t="shared" si="501"/>
        <v>0</v>
      </c>
      <c r="GW449">
        <v>1</v>
      </c>
      <c r="GX449">
        <f t="shared" si="502"/>
        <v>0</v>
      </c>
      <c r="HA449">
        <v>0</v>
      </c>
      <c r="HB449">
        <v>0</v>
      </c>
      <c r="HC449">
        <f t="shared" si="503"/>
        <v>0</v>
      </c>
      <c r="HD449">
        <f t="shared" si="504"/>
        <v>1454</v>
      </c>
      <c r="HE449" t="s">
        <v>3</v>
      </c>
      <c r="HF449" t="s">
        <v>3</v>
      </c>
      <c r="HM449" t="s">
        <v>3</v>
      </c>
      <c r="HN449" t="s">
        <v>3</v>
      </c>
      <c r="HO449" t="s">
        <v>3</v>
      </c>
      <c r="HP449" t="s">
        <v>3</v>
      </c>
      <c r="HQ449" t="s">
        <v>3</v>
      </c>
      <c r="IK449">
        <v>0</v>
      </c>
    </row>
    <row r="450" spans="1:255" x14ac:dyDescent="0.2">
      <c r="A450" s="2">
        <v>17</v>
      </c>
      <c r="B450" s="2">
        <v>1</v>
      </c>
      <c r="C450" s="2"/>
      <c r="D450" s="2"/>
      <c r="E450" s="2" t="s">
        <v>523</v>
      </c>
      <c r="F450" s="2" t="s">
        <v>524</v>
      </c>
      <c r="G450" s="2" t="s">
        <v>525</v>
      </c>
      <c r="H450" s="2" t="s">
        <v>517</v>
      </c>
      <c r="I450" s="2">
        <v>62.79</v>
      </c>
      <c r="J450" s="2">
        <v>0</v>
      </c>
      <c r="K450" s="2">
        <v>62.79</v>
      </c>
      <c r="L450" s="2"/>
      <c r="M450" s="2"/>
      <c r="N450" s="2"/>
      <c r="O450" s="2">
        <f t="shared" si="472"/>
        <v>1211</v>
      </c>
      <c r="P450" s="2">
        <f t="shared" si="473"/>
        <v>0</v>
      </c>
      <c r="Q450" s="2">
        <f t="shared" si="474"/>
        <v>1211</v>
      </c>
      <c r="R450" s="2">
        <f t="shared" si="475"/>
        <v>0</v>
      </c>
      <c r="S450" s="2">
        <f t="shared" si="476"/>
        <v>0</v>
      </c>
      <c r="T450" s="2">
        <f t="shared" si="477"/>
        <v>0</v>
      </c>
      <c r="U450" s="2">
        <f t="shared" si="478"/>
        <v>0</v>
      </c>
      <c r="V450" s="2">
        <f t="shared" si="479"/>
        <v>0</v>
      </c>
      <c r="W450" s="2">
        <f t="shared" si="480"/>
        <v>0</v>
      </c>
      <c r="X450" s="2">
        <f t="shared" si="481"/>
        <v>0</v>
      </c>
      <c r="Y450" s="2">
        <f t="shared" si="481"/>
        <v>0</v>
      </c>
      <c r="Z450" s="2"/>
      <c r="AA450" s="2">
        <v>76147896</v>
      </c>
      <c r="AB450" s="2">
        <f t="shared" si="482"/>
        <v>19.29</v>
      </c>
      <c r="AC450" s="2">
        <f t="shared" si="483"/>
        <v>0</v>
      </c>
      <c r="AD450" s="2">
        <f>ROUND(((ET450)+ROUND(((EU450)*1.85),2)),6)</f>
        <v>19.29</v>
      </c>
      <c r="AE450" s="2">
        <f>ROUND(((EU450)+ROUND(((EU450)*1.85),2)),6)</f>
        <v>0</v>
      </c>
      <c r="AF450" s="2">
        <f>ROUND(((EV450)+ROUND(((EV450)*1.85),2)),6)</f>
        <v>0</v>
      </c>
      <c r="AG450" s="2">
        <f t="shared" si="484"/>
        <v>0</v>
      </c>
      <c r="AH450" s="2">
        <f t="shared" si="485"/>
        <v>0</v>
      </c>
      <c r="AI450" s="2">
        <f t="shared" si="485"/>
        <v>0</v>
      </c>
      <c r="AJ450" s="2">
        <f t="shared" si="486"/>
        <v>0</v>
      </c>
      <c r="AK450" s="2">
        <v>19.29</v>
      </c>
      <c r="AL450" s="2">
        <v>0</v>
      </c>
      <c r="AM450" s="2">
        <v>19.29</v>
      </c>
      <c r="AN450" s="2">
        <v>0</v>
      </c>
      <c r="AO450" s="2">
        <v>0</v>
      </c>
      <c r="AP450" s="2">
        <v>0</v>
      </c>
      <c r="AQ450" s="2">
        <v>0</v>
      </c>
      <c r="AR450" s="2">
        <v>0</v>
      </c>
      <c r="AS450" s="2">
        <v>0</v>
      </c>
      <c r="AT450" s="2">
        <v>0</v>
      </c>
      <c r="AU450" s="2">
        <v>0</v>
      </c>
      <c r="AV450" s="2">
        <v>1</v>
      </c>
      <c r="AW450" s="2">
        <v>1</v>
      </c>
      <c r="AX450" s="2"/>
      <c r="AY450" s="2"/>
      <c r="AZ450" s="2">
        <v>1</v>
      </c>
      <c r="BA450" s="2">
        <v>1</v>
      </c>
      <c r="BB450" s="2">
        <v>1</v>
      </c>
      <c r="BC450" s="2">
        <v>1</v>
      </c>
      <c r="BD450" s="2" t="s">
        <v>3</v>
      </c>
      <c r="BE450" s="2" t="s">
        <v>3</v>
      </c>
      <c r="BF450" s="2" t="s">
        <v>3</v>
      </c>
      <c r="BG450" s="2" t="s">
        <v>3</v>
      </c>
      <c r="BH450" s="2">
        <v>0</v>
      </c>
      <c r="BI450" s="2">
        <v>1</v>
      </c>
      <c r="BJ450" s="2" t="s">
        <v>526</v>
      </c>
      <c r="BK450" s="2"/>
      <c r="BL450" s="2"/>
      <c r="BM450" s="2">
        <v>700001</v>
      </c>
      <c r="BN450" s="2">
        <v>0</v>
      </c>
      <c r="BO450" s="2" t="s">
        <v>527</v>
      </c>
      <c r="BP450" s="2">
        <v>1</v>
      </c>
      <c r="BQ450" s="2">
        <v>10</v>
      </c>
      <c r="BR450" s="2">
        <v>0</v>
      </c>
      <c r="BS450" s="2">
        <v>1</v>
      </c>
      <c r="BT450" s="2">
        <v>1</v>
      </c>
      <c r="BU450" s="2">
        <v>1</v>
      </c>
      <c r="BV450" s="2">
        <v>1</v>
      </c>
      <c r="BW450" s="2">
        <v>1</v>
      </c>
      <c r="BX450" s="2">
        <v>1</v>
      </c>
      <c r="BY450" s="2" t="s">
        <v>3</v>
      </c>
      <c r="BZ450" s="2">
        <v>0</v>
      </c>
      <c r="CA450" s="2">
        <v>0</v>
      </c>
      <c r="CB450" s="2" t="s">
        <v>3</v>
      </c>
      <c r="CC450" s="2"/>
      <c r="CD450" s="2"/>
      <c r="CE450" s="2">
        <v>0</v>
      </c>
      <c r="CF450" s="2">
        <v>0</v>
      </c>
      <c r="CG450" s="2">
        <v>0</v>
      </c>
      <c r="CH450" s="2"/>
      <c r="CI450" s="2"/>
      <c r="CJ450" s="2"/>
      <c r="CK450" s="2"/>
      <c r="CL450" s="2"/>
      <c r="CM450" s="2">
        <v>0</v>
      </c>
      <c r="CN450" s="2" t="s">
        <v>3</v>
      </c>
      <c r="CO450" s="2">
        <v>0</v>
      </c>
      <c r="CP450" s="2">
        <f t="shared" si="487"/>
        <v>1211</v>
      </c>
      <c r="CQ450" s="2">
        <f t="shared" si="488"/>
        <v>0</v>
      </c>
      <c r="CR450" s="2">
        <f t="shared" si="489"/>
        <v>19.29</v>
      </c>
      <c r="CS450" s="2">
        <f t="shared" si="490"/>
        <v>0</v>
      </c>
      <c r="CT450" s="2">
        <f t="shared" si="491"/>
        <v>0</v>
      </c>
      <c r="CU450" s="2">
        <f t="shared" si="492"/>
        <v>0</v>
      </c>
      <c r="CV450" s="2">
        <f t="shared" si="492"/>
        <v>0</v>
      </c>
      <c r="CW450" s="2">
        <f t="shared" si="492"/>
        <v>0</v>
      </c>
      <c r="CX450" s="2">
        <f t="shared" si="492"/>
        <v>0</v>
      </c>
      <c r="CY450" s="2">
        <f t="shared" si="493"/>
        <v>0</v>
      </c>
      <c r="CZ450" s="2">
        <f t="shared" si="494"/>
        <v>0</v>
      </c>
      <c r="DA450" s="2"/>
      <c r="DB450" s="2"/>
      <c r="DC450" s="2" t="s">
        <v>3</v>
      </c>
      <c r="DD450" s="2" t="s">
        <v>3</v>
      </c>
      <c r="DE450" s="2" t="s">
        <v>3</v>
      </c>
      <c r="DF450" s="2" t="s">
        <v>3</v>
      </c>
      <c r="DG450" s="2" t="s">
        <v>3</v>
      </c>
      <c r="DH450" s="2" t="s">
        <v>3</v>
      </c>
      <c r="DI450" s="2" t="s">
        <v>3</v>
      </c>
      <c r="DJ450" s="2" t="s">
        <v>3</v>
      </c>
      <c r="DK450" s="2" t="s">
        <v>3</v>
      </c>
      <c r="DL450" s="2" t="s">
        <v>3</v>
      </c>
      <c r="DM450" s="2" t="s">
        <v>3</v>
      </c>
      <c r="DN450" s="2">
        <v>0</v>
      </c>
      <c r="DO450" s="2">
        <v>0</v>
      </c>
      <c r="DP450" s="2">
        <v>1</v>
      </c>
      <c r="DQ450" s="2">
        <v>1</v>
      </c>
      <c r="DR450" s="2"/>
      <c r="DS450" s="2"/>
      <c r="DT450" s="2"/>
      <c r="DU450" s="2">
        <v>1013</v>
      </c>
      <c r="DV450" s="2" t="s">
        <v>517</v>
      </c>
      <c r="DW450" s="2" t="s">
        <v>517</v>
      </c>
      <c r="DX450" s="2">
        <v>1</v>
      </c>
      <c r="DY450" s="2"/>
      <c r="DZ450" s="2" t="s">
        <v>3</v>
      </c>
      <c r="EA450" s="2" t="s">
        <v>3</v>
      </c>
      <c r="EB450" s="2" t="s">
        <v>3</v>
      </c>
      <c r="EC450" s="2" t="s">
        <v>3</v>
      </c>
      <c r="ED450" s="2"/>
      <c r="EE450" s="2">
        <v>41318557</v>
      </c>
      <c r="EF450" s="2">
        <v>10</v>
      </c>
      <c r="EG450" s="2" t="s">
        <v>528</v>
      </c>
      <c r="EH450" s="2">
        <v>0</v>
      </c>
      <c r="EI450" s="2" t="s">
        <v>3</v>
      </c>
      <c r="EJ450" s="2">
        <v>1</v>
      </c>
      <c r="EK450" s="2">
        <v>700001</v>
      </c>
      <c r="EL450" s="2" t="s">
        <v>529</v>
      </c>
      <c r="EM450" s="2" t="s">
        <v>530</v>
      </c>
      <c r="EN450" s="2"/>
      <c r="EO450" s="2" t="s">
        <v>3</v>
      </c>
      <c r="EP450" s="2"/>
      <c r="EQ450" s="2">
        <v>0</v>
      </c>
      <c r="ER450" s="2">
        <v>19.29</v>
      </c>
      <c r="ES450" s="2">
        <v>0</v>
      </c>
      <c r="ET450" s="2">
        <v>19.29</v>
      </c>
      <c r="EU450" s="2">
        <v>0</v>
      </c>
      <c r="EV450" s="2">
        <v>0</v>
      </c>
      <c r="EW450" s="2">
        <v>0</v>
      </c>
      <c r="EX450" s="2">
        <v>0</v>
      </c>
      <c r="EY450" s="2">
        <v>0</v>
      </c>
      <c r="EZ450" s="2"/>
      <c r="FA450" s="2"/>
      <c r="FB450" s="2"/>
      <c r="FC450" s="2"/>
      <c r="FD450" s="2"/>
      <c r="FE450" s="2"/>
      <c r="FF450" s="2"/>
      <c r="FG450" s="2"/>
      <c r="FH450" s="2"/>
      <c r="FI450" s="2"/>
      <c r="FJ450" s="2"/>
      <c r="FK450" s="2"/>
      <c r="FL450" s="2"/>
      <c r="FM450" s="2"/>
      <c r="FN450" s="2"/>
      <c r="FO450" s="2"/>
      <c r="FP450" s="2"/>
      <c r="FQ450" s="2">
        <v>0</v>
      </c>
      <c r="FR450" s="2">
        <f t="shared" si="495"/>
        <v>0</v>
      </c>
      <c r="FS450" s="2">
        <v>0</v>
      </c>
      <c r="FT450" s="2"/>
      <c r="FU450" s="2"/>
      <c r="FV450" s="2"/>
      <c r="FW450" s="2"/>
      <c r="FX450" s="2">
        <v>0</v>
      </c>
      <c r="FY450" s="2">
        <v>0</v>
      </c>
      <c r="FZ450" s="2"/>
      <c r="GA450" s="2" t="s">
        <v>3</v>
      </c>
      <c r="GB450" s="2"/>
      <c r="GC450" s="2"/>
      <c r="GD450" s="2">
        <v>1</v>
      </c>
      <c r="GE450" s="2"/>
      <c r="GF450" s="2">
        <v>1108815295</v>
      </c>
      <c r="GG450" s="2">
        <v>1</v>
      </c>
      <c r="GH450" s="2">
        <v>1</v>
      </c>
      <c r="GI450" s="2">
        <v>3</v>
      </c>
      <c r="GJ450" s="2">
        <v>0</v>
      </c>
      <c r="GK450" s="2">
        <v>0</v>
      </c>
      <c r="GL450" s="2">
        <f t="shared" si="496"/>
        <v>0</v>
      </c>
      <c r="GM450" s="2">
        <f t="shared" si="497"/>
        <v>1211</v>
      </c>
      <c r="GN450" s="2">
        <f t="shared" si="498"/>
        <v>1211</v>
      </c>
      <c r="GO450" s="2">
        <f t="shared" si="499"/>
        <v>0</v>
      </c>
      <c r="GP450" s="2">
        <f t="shared" si="500"/>
        <v>0</v>
      </c>
      <c r="GQ450" s="2"/>
      <c r="GR450" s="2">
        <v>0</v>
      </c>
      <c r="GS450" s="2">
        <v>3</v>
      </c>
      <c r="GT450" s="2">
        <v>0</v>
      </c>
      <c r="GU450" s="2" t="s">
        <v>3</v>
      </c>
      <c r="GV450" s="2">
        <f t="shared" si="501"/>
        <v>0</v>
      </c>
      <c r="GW450" s="2">
        <v>1</v>
      </c>
      <c r="GX450" s="2">
        <f t="shared" si="502"/>
        <v>0</v>
      </c>
      <c r="GY450" s="2"/>
      <c r="GZ450" s="2"/>
      <c r="HA450" s="2">
        <v>0</v>
      </c>
      <c r="HB450" s="2">
        <v>0</v>
      </c>
      <c r="HC450" s="2">
        <f t="shared" si="503"/>
        <v>0</v>
      </c>
      <c r="HD450" s="2">
        <f t="shared" si="504"/>
        <v>1211</v>
      </c>
      <c r="HE450" s="2" t="s">
        <v>3</v>
      </c>
      <c r="HF450" s="2" t="s">
        <v>3</v>
      </c>
      <c r="HG450" s="2"/>
      <c r="HH450" s="2"/>
      <c r="HI450" s="2"/>
      <c r="HJ450" s="2"/>
      <c r="HK450" s="2"/>
      <c r="HL450" s="2"/>
      <c r="HM450" s="2" t="s">
        <v>3</v>
      </c>
      <c r="HN450" s="2" t="s">
        <v>3</v>
      </c>
      <c r="HO450" s="2" t="s">
        <v>3</v>
      </c>
      <c r="HP450" s="2" t="s">
        <v>3</v>
      </c>
      <c r="HQ450" s="2" t="s">
        <v>3</v>
      </c>
      <c r="HR450" s="2"/>
      <c r="HS450" s="2"/>
      <c r="HT450" s="2"/>
      <c r="HU450" s="2"/>
      <c r="HV450" s="2"/>
      <c r="HW450" s="2"/>
      <c r="HX450" s="2"/>
      <c r="HY450" s="2"/>
      <c r="HZ450" s="2"/>
      <c r="IA450" s="2"/>
      <c r="IB450" s="2"/>
      <c r="IC450" s="2"/>
      <c r="ID450" s="2"/>
      <c r="IE450" s="2"/>
      <c r="IF450" s="2"/>
      <c r="IG450" s="2"/>
      <c r="IH450" s="2"/>
      <c r="II450" s="2"/>
      <c r="IJ450" s="2"/>
      <c r="IK450" s="2">
        <v>0</v>
      </c>
      <c r="IL450" s="2"/>
      <c r="IM450" s="2"/>
      <c r="IN450" s="2"/>
      <c r="IO450" s="2"/>
      <c r="IP450" s="2"/>
      <c r="IQ450" s="2"/>
      <c r="IR450" s="2"/>
      <c r="IS450" s="2"/>
      <c r="IT450" s="2"/>
      <c r="IU450" s="2"/>
    </row>
    <row r="451" spans="1:255" x14ac:dyDescent="0.2">
      <c r="A451">
        <v>17</v>
      </c>
      <c r="B451">
        <v>1</v>
      </c>
      <c r="E451" t="s">
        <v>523</v>
      </c>
      <c r="F451" t="s">
        <v>524</v>
      </c>
      <c r="G451" t="s">
        <v>525</v>
      </c>
      <c r="H451" t="s">
        <v>517</v>
      </c>
      <c r="I451">
        <v>62.79</v>
      </c>
      <c r="J451">
        <v>0</v>
      </c>
      <c r="K451">
        <v>62.79</v>
      </c>
      <c r="O451">
        <f t="shared" si="472"/>
        <v>9411</v>
      </c>
      <c r="P451">
        <f t="shared" si="473"/>
        <v>0</v>
      </c>
      <c r="Q451">
        <f t="shared" si="474"/>
        <v>9411</v>
      </c>
      <c r="R451">
        <f t="shared" si="475"/>
        <v>0</v>
      </c>
      <c r="S451">
        <f t="shared" si="476"/>
        <v>0</v>
      </c>
      <c r="T451">
        <f t="shared" si="477"/>
        <v>0</v>
      </c>
      <c r="U451">
        <f t="shared" si="478"/>
        <v>0</v>
      </c>
      <c r="V451">
        <f t="shared" si="479"/>
        <v>0</v>
      </c>
      <c r="W451">
        <f t="shared" si="480"/>
        <v>0</v>
      </c>
      <c r="X451">
        <f t="shared" si="481"/>
        <v>0</v>
      </c>
      <c r="Y451">
        <f t="shared" si="481"/>
        <v>0</v>
      </c>
      <c r="AA451">
        <v>76147894</v>
      </c>
      <c r="AB451">
        <f t="shared" si="482"/>
        <v>19.29</v>
      </c>
      <c r="AC451">
        <f t="shared" si="483"/>
        <v>0</v>
      </c>
      <c r="AD451">
        <f>ROUND(((ET451)+ROUND(((EU451)*1.85),2)),6)</f>
        <v>19.29</v>
      </c>
      <c r="AE451">
        <f>ROUND(((EU451)+ROUND(((EU451)*1.85),2)),6)</f>
        <v>0</v>
      </c>
      <c r="AF451">
        <f>ROUND(((EV451)+ROUND(((EV451)*1.85),2)),6)</f>
        <v>0</v>
      </c>
      <c r="AG451">
        <f t="shared" si="484"/>
        <v>0</v>
      </c>
      <c r="AH451">
        <f t="shared" si="485"/>
        <v>0</v>
      </c>
      <c r="AI451">
        <f t="shared" si="485"/>
        <v>0</v>
      </c>
      <c r="AJ451">
        <f t="shared" si="486"/>
        <v>0</v>
      </c>
      <c r="AK451">
        <v>19.29</v>
      </c>
      <c r="AL451">
        <v>0</v>
      </c>
      <c r="AM451">
        <v>19.29</v>
      </c>
      <c r="AN451">
        <v>0</v>
      </c>
      <c r="AO451">
        <v>0</v>
      </c>
      <c r="AP451">
        <v>0</v>
      </c>
      <c r="AQ451">
        <v>0</v>
      </c>
      <c r="AR451">
        <v>0</v>
      </c>
      <c r="AS451">
        <v>0</v>
      </c>
      <c r="AT451">
        <v>0</v>
      </c>
      <c r="AU451">
        <v>0</v>
      </c>
      <c r="AV451">
        <v>1</v>
      </c>
      <c r="AW451">
        <v>1</v>
      </c>
      <c r="AZ451">
        <v>1</v>
      </c>
      <c r="BA451">
        <v>1</v>
      </c>
      <c r="BB451">
        <v>7.77</v>
      </c>
      <c r="BC451">
        <v>1</v>
      </c>
      <c r="BD451" t="s">
        <v>3</v>
      </c>
      <c r="BE451" t="s">
        <v>3</v>
      </c>
      <c r="BF451" t="s">
        <v>3</v>
      </c>
      <c r="BG451" t="s">
        <v>3</v>
      </c>
      <c r="BH451">
        <v>0</v>
      </c>
      <c r="BI451">
        <v>1</v>
      </c>
      <c r="BJ451" t="s">
        <v>526</v>
      </c>
      <c r="BM451">
        <v>700001</v>
      </c>
      <c r="BN451">
        <v>0</v>
      </c>
      <c r="BO451" t="s">
        <v>527</v>
      </c>
      <c r="BP451">
        <v>1</v>
      </c>
      <c r="BQ451">
        <v>10</v>
      </c>
      <c r="BR451">
        <v>0</v>
      </c>
      <c r="BS451">
        <v>1</v>
      </c>
      <c r="BT451">
        <v>1</v>
      </c>
      <c r="BU451">
        <v>1</v>
      </c>
      <c r="BV451">
        <v>1</v>
      </c>
      <c r="BW451">
        <v>1</v>
      </c>
      <c r="BX451">
        <v>1</v>
      </c>
      <c r="BY451" t="s">
        <v>3</v>
      </c>
      <c r="BZ451">
        <v>0</v>
      </c>
      <c r="CA451">
        <v>0</v>
      </c>
      <c r="CB451" t="s">
        <v>3</v>
      </c>
      <c r="CE451">
        <v>0</v>
      </c>
      <c r="CF451">
        <v>0</v>
      </c>
      <c r="CG451">
        <v>0</v>
      </c>
      <c r="CM451">
        <v>0</v>
      </c>
      <c r="CN451" t="s">
        <v>3</v>
      </c>
      <c r="CO451">
        <v>0</v>
      </c>
      <c r="CP451">
        <f t="shared" si="487"/>
        <v>9411</v>
      </c>
      <c r="CQ451">
        <f t="shared" si="488"/>
        <v>0</v>
      </c>
      <c r="CR451">
        <f t="shared" si="489"/>
        <v>149.88329999999999</v>
      </c>
      <c r="CS451">
        <f t="shared" si="490"/>
        <v>0</v>
      </c>
      <c r="CT451">
        <f t="shared" si="491"/>
        <v>0</v>
      </c>
      <c r="CU451">
        <f t="shared" si="492"/>
        <v>0</v>
      </c>
      <c r="CV451">
        <f t="shared" si="492"/>
        <v>0</v>
      </c>
      <c r="CW451">
        <f t="shared" si="492"/>
        <v>0</v>
      </c>
      <c r="CX451">
        <f t="shared" si="492"/>
        <v>0</v>
      </c>
      <c r="CY451">
        <f t="shared" si="493"/>
        <v>0</v>
      </c>
      <c r="CZ451">
        <f t="shared" si="494"/>
        <v>0</v>
      </c>
      <c r="DC451" t="s">
        <v>3</v>
      </c>
      <c r="DD451" t="s">
        <v>3</v>
      </c>
      <c r="DE451" t="s">
        <v>3</v>
      </c>
      <c r="DF451" t="s">
        <v>3</v>
      </c>
      <c r="DG451" t="s">
        <v>3</v>
      </c>
      <c r="DH451" t="s">
        <v>3</v>
      </c>
      <c r="DI451" t="s">
        <v>3</v>
      </c>
      <c r="DJ451" t="s">
        <v>3</v>
      </c>
      <c r="DK451" t="s">
        <v>3</v>
      </c>
      <c r="DL451" t="s">
        <v>3</v>
      </c>
      <c r="DM451" t="s">
        <v>3</v>
      </c>
      <c r="DN451">
        <v>0</v>
      </c>
      <c r="DO451">
        <v>0</v>
      </c>
      <c r="DP451">
        <v>1</v>
      </c>
      <c r="DQ451">
        <v>1</v>
      </c>
      <c r="DU451">
        <v>1013</v>
      </c>
      <c r="DV451" t="s">
        <v>517</v>
      </c>
      <c r="DW451" t="s">
        <v>517</v>
      </c>
      <c r="DX451">
        <v>1</v>
      </c>
      <c r="DZ451" t="s">
        <v>3</v>
      </c>
      <c r="EA451" t="s">
        <v>3</v>
      </c>
      <c r="EB451" t="s">
        <v>3</v>
      </c>
      <c r="EC451" t="s">
        <v>3</v>
      </c>
      <c r="EE451">
        <v>41318557</v>
      </c>
      <c r="EF451">
        <v>10</v>
      </c>
      <c r="EG451" t="s">
        <v>528</v>
      </c>
      <c r="EH451">
        <v>0</v>
      </c>
      <c r="EI451" t="s">
        <v>3</v>
      </c>
      <c r="EJ451">
        <v>1</v>
      </c>
      <c r="EK451">
        <v>700001</v>
      </c>
      <c r="EL451" t="s">
        <v>529</v>
      </c>
      <c r="EM451" t="s">
        <v>530</v>
      </c>
      <c r="EO451" t="s">
        <v>3</v>
      </c>
      <c r="EQ451">
        <v>0</v>
      </c>
      <c r="ER451">
        <v>19.29</v>
      </c>
      <c r="ES451">
        <v>0</v>
      </c>
      <c r="ET451">
        <v>19.29</v>
      </c>
      <c r="EU451">
        <v>0</v>
      </c>
      <c r="EV451">
        <v>0</v>
      </c>
      <c r="EW451">
        <v>0</v>
      </c>
      <c r="EX451">
        <v>0</v>
      </c>
      <c r="EY451">
        <v>0</v>
      </c>
      <c r="FQ451">
        <v>0</v>
      </c>
      <c r="FR451">
        <f t="shared" si="495"/>
        <v>0</v>
      </c>
      <c r="FS451">
        <v>0</v>
      </c>
      <c r="FX451">
        <v>0</v>
      </c>
      <c r="FY451">
        <v>0</v>
      </c>
      <c r="GA451" t="s">
        <v>3</v>
      </c>
      <c r="GD451">
        <v>1</v>
      </c>
      <c r="GF451">
        <v>1108815295</v>
      </c>
      <c r="GG451">
        <v>2</v>
      </c>
      <c r="GH451">
        <v>1</v>
      </c>
      <c r="GI451">
        <v>3</v>
      </c>
      <c r="GJ451">
        <v>0</v>
      </c>
      <c r="GK451">
        <v>0</v>
      </c>
      <c r="GL451">
        <f t="shared" si="496"/>
        <v>0</v>
      </c>
      <c r="GM451">
        <f t="shared" si="497"/>
        <v>9411</v>
      </c>
      <c r="GN451">
        <f t="shared" si="498"/>
        <v>9411</v>
      </c>
      <c r="GO451">
        <f t="shared" si="499"/>
        <v>0</v>
      </c>
      <c r="GP451">
        <f t="shared" si="500"/>
        <v>0</v>
      </c>
      <c r="GR451">
        <v>0</v>
      </c>
      <c r="GS451">
        <v>3</v>
      </c>
      <c r="GT451">
        <v>0</v>
      </c>
      <c r="GU451" t="s">
        <v>3</v>
      </c>
      <c r="GV451">
        <f t="shared" si="501"/>
        <v>0</v>
      </c>
      <c r="GW451">
        <v>1</v>
      </c>
      <c r="GX451">
        <f t="shared" si="502"/>
        <v>0</v>
      </c>
      <c r="HA451">
        <v>0</v>
      </c>
      <c r="HB451">
        <v>0</v>
      </c>
      <c r="HC451">
        <f t="shared" si="503"/>
        <v>0</v>
      </c>
      <c r="HD451">
        <f t="shared" si="504"/>
        <v>9411</v>
      </c>
      <c r="HE451" t="s">
        <v>3</v>
      </c>
      <c r="HF451" t="s">
        <v>3</v>
      </c>
      <c r="HM451" t="s">
        <v>3</v>
      </c>
      <c r="HN451" t="s">
        <v>3</v>
      </c>
      <c r="HO451" t="s">
        <v>3</v>
      </c>
      <c r="HP451" t="s">
        <v>3</v>
      </c>
      <c r="HQ451" t="s">
        <v>3</v>
      </c>
      <c r="IK451">
        <v>0</v>
      </c>
    </row>
    <row r="452" spans="1:255" x14ac:dyDescent="0.2">
      <c r="A452" s="2">
        <v>17</v>
      </c>
      <c r="B452" s="2">
        <v>1</v>
      </c>
      <c r="C452" s="2"/>
      <c r="D452" s="2"/>
      <c r="E452" s="2" t="s">
        <v>531</v>
      </c>
      <c r="F452" s="2" t="s">
        <v>532</v>
      </c>
      <c r="G452" s="2" t="s">
        <v>533</v>
      </c>
      <c r="H452" s="2" t="s">
        <v>517</v>
      </c>
      <c r="I452" s="2">
        <v>62.79</v>
      </c>
      <c r="J452" s="2">
        <v>0</v>
      </c>
      <c r="K452" s="2">
        <v>62.79</v>
      </c>
      <c r="L452" s="2"/>
      <c r="M452" s="2"/>
      <c r="N452" s="2"/>
      <c r="O452" s="2">
        <f t="shared" si="472"/>
        <v>2323</v>
      </c>
      <c r="P452" s="2">
        <f t="shared" si="473"/>
        <v>0</v>
      </c>
      <c r="Q452" s="2">
        <f t="shared" si="474"/>
        <v>2323</v>
      </c>
      <c r="R452" s="2">
        <f t="shared" si="475"/>
        <v>0</v>
      </c>
      <c r="S452" s="2">
        <f t="shared" si="476"/>
        <v>0</v>
      </c>
      <c r="T452" s="2">
        <f t="shared" si="477"/>
        <v>0</v>
      </c>
      <c r="U452" s="2">
        <f t="shared" si="478"/>
        <v>0</v>
      </c>
      <c r="V452" s="2">
        <f t="shared" si="479"/>
        <v>0</v>
      </c>
      <c r="W452" s="2">
        <f t="shared" si="480"/>
        <v>0</v>
      </c>
      <c r="X452" s="2">
        <f t="shared" si="481"/>
        <v>0</v>
      </c>
      <c r="Y452" s="2">
        <f t="shared" si="481"/>
        <v>0</v>
      </c>
      <c r="Z452" s="2"/>
      <c r="AA452" s="2">
        <v>76147896</v>
      </c>
      <c r="AB452" s="2">
        <f t="shared" si="482"/>
        <v>37</v>
      </c>
      <c r="AC452" s="2">
        <f t="shared" si="483"/>
        <v>0</v>
      </c>
      <c r="AD452" s="2">
        <f>ROUND((((ET452*100))+ROUND((((EU452*100))*1.85),2)),6)</f>
        <v>37</v>
      </c>
      <c r="AE452" s="2">
        <f>ROUND((((EU452*100))+ROUND((((EU452*100))*1.85),2)),6)</f>
        <v>0</v>
      </c>
      <c r="AF452" s="2">
        <f>ROUND(((EV452)+ROUND(((EV452)*1.85),2)),6)</f>
        <v>0</v>
      </c>
      <c r="AG452" s="2">
        <f t="shared" si="484"/>
        <v>0</v>
      </c>
      <c r="AH452" s="2">
        <f>(EW452)</f>
        <v>0</v>
      </c>
      <c r="AI452" s="2">
        <f>((EX452*100))</f>
        <v>0</v>
      </c>
      <c r="AJ452" s="2">
        <f t="shared" si="486"/>
        <v>0</v>
      </c>
      <c r="AK452" s="2">
        <v>0.37</v>
      </c>
      <c r="AL452" s="2">
        <v>0</v>
      </c>
      <c r="AM452" s="2">
        <v>0.37</v>
      </c>
      <c r="AN452" s="2">
        <v>0</v>
      </c>
      <c r="AO452" s="2">
        <v>0</v>
      </c>
      <c r="AP452" s="2">
        <v>0</v>
      </c>
      <c r="AQ452" s="2">
        <v>0</v>
      </c>
      <c r="AR452" s="2">
        <v>0</v>
      </c>
      <c r="AS452" s="2">
        <v>0</v>
      </c>
      <c r="AT452" s="2">
        <v>0</v>
      </c>
      <c r="AU452" s="2">
        <v>0</v>
      </c>
      <c r="AV452" s="2">
        <v>1</v>
      </c>
      <c r="AW452" s="2">
        <v>1</v>
      </c>
      <c r="AX452" s="2"/>
      <c r="AY452" s="2"/>
      <c r="AZ452" s="2">
        <v>1</v>
      </c>
      <c r="BA452" s="2">
        <v>1</v>
      </c>
      <c r="BB452" s="2">
        <v>1</v>
      </c>
      <c r="BC452" s="2">
        <v>1</v>
      </c>
      <c r="BD452" s="2" t="s">
        <v>3</v>
      </c>
      <c r="BE452" s="2" t="s">
        <v>3</v>
      </c>
      <c r="BF452" s="2" t="s">
        <v>3</v>
      </c>
      <c r="BG452" s="2" t="s">
        <v>3</v>
      </c>
      <c r="BH452" s="2">
        <v>0</v>
      </c>
      <c r="BI452" s="2">
        <v>1</v>
      </c>
      <c r="BJ452" s="2" t="s">
        <v>534</v>
      </c>
      <c r="BK452" s="2"/>
      <c r="BL452" s="2"/>
      <c r="BM452" s="2">
        <v>700001</v>
      </c>
      <c r="BN452" s="2">
        <v>0</v>
      </c>
      <c r="BO452" s="2" t="s">
        <v>527</v>
      </c>
      <c r="BP452" s="2">
        <v>1</v>
      </c>
      <c r="BQ452" s="2">
        <v>10</v>
      </c>
      <c r="BR452" s="2">
        <v>0</v>
      </c>
      <c r="BS452" s="2">
        <v>1</v>
      </c>
      <c r="BT452" s="2">
        <v>1</v>
      </c>
      <c r="BU452" s="2">
        <v>1</v>
      </c>
      <c r="BV452" s="2">
        <v>1</v>
      </c>
      <c r="BW452" s="2">
        <v>1</v>
      </c>
      <c r="BX452" s="2">
        <v>1</v>
      </c>
      <c r="BY452" s="2" t="s">
        <v>3</v>
      </c>
      <c r="BZ452" s="2">
        <v>0</v>
      </c>
      <c r="CA452" s="2">
        <v>0</v>
      </c>
      <c r="CB452" s="2" t="s">
        <v>3</v>
      </c>
      <c r="CC452" s="2"/>
      <c r="CD452" s="2"/>
      <c r="CE452" s="2">
        <v>0</v>
      </c>
      <c r="CF452" s="2">
        <v>0</v>
      </c>
      <c r="CG452" s="2">
        <v>0</v>
      </c>
      <c r="CH452" s="2"/>
      <c r="CI452" s="2"/>
      <c r="CJ452" s="2"/>
      <c r="CK452" s="2"/>
      <c r="CL452" s="2"/>
      <c r="CM452" s="2">
        <v>0</v>
      </c>
      <c r="CN452" s="2" t="s">
        <v>3</v>
      </c>
      <c r="CO452" s="2">
        <v>0</v>
      </c>
      <c r="CP452" s="2">
        <f t="shared" si="487"/>
        <v>2323</v>
      </c>
      <c r="CQ452" s="2">
        <f t="shared" si="488"/>
        <v>0</v>
      </c>
      <c r="CR452" s="2">
        <f t="shared" si="489"/>
        <v>37</v>
      </c>
      <c r="CS452" s="2">
        <f t="shared" si="490"/>
        <v>0</v>
      </c>
      <c r="CT452" s="2">
        <f t="shared" si="491"/>
        <v>0</v>
      </c>
      <c r="CU452" s="2">
        <f t="shared" si="492"/>
        <v>0</v>
      </c>
      <c r="CV452" s="2">
        <f t="shared" si="492"/>
        <v>0</v>
      </c>
      <c r="CW452" s="2">
        <f t="shared" si="492"/>
        <v>0</v>
      </c>
      <c r="CX452" s="2">
        <f t="shared" si="492"/>
        <v>0</v>
      </c>
      <c r="CY452" s="2">
        <f t="shared" si="493"/>
        <v>0</v>
      </c>
      <c r="CZ452" s="2">
        <f t="shared" si="494"/>
        <v>0</v>
      </c>
      <c r="DA452" s="2"/>
      <c r="DB452" s="2"/>
      <c r="DC452" s="2" t="s">
        <v>3</v>
      </c>
      <c r="DD452" s="2" t="s">
        <v>3</v>
      </c>
      <c r="DE452" s="2" t="s">
        <v>535</v>
      </c>
      <c r="DF452" s="2" t="s">
        <v>535</v>
      </c>
      <c r="DG452" s="2" t="s">
        <v>3</v>
      </c>
      <c r="DH452" s="2" t="s">
        <v>3</v>
      </c>
      <c r="DI452" s="2" t="s">
        <v>3</v>
      </c>
      <c r="DJ452" s="2" t="s">
        <v>535</v>
      </c>
      <c r="DK452" s="2" t="s">
        <v>3</v>
      </c>
      <c r="DL452" s="2" t="s">
        <v>3</v>
      </c>
      <c r="DM452" s="2" t="s">
        <v>3</v>
      </c>
      <c r="DN452" s="2">
        <v>0</v>
      </c>
      <c r="DO452" s="2">
        <v>0</v>
      </c>
      <c r="DP452" s="2">
        <v>1</v>
      </c>
      <c r="DQ452" s="2">
        <v>1</v>
      </c>
      <c r="DR452" s="2"/>
      <c r="DS452" s="2"/>
      <c r="DT452" s="2"/>
      <c r="DU452" s="2">
        <v>1013</v>
      </c>
      <c r="DV452" s="2" t="s">
        <v>517</v>
      </c>
      <c r="DW452" s="2" t="s">
        <v>517</v>
      </c>
      <c r="DX452" s="2">
        <v>1</v>
      </c>
      <c r="DY452" s="2"/>
      <c r="DZ452" s="2" t="s">
        <v>3</v>
      </c>
      <c r="EA452" s="2" t="s">
        <v>3</v>
      </c>
      <c r="EB452" s="2" t="s">
        <v>3</v>
      </c>
      <c r="EC452" s="2" t="s">
        <v>3</v>
      </c>
      <c r="ED452" s="2"/>
      <c r="EE452" s="2">
        <v>41318557</v>
      </c>
      <c r="EF452" s="2">
        <v>10</v>
      </c>
      <c r="EG452" s="2" t="s">
        <v>528</v>
      </c>
      <c r="EH452" s="2">
        <v>0</v>
      </c>
      <c r="EI452" s="2" t="s">
        <v>3</v>
      </c>
      <c r="EJ452" s="2">
        <v>1</v>
      </c>
      <c r="EK452" s="2">
        <v>700001</v>
      </c>
      <c r="EL452" s="2" t="s">
        <v>529</v>
      </c>
      <c r="EM452" s="2" t="s">
        <v>530</v>
      </c>
      <c r="EN452" s="2"/>
      <c r="EO452" s="2" t="s">
        <v>3</v>
      </c>
      <c r="EP452" s="2"/>
      <c r="EQ452" s="2">
        <v>0</v>
      </c>
      <c r="ER452" s="2">
        <v>0.37</v>
      </c>
      <c r="ES452" s="2">
        <v>0</v>
      </c>
      <c r="ET452" s="2">
        <v>0.37</v>
      </c>
      <c r="EU452" s="2">
        <v>0</v>
      </c>
      <c r="EV452" s="2">
        <v>0</v>
      </c>
      <c r="EW452" s="2">
        <v>0</v>
      </c>
      <c r="EX452" s="2">
        <v>0</v>
      </c>
      <c r="EY452" s="2">
        <v>0</v>
      </c>
      <c r="EZ452" s="2"/>
      <c r="FA452" s="2"/>
      <c r="FB452" s="2"/>
      <c r="FC452" s="2"/>
      <c r="FD452" s="2"/>
      <c r="FE452" s="2"/>
      <c r="FF452" s="2"/>
      <c r="FG452" s="2"/>
      <c r="FH452" s="2"/>
      <c r="FI452" s="2"/>
      <c r="FJ452" s="2"/>
      <c r="FK452" s="2"/>
      <c r="FL452" s="2"/>
      <c r="FM452" s="2"/>
      <c r="FN452" s="2"/>
      <c r="FO452" s="2"/>
      <c r="FP452" s="2"/>
      <c r="FQ452" s="2">
        <v>0</v>
      </c>
      <c r="FR452" s="2">
        <f t="shared" si="495"/>
        <v>0</v>
      </c>
      <c r="FS452" s="2">
        <v>0</v>
      </c>
      <c r="FT452" s="2"/>
      <c r="FU452" s="2"/>
      <c r="FV452" s="2"/>
      <c r="FW452" s="2"/>
      <c r="FX452" s="2">
        <v>0</v>
      </c>
      <c r="FY452" s="2">
        <v>0</v>
      </c>
      <c r="FZ452" s="2"/>
      <c r="GA452" s="2" t="s">
        <v>3</v>
      </c>
      <c r="GB452" s="2"/>
      <c r="GC452" s="2"/>
      <c r="GD452" s="2">
        <v>1</v>
      </c>
      <c r="GE452" s="2"/>
      <c r="GF452" s="2">
        <v>196192647</v>
      </c>
      <c r="GG452" s="2">
        <v>1</v>
      </c>
      <c r="GH452" s="2">
        <v>1</v>
      </c>
      <c r="GI452" s="2">
        <v>-2</v>
      </c>
      <c r="GJ452" s="2">
        <v>0</v>
      </c>
      <c r="GK452" s="2">
        <v>0</v>
      </c>
      <c r="GL452" s="2">
        <f t="shared" si="496"/>
        <v>0</v>
      </c>
      <c r="GM452" s="2">
        <f t="shared" si="497"/>
        <v>2323</v>
      </c>
      <c r="GN452" s="2">
        <f t="shared" si="498"/>
        <v>2323</v>
      </c>
      <c r="GO452" s="2">
        <f t="shared" si="499"/>
        <v>0</v>
      </c>
      <c r="GP452" s="2">
        <f t="shared" si="500"/>
        <v>0</v>
      </c>
      <c r="GQ452" s="2"/>
      <c r="GR452" s="2">
        <v>0</v>
      </c>
      <c r="GS452" s="2">
        <v>3</v>
      </c>
      <c r="GT452" s="2">
        <v>0</v>
      </c>
      <c r="GU452" s="2" t="s">
        <v>3</v>
      </c>
      <c r="GV452" s="2">
        <f t="shared" si="501"/>
        <v>0</v>
      </c>
      <c r="GW452" s="2">
        <v>1</v>
      </c>
      <c r="GX452" s="2">
        <f t="shared" si="502"/>
        <v>0</v>
      </c>
      <c r="GY452" s="2"/>
      <c r="GZ452" s="2"/>
      <c r="HA452" s="2">
        <v>0</v>
      </c>
      <c r="HB452" s="2">
        <v>0</v>
      </c>
      <c r="HC452" s="2">
        <f t="shared" si="503"/>
        <v>0</v>
      </c>
      <c r="HD452" s="2">
        <f t="shared" si="504"/>
        <v>2323</v>
      </c>
      <c r="HE452" s="2" t="s">
        <v>3</v>
      </c>
      <c r="HF452" s="2" t="s">
        <v>3</v>
      </c>
      <c r="HG452" s="2"/>
      <c r="HH452" s="2"/>
      <c r="HI452" s="2"/>
      <c r="HJ452" s="2"/>
      <c r="HK452" s="2"/>
      <c r="HL452" s="2"/>
      <c r="HM452" s="2" t="s">
        <v>3</v>
      </c>
      <c r="HN452" s="2" t="s">
        <v>3</v>
      </c>
      <c r="HO452" s="2" t="s">
        <v>3</v>
      </c>
      <c r="HP452" s="2" t="s">
        <v>3</v>
      </c>
      <c r="HQ452" s="2" t="s">
        <v>3</v>
      </c>
      <c r="HR452" s="2"/>
      <c r="HS452" s="2"/>
      <c r="HT452" s="2"/>
      <c r="HU452" s="2"/>
      <c r="HV452" s="2"/>
      <c r="HW452" s="2"/>
      <c r="HX452" s="2"/>
      <c r="HY452" s="2"/>
      <c r="HZ452" s="2"/>
      <c r="IA452" s="2"/>
      <c r="IB452" s="2"/>
      <c r="IC452" s="2"/>
      <c r="ID452" s="2"/>
      <c r="IE452" s="2"/>
      <c r="IF452" s="2"/>
      <c r="IG452" s="2"/>
      <c r="IH452" s="2"/>
      <c r="II452" s="2"/>
      <c r="IJ452" s="2"/>
      <c r="IK452" s="2">
        <v>0</v>
      </c>
      <c r="IL452" s="2"/>
      <c r="IM452" s="2"/>
      <c r="IN452" s="2"/>
      <c r="IO452" s="2"/>
      <c r="IP452" s="2"/>
      <c r="IQ452" s="2"/>
      <c r="IR452" s="2"/>
      <c r="IS452" s="2"/>
      <c r="IT452" s="2"/>
      <c r="IU452" s="2"/>
    </row>
    <row r="453" spans="1:255" x14ac:dyDescent="0.2">
      <c r="A453">
        <v>17</v>
      </c>
      <c r="B453">
        <v>1</v>
      </c>
      <c r="E453" t="s">
        <v>531</v>
      </c>
      <c r="F453" t="s">
        <v>532</v>
      </c>
      <c r="G453" t="s">
        <v>533</v>
      </c>
      <c r="H453" t="s">
        <v>517</v>
      </c>
      <c r="I453">
        <v>62.79</v>
      </c>
      <c r="J453">
        <v>0</v>
      </c>
      <c r="K453">
        <v>62.79</v>
      </c>
      <c r="O453">
        <f t="shared" si="472"/>
        <v>18051</v>
      </c>
      <c r="P453">
        <f t="shared" si="473"/>
        <v>0</v>
      </c>
      <c r="Q453">
        <f t="shared" si="474"/>
        <v>18051</v>
      </c>
      <c r="R453">
        <f t="shared" si="475"/>
        <v>0</v>
      </c>
      <c r="S453">
        <f t="shared" si="476"/>
        <v>0</v>
      </c>
      <c r="T453">
        <f t="shared" si="477"/>
        <v>0</v>
      </c>
      <c r="U453">
        <f t="shared" si="478"/>
        <v>0</v>
      </c>
      <c r="V453">
        <f t="shared" si="479"/>
        <v>0</v>
      </c>
      <c r="W453">
        <f t="shared" si="480"/>
        <v>0</v>
      </c>
      <c r="X453">
        <f t="shared" si="481"/>
        <v>0</v>
      </c>
      <c r="Y453">
        <f t="shared" si="481"/>
        <v>0</v>
      </c>
      <c r="AA453">
        <v>76147894</v>
      </c>
      <c r="AB453">
        <f t="shared" si="482"/>
        <v>37</v>
      </c>
      <c r="AC453">
        <f t="shared" si="483"/>
        <v>0</v>
      </c>
      <c r="AD453">
        <f>ROUND((((ET453*100))+ROUND((((EU453*100))*1.85),2)),6)</f>
        <v>37</v>
      </c>
      <c r="AE453">
        <f>ROUND((((EU453*100))+ROUND((((EU453*100))*1.85),2)),6)</f>
        <v>0</v>
      </c>
      <c r="AF453">
        <f>ROUND(((EV453)+ROUND(((EV453)*1.85),2)),6)</f>
        <v>0</v>
      </c>
      <c r="AG453">
        <f t="shared" si="484"/>
        <v>0</v>
      </c>
      <c r="AH453">
        <f>(EW453)</f>
        <v>0</v>
      </c>
      <c r="AI453">
        <f>((EX453*100))</f>
        <v>0</v>
      </c>
      <c r="AJ453">
        <f t="shared" si="486"/>
        <v>0</v>
      </c>
      <c r="AK453">
        <v>0.37</v>
      </c>
      <c r="AL453">
        <v>0</v>
      </c>
      <c r="AM453">
        <v>0.37</v>
      </c>
      <c r="AN453">
        <v>0</v>
      </c>
      <c r="AO453">
        <v>0</v>
      </c>
      <c r="AP453">
        <v>0</v>
      </c>
      <c r="AQ453">
        <v>0</v>
      </c>
      <c r="AR453">
        <v>0</v>
      </c>
      <c r="AS453">
        <v>0</v>
      </c>
      <c r="AT453">
        <v>0</v>
      </c>
      <c r="AU453">
        <v>0</v>
      </c>
      <c r="AV453">
        <v>1</v>
      </c>
      <c r="AW453">
        <v>1</v>
      </c>
      <c r="AZ453">
        <v>1</v>
      </c>
      <c r="BA453">
        <v>1</v>
      </c>
      <c r="BB453">
        <v>7.77</v>
      </c>
      <c r="BC453">
        <v>1</v>
      </c>
      <c r="BD453" t="s">
        <v>3</v>
      </c>
      <c r="BE453" t="s">
        <v>3</v>
      </c>
      <c r="BF453" t="s">
        <v>3</v>
      </c>
      <c r="BG453" t="s">
        <v>3</v>
      </c>
      <c r="BH453">
        <v>0</v>
      </c>
      <c r="BI453">
        <v>1</v>
      </c>
      <c r="BJ453" t="s">
        <v>534</v>
      </c>
      <c r="BM453">
        <v>700001</v>
      </c>
      <c r="BN453">
        <v>0</v>
      </c>
      <c r="BO453" t="s">
        <v>527</v>
      </c>
      <c r="BP453">
        <v>1</v>
      </c>
      <c r="BQ453">
        <v>10</v>
      </c>
      <c r="BR453">
        <v>0</v>
      </c>
      <c r="BS453">
        <v>1</v>
      </c>
      <c r="BT453">
        <v>1</v>
      </c>
      <c r="BU453">
        <v>1</v>
      </c>
      <c r="BV453">
        <v>1</v>
      </c>
      <c r="BW453">
        <v>1</v>
      </c>
      <c r="BX453">
        <v>1</v>
      </c>
      <c r="BY453" t="s">
        <v>3</v>
      </c>
      <c r="BZ453">
        <v>0</v>
      </c>
      <c r="CA453">
        <v>0</v>
      </c>
      <c r="CB453" t="s">
        <v>3</v>
      </c>
      <c r="CE453">
        <v>0</v>
      </c>
      <c r="CF453">
        <v>0</v>
      </c>
      <c r="CG453">
        <v>0</v>
      </c>
      <c r="CM453">
        <v>0</v>
      </c>
      <c r="CN453" t="s">
        <v>3</v>
      </c>
      <c r="CO453">
        <v>0</v>
      </c>
      <c r="CP453">
        <f t="shared" si="487"/>
        <v>18051</v>
      </c>
      <c r="CQ453">
        <f t="shared" si="488"/>
        <v>0</v>
      </c>
      <c r="CR453">
        <f t="shared" si="489"/>
        <v>287.49</v>
      </c>
      <c r="CS453">
        <f t="shared" si="490"/>
        <v>0</v>
      </c>
      <c r="CT453">
        <f t="shared" si="491"/>
        <v>0</v>
      </c>
      <c r="CU453">
        <f t="shared" si="492"/>
        <v>0</v>
      </c>
      <c r="CV453">
        <f t="shared" si="492"/>
        <v>0</v>
      </c>
      <c r="CW453">
        <f t="shared" si="492"/>
        <v>0</v>
      </c>
      <c r="CX453">
        <f t="shared" si="492"/>
        <v>0</v>
      </c>
      <c r="CY453">
        <f t="shared" si="493"/>
        <v>0</v>
      </c>
      <c r="CZ453">
        <f t="shared" si="494"/>
        <v>0</v>
      </c>
      <c r="DC453" t="s">
        <v>3</v>
      </c>
      <c r="DD453" t="s">
        <v>3</v>
      </c>
      <c r="DE453" t="s">
        <v>535</v>
      </c>
      <c r="DF453" t="s">
        <v>535</v>
      </c>
      <c r="DG453" t="s">
        <v>3</v>
      </c>
      <c r="DH453" t="s">
        <v>3</v>
      </c>
      <c r="DI453" t="s">
        <v>3</v>
      </c>
      <c r="DJ453" t="s">
        <v>535</v>
      </c>
      <c r="DK453" t="s">
        <v>3</v>
      </c>
      <c r="DL453" t="s">
        <v>3</v>
      </c>
      <c r="DM453" t="s">
        <v>3</v>
      </c>
      <c r="DN453">
        <v>0</v>
      </c>
      <c r="DO453">
        <v>0</v>
      </c>
      <c r="DP453">
        <v>1</v>
      </c>
      <c r="DQ453">
        <v>1</v>
      </c>
      <c r="DU453">
        <v>1013</v>
      </c>
      <c r="DV453" t="s">
        <v>517</v>
      </c>
      <c r="DW453" t="s">
        <v>517</v>
      </c>
      <c r="DX453">
        <v>1</v>
      </c>
      <c r="DZ453" t="s">
        <v>3</v>
      </c>
      <c r="EA453" t="s">
        <v>3</v>
      </c>
      <c r="EB453" t="s">
        <v>3</v>
      </c>
      <c r="EC453" t="s">
        <v>3</v>
      </c>
      <c r="EE453">
        <v>41318557</v>
      </c>
      <c r="EF453">
        <v>10</v>
      </c>
      <c r="EG453" t="s">
        <v>528</v>
      </c>
      <c r="EH453">
        <v>0</v>
      </c>
      <c r="EI453" t="s">
        <v>3</v>
      </c>
      <c r="EJ453">
        <v>1</v>
      </c>
      <c r="EK453">
        <v>700001</v>
      </c>
      <c r="EL453" t="s">
        <v>529</v>
      </c>
      <c r="EM453" t="s">
        <v>530</v>
      </c>
      <c r="EO453" t="s">
        <v>3</v>
      </c>
      <c r="EQ453">
        <v>0</v>
      </c>
      <c r="ER453">
        <v>0.37</v>
      </c>
      <c r="ES453">
        <v>0</v>
      </c>
      <c r="ET453">
        <v>0.37</v>
      </c>
      <c r="EU453">
        <v>0</v>
      </c>
      <c r="EV453">
        <v>0</v>
      </c>
      <c r="EW453">
        <v>0</v>
      </c>
      <c r="EX453">
        <v>0</v>
      </c>
      <c r="EY453">
        <v>0</v>
      </c>
      <c r="FQ453">
        <v>0</v>
      </c>
      <c r="FR453">
        <f t="shared" si="495"/>
        <v>0</v>
      </c>
      <c r="FS453">
        <v>0</v>
      </c>
      <c r="FX453">
        <v>0</v>
      </c>
      <c r="FY453">
        <v>0</v>
      </c>
      <c r="GA453" t="s">
        <v>3</v>
      </c>
      <c r="GD453">
        <v>1</v>
      </c>
      <c r="GF453">
        <v>196192647</v>
      </c>
      <c r="GG453">
        <v>2</v>
      </c>
      <c r="GH453">
        <v>1</v>
      </c>
      <c r="GI453">
        <v>3</v>
      </c>
      <c r="GJ453">
        <v>0</v>
      </c>
      <c r="GK453">
        <v>0</v>
      </c>
      <c r="GL453">
        <f t="shared" si="496"/>
        <v>0</v>
      </c>
      <c r="GM453">
        <f t="shared" si="497"/>
        <v>18051</v>
      </c>
      <c r="GN453">
        <f t="shared" si="498"/>
        <v>18051</v>
      </c>
      <c r="GO453">
        <f t="shared" si="499"/>
        <v>0</v>
      </c>
      <c r="GP453">
        <f t="shared" si="500"/>
        <v>0</v>
      </c>
      <c r="GR453">
        <v>0</v>
      </c>
      <c r="GS453">
        <v>3</v>
      </c>
      <c r="GT453">
        <v>0</v>
      </c>
      <c r="GU453" t="s">
        <v>3</v>
      </c>
      <c r="GV453">
        <f t="shared" si="501"/>
        <v>0</v>
      </c>
      <c r="GW453">
        <v>1</v>
      </c>
      <c r="GX453">
        <f t="shared" si="502"/>
        <v>0</v>
      </c>
      <c r="HA453">
        <v>0</v>
      </c>
      <c r="HB453">
        <v>0</v>
      </c>
      <c r="HC453">
        <f t="shared" si="503"/>
        <v>0</v>
      </c>
      <c r="HD453">
        <f t="shared" si="504"/>
        <v>18051</v>
      </c>
      <c r="HE453" t="s">
        <v>3</v>
      </c>
      <c r="HF453" t="s">
        <v>3</v>
      </c>
      <c r="HM453" t="s">
        <v>3</v>
      </c>
      <c r="HN453" t="s">
        <v>3</v>
      </c>
      <c r="HO453" t="s">
        <v>3</v>
      </c>
      <c r="HP453" t="s">
        <v>3</v>
      </c>
      <c r="HQ453" t="s">
        <v>3</v>
      </c>
      <c r="IK453">
        <v>0</v>
      </c>
    </row>
    <row r="455" spans="1:255" x14ac:dyDescent="0.2">
      <c r="A455" s="3">
        <v>51</v>
      </c>
      <c r="B455" s="3">
        <f>B444</f>
        <v>1</v>
      </c>
      <c r="C455" s="3">
        <f>A444</f>
        <v>4</v>
      </c>
      <c r="D455" s="3">
        <f>ROW(A444)</f>
        <v>444</v>
      </c>
      <c r="E455" s="3"/>
      <c r="F455" s="3" t="str">
        <f>IF(F444&lt;&gt;"",F444,"")</f>
        <v>Новый раздел</v>
      </c>
      <c r="G455" s="3" t="str">
        <f>IF(G444&lt;&gt;"",G444,"")</f>
        <v>Вывоз излешнего грунта</v>
      </c>
      <c r="H455" s="3">
        <v>0</v>
      </c>
      <c r="I455" s="3"/>
      <c r="J455" s="3"/>
      <c r="K455" s="3"/>
      <c r="L455" s="3"/>
      <c r="M455" s="3"/>
      <c r="N455" s="3"/>
      <c r="O455" s="3">
        <f t="shared" ref="O455:T455" si="505">ROUND(AB455,0)</f>
        <v>3721</v>
      </c>
      <c r="P455" s="3">
        <f t="shared" si="505"/>
        <v>0</v>
      </c>
      <c r="Q455" s="3">
        <f t="shared" si="505"/>
        <v>3721</v>
      </c>
      <c r="R455" s="3">
        <f t="shared" si="505"/>
        <v>0</v>
      </c>
      <c r="S455" s="3">
        <f t="shared" si="505"/>
        <v>0</v>
      </c>
      <c r="T455" s="3">
        <f t="shared" si="505"/>
        <v>0</v>
      </c>
      <c r="U455" s="3">
        <f>AH455</f>
        <v>0</v>
      </c>
      <c r="V455" s="3">
        <f>AI455</f>
        <v>0</v>
      </c>
      <c r="W455" s="3">
        <f>ROUND(AJ455,0)</f>
        <v>0</v>
      </c>
      <c r="X455" s="3">
        <f>ROUND(AK455,0)</f>
        <v>0</v>
      </c>
      <c r="Y455" s="3">
        <f>ROUND(AL455,0)</f>
        <v>0</v>
      </c>
      <c r="Z455" s="3"/>
      <c r="AA455" s="3"/>
      <c r="AB455" s="3">
        <f>ROUND(SUMIF(AA448:AA453,"=76147896",O448:O453),0)</f>
        <v>3721</v>
      </c>
      <c r="AC455" s="3">
        <f>ROUND(SUMIF(AA448:AA453,"=76147896",P448:P453),0)</f>
        <v>0</v>
      </c>
      <c r="AD455" s="3">
        <f>ROUND(SUMIF(AA448:AA453,"=76147896",Q448:Q453),0)</f>
        <v>3721</v>
      </c>
      <c r="AE455" s="3">
        <f>ROUND(SUMIF(AA448:AA453,"=76147896",R448:R453),0)</f>
        <v>0</v>
      </c>
      <c r="AF455" s="3">
        <f>ROUND(SUMIF(AA448:AA453,"=76147896",S448:S453),0)</f>
        <v>0</v>
      </c>
      <c r="AG455" s="3">
        <f>ROUND(SUMIF(AA448:AA453,"=76147896",T448:T453),0)</f>
        <v>0</v>
      </c>
      <c r="AH455" s="3">
        <f>SUMIF(AA448:AA453,"=76147896",U448:U453)</f>
        <v>0</v>
      </c>
      <c r="AI455" s="3">
        <f>SUMIF(AA448:AA453,"=76147896",V448:V453)</f>
        <v>0</v>
      </c>
      <c r="AJ455" s="3">
        <f>ROUND(SUMIF(AA448:AA453,"=76147896",W448:W453),0)</f>
        <v>0</v>
      </c>
      <c r="AK455" s="3">
        <f>ROUND(SUMIF(AA448:AA453,"=76147896",X448:X453),0)</f>
        <v>0</v>
      </c>
      <c r="AL455" s="3">
        <f>ROUND(SUMIF(AA448:AA453,"=76147896",Y448:Y453),0)</f>
        <v>0</v>
      </c>
      <c r="AM455" s="3"/>
      <c r="AN455" s="3"/>
      <c r="AO455" s="3">
        <f t="shared" ref="AO455:BD455" si="506">ROUND(BX455,0)</f>
        <v>0</v>
      </c>
      <c r="AP455" s="3">
        <f t="shared" si="506"/>
        <v>0</v>
      </c>
      <c r="AQ455" s="3">
        <f t="shared" si="506"/>
        <v>0</v>
      </c>
      <c r="AR455" s="3">
        <f t="shared" si="506"/>
        <v>3721</v>
      </c>
      <c r="AS455" s="3">
        <f t="shared" si="506"/>
        <v>3721</v>
      </c>
      <c r="AT455" s="3">
        <f t="shared" si="506"/>
        <v>0</v>
      </c>
      <c r="AU455" s="3">
        <f t="shared" si="506"/>
        <v>0</v>
      </c>
      <c r="AV455" s="3">
        <f t="shared" si="506"/>
        <v>0</v>
      </c>
      <c r="AW455" s="3">
        <f t="shared" si="506"/>
        <v>0</v>
      </c>
      <c r="AX455" s="3">
        <f t="shared" si="506"/>
        <v>0</v>
      </c>
      <c r="AY455" s="3">
        <f t="shared" si="506"/>
        <v>0</v>
      </c>
      <c r="AZ455" s="3">
        <f t="shared" si="506"/>
        <v>0</v>
      </c>
      <c r="BA455" s="3">
        <f t="shared" si="506"/>
        <v>0</v>
      </c>
      <c r="BB455" s="3">
        <f t="shared" si="506"/>
        <v>0</v>
      </c>
      <c r="BC455" s="3">
        <f t="shared" si="506"/>
        <v>0</v>
      </c>
      <c r="BD455" s="3">
        <f t="shared" si="506"/>
        <v>3721</v>
      </c>
      <c r="BE455" s="3"/>
      <c r="BF455" s="3"/>
      <c r="BG455" s="3"/>
      <c r="BH455" s="3"/>
      <c r="BI455" s="3"/>
      <c r="BJ455" s="3"/>
      <c r="BK455" s="3"/>
      <c r="BL455" s="3"/>
      <c r="BM455" s="3"/>
      <c r="BN455" s="3"/>
      <c r="BO455" s="3"/>
      <c r="BP455" s="3"/>
      <c r="BQ455" s="3"/>
      <c r="BR455" s="3"/>
      <c r="BS455" s="3"/>
      <c r="BT455" s="3"/>
      <c r="BU455" s="3"/>
      <c r="BV455" s="3"/>
      <c r="BW455" s="3"/>
      <c r="BX455" s="3">
        <f>ROUND(SUMIF(AA448:AA453,"=76147896",FQ448:FQ453),0)</f>
        <v>0</v>
      </c>
      <c r="BY455" s="3">
        <f>ROUND(SUMIF(AA448:AA453,"=76147896",FR448:FR453),0)</f>
        <v>0</v>
      </c>
      <c r="BZ455" s="3">
        <f>ROUND(SUMIF(AA448:AA453,"=76147896",GL448:GL453),0)</f>
        <v>0</v>
      </c>
      <c r="CA455" s="3">
        <f>ROUND(SUMIF(AA448:AA453,"=76147896",GM448:GM453),0)</f>
        <v>3721</v>
      </c>
      <c r="CB455" s="3">
        <f>ROUND(SUMIF(AA448:AA453,"=76147896",GN448:GN453),0)</f>
        <v>3721</v>
      </c>
      <c r="CC455" s="3">
        <f>ROUND(SUMIF(AA448:AA453,"=76147896",GO448:GO453),0)</f>
        <v>0</v>
      </c>
      <c r="CD455" s="3">
        <f>ROUND(SUMIF(AA448:AA453,"=76147896",GP448:GP453),0)</f>
        <v>0</v>
      </c>
      <c r="CE455" s="3">
        <f>AC455-BX455</f>
        <v>0</v>
      </c>
      <c r="CF455" s="3">
        <f>AC455-BY455</f>
        <v>0</v>
      </c>
      <c r="CG455" s="3">
        <f>BX455-BZ455</f>
        <v>0</v>
      </c>
      <c r="CH455" s="3">
        <f>AC455-BX455-BY455+BZ455</f>
        <v>0</v>
      </c>
      <c r="CI455" s="3">
        <f>BY455-BZ455</f>
        <v>0</v>
      </c>
      <c r="CJ455" s="3">
        <f>ROUND(SUMIF(AA448:AA453,"=76147896",GX448:GX453),0)</f>
        <v>0</v>
      </c>
      <c r="CK455" s="3">
        <f>ROUND(SUMIF(AA448:AA453,"=76147896",GY448:GY453),0)</f>
        <v>0</v>
      </c>
      <c r="CL455" s="3">
        <f>ROUND(SUMIF(AA448:AA453,"=76147896",GZ448:GZ453),0)</f>
        <v>0</v>
      </c>
      <c r="CM455" s="3">
        <f>ROUND(SUMIF(AA448:AA453,"=76147896",HD448:HD453),0)</f>
        <v>3721</v>
      </c>
      <c r="CN455" s="3"/>
      <c r="CO455" s="3"/>
      <c r="CP455" s="3"/>
      <c r="CQ455" s="3"/>
      <c r="CR455" s="3"/>
      <c r="CS455" s="3"/>
      <c r="CT455" s="3"/>
      <c r="CU455" s="3"/>
      <c r="CV455" s="3"/>
      <c r="CW455" s="3"/>
      <c r="CX455" s="3"/>
      <c r="CY455" s="3"/>
      <c r="CZ455" s="3"/>
      <c r="DA455" s="3"/>
      <c r="DB455" s="3"/>
      <c r="DC455" s="3"/>
      <c r="DD455" s="3"/>
      <c r="DE455" s="3"/>
      <c r="DF455" s="3"/>
      <c r="DG455" s="4">
        <f t="shared" ref="DG455:DL455" si="507">ROUND(DT455,0)</f>
        <v>28916</v>
      </c>
      <c r="DH455" s="4">
        <f t="shared" si="507"/>
        <v>0</v>
      </c>
      <c r="DI455" s="4">
        <f t="shared" si="507"/>
        <v>28916</v>
      </c>
      <c r="DJ455" s="4">
        <f t="shared" si="507"/>
        <v>0</v>
      </c>
      <c r="DK455" s="4">
        <f t="shared" si="507"/>
        <v>0</v>
      </c>
      <c r="DL455" s="4">
        <f t="shared" si="507"/>
        <v>0</v>
      </c>
      <c r="DM455" s="4">
        <f>DZ455</f>
        <v>0</v>
      </c>
      <c r="DN455" s="4">
        <f>EA455</f>
        <v>0</v>
      </c>
      <c r="DO455" s="4">
        <f>ROUND(EB455,0)</f>
        <v>0</v>
      </c>
      <c r="DP455" s="4">
        <f>ROUND(EC455,0)</f>
        <v>0</v>
      </c>
      <c r="DQ455" s="4">
        <f>ROUND(ED455,0)</f>
        <v>0</v>
      </c>
      <c r="DR455" s="4"/>
      <c r="DS455" s="4"/>
      <c r="DT455" s="4">
        <f>ROUND(SUMIF(AA448:AA453,"=76147894",O448:O453),0)</f>
        <v>28916</v>
      </c>
      <c r="DU455" s="4">
        <f>ROUND(SUMIF(AA448:AA453,"=76147894",P448:P453),0)</f>
        <v>0</v>
      </c>
      <c r="DV455" s="4">
        <f>ROUND(SUMIF(AA448:AA453,"=76147894",Q448:Q453),0)</f>
        <v>28916</v>
      </c>
      <c r="DW455" s="4">
        <f>ROUND(SUMIF(AA448:AA453,"=76147894",R448:R453),0)</f>
        <v>0</v>
      </c>
      <c r="DX455" s="4">
        <f>ROUND(SUMIF(AA448:AA453,"=76147894",S448:S453),0)</f>
        <v>0</v>
      </c>
      <c r="DY455" s="4">
        <f>ROUND(SUMIF(AA448:AA453,"=76147894",T448:T453),0)</f>
        <v>0</v>
      </c>
      <c r="DZ455" s="4">
        <f>SUMIF(AA448:AA453,"=76147894",U448:U453)</f>
        <v>0</v>
      </c>
      <c r="EA455" s="4">
        <f>SUMIF(AA448:AA453,"=76147894",V448:V453)</f>
        <v>0</v>
      </c>
      <c r="EB455" s="4">
        <f>ROUND(SUMIF(AA448:AA453,"=76147894",W448:W453),0)</f>
        <v>0</v>
      </c>
      <c r="EC455" s="4">
        <f>ROUND(SUMIF(AA448:AA453,"=76147894",X448:X453),0)</f>
        <v>0</v>
      </c>
      <c r="ED455" s="4">
        <f>ROUND(SUMIF(AA448:AA453,"=76147894",Y448:Y453),0)</f>
        <v>0</v>
      </c>
      <c r="EE455" s="4"/>
      <c r="EF455" s="4"/>
      <c r="EG455" s="4">
        <f t="shared" ref="EG455:EV455" si="508">ROUND(FP455,0)</f>
        <v>0</v>
      </c>
      <c r="EH455" s="4">
        <f t="shared" si="508"/>
        <v>0</v>
      </c>
      <c r="EI455" s="4">
        <f t="shared" si="508"/>
        <v>0</v>
      </c>
      <c r="EJ455" s="4">
        <f t="shared" si="508"/>
        <v>28916</v>
      </c>
      <c r="EK455" s="4">
        <f t="shared" si="508"/>
        <v>28916</v>
      </c>
      <c r="EL455" s="4">
        <f t="shared" si="508"/>
        <v>0</v>
      </c>
      <c r="EM455" s="4">
        <f t="shared" si="508"/>
        <v>0</v>
      </c>
      <c r="EN455" s="4">
        <f t="shared" si="508"/>
        <v>0</v>
      </c>
      <c r="EO455" s="4">
        <f t="shared" si="508"/>
        <v>0</v>
      </c>
      <c r="EP455" s="4">
        <f t="shared" si="508"/>
        <v>0</v>
      </c>
      <c r="EQ455" s="4">
        <f t="shared" si="508"/>
        <v>0</v>
      </c>
      <c r="ER455" s="4">
        <f t="shared" si="508"/>
        <v>0</v>
      </c>
      <c r="ES455" s="4">
        <f t="shared" si="508"/>
        <v>0</v>
      </c>
      <c r="ET455" s="4">
        <f t="shared" si="508"/>
        <v>0</v>
      </c>
      <c r="EU455" s="4">
        <f t="shared" si="508"/>
        <v>0</v>
      </c>
      <c r="EV455" s="4">
        <f t="shared" si="508"/>
        <v>28916</v>
      </c>
      <c r="EW455" s="4"/>
      <c r="EX455" s="4"/>
      <c r="EY455" s="4"/>
      <c r="EZ455" s="4"/>
      <c r="FA455" s="4"/>
      <c r="FB455" s="4"/>
      <c r="FC455" s="4"/>
      <c r="FD455" s="4"/>
      <c r="FE455" s="4"/>
      <c r="FF455" s="4"/>
      <c r="FG455" s="4"/>
      <c r="FH455" s="4"/>
      <c r="FI455" s="4"/>
      <c r="FJ455" s="4"/>
      <c r="FK455" s="4"/>
      <c r="FL455" s="4"/>
      <c r="FM455" s="4"/>
      <c r="FN455" s="4"/>
      <c r="FO455" s="4"/>
      <c r="FP455" s="4">
        <f>ROUND(SUMIF(AA448:AA453,"=76147894",FQ448:FQ453),0)</f>
        <v>0</v>
      </c>
      <c r="FQ455" s="4">
        <f>ROUND(SUMIF(AA448:AA453,"=76147894",FR448:FR453),0)</f>
        <v>0</v>
      </c>
      <c r="FR455" s="4">
        <f>ROUND(SUMIF(AA448:AA453,"=76147894",GL448:GL453),0)</f>
        <v>0</v>
      </c>
      <c r="FS455" s="4">
        <f>ROUND(SUMIF(AA448:AA453,"=76147894",GM448:GM453),0)</f>
        <v>28916</v>
      </c>
      <c r="FT455" s="4">
        <f>ROUND(SUMIF(AA448:AA453,"=76147894",GN448:GN453),0)</f>
        <v>28916</v>
      </c>
      <c r="FU455" s="4">
        <f>ROUND(SUMIF(AA448:AA453,"=76147894",GO448:GO453),0)</f>
        <v>0</v>
      </c>
      <c r="FV455" s="4">
        <f>ROUND(SUMIF(AA448:AA453,"=76147894",GP448:GP453),0)</f>
        <v>0</v>
      </c>
      <c r="FW455" s="4">
        <f>DU455-FP455</f>
        <v>0</v>
      </c>
      <c r="FX455" s="4">
        <f>DU455-FQ455</f>
        <v>0</v>
      </c>
      <c r="FY455" s="4">
        <f>FP455-FR455</f>
        <v>0</v>
      </c>
      <c r="FZ455" s="4">
        <f>DU455-FP455-FQ455+FR455</f>
        <v>0</v>
      </c>
      <c r="GA455" s="4">
        <f>FQ455-FR455</f>
        <v>0</v>
      </c>
      <c r="GB455" s="4">
        <f>ROUND(SUMIF(AA448:AA453,"=76147894",GX448:GX453),0)</f>
        <v>0</v>
      </c>
      <c r="GC455" s="4">
        <f>ROUND(SUMIF(AA448:AA453,"=76147894",GY448:GY453),0)</f>
        <v>0</v>
      </c>
      <c r="GD455" s="4">
        <f>ROUND(SUMIF(AA448:AA453,"=76147894",GZ448:GZ453),0)</f>
        <v>0</v>
      </c>
      <c r="GE455" s="4">
        <f>ROUND(SUMIF(AA448:AA453,"=76147894",HD448:HD453),0)</f>
        <v>28916</v>
      </c>
      <c r="GF455" s="4"/>
      <c r="GG455" s="4"/>
      <c r="GH455" s="4"/>
      <c r="GI455" s="4"/>
      <c r="GJ455" s="4"/>
      <c r="GK455" s="4"/>
      <c r="GL455" s="4"/>
      <c r="GM455" s="4"/>
      <c r="GN455" s="4"/>
      <c r="GO455" s="4"/>
      <c r="GP455" s="4"/>
      <c r="GQ455" s="4"/>
      <c r="GR455" s="4"/>
      <c r="GS455" s="4"/>
      <c r="GT455" s="4"/>
      <c r="GU455" s="4"/>
      <c r="GV455" s="4"/>
      <c r="GW455" s="4"/>
      <c r="GX455" s="4">
        <v>0</v>
      </c>
    </row>
    <row r="457" spans="1:255" x14ac:dyDescent="0.2">
      <c r="A457" s="5">
        <v>50</v>
      </c>
      <c r="B457" s="5">
        <v>0</v>
      </c>
      <c r="C457" s="5">
        <v>0</v>
      </c>
      <c r="D457" s="5">
        <v>1</v>
      </c>
      <c r="E457" s="5">
        <v>201</v>
      </c>
      <c r="F457" s="5">
        <f>ROUND(Source!O455,O457)</f>
        <v>3721</v>
      </c>
      <c r="G457" s="5" t="s">
        <v>77</v>
      </c>
      <c r="H457" s="5" t="s">
        <v>78</v>
      </c>
      <c r="I457" s="5"/>
      <c r="J457" s="5"/>
      <c r="K457" s="5">
        <v>201</v>
      </c>
      <c r="L457" s="5">
        <v>1</v>
      </c>
      <c r="M457" s="5">
        <v>3</v>
      </c>
      <c r="N457" s="5" t="s">
        <v>3</v>
      </c>
      <c r="O457" s="5">
        <v>0</v>
      </c>
      <c r="P457" s="5">
        <f>ROUND(Source!DG455,O457)</f>
        <v>28916</v>
      </c>
      <c r="Q457" s="5"/>
      <c r="R457" s="5"/>
      <c r="S457" s="5"/>
      <c r="T457" s="5"/>
      <c r="U457" s="5"/>
      <c r="V457" s="5"/>
      <c r="W457" s="5">
        <v>3721</v>
      </c>
      <c r="X457" s="5">
        <v>1</v>
      </c>
      <c r="Y457" s="5">
        <v>3721</v>
      </c>
      <c r="Z457" s="5">
        <v>28916</v>
      </c>
      <c r="AA457" s="5">
        <v>1</v>
      </c>
      <c r="AB457" s="5">
        <v>28916</v>
      </c>
    </row>
    <row r="458" spans="1:255" x14ac:dyDescent="0.2">
      <c r="A458" s="5">
        <v>50</v>
      </c>
      <c r="B458" s="5">
        <v>0</v>
      </c>
      <c r="C458" s="5">
        <v>0</v>
      </c>
      <c r="D458" s="5">
        <v>1</v>
      </c>
      <c r="E458" s="5">
        <v>202</v>
      </c>
      <c r="F458" s="5">
        <f>ROUND(Source!P455,O458)</f>
        <v>0</v>
      </c>
      <c r="G458" s="5" t="s">
        <v>79</v>
      </c>
      <c r="H458" s="5" t="s">
        <v>80</v>
      </c>
      <c r="I458" s="5"/>
      <c r="J458" s="5"/>
      <c r="K458" s="5">
        <v>202</v>
      </c>
      <c r="L458" s="5">
        <v>2</v>
      </c>
      <c r="M458" s="5">
        <v>3</v>
      </c>
      <c r="N458" s="5" t="s">
        <v>3</v>
      </c>
      <c r="O458" s="5">
        <v>0</v>
      </c>
      <c r="P458" s="5">
        <f>ROUND(Source!DH455,O458)</f>
        <v>0</v>
      </c>
      <c r="Q458" s="5"/>
      <c r="R458" s="5"/>
      <c r="S458" s="5"/>
      <c r="T458" s="5"/>
      <c r="U458" s="5"/>
      <c r="V458" s="5"/>
      <c r="W458" s="5">
        <v>0</v>
      </c>
      <c r="X458" s="5">
        <v>1</v>
      </c>
      <c r="Y458" s="5">
        <v>0</v>
      </c>
      <c r="Z458" s="5">
        <v>0</v>
      </c>
      <c r="AA458" s="5">
        <v>1</v>
      </c>
      <c r="AB458" s="5">
        <v>0</v>
      </c>
    </row>
    <row r="459" spans="1:255" x14ac:dyDescent="0.2">
      <c r="A459" s="5">
        <v>50</v>
      </c>
      <c r="B459" s="5">
        <v>0</v>
      </c>
      <c r="C459" s="5">
        <v>0</v>
      </c>
      <c r="D459" s="5">
        <v>1</v>
      </c>
      <c r="E459" s="5">
        <v>222</v>
      </c>
      <c r="F459" s="5">
        <f>ROUND(Source!AO455,O459)</f>
        <v>0</v>
      </c>
      <c r="G459" s="5" t="s">
        <v>81</v>
      </c>
      <c r="H459" s="5" t="s">
        <v>82</v>
      </c>
      <c r="I459" s="5"/>
      <c r="J459" s="5"/>
      <c r="K459" s="5">
        <v>222</v>
      </c>
      <c r="L459" s="5">
        <v>3</v>
      </c>
      <c r="M459" s="5">
        <v>3</v>
      </c>
      <c r="N459" s="5" t="s">
        <v>3</v>
      </c>
      <c r="O459" s="5">
        <v>0</v>
      </c>
      <c r="P459" s="5">
        <f>ROUND(Source!EG455,O459)</f>
        <v>0</v>
      </c>
      <c r="Q459" s="5"/>
      <c r="R459" s="5"/>
      <c r="S459" s="5"/>
      <c r="T459" s="5"/>
      <c r="U459" s="5"/>
      <c r="V459" s="5"/>
      <c r="W459" s="5">
        <v>0</v>
      </c>
      <c r="X459" s="5">
        <v>1</v>
      </c>
      <c r="Y459" s="5">
        <v>0</v>
      </c>
      <c r="Z459" s="5">
        <v>0</v>
      </c>
      <c r="AA459" s="5">
        <v>1</v>
      </c>
      <c r="AB459" s="5">
        <v>0</v>
      </c>
    </row>
    <row r="460" spans="1:255" x14ac:dyDescent="0.2">
      <c r="A460" s="5">
        <v>50</v>
      </c>
      <c r="B460" s="5">
        <v>0</v>
      </c>
      <c r="C460" s="5">
        <v>0</v>
      </c>
      <c r="D460" s="5">
        <v>1</v>
      </c>
      <c r="E460" s="5">
        <v>225</v>
      </c>
      <c r="F460" s="5">
        <f>ROUND(Source!AV455,O460)</f>
        <v>0</v>
      </c>
      <c r="G460" s="5" t="s">
        <v>83</v>
      </c>
      <c r="H460" s="5" t="s">
        <v>84</v>
      </c>
      <c r="I460" s="5"/>
      <c r="J460" s="5"/>
      <c r="K460" s="5">
        <v>225</v>
      </c>
      <c r="L460" s="5">
        <v>4</v>
      </c>
      <c r="M460" s="5">
        <v>3</v>
      </c>
      <c r="N460" s="5" t="s">
        <v>3</v>
      </c>
      <c r="O460" s="5">
        <v>0</v>
      </c>
      <c r="P460" s="5">
        <f>ROUND(Source!EN455,O460)</f>
        <v>0</v>
      </c>
      <c r="Q460" s="5"/>
      <c r="R460" s="5"/>
      <c r="S460" s="5"/>
      <c r="T460" s="5"/>
      <c r="U460" s="5"/>
      <c r="V460" s="5"/>
      <c r="W460" s="5">
        <v>0</v>
      </c>
      <c r="X460" s="5">
        <v>1</v>
      </c>
      <c r="Y460" s="5">
        <v>0</v>
      </c>
      <c r="Z460" s="5">
        <v>0</v>
      </c>
      <c r="AA460" s="5">
        <v>1</v>
      </c>
      <c r="AB460" s="5">
        <v>0</v>
      </c>
    </row>
    <row r="461" spans="1:255" x14ac:dyDescent="0.2">
      <c r="A461" s="5">
        <v>50</v>
      </c>
      <c r="B461" s="5">
        <v>0</v>
      </c>
      <c r="C461" s="5">
        <v>0</v>
      </c>
      <c r="D461" s="5">
        <v>1</v>
      </c>
      <c r="E461" s="5">
        <v>226</v>
      </c>
      <c r="F461" s="5">
        <f>ROUND(Source!AW455,O461)</f>
        <v>0</v>
      </c>
      <c r="G461" s="5" t="s">
        <v>85</v>
      </c>
      <c r="H461" s="5" t="s">
        <v>86</v>
      </c>
      <c r="I461" s="5"/>
      <c r="J461" s="5"/>
      <c r="K461" s="5">
        <v>226</v>
      </c>
      <c r="L461" s="5">
        <v>5</v>
      </c>
      <c r="M461" s="5">
        <v>3</v>
      </c>
      <c r="N461" s="5" t="s">
        <v>3</v>
      </c>
      <c r="O461" s="5">
        <v>0</v>
      </c>
      <c r="P461" s="5">
        <f>ROUND(Source!EO455,O461)</f>
        <v>0</v>
      </c>
      <c r="Q461" s="5"/>
      <c r="R461" s="5"/>
      <c r="S461" s="5"/>
      <c r="T461" s="5"/>
      <c r="U461" s="5"/>
      <c r="V461" s="5"/>
      <c r="W461" s="5">
        <v>0</v>
      </c>
      <c r="X461" s="5">
        <v>1</v>
      </c>
      <c r="Y461" s="5">
        <v>0</v>
      </c>
      <c r="Z461" s="5">
        <v>0</v>
      </c>
      <c r="AA461" s="5">
        <v>1</v>
      </c>
      <c r="AB461" s="5">
        <v>0</v>
      </c>
    </row>
    <row r="462" spans="1:255" x14ac:dyDescent="0.2">
      <c r="A462" s="5">
        <v>50</v>
      </c>
      <c r="B462" s="5">
        <v>0</v>
      </c>
      <c r="C462" s="5">
        <v>0</v>
      </c>
      <c r="D462" s="5">
        <v>1</v>
      </c>
      <c r="E462" s="5">
        <v>227</v>
      </c>
      <c r="F462" s="5">
        <f>ROUND(Source!AX455,O462)</f>
        <v>0</v>
      </c>
      <c r="G462" s="5" t="s">
        <v>87</v>
      </c>
      <c r="H462" s="5" t="s">
        <v>88</v>
      </c>
      <c r="I462" s="5"/>
      <c r="J462" s="5"/>
      <c r="K462" s="5">
        <v>227</v>
      </c>
      <c r="L462" s="5">
        <v>6</v>
      </c>
      <c r="M462" s="5">
        <v>3</v>
      </c>
      <c r="N462" s="5" t="s">
        <v>3</v>
      </c>
      <c r="O462" s="5">
        <v>0</v>
      </c>
      <c r="P462" s="5">
        <f>ROUND(Source!EP455,O462)</f>
        <v>0</v>
      </c>
      <c r="Q462" s="5"/>
      <c r="R462" s="5"/>
      <c r="S462" s="5"/>
      <c r="T462" s="5"/>
      <c r="U462" s="5"/>
      <c r="V462" s="5"/>
      <c r="W462" s="5">
        <v>0</v>
      </c>
      <c r="X462" s="5">
        <v>1</v>
      </c>
      <c r="Y462" s="5">
        <v>0</v>
      </c>
      <c r="Z462" s="5">
        <v>0</v>
      </c>
      <c r="AA462" s="5">
        <v>1</v>
      </c>
      <c r="AB462" s="5">
        <v>0</v>
      </c>
    </row>
    <row r="463" spans="1:255" x14ac:dyDescent="0.2">
      <c r="A463" s="5">
        <v>50</v>
      </c>
      <c r="B463" s="5">
        <v>0</v>
      </c>
      <c r="C463" s="5">
        <v>0</v>
      </c>
      <c r="D463" s="5">
        <v>1</v>
      </c>
      <c r="E463" s="5">
        <v>228</v>
      </c>
      <c r="F463" s="5">
        <f>ROUND(Source!AY455,O463)</f>
        <v>0</v>
      </c>
      <c r="G463" s="5" t="s">
        <v>89</v>
      </c>
      <c r="H463" s="5" t="s">
        <v>90</v>
      </c>
      <c r="I463" s="5"/>
      <c r="J463" s="5"/>
      <c r="K463" s="5">
        <v>228</v>
      </c>
      <c r="L463" s="5">
        <v>7</v>
      </c>
      <c r="M463" s="5">
        <v>3</v>
      </c>
      <c r="N463" s="5" t="s">
        <v>3</v>
      </c>
      <c r="O463" s="5">
        <v>0</v>
      </c>
      <c r="P463" s="5">
        <f>ROUND(Source!EQ455,O463)</f>
        <v>0</v>
      </c>
      <c r="Q463" s="5"/>
      <c r="R463" s="5"/>
      <c r="S463" s="5"/>
      <c r="T463" s="5"/>
      <c r="U463" s="5"/>
      <c r="V463" s="5"/>
      <c r="W463" s="5">
        <v>0</v>
      </c>
      <c r="X463" s="5">
        <v>1</v>
      </c>
      <c r="Y463" s="5">
        <v>0</v>
      </c>
      <c r="Z463" s="5">
        <v>0</v>
      </c>
      <c r="AA463" s="5">
        <v>1</v>
      </c>
      <c r="AB463" s="5">
        <v>0</v>
      </c>
    </row>
    <row r="464" spans="1:255" x14ac:dyDescent="0.2">
      <c r="A464" s="5">
        <v>50</v>
      </c>
      <c r="B464" s="5">
        <v>0</v>
      </c>
      <c r="C464" s="5">
        <v>0</v>
      </c>
      <c r="D464" s="5">
        <v>1</v>
      </c>
      <c r="E464" s="5">
        <v>216</v>
      </c>
      <c r="F464" s="5">
        <f>ROUND(Source!AP455,O464)</f>
        <v>0</v>
      </c>
      <c r="G464" s="5" t="s">
        <v>91</v>
      </c>
      <c r="H464" s="5" t="s">
        <v>92</v>
      </c>
      <c r="I464" s="5"/>
      <c r="J464" s="5"/>
      <c r="K464" s="5">
        <v>216</v>
      </c>
      <c r="L464" s="5">
        <v>8</v>
      </c>
      <c r="M464" s="5">
        <v>3</v>
      </c>
      <c r="N464" s="5" t="s">
        <v>3</v>
      </c>
      <c r="O464" s="5">
        <v>0</v>
      </c>
      <c r="P464" s="5">
        <f>ROUND(Source!EH455,O464)</f>
        <v>0</v>
      </c>
      <c r="Q464" s="5"/>
      <c r="R464" s="5"/>
      <c r="S464" s="5"/>
      <c r="T464" s="5"/>
      <c r="U464" s="5"/>
      <c r="V464" s="5"/>
      <c r="W464" s="5">
        <v>0</v>
      </c>
      <c r="X464" s="5">
        <v>1</v>
      </c>
      <c r="Y464" s="5">
        <v>0</v>
      </c>
      <c r="Z464" s="5">
        <v>0</v>
      </c>
      <c r="AA464" s="5">
        <v>1</v>
      </c>
      <c r="AB464" s="5">
        <v>0</v>
      </c>
    </row>
    <row r="465" spans="1:28" x14ac:dyDescent="0.2">
      <c r="A465" s="5">
        <v>50</v>
      </c>
      <c r="B465" s="5">
        <v>0</v>
      </c>
      <c r="C465" s="5">
        <v>0</v>
      </c>
      <c r="D465" s="5">
        <v>1</v>
      </c>
      <c r="E465" s="5">
        <v>223</v>
      </c>
      <c r="F465" s="5">
        <f>ROUND(Source!AQ455,O465)</f>
        <v>0</v>
      </c>
      <c r="G465" s="5" t="s">
        <v>93</v>
      </c>
      <c r="H465" s="5" t="s">
        <v>94</v>
      </c>
      <c r="I465" s="5"/>
      <c r="J465" s="5"/>
      <c r="K465" s="5">
        <v>223</v>
      </c>
      <c r="L465" s="5">
        <v>9</v>
      </c>
      <c r="M465" s="5">
        <v>3</v>
      </c>
      <c r="N465" s="5" t="s">
        <v>3</v>
      </c>
      <c r="O465" s="5">
        <v>0</v>
      </c>
      <c r="P465" s="5">
        <f>ROUND(Source!EI455,O465)</f>
        <v>0</v>
      </c>
      <c r="Q465" s="5"/>
      <c r="R465" s="5"/>
      <c r="S465" s="5"/>
      <c r="T465" s="5"/>
      <c r="U465" s="5"/>
      <c r="V465" s="5"/>
      <c r="W465" s="5">
        <v>0</v>
      </c>
      <c r="X465" s="5">
        <v>1</v>
      </c>
      <c r="Y465" s="5">
        <v>0</v>
      </c>
      <c r="Z465" s="5">
        <v>0</v>
      </c>
      <c r="AA465" s="5">
        <v>1</v>
      </c>
      <c r="AB465" s="5">
        <v>0</v>
      </c>
    </row>
    <row r="466" spans="1:28" x14ac:dyDescent="0.2">
      <c r="A466" s="5">
        <v>50</v>
      </c>
      <c r="B466" s="5">
        <v>0</v>
      </c>
      <c r="C466" s="5">
        <v>0</v>
      </c>
      <c r="D466" s="5">
        <v>1</v>
      </c>
      <c r="E466" s="5">
        <v>229</v>
      </c>
      <c r="F466" s="5">
        <f>ROUND(Source!AZ455,O466)</f>
        <v>0</v>
      </c>
      <c r="G466" s="5" t="s">
        <v>95</v>
      </c>
      <c r="H466" s="5" t="s">
        <v>96</v>
      </c>
      <c r="I466" s="5"/>
      <c r="J466" s="5"/>
      <c r="K466" s="5">
        <v>229</v>
      </c>
      <c r="L466" s="5">
        <v>10</v>
      </c>
      <c r="M466" s="5">
        <v>3</v>
      </c>
      <c r="N466" s="5" t="s">
        <v>3</v>
      </c>
      <c r="O466" s="5">
        <v>0</v>
      </c>
      <c r="P466" s="5">
        <f>ROUND(Source!ER455,O466)</f>
        <v>0</v>
      </c>
      <c r="Q466" s="5"/>
      <c r="R466" s="5"/>
      <c r="S466" s="5"/>
      <c r="T466" s="5"/>
      <c r="U466" s="5"/>
      <c r="V466" s="5"/>
      <c r="W466" s="5">
        <v>0</v>
      </c>
      <c r="X466" s="5">
        <v>1</v>
      </c>
      <c r="Y466" s="5">
        <v>0</v>
      </c>
      <c r="Z466" s="5">
        <v>0</v>
      </c>
      <c r="AA466" s="5">
        <v>1</v>
      </c>
      <c r="AB466" s="5">
        <v>0</v>
      </c>
    </row>
    <row r="467" spans="1:28" x14ac:dyDescent="0.2">
      <c r="A467" s="5">
        <v>50</v>
      </c>
      <c r="B467" s="5">
        <v>0</v>
      </c>
      <c r="C467" s="5">
        <v>0</v>
      </c>
      <c r="D467" s="5">
        <v>1</v>
      </c>
      <c r="E467" s="5">
        <v>203</v>
      </c>
      <c r="F467" s="5">
        <f>ROUND(Source!Q455,O467)</f>
        <v>3721</v>
      </c>
      <c r="G467" s="5" t="s">
        <v>97</v>
      </c>
      <c r="H467" s="5" t="s">
        <v>98</v>
      </c>
      <c r="I467" s="5"/>
      <c r="J467" s="5"/>
      <c r="K467" s="5">
        <v>203</v>
      </c>
      <c r="L467" s="5">
        <v>11</v>
      </c>
      <c r="M467" s="5">
        <v>3</v>
      </c>
      <c r="N467" s="5" t="s">
        <v>3</v>
      </c>
      <c r="O467" s="5">
        <v>0</v>
      </c>
      <c r="P467" s="5">
        <f>ROUND(Source!DI455,O467)</f>
        <v>28916</v>
      </c>
      <c r="Q467" s="5"/>
      <c r="R467" s="5"/>
      <c r="S467" s="5"/>
      <c r="T467" s="5"/>
      <c r="U467" s="5"/>
      <c r="V467" s="5"/>
      <c r="W467" s="5">
        <v>3721</v>
      </c>
      <c r="X467" s="5">
        <v>1</v>
      </c>
      <c r="Y467" s="5">
        <v>3721</v>
      </c>
      <c r="Z467" s="5">
        <v>28916</v>
      </c>
      <c r="AA467" s="5">
        <v>1</v>
      </c>
      <c r="AB467" s="5">
        <v>28916</v>
      </c>
    </row>
    <row r="468" spans="1:28" x14ac:dyDescent="0.2">
      <c r="A468" s="5">
        <v>50</v>
      </c>
      <c r="B468" s="5">
        <v>0</v>
      </c>
      <c r="C468" s="5">
        <v>0</v>
      </c>
      <c r="D468" s="5">
        <v>1</v>
      </c>
      <c r="E468" s="5">
        <v>231</v>
      </c>
      <c r="F468" s="5">
        <f>ROUND(Source!BB455,O468)</f>
        <v>0</v>
      </c>
      <c r="G468" s="5" t="s">
        <v>99</v>
      </c>
      <c r="H468" s="5" t="s">
        <v>100</v>
      </c>
      <c r="I468" s="5"/>
      <c r="J468" s="5"/>
      <c r="K468" s="5">
        <v>231</v>
      </c>
      <c r="L468" s="5">
        <v>12</v>
      </c>
      <c r="M468" s="5">
        <v>3</v>
      </c>
      <c r="N468" s="5" t="s">
        <v>3</v>
      </c>
      <c r="O468" s="5">
        <v>0</v>
      </c>
      <c r="P468" s="5">
        <f>ROUND(Source!ET455,O468)</f>
        <v>0</v>
      </c>
      <c r="Q468" s="5"/>
      <c r="R468" s="5"/>
      <c r="S468" s="5"/>
      <c r="T468" s="5"/>
      <c r="U468" s="5"/>
      <c r="V468" s="5"/>
      <c r="W468" s="5">
        <v>0</v>
      </c>
      <c r="X468" s="5">
        <v>1</v>
      </c>
      <c r="Y468" s="5">
        <v>0</v>
      </c>
      <c r="Z468" s="5">
        <v>0</v>
      </c>
      <c r="AA468" s="5">
        <v>1</v>
      </c>
      <c r="AB468" s="5">
        <v>0</v>
      </c>
    </row>
    <row r="469" spans="1:28" x14ac:dyDescent="0.2">
      <c r="A469" s="5">
        <v>50</v>
      </c>
      <c r="B469" s="5">
        <v>0</v>
      </c>
      <c r="C469" s="5">
        <v>0</v>
      </c>
      <c r="D469" s="5">
        <v>1</v>
      </c>
      <c r="E469" s="5">
        <v>204</v>
      </c>
      <c r="F469" s="5">
        <f>ROUND(Source!R455,O469)</f>
        <v>0</v>
      </c>
      <c r="G469" s="5" t="s">
        <v>101</v>
      </c>
      <c r="H469" s="5" t="s">
        <v>102</v>
      </c>
      <c r="I469" s="5"/>
      <c r="J469" s="5"/>
      <c r="K469" s="5">
        <v>204</v>
      </c>
      <c r="L469" s="5">
        <v>13</v>
      </c>
      <c r="M469" s="5">
        <v>3</v>
      </c>
      <c r="N469" s="5" t="s">
        <v>3</v>
      </c>
      <c r="O469" s="5">
        <v>0</v>
      </c>
      <c r="P469" s="5">
        <f>ROUND(Source!DJ455,O469)</f>
        <v>0</v>
      </c>
      <c r="Q469" s="5"/>
      <c r="R469" s="5"/>
      <c r="S469" s="5"/>
      <c r="T469" s="5"/>
      <c r="U469" s="5"/>
      <c r="V469" s="5"/>
      <c r="W469" s="5">
        <v>0</v>
      </c>
      <c r="X469" s="5">
        <v>1</v>
      </c>
      <c r="Y469" s="5">
        <v>0</v>
      </c>
      <c r="Z469" s="5">
        <v>0</v>
      </c>
      <c r="AA469" s="5">
        <v>1</v>
      </c>
      <c r="AB469" s="5">
        <v>0</v>
      </c>
    </row>
    <row r="470" spans="1:28" x14ac:dyDescent="0.2">
      <c r="A470" s="5">
        <v>50</v>
      </c>
      <c r="B470" s="5">
        <v>0</v>
      </c>
      <c r="C470" s="5">
        <v>0</v>
      </c>
      <c r="D470" s="5">
        <v>1</v>
      </c>
      <c r="E470" s="5">
        <v>205</v>
      </c>
      <c r="F470" s="5">
        <f>ROUND(Source!S455,O470)</f>
        <v>0</v>
      </c>
      <c r="G470" s="5" t="s">
        <v>103</v>
      </c>
      <c r="H470" s="5" t="s">
        <v>104</v>
      </c>
      <c r="I470" s="5"/>
      <c r="J470" s="5"/>
      <c r="K470" s="5">
        <v>205</v>
      </c>
      <c r="L470" s="5">
        <v>14</v>
      </c>
      <c r="M470" s="5">
        <v>3</v>
      </c>
      <c r="N470" s="5" t="s">
        <v>3</v>
      </c>
      <c r="O470" s="5">
        <v>0</v>
      </c>
      <c r="P470" s="5">
        <f>ROUND(Source!DK455,O470)</f>
        <v>0</v>
      </c>
      <c r="Q470" s="5"/>
      <c r="R470" s="5"/>
      <c r="S470" s="5"/>
      <c r="T470" s="5"/>
      <c r="U470" s="5"/>
      <c r="V470" s="5"/>
      <c r="W470" s="5">
        <v>0</v>
      </c>
      <c r="X470" s="5">
        <v>1</v>
      </c>
      <c r="Y470" s="5">
        <v>0</v>
      </c>
      <c r="Z470" s="5">
        <v>0</v>
      </c>
      <c r="AA470" s="5">
        <v>1</v>
      </c>
      <c r="AB470" s="5">
        <v>0</v>
      </c>
    </row>
    <row r="471" spans="1:28" x14ac:dyDescent="0.2">
      <c r="A471" s="5">
        <v>50</v>
      </c>
      <c r="B471" s="5">
        <v>0</v>
      </c>
      <c r="C471" s="5">
        <v>0</v>
      </c>
      <c r="D471" s="5">
        <v>1</v>
      </c>
      <c r="E471" s="5">
        <v>232</v>
      </c>
      <c r="F471" s="5">
        <f>ROUND(Source!BC455,O471)</f>
        <v>0</v>
      </c>
      <c r="G471" s="5" t="s">
        <v>105</v>
      </c>
      <c r="H471" s="5" t="s">
        <v>106</v>
      </c>
      <c r="I471" s="5"/>
      <c r="J471" s="5"/>
      <c r="K471" s="5">
        <v>232</v>
      </c>
      <c r="L471" s="5">
        <v>15</v>
      </c>
      <c r="M471" s="5">
        <v>3</v>
      </c>
      <c r="N471" s="5" t="s">
        <v>3</v>
      </c>
      <c r="O471" s="5">
        <v>0</v>
      </c>
      <c r="P471" s="5">
        <f>ROUND(Source!EU455,O471)</f>
        <v>0</v>
      </c>
      <c r="Q471" s="5"/>
      <c r="R471" s="5"/>
      <c r="S471" s="5"/>
      <c r="T471" s="5"/>
      <c r="U471" s="5"/>
      <c r="V471" s="5"/>
      <c r="W471" s="5">
        <v>0</v>
      </c>
      <c r="X471" s="5">
        <v>1</v>
      </c>
      <c r="Y471" s="5">
        <v>0</v>
      </c>
      <c r="Z471" s="5">
        <v>0</v>
      </c>
      <c r="AA471" s="5">
        <v>1</v>
      </c>
      <c r="AB471" s="5">
        <v>0</v>
      </c>
    </row>
    <row r="472" spans="1:28" x14ac:dyDescent="0.2">
      <c r="A472" s="5">
        <v>50</v>
      </c>
      <c r="B472" s="5">
        <v>0</v>
      </c>
      <c r="C472" s="5">
        <v>0</v>
      </c>
      <c r="D472" s="5">
        <v>1</v>
      </c>
      <c r="E472" s="5">
        <v>214</v>
      </c>
      <c r="F472" s="5">
        <f>ROUND(Source!AS455,O472)</f>
        <v>3721</v>
      </c>
      <c r="G472" s="5" t="s">
        <v>107</v>
      </c>
      <c r="H472" s="5" t="s">
        <v>108</v>
      </c>
      <c r="I472" s="5"/>
      <c r="J472" s="5"/>
      <c r="K472" s="5">
        <v>214</v>
      </c>
      <c r="L472" s="5">
        <v>16</v>
      </c>
      <c r="M472" s="5">
        <v>3</v>
      </c>
      <c r="N472" s="5" t="s">
        <v>3</v>
      </c>
      <c r="O472" s="5">
        <v>0</v>
      </c>
      <c r="P472" s="5">
        <f>ROUND(Source!EK455,O472)</f>
        <v>28916</v>
      </c>
      <c r="Q472" s="5"/>
      <c r="R472" s="5"/>
      <c r="S472" s="5"/>
      <c r="T472" s="5"/>
      <c r="U472" s="5"/>
      <c r="V472" s="5"/>
      <c r="W472" s="5">
        <v>3721</v>
      </c>
      <c r="X472" s="5">
        <v>1</v>
      </c>
      <c r="Y472" s="5">
        <v>3721</v>
      </c>
      <c r="Z472" s="5">
        <v>28916</v>
      </c>
      <c r="AA472" s="5">
        <v>1</v>
      </c>
      <c r="AB472" s="5">
        <v>28916</v>
      </c>
    </row>
    <row r="473" spans="1:28" x14ac:dyDescent="0.2">
      <c r="A473" s="5">
        <v>50</v>
      </c>
      <c r="B473" s="5">
        <v>0</v>
      </c>
      <c r="C473" s="5">
        <v>0</v>
      </c>
      <c r="D473" s="5">
        <v>1</v>
      </c>
      <c r="E473" s="5">
        <v>215</v>
      </c>
      <c r="F473" s="5">
        <f>ROUND(Source!AT455,O473)</f>
        <v>0</v>
      </c>
      <c r="G473" s="5" t="s">
        <v>109</v>
      </c>
      <c r="H473" s="5" t="s">
        <v>110</v>
      </c>
      <c r="I473" s="5"/>
      <c r="J473" s="5"/>
      <c r="K473" s="5">
        <v>215</v>
      </c>
      <c r="L473" s="5">
        <v>17</v>
      </c>
      <c r="M473" s="5">
        <v>3</v>
      </c>
      <c r="N473" s="5" t="s">
        <v>3</v>
      </c>
      <c r="O473" s="5">
        <v>0</v>
      </c>
      <c r="P473" s="5">
        <f>ROUND(Source!EL455,O473)</f>
        <v>0</v>
      </c>
      <c r="Q473" s="5"/>
      <c r="R473" s="5"/>
      <c r="S473" s="5"/>
      <c r="T473" s="5"/>
      <c r="U473" s="5"/>
      <c r="V473" s="5"/>
      <c r="W473" s="5">
        <v>0</v>
      </c>
      <c r="X473" s="5">
        <v>1</v>
      </c>
      <c r="Y473" s="5">
        <v>0</v>
      </c>
      <c r="Z473" s="5">
        <v>0</v>
      </c>
      <c r="AA473" s="5">
        <v>1</v>
      </c>
      <c r="AB473" s="5">
        <v>0</v>
      </c>
    </row>
    <row r="474" spans="1:28" x14ac:dyDescent="0.2">
      <c r="A474" s="5">
        <v>50</v>
      </c>
      <c r="B474" s="5">
        <v>0</v>
      </c>
      <c r="C474" s="5">
        <v>0</v>
      </c>
      <c r="D474" s="5">
        <v>1</v>
      </c>
      <c r="E474" s="5">
        <v>217</v>
      </c>
      <c r="F474" s="5">
        <f>ROUND(Source!AU455,O474)</f>
        <v>0</v>
      </c>
      <c r="G474" s="5" t="s">
        <v>111</v>
      </c>
      <c r="H474" s="5" t="s">
        <v>112</v>
      </c>
      <c r="I474" s="5"/>
      <c r="J474" s="5"/>
      <c r="K474" s="5">
        <v>217</v>
      </c>
      <c r="L474" s="5">
        <v>18</v>
      </c>
      <c r="M474" s="5">
        <v>3</v>
      </c>
      <c r="N474" s="5" t="s">
        <v>3</v>
      </c>
      <c r="O474" s="5">
        <v>0</v>
      </c>
      <c r="P474" s="5">
        <f>ROUND(Source!EM455,O474)</f>
        <v>0</v>
      </c>
      <c r="Q474" s="5"/>
      <c r="R474" s="5"/>
      <c r="S474" s="5"/>
      <c r="T474" s="5"/>
      <c r="U474" s="5"/>
      <c r="V474" s="5"/>
      <c r="W474" s="5">
        <v>0</v>
      </c>
      <c r="X474" s="5">
        <v>1</v>
      </c>
      <c r="Y474" s="5">
        <v>0</v>
      </c>
      <c r="Z474" s="5">
        <v>0</v>
      </c>
      <c r="AA474" s="5">
        <v>1</v>
      </c>
      <c r="AB474" s="5">
        <v>0</v>
      </c>
    </row>
    <row r="475" spans="1:28" x14ac:dyDescent="0.2">
      <c r="A475" s="5">
        <v>50</v>
      </c>
      <c r="B475" s="5">
        <v>0</v>
      </c>
      <c r="C475" s="5">
        <v>0</v>
      </c>
      <c r="D475" s="5">
        <v>1</v>
      </c>
      <c r="E475" s="5">
        <v>230</v>
      </c>
      <c r="F475" s="5">
        <f>ROUND(Source!BA455,O475)</f>
        <v>0</v>
      </c>
      <c r="G475" s="5" t="s">
        <v>113</v>
      </c>
      <c r="H475" s="5" t="s">
        <v>114</v>
      </c>
      <c r="I475" s="5"/>
      <c r="J475" s="5"/>
      <c r="K475" s="5">
        <v>230</v>
      </c>
      <c r="L475" s="5">
        <v>19</v>
      </c>
      <c r="M475" s="5">
        <v>3</v>
      </c>
      <c r="N475" s="5" t="s">
        <v>3</v>
      </c>
      <c r="O475" s="5">
        <v>0</v>
      </c>
      <c r="P475" s="5">
        <f>ROUND(Source!ES455,O475)</f>
        <v>0</v>
      </c>
      <c r="Q475" s="5"/>
      <c r="R475" s="5"/>
      <c r="S475" s="5"/>
      <c r="T475" s="5"/>
      <c r="U475" s="5"/>
      <c r="V475" s="5"/>
      <c r="W475" s="5">
        <v>0</v>
      </c>
      <c r="X475" s="5">
        <v>1</v>
      </c>
      <c r="Y475" s="5">
        <v>0</v>
      </c>
      <c r="Z475" s="5">
        <v>0</v>
      </c>
      <c r="AA475" s="5">
        <v>1</v>
      </c>
      <c r="AB475" s="5">
        <v>0</v>
      </c>
    </row>
    <row r="476" spans="1:28" x14ac:dyDescent="0.2">
      <c r="A476" s="5">
        <v>50</v>
      </c>
      <c r="B476" s="5">
        <v>0</v>
      </c>
      <c r="C476" s="5">
        <v>0</v>
      </c>
      <c r="D476" s="5">
        <v>1</v>
      </c>
      <c r="E476" s="5">
        <v>206</v>
      </c>
      <c r="F476" s="5">
        <f>ROUND(Source!T455,O476)</f>
        <v>0</v>
      </c>
      <c r="G476" s="5" t="s">
        <v>115</v>
      </c>
      <c r="H476" s="5" t="s">
        <v>116</v>
      </c>
      <c r="I476" s="5"/>
      <c r="J476" s="5"/>
      <c r="K476" s="5">
        <v>206</v>
      </c>
      <c r="L476" s="5">
        <v>20</v>
      </c>
      <c r="M476" s="5">
        <v>3</v>
      </c>
      <c r="N476" s="5" t="s">
        <v>3</v>
      </c>
      <c r="O476" s="5">
        <v>0</v>
      </c>
      <c r="P476" s="5">
        <f>ROUND(Source!DL455,O476)</f>
        <v>0</v>
      </c>
      <c r="Q476" s="5"/>
      <c r="R476" s="5"/>
      <c r="S476" s="5"/>
      <c r="T476" s="5"/>
      <c r="U476" s="5"/>
      <c r="V476" s="5"/>
      <c r="W476" s="5">
        <v>0</v>
      </c>
      <c r="X476" s="5">
        <v>1</v>
      </c>
      <c r="Y476" s="5">
        <v>0</v>
      </c>
      <c r="Z476" s="5">
        <v>0</v>
      </c>
      <c r="AA476" s="5">
        <v>1</v>
      </c>
      <c r="AB476" s="5">
        <v>0</v>
      </c>
    </row>
    <row r="477" spans="1:28" x14ac:dyDescent="0.2">
      <c r="A477" s="5">
        <v>50</v>
      </c>
      <c r="B477" s="5">
        <v>0</v>
      </c>
      <c r="C477" s="5">
        <v>0</v>
      </c>
      <c r="D477" s="5">
        <v>1</v>
      </c>
      <c r="E477" s="5">
        <v>207</v>
      </c>
      <c r="F477" s="5">
        <f>Source!U455</f>
        <v>0</v>
      </c>
      <c r="G477" s="5" t="s">
        <v>117</v>
      </c>
      <c r="H477" s="5" t="s">
        <v>118</v>
      </c>
      <c r="I477" s="5"/>
      <c r="J477" s="5"/>
      <c r="K477" s="5">
        <v>207</v>
      </c>
      <c r="L477" s="5">
        <v>21</v>
      </c>
      <c r="M477" s="5">
        <v>3</v>
      </c>
      <c r="N477" s="5" t="s">
        <v>3</v>
      </c>
      <c r="O477" s="5">
        <v>-1</v>
      </c>
      <c r="P477" s="5">
        <f>Source!DM455</f>
        <v>0</v>
      </c>
      <c r="Q477" s="5"/>
      <c r="R477" s="5"/>
      <c r="S477" s="5"/>
      <c r="T477" s="5"/>
      <c r="U477" s="5"/>
      <c r="V477" s="5"/>
      <c r="W477" s="5">
        <v>0</v>
      </c>
      <c r="X477" s="5">
        <v>1</v>
      </c>
      <c r="Y477" s="5">
        <v>0</v>
      </c>
      <c r="Z477" s="5">
        <v>0</v>
      </c>
      <c r="AA477" s="5">
        <v>1</v>
      </c>
      <c r="AB477" s="5">
        <v>0</v>
      </c>
    </row>
    <row r="478" spans="1:28" x14ac:dyDescent="0.2">
      <c r="A478" s="5">
        <v>50</v>
      </c>
      <c r="B478" s="5">
        <v>0</v>
      </c>
      <c r="C478" s="5">
        <v>0</v>
      </c>
      <c r="D478" s="5">
        <v>1</v>
      </c>
      <c r="E478" s="5">
        <v>208</v>
      </c>
      <c r="F478" s="5">
        <f>Source!V455</f>
        <v>0</v>
      </c>
      <c r="G478" s="5" t="s">
        <v>119</v>
      </c>
      <c r="H478" s="5" t="s">
        <v>120</v>
      </c>
      <c r="I478" s="5"/>
      <c r="J478" s="5"/>
      <c r="K478" s="5">
        <v>208</v>
      </c>
      <c r="L478" s="5">
        <v>22</v>
      </c>
      <c r="M478" s="5">
        <v>3</v>
      </c>
      <c r="N478" s="5" t="s">
        <v>3</v>
      </c>
      <c r="O478" s="5">
        <v>-1</v>
      </c>
      <c r="P478" s="5">
        <f>Source!DN455</f>
        <v>0</v>
      </c>
      <c r="Q478" s="5"/>
      <c r="R478" s="5"/>
      <c r="S478" s="5"/>
      <c r="T478" s="5"/>
      <c r="U478" s="5"/>
      <c r="V478" s="5"/>
      <c r="W478" s="5">
        <v>0</v>
      </c>
      <c r="X478" s="5">
        <v>1</v>
      </c>
      <c r="Y478" s="5">
        <v>0</v>
      </c>
      <c r="Z478" s="5">
        <v>0</v>
      </c>
      <c r="AA478" s="5">
        <v>1</v>
      </c>
      <c r="AB478" s="5">
        <v>0</v>
      </c>
    </row>
    <row r="479" spans="1:28" x14ac:dyDescent="0.2">
      <c r="A479" s="5">
        <v>50</v>
      </c>
      <c r="B479" s="5">
        <v>0</v>
      </c>
      <c r="C479" s="5">
        <v>0</v>
      </c>
      <c r="D479" s="5">
        <v>1</v>
      </c>
      <c r="E479" s="5">
        <v>209</v>
      </c>
      <c r="F479" s="5">
        <f>ROUND(Source!W455,O479)</f>
        <v>0</v>
      </c>
      <c r="G479" s="5" t="s">
        <v>121</v>
      </c>
      <c r="H479" s="5" t="s">
        <v>122</v>
      </c>
      <c r="I479" s="5"/>
      <c r="J479" s="5"/>
      <c r="K479" s="5">
        <v>209</v>
      </c>
      <c r="L479" s="5">
        <v>23</v>
      </c>
      <c r="M479" s="5">
        <v>3</v>
      </c>
      <c r="N479" s="5" t="s">
        <v>3</v>
      </c>
      <c r="O479" s="5">
        <v>0</v>
      </c>
      <c r="P479" s="5">
        <f>ROUND(Source!DO455,O479)</f>
        <v>0</v>
      </c>
      <c r="Q479" s="5"/>
      <c r="R479" s="5"/>
      <c r="S479" s="5"/>
      <c r="T479" s="5"/>
      <c r="U479" s="5"/>
      <c r="V479" s="5"/>
      <c r="W479" s="5">
        <v>0</v>
      </c>
      <c r="X479" s="5">
        <v>1</v>
      </c>
      <c r="Y479" s="5">
        <v>0</v>
      </c>
      <c r="Z479" s="5">
        <v>0</v>
      </c>
      <c r="AA479" s="5">
        <v>1</v>
      </c>
      <c r="AB479" s="5">
        <v>0</v>
      </c>
    </row>
    <row r="480" spans="1:28" x14ac:dyDescent="0.2">
      <c r="A480" s="5">
        <v>50</v>
      </c>
      <c r="B480" s="5">
        <v>0</v>
      </c>
      <c r="C480" s="5">
        <v>0</v>
      </c>
      <c r="D480" s="5">
        <v>1</v>
      </c>
      <c r="E480" s="5">
        <v>233</v>
      </c>
      <c r="F480" s="5">
        <f>ROUND(Source!BD455,O480)</f>
        <v>3721</v>
      </c>
      <c r="G480" s="5" t="s">
        <v>123</v>
      </c>
      <c r="H480" s="5" t="s">
        <v>124</v>
      </c>
      <c r="I480" s="5"/>
      <c r="J480" s="5"/>
      <c r="K480" s="5">
        <v>233</v>
      </c>
      <c r="L480" s="5">
        <v>24</v>
      </c>
      <c r="M480" s="5">
        <v>3</v>
      </c>
      <c r="N480" s="5" t="s">
        <v>3</v>
      </c>
      <c r="O480" s="5">
        <v>0</v>
      </c>
      <c r="P480" s="5">
        <f>ROUND(Source!EV455,O480)</f>
        <v>28916</v>
      </c>
      <c r="Q480" s="5"/>
      <c r="R480" s="5"/>
      <c r="S480" s="5"/>
      <c r="T480" s="5"/>
      <c r="U480" s="5"/>
      <c r="V480" s="5"/>
      <c r="W480" s="5">
        <v>3721</v>
      </c>
      <c r="X480" s="5">
        <v>1</v>
      </c>
      <c r="Y480" s="5">
        <v>3721</v>
      </c>
      <c r="Z480" s="5">
        <v>28916</v>
      </c>
      <c r="AA480" s="5">
        <v>1</v>
      </c>
      <c r="AB480" s="5">
        <v>28916</v>
      </c>
    </row>
    <row r="481" spans="1:255" x14ac:dyDescent="0.2">
      <c r="A481" s="5">
        <v>50</v>
      </c>
      <c r="B481" s="5">
        <v>0</v>
      </c>
      <c r="C481" s="5">
        <v>0</v>
      </c>
      <c r="D481" s="5">
        <v>1</v>
      </c>
      <c r="E481" s="5">
        <v>210</v>
      </c>
      <c r="F481" s="5">
        <f>ROUND(Source!X455,O481)</f>
        <v>0</v>
      </c>
      <c r="G481" s="5" t="s">
        <v>125</v>
      </c>
      <c r="H481" s="5" t="s">
        <v>126</v>
      </c>
      <c r="I481" s="5"/>
      <c r="J481" s="5"/>
      <c r="K481" s="5">
        <v>210</v>
      </c>
      <c r="L481" s="5">
        <v>25</v>
      </c>
      <c r="M481" s="5">
        <v>3</v>
      </c>
      <c r="N481" s="5" t="s">
        <v>3</v>
      </c>
      <c r="O481" s="5">
        <v>0</v>
      </c>
      <c r="P481" s="5">
        <f>ROUND(Source!DP455,O481)</f>
        <v>0</v>
      </c>
      <c r="Q481" s="5"/>
      <c r="R481" s="5"/>
      <c r="S481" s="5"/>
      <c r="T481" s="5"/>
      <c r="U481" s="5"/>
      <c r="V481" s="5"/>
      <c r="W481" s="5">
        <v>0</v>
      </c>
      <c r="X481" s="5">
        <v>1</v>
      </c>
      <c r="Y481" s="5">
        <v>0</v>
      </c>
      <c r="Z481" s="5">
        <v>0</v>
      </c>
      <c r="AA481" s="5">
        <v>1</v>
      </c>
      <c r="AB481" s="5">
        <v>0</v>
      </c>
    </row>
    <row r="482" spans="1:255" x14ac:dyDescent="0.2">
      <c r="A482" s="5">
        <v>50</v>
      </c>
      <c r="B482" s="5">
        <v>0</v>
      </c>
      <c r="C482" s="5">
        <v>0</v>
      </c>
      <c r="D482" s="5">
        <v>1</v>
      </c>
      <c r="E482" s="5">
        <v>211</v>
      </c>
      <c r="F482" s="5">
        <f>ROUND(Source!Y455,O482)</f>
        <v>0</v>
      </c>
      <c r="G482" s="5" t="s">
        <v>127</v>
      </c>
      <c r="H482" s="5" t="s">
        <v>128</v>
      </c>
      <c r="I482" s="5"/>
      <c r="J482" s="5"/>
      <c r="K482" s="5">
        <v>211</v>
      </c>
      <c r="L482" s="5">
        <v>26</v>
      </c>
      <c r="M482" s="5">
        <v>3</v>
      </c>
      <c r="N482" s="5" t="s">
        <v>3</v>
      </c>
      <c r="O482" s="5">
        <v>0</v>
      </c>
      <c r="P482" s="5">
        <f>ROUND(Source!DQ455,O482)</f>
        <v>0</v>
      </c>
      <c r="Q482" s="5"/>
      <c r="R482" s="5"/>
      <c r="S482" s="5"/>
      <c r="T482" s="5"/>
      <c r="U482" s="5"/>
      <c r="V482" s="5"/>
      <c r="W482" s="5">
        <v>0</v>
      </c>
      <c r="X482" s="5">
        <v>1</v>
      </c>
      <c r="Y482" s="5">
        <v>0</v>
      </c>
      <c r="Z482" s="5">
        <v>0</v>
      </c>
      <c r="AA482" s="5">
        <v>1</v>
      </c>
      <c r="AB482" s="5">
        <v>0</v>
      </c>
    </row>
    <row r="483" spans="1:255" x14ac:dyDescent="0.2">
      <c r="A483" s="5">
        <v>50</v>
      </c>
      <c r="B483" s="5">
        <v>0</v>
      </c>
      <c r="C483" s="5">
        <v>0</v>
      </c>
      <c r="D483" s="5">
        <v>1</v>
      </c>
      <c r="E483" s="5">
        <v>224</v>
      </c>
      <c r="F483" s="5">
        <f>ROUND(Source!AR455,O483)</f>
        <v>3721</v>
      </c>
      <c r="G483" s="5" t="s">
        <v>129</v>
      </c>
      <c r="H483" s="5" t="s">
        <v>130</v>
      </c>
      <c r="I483" s="5"/>
      <c r="J483" s="5"/>
      <c r="K483" s="5">
        <v>224</v>
      </c>
      <c r="L483" s="5">
        <v>27</v>
      </c>
      <c r="M483" s="5">
        <v>3</v>
      </c>
      <c r="N483" s="5" t="s">
        <v>3</v>
      </c>
      <c r="O483" s="5">
        <v>0</v>
      </c>
      <c r="P483" s="5">
        <f>ROUND(Source!EJ455,O483)</f>
        <v>28916</v>
      </c>
      <c r="Q483" s="5"/>
      <c r="R483" s="5"/>
      <c r="S483" s="5"/>
      <c r="T483" s="5"/>
      <c r="U483" s="5"/>
      <c r="V483" s="5"/>
      <c r="W483" s="5">
        <v>3721</v>
      </c>
      <c r="X483" s="5">
        <v>1</v>
      </c>
      <c r="Y483" s="5">
        <v>3721</v>
      </c>
      <c r="Z483" s="5">
        <v>28916</v>
      </c>
      <c r="AA483" s="5">
        <v>1</v>
      </c>
      <c r="AB483" s="5">
        <v>28916</v>
      </c>
    </row>
    <row r="485" spans="1:255" x14ac:dyDescent="0.2">
      <c r="A485" s="1">
        <v>4</v>
      </c>
      <c r="B485" s="1">
        <v>1</v>
      </c>
      <c r="C485" s="1"/>
      <c r="D485" s="1">
        <f>ROW(A492)</f>
        <v>492</v>
      </c>
      <c r="E485" s="1"/>
      <c r="F485" s="1" t="s">
        <v>512</v>
      </c>
      <c r="G485" s="1" t="s">
        <v>536</v>
      </c>
      <c r="H485" s="1" t="s">
        <v>3</v>
      </c>
      <c r="I485" s="1">
        <v>0</v>
      </c>
      <c r="J485" s="1"/>
      <c r="K485" s="1">
        <v>0</v>
      </c>
      <c r="L485" s="1"/>
      <c r="M485" s="1" t="s">
        <v>3</v>
      </c>
      <c r="N485" s="1"/>
      <c r="O485" s="1"/>
      <c r="P485" s="1"/>
      <c r="Q485" s="1"/>
      <c r="R485" s="1"/>
      <c r="S485" s="1">
        <v>0</v>
      </c>
      <c r="T485" s="1">
        <v>0</v>
      </c>
      <c r="U485" s="1" t="s">
        <v>3</v>
      </c>
      <c r="V485" s="1">
        <v>0</v>
      </c>
      <c r="W485" s="1"/>
      <c r="X485" s="1"/>
      <c r="Y485" s="1"/>
      <c r="Z485" s="1"/>
      <c r="AA485" s="1"/>
      <c r="AB485" s="1" t="s">
        <v>3</v>
      </c>
      <c r="AC485" s="1" t="s">
        <v>3</v>
      </c>
      <c r="AD485" s="1" t="s">
        <v>3</v>
      </c>
      <c r="AE485" s="1" t="s">
        <v>3</v>
      </c>
      <c r="AF485" s="1" t="s">
        <v>3</v>
      </c>
      <c r="AG485" s="1" t="s">
        <v>3</v>
      </c>
      <c r="AH485" s="1"/>
      <c r="AI485" s="1"/>
      <c r="AJ485" s="1"/>
      <c r="AK485" s="1"/>
      <c r="AL485" s="1"/>
      <c r="AM485" s="1"/>
      <c r="AN485" s="1"/>
      <c r="AO485" s="1"/>
      <c r="AP485" s="1" t="s">
        <v>3</v>
      </c>
      <c r="AQ485" s="1" t="s">
        <v>3</v>
      </c>
      <c r="AR485" s="1" t="s">
        <v>3</v>
      </c>
      <c r="AS485" s="1"/>
      <c r="AT485" s="1"/>
      <c r="AU485" s="1"/>
      <c r="AV485" s="1"/>
      <c r="AW485" s="1"/>
      <c r="AX485" s="1"/>
      <c r="AY485" s="1"/>
      <c r="AZ485" s="1" t="s">
        <v>3</v>
      </c>
      <c r="BA485" s="1"/>
      <c r="BB485" s="1" t="s">
        <v>3</v>
      </c>
      <c r="BC485" s="1" t="s">
        <v>3</v>
      </c>
      <c r="BD485" s="1" t="s">
        <v>3</v>
      </c>
      <c r="BE485" s="1" t="s">
        <v>3</v>
      </c>
      <c r="BF485" s="1" t="s">
        <v>3</v>
      </c>
      <c r="BG485" s="1" t="s">
        <v>3</v>
      </c>
      <c r="BH485" s="1" t="s">
        <v>3</v>
      </c>
      <c r="BI485" s="1" t="s">
        <v>3</v>
      </c>
      <c r="BJ485" s="1" t="s">
        <v>3</v>
      </c>
      <c r="BK485" s="1" t="s">
        <v>3</v>
      </c>
      <c r="BL485" s="1" t="s">
        <v>3</v>
      </c>
      <c r="BM485" s="1" t="s">
        <v>3</v>
      </c>
      <c r="BN485" s="1" t="s">
        <v>3</v>
      </c>
      <c r="BO485" s="1" t="s">
        <v>3</v>
      </c>
      <c r="BP485" s="1" t="s">
        <v>3</v>
      </c>
      <c r="BQ485" s="1"/>
      <c r="BR485" s="1"/>
      <c r="BS485" s="1"/>
      <c r="BT485" s="1"/>
      <c r="BU485" s="1"/>
      <c r="BV485" s="1"/>
      <c r="BW485" s="1"/>
      <c r="BX485" s="1">
        <v>0</v>
      </c>
      <c r="BY485" s="1"/>
      <c r="BZ485" s="1"/>
      <c r="CA485" s="1"/>
      <c r="CB485" s="1"/>
      <c r="CC485" s="1"/>
      <c r="CD485" s="1"/>
      <c r="CE485" s="1"/>
      <c r="CF485" s="1"/>
      <c r="CG485" s="1"/>
      <c r="CH485" s="1"/>
      <c r="CI485" s="1"/>
      <c r="CJ485" s="1">
        <v>0</v>
      </c>
    </row>
    <row r="487" spans="1:255" x14ac:dyDescent="0.2">
      <c r="A487" s="3">
        <v>52</v>
      </c>
      <c r="B487" s="3">
        <f t="shared" ref="B487:G487" si="509">B492</f>
        <v>1</v>
      </c>
      <c r="C487" s="3">
        <f t="shared" si="509"/>
        <v>4</v>
      </c>
      <c r="D487" s="3">
        <f t="shared" si="509"/>
        <v>485</v>
      </c>
      <c r="E487" s="3">
        <f t="shared" si="509"/>
        <v>0</v>
      </c>
      <c r="F487" s="3" t="str">
        <f t="shared" si="509"/>
        <v>Новый раздел</v>
      </c>
      <c r="G487" s="3" t="str">
        <f t="shared" si="509"/>
        <v>Оборудование</v>
      </c>
      <c r="H487" s="3"/>
      <c r="I487" s="3"/>
      <c r="J487" s="3"/>
      <c r="K487" s="3"/>
      <c r="L487" s="3"/>
      <c r="M487" s="3"/>
      <c r="N487" s="3"/>
      <c r="O487" s="3">
        <f t="shared" ref="O487:AT487" si="510">O492</f>
        <v>6606</v>
      </c>
      <c r="P487" s="3">
        <f t="shared" si="510"/>
        <v>6606</v>
      </c>
      <c r="Q487" s="3">
        <f t="shared" si="510"/>
        <v>0</v>
      </c>
      <c r="R487" s="3">
        <f t="shared" si="510"/>
        <v>0</v>
      </c>
      <c r="S487" s="3">
        <f t="shared" si="510"/>
        <v>0</v>
      </c>
      <c r="T487" s="3">
        <f t="shared" si="510"/>
        <v>0</v>
      </c>
      <c r="U487" s="3">
        <f t="shared" si="510"/>
        <v>0</v>
      </c>
      <c r="V487" s="3">
        <f t="shared" si="510"/>
        <v>0</v>
      </c>
      <c r="W487" s="3">
        <f t="shared" si="510"/>
        <v>0</v>
      </c>
      <c r="X487" s="3">
        <f t="shared" si="510"/>
        <v>0</v>
      </c>
      <c r="Y487" s="3">
        <f t="shared" si="510"/>
        <v>0</v>
      </c>
      <c r="Z487" s="3">
        <f t="shared" si="510"/>
        <v>0</v>
      </c>
      <c r="AA487" s="3">
        <f t="shared" si="510"/>
        <v>0</v>
      </c>
      <c r="AB487" s="3">
        <f t="shared" si="510"/>
        <v>6606</v>
      </c>
      <c r="AC487" s="3">
        <f t="shared" si="510"/>
        <v>6606</v>
      </c>
      <c r="AD487" s="3">
        <f t="shared" si="510"/>
        <v>0</v>
      </c>
      <c r="AE487" s="3">
        <f t="shared" si="510"/>
        <v>0</v>
      </c>
      <c r="AF487" s="3">
        <f t="shared" si="510"/>
        <v>0</v>
      </c>
      <c r="AG487" s="3">
        <f t="shared" si="510"/>
        <v>0</v>
      </c>
      <c r="AH487" s="3">
        <f t="shared" si="510"/>
        <v>0</v>
      </c>
      <c r="AI487" s="3">
        <f t="shared" si="510"/>
        <v>0</v>
      </c>
      <c r="AJ487" s="3">
        <f t="shared" si="510"/>
        <v>0</v>
      </c>
      <c r="AK487" s="3">
        <f t="shared" si="510"/>
        <v>0</v>
      </c>
      <c r="AL487" s="3">
        <f t="shared" si="510"/>
        <v>0</v>
      </c>
      <c r="AM487" s="3">
        <f t="shared" si="510"/>
        <v>0</v>
      </c>
      <c r="AN487" s="3">
        <f t="shared" si="510"/>
        <v>0</v>
      </c>
      <c r="AO487" s="3">
        <f t="shared" si="510"/>
        <v>0</v>
      </c>
      <c r="AP487" s="3">
        <f t="shared" si="510"/>
        <v>6606</v>
      </c>
      <c r="AQ487" s="3">
        <f t="shared" si="510"/>
        <v>0</v>
      </c>
      <c r="AR487" s="3">
        <f t="shared" si="510"/>
        <v>6606</v>
      </c>
      <c r="AS487" s="3">
        <f t="shared" si="510"/>
        <v>0</v>
      </c>
      <c r="AT487" s="3">
        <f t="shared" si="510"/>
        <v>0</v>
      </c>
      <c r="AU487" s="3">
        <f t="shared" ref="AU487:BZ487" si="511">AU492</f>
        <v>0</v>
      </c>
      <c r="AV487" s="3">
        <f t="shared" si="511"/>
        <v>6606</v>
      </c>
      <c r="AW487" s="3">
        <f t="shared" si="511"/>
        <v>0</v>
      </c>
      <c r="AX487" s="3">
        <f t="shared" si="511"/>
        <v>0</v>
      </c>
      <c r="AY487" s="3">
        <f t="shared" si="511"/>
        <v>0</v>
      </c>
      <c r="AZ487" s="3">
        <f t="shared" si="511"/>
        <v>6606</v>
      </c>
      <c r="BA487" s="3">
        <f t="shared" si="511"/>
        <v>0</v>
      </c>
      <c r="BB487" s="3">
        <f t="shared" si="511"/>
        <v>0</v>
      </c>
      <c r="BC487" s="3">
        <f t="shared" si="511"/>
        <v>0</v>
      </c>
      <c r="BD487" s="3">
        <f t="shared" si="511"/>
        <v>0</v>
      </c>
      <c r="BE487" s="3">
        <f t="shared" si="511"/>
        <v>0</v>
      </c>
      <c r="BF487" s="3">
        <f t="shared" si="511"/>
        <v>0</v>
      </c>
      <c r="BG487" s="3">
        <f t="shared" si="511"/>
        <v>0</v>
      </c>
      <c r="BH487" s="3">
        <f t="shared" si="511"/>
        <v>0</v>
      </c>
      <c r="BI487" s="3">
        <f t="shared" si="511"/>
        <v>0</v>
      </c>
      <c r="BJ487" s="3">
        <f t="shared" si="511"/>
        <v>0</v>
      </c>
      <c r="BK487" s="3">
        <f t="shared" si="511"/>
        <v>0</v>
      </c>
      <c r="BL487" s="3">
        <f t="shared" si="511"/>
        <v>0</v>
      </c>
      <c r="BM487" s="3">
        <f t="shared" si="511"/>
        <v>0</v>
      </c>
      <c r="BN487" s="3">
        <f t="shared" si="511"/>
        <v>0</v>
      </c>
      <c r="BO487" s="3">
        <f t="shared" si="511"/>
        <v>0</v>
      </c>
      <c r="BP487" s="3">
        <f t="shared" si="511"/>
        <v>0</v>
      </c>
      <c r="BQ487" s="3">
        <f t="shared" si="511"/>
        <v>0</v>
      </c>
      <c r="BR487" s="3">
        <f t="shared" si="511"/>
        <v>0</v>
      </c>
      <c r="BS487" s="3">
        <f t="shared" si="511"/>
        <v>0</v>
      </c>
      <c r="BT487" s="3">
        <f t="shared" si="511"/>
        <v>0</v>
      </c>
      <c r="BU487" s="3">
        <f t="shared" si="511"/>
        <v>0</v>
      </c>
      <c r="BV487" s="3">
        <f t="shared" si="511"/>
        <v>0</v>
      </c>
      <c r="BW487" s="3">
        <f t="shared" si="511"/>
        <v>0</v>
      </c>
      <c r="BX487" s="3">
        <f t="shared" si="511"/>
        <v>0</v>
      </c>
      <c r="BY487" s="3">
        <f t="shared" si="511"/>
        <v>6606</v>
      </c>
      <c r="BZ487" s="3">
        <f t="shared" si="511"/>
        <v>0</v>
      </c>
      <c r="CA487" s="3">
        <f t="shared" ref="CA487:DF487" si="512">CA492</f>
        <v>6606</v>
      </c>
      <c r="CB487" s="3">
        <f t="shared" si="512"/>
        <v>0</v>
      </c>
      <c r="CC487" s="3">
        <f t="shared" si="512"/>
        <v>0</v>
      </c>
      <c r="CD487" s="3">
        <f t="shared" si="512"/>
        <v>0</v>
      </c>
      <c r="CE487" s="3">
        <f t="shared" si="512"/>
        <v>6606</v>
      </c>
      <c r="CF487" s="3">
        <f t="shared" si="512"/>
        <v>0</v>
      </c>
      <c r="CG487" s="3">
        <f t="shared" si="512"/>
        <v>0</v>
      </c>
      <c r="CH487" s="3">
        <f t="shared" si="512"/>
        <v>0</v>
      </c>
      <c r="CI487" s="3">
        <f t="shared" si="512"/>
        <v>6606</v>
      </c>
      <c r="CJ487" s="3">
        <f t="shared" si="512"/>
        <v>0</v>
      </c>
      <c r="CK487" s="3">
        <f t="shared" si="512"/>
        <v>0</v>
      </c>
      <c r="CL487" s="3">
        <f t="shared" si="512"/>
        <v>0</v>
      </c>
      <c r="CM487" s="3">
        <f t="shared" si="512"/>
        <v>0</v>
      </c>
      <c r="CN487" s="3">
        <f t="shared" si="512"/>
        <v>0</v>
      </c>
      <c r="CO487" s="3">
        <f t="shared" si="512"/>
        <v>0</v>
      </c>
      <c r="CP487" s="3">
        <f t="shared" si="512"/>
        <v>0</v>
      </c>
      <c r="CQ487" s="3">
        <f t="shared" si="512"/>
        <v>0</v>
      </c>
      <c r="CR487" s="3">
        <f t="shared" si="512"/>
        <v>0</v>
      </c>
      <c r="CS487" s="3">
        <f t="shared" si="512"/>
        <v>0</v>
      </c>
      <c r="CT487" s="3">
        <f t="shared" si="512"/>
        <v>0</v>
      </c>
      <c r="CU487" s="3">
        <f t="shared" si="512"/>
        <v>0</v>
      </c>
      <c r="CV487" s="3">
        <f t="shared" si="512"/>
        <v>0</v>
      </c>
      <c r="CW487" s="3">
        <f t="shared" si="512"/>
        <v>0</v>
      </c>
      <c r="CX487" s="3">
        <f t="shared" si="512"/>
        <v>0</v>
      </c>
      <c r="CY487" s="3">
        <f t="shared" si="512"/>
        <v>0</v>
      </c>
      <c r="CZ487" s="3">
        <f t="shared" si="512"/>
        <v>0</v>
      </c>
      <c r="DA487" s="3">
        <f t="shared" si="512"/>
        <v>0</v>
      </c>
      <c r="DB487" s="3">
        <f t="shared" si="512"/>
        <v>0</v>
      </c>
      <c r="DC487" s="3">
        <f t="shared" si="512"/>
        <v>0</v>
      </c>
      <c r="DD487" s="3">
        <f t="shared" si="512"/>
        <v>0</v>
      </c>
      <c r="DE487" s="3">
        <f t="shared" si="512"/>
        <v>0</v>
      </c>
      <c r="DF487" s="3">
        <f t="shared" si="512"/>
        <v>0</v>
      </c>
      <c r="DG487" s="4">
        <f t="shared" ref="DG487:EL487" si="513">DG492</f>
        <v>6606</v>
      </c>
      <c r="DH487" s="4">
        <f t="shared" si="513"/>
        <v>6606</v>
      </c>
      <c r="DI487" s="4">
        <f t="shared" si="513"/>
        <v>0</v>
      </c>
      <c r="DJ487" s="4">
        <f t="shared" si="513"/>
        <v>0</v>
      </c>
      <c r="DK487" s="4">
        <f t="shared" si="513"/>
        <v>0</v>
      </c>
      <c r="DL487" s="4">
        <f t="shared" si="513"/>
        <v>0</v>
      </c>
      <c r="DM487" s="4">
        <f t="shared" si="513"/>
        <v>0</v>
      </c>
      <c r="DN487" s="4">
        <f t="shared" si="513"/>
        <v>0</v>
      </c>
      <c r="DO487" s="4">
        <f t="shared" si="513"/>
        <v>0</v>
      </c>
      <c r="DP487" s="4">
        <f t="shared" si="513"/>
        <v>0</v>
      </c>
      <c r="DQ487" s="4">
        <f t="shared" si="513"/>
        <v>0</v>
      </c>
      <c r="DR487" s="4">
        <f t="shared" si="513"/>
        <v>0</v>
      </c>
      <c r="DS487" s="4">
        <f t="shared" si="513"/>
        <v>0</v>
      </c>
      <c r="DT487" s="4">
        <f t="shared" si="513"/>
        <v>6606</v>
      </c>
      <c r="DU487" s="4">
        <f t="shared" si="513"/>
        <v>6606</v>
      </c>
      <c r="DV487" s="4">
        <f t="shared" si="513"/>
        <v>0</v>
      </c>
      <c r="DW487" s="4">
        <f t="shared" si="513"/>
        <v>0</v>
      </c>
      <c r="DX487" s="4">
        <f t="shared" si="513"/>
        <v>0</v>
      </c>
      <c r="DY487" s="4">
        <f t="shared" si="513"/>
        <v>0</v>
      </c>
      <c r="DZ487" s="4">
        <f t="shared" si="513"/>
        <v>0</v>
      </c>
      <c r="EA487" s="4">
        <f t="shared" si="513"/>
        <v>0</v>
      </c>
      <c r="EB487" s="4">
        <f t="shared" si="513"/>
        <v>0</v>
      </c>
      <c r="EC487" s="4">
        <f t="shared" si="513"/>
        <v>0</v>
      </c>
      <c r="ED487" s="4">
        <f t="shared" si="513"/>
        <v>0</v>
      </c>
      <c r="EE487" s="4">
        <f t="shared" si="513"/>
        <v>0</v>
      </c>
      <c r="EF487" s="4">
        <f t="shared" si="513"/>
        <v>0</v>
      </c>
      <c r="EG487" s="4">
        <f t="shared" si="513"/>
        <v>0</v>
      </c>
      <c r="EH487" s="4">
        <f t="shared" si="513"/>
        <v>6606</v>
      </c>
      <c r="EI487" s="4">
        <f t="shared" si="513"/>
        <v>0</v>
      </c>
      <c r="EJ487" s="4">
        <f t="shared" si="513"/>
        <v>6606</v>
      </c>
      <c r="EK487" s="4">
        <f t="shared" si="513"/>
        <v>0</v>
      </c>
      <c r="EL487" s="4">
        <f t="shared" si="513"/>
        <v>0</v>
      </c>
      <c r="EM487" s="4">
        <f t="shared" ref="EM487:FR487" si="514">EM492</f>
        <v>0</v>
      </c>
      <c r="EN487" s="4">
        <f t="shared" si="514"/>
        <v>6606</v>
      </c>
      <c r="EO487" s="4">
        <f t="shared" si="514"/>
        <v>0</v>
      </c>
      <c r="EP487" s="4">
        <f t="shared" si="514"/>
        <v>0</v>
      </c>
      <c r="EQ487" s="4">
        <f t="shared" si="514"/>
        <v>0</v>
      </c>
      <c r="ER487" s="4">
        <f t="shared" si="514"/>
        <v>6606</v>
      </c>
      <c r="ES487" s="4">
        <f t="shared" si="514"/>
        <v>0</v>
      </c>
      <c r="ET487" s="4">
        <f t="shared" si="514"/>
        <v>0</v>
      </c>
      <c r="EU487" s="4">
        <f t="shared" si="514"/>
        <v>0</v>
      </c>
      <c r="EV487" s="4">
        <f t="shared" si="514"/>
        <v>0</v>
      </c>
      <c r="EW487" s="4">
        <f t="shared" si="514"/>
        <v>0</v>
      </c>
      <c r="EX487" s="4">
        <f t="shared" si="514"/>
        <v>0</v>
      </c>
      <c r="EY487" s="4">
        <f t="shared" si="514"/>
        <v>0</v>
      </c>
      <c r="EZ487" s="4">
        <f t="shared" si="514"/>
        <v>0</v>
      </c>
      <c r="FA487" s="4">
        <f t="shared" si="514"/>
        <v>0</v>
      </c>
      <c r="FB487" s="4">
        <f t="shared" si="514"/>
        <v>0</v>
      </c>
      <c r="FC487" s="4">
        <f t="shared" si="514"/>
        <v>0</v>
      </c>
      <c r="FD487" s="4">
        <f t="shared" si="514"/>
        <v>0</v>
      </c>
      <c r="FE487" s="4">
        <f t="shared" si="514"/>
        <v>0</v>
      </c>
      <c r="FF487" s="4">
        <f t="shared" si="514"/>
        <v>0</v>
      </c>
      <c r="FG487" s="4">
        <f t="shared" si="514"/>
        <v>0</v>
      </c>
      <c r="FH487" s="4">
        <f t="shared" si="514"/>
        <v>0</v>
      </c>
      <c r="FI487" s="4">
        <f t="shared" si="514"/>
        <v>0</v>
      </c>
      <c r="FJ487" s="4">
        <f t="shared" si="514"/>
        <v>0</v>
      </c>
      <c r="FK487" s="4">
        <f t="shared" si="514"/>
        <v>0</v>
      </c>
      <c r="FL487" s="4">
        <f t="shared" si="514"/>
        <v>0</v>
      </c>
      <c r="FM487" s="4">
        <f t="shared" si="514"/>
        <v>0</v>
      </c>
      <c r="FN487" s="4">
        <f t="shared" si="514"/>
        <v>0</v>
      </c>
      <c r="FO487" s="4">
        <f t="shared" si="514"/>
        <v>0</v>
      </c>
      <c r="FP487" s="4">
        <f t="shared" si="514"/>
        <v>0</v>
      </c>
      <c r="FQ487" s="4">
        <f t="shared" si="514"/>
        <v>6606</v>
      </c>
      <c r="FR487" s="4">
        <f t="shared" si="514"/>
        <v>0</v>
      </c>
      <c r="FS487" s="4">
        <f t="shared" ref="FS487:GX487" si="515">FS492</f>
        <v>6606</v>
      </c>
      <c r="FT487" s="4">
        <f t="shared" si="515"/>
        <v>0</v>
      </c>
      <c r="FU487" s="4">
        <f t="shared" si="515"/>
        <v>0</v>
      </c>
      <c r="FV487" s="4">
        <f t="shared" si="515"/>
        <v>0</v>
      </c>
      <c r="FW487" s="4">
        <f t="shared" si="515"/>
        <v>6606</v>
      </c>
      <c r="FX487" s="4">
        <f t="shared" si="515"/>
        <v>0</v>
      </c>
      <c r="FY487" s="4">
        <f t="shared" si="515"/>
        <v>0</v>
      </c>
      <c r="FZ487" s="4">
        <f t="shared" si="515"/>
        <v>0</v>
      </c>
      <c r="GA487" s="4">
        <f t="shared" si="515"/>
        <v>6606</v>
      </c>
      <c r="GB487" s="4">
        <f t="shared" si="515"/>
        <v>0</v>
      </c>
      <c r="GC487" s="4">
        <f t="shared" si="515"/>
        <v>0</v>
      </c>
      <c r="GD487" s="4">
        <f t="shared" si="515"/>
        <v>0</v>
      </c>
      <c r="GE487" s="4">
        <f t="shared" si="515"/>
        <v>0</v>
      </c>
      <c r="GF487" s="4">
        <f t="shared" si="515"/>
        <v>0</v>
      </c>
      <c r="GG487" s="4">
        <f t="shared" si="515"/>
        <v>0</v>
      </c>
      <c r="GH487" s="4">
        <f t="shared" si="515"/>
        <v>0</v>
      </c>
      <c r="GI487" s="4">
        <f t="shared" si="515"/>
        <v>0</v>
      </c>
      <c r="GJ487" s="4">
        <f t="shared" si="515"/>
        <v>0</v>
      </c>
      <c r="GK487" s="4">
        <f t="shared" si="515"/>
        <v>0</v>
      </c>
      <c r="GL487" s="4">
        <f t="shared" si="515"/>
        <v>0</v>
      </c>
      <c r="GM487" s="4">
        <f t="shared" si="515"/>
        <v>0</v>
      </c>
      <c r="GN487" s="4">
        <f t="shared" si="515"/>
        <v>0</v>
      </c>
      <c r="GO487" s="4">
        <f t="shared" si="515"/>
        <v>0</v>
      </c>
      <c r="GP487" s="4">
        <f t="shared" si="515"/>
        <v>0</v>
      </c>
      <c r="GQ487" s="4">
        <f t="shared" si="515"/>
        <v>0</v>
      </c>
      <c r="GR487" s="4">
        <f t="shared" si="515"/>
        <v>0</v>
      </c>
      <c r="GS487" s="4">
        <f t="shared" si="515"/>
        <v>0</v>
      </c>
      <c r="GT487" s="4">
        <f t="shared" si="515"/>
        <v>0</v>
      </c>
      <c r="GU487" s="4">
        <f t="shared" si="515"/>
        <v>0</v>
      </c>
      <c r="GV487" s="4">
        <f t="shared" si="515"/>
        <v>0</v>
      </c>
      <c r="GW487" s="4">
        <f t="shared" si="515"/>
        <v>0</v>
      </c>
      <c r="GX487" s="4">
        <f t="shared" si="515"/>
        <v>0</v>
      </c>
    </row>
    <row r="489" spans="1:255" x14ac:dyDescent="0.2">
      <c r="A489" s="2">
        <v>17</v>
      </c>
      <c r="B489" s="2">
        <v>1</v>
      </c>
      <c r="C489" s="2"/>
      <c r="D489" s="2"/>
      <c r="E489" s="2" t="s">
        <v>537</v>
      </c>
      <c r="F489" s="2" t="s">
        <v>538</v>
      </c>
      <c r="G489" s="2" t="s">
        <v>539</v>
      </c>
      <c r="H489" s="2" t="s">
        <v>149</v>
      </c>
      <c r="I489" s="2">
        <v>48</v>
      </c>
      <c r="J489" s="2">
        <v>0</v>
      </c>
      <c r="K489" s="2">
        <v>48</v>
      </c>
      <c r="L489" s="2"/>
      <c r="M489" s="2"/>
      <c r="N489" s="2"/>
      <c r="O489" s="2">
        <f>ROUND(CP489,0)</f>
        <v>6606</v>
      </c>
      <c r="P489" s="2">
        <f>ROUND(CQ489*I489,0)</f>
        <v>6606</v>
      </c>
      <c r="Q489" s="2">
        <f>ROUND(CR489*I489,0)</f>
        <v>0</v>
      </c>
      <c r="R489" s="2">
        <f>ROUND(CS489*I489,0)</f>
        <v>0</v>
      </c>
      <c r="S489" s="2">
        <f>ROUND(CT489*I489,0)</f>
        <v>0</v>
      </c>
      <c r="T489" s="2">
        <f>ROUND(CU489*I489,0)</f>
        <v>0</v>
      </c>
      <c r="U489" s="2">
        <f>CV489*I489</f>
        <v>0</v>
      </c>
      <c r="V489" s="2">
        <f>CW489*I489</f>
        <v>0</v>
      </c>
      <c r="W489" s="2">
        <f>ROUND(CX489*I489,0)</f>
        <v>0</v>
      </c>
      <c r="X489" s="2">
        <f>ROUND(CY489,0)</f>
        <v>0</v>
      </c>
      <c r="Y489" s="2">
        <f>ROUND(CZ489,0)</f>
        <v>0</v>
      </c>
      <c r="Z489" s="2"/>
      <c r="AA489" s="2">
        <v>76147896</v>
      </c>
      <c r="AB489" s="2">
        <f>ROUND((AC489+AD489+AF489),6)</f>
        <v>137.62236300000001</v>
      </c>
      <c r="AC489" s="2">
        <f>ROUND((ES489),6)</f>
        <v>137.62236300000001</v>
      </c>
      <c r="AD489" s="2">
        <f>ROUND((((ET489)-(EU489))+AE489),6)</f>
        <v>0</v>
      </c>
      <c r="AE489" s="2">
        <f>ROUND((EU489),6)</f>
        <v>0</v>
      </c>
      <c r="AF489" s="2">
        <f>ROUND((EV489),6)</f>
        <v>0</v>
      </c>
      <c r="AG489" s="2">
        <f>ROUND((AP489),6)</f>
        <v>0</v>
      </c>
      <c r="AH489" s="2">
        <f>(EW489)</f>
        <v>0</v>
      </c>
      <c r="AI489" s="2">
        <f>(EX489)</f>
        <v>0</v>
      </c>
      <c r="AJ489" s="2">
        <f>(AS489)</f>
        <v>0</v>
      </c>
      <c r="AK489" s="2">
        <v>137.6223628691983</v>
      </c>
      <c r="AL489" s="2">
        <v>137.6223628691983</v>
      </c>
      <c r="AM489" s="2">
        <v>0</v>
      </c>
      <c r="AN489" s="2">
        <v>0</v>
      </c>
      <c r="AO489" s="2">
        <v>0</v>
      </c>
      <c r="AP489" s="2">
        <v>0</v>
      </c>
      <c r="AQ489" s="2">
        <v>0</v>
      </c>
      <c r="AR489" s="2">
        <v>0</v>
      </c>
      <c r="AS489" s="2">
        <v>0</v>
      </c>
      <c r="AT489" s="2">
        <v>0</v>
      </c>
      <c r="AU489" s="2">
        <v>0</v>
      </c>
      <c r="AV489" s="2">
        <v>1</v>
      </c>
      <c r="AW489" s="2">
        <v>1</v>
      </c>
      <c r="AX489" s="2"/>
      <c r="AY489" s="2"/>
      <c r="AZ489" s="2">
        <v>1</v>
      </c>
      <c r="BA489" s="2">
        <v>1</v>
      </c>
      <c r="BB489" s="2">
        <v>1</v>
      </c>
      <c r="BC489" s="2">
        <v>1</v>
      </c>
      <c r="BD489" s="2" t="s">
        <v>3</v>
      </c>
      <c r="BE489" s="2" t="s">
        <v>3</v>
      </c>
      <c r="BF489" s="2" t="s">
        <v>3</v>
      </c>
      <c r="BG489" s="2" t="s">
        <v>3</v>
      </c>
      <c r="BH489" s="2">
        <v>3</v>
      </c>
      <c r="BI489" s="2">
        <v>3</v>
      </c>
      <c r="BJ489" s="2" t="s">
        <v>3</v>
      </c>
      <c r="BK489" s="2"/>
      <c r="BL489" s="2"/>
      <c r="BM489" s="2">
        <v>100</v>
      </c>
      <c r="BN489" s="2">
        <v>0</v>
      </c>
      <c r="BO489" s="2" t="s">
        <v>3</v>
      </c>
      <c r="BP489" s="2">
        <v>0</v>
      </c>
      <c r="BQ489" s="2">
        <v>5</v>
      </c>
      <c r="BR489" s="2">
        <v>0</v>
      </c>
      <c r="BS489" s="2">
        <v>1</v>
      </c>
      <c r="BT489" s="2">
        <v>1</v>
      </c>
      <c r="BU489" s="2">
        <v>1</v>
      </c>
      <c r="BV489" s="2">
        <v>1</v>
      </c>
      <c r="BW489" s="2">
        <v>1</v>
      </c>
      <c r="BX489" s="2">
        <v>1</v>
      </c>
      <c r="BY489" s="2" t="s">
        <v>3</v>
      </c>
      <c r="BZ489" s="2">
        <v>0</v>
      </c>
      <c r="CA489" s="2">
        <v>0</v>
      </c>
      <c r="CB489" s="2" t="s">
        <v>3</v>
      </c>
      <c r="CC489" s="2"/>
      <c r="CD489" s="2"/>
      <c r="CE489" s="2">
        <v>0</v>
      </c>
      <c r="CF489" s="2">
        <v>0</v>
      </c>
      <c r="CG489" s="2">
        <v>0</v>
      </c>
      <c r="CH489" s="2"/>
      <c r="CI489" s="2"/>
      <c r="CJ489" s="2"/>
      <c r="CK489" s="2"/>
      <c r="CL489" s="2"/>
      <c r="CM489" s="2">
        <v>0</v>
      </c>
      <c r="CN489" s="2" t="s">
        <v>3</v>
      </c>
      <c r="CO489" s="2">
        <v>0</v>
      </c>
      <c r="CP489" s="2">
        <f>(P489+Q489+S489)</f>
        <v>6606</v>
      </c>
      <c r="CQ489" s="2">
        <f>AC489*BC489</f>
        <v>137.62236300000001</v>
      </c>
      <c r="CR489" s="2">
        <f>AD489*BB489</f>
        <v>0</v>
      </c>
      <c r="CS489" s="2">
        <f>AE489*BS489</f>
        <v>0</v>
      </c>
      <c r="CT489" s="2">
        <f>AF489*BA489</f>
        <v>0</v>
      </c>
      <c r="CU489" s="2">
        <f t="shared" ref="CU489:CX490" si="516">AG489</f>
        <v>0</v>
      </c>
      <c r="CV489" s="2">
        <f t="shared" si="516"/>
        <v>0</v>
      </c>
      <c r="CW489" s="2">
        <f t="shared" si="516"/>
        <v>0</v>
      </c>
      <c r="CX489" s="2">
        <f t="shared" si="516"/>
        <v>0</v>
      </c>
      <c r="CY489" s="2">
        <f>0</f>
        <v>0</v>
      </c>
      <c r="CZ489" s="2">
        <f>0</f>
        <v>0</v>
      </c>
      <c r="DA489" s="2"/>
      <c r="DB489" s="2"/>
      <c r="DC489" s="2" t="s">
        <v>3</v>
      </c>
      <c r="DD489" s="2" t="s">
        <v>3</v>
      </c>
      <c r="DE489" s="2" t="s">
        <v>3</v>
      </c>
      <c r="DF489" s="2" t="s">
        <v>3</v>
      </c>
      <c r="DG489" s="2" t="s">
        <v>3</v>
      </c>
      <c r="DH489" s="2" t="s">
        <v>3</v>
      </c>
      <c r="DI489" s="2" t="s">
        <v>3</v>
      </c>
      <c r="DJ489" s="2" t="s">
        <v>3</v>
      </c>
      <c r="DK489" s="2" t="s">
        <v>3</v>
      </c>
      <c r="DL489" s="2" t="s">
        <v>3</v>
      </c>
      <c r="DM489" s="2" t="s">
        <v>3</v>
      </c>
      <c r="DN489" s="2">
        <v>0</v>
      </c>
      <c r="DO489" s="2">
        <v>0</v>
      </c>
      <c r="DP489" s="2">
        <v>1</v>
      </c>
      <c r="DQ489" s="2">
        <v>1</v>
      </c>
      <c r="DR489" s="2"/>
      <c r="DS489" s="2"/>
      <c r="DT489" s="2"/>
      <c r="DU489" s="2">
        <v>1010</v>
      </c>
      <c r="DV489" s="2" t="s">
        <v>149</v>
      </c>
      <c r="DW489" s="2" t="s">
        <v>149</v>
      </c>
      <c r="DX489" s="2">
        <v>1</v>
      </c>
      <c r="DY489" s="2"/>
      <c r="DZ489" s="2" t="s">
        <v>3</v>
      </c>
      <c r="EA489" s="2" t="s">
        <v>3</v>
      </c>
      <c r="EB489" s="2" t="s">
        <v>3</v>
      </c>
      <c r="EC489" s="2" t="s">
        <v>3</v>
      </c>
      <c r="ED489" s="2"/>
      <c r="EE489" s="2">
        <v>41318275</v>
      </c>
      <c r="EF489" s="2">
        <v>5</v>
      </c>
      <c r="EG489" s="2" t="s">
        <v>540</v>
      </c>
      <c r="EH489" s="2">
        <v>0</v>
      </c>
      <c r="EI489" s="2" t="s">
        <v>3</v>
      </c>
      <c r="EJ489" s="2">
        <v>3</v>
      </c>
      <c r="EK489" s="2">
        <v>100</v>
      </c>
      <c r="EL489" s="2" t="s">
        <v>536</v>
      </c>
      <c r="EM489" s="2" t="s">
        <v>541</v>
      </c>
      <c r="EN489" s="2"/>
      <c r="EO489" s="2" t="s">
        <v>3</v>
      </c>
      <c r="EP489" s="2"/>
      <c r="EQ489" s="2">
        <v>0</v>
      </c>
      <c r="ER489" s="2">
        <v>137.6223628691983</v>
      </c>
      <c r="ES489" s="2">
        <v>137.6223628691983</v>
      </c>
      <c r="ET489" s="2">
        <v>0</v>
      </c>
      <c r="EU489" s="2">
        <v>0</v>
      </c>
      <c r="EV489" s="2">
        <v>0</v>
      </c>
      <c r="EW489" s="2">
        <v>0</v>
      </c>
      <c r="EX489" s="2">
        <v>0</v>
      </c>
      <c r="EY489" s="2">
        <v>0</v>
      </c>
      <c r="EZ489" s="2"/>
      <c r="FA489" s="2"/>
      <c r="FB489" s="2"/>
      <c r="FC489" s="2"/>
      <c r="FD489" s="2"/>
      <c r="FE489" s="2"/>
      <c r="FF489" s="2"/>
      <c r="FG489" s="2"/>
      <c r="FH489" s="2"/>
      <c r="FI489" s="2"/>
      <c r="FJ489" s="2"/>
      <c r="FK489" s="2"/>
      <c r="FL489" s="2"/>
      <c r="FM489" s="2"/>
      <c r="FN489" s="2"/>
      <c r="FO489" s="2"/>
      <c r="FP489" s="2"/>
      <c r="FQ489" s="2">
        <v>0</v>
      </c>
      <c r="FR489" s="2">
        <f>ROUND(IF(AND(BH489=3,BI489=3),P489,0),0)</f>
        <v>6606</v>
      </c>
      <c r="FS489" s="2">
        <v>0</v>
      </c>
      <c r="FT489" s="2"/>
      <c r="FU489" s="2"/>
      <c r="FV489" s="2"/>
      <c r="FW489" s="2"/>
      <c r="FX489" s="2">
        <v>0</v>
      </c>
      <c r="FY489" s="2">
        <v>0</v>
      </c>
      <c r="FZ489" s="2"/>
      <c r="GA489" s="2" t="s">
        <v>542</v>
      </c>
      <c r="GB489" s="2"/>
      <c r="GC489" s="2"/>
      <c r="GD489" s="2">
        <v>1</v>
      </c>
      <c r="GE489" s="2"/>
      <c r="GF489" s="2">
        <v>-1917489658</v>
      </c>
      <c r="GG489" s="2">
        <v>2</v>
      </c>
      <c r="GH489" s="2">
        <v>0</v>
      </c>
      <c r="GI489" s="2">
        <v>-2</v>
      </c>
      <c r="GJ489" s="2">
        <v>0</v>
      </c>
      <c r="GK489" s="2">
        <v>0</v>
      </c>
      <c r="GL489" s="2">
        <f>ROUND(IF(AND(BH489=3,BI489=3,FS489&lt;&gt;0),P489,0),0)</f>
        <v>0</v>
      </c>
      <c r="GM489" s="2">
        <f>ROUND(O489+X489+Y489,0)+GX489</f>
        <v>6606</v>
      </c>
      <c r="GN489" s="2">
        <f>IF(OR(BI489=0,BI489=1),ROUND(O489+X489+Y489,0),0)</f>
        <v>0</v>
      </c>
      <c r="GO489" s="2">
        <f>IF(BI489=2,ROUND(O489+X489+Y489,0),0)</f>
        <v>0</v>
      </c>
      <c r="GP489" s="2">
        <f>IF(BI489=4,ROUND(O489+X489+Y489,0)+GX489,0)</f>
        <v>0</v>
      </c>
      <c r="GQ489" s="2" t="s">
        <v>543</v>
      </c>
      <c r="GR489" s="2">
        <v>0</v>
      </c>
      <c r="GS489" s="2">
        <v>4</v>
      </c>
      <c r="GT489" s="2">
        <v>0</v>
      </c>
      <c r="GU489" s="2" t="s">
        <v>3</v>
      </c>
      <c r="GV489" s="2">
        <f>ROUND((GT489),6)</f>
        <v>0</v>
      </c>
      <c r="GW489" s="2">
        <v>1</v>
      </c>
      <c r="GX489" s="2">
        <f>ROUND(HC489*I489,0)</f>
        <v>0</v>
      </c>
      <c r="GY489" s="2"/>
      <c r="GZ489" s="2"/>
      <c r="HA489" s="2">
        <v>0</v>
      </c>
      <c r="HB489" s="2">
        <v>0</v>
      </c>
      <c r="HC489" s="2">
        <f>GV489*GW489</f>
        <v>0</v>
      </c>
      <c r="HD489" s="2"/>
      <c r="HE489" s="2" t="s">
        <v>3</v>
      </c>
      <c r="HF489" s="2" t="s">
        <v>3</v>
      </c>
      <c r="HG489" s="2"/>
      <c r="HH489" s="2"/>
      <c r="HI489" s="2"/>
      <c r="HJ489" s="2"/>
      <c r="HK489" s="2"/>
      <c r="HL489" s="2"/>
      <c r="HM489" s="2" t="s">
        <v>3</v>
      </c>
      <c r="HN489" s="2" t="s">
        <v>3</v>
      </c>
      <c r="HO489" s="2" t="s">
        <v>3</v>
      </c>
      <c r="HP489" s="2" t="s">
        <v>3</v>
      </c>
      <c r="HQ489" s="2" t="s">
        <v>3</v>
      </c>
      <c r="HR489" s="2"/>
      <c r="HS489" s="2"/>
      <c r="HT489" s="2"/>
      <c r="HU489" s="2"/>
      <c r="HV489" s="2"/>
      <c r="HW489" s="2"/>
      <c r="HX489" s="2"/>
      <c r="HY489" s="2"/>
      <c r="HZ489" s="2"/>
      <c r="IA489" s="2"/>
      <c r="IB489" s="2"/>
      <c r="IC489" s="2"/>
      <c r="ID489" s="2"/>
      <c r="IE489" s="2"/>
      <c r="IF489" s="2"/>
      <c r="IG489" s="2"/>
      <c r="IH489" s="2"/>
      <c r="II489" s="2"/>
      <c r="IJ489" s="2"/>
      <c r="IK489" s="2">
        <v>0</v>
      </c>
      <c r="IL489" s="2"/>
      <c r="IM489" s="2"/>
      <c r="IN489" s="2"/>
      <c r="IO489" s="2"/>
      <c r="IP489" s="2"/>
      <c r="IQ489" s="2"/>
      <c r="IR489" s="2"/>
      <c r="IS489" s="2"/>
      <c r="IT489" s="2"/>
      <c r="IU489" s="2"/>
    </row>
    <row r="490" spans="1:255" x14ac:dyDescent="0.2">
      <c r="A490">
        <v>17</v>
      </c>
      <c r="B490">
        <v>1</v>
      </c>
      <c r="E490" t="s">
        <v>537</v>
      </c>
      <c r="F490" t="s">
        <v>538</v>
      </c>
      <c r="G490" t="s">
        <v>539</v>
      </c>
      <c r="H490" t="s">
        <v>149</v>
      </c>
      <c r="I490">
        <v>48</v>
      </c>
      <c r="J490">
        <v>0</v>
      </c>
      <c r="K490">
        <v>48</v>
      </c>
      <c r="O490">
        <f>ROUND(CP490,0)</f>
        <v>6606</v>
      </c>
      <c r="P490">
        <f>ROUND(CQ490*I490,0)</f>
        <v>6606</v>
      </c>
      <c r="Q490">
        <f>ROUND(CR490*I490,0)</f>
        <v>0</v>
      </c>
      <c r="R490">
        <f>ROUND(CS490*I490,0)</f>
        <v>0</v>
      </c>
      <c r="S490">
        <f>ROUND(CT490*I490,0)</f>
        <v>0</v>
      </c>
      <c r="T490">
        <f>ROUND(CU490*I490,0)</f>
        <v>0</v>
      </c>
      <c r="U490">
        <f>CV490*I490</f>
        <v>0</v>
      </c>
      <c r="V490">
        <f>CW490*I490</f>
        <v>0</v>
      </c>
      <c r="W490">
        <f>ROUND(CX490*I490,0)</f>
        <v>0</v>
      </c>
      <c r="X490">
        <f>ROUND(CY490,0)</f>
        <v>0</v>
      </c>
      <c r="Y490">
        <f>ROUND(CZ490,0)</f>
        <v>0</v>
      </c>
      <c r="AA490">
        <v>76147894</v>
      </c>
      <c r="AB490">
        <f>ROUND((AC490+AD490+AF490),6)</f>
        <v>137.62236300000001</v>
      </c>
      <c r="AC490">
        <f>ROUND((ES490),6)</f>
        <v>137.62236300000001</v>
      </c>
      <c r="AD490">
        <f>ROUND((((ET490)-(EU490))+AE490),6)</f>
        <v>0</v>
      </c>
      <c r="AE490">
        <f>ROUND((EU490),6)</f>
        <v>0</v>
      </c>
      <c r="AF490">
        <f>ROUND((EV490),6)</f>
        <v>0</v>
      </c>
      <c r="AG490">
        <f>ROUND((AP490),6)</f>
        <v>0</v>
      </c>
      <c r="AH490">
        <f>(EW490)</f>
        <v>0</v>
      </c>
      <c r="AI490">
        <f>(EX490)</f>
        <v>0</v>
      </c>
      <c r="AJ490">
        <f>(AS490)</f>
        <v>0</v>
      </c>
      <c r="AK490">
        <v>137.6223628691983</v>
      </c>
      <c r="AL490">
        <v>137.6223628691983</v>
      </c>
      <c r="AM490">
        <v>0</v>
      </c>
      <c r="AN490">
        <v>0</v>
      </c>
      <c r="AO490">
        <v>0</v>
      </c>
      <c r="AP490">
        <v>0</v>
      </c>
      <c r="AQ490">
        <v>0</v>
      </c>
      <c r="AR490">
        <v>0</v>
      </c>
      <c r="AS490">
        <v>0</v>
      </c>
      <c r="AT490">
        <v>0</v>
      </c>
      <c r="AU490">
        <v>0</v>
      </c>
      <c r="AV490">
        <v>1</v>
      </c>
      <c r="AW490">
        <v>1</v>
      </c>
      <c r="AZ490">
        <v>1</v>
      </c>
      <c r="BA490">
        <v>1</v>
      </c>
      <c r="BB490">
        <v>1</v>
      </c>
      <c r="BC490">
        <v>1</v>
      </c>
      <c r="BD490" t="s">
        <v>3</v>
      </c>
      <c r="BE490" t="s">
        <v>3</v>
      </c>
      <c r="BF490" t="s">
        <v>3</v>
      </c>
      <c r="BG490" t="s">
        <v>3</v>
      </c>
      <c r="BH490">
        <v>3</v>
      </c>
      <c r="BI490">
        <v>3</v>
      </c>
      <c r="BJ490" t="s">
        <v>3</v>
      </c>
      <c r="BM490">
        <v>100</v>
      </c>
      <c r="BN490">
        <v>0</v>
      </c>
      <c r="BO490" t="s">
        <v>3</v>
      </c>
      <c r="BP490">
        <v>0</v>
      </c>
      <c r="BQ490">
        <v>5</v>
      </c>
      <c r="BR490">
        <v>0</v>
      </c>
      <c r="BS490">
        <v>1</v>
      </c>
      <c r="BT490">
        <v>1</v>
      </c>
      <c r="BU490">
        <v>1</v>
      </c>
      <c r="BV490">
        <v>1</v>
      </c>
      <c r="BW490">
        <v>1</v>
      </c>
      <c r="BX490">
        <v>1</v>
      </c>
      <c r="BY490" t="s">
        <v>3</v>
      </c>
      <c r="BZ490">
        <v>0</v>
      </c>
      <c r="CA490">
        <v>0</v>
      </c>
      <c r="CB490" t="s">
        <v>3</v>
      </c>
      <c r="CE490">
        <v>0</v>
      </c>
      <c r="CF490">
        <v>0</v>
      </c>
      <c r="CG490">
        <v>0</v>
      </c>
      <c r="CM490">
        <v>0</v>
      </c>
      <c r="CN490" t="s">
        <v>3</v>
      </c>
      <c r="CO490">
        <v>0</v>
      </c>
      <c r="CP490">
        <f>(P490+Q490+S490)</f>
        <v>6606</v>
      </c>
      <c r="CQ490">
        <f>AC490*BC490</f>
        <v>137.62236300000001</v>
      </c>
      <c r="CR490">
        <f>AD490*BB490</f>
        <v>0</v>
      </c>
      <c r="CS490">
        <f>AE490*BS490</f>
        <v>0</v>
      </c>
      <c r="CT490">
        <f>AF490*BA490</f>
        <v>0</v>
      </c>
      <c r="CU490">
        <f t="shared" si="516"/>
        <v>0</v>
      </c>
      <c r="CV490">
        <f t="shared" si="516"/>
        <v>0</v>
      </c>
      <c r="CW490">
        <f t="shared" si="516"/>
        <v>0</v>
      </c>
      <c r="CX490">
        <f t="shared" si="516"/>
        <v>0</v>
      </c>
      <c r="CY490">
        <f>0</f>
        <v>0</v>
      </c>
      <c r="CZ490">
        <f>0</f>
        <v>0</v>
      </c>
      <c r="DC490" t="s">
        <v>3</v>
      </c>
      <c r="DD490" t="s">
        <v>3</v>
      </c>
      <c r="DE490" t="s">
        <v>3</v>
      </c>
      <c r="DF490" t="s">
        <v>3</v>
      </c>
      <c r="DG490" t="s">
        <v>3</v>
      </c>
      <c r="DH490" t="s">
        <v>3</v>
      </c>
      <c r="DI490" t="s">
        <v>3</v>
      </c>
      <c r="DJ490" t="s">
        <v>3</v>
      </c>
      <c r="DK490" t="s">
        <v>3</v>
      </c>
      <c r="DL490" t="s">
        <v>3</v>
      </c>
      <c r="DM490" t="s">
        <v>3</v>
      </c>
      <c r="DN490">
        <v>0</v>
      </c>
      <c r="DO490">
        <v>0</v>
      </c>
      <c r="DP490">
        <v>1</v>
      </c>
      <c r="DQ490">
        <v>1</v>
      </c>
      <c r="DU490">
        <v>1010</v>
      </c>
      <c r="DV490" t="s">
        <v>149</v>
      </c>
      <c r="DW490" t="s">
        <v>149</v>
      </c>
      <c r="DX490">
        <v>1</v>
      </c>
      <c r="DZ490" t="s">
        <v>3</v>
      </c>
      <c r="EA490" t="s">
        <v>3</v>
      </c>
      <c r="EB490" t="s">
        <v>3</v>
      </c>
      <c r="EC490" t="s">
        <v>3</v>
      </c>
      <c r="EE490">
        <v>41318275</v>
      </c>
      <c r="EF490">
        <v>5</v>
      </c>
      <c r="EG490" t="s">
        <v>540</v>
      </c>
      <c r="EH490">
        <v>0</v>
      </c>
      <c r="EI490" t="s">
        <v>3</v>
      </c>
      <c r="EJ490">
        <v>3</v>
      </c>
      <c r="EK490">
        <v>100</v>
      </c>
      <c r="EL490" t="s">
        <v>536</v>
      </c>
      <c r="EM490" t="s">
        <v>541</v>
      </c>
      <c r="EO490" t="s">
        <v>3</v>
      </c>
      <c r="EQ490">
        <v>0</v>
      </c>
      <c r="ER490">
        <v>0</v>
      </c>
      <c r="ES490">
        <v>137.6223628691983</v>
      </c>
      <c r="ET490">
        <v>0</v>
      </c>
      <c r="EU490">
        <v>0</v>
      </c>
      <c r="EV490">
        <v>0</v>
      </c>
      <c r="EW490">
        <v>0</v>
      </c>
      <c r="EX490">
        <v>0</v>
      </c>
      <c r="EY490">
        <v>0</v>
      </c>
      <c r="FQ490">
        <v>0</v>
      </c>
      <c r="FR490">
        <f>ROUND(IF(AND(BH490=3,BI490=3),P490,0),0)</f>
        <v>6606</v>
      </c>
      <c r="FS490">
        <v>0</v>
      </c>
      <c r="FX490">
        <v>0</v>
      </c>
      <c r="FY490">
        <v>0</v>
      </c>
      <c r="GA490" t="s">
        <v>542</v>
      </c>
      <c r="GD490">
        <v>1</v>
      </c>
      <c r="GF490">
        <v>-1917489658</v>
      </c>
      <c r="GG490">
        <v>2</v>
      </c>
      <c r="GH490">
        <v>4</v>
      </c>
      <c r="GI490">
        <v>-2</v>
      </c>
      <c r="GJ490">
        <v>0</v>
      </c>
      <c r="GK490">
        <v>0</v>
      </c>
      <c r="GL490">
        <f>ROUND(IF(AND(BH490=3,BI490=3,FS490&lt;&gt;0),P490,0),0)</f>
        <v>0</v>
      </c>
      <c r="GM490">
        <f>ROUND(O490+X490+Y490,0)+GX490</f>
        <v>6606</v>
      </c>
      <c r="GN490">
        <f>IF(OR(BI490=0,BI490=1),ROUND(O490+X490+Y490,0),0)</f>
        <v>0</v>
      </c>
      <c r="GO490">
        <f>IF(BI490=2,ROUND(O490+X490+Y490,0),0)</f>
        <v>0</v>
      </c>
      <c r="GP490">
        <f>IF(BI490=4,ROUND(O490+X490+Y490,0)+GX490,0)</f>
        <v>0</v>
      </c>
      <c r="GR490">
        <v>0</v>
      </c>
      <c r="GS490">
        <v>2</v>
      </c>
      <c r="GT490">
        <v>0</v>
      </c>
      <c r="GU490" t="s">
        <v>3</v>
      </c>
      <c r="GV490">
        <f>ROUND((GT490),6)</f>
        <v>0</v>
      </c>
      <c r="GW490">
        <v>1</v>
      </c>
      <c r="GX490">
        <f>ROUND(HC490*I490,0)</f>
        <v>0</v>
      </c>
      <c r="HA490">
        <v>0</v>
      </c>
      <c r="HB490">
        <v>0</v>
      </c>
      <c r="HC490">
        <f>GV490*GW490</f>
        <v>0</v>
      </c>
      <c r="HE490" t="s">
        <v>3</v>
      </c>
      <c r="HF490" t="s">
        <v>3</v>
      </c>
      <c r="HM490" t="s">
        <v>3</v>
      </c>
      <c r="HN490" t="s">
        <v>3</v>
      </c>
      <c r="HO490" t="s">
        <v>3</v>
      </c>
      <c r="HP490" t="s">
        <v>3</v>
      </c>
      <c r="HQ490" t="s">
        <v>3</v>
      </c>
      <c r="IK490">
        <v>0</v>
      </c>
    </row>
    <row r="492" spans="1:255" x14ac:dyDescent="0.2">
      <c r="A492" s="3">
        <v>51</v>
      </c>
      <c r="B492" s="3">
        <f>B485</f>
        <v>1</v>
      </c>
      <c r="C492" s="3">
        <f>A485</f>
        <v>4</v>
      </c>
      <c r="D492" s="3">
        <f>ROW(A485)</f>
        <v>485</v>
      </c>
      <c r="E492" s="3"/>
      <c r="F492" s="3" t="str">
        <f>IF(F485&lt;&gt;"",F485,"")</f>
        <v>Новый раздел</v>
      </c>
      <c r="G492" s="3" t="str">
        <f>IF(G485&lt;&gt;"",G485,"")</f>
        <v>Оборудование</v>
      </c>
      <c r="H492" s="3">
        <v>0</v>
      </c>
      <c r="I492" s="3"/>
      <c r="J492" s="3"/>
      <c r="K492" s="3"/>
      <c r="L492" s="3"/>
      <c r="M492" s="3"/>
      <c r="N492" s="3"/>
      <c r="O492" s="3">
        <f t="shared" ref="O492:T492" si="517">ROUND(AB492,0)</f>
        <v>6606</v>
      </c>
      <c r="P492" s="3">
        <f t="shared" si="517"/>
        <v>6606</v>
      </c>
      <c r="Q492" s="3">
        <f t="shared" si="517"/>
        <v>0</v>
      </c>
      <c r="R492" s="3">
        <f t="shared" si="517"/>
        <v>0</v>
      </c>
      <c r="S492" s="3">
        <f t="shared" si="517"/>
        <v>0</v>
      </c>
      <c r="T492" s="3">
        <f t="shared" si="517"/>
        <v>0</v>
      </c>
      <c r="U492" s="3">
        <f>AH492</f>
        <v>0</v>
      </c>
      <c r="V492" s="3">
        <f>AI492</f>
        <v>0</v>
      </c>
      <c r="W492" s="3">
        <f>ROUND(AJ492,0)</f>
        <v>0</v>
      </c>
      <c r="X492" s="3">
        <f>ROUND(AK492,0)</f>
        <v>0</v>
      </c>
      <c r="Y492" s="3">
        <f>ROUND(AL492,0)</f>
        <v>0</v>
      </c>
      <c r="Z492" s="3"/>
      <c r="AA492" s="3"/>
      <c r="AB492" s="3">
        <f>ROUND(SUMIF(AA489:AA490,"=76147896",O489:O490),0)</f>
        <v>6606</v>
      </c>
      <c r="AC492" s="3">
        <f>ROUND(SUMIF(AA489:AA490,"=76147896",P489:P490),0)</f>
        <v>6606</v>
      </c>
      <c r="AD492" s="3">
        <f>ROUND(SUMIF(AA489:AA490,"=76147896",Q489:Q490),0)</f>
        <v>0</v>
      </c>
      <c r="AE492" s="3">
        <f>ROUND(SUMIF(AA489:AA490,"=76147896",R489:R490),0)</f>
        <v>0</v>
      </c>
      <c r="AF492" s="3">
        <f>ROUND(SUMIF(AA489:AA490,"=76147896",S489:S490),0)</f>
        <v>0</v>
      </c>
      <c r="AG492" s="3">
        <f>ROUND(SUMIF(AA489:AA490,"=76147896",T489:T490),0)</f>
        <v>0</v>
      </c>
      <c r="AH492" s="3">
        <f>SUMIF(AA489:AA490,"=76147896",U489:U490)</f>
        <v>0</v>
      </c>
      <c r="AI492" s="3">
        <f>SUMIF(AA489:AA490,"=76147896",V489:V490)</f>
        <v>0</v>
      </c>
      <c r="AJ492" s="3">
        <f>ROUND(SUMIF(AA489:AA490,"=76147896",W489:W490),0)</f>
        <v>0</v>
      </c>
      <c r="AK492" s="3">
        <f>ROUND(SUMIF(AA489:AA490,"=76147896",X489:X490),0)</f>
        <v>0</v>
      </c>
      <c r="AL492" s="3">
        <f>ROUND(SUMIF(AA489:AA490,"=76147896",Y489:Y490),0)</f>
        <v>0</v>
      </c>
      <c r="AM492" s="3"/>
      <c r="AN492" s="3"/>
      <c r="AO492" s="3">
        <f t="shared" ref="AO492:BD492" si="518">ROUND(BX492,0)</f>
        <v>0</v>
      </c>
      <c r="AP492" s="3">
        <f t="shared" si="518"/>
        <v>6606</v>
      </c>
      <c r="AQ492" s="3">
        <f t="shared" si="518"/>
        <v>0</v>
      </c>
      <c r="AR492" s="3">
        <f t="shared" si="518"/>
        <v>6606</v>
      </c>
      <c r="AS492" s="3">
        <f t="shared" si="518"/>
        <v>0</v>
      </c>
      <c r="AT492" s="3">
        <f t="shared" si="518"/>
        <v>0</v>
      </c>
      <c r="AU492" s="3">
        <f t="shared" si="518"/>
        <v>0</v>
      </c>
      <c r="AV492" s="3">
        <f t="shared" si="518"/>
        <v>6606</v>
      </c>
      <c r="AW492" s="3">
        <f t="shared" si="518"/>
        <v>0</v>
      </c>
      <c r="AX492" s="3">
        <f t="shared" si="518"/>
        <v>0</v>
      </c>
      <c r="AY492" s="3">
        <f t="shared" si="518"/>
        <v>0</v>
      </c>
      <c r="AZ492" s="3">
        <f t="shared" si="518"/>
        <v>6606</v>
      </c>
      <c r="BA492" s="3">
        <f t="shared" si="518"/>
        <v>0</v>
      </c>
      <c r="BB492" s="3">
        <f t="shared" si="518"/>
        <v>0</v>
      </c>
      <c r="BC492" s="3">
        <f t="shared" si="518"/>
        <v>0</v>
      </c>
      <c r="BD492" s="3">
        <f t="shared" si="518"/>
        <v>0</v>
      </c>
      <c r="BE492" s="3"/>
      <c r="BF492" s="3"/>
      <c r="BG492" s="3"/>
      <c r="BH492" s="3"/>
      <c r="BI492" s="3"/>
      <c r="BJ492" s="3"/>
      <c r="BK492" s="3"/>
      <c r="BL492" s="3"/>
      <c r="BM492" s="3"/>
      <c r="BN492" s="3"/>
      <c r="BO492" s="3"/>
      <c r="BP492" s="3"/>
      <c r="BQ492" s="3"/>
      <c r="BR492" s="3"/>
      <c r="BS492" s="3"/>
      <c r="BT492" s="3"/>
      <c r="BU492" s="3"/>
      <c r="BV492" s="3"/>
      <c r="BW492" s="3"/>
      <c r="BX492" s="3">
        <f>ROUND(SUMIF(AA489:AA490,"=76147896",FQ489:FQ490),0)</f>
        <v>0</v>
      </c>
      <c r="BY492" s="3">
        <f>ROUND(SUMIF(AA489:AA490,"=76147896",FR489:FR490),0)</f>
        <v>6606</v>
      </c>
      <c r="BZ492" s="3">
        <f>ROUND(SUMIF(AA489:AA490,"=76147896",GL489:GL490),0)</f>
        <v>0</v>
      </c>
      <c r="CA492" s="3">
        <f>ROUND(SUMIF(AA489:AA490,"=76147896",GM489:GM490),0)</f>
        <v>6606</v>
      </c>
      <c r="CB492" s="3">
        <f>ROUND(SUMIF(AA489:AA490,"=76147896",GN489:GN490),0)</f>
        <v>0</v>
      </c>
      <c r="CC492" s="3">
        <f>ROUND(SUMIF(AA489:AA490,"=76147896",GO489:GO490),0)</f>
        <v>0</v>
      </c>
      <c r="CD492" s="3">
        <f>ROUND(SUMIF(AA489:AA490,"=76147896",GP489:GP490),0)</f>
        <v>0</v>
      </c>
      <c r="CE492" s="3">
        <f>AC492-BX492</f>
        <v>6606</v>
      </c>
      <c r="CF492" s="3">
        <f>AC492-BY492</f>
        <v>0</v>
      </c>
      <c r="CG492" s="3">
        <f>BX492-BZ492</f>
        <v>0</v>
      </c>
      <c r="CH492" s="3">
        <f>AC492-BX492-BY492+BZ492</f>
        <v>0</v>
      </c>
      <c r="CI492" s="3">
        <f>BY492-BZ492</f>
        <v>6606</v>
      </c>
      <c r="CJ492" s="3">
        <f>ROUND(SUMIF(AA489:AA490,"=76147896",GX489:GX490),0)</f>
        <v>0</v>
      </c>
      <c r="CK492" s="3">
        <f>ROUND(SUMIF(AA489:AA490,"=76147896",GY489:GY490),0)</f>
        <v>0</v>
      </c>
      <c r="CL492" s="3">
        <f>ROUND(SUMIF(AA489:AA490,"=76147896",GZ489:GZ490),0)</f>
        <v>0</v>
      </c>
      <c r="CM492" s="3">
        <f>ROUND(SUMIF(AA489:AA490,"=76147896",HD489:HD490),0)</f>
        <v>0</v>
      </c>
      <c r="CN492" s="3"/>
      <c r="CO492" s="3"/>
      <c r="CP492" s="3"/>
      <c r="CQ492" s="3"/>
      <c r="CR492" s="3"/>
      <c r="CS492" s="3"/>
      <c r="CT492" s="3"/>
      <c r="CU492" s="3"/>
      <c r="CV492" s="3"/>
      <c r="CW492" s="3"/>
      <c r="CX492" s="3"/>
      <c r="CY492" s="3"/>
      <c r="CZ492" s="3"/>
      <c r="DA492" s="3"/>
      <c r="DB492" s="3"/>
      <c r="DC492" s="3"/>
      <c r="DD492" s="3"/>
      <c r="DE492" s="3"/>
      <c r="DF492" s="3"/>
      <c r="DG492" s="4">
        <f t="shared" ref="DG492:DL492" si="519">ROUND(DT492,0)</f>
        <v>6606</v>
      </c>
      <c r="DH492" s="4">
        <f t="shared" si="519"/>
        <v>6606</v>
      </c>
      <c r="DI492" s="4">
        <f t="shared" si="519"/>
        <v>0</v>
      </c>
      <c r="DJ492" s="4">
        <f t="shared" si="519"/>
        <v>0</v>
      </c>
      <c r="DK492" s="4">
        <f t="shared" si="519"/>
        <v>0</v>
      </c>
      <c r="DL492" s="4">
        <f t="shared" si="519"/>
        <v>0</v>
      </c>
      <c r="DM492" s="4">
        <f>DZ492</f>
        <v>0</v>
      </c>
      <c r="DN492" s="4">
        <f>EA492</f>
        <v>0</v>
      </c>
      <c r="DO492" s="4">
        <f>ROUND(EB492,0)</f>
        <v>0</v>
      </c>
      <c r="DP492" s="4">
        <f>ROUND(EC492,0)</f>
        <v>0</v>
      </c>
      <c r="DQ492" s="4">
        <f>ROUND(ED492,0)</f>
        <v>0</v>
      </c>
      <c r="DR492" s="4"/>
      <c r="DS492" s="4"/>
      <c r="DT492" s="4">
        <f>ROUND(SUMIF(AA489:AA490,"=76147894",O489:O490),0)</f>
        <v>6606</v>
      </c>
      <c r="DU492" s="4">
        <f>ROUND(SUMIF(AA489:AA490,"=76147894",P489:P490),0)</f>
        <v>6606</v>
      </c>
      <c r="DV492" s="4">
        <f>ROUND(SUMIF(AA489:AA490,"=76147894",Q489:Q490),0)</f>
        <v>0</v>
      </c>
      <c r="DW492" s="4">
        <f>ROUND(SUMIF(AA489:AA490,"=76147894",R489:R490),0)</f>
        <v>0</v>
      </c>
      <c r="DX492" s="4">
        <f>ROUND(SUMIF(AA489:AA490,"=76147894",S489:S490),0)</f>
        <v>0</v>
      </c>
      <c r="DY492" s="4">
        <f>ROUND(SUMIF(AA489:AA490,"=76147894",T489:T490),0)</f>
        <v>0</v>
      </c>
      <c r="DZ492" s="4">
        <f>SUMIF(AA489:AA490,"=76147894",U489:U490)</f>
        <v>0</v>
      </c>
      <c r="EA492" s="4">
        <f>SUMIF(AA489:AA490,"=76147894",V489:V490)</f>
        <v>0</v>
      </c>
      <c r="EB492" s="4">
        <f>ROUND(SUMIF(AA489:AA490,"=76147894",W489:W490),0)</f>
        <v>0</v>
      </c>
      <c r="EC492" s="4">
        <f>ROUND(SUMIF(AA489:AA490,"=76147894",X489:X490),0)</f>
        <v>0</v>
      </c>
      <c r="ED492" s="4">
        <f>ROUND(SUMIF(AA489:AA490,"=76147894",Y489:Y490),0)</f>
        <v>0</v>
      </c>
      <c r="EE492" s="4"/>
      <c r="EF492" s="4"/>
      <c r="EG492" s="4">
        <f t="shared" ref="EG492:EV492" si="520">ROUND(FP492,0)</f>
        <v>0</v>
      </c>
      <c r="EH492" s="4">
        <f t="shared" si="520"/>
        <v>6606</v>
      </c>
      <c r="EI492" s="4">
        <f t="shared" si="520"/>
        <v>0</v>
      </c>
      <c r="EJ492" s="4">
        <f t="shared" si="520"/>
        <v>6606</v>
      </c>
      <c r="EK492" s="4">
        <f t="shared" si="520"/>
        <v>0</v>
      </c>
      <c r="EL492" s="4">
        <f t="shared" si="520"/>
        <v>0</v>
      </c>
      <c r="EM492" s="4">
        <f t="shared" si="520"/>
        <v>0</v>
      </c>
      <c r="EN492" s="4">
        <f t="shared" si="520"/>
        <v>6606</v>
      </c>
      <c r="EO492" s="4">
        <f t="shared" si="520"/>
        <v>0</v>
      </c>
      <c r="EP492" s="4">
        <f t="shared" si="520"/>
        <v>0</v>
      </c>
      <c r="EQ492" s="4">
        <f t="shared" si="520"/>
        <v>0</v>
      </c>
      <c r="ER492" s="4">
        <f t="shared" si="520"/>
        <v>6606</v>
      </c>
      <c r="ES492" s="4">
        <f t="shared" si="520"/>
        <v>0</v>
      </c>
      <c r="ET492" s="4">
        <f t="shared" si="520"/>
        <v>0</v>
      </c>
      <c r="EU492" s="4">
        <f t="shared" si="520"/>
        <v>0</v>
      </c>
      <c r="EV492" s="4">
        <f t="shared" si="520"/>
        <v>0</v>
      </c>
      <c r="EW492" s="4"/>
      <c r="EX492" s="4"/>
      <c r="EY492" s="4"/>
      <c r="EZ492" s="4"/>
      <c r="FA492" s="4"/>
      <c r="FB492" s="4"/>
      <c r="FC492" s="4"/>
      <c r="FD492" s="4"/>
      <c r="FE492" s="4"/>
      <c r="FF492" s="4"/>
      <c r="FG492" s="4"/>
      <c r="FH492" s="4"/>
      <c r="FI492" s="4"/>
      <c r="FJ492" s="4"/>
      <c r="FK492" s="4"/>
      <c r="FL492" s="4"/>
      <c r="FM492" s="4"/>
      <c r="FN492" s="4"/>
      <c r="FO492" s="4"/>
      <c r="FP492" s="4">
        <f>ROUND(SUMIF(AA489:AA490,"=76147894",FQ489:FQ490),0)</f>
        <v>0</v>
      </c>
      <c r="FQ492" s="4">
        <f>ROUND(SUMIF(AA489:AA490,"=76147894",FR489:FR490),0)</f>
        <v>6606</v>
      </c>
      <c r="FR492" s="4">
        <f>ROUND(SUMIF(AA489:AA490,"=76147894",GL489:GL490),0)</f>
        <v>0</v>
      </c>
      <c r="FS492" s="4">
        <f>ROUND(SUMIF(AA489:AA490,"=76147894",GM489:GM490),0)</f>
        <v>6606</v>
      </c>
      <c r="FT492" s="4">
        <f>ROUND(SUMIF(AA489:AA490,"=76147894",GN489:GN490),0)</f>
        <v>0</v>
      </c>
      <c r="FU492" s="4">
        <f>ROUND(SUMIF(AA489:AA490,"=76147894",GO489:GO490),0)</f>
        <v>0</v>
      </c>
      <c r="FV492" s="4">
        <f>ROUND(SUMIF(AA489:AA490,"=76147894",GP489:GP490),0)</f>
        <v>0</v>
      </c>
      <c r="FW492" s="4">
        <f>DU492-FP492</f>
        <v>6606</v>
      </c>
      <c r="FX492" s="4">
        <f>DU492-FQ492</f>
        <v>0</v>
      </c>
      <c r="FY492" s="4">
        <f>FP492-FR492</f>
        <v>0</v>
      </c>
      <c r="FZ492" s="4">
        <f>DU492-FP492-FQ492+FR492</f>
        <v>0</v>
      </c>
      <c r="GA492" s="4">
        <f>FQ492-FR492</f>
        <v>6606</v>
      </c>
      <c r="GB492" s="4">
        <f>ROUND(SUMIF(AA489:AA490,"=76147894",GX489:GX490),0)</f>
        <v>0</v>
      </c>
      <c r="GC492" s="4">
        <f>ROUND(SUMIF(AA489:AA490,"=76147894",GY489:GY490),0)</f>
        <v>0</v>
      </c>
      <c r="GD492" s="4">
        <f>ROUND(SUMIF(AA489:AA490,"=76147894",GZ489:GZ490),0)</f>
        <v>0</v>
      </c>
      <c r="GE492" s="4">
        <f>ROUND(SUMIF(AA489:AA490,"=76147894",HD489:HD490),0)</f>
        <v>0</v>
      </c>
      <c r="GF492" s="4"/>
      <c r="GG492" s="4"/>
      <c r="GH492" s="4"/>
      <c r="GI492" s="4"/>
      <c r="GJ492" s="4"/>
      <c r="GK492" s="4"/>
      <c r="GL492" s="4"/>
      <c r="GM492" s="4"/>
      <c r="GN492" s="4"/>
      <c r="GO492" s="4"/>
      <c r="GP492" s="4"/>
      <c r="GQ492" s="4"/>
      <c r="GR492" s="4"/>
      <c r="GS492" s="4"/>
      <c r="GT492" s="4"/>
      <c r="GU492" s="4"/>
      <c r="GV492" s="4"/>
      <c r="GW492" s="4"/>
      <c r="GX492" s="4">
        <v>0</v>
      </c>
    </row>
    <row r="494" spans="1:255" x14ac:dyDescent="0.2">
      <c r="A494" s="5">
        <v>50</v>
      </c>
      <c r="B494" s="5">
        <v>0</v>
      </c>
      <c r="C494" s="5">
        <v>0</v>
      </c>
      <c r="D494" s="5">
        <v>1</v>
      </c>
      <c r="E494" s="5">
        <v>201</v>
      </c>
      <c r="F494" s="5">
        <f>ROUND(Source!O492,O494)</f>
        <v>6606</v>
      </c>
      <c r="G494" s="5" t="s">
        <v>77</v>
      </c>
      <c r="H494" s="5" t="s">
        <v>78</v>
      </c>
      <c r="I494" s="5"/>
      <c r="J494" s="5"/>
      <c r="K494" s="5">
        <v>201</v>
      </c>
      <c r="L494" s="5">
        <v>1</v>
      </c>
      <c r="M494" s="5">
        <v>3</v>
      </c>
      <c r="N494" s="5" t="s">
        <v>3</v>
      </c>
      <c r="O494" s="5">
        <v>0</v>
      </c>
      <c r="P494" s="5">
        <f>ROUND(Source!DG492,O494)</f>
        <v>6606</v>
      </c>
      <c r="Q494" s="5"/>
      <c r="R494" s="5"/>
      <c r="S494" s="5"/>
      <c r="T494" s="5"/>
      <c r="U494" s="5"/>
      <c r="V494" s="5"/>
      <c r="W494" s="5">
        <v>6606</v>
      </c>
      <c r="X494" s="5">
        <v>1</v>
      </c>
      <c r="Y494" s="5">
        <v>6606</v>
      </c>
      <c r="Z494" s="5">
        <v>6606</v>
      </c>
      <c r="AA494" s="5">
        <v>1</v>
      </c>
      <c r="AB494" s="5">
        <v>6606</v>
      </c>
    </row>
    <row r="495" spans="1:255" x14ac:dyDescent="0.2">
      <c r="A495" s="5">
        <v>50</v>
      </c>
      <c r="B495" s="5">
        <v>0</v>
      </c>
      <c r="C495" s="5">
        <v>0</v>
      </c>
      <c r="D495" s="5">
        <v>1</v>
      </c>
      <c r="E495" s="5">
        <v>202</v>
      </c>
      <c r="F495" s="5">
        <f>ROUND(Source!P492,O495)</f>
        <v>6606</v>
      </c>
      <c r="G495" s="5" t="s">
        <v>79</v>
      </c>
      <c r="H495" s="5" t="s">
        <v>80</v>
      </c>
      <c r="I495" s="5"/>
      <c r="J495" s="5"/>
      <c r="K495" s="5">
        <v>202</v>
      </c>
      <c r="L495" s="5">
        <v>2</v>
      </c>
      <c r="M495" s="5">
        <v>3</v>
      </c>
      <c r="N495" s="5" t="s">
        <v>3</v>
      </c>
      <c r="O495" s="5">
        <v>0</v>
      </c>
      <c r="P495" s="5">
        <f>ROUND(Source!DH492,O495)</f>
        <v>6606</v>
      </c>
      <c r="Q495" s="5"/>
      <c r="R495" s="5"/>
      <c r="S495" s="5"/>
      <c r="T495" s="5"/>
      <c r="U495" s="5"/>
      <c r="V495" s="5"/>
      <c r="W495" s="5">
        <v>6606</v>
      </c>
      <c r="X495" s="5">
        <v>1</v>
      </c>
      <c r="Y495" s="5">
        <v>6606</v>
      </c>
      <c r="Z495" s="5">
        <v>6606</v>
      </c>
      <c r="AA495" s="5">
        <v>1</v>
      </c>
      <c r="AB495" s="5">
        <v>6606</v>
      </c>
    </row>
    <row r="496" spans="1:255" x14ac:dyDescent="0.2">
      <c r="A496" s="5">
        <v>50</v>
      </c>
      <c r="B496" s="5">
        <v>0</v>
      </c>
      <c r="C496" s="5">
        <v>0</v>
      </c>
      <c r="D496" s="5">
        <v>1</v>
      </c>
      <c r="E496" s="5">
        <v>222</v>
      </c>
      <c r="F496" s="5">
        <f>ROUND(Source!AO492,O496)</f>
        <v>0</v>
      </c>
      <c r="G496" s="5" t="s">
        <v>81</v>
      </c>
      <c r="H496" s="5" t="s">
        <v>82</v>
      </c>
      <c r="I496" s="5"/>
      <c r="J496" s="5"/>
      <c r="K496" s="5">
        <v>222</v>
      </c>
      <c r="L496" s="5">
        <v>3</v>
      </c>
      <c r="M496" s="5">
        <v>3</v>
      </c>
      <c r="N496" s="5" t="s">
        <v>3</v>
      </c>
      <c r="O496" s="5">
        <v>0</v>
      </c>
      <c r="P496" s="5">
        <f>ROUND(Source!EG492,O496)</f>
        <v>0</v>
      </c>
      <c r="Q496" s="5"/>
      <c r="R496" s="5"/>
      <c r="S496" s="5"/>
      <c r="T496" s="5"/>
      <c r="U496" s="5"/>
      <c r="V496" s="5"/>
      <c r="W496" s="5">
        <v>0</v>
      </c>
      <c r="X496" s="5">
        <v>1</v>
      </c>
      <c r="Y496" s="5">
        <v>0</v>
      </c>
      <c r="Z496" s="5">
        <v>0</v>
      </c>
      <c r="AA496" s="5">
        <v>1</v>
      </c>
      <c r="AB496" s="5">
        <v>0</v>
      </c>
    </row>
    <row r="497" spans="1:28" x14ac:dyDescent="0.2">
      <c r="A497" s="5">
        <v>50</v>
      </c>
      <c r="B497" s="5">
        <v>0</v>
      </c>
      <c r="C497" s="5">
        <v>0</v>
      </c>
      <c r="D497" s="5">
        <v>1</v>
      </c>
      <c r="E497" s="5">
        <v>225</v>
      </c>
      <c r="F497" s="5">
        <f>ROUND(Source!AV492,O497)</f>
        <v>6606</v>
      </c>
      <c r="G497" s="5" t="s">
        <v>83</v>
      </c>
      <c r="H497" s="5" t="s">
        <v>84</v>
      </c>
      <c r="I497" s="5"/>
      <c r="J497" s="5"/>
      <c r="K497" s="5">
        <v>225</v>
      </c>
      <c r="L497" s="5">
        <v>4</v>
      </c>
      <c r="M497" s="5">
        <v>3</v>
      </c>
      <c r="N497" s="5" t="s">
        <v>3</v>
      </c>
      <c r="O497" s="5">
        <v>0</v>
      </c>
      <c r="P497" s="5">
        <f>ROUND(Source!EN492,O497)</f>
        <v>6606</v>
      </c>
      <c r="Q497" s="5"/>
      <c r="R497" s="5"/>
      <c r="S497" s="5"/>
      <c r="T497" s="5"/>
      <c r="U497" s="5"/>
      <c r="V497" s="5"/>
      <c r="W497" s="5">
        <v>6606</v>
      </c>
      <c r="X497" s="5">
        <v>1</v>
      </c>
      <c r="Y497" s="5">
        <v>6606</v>
      </c>
      <c r="Z497" s="5">
        <v>6606</v>
      </c>
      <c r="AA497" s="5">
        <v>1</v>
      </c>
      <c r="AB497" s="5">
        <v>6606</v>
      </c>
    </row>
    <row r="498" spans="1:28" x14ac:dyDescent="0.2">
      <c r="A498" s="5">
        <v>50</v>
      </c>
      <c r="B498" s="5">
        <v>0</v>
      </c>
      <c r="C498" s="5">
        <v>0</v>
      </c>
      <c r="D498" s="5">
        <v>1</v>
      </c>
      <c r="E498" s="5">
        <v>226</v>
      </c>
      <c r="F498" s="5">
        <f>ROUND(Source!AW492,O498)</f>
        <v>0</v>
      </c>
      <c r="G498" s="5" t="s">
        <v>85</v>
      </c>
      <c r="H498" s="5" t="s">
        <v>86</v>
      </c>
      <c r="I498" s="5"/>
      <c r="J498" s="5"/>
      <c r="K498" s="5">
        <v>226</v>
      </c>
      <c r="L498" s="5">
        <v>5</v>
      </c>
      <c r="M498" s="5">
        <v>3</v>
      </c>
      <c r="N498" s="5" t="s">
        <v>3</v>
      </c>
      <c r="O498" s="5">
        <v>0</v>
      </c>
      <c r="P498" s="5">
        <f>ROUND(Source!EO492,O498)</f>
        <v>0</v>
      </c>
      <c r="Q498" s="5"/>
      <c r="R498" s="5"/>
      <c r="S498" s="5"/>
      <c r="T498" s="5"/>
      <c r="U498" s="5"/>
      <c r="V498" s="5"/>
      <c r="W498" s="5">
        <v>0</v>
      </c>
      <c r="X498" s="5">
        <v>1</v>
      </c>
      <c r="Y498" s="5">
        <v>0</v>
      </c>
      <c r="Z498" s="5">
        <v>0</v>
      </c>
      <c r="AA498" s="5">
        <v>1</v>
      </c>
      <c r="AB498" s="5">
        <v>0</v>
      </c>
    </row>
    <row r="499" spans="1:28" x14ac:dyDescent="0.2">
      <c r="A499" s="5">
        <v>50</v>
      </c>
      <c r="B499" s="5">
        <v>0</v>
      </c>
      <c r="C499" s="5">
        <v>0</v>
      </c>
      <c r="D499" s="5">
        <v>1</v>
      </c>
      <c r="E499" s="5">
        <v>227</v>
      </c>
      <c r="F499" s="5">
        <f>ROUND(Source!AX492,O499)</f>
        <v>0</v>
      </c>
      <c r="G499" s="5" t="s">
        <v>87</v>
      </c>
      <c r="H499" s="5" t="s">
        <v>88</v>
      </c>
      <c r="I499" s="5"/>
      <c r="J499" s="5"/>
      <c r="K499" s="5">
        <v>227</v>
      </c>
      <c r="L499" s="5">
        <v>6</v>
      </c>
      <c r="M499" s="5">
        <v>3</v>
      </c>
      <c r="N499" s="5" t="s">
        <v>3</v>
      </c>
      <c r="O499" s="5">
        <v>0</v>
      </c>
      <c r="P499" s="5">
        <f>ROUND(Source!EP492,O499)</f>
        <v>0</v>
      </c>
      <c r="Q499" s="5"/>
      <c r="R499" s="5"/>
      <c r="S499" s="5"/>
      <c r="T499" s="5"/>
      <c r="U499" s="5"/>
      <c r="V499" s="5"/>
      <c r="W499" s="5">
        <v>0</v>
      </c>
      <c r="X499" s="5">
        <v>1</v>
      </c>
      <c r="Y499" s="5">
        <v>0</v>
      </c>
      <c r="Z499" s="5">
        <v>0</v>
      </c>
      <c r="AA499" s="5">
        <v>1</v>
      </c>
      <c r="AB499" s="5">
        <v>0</v>
      </c>
    </row>
    <row r="500" spans="1:28" x14ac:dyDescent="0.2">
      <c r="A500" s="5">
        <v>50</v>
      </c>
      <c r="B500" s="5">
        <v>0</v>
      </c>
      <c r="C500" s="5">
        <v>0</v>
      </c>
      <c r="D500" s="5">
        <v>1</v>
      </c>
      <c r="E500" s="5">
        <v>228</v>
      </c>
      <c r="F500" s="5">
        <f>ROUND(Source!AY492,O500)</f>
        <v>0</v>
      </c>
      <c r="G500" s="5" t="s">
        <v>89</v>
      </c>
      <c r="H500" s="5" t="s">
        <v>90</v>
      </c>
      <c r="I500" s="5"/>
      <c r="J500" s="5"/>
      <c r="K500" s="5">
        <v>228</v>
      </c>
      <c r="L500" s="5">
        <v>7</v>
      </c>
      <c r="M500" s="5">
        <v>3</v>
      </c>
      <c r="N500" s="5" t="s">
        <v>3</v>
      </c>
      <c r="O500" s="5">
        <v>0</v>
      </c>
      <c r="P500" s="5">
        <f>ROUND(Source!EQ492,O500)</f>
        <v>0</v>
      </c>
      <c r="Q500" s="5"/>
      <c r="R500" s="5"/>
      <c r="S500" s="5"/>
      <c r="T500" s="5"/>
      <c r="U500" s="5"/>
      <c r="V500" s="5"/>
      <c r="W500" s="5">
        <v>0</v>
      </c>
      <c r="X500" s="5">
        <v>1</v>
      </c>
      <c r="Y500" s="5">
        <v>0</v>
      </c>
      <c r="Z500" s="5">
        <v>0</v>
      </c>
      <c r="AA500" s="5">
        <v>1</v>
      </c>
      <c r="AB500" s="5">
        <v>0</v>
      </c>
    </row>
    <row r="501" spans="1:28" x14ac:dyDescent="0.2">
      <c r="A501" s="5">
        <v>50</v>
      </c>
      <c r="B501" s="5">
        <v>0</v>
      </c>
      <c r="C501" s="5">
        <v>0</v>
      </c>
      <c r="D501" s="5">
        <v>1</v>
      </c>
      <c r="E501" s="5">
        <v>216</v>
      </c>
      <c r="F501" s="5">
        <f>ROUND(Source!AP492,O501)</f>
        <v>6606</v>
      </c>
      <c r="G501" s="5" t="s">
        <v>91</v>
      </c>
      <c r="H501" s="5" t="s">
        <v>92</v>
      </c>
      <c r="I501" s="5"/>
      <c r="J501" s="5"/>
      <c r="K501" s="5">
        <v>216</v>
      </c>
      <c r="L501" s="5">
        <v>8</v>
      </c>
      <c r="M501" s="5">
        <v>3</v>
      </c>
      <c r="N501" s="5" t="s">
        <v>3</v>
      </c>
      <c r="O501" s="5">
        <v>0</v>
      </c>
      <c r="P501" s="5">
        <f>ROUND(Source!EH492,O501)</f>
        <v>6606</v>
      </c>
      <c r="Q501" s="5"/>
      <c r="R501" s="5"/>
      <c r="S501" s="5"/>
      <c r="T501" s="5"/>
      <c r="U501" s="5"/>
      <c r="V501" s="5"/>
      <c r="W501" s="5">
        <v>6606</v>
      </c>
      <c r="X501" s="5">
        <v>1</v>
      </c>
      <c r="Y501" s="5">
        <v>6606</v>
      </c>
      <c r="Z501" s="5">
        <v>6606</v>
      </c>
      <c r="AA501" s="5">
        <v>1</v>
      </c>
      <c r="AB501" s="5">
        <v>6606</v>
      </c>
    </row>
    <row r="502" spans="1:28" x14ac:dyDescent="0.2">
      <c r="A502" s="5">
        <v>50</v>
      </c>
      <c r="B502" s="5">
        <v>0</v>
      </c>
      <c r="C502" s="5">
        <v>0</v>
      </c>
      <c r="D502" s="5">
        <v>1</v>
      </c>
      <c r="E502" s="5">
        <v>223</v>
      </c>
      <c r="F502" s="5">
        <f>ROUND(Source!AQ492,O502)</f>
        <v>0</v>
      </c>
      <c r="G502" s="5" t="s">
        <v>93</v>
      </c>
      <c r="H502" s="5" t="s">
        <v>94</v>
      </c>
      <c r="I502" s="5"/>
      <c r="J502" s="5"/>
      <c r="K502" s="5">
        <v>223</v>
      </c>
      <c r="L502" s="5">
        <v>9</v>
      </c>
      <c r="M502" s="5">
        <v>3</v>
      </c>
      <c r="N502" s="5" t="s">
        <v>3</v>
      </c>
      <c r="O502" s="5">
        <v>0</v>
      </c>
      <c r="P502" s="5">
        <f>ROUND(Source!EI492,O502)</f>
        <v>0</v>
      </c>
      <c r="Q502" s="5"/>
      <c r="R502" s="5"/>
      <c r="S502" s="5"/>
      <c r="T502" s="5"/>
      <c r="U502" s="5"/>
      <c r="V502" s="5"/>
      <c r="W502" s="5">
        <v>0</v>
      </c>
      <c r="X502" s="5">
        <v>1</v>
      </c>
      <c r="Y502" s="5">
        <v>0</v>
      </c>
      <c r="Z502" s="5">
        <v>0</v>
      </c>
      <c r="AA502" s="5">
        <v>1</v>
      </c>
      <c r="AB502" s="5">
        <v>0</v>
      </c>
    </row>
    <row r="503" spans="1:28" x14ac:dyDescent="0.2">
      <c r="A503" s="5">
        <v>50</v>
      </c>
      <c r="B503" s="5">
        <v>0</v>
      </c>
      <c r="C503" s="5">
        <v>0</v>
      </c>
      <c r="D503" s="5">
        <v>1</v>
      </c>
      <c r="E503" s="5">
        <v>229</v>
      </c>
      <c r="F503" s="5">
        <f>ROUND(Source!AZ492,O503)</f>
        <v>6606</v>
      </c>
      <c r="G503" s="5" t="s">
        <v>95</v>
      </c>
      <c r="H503" s="5" t="s">
        <v>96</v>
      </c>
      <c r="I503" s="5"/>
      <c r="J503" s="5"/>
      <c r="K503" s="5">
        <v>229</v>
      </c>
      <c r="L503" s="5">
        <v>10</v>
      </c>
      <c r="M503" s="5">
        <v>3</v>
      </c>
      <c r="N503" s="5" t="s">
        <v>3</v>
      </c>
      <c r="O503" s="5">
        <v>0</v>
      </c>
      <c r="P503" s="5">
        <f>ROUND(Source!ER492,O503)</f>
        <v>6606</v>
      </c>
      <c r="Q503" s="5"/>
      <c r="R503" s="5"/>
      <c r="S503" s="5"/>
      <c r="T503" s="5"/>
      <c r="U503" s="5"/>
      <c r="V503" s="5"/>
      <c r="W503" s="5">
        <v>6606</v>
      </c>
      <c r="X503" s="5">
        <v>1</v>
      </c>
      <c r="Y503" s="5">
        <v>6606</v>
      </c>
      <c r="Z503" s="5">
        <v>6606</v>
      </c>
      <c r="AA503" s="5">
        <v>1</v>
      </c>
      <c r="AB503" s="5">
        <v>6606</v>
      </c>
    </row>
    <row r="504" spans="1:28" x14ac:dyDescent="0.2">
      <c r="A504" s="5">
        <v>50</v>
      </c>
      <c r="B504" s="5">
        <v>0</v>
      </c>
      <c r="C504" s="5">
        <v>0</v>
      </c>
      <c r="D504" s="5">
        <v>1</v>
      </c>
      <c r="E504" s="5">
        <v>203</v>
      </c>
      <c r="F504" s="5">
        <f>ROUND(Source!Q492,O504)</f>
        <v>0</v>
      </c>
      <c r="G504" s="5" t="s">
        <v>97</v>
      </c>
      <c r="H504" s="5" t="s">
        <v>98</v>
      </c>
      <c r="I504" s="5"/>
      <c r="J504" s="5"/>
      <c r="K504" s="5">
        <v>203</v>
      </c>
      <c r="L504" s="5">
        <v>11</v>
      </c>
      <c r="M504" s="5">
        <v>3</v>
      </c>
      <c r="N504" s="5" t="s">
        <v>3</v>
      </c>
      <c r="O504" s="5">
        <v>0</v>
      </c>
      <c r="P504" s="5">
        <f>ROUND(Source!DI492,O504)</f>
        <v>0</v>
      </c>
      <c r="Q504" s="5"/>
      <c r="R504" s="5"/>
      <c r="S504" s="5"/>
      <c r="T504" s="5"/>
      <c r="U504" s="5"/>
      <c r="V504" s="5"/>
      <c r="W504" s="5">
        <v>0</v>
      </c>
      <c r="X504" s="5">
        <v>1</v>
      </c>
      <c r="Y504" s="5">
        <v>0</v>
      </c>
      <c r="Z504" s="5">
        <v>0</v>
      </c>
      <c r="AA504" s="5">
        <v>1</v>
      </c>
      <c r="AB504" s="5">
        <v>0</v>
      </c>
    </row>
    <row r="505" spans="1:28" x14ac:dyDescent="0.2">
      <c r="A505" s="5">
        <v>50</v>
      </c>
      <c r="B505" s="5">
        <v>0</v>
      </c>
      <c r="C505" s="5">
        <v>0</v>
      </c>
      <c r="D505" s="5">
        <v>1</v>
      </c>
      <c r="E505" s="5">
        <v>231</v>
      </c>
      <c r="F505" s="5">
        <f>ROUND(Source!BB492,O505)</f>
        <v>0</v>
      </c>
      <c r="G505" s="5" t="s">
        <v>99</v>
      </c>
      <c r="H505" s="5" t="s">
        <v>100</v>
      </c>
      <c r="I505" s="5"/>
      <c r="J505" s="5"/>
      <c r="K505" s="5">
        <v>231</v>
      </c>
      <c r="L505" s="5">
        <v>12</v>
      </c>
      <c r="M505" s="5">
        <v>3</v>
      </c>
      <c r="N505" s="5" t="s">
        <v>3</v>
      </c>
      <c r="O505" s="5">
        <v>0</v>
      </c>
      <c r="P505" s="5">
        <f>ROUND(Source!ET492,O505)</f>
        <v>0</v>
      </c>
      <c r="Q505" s="5"/>
      <c r="R505" s="5"/>
      <c r="S505" s="5"/>
      <c r="T505" s="5"/>
      <c r="U505" s="5"/>
      <c r="V505" s="5"/>
      <c r="W505" s="5">
        <v>0</v>
      </c>
      <c r="X505" s="5">
        <v>1</v>
      </c>
      <c r="Y505" s="5">
        <v>0</v>
      </c>
      <c r="Z505" s="5">
        <v>0</v>
      </c>
      <c r="AA505" s="5">
        <v>1</v>
      </c>
      <c r="AB505" s="5">
        <v>0</v>
      </c>
    </row>
    <row r="506" spans="1:28" x14ac:dyDescent="0.2">
      <c r="A506" s="5">
        <v>50</v>
      </c>
      <c r="B506" s="5">
        <v>0</v>
      </c>
      <c r="C506" s="5">
        <v>0</v>
      </c>
      <c r="D506" s="5">
        <v>1</v>
      </c>
      <c r="E506" s="5">
        <v>204</v>
      </c>
      <c r="F506" s="5">
        <f>ROUND(Source!R492,O506)</f>
        <v>0</v>
      </c>
      <c r="G506" s="5" t="s">
        <v>101</v>
      </c>
      <c r="H506" s="5" t="s">
        <v>102</v>
      </c>
      <c r="I506" s="5"/>
      <c r="J506" s="5"/>
      <c r="K506" s="5">
        <v>204</v>
      </c>
      <c r="L506" s="5">
        <v>13</v>
      </c>
      <c r="M506" s="5">
        <v>3</v>
      </c>
      <c r="N506" s="5" t="s">
        <v>3</v>
      </c>
      <c r="O506" s="5">
        <v>0</v>
      </c>
      <c r="P506" s="5">
        <f>ROUND(Source!DJ492,O506)</f>
        <v>0</v>
      </c>
      <c r="Q506" s="5"/>
      <c r="R506" s="5"/>
      <c r="S506" s="5"/>
      <c r="T506" s="5"/>
      <c r="U506" s="5"/>
      <c r="V506" s="5"/>
      <c r="W506" s="5">
        <v>0</v>
      </c>
      <c r="X506" s="5">
        <v>1</v>
      </c>
      <c r="Y506" s="5">
        <v>0</v>
      </c>
      <c r="Z506" s="5">
        <v>0</v>
      </c>
      <c r="AA506" s="5">
        <v>1</v>
      </c>
      <c r="AB506" s="5">
        <v>0</v>
      </c>
    </row>
    <row r="507" spans="1:28" x14ac:dyDescent="0.2">
      <c r="A507" s="5">
        <v>50</v>
      </c>
      <c r="B507" s="5">
        <v>0</v>
      </c>
      <c r="C507" s="5">
        <v>0</v>
      </c>
      <c r="D507" s="5">
        <v>1</v>
      </c>
      <c r="E507" s="5">
        <v>205</v>
      </c>
      <c r="F507" s="5">
        <f>ROUND(Source!S492,O507)</f>
        <v>0</v>
      </c>
      <c r="G507" s="5" t="s">
        <v>103</v>
      </c>
      <c r="H507" s="5" t="s">
        <v>104</v>
      </c>
      <c r="I507" s="5"/>
      <c r="J507" s="5"/>
      <c r="K507" s="5">
        <v>205</v>
      </c>
      <c r="L507" s="5">
        <v>14</v>
      </c>
      <c r="M507" s="5">
        <v>3</v>
      </c>
      <c r="N507" s="5" t="s">
        <v>3</v>
      </c>
      <c r="O507" s="5">
        <v>0</v>
      </c>
      <c r="P507" s="5">
        <f>ROUND(Source!DK492,O507)</f>
        <v>0</v>
      </c>
      <c r="Q507" s="5"/>
      <c r="R507" s="5"/>
      <c r="S507" s="5"/>
      <c r="T507" s="5"/>
      <c r="U507" s="5"/>
      <c r="V507" s="5"/>
      <c r="W507" s="5">
        <v>0</v>
      </c>
      <c r="X507" s="5">
        <v>1</v>
      </c>
      <c r="Y507" s="5">
        <v>0</v>
      </c>
      <c r="Z507" s="5">
        <v>0</v>
      </c>
      <c r="AA507" s="5">
        <v>1</v>
      </c>
      <c r="AB507" s="5">
        <v>0</v>
      </c>
    </row>
    <row r="508" spans="1:28" x14ac:dyDescent="0.2">
      <c r="A508" s="5">
        <v>50</v>
      </c>
      <c r="B508" s="5">
        <v>0</v>
      </c>
      <c r="C508" s="5">
        <v>0</v>
      </c>
      <c r="D508" s="5">
        <v>1</v>
      </c>
      <c r="E508" s="5">
        <v>232</v>
      </c>
      <c r="F508" s="5">
        <f>ROUND(Source!BC492,O508)</f>
        <v>0</v>
      </c>
      <c r="G508" s="5" t="s">
        <v>105</v>
      </c>
      <c r="H508" s="5" t="s">
        <v>106</v>
      </c>
      <c r="I508" s="5"/>
      <c r="J508" s="5"/>
      <c r="K508" s="5">
        <v>232</v>
      </c>
      <c r="L508" s="5">
        <v>15</v>
      </c>
      <c r="M508" s="5">
        <v>3</v>
      </c>
      <c r="N508" s="5" t="s">
        <v>3</v>
      </c>
      <c r="O508" s="5">
        <v>0</v>
      </c>
      <c r="P508" s="5">
        <f>ROUND(Source!EU492,O508)</f>
        <v>0</v>
      </c>
      <c r="Q508" s="5"/>
      <c r="R508" s="5"/>
      <c r="S508" s="5"/>
      <c r="T508" s="5"/>
      <c r="U508" s="5"/>
      <c r="V508" s="5"/>
      <c r="W508" s="5">
        <v>0</v>
      </c>
      <c r="X508" s="5">
        <v>1</v>
      </c>
      <c r="Y508" s="5">
        <v>0</v>
      </c>
      <c r="Z508" s="5">
        <v>0</v>
      </c>
      <c r="AA508" s="5">
        <v>1</v>
      </c>
      <c r="AB508" s="5">
        <v>0</v>
      </c>
    </row>
    <row r="509" spans="1:28" x14ac:dyDescent="0.2">
      <c r="A509" s="5">
        <v>50</v>
      </c>
      <c r="B509" s="5">
        <v>0</v>
      </c>
      <c r="C509" s="5">
        <v>0</v>
      </c>
      <c r="D509" s="5">
        <v>1</v>
      </c>
      <c r="E509" s="5">
        <v>214</v>
      </c>
      <c r="F509" s="5">
        <f>ROUND(Source!AS492,O509)</f>
        <v>0</v>
      </c>
      <c r="G509" s="5" t="s">
        <v>107</v>
      </c>
      <c r="H509" s="5" t="s">
        <v>108</v>
      </c>
      <c r="I509" s="5"/>
      <c r="J509" s="5"/>
      <c r="K509" s="5">
        <v>214</v>
      </c>
      <c r="L509" s="5">
        <v>16</v>
      </c>
      <c r="M509" s="5">
        <v>3</v>
      </c>
      <c r="N509" s="5" t="s">
        <v>3</v>
      </c>
      <c r="O509" s="5">
        <v>0</v>
      </c>
      <c r="P509" s="5">
        <f>ROUND(Source!EK492,O509)</f>
        <v>0</v>
      </c>
      <c r="Q509" s="5"/>
      <c r="R509" s="5"/>
      <c r="S509" s="5"/>
      <c r="T509" s="5"/>
      <c r="U509" s="5"/>
      <c r="V509" s="5"/>
      <c r="W509" s="5">
        <v>0</v>
      </c>
      <c r="X509" s="5">
        <v>1</v>
      </c>
      <c r="Y509" s="5">
        <v>0</v>
      </c>
      <c r="Z509" s="5">
        <v>0</v>
      </c>
      <c r="AA509" s="5">
        <v>1</v>
      </c>
      <c r="AB509" s="5">
        <v>0</v>
      </c>
    </row>
    <row r="510" spans="1:28" x14ac:dyDescent="0.2">
      <c r="A510" s="5">
        <v>50</v>
      </c>
      <c r="B510" s="5">
        <v>0</v>
      </c>
      <c r="C510" s="5">
        <v>0</v>
      </c>
      <c r="D510" s="5">
        <v>1</v>
      </c>
      <c r="E510" s="5">
        <v>215</v>
      </c>
      <c r="F510" s="5">
        <f>ROUND(Source!AT492,O510)</f>
        <v>0</v>
      </c>
      <c r="G510" s="5" t="s">
        <v>109</v>
      </c>
      <c r="H510" s="5" t="s">
        <v>110</v>
      </c>
      <c r="I510" s="5"/>
      <c r="J510" s="5"/>
      <c r="K510" s="5">
        <v>215</v>
      </c>
      <c r="L510" s="5">
        <v>17</v>
      </c>
      <c r="M510" s="5">
        <v>3</v>
      </c>
      <c r="N510" s="5" t="s">
        <v>3</v>
      </c>
      <c r="O510" s="5">
        <v>0</v>
      </c>
      <c r="P510" s="5">
        <f>ROUND(Source!EL492,O510)</f>
        <v>0</v>
      </c>
      <c r="Q510" s="5"/>
      <c r="R510" s="5"/>
      <c r="S510" s="5"/>
      <c r="T510" s="5"/>
      <c r="U510" s="5"/>
      <c r="V510" s="5"/>
      <c r="W510" s="5">
        <v>0</v>
      </c>
      <c r="X510" s="5">
        <v>1</v>
      </c>
      <c r="Y510" s="5">
        <v>0</v>
      </c>
      <c r="Z510" s="5">
        <v>0</v>
      </c>
      <c r="AA510" s="5">
        <v>1</v>
      </c>
      <c r="AB510" s="5">
        <v>0</v>
      </c>
    </row>
    <row r="511" spans="1:28" x14ac:dyDescent="0.2">
      <c r="A511" s="5">
        <v>50</v>
      </c>
      <c r="B511" s="5">
        <v>0</v>
      </c>
      <c r="C511" s="5">
        <v>0</v>
      </c>
      <c r="D511" s="5">
        <v>1</v>
      </c>
      <c r="E511" s="5">
        <v>217</v>
      </c>
      <c r="F511" s="5">
        <f>ROUND(Source!AU492,O511)</f>
        <v>0</v>
      </c>
      <c r="G511" s="5" t="s">
        <v>111</v>
      </c>
      <c r="H511" s="5" t="s">
        <v>112</v>
      </c>
      <c r="I511" s="5"/>
      <c r="J511" s="5"/>
      <c r="K511" s="5">
        <v>217</v>
      </c>
      <c r="L511" s="5">
        <v>18</v>
      </c>
      <c r="M511" s="5">
        <v>3</v>
      </c>
      <c r="N511" s="5" t="s">
        <v>3</v>
      </c>
      <c r="O511" s="5">
        <v>0</v>
      </c>
      <c r="P511" s="5">
        <f>ROUND(Source!EM492,O511)</f>
        <v>0</v>
      </c>
      <c r="Q511" s="5"/>
      <c r="R511" s="5"/>
      <c r="S511" s="5"/>
      <c r="T511" s="5"/>
      <c r="U511" s="5"/>
      <c r="V511" s="5"/>
      <c r="W511" s="5">
        <v>0</v>
      </c>
      <c r="X511" s="5">
        <v>1</v>
      </c>
      <c r="Y511" s="5">
        <v>0</v>
      </c>
      <c r="Z511" s="5">
        <v>0</v>
      </c>
      <c r="AA511" s="5">
        <v>1</v>
      </c>
      <c r="AB511" s="5">
        <v>0</v>
      </c>
    </row>
    <row r="512" spans="1:28" x14ac:dyDescent="0.2">
      <c r="A512" s="5">
        <v>50</v>
      </c>
      <c r="B512" s="5">
        <v>0</v>
      </c>
      <c r="C512" s="5">
        <v>0</v>
      </c>
      <c r="D512" s="5">
        <v>1</v>
      </c>
      <c r="E512" s="5">
        <v>230</v>
      </c>
      <c r="F512" s="5">
        <f>ROUND(Source!BA492,O512)</f>
        <v>0</v>
      </c>
      <c r="G512" s="5" t="s">
        <v>113</v>
      </c>
      <c r="H512" s="5" t="s">
        <v>114</v>
      </c>
      <c r="I512" s="5"/>
      <c r="J512" s="5"/>
      <c r="K512" s="5">
        <v>230</v>
      </c>
      <c r="L512" s="5">
        <v>19</v>
      </c>
      <c r="M512" s="5">
        <v>3</v>
      </c>
      <c r="N512" s="5" t="s">
        <v>3</v>
      </c>
      <c r="O512" s="5">
        <v>0</v>
      </c>
      <c r="P512" s="5">
        <f>ROUND(Source!ES492,O512)</f>
        <v>0</v>
      </c>
      <c r="Q512" s="5"/>
      <c r="R512" s="5"/>
      <c r="S512" s="5"/>
      <c r="T512" s="5"/>
      <c r="U512" s="5"/>
      <c r="V512" s="5"/>
      <c r="W512" s="5">
        <v>0</v>
      </c>
      <c r="X512" s="5">
        <v>1</v>
      </c>
      <c r="Y512" s="5">
        <v>0</v>
      </c>
      <c r="Z512" s="5">
        <v>0</v>
      </c>
      <c r="AA512" s="5">
        <v>1</v>
      </c>
      <c r="AB512" s="5">
        <v>0</v>
      </c>
    </row>
    <row r="513" spans="1:206" x14ac:dyDescent="0.2">
      <c r="A513" s="5">
        <v>50</v>
      </c>
      <c r="B513" s="5">
        <v>0</v>
      </c>
      <c r="C513" s="5">
        <v>0</v>
      </c>
      <c r="D513" s="5">
        <v>1</v>
      </c>
      <c r="E513" s="5">
        <v>206</v>
      </c>
      <c r="F513" s="5">
        <f>ROUND(Source!T492,O513)</f>
        <v>0</v>
      </c>
      <c r="G513" s="5" t="s">
        <v>115</v>
      </c>
      <c r="H513" s="5" t="s">
        <v>116</v>
      </c>
      <c r="I513" s="5"/>
      <c r="J513" s="5"/>
      <c r="K513" s="5">
        <v>206</v>
      </c>
      <c r="L513" s="5">
        <v>20</v>
      </c>
      <c r="M513" s="5">
        <v>3</v>
      </c>
      <c r="N513" s="5" t="s">
        <v>3</v>
      </c>
      <c r="O513" s="5">
        <v>0</v>
      </c>
      <c r="P513" s="5">
        <f>ROUND(Source!DL492,O513)</f>
        <v>0</v>
      </c>
      <c r="Q513" s="5"/>
      <c r="R513" s="5"/>
      <c r="S513" s="5"/>
      <c r="T513" s="5"/>
      <c r="U513" s="5"/>
      <c r="V513" s="5"/>
      <c r="W513" s="5">
        <v>0</v>
      </c>
      <c r="X513" s="5">
        <v>1</v>
      </c>
      <c r="Y513" s="5">
        <v>0</v>
      </c>
      <c r="Z513" s="5">
        <v>0</v>
      </c>
      <c r="AA513" s="5">
        <v>1</v>
      </c>
      <c r="AB513" s="5">
        <v>0</v>
      </c>
    </row>
    <row r="514" spans="1:206" x14ac:dyDescent="0.2">
      <c r="A514" s="5">
        <v>50</v>
      </c>
      <c r="B514" s="5">
        <v>0</v>
      </c>
      <c r="C514" s="5">
        <v>0</v>
      </c>
      <c r="D514" s="5">
        <v>1</v>
      </c>
      <c r="E514" s="5">
        <v>207</v>
      </c>
      <c r="F514" s="5">
        <f>Source!U492</f>
        <v>0</v>
      </c>
      <c r="G514" s="5" t="s">
        <v>117</v>
      </c>
      <c r="H514" s="5" t="s">
        <v>118</v>
      </c>
      <c r="I514" s="5"/>
      <c r="J514" s="5"/>
      <c r="K514" s="5">
        <v>207</v>
      </c>
      <c r="L514" s="5">
        <v>21</v>
      </c>
      <c r="M514" s="5">
        <v>3</v>
      </c>
      <c r="N514" s="5" t="s">
        <v>3</v>
      </c>
      <c r="O514" s="5">
        <v>-1</v>
      </c>
      <c r="P514" s="5">
        <f>Source!DM492</f>
        <v>0</v>
      </c>
      <c r="Q514" s="5"/>
      <c r="R514" s="5"/>
      <c r="S514" s="5"/>
      <c r="T514" s="5"/>
      <c r="U514" s="5"/>
      <c r="V514" s="5"/>
      <c r="W514" s="5">
        <v>0</v>
      </c>
      <c r="X514" s="5">
        <v>1</v>
      </c>
      <c r="Y514" s="5">
        <v>0</v>
      </c>
      <c r="Z514" s="5">
        <v>0</v>
      </c>
      <c r="AA514" s="5">
        <v>1</v>
      </c>
      <c r="AB514" s="5">
        <v>0</v>
      </c>
    </row>
    <row r="515" spans="1:206" x14ac:dyDescent="0.2">
      <c r="A515" s="5">
        <v>50</v>
      </c>
      <c r="B515" s="5">
        <v>0</v>
      </c>
      <c r="C515" s="5">
        <v>0</v>
      </c>
      <c r="D515" s="5">
        <v>1</v>
      </c>
      <c r="E515" s="5">
        <v>208</v>
      </c>
      <c r="F515" s="5">
        <f>Source!V492</f>
        <v>0</v>
      </c>
      <c r="G515" s="5" t="s">
        <v>119</v>
      </c>
      <c r="H515" s="5" t="s">
        <v>120</v>
      </c>
      <c r="I515" s="5"/>
      <c r="J515" s="5"/>
      <c r="K515" s="5">
        <v>208</v>
      </c>
      <c r="L515" s="5">
        <v>22</v>
      </c>
      <c r="M515" s="5">
        <v>3</v>
      </c>
      <c r="N515" s="5" t="s">
        <v>3</v>
      </c>
      <c r="O515" s="5">
        <v>-1</v>
      </c>
      <c r="P515" s="5">
        <f>Source!DN492</f>
        <v>0</v>
      </c>
      <c r="Q515" s="5"/>
      <c r="R515" s="5"/>
      <c r="S515" s="5"/>
      <c r="T515" s="5"/>
      <c r="U515" s="5"/>
      <c r="V515" s="5"/>
      <c r="W515" s="5">
        <v>0</v>
      </c>
      <c r="X515" s="5">
        <v>1</v>
      </c>
      <c r="Y515" s="5">
        <v>0</v>
      </c>
      <c r="Z515" s="5">
        <v>0</v>
      </c>
      <c r="AA515" s="5">
        <v>1</v>
      </c>
      <c r="AB515" s="5">
        <v>0</v>
      </c>
    </row>
    <row r="516" spans="1:206" x14ac:dyDescent="0.2">
      <c r="A516" s="5">
        <v>50</v>
      </c>
      <c r="B516" s="5">
        <v>0</v>
      </c>
      <c r="C516" s="5">
        <v>0</v>
      </c>
      <c r="D516" s="5">
        <v>1</v>
      </c>
      <c r="E516" s="5">
        <v>209</v>
      </c>
      <c r="F516" s="5">
        <f>ROUND(Source!W492,O516)</f>
        <v>0</v>
      </c>
      <c r="G516" s="5" t="s">
        <v>121</v>
      </c>
      <c r="H516" s="5" t="s">
        <v>122</v>
      </c>
      <c r="I516" s="5"/>
      <c r="J516" s="5"/>
      <c r="K516" s="5">
        <v>209</v>
      </c>
      <c r="L516" s="5">
        <v>23</v>
      </c>
      <c r="M516" s="5">
        <v>3</v>
      </c>
      <c r="N516" s="5" t="s">
        <v>3</v>
      </c>
      <c r="O516" s="5">
        <v>0</v>
      </c>
      <c r="P516" s="5">
        <f>ROUND(Source!DO492,O516)</f>
        <v>0</v>
      </c>
      <c r="Q516" s="5"/>
      <c r="R516" s="5"/>
      <c r="S516" s="5"/>
      <c r="T516" s="5"/>
      <c r="U516" s="5"/>
      <c r="V516" s="5"/>
      <c r="W516" s="5">
        <v>0</v>
      </c>
      <c r="X516" s="5">
        <v>1</v>
      </c>
      <c r="Y516" s="5">
        <v>0</v>
      </c>
      <c r="Z516" s="5">
        <v>0</v>
      </c>
      <c r="AA516" s="5">
        <v>1</v>
      </c>
      <c r="AB516" s="5">
        <v>0</v>
      </c>
    </row>
    <row r="517" spans="1:206" x14ac:dyDescent="0.2">
      <c r="A517" s="5">
        <v>50</v>
      </c>
      <c r="B517" s="5">
        <v>0</v>
      </c>
      <c r="C517" s="5">
        <v>0</v>
      </c>
      <c r="D517" s="5">
        <v>1</v>
      </c>
      <c r="E517" s="5">
        <v>233</v>
      </c>
      <c r="F517" s="5">
        <f>ROUND(Source!BD492,O517)</f>
        <v>0</v>
      </c>
      <c r="G517" s="5" t="s">
        <v>123</v>
      </c>
      <c r="H517" s="5" t="s">
        <v>124</v>
      </c>
      <c r="I517" s="5"/>
      <c r="J517" s="5"/>
      <c r="K517" s="5">
        <v>233</v>
      </c>
      <c r="L517" s="5">
        <v>24</v>
      </c>
      <c r="M517" s="5">
        <v>3</v>
      </c>
      <c r="N517" s="5" t="s">
        <v>3</v>
      </c>
      <c r="O517" s="5">
        <v>0</v>
      </c>
      <c r="P517" s="5">
        <f>ROUND(Source!EV492,O517)</f>
        <v>0</v>
      </c>
      <c r="Q517" s="5"/>
      <c r="R517" s="5"/>
      <c r="S517" s="5"/>
      <c r="T517" s="5"/>
      <c r="U517" s="5"/>
      <c r="V517" s="5"/>
      <c r="W517" s="5">
        <v>0</v>
      </c>
      <c r="X517" s="5">
        <v>1</v>
      </c>
      <c r="Y517" s="5">
        <v>0</v>
      </c>
      <c r="Z517" s="5">
        <v>0</v>
      </c>
      <c r="AA517" s="5">
        <v>1</v>
      </c>
      <c r="AB517" s="5">
        <v>0</v>
      </c>
    </row>
    <row r="518" spans="1:206" x14ac:dyDescent="0.2">
      <c r="A518" s="5">
        <v>50</v>
      </c>
      <c r="B518" s="5">
        <v>0</v>
      </c>
      <c r="C518" s="5">
        <v>0</v>
      </c>
      <c r="D518" s="5">
        <v>1</v>
      </c>
      <c r="E518" s="5">
        <v>210</v>
      </c>
      <c r="F518" s="5">
        <f>ROUND(Source!X492,O518)</f>
        <v>0</v>
      </c>
      <c r="G518" s="5" t="s">
        <v>125</v>
      </c>
      <c r="H518" s="5" t="s">
        <v>126</v>
      </c>
      <c r="I518" s="5"/>
      <c r="J518" s="5"/>
      <c r="K518" s="5">
        <v>210</v>
      </c>
      <c r="L518" s="5">
        <v>25</v>
      </c>
      <c r="M518" s="5">
        <v>3</v>
      </c>
      <c r="N518" s="5" t="s">
        <v>3</v>
      </c>
      <c r="O518" s="5">
        <v>0</v>
      </c>
      <c r="P518" s="5">
        <f>ROUND(Source!DP492,O518)</f>
        <v>0</v>
      </c>
      <c r="Q518" s="5"/>
      <c r="R518" s="5"/>
      <c r="S518" s="5"/>
      <c r="T518" s="5"/>
      <c r="U518" s="5"/>
      <c r="V518" s="5"/>
      <c r="W518" s="5">
        <v>0</v>
      </c>
      <c r="X518" s="5">
        <v>1</v>
      </c>
      <c r="Y518" s="5">
        <v>0</v>
      </c>
      <c r="Z518" s="5">
        <v>0</v>
      </c>
      <c r="AA518" s="5">
        <v>1</v>
      </c>
      <c r="AB518" s="5">
        <v>0</v>
      </c>
    </row>
    <row r="519" spans="1:206" x14ac:dyDescent="0.2">
      <c r="A519" s="5">
        <v>50</v>
      </c>
      <c r="B519" s="5">
        <v>0</v>
      </c>
      <c r="C519" s="5">
        <v>0</v>
      </c>
      <c r="D519" s="5">
        <v>1</v>
      </c>
      <c r="E519" s="5">
        <v>211</v>
      </c>
      <c r="F519" s="5">
        <f>ROUND(Source!Y492,O519)</f>
        <v>0</v>
      </c>
      <c r="G519" s="5" t="s">
        <v>127</v>
      </c>
      <c r="H519" s="5" t="s">
        <v>128</v>
      </c>
      <c r="I519" s="5"/>
      <c r="J519" s="5"/>
      <c r="K519" s="5">
        <v>211</v>
      </c>
      <c r="L519" s="5">
        <v>26</v>
      </c>
      <c r="M519" s="5">
        <v>3</v>
      </c>
      <c r="N519" s="5" t="s">
        <v>3</v>
      </c>
      <c r="O519" s="5">
        <v>0</v>
      </c>
      <c r="P519" s="5">
        <f>ROUND(Source!DQ492,O519)</f>
        <v>0</v>
      </c>
      <c r="Q519" s="5"/>
      <c r="R519" s="5"/>
      <c r="S519" s="5"/>
      <c r="T519" s="5"/>
      <c r="U519" s="5"/>
      <c r="V519" s="5"/>
      <c r="W519" s="5">
        <v>0</v>
      </c>
      <c r="X519" s="5">
        <v>1</v>
      </c>
      <c r="Y519" s="5">
        <v>0</v>
      </c>
      <c r="Z519" s="5">
        <v>0</v>
      </c>
      <c r="AA519" s="5">
        <v>1</v>
      </c>
      <c r="AB519" s="5">
        <v>0</v>
      </c>
    </row>
    <row r="520" spans="1:206" x14ac:dyDescent="0.2">
      <c r="A520" s="5">
        <v>50</v>
      </c>
      <c r="B520" s="5">
        <v>0</v>
      </c>
      <c r="C520" s="5">
        <v>0</v>
      </c>
      <c r="D520" s="5">
        <v>1</v>
      </c>
      <c r="E520" s="5">
        <v>224</v>
      </c>
      <c r="F520" s="5">
        <f>ROUND(Source!AR492,O520)</f>
        <v>6606</v>
      </c>
      <c r="G520" s="5" t="s">
        <v>129</v>
      </c>
      <c r="H520" s="5" t="s">
        <v>130</v>
      </c>
      <c r="I520" s="5"/>
      <c r="J520" s="5"/>
      <c r="K520" s="5">
        <v>224</v>
      </c>
      <c r="L520" s="5">
        <v>27</v>
      </c>
      <c r="M520" s="5">
        <v>3</v>
      </c>
      <c r="N520" s="5" t="s">
        <v>3</v>
      </c>
      <c r="O520" s="5">
        <v>0</v>
      </c>
      <c r="P520" s="5">
        <f>ROUND(Source!EJ492,O520)</f>
        <v>6606</v>
      </c>
      <c r="Q520" s="5"/>
      <c r="R520" s="5"/>
      <c r="S520" s="5"/>
      <c r="T520" s="5"/>
      <c r="U520" s="5"/>
      <c r="V520" s="5"/>
      <c r="W520" s="5">
        <v>6606</v>
      </c>
      <c r="X520" s="5">
        <v>1</v>
      </c>
      <c r="Y520" s="5">
        <v>6606</v>
      </c>
      <c r="Z520" s="5">
        <v>6606</v>
      </c>
      <c r="AA520" s="5">
        <v>1</v>
      </c>
      <c r="AB520" s="5">
        <v>6606</v>
      </c>
    </row>
    <row r="522" spans="1:206" x14ac:dyDescent="0.2">
      <c r="A522" s="3">
        <v>51</v>
      </c>
      <c r="B522" s="3">
        <f>B20</f>
        <v>1</v>
      </c>
      <c r="C522" s="3">
        <f>A20</f>
        <v>3</v>
      </c>
      <c r="D522" s="3">
        <f>ROW(A20)</f>
        <v>20</v>
      </c>
      <c r="E522" s="3"/>
      <c r="F522" s="3" t="str">
        <f>IF(F20&lt;&gt;"",F20,"")</f>
        <v>02-04-1-01-02к2</v>
      </c>
      <c r="G522" s="3" t="str">
        <f>IF(G20&lt;&gt;"",G20,"")</f>
        <v>Электроснабжение нетяговых потребителей. Переустройство линий А/Б, ПЭ1, ПЭ2 10 кВт электроснабжения нетяговых потребителей на станции Андроновка</v>
      </c>
      <c r="H522" s="3">
        <v>0</v>
      </c>
      <c r="I522" s="3"/>
      <c r="J522" s="3"/>
      <c r="K522" s="3"/>
      <c r="L522" s="3"/>
      <c r="M522" s="3"/>
      <c r="N522" s="3"/>
      <c r="O522" s="3">
        <f t="shared" ref="O522:T522" si="521">ROUND(O49+O118+O197+O414+O455+O492+AB522,0)</f>
        <v>859750</v>
      </c>
      <c r="P522" s="3">
        <f t="shared" si="521"/>
        <v>560291</v>
      </c>
      <c r="Q522" s="3">
        <f t="shared" si="521"/>
        <v>257060</v>
      </c>
      <c r="R522" s="3">
        <f t="shared" si="521"/>
        <v>15232</v>
      </c>
      <c r="S522" s="3">
        <f t="shared" si="521"/>
        <v>42399</v>
      </c>
      <c r="T522" s="3">
        <f t="shared" si="521"/>
        <v>0</v>
      </c>
      <c r="U522" s="3">
        <f>U49+U118+U197+U414+U455+U492+AH522</f>
        <v>4032.9321639999994</v>
      </c>
      <c r="V522" s="3">
        <f>V49+V118+V197+V414+V455+V492+AI522</f>
        <v>1213.6591028399998</v>
      </c>
      <c r="W522" s="3">
        <f>ROUND(W49+W118+W197+W414+W455+W492+AJ522,0)</f>
        <v>924</v>
      </c>
      <c r="X522" s="3">
        <f>ROUND(X49+X118+X197+X414+X455+X492+AK522,0)</f>
        <v>55382</v>
      </c>
      <c r="Y522" s="3">
        <f>ROUND(Y49+Y118+Y197+Y414+Y455+Y492+AL522,0)</f>
        <v>31495</v>
      </c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>
        <f t="shared" ref="AO522:BD522" si="522">ROUND(AO49+AO118+AO197+AO414+AO455+AO492+BX522,0)</f>
        <v>0</v>
      </c>
      <c r="AP522" s="3">
        <f t="shared" si="522"/>
        <v>6606</v>
      </c>
      <c r="AQ522" s="3">
        <f t="shared" si="522"/>
        <v>0</v>
      </c>
      <c r="AR522" s="3">
        <f t="shared" si="522"/>
        <v>946627</v>
      </c>
      <c r="AS522" s="3">
        <f t="shared" si="522"/>
        <v>29329</v>
      </c>
      <c r="AT522" s="3">
        <f t="shared" si="522"/>
        <v>910692</v>
      </c>
      <c r="AU522" s="3">
        <f t="shared" si="522"/>
        <v>0</v>
      </c>
      <c r="AV522" s="3">
        <f t="shared" si="522"/>
        <v>560291</v>
      </c>
      <c r="AW522" s="3">
        <f t="shared" si="522"/>
        <v>553685</v>
      </c>
      <c r="AX522" s="3">
        <f t="shared" si="522"/>
        <v>0</v>
      </c>
      <c r="AY522" s="3">
        <f t="shared" si="522"/>
        <v>553685</v>
      </c>
      <c r="AZ522" s="3">
        <f t="shared" si="522"/>
        <v>6606</v>
      </c>
      <c r="BA522" s="3">
        <f t="shared" si="522"/>
        <v>0</v>
      </c>
      <c r="BB522" s="3">
        <f t="shared" si="522"/>
        <v>0</v>
      </c>
      <c r="BC522" s="3">
        <f t="shared" si="522"/>
        <v>0</v>
      </c>
      <c r="BD522" s="3">
        <f t="shared" si="522"/>
        <v>3721</v>
      </c>
      <c r="BE522" s="3"/>
      <c r="BF522" s="3"/>
      <c r="BG522" s="3"/>
      <c r="BH522" s="3"/>
      <c r="BI522" s="3"/>
      <c r="BJ522" s="3"/>
      <c r="BK522" s="3"/>
      <c r="BL522" s="3"/>
      <c r="BM522" s="3"/>
      <c r="BN522" s="3"/>
      <c r="BO522" s="3"/>
      <c r="BP522" s="3"/>
      <c r="BQ522" s="3"/>
      <c r="BR522" s="3"/>
      <c r="BS522" s="3"/>
      <c r="BT522" s="3"/>
      <c r="BU522" s="3"/>
      <c r="BV522" s="3"/>
      <c r="BW522" s="3"/>
      <c r="BX522" s="3"/>
      <c r="BY522" s="3"/>
      <c r="BZ522" s="3"/>
      <c r="CA522" s="3"/>
      <c r="CB522" s="3"/>
      <c r="CC522" s="3"/>
      <c r="CD522" s="3"/>
      <c r="CE522" s="3"/>
      <c r="CF522" s="3"/>
      <c r="CG522" s="3"/>
      <c r="CH522" s="3"/>
      <c r="CI522" s="3"/>
      <c r="CJ522" s="3"/>
      <c r="CK522" s="3"/>
      <c r="CL522" s="3"/>
      <c r="CM522" s="3"/>
      <c r="CN522" s="3"/>
      <c r="CO522" s="3"/>
      <c r="CP522" s="3"/>
      <c r="CQ522" s="3"/>
      <c r="CR522" s="3"/>
      <c r="CS522" s="3"/>
      <c r="CT522" s="3"/>
      <c r="CU522" s="3"/>
      <c r="CV522" s="3"/>
      <c r="CW522" s="3"/>
      <c r="CX522" s="3"/>
      <c r="CY522" s="3"/>
      <c r="CZ522" s="3"/>
      <c r="DA522" s="3"/>
      <c r="DB522" s="3"/>
      <c r="DC522" s="3"/>
      <c r="DD522" s="3"/>
      <c r="DE522" s="3"/>
      <c r="DF522" s="3"/>
      <c r="DG522" s="4">
        <f t="shared" ref="DG522:DL522" si="523">ROUND(DG49+DG118+DG197+DG414+DG455+DG492+DT522,0)</f>
        <v>6605316</v>
      </c>
      <c r="DH522" s="4">
        <f t="shared" si="523"/>
        <v>4520540</v>
      </c>
      <c r="DI522" s="4">
        <f t="shared" si="523"/>
        <v>1781354</v>
      </c>
      <c r="DJ522" s="4">
        <f t="shared" si="523"/>
        <v>105702</v>
      </c>
      <c r="DK522" s="4">
        <f t="shared" si="523"/>
        <v>303422</v>
      </c>
      <c r="DL522" s="4">
        <f t="shared" si="523"/>
        <v>0</v>
      </c>
      <c r="DM522" s="4">
        <f>DM49+DM118+DM197+DM414+DM455+DM492+DZ522</f>
        <v>4032.9321639999994</v>
      </c>
      <c r="DN522" s="4">
        <f>DN49+DN118+DN197+DN414+DN455+DN492+EA522</f>
        <v>1213.6591028399998</v>
      </c>
      <c r="DO522" s="4">
        <f>ROUND(DO49+DO118+DO197+DO414+DO455+DO492+EB522,0)</f>
        <v>924</v>
      </c>
      <c r="DP522" s="4">
        <f>ROUND(DP49+DP118+DP197+DP414+DP455+DP492+EC522,0)</f>
        <v>394088</v>
      </c>
      <c r="DQ522" s="4">
        <f>ROUND(DQ49+DQ118+DQ197+DQ414+DQ455+DQ492+ED522,0)</f>
        <v>223469</v>
      </c>
      <c r="DR522" s="4"/>
      <c r="DS522" s="4"/>
      <c r="DT522" s="4"/>
      <c r="DU522" s="4"/>
      <c r="DV522" s="4"/>
      <c r="DW522" s="4"/>
      <c r="DX522" s="4"/>
      <c r="DY522" s="4"/>
      <c r="DZ522" s="4"/>
      <c r="EA522" s="4"/>
      <c r="EB522" s="4"/>
      <c r="EC522" s="4"/>
      <c r="ED522" s="4"/>
      <c r="EE522" s="4"/>
      <c r="EF522" s="4"/>
      <c r="EG522" s="4">
        <f t="shared" ref="EG522:EV522" si="524">ROUND(EG49+EG118+EG197+EG414+EG455+EG492+FP522,0)</f>
        <v>0</v>
      </c>
      <c r="EH522" s="4">
        <f t="shared" si="524"/>
        <v>6606</v>
      </c>
      <c r="EI522" s="4">
        <f t="shared" si="524"/>
        <v>0</v>
      </c>
      <c r="EJ522" s="4">
        <f t="shared" si="524"/>
        <v>7222873</v>
      </c>
      <c r="EK522" s="4">
        <f t="shared" si="524"/>
        <v>242913</v>
      </c>
      <c r="EL522" s="4">
        <f t="shared" si="524"/>
        <v>6973354</v>
      </c>
      <c r="EM522" s="4">
        <f t="shared" si="524"/>
        <v>0</v>
      </c>
      <c r="EN522" s="4">
        <f t="shared" si="524"/>
        <v>4520540</v>
      </c>
      <c r="EO522" s="4">
        <f t="shared" si="524"/>
        <v>4513934</v>
      </c>
      <c r="EP522" s="4">
        <f t="shared" si="524"/>
        <v>0</v>
      </c>
      <c r="EQ522" s="4">
        <f t="shared" si="524"/>
        <v>4513934</v>
      </c>
      <c r="ER522" s="4">
        <f t="shared" si="524"/>
        <v>6606</v>
      </c>
      <c r="ES522" s="4">
        <f t="shared" si="524"/>
        <v>0</v>
      </c>
      <c r="ET522" s="4">
        <f t="shared" si="524"/>
        <v>0</v>
      </c>
      <c r="EU522" s="4">
        <f t="shared" si="524"/>
        <v>0</v>
      </c>
      <c r="EV522" s="4">
        <f t="shared" si="524"/>
        <v>28916</v>
      </c>
      <c r="EW522" s="4"/>
      <c r="EX522" s="4"/>
      <c r="EY522" s="4"/>
      <c r="EZ522" s="4"/>
      <c r="FA522" s="4"/>
      <c r="FB522" s="4"/>
      <c r="FC522" s="4"/>
      <c r="FD522" s="4"/>
      <c r="FE522" s="4"/>
      <c r="FF522" s="4"/>
      <c r="FG522" s="4"/>
      <c r="FH522" s="4"/>
      <c r="FI522" s="4"/>
      <c r="FJ522" s="4"/>
      <c r="FK522" s="4"/>
      <c r="FL522" s="4"/>
      <c r="FM522" s="4"/>
      <c r="FN522" s="4"/>
      <c r="FO522" s="4"/>
      <c r="FP522" s="4"/>
      <c r="FQ522" s="4"/>
      <c r="FR522" s="4"/>
      <c r="FS522" s="4"/>
      <c r="FT522" s="4"/>
      <c r="FU522" s="4"/>
      <c r="FV522" s="4"/>
      <c r="FW522" s="4"/>
      <c r="FX522" s="4"/>
      <c r="FY522" s="4"/>
      <c r="FZ522" s="4"/>
      <c r="GA522" s="4"/>
      <c r="GB522" s="4"/>
      <c r="GC522" s="4"/>
      <c r="GD522" s="4"/>
      <c r="GE522" s="4"/>
      <c r="GF522" s="4"/>
      <c r="GG522" s="4"/>
      <c r="GH522" s="4"/>
      <c r="GI522" s="4"/>
      <c r="GJ522" s="4"/>
      <c r="GK522" s="4"/>
      <c r="GL522" s="4"/>
      <c r="GM522" s="4"/>
      <c r="GN522" s="4"/>
      <c r="GO522" s="4"/>
      <c r="GP522" s="4"/>
      <c r="GQ522" s="4"/>
      <c r="GR522" s="4"/>
      <c r="GS522" s="4"/>
      <c r="GT522" s="4"/>
      <c r="GU522" s="4"/>
      <c r="GV522" s="4"/>
      <c r="GW522" s="4"/>
      <c r="GX522" s="4">
        <v>0</v>
      </c>
    </row>
    <row r="524" spans="1:206" x14ac:dyDescent="0.2">
      <c r="A524" s="5">
        <v>50</v>
      </c>
      <c r="B524" s="5">
        <v>1</v>
      </c>
      <c r="C524" s="5">
        <v>0</v>
      </c>
      <c r="D524" s="5">
        <v>1</v>
      </c>
      <c r="E524" s="5">
        <v>201</v>
      </c>
      <c r="F524" s="5">
        <f>ROUND(Source!O522,O524)</f>
        <v>859750</v>
      </c>
      <c r="G524" s="5" t="s">
        <v>77</v>
      </c>
      <c r="H524" s="5" t="s">
        <v>78</v>
      </c>
      <c r="I524" s="5"/>
      <c r="J524" s="5"/>
      <c r="K524" s="5">
        <v>201</v>
      </c>
      <c r="L524" s="5">
        <v>1</v>
      </c>
      <c r="M524" s="5">
        <v>0</v>
      </c>
      <c r="N524" s="5" t="s">
        <v>3</v>
      </c>
      <c r="O524" s="5">
        <v>0</v>
      </c>
      <c r="P524" s="5">
        <f>ROUND(Source!DG522,O524)</f>
        <v>6605316</v>
      </c>
      <c r="Q524" s="5"/>
      <c r="R524" s="5"/>
      <c r="S524" s="5"/>
      <c r="T524" s="5"/>
      <c r="U524" s="5"/>
      <c r="V524" s="5"/>
      <c r="W524" s="5">
        <v>859750</v>
      </c>
      <c r="X524" s="5">
        <v>1</v>
      </c>
      <c r="Y524" s="5">
        <v>859750</v>
      </c>
      <c r="Z524" s="5">
        <v>6605316</v>
      </c>
      <c r="AA524" s="5">
        <v>1</v>
      </c>
      <c r="AB524" s="5">
        <v>6605316</v>
      </c>
    </row>
    <row r="525" spans="1:206" x14ac:dyDescent="0.2">
      <c r="A525" s="5">
        <v>50</v>
      </c>
      <c r="B525" s="5">
        <v>1</v>
      </c>
      <c r="C525" s="5">
        <v>0</v>
      </c>
      <c r="D525" s="5">
        <v>1</v>
      </c>
      <c r="E525" s="5">
        <v>202</v>
      </c>
      <c r="F525" s="5">
        <f>ROUND(Source!P522,O525)</f>
        <v>560291</v>
      </c>
      <c r="G525" s="5" t="s">
        <v>79</v>
      </c>
      <c r="H525" s="5" t="s">
        <v>80</v>
      </c>
      <c r="I525" s="5"/>
      <c r="J525" s="5"/>
      <c r="K525" s="5">
        <v>202</v>
      </c>
      <c r="L525" s="5">
        <v>2</v>
      </c>
      <c r="M525" s="5">
        <v>0</v>
      </c>
      <c r="N525" s="5" t="s">
        <v>3</v>
      </c>
      <c r="O525" s="5">
        <v>0</v>
      </c>
      <c r="P525" s="5">
        <f>ROUND(Source!DH522,O525)</f>
        <v>4520540</v>
      </c>
      <c r="Q525" s="5"/>
      <c r="R525" s="5"/>
      <c r="S525" s="5"/>
      <c r="T525" s="5"/>
      <c r="U525" s="5"/>
      <c r="V525" s="5"/>
      <c r="W525" s="5">
        <v>560291</v>
      </c>
      <c r="X525" s="5">
        <v>1</v>
      </c>
      <c r="Y525" s="5">
        <v>560291</v>
      </c>
      <c r="Z525" s="5">
        <v>4520540</v>
      </c>
      <c r="AA525" s="5">
        <v>1</v>
      </c>
      <c r="AB525" s="5">
        <v>4520540</v>
      </c>
    </row>
    <row r="526" spans="1:206" x14ac:dyDescent="0.2">
      <c r="A526" s="5">
        <v>50</v>
      </c>
      <c r="B526" s="5">
        <v>0</v>
      </c>
      <c r="C526" s="5">
        <v>0</v>
      </c>
      <c r="D526" s="5">
        <v>1</v>
      </c>
      <c r="E526" s="5">
        <v>222</v>
      </c>
      <c r="F526" s="5">
        <f>ROUND(Source!AO522,O526)</f>
        <v>0</v>
      </c>
      <c r="G526" s="5" t="s">
        <v>81</v>
      </c>
      <c r="H526" s="5" t="s">
        <v>82</v>
      </c>
      <c r="I526" s="5"/>
      <c r="J526" s="5"/>
      <c r="K526" s="5">
        <v>222</v>
      </c>
      <c r="L526" s="5">
        <v>3</v>
      </c>
      <c r="M526" s="5">
        <v>3</v>
      </c>
      <c r="N526" s="5" t="s">
        <v>3</v>
      </c>
      <c r="O526" s="5">
        <v>0</v>
      </c>
      <c r="P526" s="5">
        <f>ROUND(Source!EG522,O526)</f>
        <v>0</v>
      </c>
      <c r="Q526" s="5"/>
      <c r="R526" s="5"/>
      <c r="S526" s="5"/>
      <c r="T526" s="5"/>
      <c r="U526" s="5"/>
      <c r="V526" s="5"/>
      <c r="W526" s="5">
        <v>0</v>
      </c>
      <c r="X526" s="5">
        <v>1</v>
      </c>
      <c r="Y526" s="5">
        <v>0</v>
      </c>
      <c r="Z526" s="5">
        <v>0</v>
      </c>
      <c r="AA526" s="5">
        <v>1</v>
      </c>
      <c r="AB526" s="5">
        <v>0</v>
      </c>
    </row>
    <row r="527" spans="1:206" x14ac:dyDescent="0.2">
      <c r="A527" s="5">
        <v>50</v>
      </c>
      <c r="B527" s="5">
        <v>0</v>
      </c>
      <c r="C527" s="5">
        <v>0</v>
      </c>
      <c r="D527" s="5">
        <v>1</v>
      </c>
      <c r="E527" s="5">
        <v>225</v>
      </c>
      <c r="F527" s="5">
        <f>ROUND(Source!AV522,O527)</f>
        <v>560291</v>
      </c>
      <c r="G527" s="5" t="s">
        <v>83</v>
      </c>
      <c r="H527" s="5" t="s">
        <v>84</v>
      </c>
      <c r="I527" s="5"/>
      <c r="J527" s="5"/>
      <c r="K527" s="5">
        <v>225</v>
      </c>
      <c r="L527" s="5">
        <v>4</v>
      </c>
      <c r="M527" s="5">
        <v>3</v>
      </c>
      <c r="N527" s="5" t="s">
        <v>3</v>
      </c>
      <c r="O527" s="5">
        <v>0</v>
      </c>
      <c r="P527" s="5">
        <f>ROUND(Source!EN522,O527)</f>
        <v>4520540</v>
      </c>
      <c r="Q527" s="5"/>
      <c r="R527" s="5"/>
      <c r="S527" s="5"/>
      <c r="T527" s="5"/>
      <c r="U527" s="5"/>
      <c r="V527" s="5"/>
      <c r="W527" s="5">
        <v>560291</v>
      </c>
      <c r="X527" s="5">
        <v>1</v>
      </c>
      <c r="Y527" s="5">
        <v>560291</v>
      </c>
      <c r="Z527" s="5">
        <v>4520540</v>
      </c>
      <c r="AA527" s="5">
        <v>1</v>
      </c>
      <c r="AB527" s="5">
        <v>4520540</v>
      </c>
    </row>
    <row r="528" spans="1:206" x14ac:dyDescent="0.2">
      <c r="A528" s="5">
        <v>50</v>
      </c>
      <c r="B528" s="5">
        <v>1</v>
      </c>
      <c r="C528" s="5">
        <v>0</v>
      </c>
      <c r="D528" s="5">
        <v>1</v>
      </c>
      <c r="E528" s="5">
        <v>226</v>
      </c>
      <c r="F528" s="5">
        <f>ROUND(Source!AW522,O528)</f>
        <v>553685</v>
      </c>
      <c r="G528" s="5" t="s">
        <v>85</v>
      </c>
      <c r="H528" s="5" t="s">
        <v>86</v>
      </c>
      <c r="I528" s="5"/>
      <c r="J528" s="5"/>
      <c r="K528" s="5">
        <v>226</v>
      </c>
      <c r="L528" s="5">
        <v>5</v>
      </c>
      <c r="M528" s="5">
        <v>0</v>
      </c>
      <c r="N528" s="5" t="s">
        <v>3</v>
      </c>
      <c r="O528" s="5">
        <v>0</v>
      </c>
      <c r="P528" s="5">
        <f>ROUND(Source!EO522,O528)</f>
        <v>4513934</v>
      </c>
      <c r="Q528" s="5"/>
      <c r="R528" s="5"/>
      <c r="S528" s="5"/>
      <c r="T528" s="5"/>
      <c r="U528" s="5"/>
      <c r="V528" s="5"/>
      <c r="W528" s="5">
        <v>553685</v>
      </c>
      <c r="X528" s="5">
        <v>1</v>
      </c>
      <c r="Y528" s="5">
        <v>553685</v>
      </c>
      <c r="Z528" s="5">
        <v>4513934</v>
      </c>
      <c r="AA528" s="5">
        <v>1</v>
      </c>
      <c r="AB528" s="5">
        <v>4513934</v>
      </c>
    </row>
    <row r="529" spans="1:28" x14ac:dyDescent="0.2">
      <c r="A529" s="5">
        <v>50</v>
      </c>
      <c r="B529" s="5">
        <v>0</v>
      </c>
      <c r="C529" s="5">
        <v>0</v>
      </c>
      <c r="D529" s="5">
        <v>1</v>
      </c>
      <c r="E529" s="5">
        <v>227</v>
      </c>
      <c r="F529" s="5">
        <f>ROUND(Source!AX522,O529)</f>
        <v>0</v>
      </c>
      <c r="G529" s="5" t="s">
        <v>87</v>
      </c>
      <c r="H529" s="5" t="s">
        <v>88</v>
      </c>
      <c r="I529" s="5"/>
      <c r="J529" s="5"/>
      <c r="K529" s="5">
        <v>227</v>
      </c>
      <c r="L529" s="5">
        <v>6</v>
      </c>
      <c r="M529" s="5">
        <v>3</v>
      </c>
      <c r="N529" s="5" t="s">
        <v>3</v>
      </c>
      <c r="O529" s="5">
        <v>0</v>
      </c>
      <c r="P529" s="5">
        <f>ROUND(Source!EP522,O529)</f>
        <v>0</v>
      </c>
      <c r="Q529" s="5"/>
      <c r="R529" s="5"/>
      <c r="S529" s="5"/>
      <c r="T529" s="5"/>
      <c r="U529" s="5"/>
      <c r="V529" s="5"/>
      <c r="W529" s="5">
        <v>0</v>
      </c>
      <c r="X529" s="5">
        <v>1</v>
      </c>
      <c r="Y529" s="5">
        <v>0</v>
      </c>
      <c r="Z529" s="5">
        <v>0</v>
      </c>
      <c r="AA529" s="5">
        <v>1</v>
      </c>
      <c r="AB529" s="5">
        <v>0</v>
      </c>
    </row>
    <row r="530" spans="1:28" x14ac:dyDescent="0.2">
      <c r="A530" s="5">
        <v>50</v>
      </c>
      <c r="B530" s="5">
        <v>0</v>
      </c>
      <c r="C530" s="5">
        <v>0</v>
      </c>
      <c r="D530" s="5">
        <v>1</v>
      </c>
      <c r="E530" s="5">
        <v>228</v>
      </c>
      <c r="F530" s="5">
        <f>ROUND(Source!AY522,O530)</f>
        <v>553685</v>
      </c>
      <c r="G530" s="5" t="s">
        <v>89</v>
      </c>
      <c r="H530" s="5" t="s">
        <v>90</v>
      </c>
      <c r="I530" s="5"/>
      <c r="J530" s="5"/>
      <c r="K530" s="5">
        <v>228</v>
      </c>
      <c r="L530" s="5">
        <v>7</v>
      </c>
      <c r="M530" s="5">
        <v>3</v>
      </c>
      <c r="N530" s="5" t="s">
        <v>3</v>
      </c>
      <c r="O530" s="5">
        <v>0</v>
      </c>
      <c r="P530" s="5">
        <f>ROUND(Source!EQ522,O530)</f>
        <v>4513934</v>
      </c>
      <c r="Q530" s="5"/>
      <c r="R530" s="5"/>
      <c r="S530" s="5"/>
      <c r="T530" s="5"/>
      <c r="U530" s="5"/>
      <c r="V530" s="5"/>
      <c r="W530" s="5">
        <v>553685</v>
      </c>
      <c r="X530" s="5">
        <v>1</v>
      </c>
      <c r="Y530" s="5">
        <v>553685</v>
      </c>
      <c r="Z530" s="5">
        <v>4513934</v>
      </c>
      <c r="AA530" s="5">
        <v>1</v>
      </c>
      <c r="AB530" s="5">
        <v>4513934</v>
      </c>
    </row>
    <row r="531" spans="1:28" x14ac:dyDescent="0.2">
      <c r="A531" s="5">
        <v>50</v>
      </c>
      <c r="B531" s="5">
        <v>1</v>
      </c>
      <c r="C531" s="5">
        <v>0</v>
      </c>
      <c r="D531" s="5">
        <v>1</v>
      </c>
      <c r="E531" s="5">
        <v>216</v>
      </c>
      <c r="F531" s="5">
        <f>ROUND(Source!AP522,O531)</f>
        <v>6606</v>
      </c>
      <c r="G531" s="5" t="s">
        <v>91</v>
      </c>
      <c r="H531" s="5" t="s">
        <v>92</v>
      </c>
      <c r="I531" s="5"/>
      <c r="J531" s="5"/>
      <c r="K531" s="5">
        <v>216</v>
      </c>
      <c r="L531" s="5">
        <v>8</v>
      </c>
      <c r="M531" s="5">
        <v>1</v>
      </c>
      <c r="N531" s="5" t="s">
        <v>3</v>
      </c>
      <c r="O531" s="5">
        <v>0</v>
      </c>
      <c r="P531" s="5">
        <f>ROUND(Source!EH522,O531)</f>
        <v>6606</v>
      </c>
      <c r="Q531" s="5"/>
      <c r="R531" s="5"/>
      <c r="S531" s="5"/>
      <c r="T531" s="5"/>
      <c r="U531" s="5"/>
      <c r="V531" s="5"/>
      <c r="W531" s="5">
        <v>6606</v>
      </c>
      <c r="X531" s="5">
        <v>1</v>
      </c>
      <c r="Y531" s="5">
        <v>6606</v>
      </c>
      <c r="Z531" s="5">
        <v>6606</v>
      </c>
      <c r="AA531" s="5">
        <v>1</v>
      </c>
      <c r="AB531" s="5">
        <v>6606</v>
      </c>
    </row>
    <row r="532" spans="1:28" x14ac:dyDescent="0.2">
      <c r="A532" s="5">
        <v>50</v>
      </c>
      <c r="B532" s="5">
        <v>0</v>
      </c>
      <c r="C532" s="5">
        <v>0</v>
      </c>
      <c r="D532" s="5">
        <v>1</v>
      </c>
      <c r="E532" s="5">
        <v>223</v>
      </c>
      <c r="F532" s="5">
        <f>ROUND(Source!AQ522,O532)</f>
        <v>0</v>
      </c>
      <c r="G532" s="5" t="s">
        <v>93</v>
      </c>
      <c r="H532" s="5" t="s">
        <v>94</v>
      </c>
      <c r="I532" s="5"/>
      <c r="J532" s="5"/>
      <c r="K532" s="5">
        <v>223</v>
      </c>
      <c r="L532" s="5">
        <v>9</v>
      </c>
      <c r="M532" s="5">
        <v>3</v>
      </c>
      <c r="N532" s="5" t="s">
        <v>3</v>
      </c>
      <c r="O532" s="5">
        <v>0</v>
      </c>
      <c r="P532" s="5">
        <f>ROUND(Source!EI522,O532)</f>
        <v>0</v>
      </c>
      <c r="Q532" s="5"/>
      <c r="R532" s="5"/>
      <c r="S532" s="5"/>
      <c r="T532" s="5"/>
      <c r="U532" s="5"/>
      <c r="V532" s="5"/>
      <c r="W532" s="5">
        <v>0</v>
      </c>
      <c r="X532" s="5">
        <v>1</v>
      </c>
      <c r="Y532" s="5">
        <v>0</v>
      </c>
      <c r="Z532" s="5">
        <v>0</v>
      </c>
      <c r="AA532" s="5">
        <v>1</v>
      </c>
      <c r="AB532" s="5">
        <v>0</v>
      </c>
    </row>
    <row r="533" spans="1:28" x14ac:dyDescent="0.2">
      <c r="A533" s="5">
        <v>50</v>
      </c>
      <c r="B533" s="5">
        <v>0</v>
      </c>
      <c r="C533" s="5">
        <v>0</v>
      </c>
      <c r="D533" s="5">
        <v>1</v>
      </c>
      <c r="E533" s="5">
        <v>229</v>
      </c>
      <c r="F533" s="5">
        <f>ROUND(Source!AZ522,O533)</f>
        <v>6606</v>
      </c>
      <c r="G533" s="5" t="s">
        <v>95</v>
      </c>
      <c r="H533" s="5" t="s">
        <v>96</v>
      </c>
      <c r="I533" s="5"/>
      <c r="J533" s="5"/>
      <c r="K533" s="5">
        <v>229</v>
      </c>
      <c r="L533" s="5">
        <v>10</v>
      </c>
      <c r="M533" s="5">
        <v>3</v>
      </c>
      <c r="N533" s="5" t="s">
        <v>3</v>
      </c>
      <c r="O533" s="5">
        <v>0</v>
      </c>
      <c r="P533" s="5">
        <f>ROUND(Source!ER522,O533)</f>
        <v>6606</v>
      </c>
      <c r="Q533" s="5"/>
      <c r="R533" s="5"/>
      <c r="S533" s="5"/>
      <c r="T533" s="5"/>
      <c r="U533" s="5"/>
      <c r="V533" s="5"/>
      <c r="W533" s="5">
        <v>6606</v>
      </c>
      <c r="X533" s="5">
        <v>1</v>
      </c>
      <c r="Y533" s="5">
        <v>6606</v>
      </c>
      <c r="Z533" s="5">
        <v>6606</v>
      </c>
      <c r="AA533" s="5">
        <v>1</v>
      </c>
      <c r="AB533" s="5">
        <v>6606</v>
      </c>
    </row>
    <row r="534" spans="1:28" x14ac:dyDescent="0.2">
      <c r="A534" s="5">
        <v>50</v>
      </c>
      <c r="B534" s="5">
        <v>1</v>
      </c>
      <c r="C534" s="5">
        <v>0</v>
      </c>
      <c r="D534" s="5">
        <v>1</v>
      </c>
      <c r="E534" s="5">
        <v>203</v>
      </c>
      <c r="F534" s="5">
        <f>ROUND(Source!Q522,O534)</f>
        <v>257060</v>
      </c>
      <c r="G534" s="5" t="s">
        <v>97</v>
      </c>
      <c r="H534" s="5" t="s">
        <v>98</v>
      </c>
      <c r="I534" s="5"/>
      <c r="J534" s="5"/>
      <c r="K534" s="5">
        <v>203</v>
      </c>
      <c r="L534" s="5">
        <v>11</v>
      </c>
      <c r="M534" s="5">
        <v>0</v>
      </c>
      <c r="N534" s="5" t="s">
        <v>3</v>
      </c>
      <c r="O534" s="5">
        <v>0</v>
      </c>
      <c r="P534" s="5">
        <f>ROUND(Source!DI522,O534)</f>
        <v>1781354</v>
      </c>
      <c r="Q534" s="5"/>
      <c r="R534" s="5"/>
      <c r="S534" s="5"/>
      <c r="T534" s="5"/>
      <c r="U534" s="5"/>
      <c r="V534" s="5"/>
      <c r="W534" s="5">
        <v>257060</v>
      </c>
      <c r="X534" s="5">
        <v>1</v>
      </c>
      <c r="Y534" s="5">
        <v>257060</v>
      </c>
      <c r="Z534" s="5">
        <v>1781354</v>
      </c>
      <c r="AA534" s="5">
        <v>1</v>
      </c>
      <c r="AB534" s="5">
        <v>1781354</v>
      </c>
    </row>
    <row r="535" spans="1:28" x14ac:dyDescent="0.2">
      <c r="A535" s="5">
        <v>50</v>
      </c>
      <c r="B535" s="5">
        <v>0</v>
      </c>
      <c r="C535" s="5">
        <v>0</v>
      </c>
      <c r="D535" s="5">
        <v>1</v>
      </c>
      <c r="E535" s="5">
        <v>231</v>
      </c>
      <c r="F535" s="5">
        <f>ROUND(Source!BB522,O535)</f>
        <v>0</v>
      </c>
      <c r="G535" s="5" t="s">
        <v>99</v>
      </c>
      <c r="H535" s="5" t="s">
        <v>100</v>
      </c>
      <c r="I535" s="5"/>
      <c r="J535" s="5"/>
      <c r="K535" s="5">
        <v>231</v>
      </c>
      <c r="L535" s="5">
        <v>12</v>
      </c>
      <c r="M535" s="5">
        <v>3</v>
      </c>
      <c r="N535" s="5" t="s">
        <v>3</v>
      </c>
      <c r="O535" s="5">
        <v>0</v>
      </c>
      <c r="P535" s="5">
        <f>ROUND(Source!ET522,O535)</f>
        <v>0</v>
      </c>
      <c r="Q535" s="5"/>
      <c r="R535" s="5"/>
      <c r="S535" s="5"/>
      <c r="T535" s="5"/>
      <c r="U535" s="5"/>
      <c r="V535" s="5"/>
      <c r="W535" s="5">
        <v>0</v>
      </c>
      <c r="X535" s="5">
        <v>1</v>
      </c>
      <c r="Y535" s="5">
        <v>0</v>
      </c>
      <c r="Z535" s="5">
        <v>0</v>
      </c>
      <c r="AA535" s="5">
        <v>1</v>
      </c>
      <c r="AB535" s="5">
        <v>0</v>
      </c>
    </row>
    <row r="536" spans="1:28" x14ac:dyDescent="0.2">
      <c r="A536" s="5">
        <v>50</v>
      </c>
      <c r="B536" s="5">
        <v>1</v>
      </c>
      <c r="C536" s="5">
        <v>0</v>
      </c>
      <c r="D536" s="5">
        <v>1</v>
      </c>
      <c r="E536" s="5">
        <v>204</v>
      </c>
      <c r="F536" s="5">
        <f>ROUND(Source!R522,O536)</f>
        <v>15232</v>
      </c>
      <c r="G536" s="5" t="s">
        <v>101</v>
      </c>
      <c r="H536" s="5" t="s">
        <v>102</v>
      </c>
      <c r="I536" s="5"/>
      <c r="J536" s="5"/>
      <c r="K536" s="5">
        <v>204</v>
      </c>
      <c r="L536" s="5">
        <v>13</v>
      </c>
      <c r="M536" s="5">
        <v>0</v>
      </c>
      <c r="N536" s="5" t="s">
        <v>3</v>
      </c>
      <c r="O536" s="5">
        <v>0</v>
      </c>
      <c r="P536" s="5">
        <f>ROUND(Source!DJ522,O536)</f>
        <v>105702</v>
      </c>
      <c r="Q536" s="5"/>
      <c r="R536" s="5"/>
      <c r="S536" s="5"/>
      <c r="T536" s="5"/>
      <c r="U536" s="5"/>
      <c r="V536" s="5"/>
      <c r="W536" s="5">
        <v>15232</v>
      </c>
      <c r="X536" s="5">
        <v>1</v>
      </c>
      <c r="Y536" s="5">
        <v>15232</v>
      </c>
      <c r="Z536" s="5">
        <v>105702</v>
      </c>
      <c r="AA536" s="5">
        <v>1</v>
      </c>
      <c r="AB536" s="5">
        <v>105702</v>
      </c>
    </row>
    <row r="537" spans="1:28" x14ac:dyDescent="0.2">
      <c r="A537" s="5">
        <v>50</v>
      </c>
      <c r="B537" s="5">
        <v>1</v>
      </c>
      <c r="C537" s="5">
        <v>0</v>
      </c>
      <c r="D537" s="5">
        <v>1</v>
      </c>
      <c r="E537" s="5">
        <v>205</v>
      </c>
      <c r="F537" s="5">
        <f>ROUND(Source!S522,O537)</f>
        <v>42399</v>
      </c>
      <c r="G537" s="5" t="s">
        <v>103</v>
      </c>
      <c r="H537" s="5" t="s">
        <v>104</v>
      </c>
      <c r="I537" s="5"/>
      <c r="J537" s="5"/>
      <c r="K537" s="5">
        <v>205</v>
      </c>
      <c r="L537" s="5">
        <v>14</v>
      </c>
      <c r="M537" s="5">
        <v>0</v>
      </c>
      <c r="N537" s="5" t="s">
        <v>3</v>
      </c>
      <c r="O537" s="5">
        <v>0</v>
      </c>
      <c r="P537" s="5">
        <f>ROUND(Source!DK522,O537)</f>
        <v>303422</v>
      </c>
      <c r="Q537" s="5"/>
      <c r="R537" s="5"/>
      <c r="S537" s="5"/>
      <c r="T537" s="5"/>
      <c r="U537" s="5"/>
      <c r="V537" s="5"/>
      <c r="W537" s="5">
        <v>42399</v>
      </c>
      <c r="X537" s="5">
        <v>1</v>
      </c>
      <c r="Y537" s="5">
        <v>42399</v>
      </c>
      <c r="Z537" s="5">
        <v>303422</v>
      </c>
      <c r="AA537" s="5">
        <v>1</v>
      </c>
      <c r="AB537" s="5">
        <v>303422</v>
      </c>
    </row>
    <row r="538" spans="1:28" x14ac:dyDescent="0.2">
      <c r="A538" s="5">
        <v>50</v>
      </c>
      <c r="B538" s="5">
        <v>0</v>
      </c>
      <c r="C538" s="5">
        <v>0</v>
      </c>
      <c r="D538" s="5">
        <v>1</v>
      </c>
      <c r="E538" s="5">
        <v>232</v>
      </c>
      <c r="F538" s="5">
        <f>ROUND(Source!BC522,O538)</f>
        <v>0</v>
      </c>
      <c r="G538" s="5" t="s">
        <v>105</v>
      </c>
      <c r="H538" s="5" t="s">
        <v>106</v>
      </c>
      <c r="I538" s="5"/>
      <c r="J538" s="5"/>
      <c r="K538" s="5">
        <v>232</v>
      </c>
      <c r="L538" s="5">
        <v>15</v>
      </c>
      <c r="M538" s="5">
        <v>3</v>
      </c>
      <c r="N538" s="5" t="s">
        <v>3</v>
      </c>
      <c r="O538" s="5">
        <v>0</v>
      </c>
      <c r="P538" s="5">
        <f>ROUND(Source!EU522,O538)</f>
        <v>0</v>
      </c>
      <c r="Q538" s="5"/>
      <c r="R538" s="5"/>
      <c r="S538" s="5"/>
      <c r="T538" s="5"/>
      <c r="U538" s="5"/>
      <c r="V538" s="5"/>
      <c r="W538" s="5">
        <v>0</v>
      </c>
      <c r="X538" s="5">
        <v>1</v>
      </c>
      <c r="Y538" s="5">
        <v>0</v>
      </c>
      <c r="Z538" s="5">
        <v>0</v>
      </c>
      <c r="AA538" s="5">
        <v>1</v>
      </c>
      <c r="AB538" s="5">
        <v>0</v>
      </c>
    </row>
    <row r="539" spans="1:28" x14ac:dyDescent="0.2">
      <c r="A539" s="5">
        <v>50</v>
      </c>
      <c r="B539" s="5">
        <v>1</v>
      </c>
      <c r="C539" s="5">
        <v>0</v>
      </c>
      <c r="D539" s="5">
        <v>1</v>
      </c>
      <c r="E539" s="5">
        <v>214</v>
      </c>
      <c r="F539" s="5">
        <f>ROUND(Source!AS522,O539)</f>
        <v>29329</v>
      </c>
      <c r="G539" s="5" t="s">
        <v>107</v>
      </c>
      <c r="H539" s="5" t="s">
        <v>108</v>
      </c>
      <c r="I539" s="5"/>
      <c r="J539" s="5"/>
      <c r="K539" s="5">
        <v>214</v>
      </c>
      <c r="L539" s="5">
        <v>16</v>
      </c>
      <c r="M539" s="5">
        <v>0</v>
      </c>
      <c r="N539" s="5" t="s">
        <v>3</v>
      </c>
      <c r="O539" s="5">
        <v>0</v>
      </c>
      <c r="P539" s="5">
        <f>ROUND(Source!EK522,O539)</f>
        <v>242913</v>
      </c>
      <c r="Q539" s="5"/>
      <c r="R539" s="5"/>
      <c r="S539" s="5"/>
      <c r="T539" s="5"/>
      <c r="U539" s="5"/>
      <c r="V539" s="5"/>
      <c r="W539" s="5">
        <v>29329</v>
      </c>
      <c r="X539" s="5">
        <v>1</v>
      </c>
      <c r="Y539" s="5">
        <v>29329</v>
      </c>
      <c r="Z539" s="5">
        <v>242913</v>
      </c>
      <c r="AA539" s="5">
        <v>1</v>
      </c>
      <c r="AB539" s="5">
        <v>242913</v>
      </c>
    </row>
    <row r="540" spans="1:28" x14ac:dyDescent="0.2">
      <c r="A540" s="5">
        <v>50</v>
      </c>
      <c r="B540" s="5">
        <v>1</v>
      </c>
      <c r="C540" s="5">
        <v>0</v>
      </c>
      <c r="D540" s="5">
        <v>1</v>
      </c>
      <c r="E540" s="5">
        <v>215</v>
      </c>
      <c r="F540" s="5">
        <f>ROUND(Source!AT522,O540)</f>
        <v>910692</v>
      </c>
      <c r="G540" s="5" t="s">
        <v>109</v>
      </c>
      <c r="H540" s="5" t="s">
        <v>110</v>
      </c>
      <c r="I540" s="5"/>
      <c r="J540" s="5"/>
      <c r="K540" s="5">
        <v>215</v>
      </c>
      <c r="L540" s="5">
        <v>17</v>
      </c>
      <c r="M540" s="5">
        <v>0</v>
      </c>
      <c r="N540" s="5" t="s">
        <v>3</v>
      </c>
      <c r="O540" s="5">
        <v>0</v>
      </c>
      <c r="P540" s="5">
        <f>ROUND(Source!EL522,O540)</f>
        <v>6973354</v>
      </c>
      <c r="Q540" s="5"/>
      <c r="R540" s="5"/>
      <c r="S540" s="5"/>
      <c r="T540" s="5"/>
      <c r="U540" s="5"/>
      <c r="V540" s="5"/>
      <c r="W540" s="5">
        <v>910692</v>
      </c>
      <c r="X540" s="5">
        <v>1</v>
      </c>
      <c r="Y540" s="5">
        <v>910692</v>
      </c>
      <c r="Z540" s="5">
        <v>6973354</v>
      </c>
      <c r="AA540" s="5">
        <v>1</v>
      </c>
      <c r="AB540" s="5">
        <v>6973354</v>
      </c>
    </row>
    <row r="541" spans="1:28" x14ac:dyDescent="0.2">
      <c r="A541" s="5">
        <v>50</v>
      </c>
      <c r="B541" s="5">
        <v>1</v>
      </c>
      <c r="C541" s="5">
        <v>0</v>
      </c>
      <c r="D541" s="5">
        <v>1</v>
      </c>
      <c r="E541" s="5">
        <v>217</v>
      </c>
      <c r="F541" s="5">
        <f>ROUND(Source!AU522,O541)</f>
        <v>0</v>
      </c>
      <c r="G541" s="5" t="s">
        <v>111</v>
      </c>
      <c r="H541" s="5" t="s">
        <v>112</v>
      </c>
      <c r="I541" s="5"/>
      <c r="J541" s="5"/>
      <c r="K541" s="5">
        <v>217</v>
      </c>
      <c r="L541" s="5">
        <v>18</v>
      </c>
      <c r="M541" s="5">
        <v>0</v>
      </c>
      <c r="N541" s="5" t="s">
        <v>3</v>
      </c>
      <c r="O541" s="5">
        <v>0</v>
      </c>
      <c r="P541" s="5">
        <f>ROUND(Source!EM522,O541)</f>
        <v>0</v>
      </c>
      <c r="Q541" s="5"/>
      <c r="R541" s="5"/>
      <c r="S541" s="5"/>
      <c r="T541" s="5"/>
      <c r="U541" s="5"/>
      <c r="V541" s="5"/>
      <c r="W541" s="5">
        <v>0</v>
      </c>
      <c r="X541" s="5">
        <v>1</v>
      </c>
      <c r="Y541" s="5">
        <v>0</v>
      </c>
      <c r="Z541" s="5">
        <v>0</v>
      </c>
      <c r="AA541" s="5">
        <v>1</v>
      </c>
      <c r="AB541" s="5">
        <v>0</v>
      </c>
    </row>
    <row r="542" spans="1:28" x14ac:dyDescent="0.2">
      <c r="A542" s="5">
        <v>50</v>
      </c>
      <c r="B542" s="5">
        <v>0</v>
      </c>
      <c r="C542" s="5">
        <v>0</v>
      </c>
      <c r="D542" s="5">
        <v>1</v>
      </c>
      <c r="E542" s="5">
        <v>230</v>
      </c>
      <c r="F542" s="5">
        <f>ROUND(Source!BA522,O542)</f>
        <v>0</v>
      </c>
      <c r="G542" s="5" t="s">
        <v>113</v>
      </c>
      <c r="H542" s="5" t="s">
        <v>114</v>
      </c>
      <c r="I542" s="5"/>
      <c r="J542" s="5"/>
      <c r="K542" s="5">
        <v>230</v>
      </c>
      <c r="L542" s="5">
        <v>19</v>
      </c>
      <c r="M542" s="5">
        <v>3</v>
      </c>
      <c r="N542" s="5" t="s">
        <v>3</v>
      </c>
      <c r="O542" s="5">
        <v>0</v>
      </c>
      <c r="P542" s="5">
        <f>ROUND(Source!ES522,O542)</f>
        <v>0</v>
      </c>
      <c r="Q542" s="5"/>
      <c r="R542" s="5"/>
      <c r="S542" s="5"/>
      <c r="T542" s="5"/>
      <c r="U542" s="5"/>
      <c r="V542" s="5"/>
      <c r="W542" s="5">
        <v>0</v>
      </c>
      <c r="X542" s="5">
        <v>1</v>
      </c>
      <c r="Y542" s="5">
        <v>0</v>
      </c>
      <c r="Z542" s="5">
        <v>0</v>
      </c>
      <c r="AA542" s="5">
        <v>1</v>
      </c>
      <c r="AB542" s="5">
        <v>0</v>
      </c>
    </row>
    <row r="543" spans="1:28" x14ac:dyDescent="0.2">
      <c r="A543" s="5">
        <v>50</v>
      </c>
      <c r="B543" s="5">
        <v>0</v>
      </c>
      <c r="C543" s="5">
        <v>0</v>
      </c>
      <c r="D543" s="5">
        <v>1</v>
      </c>
      <c r="E543" s="5">
        <v>206</v>
      </c>
      <c r="F543" s="5">
        <f>ROUND(Source!T522,O543)</f>
        <v>0</v>
      </c>
      <c r="G543" s="5" t="s">
        <v>115</v>
      </c>
      <c r="H543" s="5" t="s">
        <v>116</v>
      </c>
      <c r="I543" s="5"/>
      <c r="J543" s="5"/>
      <c r="K543" s="5">
        <v>206</v>
      </c>
      <c r="L543" s="5">
        <v>20</v>
      </c>
      <c r="M543" s="5">
        <v>3</v>
      </c>
      <c r="N543" s="5" t="s">
        <v>3</v>
      </c>
      <c r="O543" s="5">
        <v>0</v>
      </c>
      <c r="P543" s="5">
        <f>ROUND(Source!DL522,O543)</f>
        <v>0</v>
      </c>
      <c r="Q543" s="5"/>
      <c r="R543" s="5"/>
      <c r="S543" s="5"/>
      <c r="T543" s="5"/>
      <c r="U543" s="5"/>
      <c r="V543" s="5"/>
      <c r="W543" s="5">
        <v>0</v>
      </c>
      <c r="X543" s="5">
        <v>1</v>
      </c>
      <c r="Y543" s="5">
        <v>0</v>
      </c>
      <c r="Z543" s="5">
        <v>0</v>
      </c>
      <c r="AA543" s="5">
        <v>1</v>
      </c>
      <c r="AB543" s="5">
        <v>0</v>
      </c>
    </row>
    <row r="544" spans="1:28" x14ac:dyDescent="0.2">
      <c r="A544" s="5">
        <v>50</v>
      </c>
      <c r="B544" s="5">
        <v>0</v>
      </c>
      <c r="C544" s="5">
        <v>0</v>
      </c>
      <c r="D544" s="5">
        <v>1</v>
      </c>
      <c r="E544" s="5">
        <v>207</v>
      </c>
      <c r="F544" s="5">
        <f>Source!U522</f>
        <v>4032.9321639999994</v>
      </c>
      <c r="G544" s="5" t="s">
        <v>117</v>
      </c>
      <c r="H544" s="5" t="s">
        <v>118</v>
      </c>
      <c r="I544" s="5"/>
      <c r="J544" s="5"/>
      <c r="K544" s="5">
        <v>207</v>
      </c>
      <c r="L544" s="5">
        <v>21</v>
      </c>
      <c r="M544" s="5">
        <v>3</v>
      </c>
      <c r="N544" s="5" t="s">
        <v>3</v>
      </c>
      <c r="O544" s="5">
        <v>-1</v>
      </c>
      <c r="P544" s="5">
        <f>Source!DM522</f>
        <v>4032.9321639999994</v>
      </c>
      <c r="Q544" s="5"/>
      <c r="R544" s="5"/>
      <c r="S544" s="5"/>
      <c r="T544" s="5"/>
      <c r="U544" s="5"/>
      <c r="V544" s="5"/>
      <c r="W544" s="5">
        <v>4032.9321639999994</v>
      </c>
      <c r="X544" s="5">
        <v>1</v>
      </c>
      <c r="Y544" s="5">
        <v>4032.9321639999994</v>
      </c>
      <c r="Z544" s="5">
        <v>4032.9321639999994</v>
      </c>
      <c r="AA544" s="5">
        <v>1</v>
      </c>
      <c r="AB544" s="5">
        <v>4032.9321639999994</v>
      </c>
    </row>
    <row r="545" spans="1:206" x14ac:dyDescent="0.2">
      <c r="A545" s="5">
        <v>50</v>
      </c>
      <c r="B545" s="5">
        <v>0</v>
      </c>
      <c r="C545" s="5">
        <v>0</v>
      </c>
      <c r="D545" s="5">
        <v>1</v>
      </c>
      <c r="E545" s="5">
        <v>208</v>
      </c>
      <c r="F545" s="5">
        <f>Source!V522</f>
        <v>1213.6591028399998</v>
      </c>
      <c r="G545" s="5" t="s">
        <v>119</v>
      </c>
      <c r="H545" s="5" t="s">
        <v>120</v>
      </c>
      <c r="I545" s="5"/>
      <c r="J545" s="5"/>
      <c r="K545" s="5">
        <v>208</v>
      </c>
      <c r="L545" s="5">
        <v>22</v>
      </c>
      <c r="M545" s="5">
        <v>3</v>
      </c>
      <c r="N545" s="5" t="s">
        <v>3</v>
      </c>
      <c r="O545" s="5">
        <v>-1</v>
      </c>
      <c r="P545" s="5">
        <f>Source!DN522</f>
        <v>1213.6591028399998</v>
      </c>
      <c r="Q545" s="5"/>
      <c r="R545" s="5"/>
      <c r="S545" s="5"/>
      <c r="T545" s="5"/>
      <c r="U545" s="5"/>
      <c r="V545" s="5"/>
      <c r="W545" s="5">
        <v>1213.6591028400001</v>
      </c>
      <c r="X545" s="5">
        <v>1</v>
      </c>
      <c r="Y545" s="5">
        <v>1213.6591028400001</v>
      </c>
      <c r="Z545" s="5">
        <v>1213.6591028400001</v>
      </c>
      <c r="AA545" s="5">
        <v>1</v>
      </c>
      <c r="AB545" s="5">
        <v>1213.6591028400001</v>
      </c>
    </row>
    <row r="546" spans="1:206" x14ac:dyDescent="0.2">
      <c r="A546" s="5">
        <v>50</v>
      </c>
      <c r="B546" s="5">
        <v>0</v>
      </c>
      <c r="C546" s="5">
        <v>0</v>
      </c>
      <c r="D546" s="5">
        <v>1</v>
      </c>
      <c r="E546" s="5">
        <v>209</v>
      </c>
      <c r="F546" s="5">
        <f>ROUND(Source!W522,O546)</f>
        <v>924</v>
      </c>
      <c r="G546" s="5" t="s">
        <v>121</v>
      </c>
      <c r="H546" s="5" t="s">
        <v>122</v>
      </c>
      <c r="I546" s="5"/>
      <c r="J546" s="5"/>
      <c r="K546" s="5">
        <v>209</v>
      </c>
      <c r="L546" s="5">
        <v>23</v>
      </c>
      <c r="M546" s="5">
        <v>3</v>
      </c>
      <c r="N546" s="5" t="s">
        <v>3</v>
      </c>
      <c r="O546" s="5">
        <v>0</v>
      </c>
      <c r="P546" s="5">
        <f>ROUND(Source!DO522,O546)</f>
        <v>924</v>
      </c>
      <c r="Q546" s="5"/>
      <c r="R546" s="5"/>
      <c r="S546" s="5"/>
      <c r="T546" s="5"/>
      <c r="U546" s="5"/>
      <c r="V546" s="5"/>
      <c r="W546" s="5">
        <v>924</v>
      </c>
      <c r="X546" s="5">
        <v>1</v>
      </c>
      <c r="Y546" s="5">
        <v>924</v>
      </c>
      <c r="Z546" s="5">
        <v>924</v>
      </c>
      <c r="AA546" s="5">
        <v>1</v>
      </c>
      <c r="AB546" s="5">
        <v>924</v>
      </c>
    </row>
    <row r="547" spans="1:206" x14ac:dyDescent="0.2">
      <c r="A547" s="5">
        <v>50</v>
      </c>
      <c r="B547" s="5">
        <v>0</v>
      </c>
      <c r="C547" s="5">
        <v>0</v>
      </c>
      <c r="D547" s="5">
        <v>1</v>
      </c>
      <c r="E547" s="5">
        <v>233</v>
      </c>
      <c r="F547" s="5">
        <f>ROUND(Source!BD522,O547)</f>
        <v>3721</v>
      </c>
      <c r="G547" s="5" t="s">
        <v>123</v>
      </c>
      <c r="H547" s="5" t="s">
        <v>124</v>
      </c>
      <c r="I547" s="5"/>
      <c r="J547" s="5"/>
      <c r="K547" s="5">
        <v>233</v>
      </c>
      <c r="L547" s="5">
        <v>24</v>
      </c>
      <c r="M547" s="5">
        <v>3</v>
      </c>
      <c r="N547" s="5" t="s">
        <v>3</v>
      </c>
      <c r="O547" s="5">
        <v>0</v>
      </c>
      <c r="P547" s="5">
        <f>ROUND(Source!EV522,O547)</f>
        <v>28916</v>
      </c>
      <c r="Q547" s="5"/>
      <c r="R547" s="5"/>
      <c r="S547" s="5"/>
      <c r="T547" s="5"/>
      <c r="U547" s="5"/>
      <c r="V547" s="5"/>
      <c r="W547" s="5">
        <v>3721</v>
      </c>
      <c r="X547" s="5">
        <v>1</v>
      </c>
      <c r="Y547" s="5">
        <v>3721</v>
      </c>
      <c r="Z547" s="5">
        <v>28916</v>
      </c>
      <c r="AA547" s="5">
        <v>1</v>
      </c>
      <c r="AB547" s="5">
        <v>28916</v>
      </c>
    </row>
    <row r="548" spans="1:206" x14ac:dyDescent="0.2">
      <c r="A548" s="5">
        <v>50</v>
      </c>
      <c r="B548" s="5">
        <v>0</v>
      </c>
      <c r="C548" s="5">
        <v>0</v>
      </c>
      <c r="D548" s="5">
        <v>1</v>
      </c>
      <c r="E548" s="5">
        <v>210</v>
      </c>
      <c r="F548" s="5">
        <f>ROUND(Source!X522,O548)</f>
        <v>55382</v>
      </c>
      <c r="G548" s="5" t="s">
        <v>125</v>
      </c>
      <c r="H548" s="5" t="s">
        <v>126</v>
      </c>
      <c r="I548" s="5"/>
      <c r="J548" s="5"/>
      <c r="K548" s="5">
        <v>210</v>
      </c>
      <c r="L548" s="5">
        <v>25</v>
      </c>
      <c r="M548" s="5">
        <v>3</v>
      </c>
      <c r="N548" s="5" t="s">
        <v>3</v>
      </c>
      <c r="O548" s="5">
        <v>0</v>
      </c>
      <c r="P548" s="5">
        <f>ROUND(Source!DP522,O548)</f>
        <v>394088</v>
      </c>
      <c r="Q548" s="5"/>
      <c r="R548" s="5"/>
      <c r="S548" s="5"/>
      <c r="T548" s="5"/>
      <c r="U548" s="5"/>
      <c r="V548" s="5"/>
      <c r="W548" s="5">
        <v>55382</v>
      </c>
      <c r="X548" s="5">
        <v>1</v>
      </c>
      <c r="Y548" s="5">
        <v>55382</v>
      </c>
      <c r="Z548" s="5">
        <v>394088</v>
      </c>
      <c r="AA548" s="5">
        <v>1</v>
      </c>
      <c r="AB548" s="5">
        <v>394088</v>
      </c>
    </row>
    <row r="549" spans="1:206" x14ac:dyDescent="0.2">
      <c r="A549" s="5">
        <v>50</v>
      </c>
      <c r="B549" s="5">
        <v>0</v>
      </c>
      <c r="C549" s="5">
        <v>0</v>
      </c>
      <c r="D549" s="5">
        <v>1</v>
      </c>
      <c r="E549" s="5">
        <v>211</v>
      </c>
      <c r="F549" s="5">
        <f>ROUND(Source!Y522,O549)</f>
        <v>31495</v>
      </c>
      <c r="G549" s="5" t="s">
        <v>127</v>
      </c>
      <c r="H549" s="5" t="s">
        <v>128</v>
      </c>
      <c r="I549" s="5"/>
      <c r="J549" s="5"/>
      <c r="K549" s="5">
        <v>211</v>
      </c>
      <c r="L549" s="5">
        <v>26</v>
      </c>
      <c r="M549" s="5">
        <v>3</v>
      </c>
      <c r="N549" s="5" t="s">
        <v>3</v>
      </c>
      <c r="O549" s="5">
        <v>0</v>
      </c>
      <c r="P549" s="5">
        <f>ROUND(Source!DQ522,O549)</f>
        <v>223469</v>
      </c>
      <c r="Q549" s="5"/>
      <c r="R549" s="5"/>
      <c r="S549" s="5"/>
      <c r="T549" s="5"/>
      <c r="U549" s="5"/>
      <c r="V549" s="5"/>
      <c r="W549" s="5">
        <v>31495</v>
      </c>
      <c r="X549" s="5">
        <v>1</v>
      </c>
      <c r="Y549" s="5">
        <v>31495</v>
      </c>
      <c r="Z549" s="5">
        <v>223469</v>
      </c>
      <c r="AA549" s="5">
        <v>1</v>
      </c>
      <c r="AB549" s="5">
        <v>223469</v>
      </c>
    </row>
    <row r="550" spans="1:206" x14ac:dyDescent="0.2">
      <c r="A550" s="5">
        <v>50</v>
      </c>
      <c r="B550" s="5">
        <v>1</v>
      </c>
      <c r="C550" s="5">
        <v>0</v>
      </c>
      <c r="D550" s="5">
        <v>1</v>
      </c>
      <c r="E550" s="5">
        <v>224</v>
      </c>
      <c r="F550" s="5">
        <f>ROUND(Source!AR522,O550)</f>
        <v>946627</v>
      </c>
      <c r="G550" s="5" t="s">
        <v>129</v>
      </c>
      <c r="H550" s="5" t="s">
        <v>130</v>
      </c>
      <c r="I550" s="5"/>
      <c r="J550" s="5"/>
      <c r="K550" s="5">
        <v>224</v>
      </c>
      <c r="L550" s="5">
        <v>27</v>
      </c>
      <c r="M550" s="5">
        <v>0</v>
      </c>
      <c r="N550" s="5" t="s">
        <v>3</v>
      </c>
      <c r="O550" s="5">
        <v>0</v>
      </c>
      <c r="P550" s="5">
        <f>ROUND(Source!EJ522,O550)</f>
        <v>7222873</v>
      </c>
      <c r="Q550" s="5"/>
      <c r="R550" s="5"/>
      <c r="S550" s="5"/>
      <c r="T550" s="5"/>
      <c r="U550" s="5"/>
      <c r="V550" s="5"/>
      <c r="W550" s="5">
        <v>946627</v>
      </c>
      <c r="X550" s="5">
        <v>1</v>
      </c>
      <c r="Y550" s="5">
        <v>946627</v>
      </c>
      <c r="Z550" s="5">
        <v>7222873</v>
      </c>
      <c r="AA550" s="5">
        <v>1</v>
      </c>
      <c r="AB550" s="5">
        <v>7222873</v>
      </c>
    </row>
    <row r="552" spans="1:206" x14ac:dyDescent="0.2">
      <c r="A552" s="3">
        <v>51</v>
      </c>
      <c r="B552" s="3">
        <f>B12</f>
        <v>611</v>
      </c>
      <c r="C552" s="3">
        <f>A12</f>
        <v>1</v>
      </c>
      <c r="D552" s="3">
        <f>ROW(A12)</f>
        <v>12</v>
      </c>
      <c r="E552" s="3"/>
      <c r="F552" s="3" t="str">
        <f>IF(F12&lt;&gt;"",F12,"")</f>
        <v/>
      </c>
      <c r="G552" s="3" t="str">
        <f>IF(G12&lt;&gt;"",G12,"")</f>
        <v>02-04-1-01-02к2  АБ ПЭ1, ПЭ2 10кВт Андроновка</v>
      </c>
      <c r="H552" s="3">
        <v>0</v>
      </c>
      <c r="I552" s="3"/>
      <c r="J552" s="3"/>
      <c r="K552" s="3"/>
      <c r="L552" s="3"/>
      <c r="M552" s="3"/>
      <c r="N552" s="3"/>
      <c r="O552" s="3">
        <f t="shared" ref="O552:T552" si="525">ROUND(O522,0)</f>
        <v>859750</v>
      </c>
      <c r="P552" s="3">
        <f t="shared" si="525"/>
        <v>560291</v>
      </c>
      <c r="Q552" s="3">
        <f t="shared" si="525"/>
        <v>257060</v>
      </c>
      <c r="R552" s="3">
        <f t="shared" si="525"/>
        <v>15232</v>
      </c>
      <c r="S552" s="3">
        <f t="shared" si="525"/>
        <v>42399</v>
      </c>
      <c r="T552" s="3">
        <f t="shared" si="525"/>
        <v>0</v>
      </c>
      <c r="U552" s="3">
        <f>U522</f>
        <v>4032.9321639999994</v>
      </c>
      <c r="V552" s="3">
        <f>V522</f>
        <v>1213.6591028399998</v>
      </c>
      <c r="W552" s="3">
        <f>ROUND(W522,0)</f>
        <v>924</v>
      </c>
      <c r="X552" s="3">
        <f>ROUND(X522,0)</f>
        <v>55382</v>
      </c>
      <c r="Y552" s="3">
        <f>ROUND(Y522,0)</f>
        <v>31495</v>
      </c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>
        <f t="shared" ref="AO552:BD552" si="526">ROUND(AO522,0)</f>
        <v>0</v>
      </c>
      <c r="AP552" s="3">
        <f t="shared" si="526"/>
        <v>6606</v>
      </c>
      <c r="AQ552" s="3">
        <f t="shared" si="526"/>
        <v>0</v>
      </c>
      <c r="AR552" s="3">
        <f t="shared" si="526"/>
        <v>946627</v>
      </c>
      <c r="AS552" s="3">
        <f t="shared" si="526"/>
        <v>29329</v>
      </c>
      <c r="AT552" s="3">
        <f t="shared" si="526"/>
        <v>910692</v>
      </c>
      <c r="AU552" s="3">
        <f t="shared" si="526"/>
        <v>0</v>
      </c>
      <c r="AV552" s="3">
        <f t="shared" si="526"/>
        <v>560291</v>
      </c>
      <c r="AW552" s="3">
        <f t="shared" si="526"/>
        <v>553685</v>
      </c>
      <c r="AX552" s="3">
        <f t="shared" si="526"/>
        <v>0</v>
      </c>
      <c r="AY552" s="3">
        <f t="shared" si="526"/>
        <v>553685</v>
      </c>
      <c r="AZ552" s="3">
        <f t="shared" si="526"/>
        <v>6606</v>
      </c>
      <c r="BA552" s="3">
        <f t="shared" si="526"/>
        <v>0</v>
      </c>
      <c r="BB552" s="3">
        <f t="shared" si="526"/>
        <v>0</v>
      </c>
      <c r="BC552" s="3">
        <f t="shared" si="526"/>
        <v>0</v>
      </c>
      <c r="BD552" s="3">
        <f t="shared" si="526"/>
        <v>3721</v>
      </c>
      <c r="BE552" s="3"/>
      <c r="BF552" s="3"/>
      <c r="BG552" s="3"/>
      <c r="BH552" s="3"/>
      <c r="BI552" s="3"/>
      <c r="BJ552" s="3"/>
      <c r="BK552" s="3"/>
      <c r="BL552" s="3"/>
      <c r="BM552" s="3"/>
      <c r="BN552" s="3"/>
      <c r="BO552" s="3"/>
      <c r="BP552" s="3"/>
      <c r="BQ552" s="3"/>
      <c r="BR552" s="3"/>
      <c r="BS552" s="3"/>
      <c r="BT552" s="3"/>
      <c r="BU552" s="3"/>
      <c r="BV552" s="3"/>
      <c r="BW552" s="3"/>
      <c r="BX552" s="3"/>
      <c r="BY552" s="3"/>
      <c r="BZ552" s="3"/>
      <c r="CA552" s="3"/>
      <c r="CB552" s="3"/>
      <c r="CC552" s="3"/>
      <c r="CD552" s="3"/>
      <c r="CE552" s="3"/>
      <c r="CF552" s="3"/>
      <c r="CG552" s="3"/>
      <c r="CH552" s="3"/>
      <c r="CI552" s="3"/>
      <c r="CJ552" s="3"/>
      <c r="CK552" s="3"/>
      <c r="CL552" s="3"/>
      <c r="CM552" s="3"/>
      <c r="CN552" s="3"/>
      <c r="CO552" s="3"/>
      <c r="CP552" s="3"/>
      <c r="CQ552" s="3"/>
      <c r="CR552" s="3"/>
      <c r="CS552" s="3"/>
      <c r="CT552" s="3"/>
      <c r="CU552" s="3"/>
      <c r="CV552" s="3"/>
      <c r="CW552" s="3"/>
      <c r="CX552" s="3"/>
      <c r="CY552" s="3"/>
      <c r="CZ552" s="3"/>
      <c r="DA552" s="3"/>
      <c r="DB552" s="3"/>
      <c r="DC552" s="3"/>
      <c r="DD552" s="3"/>
      <c r="DE552" s="3"/>
      <c r="DF552" s="3"/>
      <c r="DG552" s="4">
        <f t="shared" ref="DG552:DL552" si="527">ROUND(DG522,0)</f>
        <v>6605316</v>
      </c>
      <c r="DH552" s="4">
        <f t="shared" si="527"/>
        <v>4520540</v>
      </c>
      <c r="DI552" s="4">
        <f t="shared" si="527"/>
        <v>1781354</v>
      </c>
      <c r="DJ552" s="4">
        <f t="shared" si="527"/>
        <v>105702</v>
      </c>
      <c r="DK552" s="4">
        <f t="shared" si="527"/>
        <v>303422</v>
      </c>
      <c r="DL552" s="4">
        <f t="shared" si="527"/>
        <v>0</v>
      </c>
      <c r="DM552" s="4">
        <f>DM522</f>
        <v>4032.9321639999994</v>
      </c>
      <c r="DN552" s="4">
        <f>DN522</f>
        <v>1213.6591028399998</v>
      </c>
      <c r="DO552" s="4">
        <f>ROUND(DO522,0)</f>
        <v>924</v>
      </c>
      <c r="DP552" s="4">
        <f>ROUND(DP522,0)</f>
        <v>394088</v>
      </c>
      <c r="DQ552" s="4">
        <f>ROUND(DQ522,0)</f>
        <v>223469</v>
      </c>
      <c r="DR552" s="4"/>
      <c r="DS552" s="4"/>
      <c r="DT552" s="4"/>
      <c r="DU552" s="4"/>
      <c r="DV552" s="4"/>
      <c r="DW552" s="4"/>
      <c r="DX552" s="4"/>
      <c r="DY552" s="4"/>
      <c r="DZ552" s="4"/>
      <c r="EA552" s="4"/>
      <c r="EB552" s="4"/>
      <c r="EC552" s="4"/>
      <c r="ED552" s="4"/>
      <c r="EE552" s="4"/>
      <c r="EF552" s="4"/>
      <c r="EG552" s="4">
        <f t="shared" ref="EG552:EV552" si="528">ROUND(EG522,0)</f>
        <v>0</v>
      </c>
      <c r="EH552" s="4">
        <f t="shared" si="528"/>
        <v>6606</v>
      </c>
      <c r="EI552" s="4">
        <f t="shared" si="528"/>
        <v>0</v>
      </c>
      <c r="EJ552" s="4">
        <f t="shared" si="528"/>
        <v>7222873</v>
      </c>
      <c r="EK552" s="4">
        <f t="shared" si="528"/>
        <v>242913</v>
      </c>
      <c r="EL552" s="4">
        <f t="shared" si="528"/>
        <v>6973354</v>
      </c>
      <c r="EM552" s="4">
        <f t="shared" si="528"/>
        <v>0</v>
      </c>
      <c r="EN552" s="4">
        <f t="shared" si="528"/>
        <v>4520540</v>
      </c>
      <c r="EO552" s="4">
        <f t="shared" si="528"/>
        <v>4513934</v>
      </c>
      <c r="EP552" s="4">
        <f t="shared" si="528"/>
        <v>0</v>
      </c>
      <c r="EQ552" s="4">
        <f t="shared" si="528"/>
        <v>4513934</v>
      </c>
      <c r="ER552" s="4">
        <f t="shared" si="528"/>
        <v>6606</v>
      </c>
      <c r="ES552" s="4">
        <f t="shared" si="528"/>
        <v>0</v>
      </c>
      <c r="ET552" s="4">
        <f t="shared" si="528"/>
        <v>0</v>
      </c>
      <c r="EU552" s="4">
        <f t="shared" si="528"/>
        <v>0</v>
      </c>
      <c r="EV552" s="4">
        <f t="shared" si="528"/>
        <v>28916</v>
      </c>
      <c r="EW552" s="4"/>
      <c r="EX552" s="4"/>
      <c r="EY552" s="4"/>
      <c r="EZ552" s="4"/>
      <c r="FA552" s="4"/>
      <c r="FB552" s="4"/>
      <c r="FC552" s="4"/>
      <c r="FD552" s="4"/>
      <c r="FE552" s="4"/>
      <c r="FF552" s="4"/>
      <c r="FG552" s="4"/>
      <c r="FH552" s="4"/>
      <c r="FI552" s="4"/>
      <c r="FJ552" s="4"/>
      <c r="FK552" s="4"/>
      <c r="FL552" s="4"/>
      <c r="FM552" s="4"/>
      <c r="FN552" s="4"/>
      <c r="FO552" s="4"/>
      <c r="FP552" s="4"/>
      <c r="FQ552" s="4"/>
      <c r="FR552" s="4"/>
      <c r="FS552" s="4"/>
      <c r="FT552" s="4"/>
      <c r="FU552" s="4"/>
      <c r="FV552" s="4"/>
      <c r="FW552" s="4"/>
      <c r="FX552" s="4"/>
      <c r="FY552" s="4"/>
      <c r="FZ552" s="4"/>
      <c r="GA552" s="4"/>
      <c r="GB552" s="4"/>
      <c r="GC552" s="4"/>
      <c r="GD552" s="4"/>
      <c r="GE552" s="4"/>
      <c r="GF552" s="4"/>
      <c r="GG552" s="4"/>
      <c r="GH552" s="4"/>
      <c r="GI552" s="4"/>
      <c r="GJ552" s="4"/>
      <c r="GK552" s="4"/>
      <c r="GL552" s="4"/>
      <c r="GM552" s="4"/>
      <c r="GN552" s="4"/>
      <c r="GO552" s="4"/>
      <c r="GP552" s="4"/>
      <c r="GQ552" s="4"/>
      <c r="GR552" s="4"/>
      <c r="GS552" s="4"/>
      <c r="GT552" s="4"/>
      <c r="GU552" s="4"/>
      <c r="GV552" s="4"/>
      <c r="GW552" s="4"/>
      <c r="GX552" s="4">
        <v>0</v>
      </c>
    </row>
    <row r="554" spans="1:206" x14ac:dyDescent="0.2">
      <c r="A554" s="5">
        <v>50</v>
      </c>
      <c r="B554" s="5">
        <v>1</v>
      </c>
      <c r="C554" s="5">
        <v>0</v>
      </c>
      <c r="D554" s="5">
        <v>1</v>
      </c>
      <c r="E554" s="5">
        <v>201</v>
      </c>
      <c r="F554" s="5">
        <f>ROUND(Source!O552,O554)</f>
        <v>859750</v>
      </c>
      <c r="G554" s="5" t="s">
        <v>77</v>
      </c>
      <c r="H554" s="5" t="s">
        <v>78</v>
      </c>
      <c r="I554" s="5"/>
      <c r="J554" s="5"/>
      <c r="K554" s="5">
        <v>201</v>
      </c>
      <c r="L554" s="5">
        <v>1</v>
      </c>
      <c r="M554" s="5">
        <v>0</v>
      </c>
      <c r="N554" s="5" t="s">
        <v>3</v>
      </c>
      <c r="O554" s="5">
        <v>0</v>
      </c>
      <c r="P554" s="5">
        <f>ROUND(Source!DG552,O554)</f>
        <v>6605316</v>
      </c>
      <c r="Q554" s="5"/>
      <c r="R554" s="5"/>
      <c r="S554" s="5"/>
      <c r="T554" s="5"/>
      <c r="U554" s="5"/>
      <c r="V554" s="5"/>
      <c r="W554" s="5">
        <v>859750</v>
      </c>
      <c r="X554" s="5">
        <v>1</v>
      </c>
      <c r="Y554" s="5">
        <v>859750</v>
      </c>
      <c r="Z554" s="5">
        <v>6605316</v>
      </c>
      <c r="AA554" s="5">
        <v>1</v>
      </c>
      <c r="AB554" s="5">
        <v>6605316</v>
      </c>
    </row>
    <row r="555" spans="1:206" x14ac:dyDescent="0.2">
      <c r="A555" s="5">
        <v>50</v>
      </c>
      <c r="B555" s="5">
        <v>0</v>
      </c>
      <c r="C555" s="5">
        <v>0</v>
      </c>
      <c r="D555" s="5">
        <v>1</v>
      </c>
      <c r="E555" s="5">
        <v>202</v>
      </c>
      <c r="F555" s="5">
        <f>ROUND(Source!P552,O555)</f>
        <v>560291</v>
      </c>
      <c r="G555" s="5" t="s">
        <v>79</v>
      </c>
      <c r="H555" s="5" t="s">
        <v>80</v>
      </c>
      <c r="I555" s="5"/>
      <c r="J555" s="5"/>
      <c r="K555" s="5">
        <v>202</v>
      </c>
      <c r="L555" s="5">
        <v>2</v>
      </c>
      <c r="M555" s="5">
        <v>3</v>
      </c>
      <c r="N555" s="5" t="s">
        <v>3</v>
      </c>
      <c r="O555" s="5">
        <v>0</v>
      </c>
      <c r="P555" s="5">
        <f>ROUND(Source!DH552,O555)</f>
        <v>4520540</v>
      </c>
      <c r="Q555" s="5"/>
      <c r="R555" s="5"/>
      <c r="S555" s="5"/>
      <c r="T555" s="5"/>
      <c r="U555" s="5"/>
      <c r="V555" s="5"/>
      <c r="W555" s="5">
        <v>560291</v>
      </c>
      <c r="X555" s="5">
        <v>1</v>
      </c>
      <c r="Y555" s="5">
        <v>560291</v>
      </c>
      <c r="Z555" s="5">
        <v>4520540</v>
      </c>
      <c r="AA555" s="5">
        <v>1</v>
      </c>
      <c r="AB555" s="5">
        <v>4520540</v>
      </c>
    </row>
    <row r="556" spans="1:206" x14ac:dyDescent="0.2">
      <c r="A556" s="5">
        <v>50</v>
      </c>
      <c r="B556" s="5">
        <v>0</v>
      </c>
      <c r="C556" s="5">
        <v>0</v>
      </c>
      <c r="D556" s="5">
        <v>1</v>
      </c>
      <c r="E556" s="5">
        <v>222</v>
      </c>
      <c r="F556" s="5">
        <f>ROUND(Source!AO552,O556)</f>
        <v>0</v>
      </c>
      <c r="G556" s="5" t="s">
        <v>81</v>
      </c>
      <c r="H556" s="5" t="s">
        <v>82</v>
      </c>
      <c r="I556" s="5"/>
      <c r="J556" s="5"/>
      <c r="K556" s="5">
        <v>222</v>
      </c>
      <c r="L556" s="5">
        <v>3</v>
      </c>
      <c r="M556" s="5">
        <v>3</v>
      </c>
      <c r="N556" s="5" t="s">
        <v>3</v>
      </c>
      <c r="O556" s="5">
        <v>0</v>
      </c>
      <c r="P556" s="5">
        <f>ROUND(Source!EG552,O556)</f>
        <v>0</v>
      </c>
      <c r="Q556" s="5"/>
      <c r="R556" s="5"/>
      <c r="S556" s="5"/>
      <c r="T556" s="5"/>
      <c r="U556" s="5"/>
      <c r="V556" s="5"/>
      <c r="W556" s="5">
        <v>0</v>
      </c>
      <c r="X556" s="5">
        <v>1</v>
      </c>
      <c r="Y556" s="5">
        <v>0</v>
      </c>
      <c r="Z556" s="5">
        <v>0</v>
      </c>
      <c r="AA556" s="5">
        <v>1</v>
      </c>
      <c r="AB556" s="5">
        <v>0</v>
      </c>
    </row>
    <row r="557" spans="1:206" x14ac:dyDescent="0.2">
      <c r="A557" s="5">
        <v>50</v>
      </c>
      <c r="B557" s="5">
        <v>0</v>
      </c>
      <c r="C557" s="5">
        <v>0</v>
      </c>
      <c r="D557" s="5">
        <v>1</v>
      </c>
      <c r="E557" s="5">
        <v>225</v>
      </c>
      <c r="F557" s="5">
        <f>ROUND(Source!AV552,O557)</f>
        <v>560291</v>
      </c>
      <c r="G557" s="5" t="s">
        <v>83</v>
      </c>
      <c r="H557" s="5" t="s">
        <v>84</v>
      </c>
      <c r="I557" s="5"/>
      <c r="J557" s="5"/>
      <c r="K557" s="5">
        <v>225</v>
      </c>
      <c r="L557" s="5">
        <v>4</v>
      </c>
      <c r="M557" s="5">
        <v>3</v>
      </c>
      <c r="N557" s="5" t="s">
        <v>3</v>
      </c>
      <c r="O557" s="5">
        <v>0</v>
      </c>
      <c r="P557" s="5">
        <f>ROUND(Source!EN552,O557)</f>
        <v>4520540</v>
      </c>
      <c r="Q557" s="5"/>
      <c r="R557" s="5"/>
      <c r="S557" s="5"/>
      <c r="T557" s="5"/>
      <c r="U557" s="5"/>
      <c r="V557" s="5"/>
      <c r="W557" s="5">
        <v>560291</v>
      </c>
      <c r="X557" s="5">
        <v>1</v>
      </c>
      <c r="Y557" s="5">
        <v>560291</v>
      </c>
      <c r="Z557" s="5">
        <v>4520540</v>
      </c>
      <c r="AA557" s="5">
        <v>1</v>
      </c>
      <c r="AB557" s="5">
        <v>4520540</v>
      </c>
    </row>
    <row r="558" spans="1:206" x14ac:dyDescent="0.2">
      <c r="A558" s="5">
        <v>50</v>
      </c>
      <c r="B558" s="5">
        <v>1</v>
      </c>
      <c r="C558" s="5">
        <v>0</v>
      </c>
      <c r="D558" s="5">
        <v>1</v>
      </c>
      <c r="E558" s="5">
        <v>226</v>
      </c>
      <c r="F558" s="5">
        <f>ROUND(Source!AW552,O558)</f>
        <v>553685</v>
      </c>
      <c r="G558" s="5" t="s">
        <v>85</v>
      </c>
      <c r="H558" s="5" t="s">
        <v>86</v>
      </c>
      <c r="I558" s="5"/>
      <c r="J558" s="5"/>
      <c r="K558" s="5">
        <v>226</v>
      </c>
      <c r="L558" s="5">
        <v>5</v>
      </c>
      <c r="M558" s="5">
        <v>0</v>
      </c>
      <c r="N558" s="5" t="s">
        <v>3</v>
      </c>
      <c r="O558" s="5">
        <v>0</v>
      </c>
      <c r="P558" s="5">
        <f>ROUND(Source!EO552,O558)</f>
        <v>4513934</v>
      </c>
      <c r="Q558" s="5"/>
      <c r="R558" s="5"/>
      <c r="S558" s="5"/>
      <c r="T558" s="5"/>
      <c r="U558" s="5"/>
      <c r="V558" s="5"/>
      <c r="W558" s="5">
        <v>553685</v>
      </c>
      <c r="X558" s="5">
        <v>1</v>
      </c>
      <c r="Y558" s="5">
        <v>553685</v>
      </c>
      <c r="Z558" s="5">
        <v>4513934</v>
      </c>
      <c r="AA558" s="5">
        <v>1</v>
      </c>
      <c r="AB558" s="5">
        <v>4513934</v>
      </c>
    </row>
    <row r="559" spans="1:206" x14ac:dyDescent="0.2">
      <c r="A559" s="5">
        <v>50</v>
      </c>
      <c r="B559" s="5">
        <v>0</v>
      </c>
      <c r="C559" s="5">
        <v>0</v>
      </c>
      <c r="D559" s="5">
        <v>1</v>
      </c>
      <c r="E559" s="5">
        <v>227</v>
      </c>
      <c r="F559" s="5">
        <f>ROUND(Source!AX552,O559)</f>
        <v>0</v>
      </c>
      <c r="G559" s="5" t="s">
        <v>87</v>
      </c>
      <c r="H559" s="5" t="s">
        <v>88</v>
      </c>
      <c r="I559" s="5"/>
      <c r="J559" s="5"/>
      <c r="K559" s="5">
        <v>227</v>
      </c>
      <c r="L559" s="5">
        <v>6</v>
      </c>
      <c r="M559" s="5">
        <v>3</v>
      </c>
      <c r="N559" s="5" t="s">
        <v>3</v>
      </c>
      <c r="O559" s="5">
        <v>0</v>
      </c>
      <c r="P559" s="5">
        <f>ROUND(Source!EP552,O559)</f>
        <v>0</v>
      </c>
      <c r="Q559" s="5"/>
      <c r="R559" s="5"/>
      <c r="S559" s="5"/>
      <c r="T559" s="5"/>
      <c r="U559" s="5"/>
      <c r="V559" s="5"/>
      <c r="W559" s="5">
        <v>0</v>
      </c>
      <c r="X559" s="5">
        <v>1</v>
      </c>
      <c r="Y559" s="5">
        <v>0</v>
      </c>
      <c r="Z559" s="5">
        <v>0</v>
      </c>
      <c r="AA559" s="5">
        <v>1</v>
      </c>
      <c r="AB559" s="5">
        <v>0</v>
      </c>
    </row>
    <row r="560" spans="1:206" x14ac:dyDescent="0.2">
      <c r="A560" s="5">
        <v>50</v>
      </c>
      <c r="B560" s="5">
        <v>0</v>
      </c>
      <c r="C560" s="5">
        <v>0</v>
      </c>
      <c r="D560" s="5">
        <v>1</v>
      </c>
      <c r="E560" s="5">
        <v>228</v>
      </c>
      <c r="F560" s="5">
        <f>ROUND(Source!AY552,O560)</f>
        <v>553685</v>
      </c>
      <c r="G560" s="5" t="s">
        <v>89</v>
      </c>
      <c r="H560" s="5" t="s">
        <v>90</v>
      </c>
      <c r="I560" s="5"/>
      <c r="J560" s="5"/>
      <c r="K560" s="5">
        <v>228</v>
      </c>
      <c r="L560" s="5">
        <v>7</v>
      </c>
      <c r="M560" s="5">
        <v>3</v>
      </c>
      <c r="N560" s="5" t="s">
        <v>3</v>
      </c>
      <c r="O560" s="5">
        <v>0</v>
      </c>
      <c r="P560" s="5">
        <f>ROUND(Source!EQ552,O560)</f>
        <v>4513934</v>
      </c>
      <c r="Q560" s="5"/>
      <c r="R560" s="5"/>
      <c r="S560" s="5"/>
      <c r="T560" s="5"/>
      <c r="U560" s="5"/>
      <c r="V560" s="5"/>
      <c r="W560" s="5">
        <v>553685</v>
      </c>
      <c r="X560" s="5">
        <v>1</v>
      </c>
      <c r="Y560" s="5">
        <v>553685</v>
      </c>
      <c r="Z560" s="5">
        <v>4513934</v>
      </c>
      <c r="AA560" s="5">
        <v>1</v>
      </c>
      <c r="AB560" s="5">
        <v>4513934</v>
      </c>
    </row>
    <row r="561" spans="1:28" x14ac:dyDescent="0.2">
      <c r="A561" s="5">
        <v>50</v>
      </c>
      <c r="B561" s="5">
        <v>0</v>
      </c>
      <c r="C561" s="5">
        <v>0</v>
      </c>
      <c r="D561" s="5">
        <v>1</v>
      </c>
      <c r="E561" s="5">
        <v>216</v>
      </c>
      <c r="F561" s="5">
        <f>ROUND(Source!AP552,O561)</f>
        <v>6606</v>
      </c>
      <c r="G561" s="5" t="s">
        <v>91</v>
      </c>
      <c r="H561" s="5" t="s">
        <v>92</v>
      </c>
      <c r="I561" s="5"/>
      <c r="J561" s="5"/>
      <c r="K561" s="5">
        <v>216</v>
      </c>
      <c r="L561" s="5">
        <v>8</v>
      </c>
      <c r="M561" s="5">
        <v>3</v>
      </c>
      <c r="N561" s="5" t="s">
        <v>3</v>
      </c>
      <c r="O561" s="5">
        <v>0</v>
      </c>
      <c r="P561" s="5">
        <f>ROUND(Source!EH552,O561)</f>
        <v>6606</v>
      </c>
      <c r="Q561" s="5"/>
      <c r="R561" s="5"/>
      <c r="S561" s="5"/>
      <c r="T561" s="5"/>
      <c r="U561" s="5"/>
      <c r="V561" s="5"/>
      <c r="W561" s="5">
        <v>6606</v>
      </c>
      <c r="X561" s="5">
        <v>1</v>
      </c>
      <c r="Y561" s="5">
        <v>6606</v>
      </c>
      <c r="Z561" s="5">
        <v>6606</v>
      </c>
      <c r="AA561" s="5">
        <v>1</v>
      </c>
      <c r="AB561" s="5">
        <v>6606</v>
      </c>
    </row>
    <row r="562" spans="1:28" x14ac:dyDescent="0.2">
      <c r="A562" s="5">
        <v>50</v>
      </c>
      <c r="B562" s="5">
        <v>0</v>
      </c>
      <c r="C562" s="5">
        <v>0</v>
      </c>
      <c r="D562" s="5">
        <v>1</v>
      </c>
      <c r="E562" s="5">
        <v>223</v>
      </c>
      <c r="F562" s="5">
        <f>ROUND(Source!AQ552,O562)</f>
        <v>0</v>
      </c>
      <c r="G562" s="5" t="s">
        <v>93</v>
      </c>
      <c r="H562" s="5" t="s">
        <v>94</v>
      </c>
      <c r="I562" s="5"/>
      <c r="J562" s="5"/>
      <c r="K562" s="5">
        <v>223</v>
      </c>
      <c r="L562" s="5">
        <v>9</v>
      </c>
      <c r="M562" s="5">
        <v>3</v>
      </c>
      <c r="N562" s="5" t="s">
        <v>3</v>
      </c>
      <c r="O562" s="5">
        <v>0</v>
      </c>
      <c r="P562" s="5">
        <f>ROUND(Source!EI552,O562)</f>
        <v>0</v>
      </c>
      <c r="Q562" s="5"/>
      <c r="R562" s="5"/>
      <c r="S562" s="5"/>
      <c r="T562" s="5"/>
      <c r="U562" s="5"/>
      <c r="V562" s="5"/>
      <c r="W562" s="5">
        <v>0</v>
      </c>
      <c r="X562" s="5">
        <v>1</v>
      </c>
      <c r="Y562" s="5">
        <v>0</v>
      </c>
      <c r="Z562" s="5">
        <v>0</v>
      </c>
      <c r="AA562" s="5">
        <v>1</v>
      </c>
      <c r="AB562" s="5">
        <v>0</v>
      </c>
    </row>
    <row r="563" spans="1:28" x14ac:dyDescent="0.2">
      <c r="A563" s="5">
        <v>50</v>
      </c>
      <c r="B563" s="5">
        <v>0</v>
      </c>
      <c r="C563" s="5">
        <v>0</v>
      </c>
      <c r="D563" s="5">
        <v>1</v>
      </c>
      <c r="E563" s="5">
        <v>229</v>
      </c>
      <c r="F563" s="5">
        <f>ROUND(Source!AZ552,O563)</f>
        <v>6606</v>
      </c>
      <c r="G563" s="5" t="s">
        <v>95</v>
      </c>
      <c r="H563" s="5" t="s">
        <v>96</v>
      </c>
      <c r="I563" s="5"/>
      <c r="J563" s="5"/>
      <c r="K563" s="5">
        <v>229</v>
      </c>
      <c r="L563" s="5">
        <v>10</v>
      </c>
      <c r="M563" s="5">
        <v>3</v>
      </c>
      <c r="N563" s="5" t="s">
        <v>3</v>
      </c>
      <c r="O563" s="5">
        <v>0</v>
      </c>
      <c r="P563" s="5">
        <f>ROUND(Source!ER552,O563)</f>
        <v>6606</v>
      </c>
      <c r="Q563" s="5"/>
      <c r="R563" s="5"/>
      <c r="S563" s="5"/>
      <c r="T563" s="5"/>
      <c r="U563" s="5"/>
      <c r="V563" s="5"/>
      <c r="W563" s="5">
        <v>6606</v>
      </c>
      <c r="X563" s="5">
        <v>1</v>
      </c>
      <c r="Y563" s="5">
        <v>6606</v>
      </c>
      <c r="Z563" s="5">
        <v>6606</v>
      </c>
      <c r="AA563" s="5">
        <v>1</v>
      </c>
      <c r="AB563" s="5">
        <v>6606</v>
      </c>
    </row>
    <row r="564" spans="1:28" x14ac:dyDescent="0.2">
      <c r="A564" s="5">
        <v>50</v>
      </c>
      <c r="B564" s="5">
        <v>1</v>
      </c>
      <c r="C564" s="5">
        <v>0</v>
      </c>
      <c r="D564" s="5">
        <v>1</v>
      </c>
      <c r="E564" s="5">
        <v>203</v>
      </c>
      <c r="F564" s="5">
        <f>ROUND(Source!Q552,O564)</f>
        <v>257060</v>
      </c>
      <c r="G564" s="5" t="s">
        <v>97</v>
      </c>
      <c r="H564" s="5" t="s">
        <v>98</v>
      </c>
      <c r="I564" s="5"/>
      <c r="J564" s="5"/>
      <c r="K564" s="5">
        <v>203</v>
      </c>
      <c r="L564" s="5">
        <v>11</v>
      </c>
      <c r="M564" s="5">
        <v>0</v>
      </c>
      <c r="N564" s="5" t="s">
        <v>3</v>
      </c>
      <c r="O564" s="5">
        <v>0</v>
      </c>
      <c r="P564" s="5">
        <f>ROUND(Source!DI552,O564)</f>
        <v>1781354</v>
      </c>
      <c r="Q564" s="5"/>
      <c r="R564" s="5"/>
      <c r="S564" s="5"/>
      <c r="T564" s="5"/>
      <c r="U564" s="5"/>
      <c r="V564" s="5"/>
      <c r="W564" s="5">
        <v>257060</v>
      </c>
      <c r="X564" s="5">
        <v>1</v>
      </c>
      <c r="Y564" s="5">
        <v>257060</v>
      </c>
      <c r="Z564" s="5">
        <v>1781354</v>
      </c>
      <c r="AA564" s="5">
        <v>1</v>
      </c>
      <c r="AB564" s="5">
        <v>1781354</v>
      </c>
    </row>
    <row r="565" spans="1:28" x14ac:dyDescent="0.2">
      <c r="A565" s="5">
        <v>50</v>
      </c>
      <c r="B565" s="5">
        <v>0</v>
      </c>
      <c r="C565" s="5">
        <v>0</v>
      </c>
      <c r="D565" s="5">
        <v>1</v>
      </c>
      <c r="E565" s="5">
        <v>231</v>
      </c>
      <c r="F565" s="5">
        <f>ROUND(Source!BB552,O565)</f>
        <v>0</v>
      </c>
      <c r="G565" s="5" t="s">
        <v>99</v>
      </c>
      <c r="H565" s="5" t="s">
        <v>100</v>
      </c>
      <c r="I565" s="5"/>
      <c r="J565" s="5"/>
      <c r="K565" s="5">
        <v>231</v>
      </c>
      <c r="L565" s="5">
        <v>12</v>
      </c>
      <c r="M565" s="5">
        <v>3</v>
      </c>
      <c r="N565" s="5" t="s">
        <v>3</v>
      </c>
      <c r="O565" s="5">
        <v>0</v>
      </c>
      <c r="P565" s="5">
        <f>ROUND(Source!ET552,O565)</f>
        <v>0</v>
      </c>
      <c r="Q565" s="5"/>
      <c r="R565" s="5"/>
      <c r="S565" s="5"/>
      <c r="T565" s="5"/>
      <c r="U565" s="5"/>
      <c r="V565" s="5"/>
      <c r="W565" s="5">
        <v>0</v>
      </c>
      <c r="X565" s="5">
        <v>1</v>
      </c>
      <c r="Y565" s="5">
        <v>0</v>
      </c>
      <c r="Z565" s="5">
        <v>0</v>
      </c>
      <c r="AA565" s="5">
        <v>1</v>
      </c>
      <c r="AB565" s="5">
        <v>0</v>
      </c>
    </row>
    <row r="566" spans="1:28" x14ac:dyDescent="0.2">
      <c r="A566" s="5">
        <v>50</v>
      </c>
      <c r="B566" s="5">
        <v>1</v>
      </c>
      <c r="C566" s="5">
        <v>0</v>
      </c>
      <c r="D566" s="5">
        <v>1</v>
      </c>
      <c r="E566" s="5">
        <v>204</v>
      </c>
      <c r="F566" s="5">
        <f>ROUND(Source!R552,O566)</f>
        <v>15232</v>
      </c>
      <c r="G566" s="5" t="s">
        <v>101</v>
      </c>
      <c r="H566" s="5" t="s">
        <v>102</v>
      </c>
      <c r="I566" s="5"/>
      <c r="J566" s="5"/>
      <c r="K566" s="5">
        <v>204</v>
      </c>
      <c r="L566" s="5">
        <v>13</v>
      </c>
      <c r="M566" s="5">
        <v>0</v>
      </c>
      <c r="N566" s="5" t="s">
        <v>3</v>
      </c>
      <c r="O566" s="5">
        <v>0</v>
      </c>
      <c r="P566" s="5">
        <f>ROUND(Source!DJ552,O566)</f>
        <v>105702</v>
      </c>
      <c r="Q566" s="5"/>
      <c r="R566" s="5"/>
      <c r="S566" s="5"/>
      <c r="T566" s="5"/>
      <c r="U566" s="5"/>
      <c r="V566" s="5"/>
      <c r="W566" s="5">
        <v>15232</v>
      </c>
      <c r="X566" s="5">
        <v>1</v>
      </c>
      <c r="Y566" s="5">
        <v>15232</v>
      </c>
      <c r="Z566" s="5">
        <v>105702</v>
      </c>
      <c r="AA566" s="5">
        <v>1</v>
      </c>
      <c r="AB566" s="5">
        <v>105702</v>
      </c>
    </row>
    <row r="567" spans="1:28" x14ac:dyDescent="0.2">
      <c r="A567" s="5">
        <v>50</v>
      </c>
      <c r="B567" s="5">
        <v>1</v>
      </c>
      <c r="C567" s="5">
        <v>0</v>
      </c>
      <c r="D567" s="5">
        <v>1</v>
      </c>
      <c r="E567" s="5">
        <v>205</v>
      </c>
      <c r="F567" s="5">
        <f>ROUND(Source!S552,O567)</f>
        <v>42399</v>
      </c>
      <c r="G567" s="5" t="s">
        <v>103</v>
      </c>
      <c r="H567" s="5" t="s">
        <v>104</v>
      </c>
      <c r="I567" s="5"/>
      <c r="J567" s="5"/>
      <c r="K567" s="5">
        <v>205</v>
      </c>
      <c r="L567" s="5">
        <v>14</v>
      </c>
      <c r="M567" s="5">
        <v>0</v>
      </c>
      <c r="N567" s="5" t="s">
        <v>3</v>
      </c>
      <c r="O567" s="5">
        <v>0</v>
      </c>
      <c r="P567" s="5">
        <f>ROUND(Source!DK552,O567)</f>
        <v>303422</v>
      </c>
      <c r="Q567" s="5"/>
      <c r="R567" s="5"/>
      <c r="S567" s="5"/>
      <c r="T567" s="5"/>
      <c r="U567" s="5"/>
      <c r="V567" s="5"/>
      <c r="W567" s="5">
        <v>42399</v>
      </c>
      <c r="X567" s="5">
        <v>1</v>
      </c>
      <c r="Y567" s="5">
        <v>42399</v>
      </c>
      <c r="Z567" s="5">
        <v>303422</v>
      </c>
      <c r="AA567" s="5">
        <v>1</v>
      </c>
      <c r="AB567" s="5">
        <v>303422</v>
      </c>
    </row>
    <row r="568" spans="1:28" x14ac:dyDescent="0.2">
      <c r="A568" s="5">
        <v>50</v>
      </c>
      <c r="B568" s="5">
        <v>0</v>
      </c>
      <c r="C568" s="5">
        <v>0</v>
      </c>
      <c r="D568" s="5">
        <v>1</v>
      </c>
      <c r="E568" s="5">
        <v>232</v>
      </c>
      <c r="F568" s="5">
        <f>ROUND(Source!BC552,O568)</f>
        <v>0</v>
      </c>
      <c r="G568" s="5" t="s">
        <v>105</v>
      </c>
      <c r="H568" s="5" t="s">
        <v>106</v>
      </c>
      <c r="I568" s="5"/>
      <c r="J568" s="5"/>
      <c r="K568" s="5">
        <v>232</v>
      </c>
      <c r="L568" s="5">
        <v>15</v>
      </c>
      <c r="M568" s="5">
        <v>3</v>
      </c>
      <c r="N568" s="5" t="s">
        <v>3</v>
      </c>
      <c r="O568" s="5">
        <v>0</v>
      </c>
      <c r="P568" s="5">
        <f>ROUND(Source!EU552,O568)</f>
        <v>0</v>
      </c>
      <c r="Q568" s="5"/>
      <c r="R568" s="5"/>
      <c r="S568" s="5"/>
      <c r="T568" s="5"/>
      <c r="U568" s="5"/>
      <c r="V568" s="5"/>
      <c r="W568" s="5">
        <v>0</v>
      </c>
      <c r="X568" s="5">
        <v>1</v>
      </c>
      <c r="Y568" s="5">
        <v>0</v>
      </c>
      <c r="Z568" s="5">
        <v>0</v>
      </c>
      <c r="AA568" s="5">
        <v>1</v>
      </c>
      <c r="AB568" s="5">
        <v>0</v>
      </c>
    </row>
    <row r="569" spans="1:28" x14ac:dyDescent="0.2">
      <c r="A569" s="5">
        <v>50</v>
      </c>
      <c r="B569" s="5">
        <v>1</v>
      </c>
      <c r="C569" s="5">
        <v>0</v>
      </c>
      <c r="D569" s="5">
        <v>1</v>
      </c>
      <c r="E569" s="5">
        <v>214</v>
      </c>
      <c r="F569" s="5">
        <f>ROUND(Source!AS552,O569)</f>
        <v>29329</v>
      </c>
      <c r="G569" s="5" t="s">
        <v>107</v>
      </c>
      <c r="H569" s="5" t="s">
        <v>108</v>
      </c>
      <c r="I569" s="5"/>
      <c r="J569" s="5"/>
      <c r="K569" s="5">
        <v>214</v>
      </c>
      <c r="L569" s="5">
        <v>16</v>
      </c>
      <c r="M569" s="5">
        <v>0</v>
      </c>
      <c r="N569" s="5" t="s">
        <v>3</v>
      </c>
      <c r="O569" s="5">
        <v>0</v>
      </c>
      <c r="P569" s="5">
        <f>ROUND(Source!EK552,O569)</f>
        <v>242913</v>
      </c>
      <c r="Q569" s="5"/>
      <c r="R569" s="5"/>
      <c r="S569" s="5"/>
      <c r="T569" s="5"/>
      <c r="U569" s="5"/>
      <c r="V569" s="5"/>
      <c r="W569" s="5">
        <v>29329</v>
      </c>
      <c r="X569" s="5">
        <v>1</v>
      </c>
      <c r="Y569" s="5">
        <v>29329</v>
      </c>
      <c r="Z569" s="5">
        <v>242913</v>
      </c>
      <c r="AA569" s="5">
        <v>1</v>
      </c>
      <c r="AB569" s="5">
        <v>242913</v>
      </c>
    </row>
    <row r="570" spans="1:28" x14ac:dyDescent="0.2">
      <c r="A570" s="5">
        <v>50</v>
      </c>
      <c r="B570" s="5">
        <v>1</v>
      </c>
      <c r="C570" s="5">
        <v>0</v>
      </c>
      <c r="D570" s="5">
        <v>1</v>
      </c>
      <c r="E570" s="5">
        <v>215</v>
      </c>
      <c r="F570" s="5">
        <f>ROUND(Source!AT552,O570)</f>
        <v>910692</v>
      </c>
      <c r="G570" s="5" t="s">
        <v>109</v>
      </c>
      <c r="H570" s="5" t="s">
        <v>110</v>
      </c>
      <c r="I570" s="5"/>
      <c r="J570" s="5"/>
      <c r="K570" s="5">
        <v>215</v>
      </c>
      <c r="L570" s="5">
        <v>17</v>
      </c>
      <c r="M570" s="5">
        <v>0</v>
      </c>
      <c r="N570" s="5" t="s">
        <v>3</v>
      </c>
      <c r="O570" s="5">
        <v>0</v>
      </c>
      <c r="P570" s="5">
        <f>ROUND(Source!EL552,O570)</f>
        <v>6973354</v>
      </c>
      <c r="Q570" s="5"/>
      <c r="R570" s="5"/>
      <c r="S570" s="5"/>
      <c r="T570" s="5"/>
      <c r="U570" s="5"/>
      <c r="V570" s="5"/>
      <c r="W570" s="5">
        <v>910692</v>
      </c>
      <c r="X570" s="5">
        <v>1</v>
      </c>
      <c r="Y570" s="5">
        <v>910692</v>
      </c>
      <c r="Z570" s="5">
        <v>6973354</v>
      </c>
      <c r="AA570" s="5">
        <v>1</v>
      </c>
      <c r="AB570" s="5">
        <v>6973354</v>
      </c>
    </row>
    <row r="571" spans="1:28" x14ac:dyDescent="0.2">
      <c r="A571" s="5">
        <v>50</v>
      </c>
      <c r="B571" s="5">
        <v>0</v>
      </c>
      <c r="C571" s="5">
        <v>0</v>
      </c>
      <c r="D571" s="5">
        <v>1</v>
      </c>
      <c r="E571" s="5">
        <v>217</v>
      </c>
      <c r="F571" s="5">
        <f>ROUND(Source!AU552,O571)</f>
        <v>0</v>
      </c>
      <c r="G571" s="5" t="s">
        <v>111</v>
      </c>
      <c r="H571" s="5" t="s">
        <v>112</v>
      </c>
      <c r="I571" s="5"/>
      <c r="J571" s="5"/>
      <c r="K571" s="5">
        <v>217</v>
      </c>
      <c r="L571" s="5">
        <v>18</v>
      </c>
      <c r="M571" s="5">
        <v>3</v>
      </c>
      <c r="N571" s="5" t="s">
        <v>3</v>
      </c>
      <c r="O571" s="5">
        <v>0</v>
      </c>
      <c r="P571" s="5">
        <f>ROUND(Source!EM552,O571)</f>
        <v>0</v>
      </c>
      <c r="Q571" s="5"/>
      <c r="R571" s="5"/>
      <c r="S571" s="5"/>
      <c r="T571" s="5"/>
      <c r="U571" s="5"/>
      <c r="V571" s="5"/>
      <c r="W571" s="5">
        <v>0</v>
      </c>
      <c r="X571" s="5">
        <v>1</v>
      </c>
      <c r="Y571" s="5">
        <v>0</v>
      </c>
      <c r="Z571" s="5">
        <v>0</v>
      </c>
      <c r="AA571" s="5">
        <v>1</v>
      </c>
      <c r="AB571" s="5">
        <v>0</v>
      </c>
    </row>
    <row r="572" spans="1:28" x14ac:dyDescent="0.2">
      <c r="A572" s="5">
        <v>50</v>
      </c>
      <c r="B572" s="5">
        <v>0</v>
      </c>
      <c r="C572" s="5">
        <v>0</v>
      </c>
      <c r="D572" s="5">
        <v>1</v>
      </c>
      <c r="E572" s="5">
        <v>230</v>
      </c>
      <c r="F572" s="5">
        <f>ROUND(Source!BA552,O572)</f>
        <v>0</v>
      </c>
      <c r="G572" s="5" t="s">
        <v>113</v>
      </c>
      <c r="H572" s="5" t="s">
        <v>114</v>
      </c>
      <c r="I572" s="5"/>
      <c r="J572" s="5"/>
      <c r="K572" s="5">
        <v>230</v>
      </c>
      <c r="L572" s="5">
        <v>19</v>
      </c>
      <c r="M572" s="5">
        <v>3</v>
      </c>
      <c r="N572" s="5" t="s">
        <v>3</v>
      </c>
      <c r="O572" s="5">
        <v>0</v>
      </c>
      <c r="P572" s="5">
        <f>ROUND(Source!ES552,O572)</f>
        <v>0</v>
      </c>
      <c r="Q572" s="5"/>
      <c r="R572" s="5"/>
      <c r="S572" s="5"/>
      <c r="T572" s="5"/>
      <c r="U572" s="5"/>
      <c r="V572" s="5"/>
      <c r="W572" s="5">
        <v>0</v>
      </c>
      <c r="X572" s="5">
        <v>1</v>
      </c>
      <c r="Y572" s="5">
        <v>0</v>
      </c>
      <c r="Z572" s="5">
        <v>0</v>
      </c>
      <c r="AA572" s="5">
        <v>1</v>
      </c>
      <c r="AB572" s="5">
        <v>0</v>
      </c>
    </row>
    <row r="573" spans="1:28" x14ac:dyDescent="0.2">
      <c r="A573" s="5">
        <v>50</v>
      </c>
      <c r="B573" s="5">
        <v>0</v>
      </c>
      <c r="C573" s="5">
        <v>0</v>
      </c>
      <c r="D573" s="5">
        <v>1</v>
      </c>
      <c r="E573" s="5">
        <v>206</v>
      </c>
      <c r="F573" s="5">
        <f>ROUND(Source!T552,O573)</f>
        <v>0</v>
      </c>
      <c r="G573" s="5" t="s">
        <v>115</v>
      </c>
      <c r="H573" s="5" t="s">
        <v>116</v>
      </c>
      <c r="I573" s="5"/>
      <c r="J573" s="5"/>
      <c r="K573" s="5">
        <v>206</v>
      </c>
      <c r="L573" s="5">
        <v>20</v>
      </c>
      <c r="M573" s="5">
        <v>3</v>
      </c>
      <c r="N573" s="5" t="s">
        <v>3</v>
      </c>
      <c r="O573" s="5">
        <v>0</v>
      </c>
      <c r="P573" s="5">
        <f>ROUND(Source!DL552,O573)</f>
        <v>0</v>
      </c>
      <c r="Q573" s="5"/>
      <c r="R573" s="5"/>
      <c r="S573" s="5"/>
      <c r="T573" s="5"/>
      <c r="U573" s="5"/>
      <c r="V573" s="5"/>
      <c r="W573" s="5">
        <v>0</v>
      </c>
      <c r="X573" s="5">
        <v>1</v>
      </c>
      <c r="Y573" s="5">
        <v>0</v>
      </c>
      <c r="Z573" s="5">
        <v>0</v>
      </c>
      <c r="AA573" s="5">
        <v>1</v>
      </c>
      <c r="AB573" s="5">
        <v>0</v>
      </c>
    </row>
    <row r="574" spans="1:28" x14ac:dyDescent="0.2">
      <c r="A574" s="5">
        <v>50</v>
      </c>
      <c r="B574" s="5">
        <v>0</v>
      </c>
      <c r="C574" s="5">
        <v>0</v>
      </c>
      <c r="D574" s="5">
        <v>1</v>
      </c>
      <c r="E574" s="5">
        <v>207</v>
      </c>
      <c r="F574" s="5">
        <f>Source!U552</f>
        <v>4032.9321639999994</v>
      </c>
      <c r="G574" s="5" t="s">
        <v>117</v>
      </c>
      <c r="H574" s="5" t="s">
        <v>118</v>
      </c>
      <c r="I574" s="5"/>
      <c r="J574" s="5"/>
      <c r="K574" s="5">
        <v>207</v>
      </c>
      <c r="L574" s="5">
        <v>21</v>
      </c>
      <c r="M574" s="5">
        <v>3</v>
      </c>
      <c r="N574" s="5" t="s">
        <v>3</v>
      </c>
      <c r="O574" s="5">
        <v>-1</v>
      </c>
      <c r="P574" s="5">
        <f>Source!DM552</f>
        <v>4032.9321639999994</v>
      </c>
      <c r="Q574" s="5"/>
      <c r="R574" s="5"/>
      <c r="S574" s="5"/>
      <c r="T574" s="5"/>
      <c r="U574" s="5"/>
      <c r="V574" s="5"/>
      <c r="W574" s="5">
        <v>4032.9321639999994</v>
      </c>
      <c r="X574" s="5">
        <v>1</v>
      </c>
      <c r="Y574" s="5">
        <v>4032.9321639999994</v>
      </c>
      <c r="Z574" s="5">
        <v>4032.9321639999994</v>
      </c>
      <c r="AA574" s="5">
        <v>1</v>
      </c>
      <c r="AB574" s="5">
        <v>4032.9321639999994</v>
      </c>
    </row>
    <row r="575" spans="1:28" x14ac:dyDescent="0.2">
      <c r="A575" s="5">
        <v>50</v>
      </c>
      <c r="B575" s="5">
        <v>0</v>
      </c>
      <c r="C575" s="5">
        <v>0</v>
      </c>
      <c r="D575" s="5">
        <v>1</v>
      </c>
      <c r="E575" s="5">
        <v>208</v>
      </c>
      <c r="F575" s="5">
        <f>Source!V552</f>
        <v>1213.6591028399998</v>
      </c>
      <c r="G575" s="5" t="s">
        <v>119</v>
      </c>
      <c r="H575" s="5" t="s">
        <v>120</v>
      </c>
      <c r="I575" s="5"/>
      <c r="J575" s="5"/>
      <c r="K575" s="5">
        <v>208</v>
      </c>
      <c r="L575" s="5">
        <v>22</v>
      </c>
      <c r="M575" s="5">
        <v>3</v>
      </c>
      <c r="N575" s="5" t="s">
        <v>3</v>
      </c>
      <c r="O575" s="5">
        <v>-1</v>
      </c>
      <c r="P575" s="5">
        <f>Source!DN552</f>
        <v>1213.6591028399998</v>
      </c>
      <c r="Q575" s="5"/>
      <c r="R575" s="5"/>
      <c r="S575" s="5"/>
      <c r="T575" s="5"/>
      <c r="U575" s="5"/>
      <c r="V575" s="5"/>
      <c r="W575" s="5">
        <v>1213.6591028400001</v>
      </c>
      <c r="X575" s="5">
        <v>1</v>
      </c>
      <c r="Y575" s="5">
        <v>1213.6591028400001</v>
      </c>
      <c r="Z575" s="5">
        <v>1213.6591028400001</v>
      </c>
      <c r="AA575" s="5">
        <v>1</v>
      </c>
      <c r="AB575" s="5">
        <v>1213.6591028400001</v>
      </c>
    </row>
    <row r="576" spans="1:28" x14ac:dyDescent="0.2">
      <c r="A576" s="5">
        <v>50</v>
      </c>
      <c r="B576" s="5">
        <v>0</v>
      </c>
      <c r="C576" s="5">
        <v>0</v>
      </c>
      <c r="D576" s="5">
        <v>1</v>
      </c>
      <c r="E576" s="5">
        <v>209</v>
      </c>
      <c r="F576" s="5">
        <f>ROUND(Source!W552,O576)</f>
        <v>924</v>
      </c>
      <c r="G576" s="5" t="s">
        <v>121</v>
      </c>
      <c r="H576" s="5" t="s">
        <v>122</v>
      </c>
      <c r="I576" s="5"/>
      <c r="J576" s="5"/>
      <c r="K576" s="5">
        <v>209</v>
      </c>
      <c r="L576" s="5">
        <v>23</v>
      </c>
      <c r="M576" s="5">
        <v>3</v>
      </c>
      <c r="N576" s="5" t="s">
        <v>3</v>
      </c>
      <c r="O576" s="5">
        <v>0</v>
      </c>
      <c r="P576" s="5">
        <f>ROUND(Source!DO552,O576)</f>
        <v>924</v>
      </c>
      <c r="Q576" s="5"/>
      <c r="R576" s="5"/>
      <c r="S576" s="5"/>
      <c r="T576" s="5"/>
      <c r="U576" s="5"/>
      <c r="V576" s="5"/>
      <c r="W576" s="5">
        <v>924</v>
      </c>
      <c r="X576" s="5">
        <v>1</v>
      </c>
      <c r="Y576" s="5">
        <v>924</v>
      </c>
      <c r="Z576" s="5">
        <v>924</v>
      </c>
      <c r="AA576" s="5">
        <v>1</v>
      </c>
      <c r="AB576" s="5">
        <v>924</v>
      </c>
    </row>
    <row r="577" spans="1:28" x14ac:dyDescent="0.2">
      <c r="A577" s="5">
        <v>50</v>
      </c>
      <c r="B577" s="5">
        <v>0</v>
      </c>
      <c r="C577" s="5">
        <v>0</v>
      </c>
      <c r="D577" s="5">
        <v>1</v>
      </c>
      <c r="E577" s="5">
        <v>233</v>
      </c>
      <c r="F577" s="5">
        <f>ROUND(Source!BD552,O577)</f>
        <v>3721</v>
      </c>
      <c r="G577" s="5" t="s">
        <v>123</v>
      </c>
      <c r="H577" s="5" t="s">
        <v>124</v>
      </c>
      <c r="I577" s="5"/>
      <c r="J577" s="5"/>
      <c r="K577" s="5">
        <v>233</v>
      </c>
      <c r="L577" s="5">
        <v>24</v>
      </c>
      <c r="M577" s="5">
        <v>3</v>
      </c>
      <c r="N577" s="5" t="s">
        <v>3</v>
      </c>
      <c r="O577" s="5">
        <v>0</v>
      </c>
      <c r="P577" s="5">
        <f>ROUND(Source!EV552,O577)</f>
        <v>28916</v>
      </c>
      <c r="Q577" s="5"/>
      <c r="R577" s="5"/>
      <c r="S577" s="5"/>
      <c r="T577" s="5"/>
      <c r="U577" s="5"/>
      <c r="V577" s="5"/>
      <c r="W577" s="5">
        <v>3721</v>
      </c>
      <c r="X577" s="5">
        <v>1</v>
      </c>
      <c r="Y577" s="5">
        <v>3721</v>
      </c>
      <c r="Z577" s="5">
        <v>28916</v>
      </c>
      <c r="AA577" s="5">
        <v>1</v>
      </c>
      <c r="AB577" s="5">
        <v>28916</v>
      </c>
    </row>
    <row r="578" spans="1:28" x14ac:dyDescent="0.2">
      <c r="A578" s="5">
        <v>50</v>
      </c>
      <c r="B578" s="5">
        <v>1</v>
      </c>
      <c r="C578" s="5">
        <v>0</v>
      </c>
      <c r="D578" s="5">
        <v>1</v>
      </c>
      <c r="E578" s="5">
        <v>210</v>
      </c>
      <c r="F578" s="5">
        <f>ROUND(Source!X552,O578)</f>
        <v>55382</v>
      </c>
      <c r="G578" s="5" t="s">
        <v>125</v>
      </c>
      <c r="H578" s="5" t="s">
        <v>126</v>
      </c>
      <c r="I578" s="5"/>
      <c r="J578" s="5"/>
      <c r="K578" s="5">
        <v>210</v>
      </c>
      <c r="L578" s="5">
        <v>25</v>
      </c>
      <c r="M578" s="5">
        <v>0</v>
      </c>
      <c r="N578" s="5" t="s">
        <v>3</v>
      </c>
      <c r="O578" s="5">
        <v>0</v>
      </c>
      <c r="P578" s="5">
        <f>ROUND(Source!DP552,O578)</f>
        <v>394088</v>
      </c>
      <c r="Q578" s="5"/>
      <c r="R578" s="5"/>
      <c r="S578" s="5"/>
      <c r="T578" s="5"/>
      <c r="U578" s="5"/>
      <c r="V578" s="5"/>
      <c r="W578" s="5">
        <v>55382</v>
      </c>
      <c r="X578" s="5">
        <v>1</v>
      </c>
      <c r="Y578" s="5">
        <v>55382</v>
      </c>
      <c r="Z578" s="5">
        <v>394088</v>
      </c>
      <c r="AA578" s="5">
        <v>1</v>
      </c>
      <c r="AB578" s="5">
        <v>394088</v>
      </c>
    </row>
    <row r="579" spans="1:28" x14ac:dyDescent="0.2">
      <c r="A579" s="5">
        <v>50</v>
      </c>
      <c r="B579" s="5">
        <v>1</v>
      </c>
      <c r="C579" s="5">
        <v>0</v>
      </c>
      <c r="D579" s="5">
        <v>1</v>
      </c>
      <c r="E579" s="5">
        <v>211</v>
      </c>
      <c r="F579" s="5">
        <f>ROUND(Source!Y552,O579)</f>
        <v>31495</v>
      </c>
      <c r="G579" s="5" t="s">
        <v>127</v>
      </c>
      <c r="H579" s="5" t="s">
        <v>128</v>
      </c>
      <c r="I579" s="5"/>
      <c r="J579" s="5"/>
      <c r="K579" s="5">
        <v>211</v>
      </c>
      <c r="L579" s="5">
        <v>26</v>
      </c>
      <c r="M579" s="5">
        <v>0</v>
      </c>
      <c r="N579" s="5" t="s">
        <v>3</v>
      </c>
      <c r="O579" s="5">
        <v>0</v>
      </c>
      <c r="P579" s="5">
        <f>ROUND(Source!DQ552,O579)</f>
        <v>223469</v>
      </c>
      <c r="Q579" s="5"/>
      <c r="R579" s="5"/>
      <c r="S579" s="5"/>
      <c r="T579" s="5"/>
      <c r="U579" s="5"/>
      <c r="V579" s="5"/>
      <c r="W579" s="5">
        <v>31495</v>
      </c>
      <c r="X579" s="5">
        <v>1</v>
      </c>
      <c r="Y579" s="5">
        <v>31495</v>
      </c>
      <c r="Z579" s="5">
        <v>223469</v>
      </c>
      <c r="AA579" s="5">
        <v>1</v>
      </c>
      <c r="AB579" s="5">
        <v>223469</v>
      </c>
    </row>
    <row r="580" spans="1:28" x14ac:dyDescent="0.2">
      <c r="A580" s="5">
        <v>50</v>
      </c>
      <c r="B580" s="5">
        <v>1</v>
      </c>
      <c r="C580" s="5">
        <v>0</v>
      </c>
      <c r="D580" s="5">
        <v>1</v>
      </c>
      <c r="E580" s="5">
        <v>224</v>
      </c>
      <c r="F580" s="5">
        <f>ROUND(Source!AR552,O580)</f>
        <v>946627</v>
      </c>
      <c r="G580" s="5" t="s">
        <v>129</v>
      </c>
      <c r="H580" s="5" t="s">
        <v>130</v>
      </c>
      <c r="I580" s="5"/>
      <c r="J580" s="5"/>
      <c r="K580" s="5">
        <v>224</v>
      </c>
      <c r="L580" s="5">
        <v>27</v>
      </c>
      <c r="M580" s="5">
        <v>0</v>
      </c>
      <c r="N580" s="5" t="s">
        <v>3</v>
      </c>
      <c r="O580" s="5">
        <v>0</v>
      </c>
      <c r="P580" s="5">
        <f>ROUND(Source!EJ552,O580)</f>
        <v>7222873</v>
      </c>
      <c r="Q580" s="5"/>
      <c r="R580" s="5"/>
      <c r="S580" s="5"/>
      <c r="T580" s="5"/>
      <c r="U580" s="5"/>
      <c r="V580" s="5"/>
      <c r="W580" s="5">
        <v>946627</v>
      </c>
      <c r="X580" s="5">
        <v>1</v>
      </c>
      <c r="Y580" s="5">
        <v>946627</v>
      </c>
      <c r="Z580" s="5">
        <v>7222873</v>
      </c>
      <c r="AA580" s="5">
        <v>1</v>
      </c>
      <c r="AB580" s="5">
        <v>7222873</v>
      </c>
    </row>
    <row r="583" spans="1:28" x14ac:dyDescent="0.2">
      <c r="A583">
        <v>70</v>
      </c>
      <c r="B583">
        <v>1</v>
      </c>
      <c r="D583">
        <v>1</v>
      </c>
      <c r="E583" t="s">
        <v>544</v>
      </c>
      <c r="F583" t="s">
        <v>545</v>
      </c>
      <c r="G583">
        <v>1</v>
      </c>
      <c r="H583">
        <v>0</v>
      </c>
      <c r="I583" t="s">
        <v>3</v>
      </c>
      <c r="J583">
        <v>1</v>
      </c>
      <c r="K583">
        <v>0</v>
      </c>
      <c r="L583" t="s">
        <v>3</v>
      </c>
      <c r="M583" t="s">
        <v>3</v>
      </c>
      <c r="N583">
        <v>0</v>
      </c>
      <c r="O583">
        <v>1</v>
      </c>
      <c r="P583" t="s">
        <v>546</v>
      </c>
    </row>
    <row r="584" spans="1:28" x14ac:dyDescent="0.2">
      <c r="A584">
        <v>70</v>
      </c>
      <c r="B584">
        <v>1</v>
      </c>
      <c r="D584">
        <v>2</v>
      </c>
      <c r="E584" t="s">
        <v>547</v>
      </c>
      <c r="F584" t="s">
        <v>548</v>
      </c>
      <c r="G584">
        <v>0</v>
      </c>
      <c r="H584">
        <v>0</v>
      </c>
      <c r="I584" t="s">
        <v>3</v>
      </c>
      <c r="J584">
        <v>1</v>
      </c>
      <c r="K584">
        <v>0</v>
      </c>
      <c r="L584" t="s">
        <v>3</v>
      </c>
      <c r="M584" t="s">
        <v>3</v>
      </c>
      <c r="N584">
        <v>0</v>
      </c>
      <c r="O584">
        <v>0</v>
      </c>
      <c r="P584" t="s">
        <v>549</v>
      </c>
    </row>
    <row r="585" spans="1:28" x14ac:dyDescent="0.2">
      <c r="A585">
        <v>70</v>
      </c>
      <c r="B585">
        <v>1</v>
      </c>
      <c r="D585">
        <v>3</v>
      </c>
      <c r="E585" t="s">
        <v>550</v>
      </c>
      <c r="F585" t="s">
        <v>551</v>
      </c>
      <c r="G585">
        <v>0</v>
      </c>
      <c r="H585">
        <v>0</v>
      </c>
      <c r="I585" t="s">
        <v>3</v>
      </c>
      <c r="J585">
        <v>1</v>
      </c>
      <c r="K585">
        <v>0</v>
      </c>
      <c r="L585" t="s">
        <v>3</v>
      </c>
      <c r="M585" t="s">
        <v>3</v>
      </c>
      <c r="N585">
        <v>0</v>
      </c>
      <c r="O585">
        <v>0</v>
      </c>
      <c r="P585" t="s">
        <v>552</v>
      </c>
    </row>
    <row r="586" spans="1:28" x14ac:dyDescent="0.2">
      <c r="A586">
        <v>70</v>
      </c>
      <c r="B586">
        <v>1</v>
      </c>
      <c r="D586">
        <v>4</v>
      </c>
      <c r="E586" t="s">
        <v>553</v>
      </c>
      <c r="F586" t="s">
        <v>554</v>
      </c>
      <c r="G586">
        <v>0</v>
      </c>
      <c r="H586">
        <v>0</v>
      </c>
      <c r="I586" t="s">
        <v>555</v>
      </c>
      <c r="J586">
        <v>0</v>
      </c>
      <c r="K586">
        <v>0</v>
      </c>
      <c r="L586" t="s">
        <v>3</v>
      </c>
      <c r="M586" t="s">
        <v>3</v>
      </c>
      <c r="N586">
        <v>0</v>
      </c>
      <c r="O586">
        <v>0</v>
      </c>
      <c r="P586" t="s">
        <v>556</v>
      </c>
    </row>
    <row r="587" spans="1:28" x14ac:dyDescent="0.2">
      <c r="A587">
        <v>70</v>
      </c>
      <c r="B587">
        <v>1</v>
      </c>
      <c r="D587">
        <v>5</v>
      </c>
      <c r="E587" t="s">
        <v>557</v>
      </c>
      <c r="F587" t="s">
        <v>558</v>
      </c>
      <c r="G587">
        <v>0</v>
      </c>
      <c r="H587">
        <v>0</v>
      </c>
      <c r="I587" t="s">
        <v>559</v>
      </c>
      <c r="J587">
        <v>0</v>
      </c>
      <c r="K587">
        <v>0</v>
      </c>
      <c r="L587" t="s">
        <v>3</v>
      </c>
      <c r="M587" t="s">
        <v>3</v>
      </c>
      <c r="N587">
        <v>0</v>
      </c>
      <c r="O587">
        <v>0</v>
      </c>
      <c r="P587" t="s">
        <v>560</v>
      </c>
    </row>
    <row r="588" spans="1:28" x14ac:dyDescent="0.2">
      <c r="A588">
        <v>70</v>
      </c>
      <c r="B588">
        <v>1</v>
      </c>
      <c r="D588">
        <v>6</v>
      </c>
      <c r="E588" t="s">
        <v>561</v>
      </c>
      <c r="F588" t="s">
        <v>562</v>
      </c>
      <c r="G588">
        <v>0</v>
      </c>
      <c r="H588">
        <v>0</v>
      </c>
      <c r="I588" t="s">
        <v>563</v>
      </c>
      <c r="J588">
        <v>0</v>
      </c>
      <c r="K588">
        <v>0</v>
      </c>
      <c r="L588" t="s">
        <v>3</v>
      </c>
      <c r="M588" t="s">
        <v>3</v>
      </c>
      <c r="N588">
        <v>0</v>
      </c>
      <c r="O588">
        <v>0</v>
      </c>
      <c r="P588" t="s">
        <v>564</v>
      </c>
    </row>
    <row r="589" spans="1:28" x14ac:dyDescent="0.2">
      <c r="A589">
        <v>70</v>
      </c>
      <c r="B589">
        <v>1</v>
      </c>
      <c r="D589">
        <v>7</v>
      </c>
      <c r="E589" t="s">
        <v>565</v>
      </c>
      <c r="F589" t="s">
        <v>566</v>
      </c>
      <c r="G589">
        <v>1</v>
      </c>
      <c r="H589">
        <v>0</v>
      </c>
      <c r="I589" t="s">
        <v>3</v>
      </c>
      <c r="J589">
        <v>0</v>
      </c>
      <c r="K589">
        <v>0</v>
      </c>
      <c r="L589" t="s">
        <v>3</v>
      </c>
      <c r="M589" t="s">
        <v>3</v>
      </c>
      <c r="N589">
        <v>0</v>
      </c>
      <c r="O589">
        <v>1</v>
      </c>
      <c r="P589" t="s">
        <v>567</v>
      </c>
    </row>
    <row r="590" spans="1:28" x14ac:dyDescent="0.2">
      <c r="A590">
        <v>70</v>
      </c>
      <c r="B590">
        <v>1</v>
      </c>
      <c r="D590">
        <v>8</v>
      </c>
      <c r="E590" t="s">
        <v>568</v>
      </c>
      <c r="F590" t="s">
        <v>569</v>
      </c>
      <c r="G590">
        <v>0</v>
      </c>
      <c r="H590">
        <v>0</v>
      </c>
      <c r="I590" t="s">
        <v>570</v>
      </c>
      <c r="J590">
        <v>0</v>
      </c>
      <c r="K590">
        <v>0</v>
      </c>
      <c r="L590" t="s">
        <v>3</v>
      </c>
      <c r="M590" t="s">
        <v>3</v>
      </c>
      <c r="N590">
        <v>0</v>
      </c>
      <c r="O590">
        <v>0</v>
      </c>
      <c r="P590" t="s">
        <v>571</v>
      </c>
    </row>
    <row r="591" spans="1:28" x14ac:dyDescent="0.2">
      <c r="A591">
        <v>70</v>
      </c>
      <c r="B591">
        <v>1</v>
      </c>
      <c r="D591">
        <v>9</v>
      </c>
      <c r="E591" t="s">
        <v>572</v>
      </c>
      <c r="F591" t="s">
        <v>573</v>
      </c>
      <c r="G591">
        <v>0</v>
      </c>
      <c r="H591">
        <v>0</v>
      </c>
      <c r="I591" t="s">
        <v>574</v>
      </c>
      <c r="J591">
        <v>0</v>
      </c>
      <c r="K591">
        <v>0</v>
      </c>
      <c r="L591" t="s">
        <v>3</v>
      </c>
      <c r="M591" t="s">
        <v>3</v>
      </c>
      <c r="N591">
        <v>0</v>
      </c>
      <c r="O591">
        <v>0</v>
      </c>
      <c r="P591" t="s">
        <v>575</v>
      </c>
    </row>
    <row r="592" spans="1:28" x14ac:dyDescent="0.2">
      <c r="A592">
        <v>70</v>
      </c>
      <c r="B592">
        <v>1</v>
      </c>
      <c r="D592">
        <v>10</v>
      </c>
      <c r="E592" t="s">
        <v>576</v>
      </c>
      <c r="F592" t="s">
        <v>577</v>
      </c>
      <c r="G592">
        <v>0</v>
      </c>
      <c r="H592">
        <v>0</v>
      </c>
      <c r="I592" t="s">
        <v>578</v>
      </c>
      <c r="J592">
        <v>0</v>
      </c>
      <c r="K592">
        <v>0</v>
      </c>
      <c r="L592" t="s">
        <v>3</v>
      </c>
      <c r="M592" t="s">
        <v>3</v>
      </c>
      <c r="N592">
        <v>0</v>
      </c>
      <c r="O592">
        <v>0</v>
      </c>
      <c r="P592" t="s">
        <v>579</v>
      </c>
    </row>
    <row r="593" spans="1:16" x14ac:dyDescent="0.2">
      <c r="A593">
        <v>70</v>
      </c>
      <c r="B593">
        <v>1</v>
      </c>
      <c r="D593">
        <v>11</v>
      </c>
      <c r="E593" t="s">
        <v>580</v>
      </c>
      <c r="F593" t="s">
        <v>581</v>
      </c>
      <c r="G593">
        <v>0</v>
      </c>
      <c r="H593">
        <v>0</v>
      </c>
      <c r="I593" t="s">
        <v>582</v>
      </c>
      <c r="J593">
        <v>0</v>
      </c>
      <c r="K593">
        <v>0</v>
      </c>
      <c r="L593" t="s">
        <v>3</v>
      </c>
      <c r="M593" t="s">
        <v>3</v>
      </c>
      <c r="N593">
        <v>0</v>
      </c>
      <c r="O593">
        <v>0</v>
      </c>
      <c r="P593" t="s">
        <v>583</v>
      </c>
    </row>
    <row r="594" spans="1:16" x14ac:dyDescent="0.2">
      <c r="A594">
        <v>70</v>
      </c>
      <c r="B594">
        <v>1</v>
      </c>
      <c r="D594">
        <v>12</v>
      </c>
      <c r="E594" t="s">
        <v>584</v>
      </c>
      <c r="F594" t="s">
        <v>585</v>
      </c>
      <c r="G594">
        <v>0</v>
      </c>
      <c r="H594">
        <v>0</v>
      </c>
      <c r="I594" t="s">
        <v>3</v>
      </c>
      <c r="J594">
        <v>0</v>
      </c>
      <c r="K594">
        <v>0</v>
      </c>
      <c r="L594" t="s">
        <v>3</v>
      </c>
      <c r="M594" t="s">
        <v>3</v>
      </c>
      <c r="N594">
        <v>0</v>
      </c>
      <c r="O594">
        <v>0</v>
      </c>
      <c r="P594" t="s">
        <v>3</v>
      </c>
    </row>
    <row r="595" spans="1:16" x14ac:dyDescent="0.2">
      <c r="A595">
        <v>70</v>
      </c>
      <c r="B595">
        <v>1</v>
      </c>
      <c r="D595">
        <v>1</v>
      </c>
      <c r="E595" t="s">
        <v>586</v>
      </c>
      <c r="F595" t="s">
        <v>587</v>
      </c>
      <c r="G595">
        <v>0.9</v>
      </c>
      <c r="H595">
        <v>1</v>
      </c>
      <c r="I595" t="s">
        <v>588</v>
      </c>
      <c r="J595">
        <v>0</v>
      </c>
      <c r="K595">
        <v>0</v>
      </c>
      <c r="L595" t="s">
        <v>3</v>
      </c>
      <c r="M595" t="s">
        <v>3</v>
      </c>
      <c r="N595">
        <v>0</v>
      </c>
      <c r="O595">
        <v>0.9</v>
      </c>
      <c r="P595" t="s">
        <v>3</v>
      </c>
    </row>
    <row r="596" spans="1:16" x14ac:dyDescent="0.2">
      <c r="A596">
        <v>70</v>
      </c>
      <c r="B596">
        <v>1</v>
      </c>
      <c r="D596">
        <v>2</v>
      </c>
      <c r="E596" t="s">
        <v>589</v>
      </c>
      <c r="F596" t="s">
        <v>590</v>
      </c>
      <c r="G596">
        <v>0.85</v>
      </c>
      <c r="H596">
        <v>1</v>
      </c>
      <c r="I596" t="s">
        <v>591</v>
      </c>
      <c r="J596">
        <v>0</v>
      </c>
      <c r="K596">
        <v>0</v>
      </c>
      <c r="L596" t="s">
        <v>3</v>
      </c>
      <c r="M596" t="s">
        <v>3</v>
      </c>
      <c r="N596">
        <v>0</v>
      </c>
      <c r="O596">
        <v>0.85</v>
      </c>
      <c r="P596" t="s">
        <v>3</v>
      </c>
    </row>
    <row r="597" spans="1:16" x14ac:dyDescent="0.2">
      <c r="A597">
        <v>70</v>
      </c>
      <c r="B597">
        <v>1</v>
      </c>
      <c r="D597">
        <v>3</v>
      </c>
      <c r="E597" t="s">
        <v>592</v>
      </c>
      <c r="F597" t="s">
        <v>593</v>
      </c>
      <c r="G597">
        <v>1</v>
      </c>
      <c r="H597">
        <v>0.85</v>
      </c>
      <c r="I597" t="s">
        <v>594</v>
      </c>
      <c r="J597">
        <v>0</v>
      </c>
      <c r="K597">
        <v>0</v>
      </c>
      <c r="L597" t="s">
        <v>3</v>
      </c>
      <c r="M597" t="s">
        <v>3</v>
      </c>
      <c r="N597">
        <v>0</v>
      </c>
      <c r="O597">
        <v>1</v>
      </c>
      <c r="P597" t="s">
        <v>3</v>
      </c>
    </row>
    <row r="598" spans="1:16" x14ac:dyDescent="0.2">
      <c r="A598">
        <v>70</v>
      </c>
      <c r="B598">
        <v>1</v>
      </c>
      <c r="D598">
        <v>4</v>
      </c>
      <c r="E598" t="s">
        <v>595</v>
      </c>
      <c r="F598" t="s">
        <v>596</v>
      </c>
      <c r="G598">
        <v>1</v>
      </c>
      <c r="H598">
        <v>0</v>
      </c>
      <c r="I598" t="s">
        <v>3</v>
      </c>
      <c r="J598">
        <v>0</v>
      </c>
      <c r="K598">
        <v>0</v>
      </c>
      <c r="L598" t="s">
        <v>3</v>
      </c>
      <c r="M598" t="s">
        <v>3</v>
      </c>
      <c r="N598">
        <v>0</v>
      </c>
      <c r="O598">
        <v>1</v>
      </c>
      <c r="P598" t="s">
        <v>3</v>
      </c>
    </row>
    <row r="599" spans="1:16" x14ac:dyDescent="0.2">
      <c r="A599">
        <v>70</v>
      </c>
      <c r="B599">
        <v>1</v>
      </c>
      <c r="D599">
        <v>5</v>
      </c>
      <c r="E599" t="s">
        <v>597</v>
      </c>
      <c r="F599" t="s">
        <v>598</v>
      </c>
      <c r="G599">
        <v>1</v>
      </c>
      <c r="H599">
        <v>0.8</v>
      </c>
      <c r="I599" t="s">
        <v>599</v>
      </c>
      <c r="J599">
        <v>0</v>
      </c>
      <c r="K599">
        <v>0</v>
      </c>
      <c r="L599" t="s">
        <v>3</v>
      </c>
      <c r="M599" t="s">
        <v>3</v>
      </c>
      <c r="N599">
        <v>0</v>
      </c>
      <c r="O599">
        <v>1</v>
      </c>
      <c r="P599" t="s">
        <v>3</v>
      </c>
    </row>
    <row r="600" spans="1:16" x14ac:dyDescent="0.2">
      <c r="A600">
        <v>70</v>
      </c>
      <c r="B600">
        <v>1</v>
      </c>
      <c r="D600">
        <v>6</v>
      </c>
      <c r="E600" t="s">
        <v>600</v>
      </c>
      <c r="F600" t="s">
        <v>601</v>
      </c>
      <c r="G600">
        <v>1</v>
      </c>
      <c r="H600">
        <v>0</v>
      </c>
      <c r="I600" t="s">
        <v>3</v>
      </c>
      <c r="J600">
        <v>0</v>
      </c>
      <c r="K600">
        <v>0</v>
      </c>
      <c r="L600" t="s">
        <v>3</v>
      </c>
      <c r="M600" t="s">
        <v>3</v>
      </c>
      <c r="N600">
        <v>0</v>
      </c>
      <c r="O600">
        <v>0.85</v>
      </c>
      <c r="P600" t="s">
        <v>3</v>
      </c>
    </row>
    <row r="601" spans="1:16" x14ac:dyDescent="0.2">
      <c r="A601">
        <v>70</v>
      </c>
      <c r="B601">
        <v>1</v>
      </c>
      <c r="D601">
        <v>7</v>
      </c>
      <c r="E601" t="s">
        <v>602</v>
      </c>
      <c r="F601" t="s">
        <v>603</v>
      </c>
      <c r="G601">
        <v>1</v>
      </c>
      <c r="H601">
        <v>0</v>
      </c>
      <c r="I601" t="s">
        <v>3</v>
      </c>
      <c r="J601">
        <v>0</v>
      </c>
      <c r="K601">
        <v>0</v>
      </c>
      <c r="L601" t="s">
        <v>3</v>
      </c>
      <c r="M601" t="s">
        <v>3</v>
      </c>
      <c r="N601">
        <v>0</v>
      </c>
      <c r="O601">
        <v>0.8</v>
      </c>
      <c r="P601" t="s">
        <v>3</v>
      </c>
    </row>
    <row r="602" spans="1:16" x14ac:dyDescent="0.2">
      <c r="A602">
        <v>70</v>
      </c>
      <c r="B602">
        <v>1</v>
      </c>
      <c r="D602">
        <v>8</v>
      </c>
      <c r="E602" t="s">
        <v>604</v>
      </c>
      <c r="F602" t="s">
        <v>605</v>
      </c>
      <c r="G602">
        <v>0.7</v>
      </c>
      <c r="H602">
        <v>0</v>
      </c>
      <c r="I602" t="s">
        <v>3</v>
      </c>
      <c r="J602">
        <v>0</v>
      </c>
      <c r="K602">
        <v>0</v>
      </c>
      <c r="L602" t="s">
        <v>3</v>
      </c>
      <c r="M602" t="s">
        <v>3</v>
      </c>
      <c r="N602">
        <v>0</v>
      </c>
      <c r="O602">
        <v>0.94</v>
      </c>
      <c r="P602" t="s">
        <v>3</v>
      </c>
    </row>
    <row r="603" spans="1:16" x14ac:dyDescent="0.2">
      <c r="A603">
        <v>70</v>
      </c>
      <c r="B603">
        <v>1</v>
      </c>
      <c r="D603">
        <v>9</v>
      </c>
      <c r="E603" t="s">
        <v>606</v>
      </c>
      <c r="F603" t="s">
        <v>607</v>
      </c>
      <c r="G603">
        <v>0.9</v>
      </c>
      <c r="H603">
        <v>0</v>
      </c>
      <c r="I603" t="s">
        <v>3</v>
      </c>
      <c r="J603">
        <v>0</v>
      </c>
      <c r="K603">
        <v>0</v>
      </c>
      <c r="L603" t="s">
        <v>3</v>
      </c>
      <c r="M603" t="s">
        <v>3</v>
      </c>
      <c r="N603">
        <v>0</v>
      </c>
      <c r="O603">
        <v>0.9</v>
      </c>
      <c r="P603" t="s">
        <v>3</v>
      </c>
    </row>
    <row r="604" spans="1:16" x14ac:dyDescent="0.2">
      <c r="A604">
        <v>70</v>
      </c>
      <c r="B604">
        <v>1</v>
      </c>
      <c r="D604">
        <v>10</v>
      </c>
      <c r="E604" t="s">
        <v>608</v>
      </c>
      <c r="F604" t="s">
        <v>609</v>
      </c>
      <c r="G604">
        <v>0.6</v>
      </c>
      <c r="H604">
        <v>0</v>
      </c>
      <c r="I604" t="s">
        <v>3</v>
      </c>
      <c r="J604">
        <v>0</v>
      </c>
      <c r="K604">
        <v>0</v>
      </c>
      <c r="L604" t="s">
        <v>3</v>
      </c>
      <c r="M604" t="s">
        <v>3</v>
      </c>
      <c r="N604">
        <v>0</v>
      </c>
      <c r="O604">
        <v>0.6</v>
      </c>
      <c r="P604" t="s">
        <v>3</v>
      </c>
    </row>
    <row r="605" spans="1:16" x14ac:dyDescent="0.2">
      <c r="A605">
        <v>70</v>
      </c>
      <c r="B605">
        <v>1</v>
      </c>
      <c r="D605">
        <v>11</v>
      </c>
      <c r="E605" t="s">
        <v>610</v>
      </c>
      <c r="F605" t="s">
        <v>611</v>
      </c>
      <c r="G605">
        <v>1.2</v>
      </c>
      <c r="H605">
        <v>0</v>
      </c>
      <c r="I605" t="s">
        <v>3</v>
      </c>
      <c r="J605">
        <v>0</v>
      </c>
      <c r="K605">
        <v>0</v>
      </c>
      <c r="L605" t="s">
        <v>3</v>
      </c>
      <c r="M605" t="s">
        <v>3</v>
      </c>
      <c r="N605">
        <v>0</v>
      </c>
      <c r="O605">
        <v>1.2</v>
      </c>
      <c r="P605" t="s">
        <v>3</v>
      </c>
    </row>
    <row r="606" spans="1:16" x14ac:dyDescent="0.2">
      <c r="A606">
        <v>70</v>
      </c>
      <c r="B606">
        <v>1</v>
      </c>
      <c r="D606">
        <v>12</v>
      </c>
      <c r="E606" t="s">
        <v>612</v>
      </c>
      <c r="F606" t="s">
        <v>613</v>
      </c>
      <c r="G606">
        <v>0</v>
      </c>
      <c r="H606">
        <v>0</v>
      </c>
      <c r="I606" t="s">
        <v>3</v>
      </c>
      <c r="J606">
        <v>0</v>
      </c>
      <c r="K606">
        <v>0</v>
      </c>
      <c r="L606" t="s">
        <v>3</v>
      </c>
      <c r="M606" t="s">
        <v>3</v>
      </c>
      <c r="N606">
        <v>0</v>
      </c>
      <c r="O606">
        <v>0</v>
      </c>
      <c r="P606" t="s">
        <v>3</v>
      </c>
    </row>
    <row r="607" spans="1:16" x14ac:dyDescent="0.2">
      <c r="A607">
        <v>70</v>
      </c>
      <c r="B607">
        <v>1</v>
      </c>
      <c r="D607">
        <v>13</v>
      </c>
      <c r="E607" t="s">
        <v>614</v>
      </c>
      <c r="F607" t="s">
        <v>615</v>
      </c>
      <c r="G607">
        <v>1</v>
      </c>
      <c r="H607">
        <v>0</v>
      </c>
      <c r="I607" t="s">
        <v>3</v>
      </c>
      <c r="J607">
        <v>0</v>
      </c>
      <c r="K607">
        <v>0</v>
      </c>
      <c r="L607" t="s">
        <v>3</v>
      </c>
      <c r="M607" t="s">
        <v>3</v>
      </c>
      <c r="N607">
        <v>0</v>
      </c>
      <c r="O607">
        <v>0.94</v>
      </c>
      <c r="P607" t="s">
        <v>3</v>
      </c>
    </row>
    <row r="609" spans="1:40" x14ac:dyDescent="0.2">
      <c r="A609">
        <v>-1</v>
      </c>
    </row>
    <row r="611" spans="1:40" x14ac:dyDescent="0.2">
      <c r="A611" s="4">
        <v>75</v>
      </c>
      <c r="B611" s="4" t="s">
        <v>616</v>
      </c>
      <c r="C611" s="4">
        <v>2000</v>
      </c>
      <c r="D611" s="4">
        <v>0</v>
      </c>
      <c r="E611" s="4">
        <v>1</v>
      </c>
      <c r="F611" s="4"/>
      <c r="G611" s="4">
        <v>0</v>
      </c>
      <c r="H611" s="4">
        <v>1</v>
      </c>
      <c r="I611" s="4">
        <v>0</v>
      </c>
      <c r="J611" s="4">
        <v>3</v>
      </c>
      <c r="K611" s="4">
        <v>0</v>
      </c>
      <c r="L611" s="4">
        <v>0</v>
      </c>
      <c r="M611" s="4">
        <v>0</v>
      </c>
      <c r="N611" s="4">
        <v>76147896</v>
      </c>
      <c r="O611" s="4">
        <v>1</v>
      </c>
    </row>
    <row r="612" spans="1:40" x14ac:dyDescent="0.2">
      <c r="A612" s="6">
        <v>2</v>
      </c>
      <c r="B612" s="6" t="s">
        <v>617</v>
      </c>
      <c r="C612" s="6" t="s">
        <v>618</v>
      </c>
      <c r="D612" s="6">
        <v>0</v>
      </c>
      <c r="E612" s="6">
        <v>0</v>
      </c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  <c r="AA612" s="6"/>
      <c r="AB612" s="6"/>
      <c r="AC612" s="6"/>
      <c r="AD612" s="6"/>
      <c r="AE612" s="6"/>
      <c r="AF612" s="6"/>
      <c r="AG612" s="6"/>
      <c r="AH612" s="6"/>
      <c r="AI612" s="6"/>
      <c r="AJ612" s="6"/>
      <c r="AK612" s="6"/>
      <c r="AL612" s="6"/>
      <c r="AM612" s="6"/>
      <c r="AN612" s="6">
        <v>76147897</v>
      </c>
    </row>
    <row r="613" spans="1:40" x14ac:dyDescent="0.2">
      <c r="A613" s="4">
        <v>75</v>
      </c>
      <c r="B613" s="4" t="s">
        <v>619</v>
      </c>
      <c r="C613" s="4">
        <v>2018</v>
      </c>
      <c r="D613" s="4">
        <v>1</v>
      </c>
      <c r="E613" s="4">
        <v>0</v>
      </c>
      <c r="F613" s="4"/>
      <c r="G613" s="4">
        <v>0</v>
      </c>
      <c r="H613" s="4">
        <v>1</v>
      </c>
      <c r="I613" s="4">
        <v>0</v>
      </c>
      <c r="J613" s="4">
        <v>3</v>
      </c>
      <c r="K613" s="4">
        <v>0</v>
      </c>
      <c r="L613" s="4">
        <v>0</v>
      </c>
      <c r="M613" s="4">
        <v>1</v>
      </c>
      <c r="N613" s="4">
        <v>76147894</v>
      </c>
      <c r="O613" s="4">
        <v>2</v>
      </c>
    </row>
    <row r="614" spans="1:40" x14ac:dyDescent="0.2">
      <c r="A614" s="6">
        <v>2</v>
      </c>
      <c r="B614" s="6" t="s">
        <v>617</v>
      </c>
      <c r="C614" s="6" t="s">
        <v>618</v>
      </c>
      <c r="D614" s="6">
        <v>0</v>
      </c>
      <c r="E614" s="6">
        <v>0</v>
      </c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  <c r="AA614" s="6"/>
      <c r="AB614" s="6"/>
      <c r="AC614" s="6"/>
      <c r="AD614" s="6"/>
      <c r="AE614" s="6"/>
      <c r="AF614" s="6"/>
      <c r="AG614" s="6"/>
      <c r="AH614" s="6"/>
      <c r="AI614" s="6"/>
      <c r="AJ614" s="6"/>
      <c r="AK614" s="6"/>
      <c r="AL614" s="6"/>
      <c r="AM614" s="6"/>
      <c r="AN614" s="6">
        <v>76147895</v>
      </c>
    </row>
    <row r="618" spans="1:40" x14ac:dyDescent="0.2">
      <c r="A618">
        <v>65</v>
      </c>
      <c r="C618">
        <v>1</v>
      </c>
      <c r="D618">
        <v>0</v>
      </c>
      <c r="E618">
        <v>245</v>
      </c>
    </row>
  </sheetData>
  <printOptions gridLines="1"/>
  <pageMargins left="0.75" right="0.75" top="1" bottom="1" header="0.5" footer="0.5"/>
  <headerFooter alignWithMargins="0">
    <oddHeader>&amp;A</oddHeader>
    <oddFooter>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C54"/>
  <sheetViews>
    <sheetView workbookViewId="0"/>
  </sheetViews>
  <sheetFormatPr defaultColWidth="9.140625" defaultRowHeight="12.75" x14ac:dyDescent="0.2"/>
  <cols>
    <col min="1" max="256" width="9.140625" customWidth="1"/>
  </cols>
  <sheetData>
    <row r="1" spans="1:133" x14ac:dyDescent="0.2">
      <c r="A1">
        <v>0</v>
      </c>
      <c r="B1" t="s">
        <v>0</v>
      </c>
      <c r="D1" t="s">
        <v>620</v>
      </c>
      <c r="F1">
        <v>0</v>
      </c>
      <c r="G1">
        <v>0</v>
      </c>
      <c r="H1">
        <v>0</v>
      </c>
      <c r="I1" t="s">
        <v>2</v>
      </c>
      <c r="J1" t="s">
        <v>3</v>
      </c>
      <c r="K1">
        <v>1</v>
      </c>
      <c r="L1">
        <v>59890</v>
      </c>
      <c r="M1">
        <v>10</v>
      </c>
      <c r="N1">
        <v>11</v>
      </c>
      <c r="O1">
        <v>4</v>
      </c>
      <c r="P1">
        <v>1</v>
      </c>
      <c r="Q1">
        <v>0</v>
      </c>
    </row>
    <row r="12" spans="1:133" x14ac:dyDescent="0.2">
      <c r="A12" s="1">
        <v>1</v>
      </c>
      <c r="B12" s="1">
        <v>51</v>
      </c>
      <c r="C12" s="1">
        <v>0</v>
      </c>
      <c r="D12" s="1"/>
      <c r="E12" s="1">
        <v>0</v>
      </c>
      <c r="F12" s="1" t="s">
        <v>3</v>
      </c>
      <c r="G12" s="1" t="s">
        <v>4</v>
      </c>
      <c r="H12" s="1" t="s">
        <v>3</v>
      </c>
      <c r="I12" s="1">
        <v>0</v>
      </c>
      <c r="J12" s="1" t="s">
        <v>5</v>
      </c>
      <c r="K12" s="1">
        <v>0</v>
      </c>
      <c r="L12" s="1">
        <v>0</v>
      </c>
      <c r="M12" s="1">
        <v>2</v>
      </c>
      <c r="N12" s="1"/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1</v>
      </c>
      <c r="U12" s="1" t="s">
        <v>3</v>
      </c>
      <c r="V12" s="1">
        <v>0</v>
      </c>
      <c r="W12" s="1" t="s">
        <v>3</v>
      </c>
      <c r="X12" s="1" t="s">
        <v>3</v>
      </c>
      <c r="Y12" s="1" t="s">
        <v>3</v>
      </c>
      <c r="Z12" s="1" t="s">
        <v>3</v>
      </c>
      <c r="AA12" s="1" t="s">
        <v>3</v>
      </c>
      <c r="AB12" s="1" t="s">
        <v>3</v>
      </c>
      <c r="AC12" s="1" t="s">
        <v>3</v>
      </c>
      <c r="AD12" s="1" t="s">
        <v>3</v>
      </c>
      <c r="AE12" s="1" t="s">
        <v>3</v>
      </c>
      <c r="AF12" s="1" t="s">
        <v>3</v>
      </c>
      <c r="AG12" s="1" t="s">
        <v>3</v>
      </c>
      <c r="AH12" s="1" t="s">
        <v>3</v>
      </c>
      <c r="AI12" s="1" t="s">
        <v>3</v>
      </c>
      <c r="AJ12" s="1" t="s">
        <v>3</v>
      </c>
      <c r="AK12" s="1"/>
      <c r="AL12" s="1" t="s">
        <v>3</v>
      </c>
      <c r="AM12" s="1" t="s">
        <v>3</v>
      </c>
      <c r="AN12" s="1" t="s">
        <v>3</v>
      </c>
      <c r="AO12" s="1"/>
      <c r="AP12" s="1" t="s">
        <v>3</v>
      </c>
      <c r="AQ12" s="1" t="s">
        <v>3</v>
      </c>
      <c r="AR12" s="1" t="s">
        <v>3</v>
      </c>
      <c r="AS12" s="1"/>
      <c r="AT12" s="1"/>
      <c r="AU12" s="1"/>
      <c r="AV12" s="1"/>
      <c r="AW12" s="1"/>
      <c r="AX12" s="1" t="s">
        <v>3</v>
      </c>
      <c r="AY12" s="1" t="s">
        <v>3</v>
      </c>
      <c r="AZ12" s="1" t="s">
        <v>3</v>
      </c>
      <c r="BA12" s="1"/>
      <c r="BB12" s="1">
        <v>0</v>
      </c>
      <c r="BC12" s="1"/>
      <c r="BD12" s="1"/>
      <c r="BE12" s="1"/>
      <c r="BF12" s="1"/>
      <c r="BG12" s="1"/>
      <c r="BH12" s="1" t="s">
        <v>6</v>
      </c>
      <c r="BI12" s="1" t="s">
        <v>7</v>
      </c>
      <c r="BJ12" s="1">
        <v>1</v>
      </c>
      <c r="BK12" s="1">
        <v>1</v>
      </c>
      <c r="BL12" s="1">
        <v>0</v>
      </c>
      <c r="BM12" s="1">
        <v>0</v>
      </c>
      <c r="BN12" s="1">
        <v>1</v>
      </c>
      <c r="BO12" s="1">
        <v>0</v>
      </c>
      <c r="BP12" s="1">
        <v>6</v>
      </c>
      <c r="BQ12" s="1">
        <v>0</v>
      </c>
      <c r="BR12" s="1">
        <v>1</v>
      </c>
      <c r="BS12" s="1">
        <v>1</v>
      </c>
      <c r="BT12" s="1">
        <v>0</v>
      </c>
      <c r="BU12" s="1">
        <v>1</v>
      </c>
      <c r="BV12" s="1">
        <v>1</v>
      </c>
      <c r="BW12" s="1">
        <v>0</v>
      </c>
      <c r="BX12" s="1">
        <v>0</v>
      </c>
      <c r="BY12" s="1" t="s">
        <v>8</v>
      </c>
      <c r="BZ12" s="1" t="s">
        <v>9</v>
      </c>
      <c r="CA12" s="1" t="s">
        <v>10</v>
      </c>
      <c r="CB12" s="1" t="s">
        <v>10</v>
      </c>
      <c r="CC12" s="1" t="s">
        <v>10</v>
      </c>
      <c r="CD12" s="1" t="s">
        <v>10</v>
      </c>
      <c r="CE12" s="1" t="s">
        <v>11</v>
      </c>
      <c r="CF12" s="1">
        <v>0</v>
      </c>
      <c r="CG12" s="1">
        <v>0</v>
      </c>
      <c r="CH12" s="1">
        <v>8</v>
      </c>
      <c r="CI12" s="1" t="s">
        <v>3</v>
      </c>
      <c r="CJ12" s="1" t="s">
        <v>3</v>
      </c>
      <c r="CK12" s="1">
        <v>5</v>
      </c>
      <c r="CL12" s="1"/>
      <c r="CM12" s="1"/>
      <c r="CN12" s="1"/>
      <c r="CO12" s="1"/>
      <c r="CP12" s="1"/>
      <c r="CQ12" s="1" t="s">
        <v>1026</v>
      </c>
      <c r="CR12" s="1" t="s">
        <v>12</v>
      </c>
      <c r="CS12" s="1">
        <v>42130</v>
      </c>
      <c r="CT12" s="1">
        <v>15</v>
      </c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>
        <v>0</v>
      </c>
    </row>
    <row r="14" spans="1:133" x14ac:dyDescent="0.2">
      <c r="A14" s="1">
        <v>22</v>
      </c>
      <c r="B14" s="1">
        <v>0</v>
      </c>
      <c r="C14" s="1">
        <v>0</v>
      </c>
      <c r="D14" s="1">
        <v>76147896</v>
      </c>
      <c r="E14" s="1">
        <v>76147894</v>
      </c>
      <c r="F14" s="1">
        <v>3</v>
      </c>
      <c r="G14" s="1"/>
      <c r="H14" s="1"/>
      <c r="I14" s="1"/>
      <c r="J14" s="1"/>
      <c r="K14" s="1"/>
      <c r="L14" s="1"/>
      <c r="M14" s="1"/>
      <c r="N14" s="1"/>
      <c r="O14" s="1"/>
    </row>
    <row r="16" spans="1:133" x14ac:dyDescent="0.2">
      <c r="A16" s="7">
        <v>3</v>
      </c>
      <c r="B16" s="7">
        <v>1</v>
      </c>
      <c r="C16" s="7" t="s">
        <v>13</v>
      </c>
      <c r="D16" s="7" t="s">
        <v>14</v>
      </c>
      <c r="E16" s="8">
        <f>(Source!F539)/1000</f>
        <v>29.329000000000001</v>
      </c>
      <c r="F16" s="8">
        <f>(Source!F540)/1000</f>
        <v>910.69200000000001</v>
      </c>
      <c r="G16" s="8">
        <f>(Source!F531)/1000</f>
        <v>6.6059999999999999</v>
      </c>
      <c r="H16" s="8">
        <f>(Source!F541)/1000+(Source!F542)/1000</f>
        <v>0</v>
      </c>
      <c r="I16" s="8">
        <f>E16+F16+G16+H16</f>
        <v>946.62699999999995</v>
      </c>
      <c r="J16" s="8">
        <f>(Source!F537)/1000</f>
        <v>42.399000000000001</v>
      </c>
      <c r="T16" s="9">
        <f>(Source!P539)/1000</f>
        <v>242.91300000000001</v>
      </c>
      <c r="U16" s="9">
        <f>(Source!P540)/1000</f>
        <v>6973.3540000000003</v>
      </c>
      <c r="V16" s="9">
        <f>(Source!P531)/1000</f>
        <v>6.6059999999999999</v>
      </c>
      <c r="W16" s="9">
        <f>(Source!P541)/1000+(Source!P542)/1000</f>
        <v>0</v>
      </c>
      <c r="X16" s="9">
        <f>T16+U16+V16+W16</f>
        <v>7222.8729999999996</v>
      </c>
      <c r="Y16" s="9">
        <f>(Source!P537)/1000</f>
        <v>303.42200000000003</v>
      </c>
      <c r="AI16" s="7">
        <v>0</v>
      </c>
      <c r="AJ16" s="7">
        <v>-1</v>
      </c>
      <c r="AK16" s="7" t="s">
        <v>3</v>
      </c>
      <c r="AL16" s="7" t="s">
        <v>3</v>
      </c>
      <c r="AM16" s="7" t="s">
        <v>3</v>
      </c>
      <c r="AN16" s="7">
        <v>0</v>
      </c>
      <c r="AO16" s="7" t="s">
        <v>3</v>
      </c>
      <c r="AP16" s="7" t="s">
        <v>3</v>
      </c>
      <c r="AT16" s="8">
        <v>859750</v>
      </c>
      <c r="AU16" s="8">
        <v>560291</v>
      </c>
      <c r="AV16" s="8">
        <v>0</v>
      </c>
      <c r="AW16" s="8">
        <v>6606</v>
      </c>
      <c r="AX16" s="8">
        <v>0</v>
      </c>
      <c r="AY16" s="8">
        <v>257060</v>
      </c>
      <c r="AZ16" s="8">
        <v>15232</v>
      </c>
      <c r="BA16" s="8">
        <v>42399</v>
      </c>
      <c r="BB16" s="8">
        <v>29329</v>
      </c>
      <c r="BC16" s="8">
        <v>910692</v>
      </c>
      <c r="BD16" s="8">
        <v>0</v>
      </c>
      <c r="BE16" s="8">
        <v>0</v>
      </c>
      <c r="BF16" s="8">
        <v>4032.9321639999994</v>
      </c>
      <c r="BG16" s="8">
        <v>1213.6591028400001</v>
      </c>
      <c r="BH16" s="8">
        <v>924</v>
      </c>
      <c r="BI16" s="8">
        <v>55382</v>
      </c>
      <c r="BJ16" s="8">
        <v>31495</v>
      </c>
      <c r="BK16" s="8">
        <v>946627</v>
      </c>
      <c r="BR16" s="9">
        <v>6605316</v>
      </c>
      <c r="BS16" s="9">
        <v>4520540</v>
      </c>
      <c r="BT16" s="9">
        <v>0</v>
      </c>
      <c r="BU16" s="9">
        <v>6606</v>
      </c>
      <c r="BV16" s="9">
        <v>0</v>
      </c>
      <c r="BW16" s="9">
        <v>1781354</v>
      </c>
      <c r="BX16" s="9">
        <v>105702</v>
      </c>
      <c r="BY16" s="9">
        <v>303422</v>
      </c>
      <c r="BZ16" s="9">
        <v>242913</v>
      </c>
      <c r="CA16" s="9">
        <v>6973354</v>
      </c>
      <c r="CB16" s="9">
        <v>0</v>
      </c>
      <c r="CC16" s="9">
        <v>0</v>
      </c>
      <c r="CD16" s="9">
        <v>4032.9321639999994</v>
      </c>
      <c r="CE16" s="9">
        <v>1213.6591028400001</v>
      </c>
      <c r="CF16" s="9">
        <v>924</v>
      </c>
      <c r="CG16" s="9">
        <v>394088</v>
      </c>
      <c r="CH16" s="9">
        <v>223469</v>
      </c>
      <c r="CI16" s="9">
        <v>7222873</v>
      </c>
    </row>
    <row r="18" spans="1:40" x14ac:dyDescent="0.2">
      <c r="A18">
        <v>51</v>
      </c>
      <c r="E18" s="10">
        <f>SUMIF(A16:A17,3,E16:E17)</f>
        <v>29.329000000000001</v>
      </c>
      <c r="F18" s="10">
        <f>SUMIF(A16:A17,3,F16:F17)</f>
        <v>910.69200000000001</v>
      </c>
      <c r="G18" s="10">
        <f>SUMIF(A16:A17,3,G16:G17)</f>
        <v>6.6059999999999999</v>
      </c>
      <c r="H18" s="10">
        <f>SUMIF(A16:A17,3,H16:H17)</f>
        <v>0</v>
      </c>
      <c r="I18" s="10">
        <f>SUMIF(A16:A17,3,I16:I17)</f>
        <v>946.62699999999995</v>
      </c>
      <c r="J18" s="10">
        <f>SUMIF(A16:A17,3,J16:J17)</f>
        <v>42.399000000000001</v>
      </c>
      <c r="K18" s="10"/>
      <c r="L18" s="10"/>
      <c r="M18" s="10"/>
      <c r="N18" s="10"/>
      <c r="O18" s="10"/>
      <c r="P18" s="10"/>
      <c r="Q18" s="10"/>
      <c r="R18" s="10"/>
      <c r="S18" s="10"/>
      <c r="T18" s="3">
        <f>SUMIF(A16:A17,3,T16:T17)</f>
        <v>242.91300000000001</v>
      </c>
      <c r="U18" s="3">
        <f>SUMIF(A16:A17,3,U16:U17)</f>
        <v>6973.3540000000003</v>
      </c>
      <c r="V18" s="3">
        <f>SUMIF(A16:A17,3,V16:V17)</f>
        <v>6.6059999999999999</v>
      </c>
      <c r="W18" s="3">
        <f>SUMIF(A16:A17,3,W16:W17)</f>
        <v>0</v>
      </c>
      <c r="X18" s="3">
        <f>SUMIF(A16:A17,3,X16:X17)</f>
        <v>7222.8729999999996</v>
      </c>
      <c r="Y18" s="3">
        <f>SUMIF(A16:A17,3,Y16:Y17)</f>
        <v>303.42200000000003</v>
      </c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</row>
    <row r="20" spans="1:40" x14ac:dyDescent="0.2">
      <c r="A20" s="5">
        <v>50</v>
      </c>
      <c r="B20" s="5">
        <v>1</v>
      </c>
      <c r="C20" s="5">
        <v>0</v>
      </c>
      <c r="D20" s="5">
        <v>1</v>
      </c>
      <c r="E20" s="5">
        <v>201</v>
      </c>
      <c r="F20" s="5">
        <v>859750</v>
      </c>
      <c r="G20" s="5" t="s">
        <v>77</v>
      </c>
      <c r="H20" s="5" t="s">
        <v>78</v>
      </c>
      <c r="I20" s="5"/>
      <c r="J20" s="5"/>
      <c r="K20" s="5">
        <v>201</v>
      </c>
      <c r="L20" s="5">
        <v>1</v>
      </c>
      <c r="M20" s="5">
        <v>0</v>
      </c>
      <c r="N20" s="5" t="s">
        <v>3</v>
      </c>
      <c r="O20" s="5">
        <v>0</v>
      </c>
      <c r="P20" s="5">
        <v>6605316</v>
      </c>
    </row>
    <row r="21" spans="1:40" x14ac:dyDescent="0.2">
      <c r="A21" s="5">
        <v>50</v>
      </c>
      <c r="B21" s="5">
        <v>0</v>
      </c>
      <c r="C21" s="5">
        <v>0</v>
      </c>
      <c r="D21" s="5">
        <v>1</v>
      </c>
      <c r="E21" s="5">
        <v>202</v>
      </c>
      <c r="F21" s="5">
        <v>560291</v>
      </c>
      <c r="G21" s="5" t="s">
        <v>79</v>
      </c>
      <c r="H21" s="5" t="s">
        <v>80</v>
      </c>
      <c r="I21" s="5"/>
      <c r="J21" s="5"/>
      <c r="K21" s="5">
        <v>202</v>
      </c>
      <c r="L21" s="5">
        <v>2</v>
      </c>
      <c r="M21" s="5">
        <v>3</v>
      </c>
      <c r="N21" s="5" t="s">
        <v>3</v>
      </c>
      <c r="O21" s="5">
        <v>0</v>
      </c>
      <c r="P21" s="5">
        <v>4520540</v>
      </c>
    </row>
    <row r="22" spans="1:40" x14ac:dyDescent="0.2">
      <c r="A22" s="5">
        <v>50</v>
      </c>
      <c r="B22" s="5">
        <v>0</v>
      </c>
      <c r="C22" s="5">
        <v>0</v>
      </c>
      <c r="D22" s="5">
        <v>1</v>
      </c>
      <c r="E22" s="5">
        <v>222</v>
      </c>
      <c r="F22" s="5">
        <v>0</v>
      </c>
      <c r="G22" s="5" t="s">
        <v>81</v>
      </c>
      <c r="H22" s="5" t="s">
        <v>82</v>
      </c>
      <c r="I22" s="5"/>
      <c r="J22" s="5"/>
      <c r="K22" s="5">
        <v>222</v>
      </c>
      <c r="L22" s="5">
        <v>3</v>
      </c>
      <c r="M22" s="5">
        <v>3</v>
      </c>
      <c r="N22" s="5" t="s">
        <v>3</v>
      </c>
      <c r="O22" s="5">
        <v>0</v>
      </c>
      <c r="P22" s="5">
        <v>0</v>
      </c>
    </row>
    <row r="23" spans="1:40" x14ac:dyDescent="0.2">
      <c r="A23" s="5">
        <v>50</v>
      </c>
      <c r="B23" s="5">
        <v>0</v>
      </c>
      <c r="C23" s="5">
        <v>0</v>
      </c>
      <c r="D23" s="5">
        <v>1</v>
      </c>
      <c r="E23" s="5">
        <v>225</v>
      </c>
      <c r="F23" s="5">
        <v>560291</v>
      </c>
      <c r="G23" s="5" t="s">
        <v>83</v>
      </c>
      <c r="H23" s="5" t="s">
        <v>84</v>
      </c>
      <c r="I23" s="5"/>
      <c r="J23" s="5"/>
      <c r="K23" s="5">
        <v>225</v>
      </c>
      <c r="L23" s="5">
        <v>4</v>
      </c>
      <c r="M23" s="5">
        <v>3</v>
      </c>
      <c r="N23" s="5" t="s">
        <v>3</v>
      </c>
      <c r="O23" s="5">
        <v>0</v>
      </c>
      <c r="P23" s="5">
        <v>4520540</v>
      </c>
    </row>
    <row r="24" spans="1:40" x14ac:dyDescent="0.2">
      <c r="A24" s="5">
        <v>50</v>
      </c>
      <c r="B24" s="5">
        <v>1</v>
      </c>
      <c r="C24" s="5">
        <v>0</v>
      </c>
      <c r="D24" s="5">
        <v>1</v>
      </c>
      <c r="E24" s="5">
        <v>226</v>
      </c>
      <c r="F24" s="5">
        <v>553685</v>
      </c>
      <c r="G24" s="5" t="s">
        <v>85</v>
      </c>
      <c r="H24" s="5" t="s">
        <v>86</v>
      </c>
      <c r="I24" s="5"/>
      <c r="J24" s="5"/>
      <c r="K24" s="5">
        <v>226</v>
      </c>
      <c r="L24" s="5">
        <v>5</v>
      </c>
      <c r="M24" s="5">
        <v>0</v>
      </c>
      <c r="N24" s="5" t="s">
        <v>3</v>
      </c>
      <c r="O24" s="5">
        <v>0</v>
      </c>
      <c r="P24" s="5">
        <v>4513934</v>
      </c>
    </row>
    <row r="25" spans="1:40" x14ac:dyDescent="0.2">
      <c r="A25" s="5">
        <v>50</v>
      </c>
      <c r="B25" s="5">
        <v>0</v>
      </c>
      <c r="C25" s="5">
        <v>0</v>
      </c>
      <c r="D25" s="5">
        <v>1</v>
      </c>
      <c r="E25" s="5">
        <v>227</v>
      </c>
      <c r="F25" s="5">
        <v>0</v>
      </c>
      <c r="G25" s="5" t="s">
        <v>87</v>
      </c>
      <c r="H25" s="5" t="s">
        <v>88</v>
      </c>
      <c r="I25" s="5"/>
      <c r="J25" s="5"/>
      <c r="K25" s="5">
        <v>227</v>
      </c>
      <c r="L25" s="5">
        <v>6</v>
      </c>
      <c r="M25" s="5">
        <v>3</v>
      </c>
      <c r="N25" s="5" t="s">
        <v>3</v>
      </c>
      <c r="O25" s="5">
        <v>0</v>
      </c>
      <c r="P25" s="5">
        <v>0</v>
      </c>
    </row>
    <row r="26" spans="1:40" x14ac:dyDescent="0.2">
      <c r="A26" s="5">
        <v>50</v>
      </c>
      <c r="B26" s="5">
        <v>0</v>
      </c>
      <c r="C26" s="5">
        <v>0</v>
      </c>
      <c r="D26" s="5">
        <v>1</v>
      </c>
      <c r="E26" s="5">
        <v>228</v>
      </c>
      <c r="F26" s="5">
        <v>553685</v>
      </c>
      <c r="G26" s="5" t="s">
        <v>89</v>
      </c>
      <c r="H26" s="5" t="s">
        <v>90</v>
      </c>
      <c r="I26" s="5"/>
      <c r="J26" s="5"/>
      <c r="K26" s="5">
        <v>228</v>
      </c>
      <c r="L26" s="5">
        <v>7</v>
      </c>
      <c r="M26" s="5">
        <v>3</v>
      </c>
      <c r="N26" s="5" t="s">
        <v>3</v>
      </c>
      <c r="O26" s="5">
        <v>0</v>
      </c>
      <c r="P26" s="5">
        <v>4513934</v>
      </c>
    </row>
    <row r="27" spans="1:40" x14ac:dyDescent="0.2">
      <c r="A27" s="5">
        <v>50</v>
      </c>
      <c r="B27" s="5">
        <v>0</v>
      </c>
      <c r="C27" s="5">
        <v>0</v>
      </c>
      <c r="D27" s="5">
        <v>1</v>
      </c>
      <c r="E27" s="5">
        <v>216</v>
      </c>
      <c r="F27" s="5">
        <v>6606</v>
      </c>
      <c r="G27" s="5" t="s">
        <v>91</v>
      </c>
      <c r="H27" s="5" t="s">
        <v>92</v>
      </c>
      <c r="I27" s="5"/>
      <c r="J27" s="5"/>
      <c r="K27" s="5">
        <v>216</v>
      </c>
      <c r="L27" s="5">
        <v>8</v>
      </c>
      <c r="M27" s="5">
        <v>3</v>
      </c>
      <c r="N27" s="5" t="s">
        <v>3</v>
      </c>
      <c r="O27" s="5">
        <v>0</v>
      </c>
      <c r="P27" s="5">
        <v>6606</v>
      </c>
    </row>
    <row r="28" spans="1:40" x14ac:dyDescent="0.2">
      <c r="A28" s="5">
        <v>50</v>
      </c>
      <c r="B28" s="5">
        <v>0</v>
      </c>
      <c r="C28" s="5">
        <v>0</v>
      </c>
      <c r="D28" s="5">
        <v>1</v>
      </c>
      <c r="E28" s="5">
        <v>223</v>
      </c>
      <c r="F28" s="5">
        <v>0</v>
      </c>
      <c r="G28" s="5" t="s">
        <v>93</v>
      </c>
      <c r="H28" s="5" t="s">
        <v>94</v>
      </c>
      <c r="I28" s="5"/>
      <c r="J28" s="5"/>
      <c r="K28" s="5">
        <v>223</v>
      </c>
      <c r="L28" s="5">
        <v>9</v>
      </c>
      <c r="M28" s="5">
        <v>3</v>
      </c>
      <c r="N28" s="5" t="s">
        <v>3</v>
      </c>
      <c r="O28" s="5">
        <v>0</v>
      </c>
      <c r="P28" s="5">
        <v>0</v>
      </c>
    </row>
    <row r="29" spans="1:40" x14ac:dyDescent="0.2">
      <c r="A29" s="5">
        <v>50</v>
      </c>
      <c r="B29" s="5">
        <v>0</v>
      </c>
      <c r="C29" s="5">
        <v>0</v>
      </c>
      <c r="D29" s="5">
        <v>1</v>
      </c>
      <c r="E29" s="5">
        <v>229</v>
      </c>
      <c r="F29" s="5">
        <v>6606</v>
      </c>
      <c r="G29" s="5" t="s">
        <v>95</v>
      </c>
      <c r="H29" s="5" t="s">
        <v>96</v>
      </c>
      <c r="I29" s="5"/>
      <c r="J29" s="5"/>
      <c r="K29" s="5">
        <v>229</v>
      </c>
      <c r="L29" s="5">
        <v>10</v>
      </c>
      <c r="M29" s="5">
        <v>3</v>
      </c>
      <c r="N29" s="5" t="s">
        <v>3</v>
      </c>
      <c r="O29" s="5">
        <v>0</v>
      </c>
      <c r="P29" s="5">
        <v>6606</v>
      </c>
    </row>
    <row r="30" spans="1:40" x14ac:dyDescent="0.2">
      <c r="A30" s="5">
        <v>50</v>
      </c>
      <c r="B30" s="5">
        <v>1</v>
      </c>
      <c r="C30" s="5">
        <v>0</v>
      </c>
      <c r="D30" s="5">
        <v>1</v>
      </c>
      <c r="E30" s="5">
        <v>203</v>
      </c>
      <c r="F30" s="5">
        <v>257060</v>
      </c>
      <c r="G30" s="5" t="s">
        <v>97</v>
      </c>
      <c r="H30" s="5" t="s">
        <v>98</v>
      </c>
      <c r="I30" s="5"/>
      <c r="J30" s="5"/>
      <c r="K30" s="5">
        <v>203</v>
      </c>
      <c r="L30" s="5">
        <v>11</v>
      </c>
      <c r="M30" s="5">
        <v>0</v>
      </c>
      <c r="N30" s="5" t="s">
        <v>3</v>
      </c>
      <c r="O30" s="5">
        <v>0</v>
      </c>
      <c r="P30" s="5">
        <v>1781354</v>
      </c>
    </row>
    <row r="31" spans="1:40" x14ac:dyDescent="0.2">
      <c r="A31" s="5">
        <v>50</v>
      </c>
      <c r="B31" s="5">
        <v>0</v>
      </c>
      <c r="C31" s="5">
        <v>0</v>
      </c>
      <c r="D31" s="5">
        <v>1</v>
      </c>
      <c r="E31" s="5">
        <v>231</v>
      </c>
      <c r="F31" s="5">
        <v>0</v>
      </c>
      <c r="G31" s="5" t="s">
        <v>99</v>
      </c>
      <c r="H31" s="5" t="s">
        <v>100</v>
      </c>
      <c r="I31" s="5"/>
      <c r="J31" s="5"/>
      <c r="K31" s="5">
        <v>231</v>
      </c>
      <c r="L31" s="5">
        <v>12</v>
      </c>
      <c r="M31" s="5">
        <v>3</v>
      </c>
      <c r="N31" s="5" t="s">
        <v>3</v>
      </c>
      <c r="O31" s="5">
        <v>0</v>
      </c>
      <c r="P31" s="5">
        <v>0</v>
      </c>
    </row>
    <row r="32" spans="1:40" x14ac:dyDescent="0.2">
      <c r="A32" s="5">
        <v>50</v>
      </c>
      <c r="B32" s="5">
        <v>1</v>
      </c>
      <c r="C32" s="5">
        <v>0</v>
      </c>
      <c r="D32" s="5">
        <v>1</v>
      </c>
      <c r="E32" s="5">
        <v>204</v>
      </c>
      <c r="F32" s="5">
        <v>15232</v>
      </c>
      <c r="G32" s="5" t="s">
        <v>101</v>
      </c>
      <c r="H32" s="5" t="s">
        <v>102</v>
      </c>
      <c r="I32" s="5"/>
      <c r="J32" s="5"/>
      <c r="K32" s="5">
        <v>204</v>
      </c>
      <c r="L32" s="5">
        <v>13</v>
      </c>
      <c r="M32" s="5">
        <v>0</v>
      </c>
      <c r="N32" s="5" t="s">
        <v>3</v>
      </c>
      <c r="O32" s="5">
        <v>0</v>
      </c>
      <c r="P32" s="5">
        <v>105702</v>
      </c>
    </row>
    <row r="33" spans="1:16" x14ac:dyDescent="0.2">
      <c r="A33" s="5">
        <v>50</v>
      </c>
      <c r="B33" s="5">
        <v>1</v>
      </c>
      <c r="C33" s="5">
        <v>0</v>
      </c>
      <c r="D33" s="5">
        <v>1</v>
      </c>
      <c r="E33" s="5">
        <v>205</v>
      </c>
      <c r="F33" s="5">
        <v>42399</v>
      </c>
      <c r="G33" s="5" t="s">
        <v>103</v>
      </c>
      <c r="H33" s="5" t="s">
        <v>104</v>
      </c>
      <c r="I33" s="5"/>
      <c r="J33" s="5"/>
      <c r="K33" s="5">
        <v>205</v>
      </c>
      <c r="L33" s="5">
        <v>14</v>
      </c>
      <c r="M33" s="5">
        <v>0</v>
      </c>
      <c r="N33" s="5" t="s">
        <v>3</v>
      </c>
      <c r="O33" s="5">
        <v>0</v>
      </c>
      <c r="P33" s="5">
        <v>303422</v>
      </c>
    </row>
    <row r="34" spans="1:16" x14ac:dyDescent="0.2">
      <c r="A34" s="5">
        <v>50</v>
      </c>
      <c r="B34" s="5">
        <v>0</v>
      </c>
      <c r="C34" s="5">
        <v>0</v>
      </c>
      <c r="D34" s="5">
        <v>1</v>
      </c>
      <c r="E34" s="5">
        <v>232</v>
      </c>
      <c r="F34" s="5">
        <v>0</v>
      </c>
      <c r="G34" s="5" t="s">
        <v>105</v>
      </c>
      <c r="H34" s="5" t="s">
        <v>106</v>
      </c>
      <c r="I34" s="5"/>
      <c r="J34" s="5"/>
      <c r="K34" s="5">
        <v>232</v>
      </c>
      <c r="L34" s="5">
        <v>15</v>
      </c>
      <c r="M34" s="5">
        <v>3</v>
      </c>
      <c r="N34" s="5" t="s">
        <v>3</v>
      </c>
      <c r="O34" s="5">
        <v>0</v>
      </c>
      <c r="P34" s="5">
        <v>0</v>
      </c>
    </row>
    <row r="35" spans="1:16" x14ac:dyDescent="0.2">
      <c r="A35" s="5">
        <v>50</v>
      </c>
      <c r="B35" s="5">
        <v>1</v>
      </c>
      <c r="C35" s="5">
        <v>0</v>
      </c>
      <c r="D35" s="5">
        <v>1</v>
      </c>
      <c r="E35" s="5">
        <v>214</v>
      </c>
      <c r="F35" s="5">
        <v>29329</v>
      </c>
      <c r="G35" s="5" t="s">
        <v>107</v>
      </c>
      <c r="H35" s="5" t="s">
        <v>108</v>
      </c>
      <c r="I35" s="5"/>
      <c r="J35" s="5"/>
      <c r="K35" s="5">
        <v>214</v>
      </c>
      <c r="L35" s="5">
        <v>16</v>
      </c>
      <c r="M35" s="5">
        <v>0</v>
      </c>
      <c r="N35" s="5" t="s">
        <v>3</v>
      </c>
      <c r="O35" s="5">
        <v>0</v>
      </c>
      <c r="P35" s="5">
        <v>242913</v>
      </c>
    </row>
    <row r="36" spans="1:16" x14ac:dyDescent="0.2">
      <c r="A36" s="5">
        <v>50</v>
      </c>
      <c r="B36" s="5">
        <v>1</v>
      </c>
      <c r="C36" s="5">
        <v>0</v>
      </c>
      <c r="D36" s="5">
        <v>1</v>
      </c>
      <c r="E36" s="5">
        <v>215</v>
      </c>
      <c r="F36" s="5">
        <v>910692</v>
      </c>
      <c r="G36" s="5" t="s">
        <v>109</v>
      </c>
      <c r="H36" s="5" t="s">
        <v>110</v>
      </c>
      <c r="I36" s="5"/>
      <c r="J36" s="5"/>
      <c r="K36" s="5">
        <v>215</v>
      </c>
      <c r="L36" s="5">
        <v>17</v>
      </c>
      <c r="M36" s="5">
        <v>0</v>
      </c>
      <c r="N36" s="5" t="s">
        <v>3</v>
      </c>
      <c r="O36" s="5">
        <v>0</v>
      </c>
      <c r="P36" s="5">
        <v>6973354</v>
      </c>
    </row>
    <row r="37" spans="1:16" x14ac:dyDescent="0.2">
      <c r="A37" s="5">
        <v>50</v>
      </c>
      <c r="B37" s="5">
        <v>0</v>
      </c>
      <c r="C37" s="5">
        <v>0</v>
      </c>
      <c r="D37" s="5">
        <v>1</v>
      </c>
      <c r="E37" s="5">
        <v>217</v>
      </c>
      <c r="F37" s="5">
        <v>0</v>
      </c>
      <c r="G37" s="5" t="s">
        <v>111</v>
      </c>
      <c r="H37" s="5" t="s">
        <v>112</v>
      </c>
      <c r="I37" s="5"/>
      <c r="J37" s="5"/>
      <c r="K37" s="5">
        <v>217</v>
      </c>
      <c r="L37" s="5">
        <v>18</v>
      </c>
      <c r="M37" s="5">
        <v>3</v>
      </c>
      <c r="N37" s="5" t="s">
        <v>3</v>
      </c>
      <c r="O37" s="5">
        <v>0</v>
      </c>
      <c r="P37" s="5">
        <v>0</v>
      </c>
    </row>
    <row r="38" spans="1:16" x14ac:dyDescent="0.2">
      <c r="A38" s="5">
        <v>50</v>
      </c>
      <c r="B38" s="5">
        <v>0</v>
      </c>
      <c r="C38" s="5">
        <v>0</v>
      </c>
      <c r="D38" s="5">
        <v>1</v>
      </c>
      <c r="E38" s="5">
        <v>230</v>
      </c>
      <c r="F38" s="5">
        <v>0</v>
      </c>
      <c r="G38" s="5" t="s">
        <v>113</v>
      </c>
      <c r="H38" s="5" t="s">
        <v>114</v>
      </c>
      <c r="I38" s="5"/>
      <c r="J38" s="5"/>
      <c r="K38" s="5">
        <v>230</v>
      </c>
      <c r="L38" s="5">
        <v>19</v>
      </c>
      <c r="M38" s="5">
        <v>3</v>
      </c>
      <c r="N38" s="5" t="s">
        <v>3</v>
      </c>
      <c r="O38" s="5">
        <v>0</v>
      </c>
      <c r="P38" s="5">
        <v>0</v>
      </c>
    </row>
    <row r="39" spans="1:16" x14ac:dyDescent="0.2">
      <c r="A39" s="5">
        <v>50</v>
      </c>
      <c r="B39" s="5">
        <v>0</v>
      </c>
      <c r="C39" s="5">
        <v>0</v>
      </c>
      <c r="D39" s="5">
        <v>1</v>
      </c>
      <c r="E39" s="5">
        <v>206</v>
      </c>
      <c r="F39" s="5">
        <v>0</v>
      </c>
      <c r="G39" s="5" t="s">
        <v>115</v>
      </c>
      <c r="H39" s="5" t="s">
        <v>116</v>
      </c>
      <c r="I39" s="5"/>
      <c r="J39" s="5"/>
      <c r="K39" s="5">
        <v>206</v>
      </c>
      <c r="L39" s="5">
        <v>20</v>
      </c>
      <c r="M39" s="5">
        <v>3</v>
      </c>
      <c r="N39" s="5" t="s">
        <v>3</v>
      </c>
      <c r="O39" s="5">
        <v>0</v>
      </c>
      <c r="P39" s="5">
        <v>0</v>
      </c>
    </row>
    <row r="40" spans="1:16" x14ac:dyDescent="0.2">
      <c r="A40" s="5">
        <v>50</v>
      </c>
      <c r="B40" s="5">
        <v>0</v>
      </c>
      <c r="C40" s="5">
        <v>0</v>
      </c>
      <c r="D40" s="5">
        <v>1</v>
      </c>
      <c r="E40" s="5">
        <v>207</v>
      </c>
      <c r="F40" s="5">
        <v>4032.9321639999994</v>
      </c>
      <c r="G40" s="5" t="s">
        <v>117</v>
      </c>
      <c r="H40" s="5" t="s">
        <v>118</v>
      </c>
      <c r="I40" s="5"/>
      <c r="J40" s="5"/>
      <c r="K40" s="5">
        <v>207</v>
      </c>
      <c r="L40" s="5">
        <v>21</v>
      </c>
      <c r="M40" s="5">
        <v>3</v>
      </c>
      <c r="N40" s="5" t="s">
        <v>3</v>
      </c>
      <c r="O40" s="5">
        <v>-1</v>
      </c>
      <c r="P40" s="5">
        <v>4032.9321639999994</v>
      </c>
    </row>
    <row r="41" spans="1:16" x14ac:dyDescent="0.2">
      <c r="A41" s="5">
        <v>50</v>
      </c>
      <c r="B41" s="5">
        <v>0</v>
      </c>
      <c r="C41" s="5">
        <v>0</v>
      </c>
      <c r="D41" s="5">
        <v>1</v>
      </c>
      <c r="E41" s="5">
        <v>208</v>
      </c>
      <c r="F41" s="5">
        <v>1213.6591028400001</v>
      </c>
      <c r="G41" s="5" t="s">
        <v>119</v>
      </c>
      <c r="H41" s="5" t="s">
        <v>120</v>
      </c>
      <c r="I41" s="5"/>
      <c r="J41" s="5"/>
      <c r="K41" s="5">
        <v>208</v>
      </c>
      <c r="L41" s="5">
        <v>22</v>
      </c>
      <c r="M41" s="5">
        <v>3</v>
      </c>
      <c r="N41" s="5" t="s">
        <v>3</v>
      </c>
      <c r="O41" s="5">
        <v>-1</v>
      </c>
      <c r="P41" s="5">
        <v>1213.6591028400001</v>
      </c>
    </row>
    <row r="42" spans="1:16" x14ac:dyDescent="0.2">
      <c r="A42" s="5">
        <v>50</v>
      </c>
      <c r="B42" s="5">
        <v>0</v>
      </c>
      <c r="C42" s="5">
        <v>0</v>
      </c>
      <c r="D42" s="5">
        <v>1</v>
      </c>
      <c r="E42" s="5">
        <v>209</v>
      </c>
      <c r="F42" s="5">
        <v>924</v>
      </c>
      <c r="G42" s="5" t="s">
        <v>121</v>
      </c>
      <c r="H42" s="5" t="s">
        <v>122</v>
      </c>
      <c r="I42" s="5"/>
      <c r="J42" s="5"/>
      <c r="K42" s="5">
        <v>209</v>
      </c>
      <c r="L42" s="5">
        <v>23</v>
      </c>
      <c r="M42" s="5">
        <v>3</v>
      </c>
      <c r="N42" s="5" t="s">
        <v>3</v>
      </c>
      <c r="O42" s="5">
        <v>0</v>
      </c>
      <c r="P42" s="5">
        <v>924</v>
      </c>
    </row>
    <row r="43" spans="1:16" x14ac:dyDescent="0.2">
      <c r="A43" s="5">
        <v>50</v>
      </c>
      <c r="B43" s="5">
        <v>0</v>
      </c>
      <c r="C43" s="5">
        <v>0</v>
      </c>
      <c r="D43" s="5">
        <v>1</v>
      </c>
      <c r="E43" s="5">
        <v>233</v>
      </c>
      <c r="F43" s="5">
        <v>3721</v>
      </c>
      <c r="G43" s="5" t="s">
        <v>123</v>
      </c>
      <c r="H43" s="5" t="s">
        <v>124</v>
      </c>
      <c r="I43" s="5"/>
      <c r="J43" s="5"/>
      <c r="K43" s="5">
        <v>233</v>
      </c>
      <c r="L43" s="5">
        <v>24</v>
      </c>
      <c r="M43" s="5">
        <v>3</v>
      </c>
      <c r="N43" s="5" t="s">
        <v>3</v>
      </c>
      <c r="O43" s="5">
        <v>0</v>
      </c>
      <c r="P43" s="5">
        <v>28916</v>
      </c>
    </row>
    <row r="44" spans="1:16" x14ac:dyDescent="0.2">
      <c r="A44" s="5">
        <v>50</v>
      </c>
      <c r="B44" s="5">
        <v>1</v>
      </c>
      <c r="C44" s="5">
        <v>0</v>
      </c>
      <c r="D44" s="5">
        <v>1</v>
      </c>
      <c r="E44" s="5">
        <v>210</v>
      </c>
      <c r="F44" s="5">
        <v>55382</v>
      </c>
      <c r="G44" s="5" t="s">
        <v>125</v>
      </c>
      <c r="H44" s="5" t="s">
        <v>126</v>
      </c>
      <c r="I44" s="5"/>
      <c r="J44" s="5"/>
      <c r="K44" s="5">
        <v>210</v>
      </c>
      <c r="L44" s="5">
        <v>25</v>
      </c>
      <c r="M44" s="5">
        <v>0</v>
      </c>
      <c r="N44" s="5" t="s">
        <v>3</v>
      </c>
      <c r="O44" s="5">
        <v>0</v>
      </c>
      <c r="P44" s="5">
        <v>394088</v>
      </c>
    </row>
    <row r="45" spans="1:16" x14ac:dyDescent="0.2">
      <c r="A45" s="5">
        <v>50</v>
      </c>
      <c r="B45" s="5">
        <v>1</v>
      </c>
      <c r="C45" s="5">
        <v>0</v>
      </c>
      <c r="D45" s="5">
        <v>1</v>
      </c>
      <c r="E45" s="5">
        <v>211</v>
      </c>
      <c r="F45" s="5">
        <v>31495</v>
      </c>
      <c r="G45" s="5" t="s">
        <v>127</v>
      </c>
      <c r="H45" s="5" t="s">
        <v>128</v>
      </c>
      <c r="I45" s="5"/>
      <c r="J45" s="5"/>
      <c r="K45" s="5">
        <v>211</v>
      </c>
      <c r="L45" s="5">
        <v>26</v>
      </c>
      <c r="M45" s="5">
        <v>0</v>
      </c>
      <c r="N45" s="5" t="s">
        <v>3</v>
      </c>
      <c r="O45" s="5">
        <v>0</v>
      </c>
      <c r="P45" s="5">
        <v>223469</v>
      </c>
    </row>
    <row r="46" spans="1:16" x14ac:dyDescent="0.2">
      <c r="A46" s="5">
        <v>50</v>
      </c>
      <c r="B46" s="5">
        <v>1</v>
      </c>
      <c r="C46" s="5">
        <v>0</v>
      </c>
      <c r="D46" s="5">
        <v>1</v>
      </c>
      <c r="E46" s="5">
        <v>224</v>
      </c>
      <c r="F46" s="5">
        <v>946627</v>
      </c>
      <c r="G46" s="5" t="s">
        <v>129</v>
      </c>
      <c r="H46" s="5" t="s">
        <v>130</v>
      </c>
      <c r="I46" s="5"/>
      <c r="J46" s="5"/>
      <c r="K46" s="5">
        <v>224</v>
      </c>
      <c r="L46" s="5">
        <v>27</v>
      </c>
      <c r="M46" s="5">
        <v>0</v>
      </c>
      <c r="N46" s="5" t="s">
        <v>3</v>
      </c>
      <c r="O46" s="5">
        <v>0</v>
      </c>
      <c r="P46" s="5">
        <v>7222873</v>
      </c>
    </row>
    <row r="48" spans="1:16" x14ac:dyDescent="0.2">
      <c r="A48">
        <v>-1</v>
      </c>
    </row>
    <row r="51" spans="1:40" x14ac:dyDescent="0.2">
      <c r="A51" s="4">
        <v>75</v>
      </c>
      <c r="B51" s="4" t="s">
        <v>616</v>
      </c>
      <c r="C51" s="4">
        <v>2000</v>
      </c>
      <c r="D51" s="4">
        <v>0</v>
      </c>
      <c r="E51" s="4">
        <v>1</v>
      </c>
      <c r="F51" s="4"/>
      <c r="G51" s="4">
        <v>0</v>
      </c>
      <c r="H51" s="4">
        <v>1</v>
      </c>
      <c r="I51" s="4">
        <v>0</v>
      </c>
      <c r="J51" s="4">
        <v>3</v>
      </c>
      <c r="K51" s="4">
        <v>0</v>
      </c>
      <c r="L51" s="4">
        <v>0</v>
      </c>
      <c r="M51" s="4">
        <v>0</v>
      </c>
      <c r="N51" s="4">
        <v>76147896</v>
      </c>
      <c r="O51" s="4">
        <v>1</v>
      </c>
    </row>
    <row r="52" spans="1:40" x14ac:dyDescent="0.2">
      <c r="A52" s="6">
        <v>2</v>
      </c>
      <c r="B52" s="6" t="s">
        <v>617</v>
      </c>
      <c r="C52" s="6" t="s">
        <v>618</v>
      </c>
      <c r="D52" s="6">
        <v>0</v>
      </c>
      <c r="E52" s="6">
        <v>0</v>
      </c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>
        <v>76147897</v>
      </c>
    </row>
    <row r="53" spans="1:40" x14ac:dyDescent="0.2">
      <c r="A53" s="4">
        <v>75</v>
      </c>
      <c r="B53" s="4" t="s">
        <v>619</v>
      </c>
      <c r="C53" s="4">
        <v>2018</v>
      </c>
      <c r="D53" s="4">
        <v>1</v>
      </c>
      <c r="E53" s="4">
        <v>0</v>
      </c>
      <c r="F53" s="4"/>
      <c r="G53" s="4">
        <v>0</v>
      </c>
      <c r="H53" s="4">
        <v>1</v>
      </c>
      <c r="I53" s="4">
        <v>0</v>
      </c>
      <c r="J53" s="4">
        <v>3</v>
      </c>
      <c r="K53" s="4">
        <v>0</v>
      </c>
      <c r="L53" s="4">
        <v>0</v>
      </c>
      <c r="M53" s="4">
        <v>1</v>
      </c>
      <c r="N53" s="4">
        <v>76147894</v>
      </c>
      <c r="O53" s="4">
        <v>2</v>
      </c>
    </row>
    <row r="54" spans="1:40" x14ac:dyDescent="0.2">
      <c r="A54" s="6">
        <v>2</v>
      </c>
      <c r="B54" s="6" t="s">
        <v>617</v>
      </c>
      <c r="C54" s="6" t="s">
        <v>618</v>
      </c>
      <c r="D54" s="6">
        <v>0</v>
      </c>
      <c r="E54" s="6">
        <v>0</v>
      </c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>
        <v>76147895</v>
      </c>
    </row>
  </sheetData>
  <printOptions gridLines="1"/>
  <pageMargins left="0.75" right="0.75" top="1" bottom="1" header="0.5" footer="0.5"/>
  <headerFooter alignWithMargins="0">
    <oddHeader>&amp;A</oddHeader>
    <oddFooter>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C1150"/>
  <sheetViews>
    <sheetView workbookViewId="0"/>
  </sheetViews>
  <sheetFormatPr defaultColWidth="9.140625" defaultRowHeight="12.75" x14ac:dyDescent="0.2"/>
  <cols>
    <col min="1" max="256" width="9.140625" customWidth="1"/>
  </cols>
  <sheetData>
    <row r="1" spans="1:107" x14ac:dyDescent="0.2">
      <c r="A1">
        <f>ROW(Source!A29)</f>
        <v>29</v>
      </c>
      <c r="B1">
        <v>76147896</v>
      </c>
      <c r="C1">
        <v>76148309</v>
      </c>
      <c r="D1">
        <v>42090890</v>
      </c>
      <c r="E1">
        <v>1</v>
      </c>
      <c r="F1">
        <v>1</v>
      </c>
      <c r="G1">
        <v>1</v>
      </c>
      <c r="H1">
        <v>1</v>
      </c>
      <c r="I1" t="s">
        <v>621</v>
      </c>
      <c r="J1" t="s">
        <v>3</v>
      </c>
      <c r="K1" t="s">
        <v>622</v>
      </c>
      <c r="L1">
        <v>1369</v>
      </c>
      <c r="N1">
        <v>1013</v>
      </c>
      <c r="O1" t="s">
        <v>623</v>
      </c>
      <c r="P1" t="s">
        <v>623</v>
      </c>
      <c r="Q1">
        <v>1</v>
      </c>
      <c r="W1">
        <v>0</v>
      </c>
      <c r="X1">
        <v>314467552</v>
      </c>
      <c r="Y1">
        <v>177.1</v>
      </c>
      <c r="AA1">
        <v>0</v>
      </c>
      <c r="AB1">
        <v>0</v>
      </c>
      <c r="AC1">
        <v>0</v>
      </c>
      <c r="AD1">
        <v>7.8</v>
      </c>
      <c r="AE1">
        <v>0</v>
      </c>
      <c r="AF1">
        <v>0</v>
      </c>
      <c r="AG1">
        <v>0</v>
      </c>
      <c r="AH1">
        <v>7.8</v>
      </c>
      <c r="AI1">
        <v>1</v>
      </c>
      <c r="AJ1">
        <v>1</v>
      </c>
      <c r="AK1">
        <v>1</v>
      </c>
      <c r="AL1">
        <v>1</v>
      </c>
      <c r="AN1">
        <v>0</v>
      </c>
      <c r="AO1">
        <v>1</v>
      </c>
      <c r="AP1">
        <v>1</v>
      </c>
      <c r="AQ1">
        <v>0</v>
      </c>
      <c r="AR1">
        <v>0</v>
      </c>
      <c r="AS1" t="s">
        <v>3</v>
      </c>
      <c r="AT1">
        <v>154</v>
      </c>
      <c r="AU1" t="s">
        <v>24</v>
      </c>
      <c r="AV1">
        <v>1</v>
      </c>
      <c r="AW1">
        <v>2</v>
      </c>
      <c r="AX1">
        <v>76148311</v>
      </c>
      <c r="AY1">
        <v>1</v>
      </c>
      <c r="AZ1">
        <v>0</v>
      </c>
      <c r="BA1">
        <v>1</v>
      </c>
      <c r="BB1">
        <v>0</v>
      </c>
      <c r="BC1">
        <v>0</v>
      </c>
      <c r="BD1">
        <v>0</v>
      </c>
      <c r="BE1">
        <v>0</v>
      </c>
      <c r="BF1">
        <v>0</v>
      </c>
      <c r="BG1">
        <v>0</v>
      </c>
      <c r="BH1">
        <v>0</v>
      </c>
      <c r="BI1">
        <v>0</v>
      </c>
      <c r="BJ1">
        <v>0</v>
      </c>
      <c r="BK1">
        <v>0</v>
      </c>
      <c r="BL1">
        <v>0</v>
      </c>
      <c r="BM1">
        <v>0</v>
      </c>
      <c r="BN1">
        <v>0</v>
      </c>
      <c r="BO1">
        <v>0</v>
      </c>
      <c r="BP1">
        <v>0</v>
      </c>
      <c r="BQ1">
        <v>0</v>
      </c>
      <c r="BR1">
        <v>0</v>
      </c>
      <c r="BS1">
        <v>0</v>
      </c>
      <c r="BT1">
        <v>0</v>
      </c>
      <c r="BU1">
        <v>0</v>
      </c>
      <c r="BV1">
        <v>0</v>
      </c>
      <c r="BW1">
        <v>0</v>
      </c>
      <c r="CX1">
        <f>Y1*Source!I29</f>
        <v>41.441400000000002</v>
      </c>
      <c r="CY1">
        <f t="shared" ref="CY1:CY6" si="0">AD1</f>
        <v>7.8</v>
      </c>
      <c r="CZ1">
        <f t="shared" ref="CZ1:CZ6" si="1">AH1</f>
        <v>7.8</v>
      </c>
      <c r="DA1">
        <f t="shared" ref="DA1:DA6" si="2">AL1</f>
        <v>1</v>
      </c>
      <c r="DB1">
        <f t="shared" ref="DB1:DB9" si="3">ROUND((ROUND(AT1*CZ1,2)*1.15),6)</f>
        <v>1381.38</v>
      </c>
      <c r="DC1">
        <f t="shared" ref="DC1:DC9" si="4">ROUND((ROUND(AT1*AG1,2)*1.15),6)</f>
        <v>0</v>
      </c>
    </row>
    <row r="2" spans="1:107" x14ac:dyDescent="0.2">
      <c r="A2">
        <f>ROW(Source!A30)</f>
        <v>30</v>
      </c>
      <c r="B2">
        <v>76147894</v>
      </c>
      <c r="C2">
        <v>76148309</v>
      </c>
      <c r="D2">
        <v>42090890</v>
      </c>
      <c r="E2">
        <v>1</v>
      </c>
      <c r="F2">
        <v>1</v>
      </c>
      <c r="G2">
        <v>1</v>
      </c>
      <c r="H2">
        <v>1</v>
      </c>
      <c r="I2" t="s">
        <v>621</v>
      </c>
      <c r="J2" t="s">
        <v>3</v>
      </c>
      <c r="K2" t="s">
        <v>622</v>
      </c>
      <c r="L2">
        <v>1369</v>
      </c>
      <c r="N2">
        <v>1013</v>
      </c>
      <c r="O2" t="s">
        <v>623</v>
      </c>
      <c r="P2" t="s">
        <v>623</v>
      </c>
      <c r="Q2">
        <v>1</v>
      </c>
      <c r="W2">
        <v>0</v>
      </c>
      <c r="X2">
        <v>314467552</v>
      </c>
      <c r="Y2">
        <v>177.1</v>
      </c>
      <c r="AA2">
        <v>0</v>
      </c>
      <c r="AB2">
        <v>0</v>
      </c>
      <c r="AC2">
        <v>0</v>
      </c>
      <c r="AD2">
        <v>7.8</v>
      </c>
      <c r="AE2">
        <v>0</v>
      </c>
      <c r="AF2">
        <v>0</v>
      </c>
      <c r="AG2">
        <v>0</v>
      </c>
      <c r="AH2">
        <v>7.8</v>
      </c>
      <c r="AI2">
        <v>1</v>
      </c>
      <c r="AJ2">
        <v>1</v>
      </c>
      <c r="AK2">
        <v>1</v>
      </c>
      <c r="AL2">
        <v>1</v>
      </c>
      <c r="AN2">
        <v>0</v>
      </c>
      <c r="AO2">
        <v>1</v>
      </c>
      <c r="AP2">
        <v>1</v>
      </c>
      <c r="AQ2">
        <v>0</v>
      </c>
      <c r="AR2">
        <v>0</v>
      </c>
      <c r="AS2" t="s">
        <v>3</v>
      </c>
      <c r="AT2">
        <v>154</v>
      </c>
      <c r="AU2" t="s">
        <v>24</v>
      </c>
      <c r="AV2">
        <v>1</v>
      </c>
      <c r="AW2">
        <v>2</v>
      </c>
      <c r="AX2">
        <v>76148311</v>
      </c>
      <c r="AY2">
        <v>1</v>
      </c>
      <c r="AZ2">
        <v>0</v>
      </c>
      <c r="BA2">
        <v>2</v>
      </c>
      <c r="BB2">
        <v>0</v>
      </c>
      <c r="BC2">
        <v>0</v>
      </c>
      <c r="BD2">
        <v>0</v>
      </c>
      <c r="BE2">
        <v>0</v>
      </c>
      <c r="BF2">
        <v>0</v>
      </c>
      <c r="BG2">
        <v>0</v>
      </c>
      <c r="BH2">
        <v>0</v>
      </c>
      <c r="BI2">
        <v>0</v>
      </c>
      <c r="BJ2">
        <v>0</v>
      </c>
      <c r="BK2">
        <v>0</v>
      </c>
      <c r="BL2">
        <v>0</v>
      </c>
      <c r="BM2">
        <v>0</v>
      </c>
      <c r="BN2">
        <v>0</v>
      </c>
      <c r="BO2">
        <v>0</v>
      </c>
      <c r="BP2">
        <v>0</v>
      </c>
      <c r="BQ2">
        <v>0</v>
      </c>
      <c r="BR2">
        <v>0</v>
      </c>
      <c r="BS2">
        <v>0</v>
      </c>
      <c r="BT2">
        <v>0</v>
      </c>
      <c r="BU2">
        <v>0</v>
      </c>
      <c r="BV2">
        <v>0</v>
      </c>
      <c r="BW2">
        <v>0</v>
      </c>
      <c r="CX2">
        <f>Y2*Source!I30</f>
        <v>41.441400000000002</v>
      </c>
      <c r="CY2">
        <f t="shared" si="0"/>
        <v>7.8</v>
      </c>
      <c r="CZ2">
        <f t="shared" si="1"/>
        <v>7.8</v>
      </c>
      <c r="DA2">
        <f t="shared" si="2"/>
        <v>1</v>
      </c>
      <c r="DB2">
        <f t="shared" si="3"/>
        <v>1381.38</v>
      </c>
      <c r="DC2">
        <f t="shared" si="4"/>
        <v>0</v>
      </c>
    </row>
    <row r="3" spans="1:107" x14ac:dyDescent="0.2">
      <c r="A3">
        <f>ROW(Source!A31)</f>
        <v>31</v>
      </c>
      <c r="B3">
        <v>76147896</v>
      </c>
      <c r="C3">
        <v>76148312</v>
      </c>
      <c r="D3">
        <v>42097363</v>
      </c>
      <c r="E3">
        <v>1</v>
      </c>
      <c r="F3">
        <v>1</v>
      </c>
      <c r="G3">
        <v>1</v>
      </c>
      <c r="H3">
        <v>1</v>
      </c>
      <c r="I3" t="s">
        <v>624</v>
      </c>
      <c r="J3" t="s">
        <v>3</v>
      </c>
      <c r="K3" t="s">
        <v>625</v>
      </c>
      <c r="L3">
        <v>1369</v>
      </c>
      <c r="N3">
        <v>1013</v>
      </c>
      <c r="O3" t="s">
        <v>623</v>
      </c>
      <c r="P3" t="s">
        <v>623</v>
      </c>
      <c r="Q3">
        <v>1</v>
      </c>
      <c r="W3">
        <v>0</v>
      </c>
      <c r="X3">
        <v>839356441</v>
      </c>
      <c r="Y3">
        <v>111.78</v>
      </c>
      <c r="AA3">
        <v>0</v>
      </c>
      <c r="AB3">
        <v>0</v>
      </c>
      <c r="AC3">
        <v>0</v>
      </c>
      <c r="AD3">
        <v>7.5</v>
      </c>
      <c r="AE3">
        <v>0</v>
      </c>
      <c r="AF3">
        <v>0</v>
      </c>
      <c r="AG3">
        <v>0</v>
      </c>
      <c r="AH3">
        <v>7.5</v>
      </c>
      <c r="AI3">
        <v>1</v>
      </c>
      <c r="AJ3">
        <v>1</v>
      </c>
      <c r="AK3">
        <v>1</v>
      </c>
      <c r="AL3">
        <v>1</v>
      </c>
      <c r="AN3">
        <v>0</v>
      </c>
      <c r="AO3">
        <v>1</v>
      </c>
      <c r="AP3">
        <v>1</v>
      </c>
      <c r="AQ3">
        <v>0</v>
      </c>
      <c r="AR3">
        <v>0</v>
      </c>
      <c r="AS3" t="s">
        <v>3</v>
      </c>
      <c r="AT3">
        <v>97.2</v>
      </c>
      <c r="AU3" t="s">
        <v>24</v>
      </c>
      <c r="AV3">
        <v>1</v>
      </c>
      <c r="AW3">
        <v>2</v>
      </c>
      <c r="AX3">
        <v>76148314</v>
      </c>
      <c r="AY3">
        <v>1</v>
      </c>
      <c r="AZ3">
        <v>0</v>
      </c>
      <c r="BA3">
        <v>3</v>
      </c>
      <c r="BB3">
        <v>0</v>
      </c>
      <c r="BC3">
        <v>0</v>
      </c>
      <c r="BD3">
        <v>0</v>
      </c>
      <c r="BE3">
        <v>0</v>
      </c>
      <c r="BF3">
        <v>0</v>
      </c>
      <c r="BG3">
        <v>0</v>
      </c>
      <c r="BH3">
        <v>0</v>
      </c>
      <c r="BI3">
        <v>0</v>
      </c>
      <c r="BJ3">
        <v>0</v>
      </c>
      <c r="BK3">
        <v>0</v>
      </c>
      <c r="BL3">
        <v>0</v>
      </c>
      <c r="BM3">
        <v>0</v>
      </c>
      <c r="BN3">
        <v>0</v>
      </c>
      <c r="BO3">
        <v>0</v>
      </c>
      <c r="BP3">
        <v>0</v>
      </c>
      <c r="BQ3">
        <v>0</v>
      </c>
      <c r="BR3">
        <v>0</v>
      </c>
      <c r="BS3">
        <v>0</v>
      </c>
      <c r="BT3">
        <v>0</v>
      </c>
      <c r="BU3">
        <v>0</v>
      </c>
      <c r="BV3">
        <v>0</v>
      </c>
      <c r="BW3">
        <v>0</v>
      </c>
      <c r="CX3">
        <f>Y3*Source!I31</f>
        <v>17.43768</v>
      </c>
      <c r="CY3">
        <f t="shared" si="0"/>
        <v>7.5</v>
      </c>
      <c r="CZ3">
        <f t="shared" si="1"/>
        <v>7.5</v>
      </c>
      <c r="DA3">
        <f t="shared" si="2"/>
        <v>1</v>
      </c>
      <c r="DB3">
        <f t="shared" si="3"/>
        <v>838.35</v>
      </c>
      <c r="DC3">
        <f t="shared" si="4"/>
        <v>0</v>
      </c>
    </row>
    <row r="4" spans="1:107" x14ac:dyDescent="0.2">
      <c r="A4">
        <f>ROW(Source!A32)</f>
        <v>32</v>
      </c>
      <c r="B4">
        <v>76147894</v>
      </c>
      <c r="C4">
        <v>76148312</v>
      </c>
      <c r="D4">
        <v>42097363</v>
      </c>
      <c r="E4">
        <v>1</v>
      </c>
      <c r="F4">
        <v>1</v>
      </c>
      <c r="G4">
        <v>1</v>
      </c>
      <c r="H4">
        <v>1</v>
      </c>
      <c r="I4" t="s">
        <v>624</v>
      </c>
      <c r="J4" t="s">
        <v>3</v>
      </c>
      <c r="K4" t="s">
        <v>625</v>
      </c>
      <c r="L4">
        <v>1369</v>
      </c>
      <c r="N4">
        <v>1013</v>
      </c>
      <c r="O4" t="s">
        <v>623</v>
      </c>
      <c r="P4" t="s">
        <v>623</v>
      </c>
      <c r="Q4">
        <v>1</v>
      </c>
      <c r="W4">
        <v>0</v>
      </c>
      <c r="X4">
        <v>839356441</v>
      </c>
      <c r="Y4">
        <v>111.78</v>
      </c>
      <c r="AA4">
        <v>0</v>
      </c>
      <c r="AB4">
        <v>0</v>
      </c>
      <c r="AC4">
        <v>0</v>
      </c>
      <c r="AD4">
        <v>7.5</v>
      </c>
      <c r="AE4">
        <v>0</v>
      </c>
      <c r="AF4">
        <v>0</v>
      </c>
      <c r="AG4">
        <v>0</v>
      </c>
      <c r="AH4">
        <v>7.5</v>
      </c>
      <c r="AI4">
        <v>1</v>
      </c>
      <c r="AJ4">
        <v>1</v>
      </c>
      <c r="AK4">
        <v>1</v>
      </c>
      <c r="AL4">
        <v>1</v>
      </c>
      <c r="AN4">
        <v>0</v>
      </c>
      <c r="AO4">
        <v>1</v>
      </c>
      <c r="AP4">
        <v>1</v>
      </c>
      <c r="AQ4">
        <v>0</v>
      </c>
      <c r="AR4">
        <v>0</v>
      </c>
      <c r="AS4" t="s">
        <v>3</v>
      </c>
      <c r="AT4">
        <v>97.2</v>
      </c>
      <c r="AU4" t="s">
        <v>24</v>
      </c>
      <c r="AV4">
        <v>1</v>
      </c>
      <c r="AW4">
        <v>2</v>
      </c>
      <c r="AX4">
        <v>76148314</v>
      </c>
      <c r="AY4">
        <v>1</v>
      </c>
      <c r="AZ4">
        <v>0</v>
      </c>
      <c r="BA4">
        <v>4</v>
      </c>
      <c r="BB4">
        <v>0</v>
      </c>
      <c r="BC4">
        <v>0</v>
      </c>
      <c r="BD4">
        <v>0</v>
      </c>
      <c r="BE4">
        <v>0</v>
      </c>
      <c r="BF4">
        <v>0</v>
      </c>
      <c r="BG4">
        <v>0</v>
      </c>
      <c r="BH4">
        <v>0</v>
      </c>
      <c r="BI4">
        <v>0</v>
      </c>
      <c r="BJ4">
        <v>0</v>
      </c>
      <c r="BK4">
        <v>0</v>
      </c>
      <c r="BL4">
        <v>0</v>
      </c>
      <c r="BM4">
        <v>0</v>
      </c>
      <c r="BN4">
        <v>0</v>
      </c>
      <c r="BO4">
        <v>0</v>
      </c>
      <c r="BP4">
        <v>0</v>
      </c>
      <c r="BQ4">
        <v>0</v>
      </c>
      <c r="BR4">
        <v>0</v>
      </c>
      <c r="BS4">
        <v>0</v>
      </c>
      <c r="BT4">
        <v>0</v>
      </c>
      <c r="BU4">
        <v>0</v>
      </c>
      <c r="BV4">
        <v>0</v>
      </c>
      <c r="BW4">
        <v>0</v>
      </c>
      <c r="CX4">
        <f>Y4*Source!I32</f>
        <v>17.43768</v>
      </c>
      <c r="CY4">
        <f t="shared" si="0"/>
        <v>7.5</v>
      </c>
      <c r="CZ4">
        <f t="shared" si="1"/>
        <v>7.5</v>
      </c>
      <c r="DA4">
        <f t="shared" si="2"/>
        <v>1</v>
      </c>
      <c r="DB4">
        <f t="shared" si="3"/>
        <v>838.35</v>
      </c>
      <c r="DC4">
        <f t="shared" si="4"/>
        <v>0</v>
      </c>
    </row>
    <row r="5" spans="1:107" x14ac:dyDescent="0.2">
      <c r="A5">
        <f>ROW(Source!A33)</f>
        <v>33</v>
      </c>
      <c r="B5">
        <v>76147896</v>
      </c>
      <c r="C5">
        <v>76150089</v>
      </c>
      <c r="D5">
        <v>42092598</v>
      </c>
      <c r="E5">
        <v>1</v>
      </c>
      <c r="F5">
        <v>1</v>
      </c>
      <c r="G5">
        <v>1</v>
      </c>
      <c r="H5">
        <v>1</v>
      </c>
      <c r="I5" t="s">
        <v>626</v>
      </c>
      <c r="J5" t="s">
        <v>3</v>
      </c>
      <c r="K5" t="s">
        <v>627</v>
      </c>
      <c r="L5">
        <v>1369</v>
      </c>
      <c r="N5">
        <v>1013</v>
      </c>
      <c r="O5" t="s">
        <v>623</v>
      </c>
      <c r="P5" t="s">
        <v>623</v>
      </c>
      <c r="Q5">
        <v>1</v>
      </c>
      <c r="W5">
        <v>0</v>
      </c>
      <c r="X5">
        <v>-1468527632</v>
      </c>
      <c r="Y5">
        <v>2.6449999999999996</v>
      </c>
      <c r="AA5">
        <v>0</v>
      </c>
      <c r="AB5">
        <v>0</v>
      </c>
      <c r="AC5">
        <v>0</v>
      </c>
      <c r="AD5">
        <v>8.17</v>
      </c>
      <c r="AE5">
        <v>0</v>
      </c>
      <c r="AF5">
        <v>0</v>
      </c>
      <c r="AG5">
        <v>0</v>
      </c>
      <c r="AH5">
        <v>8.17</v>
      </c>
      <c r="AI5">
        <v>1</v>
      </c>
      <c r="AJ5">
        <v>1</v>
      </c>
      <c r="AK5">
        <v>1</v>
      </c>
      <c r="AL5">
        <v>1</v>
      </c>
      <c r="AN5">
        <v>0</v>
      </c>
      <c r="AO5">
        <v>1</v>
      </c>
      <c r="AP5">
        <v>1</v>
      </c>
      <c r="AQ5">
        <v>0</v>
      </c>
      <c r="AR5">
        <v>0</v>
      </c>
      <c r="AS5" t="s">
        <v>3</v>
      </c>
      <c r="AT5">
        <v>2.2999999999999998</v>
      </c>
      <c r="AU5" t="s">
        <v>24</v>
      </c>
      <c r="AV5">
        <v>1</v>
      </c>
      <c r="AW5">
        <v>2</v>
      </c>
      <c r="AX5">
        <v>76150097</v>
      </c>
      <c r="AY5">
        <v>1</v>
      </c>
      <c r="AZ5">
        <v>6144</v>
      </c>
      <c r="BA5">
        <v>5</v>
      </c>
      <c r="BB5">
        <v>0</v>
      </c>
      <c r="BC5">
        <v>0</v>
      </c>
      <c r="BD5">
        <v>0</v>
      </c>
      <c r="BE5">
        <v>0</v>
      </c>
      <c r="BF5">
        <v>0</v>
      </c>
      <c r="BG5">
        <v>0</v>
      </c>
      <c r="BH5">
        <v>0</v>
      </c>
      <c r="BI5">
        <v>0</v>
      </c>
      <c r="BJ5">
        <v>0</v>
      </c>
      <c r="BK5">
        <v>0</v>
      </c>
      <c r="BL5">
        <v>0</v>
      </c>
      <c r="BM5">
        <v>0</v>
      </c>
      <c r="BN5">
        <v>0</v>
      </c>
      <c r="BO5">
        <v>0</v>
      </c>
      <c r="BP5">
        <v>0</v>
      </c>
      <c r="BQ5">
        <v>0</v>
      </c>
      <c r="BR5">
        <v>0</v>
      </c>
      <c r="BS5">
        <v>0</v>
      </c>
      <c r="BT5">
        <v>0</v>
      </c>
      <c r="BU5">
        <v>0</v>
      </c>
      <c r="BV5">
        <v>0</v>
      </c>
      <c r="BW5">
        <v>0</v>
      </c>
      <c r="CX5">
        <f>Y5*Source!I33</f>
        <v>20.630999999999997</v>
      </c>
      <c r="CY5">
        <f t="shared" si="0"/>
        <v>8.17</v>
      </c>
      <c r="CZ5">
        <f t="shared" si="1"/>
        <v>8.17</v>
      </c>
      <c r="DA5">
        <f t="shared" si="2"/>
        <v>1</v>
      </c>
      <c r="DB5">
        <f t="shared" si="3"/>
        <v>21.608499999999999</v>
      </c>
      <c r="DC5">
        <f t="shared" si="4"/>
        <v>0</v>
      </c>
    </row>
    <row r="6" spans="1:107" x14ac:dyDescent="0.2">
      <c r="A6">
        <f>ROW(Source!A33)</f>
        <v>33</v>
      </c>
      <c r="B6">
        <v>76147896</v>
      </c>
      <c r="C6">
        <v>76150089</v>
      </c>
      <c r="D6">
        <v>121548</v>
      </c>
      <c r="E6">
        <v>1</v>
      </c>
      <c r="F6">
        <v>1</v>
      </c>
      <c r="G6">
        <v>1</v>
      </c>
      <c r="H6">
        <v>1</v>
      </c>
      <c r="I6" t="s">
        <v>30</v>
      </c>
      <c r="J6" t="s">
        <v>3</v>
      </c>
      <c r="K6" t="s">
        <v>628</v>
      </c>
      <c r="L6">
        <v>608254</v>
      </c>
      <c r="N6">
        <v>1013</v>
      </c>
      <c r="O6" t="s">
        <v>629</v>
      </c>
      <c r="P6" t="s">
        <v>629</v>
      </c>
      <c r="Q6">
        <v>1</v>
      </c>
      <c r="W6">
        <v>0</v>
      </c>
      <c r="X6">
        <v>-185737400</v>
      </c>
      <c r="Y6">
        <v>0.33349999999999996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1</v>
      </c>
      <c r="AJ6">
        <v>1</v>
      </c>
      <c r="AK6">
        <v>1</v>
      </c>
      <c r="AL6">
        <v>1</v>
      </c>
      <c r="AN6">
        <v>0</v>
      </c>
      <c r="AO6">
        <v>1</v>
      </c>
      <c r="AP6">
        <v>1</v>
      </c>
      <c r="AQ6">
        <v>0</v>
      </c>
      <c r="AR6">
        <v>0</v>
      </c>
      <c r="AS6" t="s">
        <v>3</v>
      </c>
      <c r="AT6">
        <v>0.28999999999999998</v>
      </c>
      <c r="AU6" t="s">
        <v>24</v>
      </c>
      <c r="AV6">
        <v>2</v>
      </c>
      <c r="AW6">
        <v>2</v>
      </c>
      <c r="AX6">
        <v>76150098</v>
      </c>
      <c r="AY6">
        <v>1</v>
      </c>
      <c r="AZ6">
        <v>6144</v>
      </c>
      <c r="BA6">
        <v>6</v>
      </c>
      <c r="BB6">
        <v>0</v>
      </c>
      <c r="BC6">
        <v>0</v>
      </c>
      <c r="BD6">
        <v>0</v>
      </c>
      <c r="BE6">
        <v>0</v>
      </c>
      <c r="BF6">
        <v>0</v>
      </c>
      <c r="BG6">
        <v>0</v>
      </c>
      <c r="BH6">
        <v>0</v>
      </c>
      <c r="BI6">
        <v>0</v>
      </c>
      <c r="BJ6">
        <v>0</v>
      </c>
      <c r="BK6">
        <v>0</v>
      </c>
      <c r="BL6">
        <v>0</v>
      </c>
      <c r="BM6">
        <v>0</v>
      </c>
      <c r="BN6">
        <v>0</v>
      </c>
      <c r="BO6">
        <v>0</v>
      </c>
      <c r="BP6">
        <v>0</v>
      </c>
      <c r="BQ6">
        <v>0</v>
      </c>
      <c r="BR6">
        <v>0</v>
      </c>
      <c r="BS6">
        <v>0</v>
      </c>
      <c r="BT6">
        <v>0</v>
      </c>
      <c r="BU6">
        <v>0</v>
      </c>
      <c r="BV6">
        <v>0</v>
      </c>
      <c r="BW6">
        <v>0</v>
      </c>
      <c r="CX6">
        <f>Y6*Source!I33</f>
        <v>2.6012999999999997</v>
      </c>
      <c r="CY6">
        <f t="shared" si="0"/>
        <v>0</v>
      </c>
      <c r="CZ6">
        <f t="shared" si="1"/>
        <v>0</v>
      </c>
      <c r="DA6">
        <f t="shared" si="2"/>
        <v>1</v>
      </c>
      <c r="DB6">
        <f t="shared" si="3"/>
        <v>0</v>
      </c>
      <c r="DC6">
        <f t="shared" si="4"/>
        <v>0</v>
      </c>
    </row>
    <row r="7" spans="1:107" x14ac:dyDescent="0.2">
      <c r="A7">
        <f>ROW(Source!A33)</f>
        <v>33</v>
      </c>
      <c r="B7">
        <v>76147896</v>
      </c>
      <c r="C7">
        <v>76150089</v>
      </c>
      <c r="D7">
        <v>48975479</v>
      </c>
      <c r="E7">
        <v>1</v>
      </c>
      <c r="F7">
        <v>1</v>
      </c>
      <c r="G7">
        <v>1</v>
      </c>
      <c r="H7">
        <v>2</v>
      </c>
      <c r="I7" t="s">
        <v>630</v>
      </c>
      <c r="J7" t="s">
        <v>631</v>
      </c>
      <c r="K7" t="s">
        <v>632</v>
      </c>
      <c r="L7">
        <v>1368</v>
      </c>
      <c r="N7">
        <v>1011</v>
      </c>
      <c r="O7" t="s">
        <v>633</v>
      </c>
      <c r="P7" t="s">
        <v>633</v>
      </c>
      <c r="Q7">
        <v>1</v>
      </c>
      <c r="W7">
        <v>0</v>
      </c>
      <c r="X7">
        <v>994996037</v>
      </c>
      <c r="Y7">
        <v>9.1999999999999998E-2</v>
      </c>
      <c r="AA7">
        <v>0</v>
      </c>
      <c r="AB7">
        <v>90.4</v>
      </c>
      <c r="AC7">
        <v>11.6</v>
      </c>
      <c r="AD7">
        <v>0</v>
      </c>
      <c r="AE7">
        <v>0</v>
      </c>
      <c r="AF7">
        <v>90.4</v>
      </c>
      <c r="AG7">
        <v>11.6</v>
      </c>
      <c r="AH7">
        <v>0</v>
      </c>
      <c r="AI7">
        <v>1</v>
      </c>
      <c r="AJ7">
        <v>1</v>
      </c>
      <c r="AK7">
        <v>1</v>
      </c>
      <c r="AL7">
        <v>1</v>
      </c>
      <c r="AN7">
        <v>0</v>
      </c>
      <c r="AO7">
        <v>1</v>
      </c>
      <c r="AP7">
        <v>1</v>
      </c>
      <c r="AQ7">
        <v>0</v>
      </c>
      <c r="AR7">
        <v>0</v>
      </c>
      <c r="AS7" t="s">
        <v>3</v>
      </c>
      <c r="AT7">
        <v>0.08</v>
      </c>
      <c r="AU7" t="s">
        <v>24</v>
      </c>
      <c r="AV7">
        <v>0</v>
      </c>
      <c r="AW7">
        <v>2</v>
      </c>
      <c r="AX7">
        <v>76150099</v>
      </c>
      <c r="AY7">
        <v>1</v>
      </c>
      <c r="AZ7">
        <v>6144</v>
      </c>
      <c r="BA7">
        <v>7</v>
      </c>
      <c r="BB7">
        <v>0</v>
      </c>
      <c r="BC7">
        <v>0</v>
      </c>
      <c r="BD7">
        <v>0</v>
      </c>
      <c r="BE7">
        <v>0</v>
      </c>
      <c r="BF7">
        <v>0</v>
      </c>
      <c r="BG7">
        <v>0</v>
      </c>
      <c r="BH7">
        <v>0</v>
      </c>
      <c r="BI7">
        <v>0</v>
      </c>
      <c r="BJ7">
        <v>0</v>
      </c>
      <c r="BK7">
        <v>0</v>
      </c>
      <c r="BL7">
        <v>0</v>
      </c>
      <c r="BM7">
        <v>0</v>
      </c>
      <c r="BN7">
        <v>0</v>
      </c>
      <c r="BO7">
        <v>0</v>
      </c>
      <c r="BP7">
        <v>0</v>
      </c>
      <c r="BQ7">
        <v>0</v>
      </c>
      <c r="BR7">
        <v>0</v>
      </c>
      <c r="BS7">
        <v>0</v>
      </c>
      <c r="BT7">
        <v>0</v>
      </c>
      <c r="BU7">
        <v>0</v>
      </c>
      <c r="BV7">
        <v>0</v>
      </c>
      <c r="BW7">
        <v>0</v>
      </c>
      <c r="CX7">
        <f>Y7*Source!I33</f>
        <v>0.71760000000000002</v>
      </c>
      <c r="CY7">
        <f>AB7</f>
        <v>90.4</v>
      </c>
      <c r="CZ7">
        <f>AF7</f>
        <v>90.4</v>
      </c>
      <c r="DA7">
        <f>AJ7</f>
        <v>1</v>
      </c>
      <c r="DB7">
        <f t="shared" si="3"/>
        <v>8.3145000000000007</v>
      </c>
      <c r="DC7">
        <f t="shared" si="4"/>
        <v>1.0694999999999999</v>
      </c>
    </row>
    <row r="8" spans="1:107" x14ac:dyDescent="0.2">
      <c r="A8">
        <f>ROW(Source!A33)</f>
        <v>33</v>
      </c>
      <c r="B8">
        <v>76147896</v>
      </c>
      <c r="C8">
        <v>76150089</v>
      </c>
      <c r="D8">
        <v>48975561</v>
      </c>
      <c r="E8">
        <v>1</v>
      </c>
      <c r="F8">
        <v>1</v>
      </c>
      <c r="G8">
        <v>1</v>
      </c>
      <c r="H8">
        <v>2</v>
      </c>
      <c r="I8" t="s">
        <v>634</v>
      </c>
      <c r="J8" t="s">
        <v>635</v>
      </c>
      <c r="K8" t="s">
        <v>636</v>
      </c>
      <c r="L8">
        <v>1368</v>
      </c>
      <c r="N8">
        <v>1011</v>
      </c>
      <c r="O8" t="s">
        <v>633</v>
      </c>
      <c r="P8" t="s">
        <v>633</v>
      </c>
      <c r="Q8">
        <v>1</v>
      </c>
      <c r="W8">
        <v>0</v>
      </c>
      <c r="X8">
        <v>-11430276</v>
      </c>
      <c r="Y8">
        <v>0.24149999999999996</v>
      </c>
      <c r="AA8">
        <v>0</v>
      </c>
      <c r="AB8">
        <v>90</v>
      </c>
      <c r="AC8">
        <v>10.06</v>
      </c>
      <c r="AD8">
        <v>0</v>
      </c>
      <c r="AE8">
        <v>0</v>
      </c>
      <c r="AF8">
        <v>90</v>
      </c>
      <c r="AG8">
        <v>10.06</v>
      </c>
      <c r="AH8">
        <v>0</v>
      </c>
      <c r="AI8">
        <v>1</v>
      </c>
      <c r="AJ8">
        <v>1</v>
      </c>
      <c r="AK8">
        <v>1</v>
      </c>
      <c r="AL8">
        <v>1</v>
      </c>
      <c r="AN8">
        <v>0</v>
      </c>
      <c r="AO8">
        <v>1</v>
      </c>
      <c r="AP8">
        <v>1</v>
      </c>
      <c r="AQ8">
        <v>0</v>
      </c>
      <c r="AR8">
        <v>0</v>
      </c>
      <c r="AS8" t="s">
        <v>3</v>
      </c>
      <c r="AT8">
        <v>0.21</v>
      </c>
      <c r="AU8" t="s">
        <v>24</v>
      </c>
      <c r="AV8">
        <v>0</v>
      </c>
      <c r="AW8">
        <v>2</v>
      </c>
      <c r="AX8">
        <v>76150100</v>
      </c>
      <c r="AY8">
        <v>1</v>
      </c>
      <c r="AZ8">
        <v>6144</v>
      </c>
      <c r="BA8">
        <v>8</v>
      </c>
      <c r="BB8">
        <v>0</v>
      </c>
      <c r="BC8">
        <v>0</v>
      </c>
      <c r="BD8">
        <v>0</v>
      </c>
      <c r="BE8">
        <v>0</v>
      </c>
      <c r="BF8">
        <v>0</v>
      </c>
      <c r="BG8">
        <v>0</v>
      </c>
      <c r="BH8">
        <v>0</v>
      </c>
      <c r="BI8">
        <v>0</v>
      </c>
      <c r="BJ8">
        <v>0</v>
      </c>
      <c r="BK8">
        <v>0</v>
      </c>
      <c r="BL8">
        <v>0</v>
      </c>
      <c r="BM8">
        <v>0</v>
      </c>
      <c r="BN8">
        <v>0</v>
      </c>
      <c r="BO8">
        <v>0</v>
      </c>
      <c r="BP8">
        <v>0</v>
      </c>
      <c r="BQ8">
        <v>0</v>
      </c>
      <c r="BR8">
        <v>0</v>
      </c>
      <c r="BS8">
        <v>0</v>
      </c>
      <c r="BT8">
        <v>0</v>
      </c>
      <c r="BU8">
        <v>0</v>
      </c>
      <c r="BV8">
        <v>0</v>
      </c>
      <c r="BW8">
        <v>0</v>
      </c>
      <c r="CX8">
        <f>Y8*Source!I33</f>
        <v>1.8836999999999997</v>
      </c>
      <c r="CY8">
        <f>AB8</f>
        <v>90</v>
      </c>
      <c r="CZ8">
        <f>AF8</f>
        <v>90</v>
      </c>
      <c r="DA8">
        <f>AJ8</f>
        <v>1</v>
      </c>
      <c r="DB8">
        <f t="shared" si="3"/>
        <v>21.734999999999999</v>
      </c>
      <c r="DC8">
        <f t="shared" si="4"/>
        <v>2.4264999999999999</v>
      </c>
    </row>
    <row r="9" spans="1:107" x14ac:dyDescent="0.2">
      <c r="A9">
        <f>ROW(Source!A33)</f>
        <v>33</v>
      </c>
      <c r="B9">
        <v>76147896</v>
      </c>
      <c r="C9">
        <v>76150089</v>
      </c>
      <c r="D9">
        <v>48976906</v>
      </c>
      <c r="E9">
        <v>1</v>
      </c>
      <c r="F9">
        <v>1</v>
      </c>
      <c r="G9">
        <v>1</v>
      </c>
      <c r="H9">
        <v>2</v>
      </c>
      <c r="I9" t="s">
        <v>637</v>
      </c>
      <c r="J9" t="s">
        <v>638</v>
      </c>
      <c r="K9" t="s">
        <v>639</v>
      </c>
      <c r="L9">
        <v>1368</v>
      </c>
      <c r="N9">
        <v>1011</v>
      </c>
      <c r="O9" t="s">
        <v>633</v>
      </c>
      <c r="P9" t="s">
        <v>633</v>
      </c>
      <c r="Q9">
        <v>1</v>
      </c>
      <c r="W9">
        <v>0</v>
      </c>
      <c r="X9">
        <v>-2066592261</v>
      </c>
      <c r="Y9">
        <v>0.48299999999999993</v>
      </c>
      <c r="AA9">
        <v>0</v>
      </c>
      <c r="AB9">
        <v>0.55000000000000004</v>
      </c>
      <c r="AC9">
        <v>0</v>
      </c>
      <c r="AD9">
        <v>0</v>
      </c>
      <c r="AE9">
        <v>0</v>
      </c>
      <c r="AF9">
        <v>0.55000000000000004</v>
      </c>
      <c r="AG9">
        <v>0</v>
      </c>
      <c r="AH9">
        <v>0</v>
      </c>
      <c r="AI9">
        <v>1</v>
      </c>
      <c r="AJ9">
        <v>1</v>
      </c>
      <c r="AK9">
        <v>1</v>
      </c>
      <c r="AL9">
        <v>1</v>
      </c>
      <c r="AN9">
        <v>0</v>
      </c>
      <c r="AO9">
        <v>1</v>
      </c>
      <c r="AP9">
        <v>1</v>
      </c>
      <c r="AQ9">
        <v>0</v>
      </c>
      <c r="AR9">
        <v>0</v>
      </c>
      <c r="AS9" t="s">
        <v>3</v>
      </c>
      <c r="AT9">
        <v>0.42</v>
      </c>
      <c r="AU9" t="s">
        <v>24</v>
      </c>
      <c r="AV9">
        <v>0</v>
      </c>
      <c r="AW9">
        <v>2</v>
      </c>
      <c r="AX9">
        <v>76150101</v>
      </c>
      <c r="AY9">
        <v>1</v>
      </c>
      <c r="AZ9">
        <v>6144</v>
      </c>
      <c r="BA9">
        <v>9</v>
      </c>
      <c r="BB9">
        <v>0</v>
      </c>
      <c r="BC9">
        <v>0</v>
      </c>
      <c r="BD9">
        <v>0</v>
      </c>
      <c r="BE9">
        <v>0</v>
      </c>
      <c r="BF9">
        <v>0</v>
      </c>
      <c r="BG9">
        <v>0</v>
      </c>
      <c r="BH9">
        <v>0</v>
      </c>
      <c r="BI9">
        <v>0</v>
      </c>
      <c r="BJ9">
        <v>0</v>
      </c>
      <c r="BK9">
        <v>0</v>
      </c>
      <c r="BL9">
        <v>0</v>
      </c>
      <c r="BM9">
        <v>0</v>
      </c>
      <c r="BN9">
        <v>0</v>
      </c>
      <c r="BO9">
        <v>0</v>
      </c>
      <c r="BP9">
        <v>0</v>
      </c>
      <c r="BQ9">
        <v>0</v>
      </c>
      <c r="BR9">
        <v>0</v>
      </c>
      <c r="BS9">
        <v>0</v>
      </c>
      <c r="BT9">
        <v>0</v>
      </c>
      <c r="BU9">
        <v>0</v>
      </c>
      <c r="BV9">
        <v>0</v>
      </c>
      <c r="BW9">
        <v>0</v>
      </c>
      <c r="CX9">
        <f>Y9*Source!I33</f>
        <v>3.7673999999999994</v>
      </c>
      <c r="CY9">
        <f>AB9</f>
        <v>0.55000000000000004</v>
      </c>
      <c r="CZ9">
        <f>AF9</f>
        <v>0.55000000000000004</v>
      </c>
      <c r="DA9">
        <f>AJ9</f>
        <v>1</v>
      </c>
      <c r="DB9">
        <f t="shared" si="3"/>
        <v>0.26450000000000001</v>
      </c>
      <c r="DC9">
        <f t="shared" si="4"/>
        <v>0</v>
      </c>
    </row>
    <row r="10" spans="1:107" x14ac:dyDescent="0.2">
      <c r="A10">
        <f>ROW(Source!A33)</f>
        <v>33</v>
      </c>
      <c r="B10">
        <v>76147896</v>
      </c>
      <c r="C10">
        <v>76150089</v>
      </c>
      <c r="D10">
        <v>48945934</v>
      </c>
      <c r="E10">
        <v>1</v>
      </c>
      <c r="F10">
        <v>1</v>
      </c>
      <c r="G10">
        <v>1</v>
      </c>
      <c r="H10">
        <v>3</v>
      </c>
      <c r="I10" t="s">
        <v>640</v>
      </c>
      <c r="J10" t="s">
        <v>641</v>
      </c>
      <c r="K10" t="s">
        <v>642</v>
      </c>
      <c r="L10">
        <v>1339</v>
      </c>
      <c r="N10">
        <v>1007</v>
      </c>
      <c r="O10" t="s">
        <v>643</v>
      </c>
      <c r="P10" t="s">
        <v>643</v>
      </c>
      <c r="Q10">
        <v>1</v>
      </c>
      <c r="W10">
        <v>0</v>
      </c>
      <c r="X10">
        <v>-352540104</v>
      </c>
      <c r="Y10">
        <v>1.2</v>
      </c>
      <c r="AA10">
        <v>59.99</v>
      </c>
      <c r="AB10">
        <v>0</v>
      </c>
      <c r="AC10">
        <v>0</v>
      </c>
      <c r="AD10">
        <v>0</v>
      </c>
      <c r="AE10">
        <v>59.99</v>
      </c>
      <c r="AF10">
        <v>0</v>
      </c>
      <c r="AG10">
        <v>0</v>
      </c>
      <c r="AH10">
        <v>0</v>
      </c>
      <c r="AI10">
        <v>1</v>
      </c>
      <c r="AJ10">
        <v>1</v>
      </c>
      <c r="AK10">
        <v>1</v>
      </c>
      <c r="AL10">
        <v>1</v>
      </c>
      <c r="AN10">
        <v>0</v>
      </c>
      <c r="AO10">
        <v>1</v>
      </c>
      <c r="AP10">
        <v>0</v>
      </c>
      <c r="AQ10">
        <v>0</v>
      </c>
      <c r="AR10">
        <v>0</v>
      </c>
      <c r="AS10" t="s">
        <v>3</v>
      </c>
      <c r="AT10">
        <v>1.2</v>
      </c>
      <c r="AU10" t="s">
        <v>3</v>
      </c>
      <c r="AV10">
        <v>0</v>
      </c>
      <c r="AW10">
        <v>2</v>
      </c>
      <c r="AX10">
        <v>76150102</v>
      </c>
      <c r="AY10">
        <v>1</v>
      </c>
      <c r="AZ10">
        <v>0</v>
      </c>
      <c r="BA10">
        <v>10</v>
      </c>
      <c r="BB10">
        <v>0</v>
      </c>
      <c r="BC10">
        <v>0</v>
      </c>
      <c r="BD10">
        <v>0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0</v>
      </c>
      <c r="BK10">
        <v>0</v>
      </c>
      <c r="BL10">
        <v>0</v>
      </c>
      <c r="BM10">
        <v>0</v>
      </c>
      <c r="BN10">
        <v>0</v>
      </c>
      <c r="BO10">
        <v>0</v>
      </c>
      <c r="BP10">
        <v>0</v>
      </c>
      <c r="BQ10">
        <v>0</v>
      </c>
      <c r="BR10">
        <v>0</v>
      </c>
      <c r="BS10">
        <v>0</v>
      </c>
      <c r="BT10">
        <v>0</v>
      </c>
      <c r="BU10">
        <v>0</v>
      </c>
      <c r="BV10">
        <v>0</v>
      </c>
      <c r="BW10">
        <v>0</v>
      </c>
      <c r="CX10">
        <f>Y10*Source!I33</f>
        <v>9.36</v>
      </c>
      <c r="CY10">
        <f>AA10</f>
        <v>59.99</v>
      </c>
      <c r="CZ10">
        <f>AE10</f>
        <v>59.99</v>
      </c>
      <c r="DA10">
        <f>AI10</f>
        <v>1</v>
      </c>
      <c r="DB10">
        <f>ROUND(ROUND(AT10*CZ10,2),6)</f>
        <v>71.989999999999995</v>
      </c>
      <c r="DC10">
        <f>ROUND(ROUND(AT10*AG10,2),6)</f>
        <v>0</v>
      </c>
    </row>
    <row r="11" spans="1:107" x14ac:dyDescent="0.2">
      <c r="A11">
        <f>ROW(Source!A33)</f>
        <v>33</v>
      </c>
      <c r="B11">
        <v>76147896</v>
      </c>
      <c r="C11">
        <v>76150089</v>
      </c>
      <c r="D11">
        <v>48946351</v>
      </c>
      <c r="E11">
        <v>1</v>
      </c>
      <c r="F11">
        <v>1</v>
      </c>
      <c r="G11">
        <v>1</v>
      </c>
      <c r="H11">
        <v>3</v>
      </c>
      <c r="I11" t="s">
        <v>644</v>
      </c>
      <c r="J11" t="s">
        <v>645</v>
      </c>
      <c r="K11" t="s">
        <v>646</v>
      </c>
      <c r="L11">
        <v>1339</v>
      </c>
      <c r="N11">
        <v>1007</v>
      </c>
      <c r="O11" t="s">
        <v>643</v>
      </c>
      <c r="P11" t="s">
        <v>643</v>
      </c>
      <c r="Q11">
        <v>1</v>
      </c>
      <c r="W11">
        <v>0</v>
      </c>
      <c r="X11">
        <v>-1689240429</v>
      </c>
      <c r="Y11">
        <v>0.15</v>
      </c>
      <c r="AA11">
        <v>2.44</v>
      </c>
      <c r="AB11">
        <v>0</v>
      </c>
      <c r="AC11">
        <v>0</v>
      </c>
      <c r="AD11">
        <v>0</v>
      </c>
      <c r="AE11">
        <v>2.44</v>
      </c>
      <c r="AF11">
        <v>0</v>
      </c>
      <c r="AG11">
        <v>0</v>
      </c>
      <c r="AH11">
        <v>0</v>
      </c>
      <c r="AI11">
        <v>1</v>
      </c>
      <c r="AJ11">
        <v>1</v>
      </c>
      <c r="AK11">
        <v>1</v>
      </c>
      <c r="AL11">
        <v>1</v>
      </c>
      <c r="AN11">
        <v>0</v>
      </c>
      <c r="AO11">
        <v>1</v>
      </c>
      <c r="AP11">
        <v>0</v>
      </c>
      <c r="AQ11">
        <v>0</v>
      </c>
      <c r="AR11">
        <v>0</v>
      </c>
      <c r="AS11" t="s">
        <v>3</v>
      </c>
      <c r="AT11">
        <v>0.15</v>
      </c>
      <c r="AU11" t="s">
        <v>3</v>
      </c>
      <c r="AV11">
        <v>0</v>
      </c>
      <c r="AW11">
        <v>2</v>
      </c>
      <c r="AX11">
        <v>76150103</v>
      </c>
      <c r="AY11">
        <v>1</v>
      </c>
      <c r="AZ11">
        <v>0</v>
      </c>
      <c r="BA11">
        <v>11</v>
      </c>
      <c r="BB11">
        <v>0</v>
      </c>
      <c r="BC11">
        <v>0</v>
      </c>
      <c r="BD11">
        <v>0</v>
      </c>
      <c r="BE11">
        <v>0</v>
      </c>
      <c r="BF11">
        <v>0</v>
      </c>
      <c r="BG11">
        <v>0</v>
      </c>
      <c r="BH11">
        <v>0</v>
      </c>
      <c r="BI11">
        <v>0</v>
      </c>
      <c r="BJ11">
        <v>0</v>
      </c>
      <c r="BK11">
        <v>0</v>
      </c>
      <c r="BL11">
        <v>0</v>
      </c>
      <c r="BM11">
        <v>0</v>
      </c>
      <c r="BN11">
        <v>0</v>
      </c>
      <c r="BO11">
        <v>0</v>
      </c>
      <c r="BP11">
        <v>0</v>
      </c>
      <c r="BQ11">
        <v>0</v>
      </c>
      <c r="BR11">
        <v>0</v>
      </c>
      <c r="BS11">
        <v>0</v>
      </c>
      <c r="BT11">
        <v>0</v>
      </c>
      <c r="BU11">
        <v>0</v>
      </c>
      <c r="BV11">
        <v>0</v>
      </c>
      <c r="BW11">
        <v>0</v>
      </c>
      <c r="CX11">
        <f>Y11*Source!I33</f>
        <v>1.17</v>
      </c>
      <c r="CY11">
        <f>AA11</f>
        <v>2.44</v>
      </c>
      <c r="CZ11">
        <f>AE11</f>
        <v>2.44</v>
      </c>
      <c r="DA11">
        <f>AI11</f>
        <v>1</v>
      </c>
      <c r="DB11">
        <f>ROUND(ROUND(AT11*CZ11,2),6)</f>
        <v>0.37</v>
      </c>
      <c r="DC11">
        <f>ROUND(ROUND(AT11*AG11,2),6)</f>
        <v>0</v>
      </c>
    </row>
    <row r="12" spans="1:107" x14ac:dyDescent="0.2">
      <c r="A12">
        <f>ROW(Source!A34)</f>
        <v>34</v>
      </c>
      <c r="B12">
        <v>76147894</v>
      </c>
      <c r="C12">
        <v>76150089</v>
      </c>
      <c r="D12">
        <v>42092598</v>
      </c>
      <c r="E12">
        <v>1</v>
      </c>
      <c r="F12">
        <v>1</v>
      </c>
      <c r="G12">
        <v>1</v>
      </c>
      <c r="H12">
        <v>1</v>
      </c>
      <c r="I12" t="s">
        <v>626</v>
      </c>
      <c r="J12" t="s">
        <v>3</v>
      </c>
      <c r="K12" t="s">
        <v>627</v>
      </c>
      <c r="L12">
        <v>1369</v>
      </c>
      <c r="N12">
        <v>1013</v>
      </c>
      <c r="O12" t="s">
        <v>623</v>
      </c>
      <c r="P12" t="s">
        <v>623</v>
      </c>
      <c r="Q12">
        <v>1</v>
      </c>
      <c r="W12">
        <v>0</v>
      </c>
      <c r="X12">
        <v>-1468527632</v>
      </c>
      <c r="Y12">
        <v>2.6449999999999996</v>
      </c>
      <c r="AA12">
        <v>0</v>
      </c>
      <c r="AB12">
        <v>0</v>
      </c>
      <c r="AC12">
        <v>0</v>
      </c>
      <c r="AD12">
        <v>8.17</v>
      </c>
      <c r="AE12">
        <v>0</v>
      </c>
      <c r="AF12">
        <v>0</v>
      </c>
      <c r="AG12">
        <v>0</v>
      </c>
      <c r="AH12">
        <v>8.17</v>
      </c>
      <c r="AI12">
        <v>1</v>
      </c>
      <c r="AJ12">
        <v>1</v>
      </c>
      <c r="AK12">
        <v>1</v>
      </c>
      <c r="AL12">
        <v>1</v>
      </c>
      <c r="AN12">
        <v>0</v>
      </c>
      <c r="AO12">
        <v>1</v>
      </c>
      <c r="AP12">
        <v>1</v>
      </c>
      <c r="AQ12">
        <v>0</v>
      </c>
      <c r="AR12">
        <v>0</v>
      </c>
      <c r="AS12" t="s">
        <v>3</v>
      </c>
      <c r="AT12">
        <v>2.2999999999999998</v>
      </c>
      <c r="AU12" t="s">
        <v>24</v>
      </c>
      <c r="AV12">
        <v>1</v>
      </c>
      <c r="AW12">
        <v>2</v>
      </c>
      <c r="AX12">
        <v>76150097</v>
      </c>
      <c r="AY12">
        <v>1</v>
      </c>
      <c r="AZ12">
        <v>6144</v>
      </c>
      <c r="BA12">
        <v>12</v>
      </c>
      <c r="BB12">
        <v>0</v>
      </c>
      <c r="BC12">
        <v>0</v>
      </c>
      <c r="BD12">
        <v>0</v>
      </c>
      <c r="BE12">
        <v>0</v>
      </c>
      <c r="BF12">
        <v>0</v>
      </c>
      <c r="BG12">
        <v>0</v>
      </c>
      <c r="BH12">
        <v>0</v>
      </c>
      <c r="BI12">
        <v>0</v>
      </c>
      <c r="BJ12">
        <v>0</v>
      </c>
      <c r="BK12">
        <v>0</v>
      </c>
      <c r="BL12">
        <v>0</v>
      </c>
      <c r="BM12">
        <v>0</v>
      </c>
      <c r="BN12">
        <v>0</v>
      </c>
      <c r="BO12">
        <v>0</v>
      </c>
      <c r="BP12">
        <v>0</v>
      </c>
      <c r="BQ12">
        <v>0</v>
      </c>
      <c r="BR12">
        <v>0</v>
      </c>
      <c r="BS12">
        <v>0</v>
      </c>
      <c r="BT12">
        <v>0</v>
      </c>
      <c r="BU12">
        <v>0</v>
      </c>
      <c r="BV12">
        <v>0</v>
      </c>
      <c r="BW12">
        <v>0</v>
      </c>
      <c r="CX12">
        <f>Y12*Source!I34</f>
        <v>20.630999999999997</v>
      </c>
      <c r="CY12">
        <f>AD12</f>
        <v>8.17</v>
      </c>
      <c r="CZ12">
        <f>AH12</f>
        <v>8.17</v>
      </c>
      <c r="DA12">
        <f>AL12</f>
        <v>1</v>
      </c>
      <c r="DB12">
        <f>ROUND((ROUND(AT12*CZ12,2)*1.15),6)</f>
        <v>21.608499999999999</v>
      </c>
      <c r="DC12">
        <f>ROUND((ROUND(AT12*AG12,2)*1.15),6)</f>
        <v>0</v>
      </c>
    </row>
    <row r="13" spans="1:107" x14ac:dyDescent="0.2">
      <c r="A13">
        <f>ROW(Source!A34)</f>
        <v>34</v>
      </c>
      <c r="B13">
        <v>76147894</v>
      </c>
      <c r="C13">
        <v>76150089</v>
      </c>
      <c r="D13">
        <v>121548</v>
      </c>
      <c r="E13">
        <v>1</v>
      </c>
      <c r="F13">
        <v>1</v>
      </c>
      <c r="G13">
        <v>1</v>
      </c>
      <c r="H13">
        <v>1</v>
      </c>
      <c r="I13" t="s">
        <v>30</v>
      </c>
      <c r="J13" t="s">
        <v>3</v>
      </c>
      <c r="K13" t="s">
        <v>628</v>
      </c>
      <c r="L13">
        <v>608254</v>
      </c>
      <c r="N13">
        <v>1013</v>
      </c>
      <c r="O13" t="s">
        <v>629</v>
      </c>
      <c r="P13" t="s">
        <v>629</v>
      </c>
      <c r="Q13">
        <v>1</v>
      </c>
      <c r="W13">
        <v>0</v>
      </c>
      <c r="X13">
        <v>-185737400</v>
      </c>
      <c r="Y13">
        <v>0.33349999999999996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1</v>
      </c>
      <c r="AJ13">
        <v>1</v>
      </c>
      <c r="AK13">
        <v>1</v>
      </c>
      <c r="AL13">
        <v>1</v>
      </c>
      <c r="AN13">
        <v>0</v>
      </c>
      <c r="AO13">
        <v>1</v>
      </c>
      <c r="AP13">
        <v>1</v>
      </c>
      <c r="AQ13">
        <v>0</v>
      </c>
      <c r="AR13">
        <v>0</v>
      </c>
      <c r="AS13" t="s">
        <v>3</v>
      </c>
      <c r="AT13">
        <v>0.28999999999999998</v>
      </c>
      <c r="AU13" t="s">
        <v>24</v>
      </c>
      <c r="AV13">
        <v>2</v>
      </c>
      <c r="AW13">
        <v>2</v>
      </c>
      <c r="AX13">
        <v>76150098</v>
      </c>
      <c r="AY13">
        <v>1</v>
      </c>
      <c r="AZ13">
        <v>6144</v>
      </c>
      <c r="BA13">
        <v>13</v>
      </c>
      <c r="BB13">
        <v>0</v>
      </c>
      <c r="BC13">
        <v>0</v>
      </c>
      <c r="BD13">
        <v>0</v>
      </c>
      <c r="BE13">
        <v>0</v>
      </c>
      <c r="BF13">
        <v>0</v>
      </c>
      <c r="BG13">
        <v>0</v>
      </c>
      <c r="BH13">
        <v>0</v>
      </c>
      <c r="BI13">
        <v>0</v>
      </c>
      <c r="BJ13">
        <v>0</v>
      </c>
      <c r="BK13">
        <v>0</v>
      </c>
      <c r="BL13">
        <v>0</v>
      </c>
      <c r="BM13">
        <v>0</v>
      </c>
      <c r="BN13">
        <v>0</v>
      </c>
      <c r="BO13">
        <v>0</v>
      </c>
      <c r="BP13">
        <v>0</v>
      </c>
      <c r="BQ13">
        <v>0</v>
      </c>
      <c r="BR13">
        <v>0</v>
      </c>
      <c r="BS13">
        <v>0</v>
      </c>
      <c r="BT13">
        <v>0</v>
      </c>
      <c r="BU13">
        <v>0</v>
      </c>
      <c r="BV13">
        <v>0</v>
      </c>
      <c r="BW13">
        <v>0</v>
      </c>
      <c r="CX13">
        <f>Y13*Source!I34</f>
        <v>2.6012999999999997</v>
      </c>
      <c r="CY13">
        <f>AD13</f>
        <v>0</v>
      </c>
      <c r="CZ13">
        <f>AH13</f>
        <v>0</v>
      </c>
      <c r="DA13">
        <f>AL13</f>
        <v>1</v>
      </c>
      <c r="DB13">
        <f>ROUND((ROUND(AT13*CZ13,2)*1.15),6)</f>
        <v>0</v>
      </c>
      <c r="DC13">
        <f>ROUND((ROUND(AT13*AG13,2)*1.15),6)</f>
        <v>0</v>
      </c>
    </row>
    <row r="14" spans="1:107" x14ac:dyDescent="0.2">
      <c r="A14">
        <f>ROW(Source!A34)</f>
        <v>34</v>
      </c>
      <c r="B14">
        <v>76147894</v>
      </c>
      <c r="C14">
        <v>76150089</v>
      </c>
      <c r="D14">
        <v>48975479</v>
      </c>
      <c r="E14">
        <v>1</v>
      </c>
      <c r="F14">
        <v>1</v>
      </c>
      <c r="G14">
        <v>1</v>
      </c>
      <c r="H14">
        <v>2</v>
      </c>
      <c r="I14" t="s">
        <v>630</v>
      </c>
      <c r="J14" t="s">
        <v>631</v>
      </c>
      <c r="K14" t="s">
        <v>632</v>
      </c>
      <c r="L14">
        <v>1368</v>
      </c>
      <c r="N14">
        <v>1011</v>
      </c>
      <c r="O14" t="s">
        <v>633</v>
      </c>
      <c r="P14" t="s">
        <v>633</v>
      </c>
      <c r="Q14">
        <v>1</v>
      </c>
      <c r="W14">
        <v>0</v>
      </c>
      <c r="X14">
        <v>994996037</v>
      </c>
      <c r="Y14">
        <v>9.1999999999999998E-2</v>
      </c>
      <c r="AA14">
        <v>0</v>
      </c>
      <c r="AB14">
        <v>90.4</v>
      </c>
      <c r="AC14">
        <v>11.6</v>
      </c>
      <c r="AD14">
        <v>0</v>
      </c>
      <c r="AE14">
        <v>0</v>
      </c>
      <c r="AF14">
        <v>90.4</v>
      </c>
      <c r="AG14">
        <v>11.6</v>
      </c>
      <c r="AH14">
        <v>0</v>
      </c>
      <c r="AI14">
        <v>1</v>
      </c>
      <c r="AJ14">
        <v>1</v>
      </c>
      <c r="AK14">
        <v>1</v>
      </c>
      <c r="AL14">
        <v>1</v>
      </c>
      <c r="AN14">
        <v>0</v>
      </c>
      <c r="AO14">
        <v>1</v>
      </c>
      <c r="AP14">
        <v>1</v>
      </c>
      <c r="AQ14">
        <v>0</v>
      </c>
      <c r="AR14">
        <v>0</v>
      </c>
      <c r="AS14" t="s">
        <v>3</v>
      </c>
      <c r="AT14">
        <v>0.08</v>
      </c>
      <c r="AU14" t="s">
        <v>24</v>
      </c>
      <c r="AV14">
        <v>0</v>
      </c>
      <c r="AW14">
        <v>2</v>
      </c>
      <c r="AX14">
        <v>76150099</v>
      </c>
      <c r="AY14">
        <v>1</v>
      </c>
      <c r="AZ14">
        <v>6144</v>
      </c>
      <c r="BA14">
        <v>14</v>
      </c>
      <c r="BB14">
        <v>0</v>
      </c>
      <c r="BC14">
        <v>0</v>
      </c>
      <c r="BD14">
        <v>0</v>
      </c>
      <c r="BE14">
        <v>0</v>
      </c>
      <c r="BF14">
        <v>0</v>
      </c>
      <c r="BG14">
        <v>0</v>
      </c>
      <c r="BH14">
        <v>0</v>
      </c>
      <c r="BI14">
        <v>0</v>
      </c>
      <c r="BJ14">
        <v>0</v>
      </c>
      <c r="BK14">
        <v>0</v>
      </c>
      <c r="BL14">
        <v>0</v>
      </c>
      <c r="BM14">
        <v>0</v>
      </c>
      <c r="BN14">
        <v>0</v>
      </c>
      <c r="BO14">
        <v>0</v>
      </c>
      <c r="BP14">
        <v>0</v>
      </c>
      <c r="BQ14">
        <v>0</v>
      </c>
      <c r="BR14">
        <v>0</v>
      </c>
      <c r="BS14">
        <v>0</v>
      </c>
      <c r="BT14">
        <v>0</v>
      </c>
      <c r="BU14">
        <v>0</v>
      </c>
      <c r="BV14">
        <v>0</v>
      </c>
      <c r="BW14">
        <v>0</v>
      </c>
      <c r="CX14">
        <f>Y14*Source!I34</f>
        <v>0.71760000000000002</v>
      </c>
      <c r="CY14">
        <f>AB14</f>
        <v>90.4</v>
      </c>
      <c r="CZ14">
        <f>AF14</f>
        <v>90.4</v>
      </c>
      <c r="DA14">
        <f>AJ14</f>
        <v>1</v>
      </c>
      <c r="DB14">
        <f>ROUND((ROUND(AT14*CZ14,2)*1.15),6)</f>
        <v>8.3145000000000007</v>
      </c>
      <c r="DC14">
        <f>ROUND((ROUND(AT14*AG14,2)*1.15),6)</f>
        <v>1.0694999999999999</v>
      </c>
    </row>
    <row r="15" spans="1:107" x14ac:dyDescent="0.2">
      <c r="A15">
        <f>ROW(Source!A34)</f>
        <v>34</v>
      </c>
      <c r="B15">
        <v>76147894</v>
      </c>
      <c r="C15">
        <v>76150089</v>
      </c>
      <c r="D15">
        <v>48975561</v>
      </c>
      <c r="E15">
        <v>1</v>
      </c>
      <c r="F15">
        <v>1</v>
      </c>
      <c r="G15">
        <v>1</v>
      </c>
      <c r="H15">
        <v>2</v>
      </c>
      <c r="I15" t="s">
        <v>634</v>
      </c>
      <c r="J15" t="s">
        <v>635</v>
      </c>
      <c r="K15" t="s">
        <v>636</v>
      </c>
      <c r="L15">
        <v>1368</v>
      </c>
      <c r="N15">
        <v>1011</v>
      </c>
      <c r="O15" t="s">
        <v>633</v>
      </c>
      <c r="P15" t="s">
        <v>633</v>
      </c>
      <c r="Q15">
        <v>1</v>
      </c>
      <c r="W15">
        <v>0</v>
      </c>
      <c r="X15">
        <v>-11430276</v>
      </c>
      <c r="Y15">
        <v>0.24149999999999996</v>
      </c>
      <c r="AA15">
        <v>0</v>
      </c>
      <c r="AB15">
        <v>90</v>
      </c>
      <c r="AC15">
        <v>10.06</v>
      </c>
      <c r="AD15">
        <v>0</v>
      </c>
      <c r="AE15">
        <v>0</v>
      </c>
      <c r="AF15">
        <v>90</v>
      </c>
      <c r="AG15">
        <v>10.06</v>
      </c>
      <c r="AH15">
        <v>0</v>
      </c>
      <c r="AI15">
        <v>1</v>
      </c>
      <c r="AJ15">
        <v>1</v>
      </c>
      <c r="AK15">
        <v>1</v>
      </c>
      <c r="AL15">
        <v>1</v>
      </c>
      <c r="AN15">
        <v>0</v>
      </c>
      <c r="AO15">
        <v>1</v>
      </c>
      <c r="AP15">
        <v>1</v>
      </c>
      <c r="AQ15">
        <v>0</v>
      </c>
      <c r="AR15">
        <v>0</v>
      </c>
      <c r="AS15" t="s">
        <v>3</v>
      </c>
      <c r="AT15">
        <v>0.21</v>
      </c>
      <c r="AU15" t="s">
        <v>24</v>
      </c>
      <c r="AV15">
        <v>0</v>
      </c>
      <c r="AW15">
        <v>2</v>
      </c>
      <c r="AX15">
        <v>76150100</v>
      </c>
      <c r="AY15">
        <v>1</v>
      </c>
      <c r="AZ15">
        <v>6144</v>
      </c>
      <c r="BA15">
        <v>15</v>
      </c>
      <c r="BB15">
        <v>0</v>
      </c>
      <c r="BC15">
        <v>0</v>
      </c>
      <c r="BD15">
        <v>0</v>
      </c>
      <c r="BE15">
        <v>0</v>
      </c>
      <c r="BF15">
        <v>0</v>
      </c>
      <c r="BG15">
        <v>0</v>
      </c>
      <c r="BH15">
        <v>0</v>
      </c>
      <c r="BI15">
        <v>0</v>
      </c>
      <c r="BJ15">
        <v>0</v>
      </c>
      <c r="BK15">
        <v>0</v>
      </c>
      <c r="BL15">
        <v>0</v>
      </c>
      <c r="BM15">
        <v>0</v>
      </c>
      <c r="BN15">
        <v>0</v>
      </c>
      <c r="BO15">
        <v>0</v>
      </c>
      <c r="BP15">
        <v>0</v>
      </c>
      <c r="BQ15">
        <v>0</v>
      </c>
      <c r="BR15">
        <v>0</v>
      </c>
      <c r="BS15">
        <v>0</v>
      </c>
      <c r="BT15">
        <v>0</v>
      </c>
      <c r="BU15">
        <v>0</v>
      </c>
      <c r="BV15">
        <v>0</v>
      </c>
      <c r="BW15">
        <v>0</v>
      </c>
      <c r="CX15">
        <f>Y15*Source!I34</f>
        <v>1.8836999999999997</v>
      </c>
      <c r="CY15">
        <f>AB15</f>
        <v>90</v>
      </c>
      <c r="CZ15">
        <f>AF15</f>
        <v>90</v>
      </c>
      <c r="DA15">
        <f>AJ15</f>
        <v>1</v>
      </c>
      <c r="DB15">
        <f>ROUND((ROUND(AT15*CZ15,2)*1.15),6)</f>
        <v>21.734999999999999</v>
      </c>
      <c r="DC15">
        <f>ROUND((ROUND(AT15*AG15,2)*1.15),6)</f>
        <v>2.4264999999999999</v>
      </c>
    </row>
    <row r="16" spans="1:107" x14ac:dyDescent="0.2">
      <c r="A16">
        <f>ROW(Source!A34)</f>
        <v>34</v>
      </c>
      <c r="B16">
        <v>76147894</v>
      </c>
      <c r="C16">
        <v>76150089</v>
      </c>
      <c r="D16">
        <v>48976906</v>
      </c>
      <c r="E16">
        <v>1</v>
      </c>
      <c r="F16">
        <v>1</v>
      </c>
      <c r="G16">
        <v>1</v>
      </c>
      <c r="H16">
        <v>2</v>
      </c>
      <c r="I16" t="s">
        <v>637</v>
      </c>
      <c r="J16" t="s">
        <v>638</v>
      </c>
      <c r="K16" t="s">
        <v>639</v>
      </c>
      <c r="L16">
        <v>1368</v>
      </c>
      <c r="N16">
        <v>1011</v>
      </c>
      <c r="O16" t="s">
        <v>633</v>
      </c>
      <c r="P16" t="s">
        <v>633</v>
      </c>
      <c r="Q16">
        <v>1</v>
      </c>
      <c r="W16">
        <v>0</v>
      </c>
      <c r="X16">
        <v>-2066592261</v>
      </c>
      <c r="Y16">
        <v>0.48299999999999993</v>
      </c>
      <c r="AA16">
        <v>0</v>
      </c>
      <c r="AB16">
        <v>0.55000000000000004</v>
      </c>
      <c r="AC16">
        <v>0</v>
      </c>
      <c r="AD16">
        <v>0</v>
      </c>
      <c r="AE16">
        <v>0</v>
      </c>
      <c r="AF16">
        <v>0.55000000000000004</v>
      </c>
      <c r="AG16">
        <v>0</v>
      </c>
      <c r="AH16">
        <v>0</v>
      </c>
      <c r="AI16">
        <v>1</v>
      </c>
      <c r="AJ16">
        <v>1</v>
      </c>
      <c r="AK16">
        <v>1</v>
      </c>
      <c r="AL16">
        <v>1</v>
      </c>
      <c r="AN16">
        <v>0</v>
      </c>
      <c r="AO16">
        <v>1</v>
      </c>
      <c r="AP16">
        <v>1</v>
      </c>
      <c r="AQ16">
        <v>0</v>
      </c>
      <c r="AR16">
        <v>0</v>
      </c>
      <c r="AS16" t="s">
        <v>3</v>
      </c>
      <c r="AT16">
        <v>0.42</v>
      </c>
      <c r="AU16" t="s">
        <v>24</v>
      </c>
      <c r="AV16">
        <v>0</v>
      </c>
      <c r="AW16">
        <v>2</v>
      </c>
      <c r="AX16">
        <v>76150101</v>
      </c>
      <c r="AY16">
        <v>1</v>
      </c>
      <c r="AZ16">
        <v>6144</v>
      </c>
      <c r="BA16">
        <v>16</v>
      </c>
      <c r="BB16">
        <v>0</v>
      </c>
      <c r="BC16">
        <v>0</v>
      </c>
      <c r="BD16">
        <v>0</v>
      </c>
      <c r="BE16">
        <v>0</v>
      </c>
      <c r="BF16">
        <v>0</v>
      </c>
      <c r="BG16">
        <v>0</v>
      </c>
      <c r="BH16">
        <v>0</v>
      </c>
      <c r="BI16">
        <v>0</v>
      </c>
      <c r="BJ16">
        <v>0</v>
      </c>
      <c r="BK16">
        <v>0</v>
      </c>
      <c r="BL16">
        <v>0</v>
      </c>
      <c r="BM16">
        <v>0</v>
      </c>
      <c r="BN16">
        <v>0</v>
      </c>
      <c r="BO16">
        <v>0</v>
      </c>
      <c r="BP16">
        <v>0</v>
      </c>
      <c r="BQ16">
        <v>0</v>
      </c>
      <c r="BR16">
        <v>0</v>
      </c>
      <c r="BS16">
        <v>0</v>
      </c>
      <c r="BT16">
        <v>0</v>
      </c>
      <c r="BU16">
        <v>0</v>
      </c>
      <c r="BV16">
        <v>0</v>
      </c>
      <c r="BW16">
        <v>0</v>
      </c>
      <c r="CX16">
        <f>Y16*Source!I34</f>
        <v>3.7673999999999994</v>
      </c>
      <c r="CY16">
        <f>AB16</f>
        <v>0.55000000000000004</v>
      </c>
      <c r="CZ16">
        <f>AF16</f>
        <v>0.55000000000000004</v>
      </c>
      <c r="DA16">
        <f>AJ16</f>
        <v>1</v>
      </c>
      <c r="DB16">
        <f>ROUND((ROUND(AT16*CZ16,2)*1.15),6)</f>
        <v>0.26450000000000001</v>
      </c>
      <c r="DC16">
        <f>ROUND((ROUND(AT16*AG16,2)*1.15),6)</f>
        <v>0</v>
      </c>
    </row>
    <row r="17" spans="1:107" x14ac:dyDescent="0.2">
      <c r="A17">
        <f>ROW(Source!A34)</f>
        <v>34</v>
      </c>
      <c r="B17">
        <v>76147894</v>
      </c>
      <c r="C17">
        <v>76150089</v>
      </c>
      <c r="D17">
        <v>48945934</v>
      </c>
      <c r="E17">
        <v>1</v>
      </c>
      <c r="F17">
        <v>1</v>
      </c>
      <c r="G17">
        <v>1</v>
      </c>
      <c r="H17">
        <v>3</v>
      </c>
      <c r="I17" t="s">
        <v>640</v>
      </c>
      <c r="J17" t="s">
        <v>641</v>
      </c>
      <c r="K17" t="s">
        <v>642</v>
      </c>
      <c r="L17">
        <v>1339</v>
      </c>
      <c r="N17">
        <v>1007</v>
      </c>
      <c r="O17" t="s">
        <v>643</v>
      </c>
      <c r="P17" t="s">
        <v>643</v>
      </c>
      <c r="Q17">
        <v>1</v>
      </c>
      <c r="W17">
        <v>0</v>
      </c>
      <c r="X17">
        <v>-352540104</v>
      </c>
      <c r="Y17">
        <v>1.2</v>
      </c>
      <c r="AA17">
        <v>59.99</v>
      </c>
      <c r="AB17">
        <v>0</v>
      </c>
      <c r="AC17">
        <v>0</v>
      </c>
      <c r="AD17">
        <v>0</v>
      </c>
      <c r="AE17">
        <v>59.99</v>
      </c>
      <c r="AF17">
        <v>0</v>
      </c>
      <c r="AG17">
        <v>0</v>
      </c>
      <c r="AH17">
        <v>0</v>
      </c>
      <c r="AI17">
        <v>1</v>
      </c>
      <c r="AJ17">
        <v>1</v>
      </c>
      <c r="AK17">
        <v>1</v>
      </c>
      <c r="AL17">
        <v>1</v>
      </c>
      <c r="AN17">
        <v>0</v>
      </c>
      <c r="AO17">
        <v>1</v>
      </c>
      <c r="AP17">
        <v>0</v>
      </c>
      <c r="AQ17">
        <v>0</v>
      </c>
      <c r="AR17">
        <v>0</v>
      </c>
      <c r="AS17" t="s">
        <v>3</v>
      </c>
      <c r="AT17">
        <v>1.2</v>
      </c>
      <c r="AU17" t="s">
        <v>3</v>
      </c>
      <c r="AV17">
        <v>0</v>
      </c>
      <c r="AW17">
        <v>2</v>
      </c>
      <c r="AX17">
        <v>76150102</v>
      </c>
      <c r="AY17">
        <v>1</v>
      </c>
      <c r="AZ17">
        <v>0</v>
      </c>
      <c r="BA17">
        <v>17</v>
      </c>
      <c r="BB17">
        <v>0</v>
      </c>
      <c r="BC17">
        <v>0</v>
      </c>
      <c r="BD17">
        <v>0</v>
      </c>
      <c r="BE17">
        <v>0</v>
      </c>
      <c r="BF17">
        <v>0</v>
      </c>
      <c r="BG17">
        <v>0</v>
      </c>
      <c r="BH17">
        <v>0</v>
      </c>
      <c r="BI17">
        <v>0</v>
      </c>
      <c r="BJ17">
        <v>0</v>
      </c>
      <c r="BK17">
        <v>0</v>
      </c>
      <c r="BL17">
        <v>0</v>
      </c>
      <c r="BM17">
        <v>0</v>
      </c>
      <c r="BN17">
        <v>0</v>
      </c>
      <c r="BO17">
        <v>0</v>
      </c>
      <c r="BP17">
        <v>0</v>
      </c>
      <c r="BQ17">
        <v>0</v>
      </c>
      <c r="BR17">
        <v>0</v>
      </c>
      <c r="BS17">
        <v>0</v>
      </c>
      <c r="BT17">
        <v>0</v>
      </c>
      <c r="BU17">
        <v>0</v>
      </c>
      <c r="BV17">
        <v>0</v>
      </c>
      <c r="BW17">
        <v>0</v>
      </c>
      <c r="CX17">
        <f>Y17*Source!I34</f>
        <v>9.36</v>
      </c>
      <c r="CY17">
        <f>AA17</f>
        <v>59.99</v>
      </c>
      <c r="CZ17">
        <f>AE17</f>
        <v>59.99</v>
      </c>
      <c r="DA17">
        <f>AI17</f>
        <v>1</v>
      </c>
      <c r="DB17">
        <f>ROUND(ROUND(AT17*CZ17,2),6)</f>
        <v>71.989999999999995</v>
      </c>
      <c r="DC17">
        <f>ROUND(ROUND(AT17*AG17,2),6)</f>
        <v>0</v>
      </c>
    </row>
    <row r="18" spans="1:107" x14ac:dyDescent="0.2">
      <c r="A18">
        <f>ROW(Source!A34)</f>
        <v>34</v>
      </c>
      <c r="B18">
        <v>76147894</v>
      </c>
      <c r="C18">
        <v>76150089</v>
      </c>
      <c r="D18">
        <v>48946351</v>
      </c>
      <c r="E18">
        <v>1</v>
      </c>
      <c r="F18">
        <v>1</v>
      </c>
      <c r="G18">
        <v>1</v>
      </c>
      <c r="H18">
        <v>3</v>
      </c>
      <c r="I18" t="s">
        <v>644</v>
      </c>
      <c r="J18" t="s">
        <v>645</v>
      </c>
      <c r="K18" t="s">
        <v>646</v>
      </c>
      <c r="L18">
        <v>1339</v>
      </c>
      <c r="N18">
        <v>1007</v>
      </c>
      <c r="O18" t="s">
        <v>643</v>
      </c>
      <c r="P18" t="s">
        <v>643</v>
      </c>
      <c r="Q18">
        <v>1</v>
      </c>
      <c r="W18">
        <v>0</v>
      </c>
      <c r="X18">
        <v>-1689240429</v>
      </c>
      <c r="Y18">
        <v>0.15</v>
      </c>
      <c r="AA18">
        <v>2.44</v>
      </c>
      <c r="AB18">
        <v>0</v>
      </c>
      <c r="AC18">
        <v>0</v>
      </c>
      <c r="AD18">
        <v>0</v>
      </c>
      <c r="AE18">
        <v>2.44</v>
      </c>
      <c r="AF18">
        <v>0</v>
      </c>
      <c r="AG18">
        <v>0</v>
      </c>
      <c r="AH18">
        <v>0</v>
      </c>
      <c r="AI18">
        <v>1</v>
      </c>
      <c r="AJ18">
        <v>1</v>
      </c>
      <c r="AK18">
        <v>1</v>
      </c>
      <c r="AL18">
        <v>1</v>
      </c>
      <c r="AN18">
        <v>0</v>
      </c>
      <c r="AO18">
        <v>1</v>
      </c>
      <c r="AP18">
        <v>0</v>
      </c>
      <c r="AQ18">
        <v>0</v>
      </c>
      <c r="AR18">
        <v>0</v>
      </c>
      <c r="AS18" t="s">
        <v>3</v>
      </c>
      <c r="AT18">
        <v>0.15</v>
      </c>
      <c r="AU18" t="s">
        <v>3</v>
      </c>
      <c r="AV18">
        <v>0</v>
      </c>
      <c r="AW18">
        <v>2</v>
      </c>
      <c r="AX18">
        <v>76150103</v>
      </c>
      <c r="AY18">
        <v>1</v>
      </c>
      <c r="AZ18">
        <v>0</v>
      </c>
      <c r="BA18">
        <v>18</v>
      </c>
      <c r="BB18">
        <v>0</v>
      </c>
      <c r="BC18">
        <v>0</v>
      </c>
      <c r="BD18">
        <v>0</v>
      </c>
      <c r="BE18">
        <v>0</v>
      </c>
      <c r="BF18">
        <v>0</v>
      </c>
      <c r="BG18">
        <v>0</v>
      </c>
      <c r="BH18">
        <v>0</v>
      </c>
      <c r="BI18">
        <v>0</v>
      </c>
      <c r="BJ18">
        <v>0</v>
      </c>
      <c r="BK18">
        <v>0</v>
      </c>
      <c r="BL18">
        <v>0</v>
      </c>
      <c r="BM18">
        <v>0</v>
      </c>
      <c r="BN18">
        <v>0</v>
      </c>
      <c r="BO18">
        <v>0</v>
      </c>
      <c r="BP18">
        <v>0</v>
      </c>
      <c r="BQ18">
        <v>0</v>
      </c>
      <c r="BR18">
        <v>0</v>
      </c>
      <c r="BS18">
        <v>0</v>
      </c>
      <c r="BT18">
        <v>0</v>
      </c>
      <c r="BU18">
        <v>0</v>
      </c>
      <c r="BV18">
        <v>0</v>
      </c>
      <c r="BW18">
        <v>0</v>
      </c>
      <c r="CX18">
        <f>Y18*Source!I34</f>
        <v>1.17</v>
      </c>
      <c r="CY18">
        <f>AA18</f>
        <v>2.44</v>
      </c>
      <c r="CZ18">
        <f>AE18</f>
        <v>2.44</v>
      </c>
      <c r="DA18">
        <f>AI18</f>
        <v>1</v>
      </c>
      <c r="DB18">
        <f>ROUND(ROUND(AT18*CZ18,2),6)</f>
        <v>0.37</v>
      </c>
      <c r="DC18">
        <f>ROUND(ROUND(AT18*AG18,2),6)</f>
        <v>0</v>
      </c>
    </row>
    <row r="19" spans="1:107" x14ac:dyDescent="0.2">
      <c r="A19">
        <f>ROW(Source!A35)</f>
        <v>35</v>
      </c>
      <c r="B19">
        <v>76147896</v>
      </c>
      <c r="C19">
        <v>76150104</v>
      </c>
      <c r="D19">
        <v>42331666</v>
      </c>
      <c r="E19">
        <v>1</v>
      </c>
      <c r="F19">
        <v>1</v>
      </c>
      <c r="G19">
        <v>1</v>
      </c>
      <c r="H19">
        <v>1</v>
      </c>
      <c r="I19" t="s">
        <v>647</v>
      </c>
      <c r="J19" t="s">
        <v>3</v>
      </c>
      <c r="K19" t="s">
        <v>648</v>
      </c>
      <c r="L19">
        <v>1369</v>
      </c>
      <c r="N19">
        <v>1013</v>
      </c>
      <c r="O19" t="s">
        <v>623</v>
      </c>
      <c r="P19" t="s">
        <v>623</v>
      </c>
      <c r="Q19">
        <v>1</v>
      </c>
      <c r="W19">
        <v>0</v>
      </c>
      <c r="X19">
        <v>-908094922</v>
      </c>
      <c r="Y19">
        <v>7.9349999999999996</v>
      </c>
      <c r="AA19">
        <v>0</v>
      </c>
      <c r="AB19">
        <v>0</v>
      </c>
      <c r="AC19">
        <v>0</v>
      </c>
      <c r="AD19">
        <v>10.06</v>
      </c>
      <c r="AE19">
        <v>0</v>
      </c>
      <c r="AF19">
        <v>0</v>
      </c>
      <c r="AG19">
        <v>0</v>
      </c>
      <c r="AH19">
        <v>10.06</v>
      </c>
      <c r="AI19">
        <v>1</v>
      </c>
      <c r="AJ19">
        <v>1</v>
      </c>
      <c r="AK19">
        <v>1</v>
      </c>
      <c r="AL19">
        <v>1</v>
      </c>
      <c r="AN19">
        <v>0</v>
      </c>
      <c r="AO19">
        <v>1</v>
      </c>
      <c r="AP19">
        <v>1</v>
      </c>
      <c r="AQ19">
        <v>0</v>
      </c>
      <c r="AR19">
        <v>0</v>
      </c>
      <c r="AS19" t="s">
        <v>3</v>
      </c>
      <c r="AT19">
        <v>23</v>
      </c>
      <c r="AU19" t="s">
        <v>48</v>
      </c>
      <c r="AV19">
        <v>1</v>
      </c>
      <c r="AW19">
        <v>2</v>
      </c>
      <c r="AX19">
        <v>76150118</v>
      </c>
      <c r="AY19">
        <v>1</v>
      </c>
      <c r="AZ19">
        <v>0</v>
      </c>
      <c r="BA19">
        <v>19</v>
      </c>
      <c r="BB19">
        <v>0</v>
      </c>
      <c r="BC19">
        <v>0</v>
      </c>
      <c r="BD19">
        <v>0</v>
      </c>
      <c r="BE19">
        <v>0</v>
      </c>
      <c r="BF19">
        <v>0</v>
      </c>
      <c r="BG19">
        <v>0</v>
      </c>
      <c r="BH19">
        <v>0</v>
      </c>
      <c r="BI19">
        <v>0</v>
      </c>
      <c r="BJ19">
        <v>0</v>
      </c>
      <c r="BK19">
        <v>0</v>
      </c>
      <c r="BL19">
        <v>0</v>
      </c>
      <c r="BM19">
        <v>0</v>
      </c>
      <c r="BN19">
        <v>0</v>
      </c>
      <c r="BO19">
        <v>0</v>
      </c>
      <c r="BP19">
        <v>0</v>
      </c>
      <c r="BQ19">
        <v>0</v>
      </c>
      <c r="BR19">
        <v>0</v>
      </c>
      <c r="BS19">
        <v>0</v>
      </c>
      <c r="BT19">
        <v>0</v>
      </c>
      <c r="BU19">
        <v>0</v>
      </c>
      <c r="BV19">
        <v>0</v>
      </c>
      <c r="BW19">
        <v>0</v>
      </c>
      <c r="CX19">
        <f>Y19*Source!I35</f>
        <v>0.51577499999999998</v>
      </c>
      <c r="CY19">
        <f>AD19</f>
        <v>10.06</v>
      </c>
      <c r="CZ19">
        <f>AH19</f>
        <v>10.06</v>
      </c>
      <c r="DA19">
        <f>AL19</f>
        <v>1</v>
      </c>
      <c r="DB19">
        <f>ROUND(((ROUND(AT19*CZ19,2)*1.15)*0.3),6)</f>
        <v>79.826099999999997</v>
      </c>
      <c r="DC19">
        <f>ROUND(((ROUND(AT19*AG19,2)*1.15)*0.3),6)</f>
        <v>0</v>
      </c>
    </row>
    <row r="20" spans="1:107" x14ac:dyDescent="0.2">
      <c r="A20">
        <f>ROW(Source!A35)</f>
        <v>35</v>
      </c>
      <c r="B20">
        <v>76147896</v>
      </c>
      <c r="C20">
        <v>76150104</v>
      </c>
      <c r="D20">
        <v>121548</v>
      </c>
      <c r="E20">
        <v>1</v>
      </c>
      <c r="F20">
        <v>1</v>
      </c>
      <c r="G20">
        <v>1</v>
      </c>
      <c r="H20">
        <v>1</v>
      </c>
      <c r="I20" t="s">
        <v>30</v>
      </c>
      <c r="J20" t="s">
        <v>3</v>
      </c>
      <c r="K20" t="s">
        <v>628</v>
      </c>
      <c r="L20">
        <v>608254</v>
      </c>
      <c r="N20">
        <v>1013</v>
      </c>
      <c r="O20" t="s">
        <v>629</v>
      </c>
      <c r="P20" t="s">
        <v>629</v>
      </c>
      <c r="Q20">
        <v>1</v>
      </c>
      <c r="W20">
        <v>0</v>
      </c>
      <c r="X20">
        <v>-185737400</v>
      </c>
      <c r="Y20">
        <v>3.1187999999999998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1</v>
      </c>
      <c r="AJ20">
        <v>1</v>
      </c>
      <c r="AK20">
        <v>1</v>
      </c>
      <c r="AL20">
        <v>1</v>
      </c>
      <c r="AN20">
        <v>0</v>
      </c>
      <c r="AO20">
        <v>1</v>
      </c>
      <c r="AP20">
        <v>1</v>
      </c>
      <c r="AQ20">
        <v>0</v>
      </c>
      <c r="AR20">
        <v>0</v>
      </c>
      <c r="AS20" t="s">
        <v>3</v>
      </c>
      <c r="AT20">
        <v>9.0399999999999991</v>
      </c>
      <c r="AU20" t="s">
        <v>48</v>
      </c>
      <c r="AV20">
        <v>2</v>
      </c>
      <c r="AW20">
        <v>2</v>
      </c>
      <c r="AX20">
        <v>76150119</v>
      </c>
      <c r="AY20">
        <v>1</v>
      </c>
      <c r="AZ20">
        <v>0</v>
      </c>
      <c r="BA20">
        <v>20</v>
      </c>
      <c r="BB20">
        <v>0</v>
      </c>
      <c r="BC20">
        <v>0</v>
      </c>
      <c r="BD20">
        <v>0</v>
      </c>
      <c r="BE20">
        <v>0</v>
      </c>
      <c r="BF20">
        <v>0</v>
      </c>
      <c r="BG20">
        <v>0</v>
      </c>
      <c r="BH20">
        <v>0</v>
      </c>
      <c r="BI20">
        <v>0</v>
      </c>
      <c r="BJ20">
        <v>0</v>
      </c>
      <c r="BK20">
        <v>0</v>
      </c>
      <c r="BL20">
        <v>0</v>
      </c>
      <c r="BM20">
        <v>0</v>
      </c>
      <c r="BN20">
        <v>0</v>
      </c>
      <c r="BO20">
        <v>0</v>
      </c>
      <c r="BP20">
        <v>0</v>
      </c>
      <c r="BQ20">
        <v>0</v>
      </c>
      <c r="BR20">
        <v>0</v>
      </c>
      <c r="BS20">
        <v>0</v>
      </c>
      <c r="BT20">
        <v>0</v>
      </c>
      <c r="BU20">
        <v>0</v>
      </c>
      <c r="BV20">
        <v>0</v>
      </c>
      <c r="BW20">
        <v>0</v>
      </c>
      <c r="CX20">
        <f>Y20*Source!I35</f>
        <v>0.20272199999999999</v>
      </c>
      <c r="CY20">
        <f>AD20</f>
        <v>0</v>
      </c>
      <c r="CZ20">
        <f>AH20</f>
        <v>0</v>
      </c>
      <c r="DA20">
        <f>AL20</f>
        <v>1</v>
      </c>
      <c r="DB20">
        <f>ROUND(((ROUND(AT20*CZ20,2)*1.15)*0.3),6)</f>
        <v>0</v>
      </c>
      <c r="DC20">
        <f>ROUND(((ROUND(AT20*AG20,2)*1.15)*0.3),6)</f>
        <v>0</v>
      </c>
    </row>
    <row r="21" spans="1:107" x14ac:dyDescent="0.2">
      <c r="A21">
        <f>ROW(Source!A35)</f>
        <v>35</v>
      </c>
      <c r="B21">
        <v>76147896</v>
      </c>
      <c r="C21">
        <v>76150104</v>
      </c>
      <c r="D21">
        <v>48976329</v>
      </c>
      <c r="E21">
        <v>1</v>
      </c>
      <c r="F21">
        <v>1</v>
      </c>
      <c r="G21">
        <v>1</v>
      </c>
      <c r="H21">
        <v>2</v>
      </c>
      <c r="I21" t="s">
        <v>649</v>
      </c>
      <c r="J21" t="s">
        <v>650</v>
      </c>
      <c r="K21" t="s">
        <v>651</v>
      </c>
      <c r="L21">
        <v>1368</v>
      </c>
      <c r="N21">
        <v>1011</v>
      </c>
      <c r="O21" t="s">
        <v>633</v>
      </c>
      <c r="P21" t="s">
        <v>633</v>
      </c>
      <c r="Q21">
        <v>1</v>
      </c>
      <c r="W21">
        <v>0</v>
      </c>
      <c r="X21">
        <v>924136048</v>
      </c>
      <c r="Y21">
        <v>1.6007999999999998</v>
      </c>
      <c r="AA21">
        <v>0</v>
      </c>
      <c r="AB21">
        <v>110.86</v>
      </c>
      <c r="AC21">
        <v>11.6</v>
      </c>
      <c r="AD21">
        <v>0</v>
      </c>
      <c r="AE21">
        <v>0</v>
      </c>
      <c r="AF21">
        <v>110.86</v>
      </c>
      <c r="AG21">
        <v>11.6</v>
      </c>
      <c r="AH21">
        <v>0</v>
      </c>
      <c r="AI21">
        <v>1</v>
      </c>
      <c r="AJ21">
        <v>1</v>
      </c>
      <c r="AK21">
        <v>1</v>
      </c>
      <c r="AL21">
        <v>1</v>
      </c>
      <c r="AN21">
        <v>0</v>
      </c>
      <c r="AO21">
        <v>1</v>
      </c>
      <c r="AP21">
        <v>1</v>
      </c>
      <c r="AQ21">
        <v>0</v>
      </c>
      <c r="AR21">
        <v>0</v>
      </c>
      <c r="AS21" t="s">
        <v>3</v>
      </c>
      <c r="AT21">
        <v>4.6399999999999997</v>
      </c>
      <c r="AU21" t="s">
        <v>48</v>
      </c>
      <c r="AV21">
        <v>0</v>
      </c>
      <c r="AW21">
        <v>2</v>
      </c>
      <c r="AX21">
        <v>76150120</v>
      </c>
      <c r="AY21">
        <v>1</v>
      </c>
      <c r="AZ21">
        <v>0</v>
      </c>
      <c r="BA21">
        <v>21</v>
      </c>
      <c r="BB21">
        <v>0</v>
      </c>
      <c r="BC21">
        <v>0</v>
      </c>
      <c r="BD21">
        <v>0</v>
      </c>
      <c r="BE21">
        <v>0</v>
      </c>
      <c r="BF21">
        <v>0</v>
      </c>
      <c r="BG21">
        <v>0</v>
      </c>
      <c r="BH21">
        <v>0</v>
      </c>
      <c r="BI21">
        <v>0</v>
      </c>
      <c r="BJ21">
        <v>0</v>
      </c>
      <c r="BK21">
        <v>0</v>
      </c>
      <c r="BL21">
        <v>0</v>
      </c>
      <c r="BM21">
        <v>0</v>
      </c>
      <c r="BN21">
        <v>0</v>
      </c>
      <c r="BO21">
        <v>0</v>
      </c>
      <c r="BP21">
        <v>0</v>
      </c>
      <c r="BQ21">
        <v>0</v>
      </c>
      <c r="BR21">
        <v>0</v>
      </c>
      <c r="BS21">
        <v>0</v>
      </c>
      <c r="BT21">
        <v>0</v>
      </c>
      <c r="BU21">
        <v>0</v>
      </c>
      <c r="BV21">
        <v>0</v>
      </c>
      <c r="BW21">
        <v>0</v>
      </c>
      <c r="CX21">
        <f>Y21*Source!I35</f>
        <v>0.10405199999999999</v>
      </c>
      <c r="CY21">
        <f>AB21</f>
        <v>110.86</v>
      </c>
      <c r="CZ21">
        <f>AF21</f>
        <v>110.86</v>
      </c>
      <c r="DA21">
        <f>AJ21</f>
        <v>1</v>
      </c>
      <c r="DB21">
        <f>ROUND(((ROUND(AT21*CZ21,2)*1.15)*0.3),6)</f>
        <v>177.46455</v>
      </c>
      <c r="DC21">
        <f>ROUND(((ROUND(AT21*AG21,2)*1.15)*0.3),6)</f>
        <v>18.567900000000002</v>
      </c>
    </row>
    <row r="22" spans="1:107" x14ac:dyDescent="0.2">
      <c r="A22">
        <f>ROW(Source!A35)</f>
        <v>35</v>
      </c>
      <c r="B22">
        <v>76147896</v>
      </c>
      <c r="C22">
        <v>76150104</v>
      </c>
      <c r="D22">
        <v>48976334</v>
      </c>
      <c r="E22">
        <v>1</v>
      </c>
      <c r="F22">
        <v>1</v>
      </c>
      <c r="G22">
        <v>1</v>
      </c>
      <c r="H22">
        <v>2</v>
      </c>
      <c r="I22" t="s">
        <v>652</v>
      </c>
      <c r="J22" t="s">
        <v>653</v>
      </c>
      <c r="K22" t="s">
        <v>654</v>
      </c>
      <c r="L22">
        <v>1368</v>
      </c>
      <c r="N22">
        <v>1011</v>
      </c>
      <c r="O22" t="s">
        <v>633</v>
      </c>
      <c r="P22" t="s">
        <v>633</v>
      </c>
      <c r="Q22">
        <v>1</v>
      </c>
      <c r="W22">
        <v>0</v>
      </c>
      <c r="X22">
        <v>-204398148</v>
      </c>
      <c r="Y22">
        <v>1.6007999999999998</v>
      </c>
      <c r="AA22">
        <v>0</v>
      </c>
      <c r="AB22">
        <v>58.03</v>
      </c>
      <c r="AC22">
        <v>0</v>
      </c>
      <c r="AD22">
        <v>0</v>
      </c>
      <c r="AE22">
        <v>0</v>
      </c>
      <c r="AF22">
        <v>58.03</v>
      </c>
      <c r="AG22">
        <v>0</v>
      </c>
      <c r="AH22">
        <v>0</v>
      </c>
      <c r="AI22">
        <v>1</v>
      </c>
      <c r="AJ22">
        <v>1</v>
      </c>
      <c r="AK22">
        <v>1</v>
      </c>
      <c r="AL22">
        <v>1</v>
      </c>
      <c r="AN22">
        <v>0</v>
      </c>
      <c r="AO22">
        <v>1</v>
      </c>
      <c r="AP22">
        <v>1</v>
      </c>
      <c r="AQ22">
        <v>0</v>
      </c>
      <c r="AR22">
        <v>0</v>
      </c>
      <c r="AS22" t="s">
        <v>3</v>
      </c>
      <c r="AT22">
        <v>4.6399999999999997</v>
      </c>
      <c r="AU22" t="s">
        <v>48</v>
      </c>
      <c r="AV22">
        <v>0</v>
      </c>
      <c r="AW22">
        <v>2</v>
      </c>
      <c r="AX22">
        <v>76150121</v>
      </c>
      <c r="AY22">
        <v>1</v>
      </c>
      <c r="AZ22">
        <v>0</v>
      </c>
      <c r="BA22">
        <v>22</v>
      </c>
      <c r="BB22">
        <v>0</v>
      </c>
      <c r="BC22">
        <v>0</v>
      </c>
      <c r="BD22">
        <v>0</v>
      </c>
      <c r="BE22">
        <v>0</v>
      </c>
      <c r="BF22">
        <v>0</v>
      </c>
      <c r="BG22">
        <v>0</v>
      </c>
      <c r="BH22">
        <v>0</v>
      </c>
      <c r="BI22">
        <v>0</v>
      </c>
      <c r="BJ22">
        <v>0</v>
      </c>
      <c r="BK22">
        <v>0</v>
      </c>
      <c r="BL22">
        <v>0</v>
      </c>
      <c r="BM22">
        <v>0</v>
      </c>
      <c r="BN22">
        <v>0</v>
      </c>
      <c r="BO22">
        <v>0</v>
      </c>
      <c r="BP22">
        <v>0</v>
      </c>
      <c r="BQ22">
        <v>0</v>
      </c>
      <c r="BR22">
        <v>0</v>
      </c>
      <c r="BS22">
        <v>0</v>
      </c>
      <c r="BT22">
        <v>0</v>
      </c>
      <c r="BU22">
        <v>0</v>
      </c>
      <c r="BV22">
        <v>0</v>
      </c>
      <c r="BW22">
        <v>0</v>
      </c>
      <c r="CX22">
        <f>Y22*Source!I35</f>
        <v>0.10405199999999999</v>
      </c>
      <c r="CY22">
        <f>AB22</f>
        <v>58.03</v>
      </c>
      <c r="CZ22">
        <f>AF22</f>
        <v>58.03</v>
      </c>
      <c r="DA22">
        <f>AJ22</f>
        <v>1</v>
      </c>
      <c r="DB22">
        <f>ROUND(((ROUND(AT22*CZ22,2)*1.15)*0.3),6)</f>
        <v>92.8947</v>
      </c>
      <c r="DC22">
        <f>ROUND(((ROUND(AT22*AG22,2)*1.15)*0.3),6)</f>
        <v>0</v>
      </c>
    </row>
    <row r="23" spans="1:107" x14ac:dyDescent="0.2">
      <c r="A23">
        <f>ROW(Source!A35)</f>
        <v>35</v>
      </c>
      <c r="B23">
        <v>76147896</v>
      </c>
      <c r="C23">
        <v>76150104</v>
      </c>
      <c r="D23">
        <v>48976338</v>
      </c>
      <c r="E23">
        <v>1</v>
      </c>
      <c r="F23">
        <v>1</v>
      </c>
      <c r="G23">
        <v>1</v>
      </c>
      <c r="H23">
        <v>2</v>
      </c>
      <c r="I23" t="s">
        <v>655</v>
      </c>
      <c r="J23" t="s">
        <v>656</v>
      </c>
      <c r="K23" t="s">
        <v>657</v>
      </c>
      <c r="L23">
        <v>1368</v>
      </c>
      <c r="N23">
        <v>1011</v>
      </c>
      <c r="O23" t="s">
        <v>633</v>
      </c>
      <c r="P23" t="s">
        <v>633</v>
      </c>
      <c r="Q23">
        <v>1</v>
      </c>
      <c r="W23">
        <v>0</v>
      </c>
      <c r="X23">
        <v>949848879</v>
      </c>
      <c r="Y23">
        <v>1.5179999999999998</v>
      </c>
      <c r="AA23">
        <v>0</v>
      </c>
      <c r="AB23">
        <v>332.31</v>
      </c>
      <c r="AC23">
        <v>13.5</v>
      </c>
      <c r="AD23">
        <v>0</v>
      </c>
      <c r="AE23">
        <v>0</v>
      </c>
      <c r="AF23">
        <v>332.31</v>
      </c>
      <c r="AG23">
        <v>13.5</v>
      </c>
      <c r="AH23">
        <v>0</v>
      </c>
      <c r="AI23">
        <v>1</v>
      </c>
      <c r="AJ23">
        <v>1</v>
      </c>
      <c r="AK23">
        <v>1</v>
      </c>
      <c r="AL23">
        <v>1</v>
      </c>
      <c r="AN23">
        <v>0</v>
      </c>
      <c r="AO23">
        <v>1</v>
      </c>
      <c r="AP23">
        <v>1</v>
      </c>
      <c r="AQ23">
        <v>0</v>
      </c>
      <c r="AR23">
        <v>0</v>
      </c>
      <c r="AS23" t="s">
        <v>3</v>
      </c>
      <c r="AT23">
        <v>4.4000000000000004</v>
      </c>
      <c r="AU23" t="s">
        <v>48</v>
      </c>
      <c r="AV23">
        <v>0</v>
      </c>
      <c r="AW23">
        <v>2</v>
      </c>
      <c r="AX23">
        <v>76150122</v>
      </c>
      <c r="AY23">
        <v>1</v>
      </c>
      <c r="AZ23">
        <v>0</v>
      </c>
      <c r="BA23">
        <v>23</v>
      </c>
      <c r="BB23">
        <v>0</v>
      </c>
      <c r="BC23">
        <v>0</v>
      </c>
      <c r="BD23">
        <v>0</v>
      </c>
      <c r="BE23">
        <v>0</v>
      </c>
      <c r="BF23">
        <v>0</v>
      </c>
      <c r="BG23">
        <v>0</v>
      </c>
      <c r="BH23">
        <v>0</v>
      </c>
      <c r="BI23">
        <v>0</v>
      </c>
      <c r="BJ23">
        <v>0</v>
      </c>
      <c r="BK23">
        <v>0</v>
      </c>
      <c r="BL23">
        <v>0</v>
      </c>
      <c r="BM23">
        <v>0</v>
      </c>
      <c r="BN23">
        <v>0</v>
      </c>
      <c r="BO23">
        <v>0</v>
      </c>
      <c r="BP23">
        <v>0</v>
      </c>
      <c r="BQ23">
        <v>0</v>
      </c>
      <c r="BR23">
        <v>0</v>
      </c>
      <c r="BS23">
        <v>0</v>
      </c>
      <c r="BT23">
        <v>0</v>
      </c>
      <c r="BU23">
        <v>0</v>
      </c>
      <c r="BV23">
        <v>0</v>
      </c>
      <c r="BW23">
        <v>0</v>
      </c>
      <c r="CX23">
        <f>Y23*Source!I35</f>
        <v>9.8669999999999994E-2</v>
      </c>
      <c r="CY23">
        <f>AB23</f>
        <v>332.31</v>
      </c>
      <c r="CZ23">
        <f>AF23</f>
        <v>332.31</v>
      </c>
      <c r="DA23">
        <f>AJ23</f>
        <v>1</v>
      </c>
      <c r="DB23">
        <f>ROUND(((ROUND(AT23*CZ23,2)*1.15)*0.3),6)</f>
        <v>504.4452</v>
      </c>
      <c r="DC23">
        <f>ROUND(((ROUND(AT23*AG23,2)*1.15)*0.3),6)</f>
        <v>20.492999999999999</v>
      </c>
    </row>
    <row r="24" spans="1:107" x14ac:dyDescent="0.2">
      <c r="A24">
        <f>ROW(Source!A35)</f>
        <v>35</v>
      </c>
      <c r="B24">
        <v>76147896</v>
      </c>
      <c r="C24">
        <v>76150104</v>
      </c>
      <c r="D24">
        <v>48974791</v>
      </c>
      <c r="E24">
        <v>1</v>
      </c>
      <c r="F24">
        <v>1</v>
      </c>
      <c r="G24">
        <v>1</v>
      </c>
      <c r="H24">
        <v>3</v>
      </c>
      <c r="I24" t="s">
        <v>658</v>
      </c>
      <c r="J24" t="s">
        <v>659</v>
      </c>
      <c r="K24" t="s">
        <v>660</v>
      </c>
      <c r="L24">
        <v>1374</v>
      </c>
      <c r="N24">
        <v>1013</v>
      </c>
      <c r="O24" t="s">
        <v>661</v>
      </c>
      <c r="P24" t="s">
        <v>661</v>
      </c>
      <c r="Q24">
        <v>1</v>
      </c>
      <c r="W24">
        <v>0</v>
      </c>
      <c r="X24">
        <v>-1347562341</v>
      </c>
      <c r="Y24">
        <v>1.389</v>
      </c>
      <c r="AA24">
        <v>1</v>
      </c>
      <c r="AB24">
        <v>0</v>
      </c>
      <c r="AC24">
        <v>0</v>
      </c>
      <c r="AD24">
        <v>0</v>
      </c>
      <c r="AE24">
        <v>1</v>
      </c>
      <c r="AF24">
        <v>0</v>
      </c>
      <c r="AG24">
        <v>0</v>
      </c>
      <c r="AH24">
        <v>0</v>
      </c>
      <c r="AI24">
        <v>1</v>
      </c>
      <c r="AJ24">
        <v>1</v>
      </c>
      <c r="AK24">
        <v>1</v>
      </c>
      <c r="AL24">
        <v>1</v>
      </c>
      <c r="AN24">
        <v>0</v>
      </c>
      <c r="AO24">
        <v>1</v>
      </c>
      <c r="AP24">
        <v>1</v>
      </c>
      <c r="AQ24">
        <v>0</v>
      </c>
      <c r="AR24">
        <v>0</v>
      </c>
      <c r="AS24" t="s">
        <v>3</v>
      </c>
      <c r="AT24">
        <v>4.63</v>
      </c>
      <c r="AU24" t="s">
        <v>47</v>
      </c>
      <c r="AV24">
        <v>0</v>
      </c>
      <c r="AW24">
        <v>2</v>
      </c>
      <c r="AX24">
        <v>76150123</v>
      </c>
      <c r="AY24">
        <v>1</v>
      </c>
      <c r="AZ24">
        <v>0</v>
      </c>
      <c r="BA24">
        <v>24</v>
      </c>
      <c r="BB24">
        <v>0</v>
      </c>
      <c r="BC24">
        <v>0</v>
      </c>
      <c r="BD24">
        <v>0</v>
      </c>
      <c r="BE24">
        <v>0</v>
      </c>
      <c r="BF24">
        <v>0</v>
      </c>
      <c r="BG24">
        <v>0</v>
      </c>
      <c r="BH24">
        <v>0</v>
      </c>
      <c r="BI24">
        <v>0</v>
      </c>
      <c r="BJ24">
        <v>0</v>
      </c>
      <c r="BK24">
        <v>0</v>
      </c>
      <c r="BL24">
        <v>0</v>
      </c>
      <c r="BM24">
        <v>0</v>
      </c>
      <c r="BN24">
        <v>0</v>
      </c>
      <c r="BO24">
        <v>0</v>
      </c>
      <c r="BP24">
        <v>0</v>
      </c>
      <c r="BQ24">
        <v>0</v>
      </c>
      <c r="BR24">
        <v>0</v>
      </c>
      <c r="BS24">
        <v>0</v>
      </c>
      <c r="BT24">
        <v>0</v>
      </c>
      <c r="BU24">
        <v>0</v>
      </c>
      <c r="BV24">
        <v>0</v>
      </c>
      <c r="BW24">
        <v>0</v>
      </c>
      <c r="CX24">
        <f>Y24*Source!I35</f>
        <v>9.0285000000000004E-2</v>
      </c>
      <c r="CY24">
        <f>AA24</f>
        <v>1</v>
      </c>
      <c r="CZ24">
        <f>AE24</f>
        <v>1</v>
      </c>
      <c r="DA24">
        <f>AI24</f>
        <v>1</v>
      </c>
      <c r="DB24">
        <f>ROUND((ROUND(AT24*CZ24,2)*0.3),6)</f>
        <v>1.389</v>
      </c>
      <c r="DC24">
        <f>ROUND((ROUND(AT24*AG24,2)*0.3),6)</f>
        <v>0</v>
      </c>
    </row>
    <row r="25" spans="1:107" x14ac:dyDescent="0.2">
      <c r="A25">
        <f>ROW(Source!A36)</f>
        <v>36</v>
      </c>
      <c r="B25">
        <v>76147894</v>
      </c>
      <c r="C25">
        <v>76150104</v>
      </c>
      <c r="D25">
        <v>42331666</v>
      </c>
      <c r="E25">
        <v>1</v>
      </c>
      <c r="F25">
        <v>1</v>
      </c>
      <c r="G25">
        <v>1</v>
      </c>
      <c r="H25">
        <v>1</v>
      </c>
      <c r="I25" t="s">
        <v>647</v>
      </c>
      <c r="J25" t="s">
        <v>3</v>
      </c>
      <c r="K25" t="s">
        <v>648</v>
      </c>
      <c r="L25">
        <v>1369</v>
      </c>
      <c r="N25">
        <v>1013</v>
      </c>
      <c r="O25" t="s">
        <v>623</v>
      </c>
      <c r="P25" t="s">
        <v>623</v>
      </c>
      <c r="Q25">
        <v>1</v>
      </c>
      <c r="W25">
        <v>0</v>
      </c>
      <c r="X25">
        <v>-908094922</v>
      </c>
      <c r="Y25">
        <v>7.9349999999999996</v>
      </c>
      <c r="AA25">
        <v>0</v>
      </c>
      <c r="AB25">
        <v>0</v>
      </c>
      <c r="AC25">
        <v>0</v>
      </c>
      <c r="AD25">
        <v>10.06</v>
      </c>
      <c r="AE25">
        <v>0</v>
      </c>
      <c r="AF25">
        <v>0</v>
      </c>
      <c r="AG25">
        <v>0</v>
      </c>
      <c r="AH25">
        <v>10.06</v>
      </c>
      <c r="AI25">
        <v>1</v>
      </c>
      <c r="AJ25">
        <v>1</v>
      </c>
      <c r="AK25">
        <v>1</v>
      </c>
      <c r="AL25">
        <v>1</v>
      </c>
      <c r="AN25">
        <v>0</v>
      </c>
      <c r="AO25">
        <v>1</v>
      </c>
      <c r="AP25">
        <v>1</v>
      </c>
      <c r="AQ25">
        <v>0</v>
      </c>
      <c r="AR25">
        <v>0</v>
      </c>
      <c r="AS25" t="s">
        <v>3</v>
      </c>
      <c r="AT25">
        <v>23</v>
      </c>
      <c r="AU25" t="s">
        <v>48</v>
      </c>
      <c r="AV25">
        <v>1</v>
      </c>
      <c r="AW25">
        <v>2</v>
      </c>
      <c r="AX25">
        <v>76150118</v>
      </c>
      <c r="AY25">
        <v>1</v>
      </c>
      <c r="AZ25">
        <v>0</v>
      </c>
      <c r="BA25">
        <v>25</v>
      </c>
      <c r="BB25">
        <v>0</v>
      </c>
      <c r="BC25">
        <v>0</v>
      </c>
      <c r="BD25">
        <v>0</v>
      </c>
      <c r="BE25">
        <v>0</v>
      </c>
      <c r="BF25">
        <v>0</v>
      </c>
      <c r="BG25">
        <v>0</v>
      </c>
      <c r="BH25">
        <v>0</v>
      </c>
      <c r="BI25">
        <v>0</v>
      </c>
      <c r="BJ25">
        <v>0</v>
      </c>
      <c r="BK25">
        <v>0</v>
      </c>
      <c r="BL25">
        <v>0</v>
      </c>
      <c r="BM25">
        <v>0</v>
      </c>
      <c r="BN25">
        <v>0</v>
      </c>
      <c r="BO25">
        <v>0</v>
      </c>
      <c r="BP25">
        <v>0</v>
      </c>
      <c r="BQ25">
        <v>0</v>
      </c>
      <c r="BR25">
        <v>0</v>
      </c>
      <c r="BS25">
        <v>0</v>
      </c>
      <c r="BT25">
        <v>0</v>
      </c>
      <c r="BU25">
        <v>0</v>
      </c>
      <c r="BV25">
        <v>0</v>
      </c>
      <c r="BW25">
        <v>0</v>
      </c>
      <c r="CX25">
        <f>Y25*Source!I36</f>
        <v>0.51577499999999998</v>
      </c>
      <c r="CY25">
        <f>AD25</f>
        <v>10.06</v>
      </c>
      <c r="CZ25">
        <f>AH25</f>
        <v>10.06</v>
      </c>
      <c r="DA25">
        <f>AL25</f>
        <v>1</v>
      </c>
      <c r="DB25">
        <f>ROUND(((ROUND(AT25*CZ25,2)*1.15)*0.3),6)</f>
        <v>79.826099999999997</v>
      </c>
      <c r="DC25">
        <f>ROUND(((ROUND(AT25*AG25,2)*1.15)*0.3),6)</f>
        <v>0</v>
      </c>
    </row>
    <row r="26" spans="1:107" x14ac:dyDescent="0.2">
      <c r="A26">
        <f>ROW(Source!A36)</f>
        <v>36</v>
      </c>
      <c r="B26">
        <v>76147894</v>
      </c>
      <c r="C26">
        <v>76150104</v>
      </c>
      <c r="D26">
        <v>121548</v>
      </c>
      <c r="E26">
        <v>1</v>
      </c>
      <c r="F26">
        <v>1</v>
      </c>
      <c r="G26">
        <v>1</v>
      </c>
      <c r="H26">
        <v>1</v>
      </c>
      <c r="I26" t="s">
        <v>30</v>
      </c>
      <c r="J26" t="s">
        <v>3</v>
      </c>
      <c r="K26" t="s">
        <v>628</v>
      </c>
      <c r="L26">
        <v>608254</v>
      </c>
      <c r="N26">
        <v>1013</v>
      </c>
      <c r="O26" t="s">
        <v>629</v>
      </c>
      <c r="P26" t="s">
        <v>629</v>
      </c>
      <c r="Q26">
        <v>1</v>
      </c>
      <c r="W26">
        <v>0</v>
      </c>
      <c r="X26">
        <v>-185737400</v>
      </c>
      <c r="Y26">
        <v>3.1187999999999998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1</v>
      </c>
      <c r="AJ26">
        <v>1</v>
      </c>
      <c r="AK26">
        <v>1</v>
      </c>
      <c r="AL26">
        <v>1</v>
      </c>
      <c r="AN26">
        <v>0</v>
      </c>
      <c r="AO26">
        <v>1</v>
      </c>
      <c r="AP26">
        <v>1</v>
      </c>
      <c r="AQ26">
        <v>0</v>
      </c>
      <c r="AR26">
        <v>0</v>
      </c>
      <c r="AS26" t="s">
        <v>3</v>
      </c>
      <c r="AT26">
        <v>9.0399999999999991</v>
      </c>
      <c r="AU26" t="s">
        <v>48</v>
      </c>
      <c r="AV26">
        <v>2</v>
      </c>
      <c r="AW26">
        <v>2</v>
      </c>
      <c r="AX26">
        <v>76150119</v>
      </c>
      <c r="AY26">
        <v>1</v>
      </c>
      <c r="AZ26">
        <v>0</v>
      </c>
      <c r="BA26">
        <v>26</v>
      </c>
      <c r="BB26">
        <v>0</v>
      </c>
      <c r="BC26">
        <v>0</v>
      </c>
      <c r="BD26">
        <v>0</v>
      </c>
      <c r="BE26">
        <v>0</v>
      </c>
      <c r="BF26">
        <v>0</v>
      </c>
      <c r="BG26">
        <v>0</v>
      </c>
      <c r="BH26">
        <v>0</v>
      </c>
      <c r="BI26">
        <v>0</v>
      </c>
      <c r="BJ26">
        <v>0</v>
      </c>
      <c r="BK26">
        <v>0</v>
      </c>
      <c r="BL26">
        <v>0</v>
      </c>
      <c r="BM26">
        <v>0</v>
      </c>
      <c r="BN26">
        <v>0</v>
      </c>
      <c r="BO26">
        <v>0</v>
      </c>
      <c r="BP26">
        <v>0</v>
      </c>
      <c r="BQ26">
        <v>0</v>
      </c>
      <c r="BR26">
        <v>0</v>
      </c>
      <c r="BS26">
        <v>0</v>
      </c>
      <c r="BT26">
        <v>0</v>
      </c>
      <c r="BU26">
        <v>0</v>
      </c>
      <c r="BV26">
        <v>0</v>
      </c>
      <c r="BW26">
        <v>0</v>
      </c>
      <c r="CX26">
        <f>Y26*Source!I36</f>
        <v>0.20272199999999999</v>
      </c>
      <c r="CY26">
        <f>AD26</f>
        <v>0</v>
      </c>
      <c r="CZ26">
        <f>AH26</f>
        <v>0</v>
      </c>
      <c r="DA26">
        <f>AL26</f>
        <v>1</v>
      </c>
      <c r="DB26">
        <f>ROUND(((ROUND(AT26*CZ26,2)*1.15)*0.3),6)</f>
        <v>0</v>
      </c>
      <c r="DC26">
        <f>ROUND(((ROUND(AT26*AG26,2)*1.15)*0.3),6)</f>
        <v>0</v>
      </c>
    </row>
    <row r="27" spans="1:107" x14ac:dyDescent="0.2">
      <c r="A27">
        <f>ROW(Source!A36)</f>
        <v>36</v>
      </c>
      <c r="B27">
        <v>76147894</v>
      </c>
      <c r="C27">
        <v>76150104</v>
      </c>
      <c r="D27">
        <v>48976329</v>
      </c>
      <c r="E27">
        <v>1</v>
      </c>
      <c r="F27">
        <v>1</v>
      </c>
      <c r="G27">
        <v>1</v>
      </c>
      <c r="H27">
        <v>2</v>
      </c>
      <c r="I27" t="s">
        <v>649</v>
      </c>
      <c r="J27" t="s">
        <v>650</v>
      </c>
      <c r="K27" t="s">
        <v>651</v>
      </c>
      <c r="L27">
        <v>1368</v>
      </c>
      <c r="N27">
        <v>1011</v>
      </c>
      <c r="O27" t="s">
        <v>633</v>
      </c>
      <c r="P27" t="s">
        <v>633</v>
      </c>
      <c r="Q27">
        <v>1</v>
      </c>
      <c r="W27">
        <v>0</v>
      </c>
      <c r="X27">
        <v>924136048</v>
      </c>
      <c r="Y27">
        <v>1.6007999999999998</v>
      </c>
      <c r="AA27">
        <v>0</v>
      </c>
      <c r="AB27">
        <v>110.86</v>
      </c>
      <c r="AC27">
        <v>11.6</v>
      </c>
      <c r="AD27">
        <v>0</v>
      </c>
      <c r="AE27">
        <v>0</v>
      </c>
      <c r="AF27">
        <v>110.86</v>
      </c>
      <c r="AG27">
        <v>11.6</v>
      </c>
      <c r="AH27">
        <v>0</v>
      </c>
      <c r="AI27">
        <v>1</v>
      </c>
      <c r="AJ27">
        <v>1</v>
      </c>
      <c r="AK27">
        <v>1</v>
      </c>
      <c r="AL27">
        <v>1</v>
      </c>
      <c r="AN27">
        <v>0</v>
      </c>
      <c r="AO27">
        <v>1</v>
      </c>
      <c r="AP27">
        <v>1</v>
      </c>
      <c r="AQ27">
        <v>0</v>
      </c>
      <c r="AR27">
        <v>0</v>
      </c>
      <c r="AS27" t="s">
        <v>3</v>
      </c>
      <c r="AT27">
        <v>4.6399999999999997</v>
      </c>
      <c r="AU27" t="s">
        <v>48</v>
      </c>
      <c r="AV27">
        <v>0</v>
      </c>
      <c r="AW27">
        <v>2</v>
      </c>
      <c r="AX27">
        <v>76150120</v>
      </c>
      <c r="AY27">
        <v>1</v>
      </c>
      <c r="AZ27">
        <v>0</v>
      </c>
      <c r="BA27">
        <v>27</v>
      </c>
      <c r="BB27">
        <v>0</v>
      </c>
      <c r="BC27">
        <v>0</v>
      </c>
      <c r="BD27">
        <v>0</v>
      </c>
      <c r="BE27">
        <v>0</v>
      </c>
      <c r="BF27">
        <v>0</v>
      </c>
      <c r="BG27">
        <v>0</v>
      </c>
      <c r="BH27">
        <v>0</v>
      </c>
      <c r="BI27">
        <v>0</v>
      </c>
      <c r="BJ27">
        <v>0</v>
      </c>
      <c r="BK27">
        <v>0</v>
      </c>
      <c r="BL27">
        <v>0</v>
      </c>
      <c r="BM27">
        <v>0</v>
      </c>
      <c r="BN27">
        <v>0</v>
      </c>
      <c r="BO27">
        <v>0</v>
      </c>
      <c r="BP27">
        <v>0</v>
      </c>
      <c r="BQ27">
        <v>0</v>
      </c>
      <c r="BR27">
        <v>0</v>
      </c>
      <c r="BS27">
        <v>0</v>
      </c>
      <c r="BT27">
        <v>0</v>
      </c>
      <c r="BU27">
        <v>0</v>
      </c>
      <c r="BV27">
        <v>0</v>
      </c>
      <c r="BW27">
        <v>0</v>
      </c>
      <c r="CX27">
        <f>Y27*Source!I36</f>
        <v>0.10405199999999999</v>
      </c>
      <c r="CY27">
        <f>AB27</f>
        <v>110.86</v>
      </c>
      <c r="CZ27">
        <f>AF27</f>
        <v>110.86</v>
      </c>
      <c r="DA27">
        <f>AJ27</f>
        <v>1</v>
      </c>
      <c r="DB27">
        <f>ROUND(((ROUND(AT27*CZ27,2)*1.15)*0.3),6)</f>
        <v>177.46455</v>
      </c>
      <c r="DC27">
        <f>ROUND(((ROUND(AT27*AG27,2)*1.15)*0.3),6)</f>
        <v>18.567900000000002</v>
      </c>
    </row>
    <row r="28" spans="1:107" x14ac:dyDescent="0.2">
      <c r="A28">
        <f>ROW(Source!A36)</f>
        <v>36</v>
      </c>
      <c r="B28">
        <v>76147894</v>
      </c>
      <c r="C28">
        <v>76150104</v>
      </c>
      <c r="D28">
        <v>48976334</v>
      </c>
      <c r="E28">
        <v>1</v>
      </c>
      <c r="F28">
        <v>1</v>
      </c>
      <c r="G28">
        <v>1</v>
      </c>
      <c r="H28">
        <v>2</v>
      </c>
      <c r="I28" t="s">
        <v>652</v>
      </c>
      <c r="J28" t="s">
        <v>653</v>
      </c>
      <c r="K28" t="s">
        <v>654</v>
      </c>
      <c r="L28">
        <v>1368</v>
      </c>
      <c r="N28">
        <v>1011</v>
      </c>
      <c r="O28" t="s">
        <v>633</v>
      </c>
      <c r="P28" t="s">
        <v>633</v>
      </c>
      <c r="Q28">
        <v>1</v>
      </c>
      <c r="W28">
        <v>0</v>
      </c>
      <c r="X28">
        <v>-204398148</v>
      </c>
      <c r="Y28">
        <v>1.6007999999999998</v>
      </c>
      <c r="AA28">
        <v>0</v>
      </c>
      <c r="AB28">
        <v>58.03</v>
      </c>
      <c r="AC28">
        <v>0</v>
      </c>
      <c r="AD28">
        <v>0</v>
      </c>
      <c r="AE28">
        <v>0</v>
      </c>
      <c r="AF28">
        <v>58.03</v>
      </c>
      <c r="AG28">
        <v>0</v>
      </c>
      <c r="AH28">
        <v>0</v>
      </c>
      <c r="AI28">
        <v>1</v>
      </c>
      <c r="AJ28">
        <v>1</v>
      </c>
      <c r="AK28">
        <v>1</v>
      </c>
      <c r="AL28">
        <v>1</v>
      </c>
      <c r="AN28">
        <v>0</v>
      </c>
      <c r="AO28">
        <v>1</v>
      </c>
      <c r="AP28">
        <v>1</v>
      </c>
      <c r="AQ28">
        <v>0</v>
      </c>
      <c r="AR28">
        <v>0</v>
      </c>
      <c r="AS28" t="s">
        <v>3</v>
      </c>
      <c r="AT28">
        <v>4.6399999999999997</v>
      </c>
      <c r="AU28" t="s">
        <v>48</v>
      </c>
      <c r="AV28">
        <v>0</v>
      </c>
      <c r="AW28">
        <v>2</v>
      </c>
      <c r="AX28">
        <v>76150121</v>
      </c>
      <c r="AY28">
        <v>1</v>
      </c>
      <c r="AZ28">
        <v>0</v>
      </c>
      <c r="BA28">
        <v>28</v>
      </c>
      <c r="BB28">
        <v>0</v>
      </c>
      <c r="BC28">
        <v>0</v>
      </c>
      <c r="BD28">
        <v>0</v>
      </c>
      <c r="BE28">
        <v>0</v>
      </c>
      <c r="BF28">
        <v>0</v>
      </c>
      <c r="BG28">
        <v>0</v>
      </c>
      <c r="BH28">
        <v>0</v>
      </c>
      <c r="BI28">
        <v>0</v>
      </c>
      <c r="BJ28">
        <v>0</v>
      </c>
      <c r="BK28">
        <v>0</v>
      </c>
      <c r="BL28">
        <v>0</v>
      </c>
      <c r="BM28">
        <v>0</v>
      </c>
      <c r="BN28">
        <v>0</v>
      </c>
      <c r="BO28">
        <v>0</v>
      </c>
      <c r="BP28">
        <v>0</v>
      </c>
      <c r="BQ28">
        <v>0</v>
      </c>
      <c r="BR28">
        <v>0</v>
      </c>
      <c r="BS28">
        <v>0</v>
      </c>
      <c r="BT28">
        <v>0</v>
      </c>
      <c r="BU28">
        <v>0</v>
      </c>
      <c r="BV28">
        <v>0</v>
      </c>
      <c r="BW28">
        <v>0</v>
      </c>
      <c r="CX28">
        <f>Y28*Source!I36</f>
        <v>0.10405199999999999</v>
      </c>
      <c r="CY28">
        <f>AB28</f>
        <v>58.03</v>
      </c>
      <c r="CZ28">
        <f>AF28</f>
        <v>58.03</v>
      </c>
      <c r="DA28">
        <f>AJ28</f>
        <v>1</v>
      </c>
      <c r="DB28">
        <f>ROUND(((ROUND(AT28*CZ28,2)*1.15)*0.3),6)</f>
        <v>92.8947</v>
      </c>
      <c r="DC28">
        <f>ROUND(((ROUND(AT28*AG28,2)*1.15)*0.3),6)</f>
        <v>0</v>
      </c>
    </row>
    <row r="29" spans="1:107" x14ac:dyDescent="0.2">
      <c r="A29">
        <f>ROW(Source!A36)</f>
        <v>36</v>
      </c>
      <c r="B29">
        <v>76147894</v>
      </c>
      <c r="C29">
        <v>76150104</v>
      </c>
      <c r="D29">
        <v>48976338</v>
      </c>
      <c r="E29">
        <v>1</v>
      </c>
      <c r="F29">
        <v>1</v>
      </c>
      <c r="G29">
        <v>1</v>
      </c>
      <c r="H29">
        <v>2</v>
      </c>
      <c r="I29" t="s">
        <v>655</v>
      </c>
      <c r="J29" t="s">
        <v>656</v>
      </c>
      <c r="K29" t="s">
        <v>657</v>
      </c>
      <c r="L29">
        <v>1368</v>
      </c>
      <c r="N29">
        <v>1011</v>
      </c>
      <c r="O29" t="s">
        <v>633</v>
      </c>
      <c r="P29" t="s">
        <v>633</v>
      </c>
      <c r="Q29">
        <v>1</v>
      </c>
      <c r="W29">
        <v>0</v>
      </c>
      <c r="X29">
        <v>949848879</v>
      </c>
      <c r="Y29">
        <v>1.5179999999999998</v>
      </c>
      <c r="AA29">
        <v>0</v>
      </c>
      <c r="AB29">
        <v>332.31</v>
      </c>
      <c r="AC29">
        <v>13.5</v>
      </c>
      <c r="AD29">
        <v>0</v>
      </c>
      <c r="AE29">
        <v>0</v>
      </c>
      <c r="AF29">
        <v>332.31</v>
      </c>
      <c r="AG29">
        <v>13.5</v>
      </c>
      <c r="AH29">
        <v>0</v>
      </c>
      <c r="AI29">
        <v>1</v>
      </c>
      <c r="AJ29">
        <v>1</v>
      </c>
      <c r="AK29">
        <v>1</v>
      </c>
      <c r="AL29">
        <v>1</v>
      </c>
      <c r="AN29">
        <v>0</v>
      </c>
      <c r="AO29">
        <v>1</v>
      </c>
      <c r="AP29">
        <v>1</v>
      </c>
      <c r="AQ29">
        <v>0</v>
      </c>
      <c r="AR29">
        <v>0</v>
      </c>
      <c r="AS29" t="s">
        <v>3</v>
      </c>
      <c r="AT29">
        <v>4.4000000000000004</v>
      </c>
      <c r="AU29" t="s">
        <v>48</v>
      </c>
      <c r="AV29">
        <v>0</v>
      </c>
      <c r="AW29">
        <v>2</v>
      </c>
      <c r="AX29">
        <v>76150122</v>
      </c>
      <c r="AY29">
        <v>1</v>
      </c>
      <c r="AZ29">
        <v>0</v>
      </c>
      <c r="BA29">
        <v>29</v>
      </c>
      <c r="BB29">
        <v>0</v>
      </c>
      <c r="BC29">
        <v>0</v>
      </c>
      <c r="BD29">
        <v>0</v>
      </c>
      <c r="BE29">
        <v>0</v>
      </c>
      <c r="BF29">
        <v>0</v>
      </c>
      <c r="BG29">
        <v>0</v>
      </c>
      <c r="BH29">
        <v>0</v>
      </c>
      <c r="BI29">
        <v>0</v>
      </c>
      <c r="BJ29">
        <v>0</v>
      </c>
      <c r="BK29">
        <v>0</v>
      </c>
      <c r="BL29">
        <v>0</v>
      </c>
      <c r="BM29">
        <v>0</v>
      </c>
      <c r="BN29">
        <v>0</v>
      </c>
      <c r="BO29">
        <v>0</v>
      </c>
      <c r="BP29">
        <v>0</v>
      </c>
      <c r="BQ29">
        <v>0</v>
      </c>
      <c r="BR29">
        <v>0</v>
      </c>
      <c r="BS29">
        <v>0</v>
      </c>
      <c r="BT29">
        <v>0</v>
      </c>
      <c r="BU29">
        <v>0</v>
      </c>
      <c r="BV29">
        <v>0</v>
      </c>
      <c r="BW29">
        <v>0</v>
      </c>
      <c r="CX29">
        <f>Y29*Source!I36</f>
        <v>9.8669999999999994E-2</v>
      </c>
      <c r="CY29">
        <f>AB29</f>
        <v>332.31</v>
      </c>
      <c r="CZ29">
        <f>AF29</f>
        <v>332.31</v>
      </c>
      <c r="DA29">
        <f>AJ29</f>
        <v>1</v>
      </c>
      <c r="DB29">
        <f>ROUND(((ROUND(AT29*CZ29,2)*1.15)*0.3),6)</f>
        <v>504.4452</v>
      </c>
      <c r="DC29">
        <f>ROUND(((ROUND(AT29*AG29,2)*1.15)*0.3),6)</f>
        <v>20.492999999999999</v>
      </c>
    </row>
    <row r="30" spans="1:107" x14ac:dyDescent="0.2">
      <c r="A30">
        <f>ROW(Source!A36)</f>
        <v>36</v>
      </c>
      <c r="B30">
        <v>76147894</v>
      </c>
      <c r="C30">
        <v>76150104</v>
      </c>
      <c r="D30">
        <v>48974791</v>
      </c>
      <c r="E30">
        <v>1</v>
      </c>
      <c r="F30">
        <v>1</v>
      </c>
      <c r="G30">
        <v>1</v>
      </c>
      <c r="H30">
        <v>3</v>
      </c>
      <c r="I30" t="s">
        <v>658</v>
      </c>
      <c r="J30" t="s">
        <v>659</v>
      </c>
      <c r="K30" t="s">
        <v>660</v>
      </c>
      <c r="L30">
        <v>1374</v>
      </c>
      <c r="N30">
        <v>1013</v>
      </c>
      <c r="O30" t="s">
        <v>661</v>
      </c>
      <c r="P30" t="s">
        <v>661</v>
      </c>
      <c r="Q30">
        <v>1</v>
      </c>
      <c r="W30">
        <v>0</v>
      </c>
      <c r="X30">
        <v>-1347562341</v>
      </c>
      <c r="Y30">
        <v>1.389</v>
      </c>
      <c r="AA30">
        <v>1</v>
      </c>
      <c r="AB30">
        <v>0</v>
      </c>
      <c r="AC30">
        <v>0</v>
      </c>
      <c r="AD30">
        <v>0</v>
      </c>
      <c r="AE30">
        <v>1</v>
      </c>
      <c r="AF30">
        <v>0</v>
      </c>
      <c r="AG30">
        <v>0</v>
      </c>
      <c r="AH30">
        <v>0</v>
      </c>
      <c r="AI30">
        <v>1</v>
      </c>
      <c r="AJ30">
        <v>1</v>
      </c>
      <c r="AK30">
        <v>1</v>
      </c>
      <c r="AL30">
        <v>1</v>
      </c>
      <c r="AN30">
        <v>0</v>
      </c>
      <c r="AO30">
        <v>1</v>
      </c>
      <c r="AP30">
        <v>1</v>
      </c>
      <c r="AQ30">
        <v>0</v>
      </c>
      <c r="AR30">
        <v>0</v>
      </c>
      <c r="AS30" t="s">
        <v>3</v>
      </c>
      <c r="AT30">
        <v>4.63</v>
      </c>
      <c r="AU30" t="s">
        <v>47</v>
      </c>
      <c r="AV30">
        <v>0</v>
      </c>
      <c r="AW30">
        <v>2</v>
      </c>
      <c r="AX30">
        <v>76150123</v>
      </c>
      <c r="AY30">
        <v>1</v>
      </c>
      <c r="AZ30">
        <v>0</v>
      </c>
      <c r="BA30">
        <v>30</v>
      </c>
      <c r="BB30">
        <v>0</v>
      </c>
      <c r="BC30">
        <v>0</v>
      </c>
      <c r="BD30">
        <v>0</v>
      </c>
      <c r="BE30">
        <v>0</v>
      </c>
      <c r="BF30">
        <v>0</v>
      </c>
      <c r="BG30">
        <v>0</v>
      </c>
      <c r="BH30">
        <v>0</v>
      </c>
      <c r="BI30">
        <v>0</v>
      </c>
      <c r="BJ30">
        <v>0</v>
      </c>
      <c r="BK30">
        <v>0</v>
      </c>
      <c r="BL30">
        <v>0</v>
      </c>
      <c r="BM30">
        <v>0</v>
      </c>
      <c r="BN30">
        <v>0</v>
      </c>
      <c r="BO30">
        <v>0</v>
      </c>
      <c r="BP30">
        <v>0</v>
      </c>
      <c r="BQ30">
        <v>0</v>
      </c>
      <c r="BR30">
        <v>0</v>
      </c>
      <c r="BS30">
        <v>0</v>
      </c>
      <c r="BT30">
        <v>0</v>
      </c>
      <c r="BU30">
        <v>0</v>
      </c>
      <c r="BV30">
        <v>0</v>
      </c>
      <c r="BW30">
        <v>0</v>
      </c>
      <c r="CX30">
        <f>Y30*Source!I36</f>
        <v>9.0285000000000004E-2</v>
      </c>
      <c r="CY30">
        <f>AA30</f>
        <v>1</v>
      </c>
      <c r="CZ30">
        <f>AE30</f>
        <v>1</v>
      </c>
      <c r="DA30">
        <f>AI30</f>
        <v>1</v>
      </c>
      <c r="DB30">
        <f>ROUND((ROUND(AT30*CZ30,2)*0.3),6)</f>
        <v>1.389</v>
      </c>
      <c r="DC30">
        <f>ROUND((ROUND(AT30*AG30,2)*0.3),6)</f>
        <v>0</v>
      </c>
    </row>
    <row r="31" spans="1:107" x14ac:dyDescent="0.2">
      <c r="A31">
        <f>ROW(Source!A40)</f>
        <v>40</v>
      </c>
      <c r="B31">
        <v>76147896</v>
      </c>
      <c r="C31">
        <v>76148316</v>
      </c>
      <c r="D31">
        <v>42090890</v>
      </c>
      <c r="E31">
        <v>1</v>
      </c>
      <c r="F31">
        <v>1</v>
      </c>
      <c r="G31">
        <v>1</v>
      </c>
      <c r="H31">
        <v>1</v>
      </c>
      <c r="I31" t="s">
        <v>621</v>
      </c>
      <c r="J31" t="s">
        <v>3</v>
      </c>
      <c r="K31" t="s">
        <v>622</v>
      </c>
      <c r="L31">
        <v>1369</v>
      </c>
      <c r="N31">
        <v>1013</v>
      </c>
      <c r="O31" t="s">
        <v>623</v>
      </c>
      <c r="P31" t="s">
        <v>623</v>
      </c>
      <c r="Q31">
        <v>1</v>
      </c>
      <c r="W31">
        <v>0</v>
      </c>
      <c r="X31">
        <v>314467552</v>
      </c>
      <c r="Y31">
        <v>354.81599999999997</v>
      </c>
      <c r="AA31">
        <v>0</v>
      </c>
      <c r="AB31">
        <v>0</v>
      </c>
      <c r="AC31">
        <v>0</v>
      </c>
      <c r="AD31">
        <v>7.8</v>
      </c>
      <c r="AE31">
        <v>0</v>
      </c>
      <c r="AF31">
        <v>0</v>
      </c>
      <c r="AG31">
        <v>0</v>
      </c>
      <c r="AH31">
        <v>7.8</v>
      </c>
      <c r="AI31">
        <v>1</v>
      </c>
      <c r="AJ31">
        <v>1</v>
      </c>
      <c r="AK31">
        <v>1</v>
      </c>
      <c r="AL31">
        <v>1</v>
      </c>
      <c r="AN31">
        <v>0</v>
      </c>
      <c r="AO31">
        <v>1</v>
      </c>
      <c r="AP31">
        <v>1</v>
      </c>
      <c r="AQ31">
        <v>0</v>
      </c>
      <c r="AR31">
        <v>0</v>
      </c>
      <c r="AS31" t="s">
        <v>3</v>
      </c>
      <c r="AT31">
        <v>154</v>
      </c>
      <c r="AU31" t="s">
        <v>63</v>
      </c>
      <c r="AV31">
        <v>1</v>
      </c>
      <c r="AW31">
        <v>2</v>
      </c>
      <c r="AX31">
        <v>76148318</v>
      </c>
      <c r="AY31">
        <v>1</v>
      </c>
      <c r="AZ31">
        <v>0</v>
      </c>
      <c r="BA31">
        <v>31</v>
      </c>
      <c r="BB31">
        <v>0</v>
      </c>
      <c r="BC31">
        <v>0</v>
      </c>
      <c r="BD31">
        <v>0</v>
      </c>
      <c r="BE31">
        <v>0</v>
      </c>
      <c r="BF31">
        <v>0</v>
      </c>
      <c r="BG31">
        <v>0</v>
      </c>
      <c r="BH31">
        <v>0</v>
      </c>
      <c r="BI31">
        <v>0</v>
      </c>
      <c r="BJ31">
        <v>0</v>
      </c>
      <c r="BK31">
        <v>0</v>
      </c>
      <c r="BL31">
        <v>0</v>
      </c>
      <c r="BM31">
        <v>0</v>
      </c>
      <c r="BN31">
        <v>0</v>
      </c>
      <c r="BO31">
        <v>0</v>
      </c>
      <c r="BP31">
        <v>0</v>
      </c>
      <c r="BQ31">
        <v>0</v>
      </c>
      <c r="BR31">
        <v>0</v>
      </c>
      <c r="BS31">
        <v>0</v>
      </c>
      <c r="BT31">
        <v>0</v>
      </c>
      <c r="BU31">
        <v>0</v>
      </c>
      <c r="BV31">
        <v>0</v>
      </c>
      <c r="BW31">
        <v>0</v>
      </c>
      <c r="CX31">
        <f>Y31*Source!I40</f>
        <v>83.026944</v>
      </c>
      <c r="CY31">
        <f>AD31</f>
        <v>7.8</v>
      </c>
      <c r="CZ31">
        <f>AH31</f>
        <v>7.8</v>
      </c>
      <c r="DA31">
        <f>AL31</f>
        <v>1</v>
      </c>
      <c r="DB31">
        <f>ROUND((ROUND(AT31*CZ31,2)*1.2*1.2*1.6),6)</f>
        <v>2767.5648000000001</v>
      </c>
      <c r="DC31">
        <f>ROUND((ROUND(AT31*AG31,2)*1.2*1.2*1.6),6)</f>
        <v>0</v>
      </c>
    </row>
    <row r="32" spans="1:107" x14ac:dyDescent="0.2">
      <c r="A32">
        <f>ROW(Source!A41)</f>
        <v>41</v>
      </c>
      <c r="B32">
        <v>76147894</v>
      </c>
      <c r="C32">
        <v>76148316</v>
      </c>
      <c r="D32">
        <v>42090890</v>
      </c>
      <c r="E32">
        <v>1</v>
      </c>
      <c r="F32">
        <v>1</v>
      </c>
      <c r="G32">
        <v>1</v>
      </c>
      <c r="H32">
        <v>1</v>
      </c>
      <c r="I32" t="s">
        <v>621</v>
      </c>
      <c r="J32" t="s">
        <v>3</v>
      </c>
      <c r="K32" t="s">
        <v>622</v>
      </c>
      <c r="L32">
        <v>1369</v>
      </c>
      <c r="N32">
        <v>1013</v>
      </c>
      <c r="O32" t="s">
        <v>623</v>
      </c>
      <c r="P32" t="s">
        <v>623</v>
      </c>
      <c r="Q32">
        <v>1</v>
      </c>
      <c r="W32">
        <v>0</v>
      </c>
      <c r="X32">
        <v>314467552</v>
      </c>
      <c r="Y32">
        <v>354.81599999999997</v>
      </c>
      <c r="AA32">
        <v>0</v>
      </c>
      <c r="AB32">
        <v>0</v>
      </c>
      <c r="AC32">
        <v>0</v>
      </c>
      <c r="AD32">
        <v>7.8</v>
      </c>
      <c r="AE32">
        <v>0</v>
      </c>
      <c r="AF32">
        <v>0</v>
      </c>
      <c r="AG32">
        <v>0</v>
      </c>
      <c r="AH32">
        <v>7.8</v>
      </c>
      <c r="AI32">
        <v>1</v>
      </c>
      <c r="AJ32">
        <v>1</v>
      </c>
      <c r="AK32">
        <v>1</v>
      </c>
      <c r="AL32">
        <v>1</v>
      </c>
      <c r="AN32">
        <v>0</v>
      </c>
      <c r="AO32">
        <v>1</v>
      </c>
      <c r="AP32">
        <v>1</v>
      </c>
      <c r="AQ32">
        <v>0</v>
      </c>
      <c r="AR32">
        <v>0</v>
      </c>
      <c r="AS32" t="s">
        <v>3</v>
      </c>
      <c r="AT32">
        <v>154</v>
      </c>
      <c r="AU32" t="s">
        <v>63</v>
      </c>
      <c r="AV32">
        <v>1</v>
      </c>
      <c r="AW32">
        <v>2</v>
      </c>
      <c r="AX32">
        <v>76148318</v>
      </c>
      <c r="AY32">
        <v>1</v>
      </c>
      <c r="AZ32">
        <v>0</v>
      </c>
      <c r="BA32">
        <v>32</v>
      </c>
      <c r="BB32">
        <v>0</v>
      </c>
      <c r="BC32">
        <v>0</v>
      </c>
      <c r="BD32">
        <v>0</v>
      </c>
      <c r="BE32">
        <v>0</v>
      </c>
      <c r="BF32">
        <v>0</v>
      </c>
      <c r="BG32">
        <v>0</v>
      </c>
      <c r="BH32">
        <v>0</v>
      </c>
      <c r="BI32">
        <v>0</v>
      </c>
      <c r="BJ32">
        <v>0</v>
      </c>
      <c r="BK32">
        <v>0</v>
      </c>
      <c r="BL32">
        <v>0</v>
      </c>
      <c r="BM32">
        <v>0</v>
      </c>
      <c r="BN32">
        <v>0</v>
      </c>
      <c r="BO32">
        <v>0</v>
      </c>
      <c r="BP32">
        <v>0</v>
      </c>
      <c r="BQ32">
        <v>0</v>
      </c>
      <c r="BR32">
        <v>0</v>
      </c>
      <c r="BS32">
        <v>0</v>
      </c>
      <c r="BT32">
        <v>0</v>
      </c>
      <c r="BU32">
        <v>0</v>
      </c>
      <c r="BV32">
        <v>0</v>
      </c>
      <c r="BW32">
        <v>0</v>
      </c>
      <c r="CX32">
        <f>Y32*Source!I41</f>
        <v>83.026944</v>
      </c>
      <c r="CY32">
        <f>AD32</f>
        <v>7.8</v>
      </c>
      <c r="CZ32">
        <f>AH32</f>
        <v>7.8</v>
      </c>
      <c r="DA32">
        <f>AL32</f>
        <v>1</v>
      </c>
      <c r="DB32">
        <f>ROUND((ROUND(AT32*CZ32,2)*1.2*1.2*1.6),6)</f>
        <v>2767.5648000000001</v>
      </c>
      <c r="DC32">
        <f>ROUND((ROUND(AT32*AG32,2)*1.2*1.2*1.6),6)</f>
        <v>0</v>
      </c>
    </row>
    <row r="33" spans="1:107" x14ac:dyDescent="0.2">
      <c r="A33">
        <f>ROW(Source!A42)</f>
        <v>42</v>
      </c>
      <c r="B33">
        <v>76147896</v>
      </c>
      <c r="C33">
        <v>76148319</v>
      </c>
      <c r="D33">
        <v>42326370</v>
      </c>
      <c r="E33">
        <v>1</v>
      </c>
      <c r="F33">
        <v>1</v>
      </c>
      <c r="G33">
        <v>1</v>
      </c>
      <c r="H33">
        <v>1</v>
      </c>
      <c r="I33" t="s">
        <v>662</v>
      </c>
      <c r="J33" t="s">
        <v>3</v>
      </c>
      <c r="K33" t="s">
        <v>663</v>
      </c>
      <c r="L33">
        <v>1369</v>
      </c>
      <c r="N33">
        <v>1013</v>
      </c>
      <c r="O33" t="s">
        <v>623</v>
      </c>
      <c r="P33" t="s">
        <v>623</v>
      </c>
      <c r="Q33">
        <v>1</v>
      </c>
      <c r="W33">
        <v>0</v>
      </c>
      <c r="X33">
        <v>489703996</v>
      </c>
      <c r="Y33">
        <v>41.07264</v>
      </c>
      <c r="AA33">
        <v>0</v>
      </c>
      <c r="AB33">
        <v>0</v>
      </c>
      <c r="AC33">
        <v>0</v>
      </c>
      <c r="AD33">
        <v>9.6199999999999992</v>
      </c>
      <c r="AE33">
        <v>0</v>
      </c>
      <c r="AF33">
        <v>0</v>
      </c>
      <c r="AG33">
        <v>0</v>
      </c>
      <c r="AH33">
        <v>9.6199999999999992</v>
      </c>
      <c r="AI33">
        <v>1</v>
      </c>
      <c r="AJ33">
        <v>1</v>
      </c>
      <c r="AK33">
        <v>1</v>
      </c>
      <c r="AL33">
        <v>1</v>
      </c>
      <c r="AN33">
        <v>0</v>
      </c>
      <c r="AO33">
        <v>1</v>
      </c>
      <c r="AP33">
        <v>1</v>
      </c>
      <c r="AQ33">
        <v>0</v>
      </c>
      <c r="AR33">
        <v>0</v>
      </c>
      <c r="AS33" t="s">
        <v>3</v>
      </c>
      <c r="AT33">
        <v>30.56</v>
      </c>
      <c r="AU33" t="s">
        <v>70</v>
      </c>
      <c r="AV33">
        <v>1</v>
      </c>
      <c r="AW33">
        <v>2</v>
      </c>
      <c r="AX33">
        <v>76148331</v>
      </c>
      <c r="AY33">
        <v>1</v>
      </c>
      <c r="AZ33">
        <v>0</v>
      </c>
      <c r="BA33">
        <v>33</v>
      </c>
      <c r="BB33">
        <v>0</v>
      </c>
      <c r="BC33">
        <v>0</v>
      </c>
      <c r="BD33">
        <v>0</v>
      </c>
      <c r="BE33">
        <v>0</v>
      </c>
      <c r="BF33">
        <v>0</v>
      </c>
      <c r="BG33">
        <v>0</v>
      </c>
      <c r="BH33">
        <v>0</v>
      </c>
      <c r="BI33">
        <v>0</v>
      </c>
      <c r="BJ33">
        <v>0</v>
      </c>
      <c r="BK33">
        <v>0</v>
      </c>
      <c r="BL33">
        <v>0</v>
      </c>
      <c r="BM33">
        <v>0</v>
      </c>
      <c r="BN33">
        <v>0</v>
      </c>
      <c r="BO33">
        <v>0</v>
      </c>
      <c r="BP33">
        <v>0</v>
      </c>
      <c r="BQ33">
        <v>0</v>
      </c>
      <c r="BR33">
        <v>0</v>
      </c>
      <c r="BS33">
        <v>0</v>
      </c>
      <c r="BT33">
        <v>0</v>
      </c>
      <c r="BU33">
        <v>0</v>
      </c>
      <c r="BV33">
        <v>0</v>
      </c>
      <c r="BW33">
        <v>0</v>
      </c>
      <c r="CX33">
        <f>Y33*Source!I42</f>
        <v>26.697216000000001</v>
      </c>
      <c r="CY33">
        <f>AD33</f>
        <v>9.6199999999999992</v>
      </c>
      <c r="CZ33">
        <f>AH33</f>
        <v>9.6199999999999992</v>
      </c>
      <c r="DA33">
        <f>AL33</f>
        <v>1</v>
      </c>
      <c r="DB33">
        <f t="shared" ref="DB33:DB39" si="5">ROUND((ROUND(AT33*CZ33,2)*0.7*1.2*1.6),6)</f>
        <v>395.12256000000002</v>
      </c>
      <c r="DC33">
        <f t="shared" ref="DC33:DC39" si="6">ROUND((ROUND(AT33*AG33,2)*0.7*1.2*1.6),6)</f>
        <v>0</v>
      </c>
    </row>
    <row r="34" spans="1:107" x14ac:dyDescent="0.2">
      <c r="A34">
        <f>ROW(Source!A42)</f>
        <v>42</v>
      </c>
      <c r="B34">
        <v>76147896</v>
      </c>
      <c r="C34">
        <v>76148319</v>
      </c>
      <c r="D34">
        <v>121548</v>
      </c>
      <c r="E34">
        <v>1</v>
      </c>
      <c r="F34">
        <v>1</v>
      </c>
      <c r="G34">
        <v>1</v>
      </c>
      <c r="H34">
        <v>1</v>
      </c>
      <c r="I34" t="s">
        <v>30</v>
      </c>
      <c r="J34" t="s">
        <v>3</v>
      </c>
      <c r="K34" t="s">
        <v>628</v>
      </c>
      <c r="L34">
        <v>608254</v>
      </c>
      <c r="N34">
        <v>1013</v>
      </c>
      <c r="O34" t="s">
        <v>629</v>
      </c>
      <c r="P34" t="s">
        <v>629</v>
      </c>
      <c r="Q34">
        <v>1</v>
      </c>
      <c r="W34">
        <v>0</v>
      </c>
      <c r="X34">
        <v>-185737400</v>
      </c>
      <c r="Y34">
        <v>12.74112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1</v>
      </c>
      <c r="AJ34">
        <v>1</v>
      </c>
      <c r="AK34">
        <v>1</v>
      </c>
      <c r="AL34">
        <v>1</v>
      </c>
      <c r="AN34">
        <v>0</v>
      </c>
      <c r="AO34">
        <v>1</v>
      </c>
      <c r="AP34">
        <v>1</v>
      </c>
      <c r="AQ34">
        <v>0</v>
      </c>
      <c r="AR34">
        <v>0</v>
      </c>
      <c r="AS34" t="s">
        <v>3</v>
      </c>
      <c r="AT34">
        <v>9.48</v>
      </c>
      <c r="AU34" t="s">
        <v>70</v>
      </c>
      <c r="AV34">
        <v>2</v>
      </c>
      <c r="AW34">
        <v>2</v>
      </c>
      <c r="AX34">
        <v>76148332</v>
      </c>
      <c r="AY34">
        <v>1</v>
      </c>
      <c r="AZ34">
        <v>0</v>
      </c>
      <c r="BA34">
        <v>34</v>
      </c>
      <c r="BB34">
        <v>0</v>
      </c>
      <c r="BC34">
        <v>0</v>
      </c>
      <c r="BD34">
        <v>0</v>
      </c>
      <c r="BE34">
        <v>0</v>
      </c>
      <c r="BF34">
        <v>0</v>
      </c>
      <c r="BG34">
        <v>0</v>
      </c>
      <c r="BH34">
        <v>0</v>
      </c>
      <c r="BI34">
        <v>0</v>
      </c>
      <c r="BJ34">
        <v>0</v>
      </c>
      <c r="BK34">
        <v>0</v>
      </c>
      <c r="BL34">
        <v>0</v>
      </c>
      <c r="BM34">
        <v>0</v>
      </c>
      <c r="BN34">
        <v>0</v>
      </c>
      <c r="BO34">
        <v>0</v>
      </c>
      <c r="BP34">
        <v>0</v>
      </c>
      <c r="BQ34">
        <v>0</v>
      </c>
      <c r="BR34">
        <v>0</v>
      </c>
      <c r="BS34">
        <v>0</v>
      </c>
      <c r="BT34">
        <v>0</v>
      </c>
      <c r="BU34">
        <v>0</v>
      </c>
      <c r="BV34">
        <v>0</v>
      </c>
      <c r="BW34">
        <v>0</v>
      </c>
      <c r="CX34">
        <f>Y34*Source!I42</f>
        <v>8.2817280000000011</v>
      </c>
      <c r="CY34">
        <f>AD34</f>
        <v>0</v>
      </c>
      <c r="CZ34">
        <f>AH34</f>
        <v>0</v>
      </c>
      <c r="DA34">
        <f>AL34</f>
        <v>1</v>
      </c>
      <c r="DB34">
        <f t="shared" si="5"/>
        <v>0</v>
      </c>
      <c r="DC34">
        <f t="shared" si="6"/>
        <v>0</v>
      </c>
    </row>
    <row r="35" spans="1:107" x14ac:dyDescent="0.2">
      <c r="A35">
        <f>ROW(Source!A42)</f>
        <v>42</v>
      </c>
      <c r="B35">
        <v>76147896</v>
      </c>
      <c r="C35">
        <v>76148319</v>
      </c>
      <c r="D35">
        <v>48975304</v>
      </c>
      <c r="E35">
        <v>1</v>
      </c>
      <c r="F35">
        <v>1</v>
      </c>
      <c r="G35">
        <v>1</v>
      </c>
      <c r="H35">
        <v>2</v>
      </c>
      <c r="I35" t="s">
        <v>664</v>
      </c>
      <c r="J35" t="s">
        <v>665</v>
      </c>
      <c r="K35" t="s">
        <v>666</v>
      </c>
      <c r="L35">
        <v>1368</v>
      </c>
      <c r="N35">
        <v>1011</v>
      </c>
      <c r="O35" t="s">
        <v>633</v>
      </c>
      <c r="P35" t="s">
        <v>633</v>
      </c>
      <c r="Q35">
        <v>1</v>
      </c>
      <c r="W35">
        <v>0</v>
      </c>
      <c r="X35">
        <v>-1000709144</v>
      </c>
      <c r="Y35">
        <v>0.26879999999999998</v>
      </c>
      <c r="AA35">
        <v>0</v>
      </c>
      <c r="AB35">
        <v>134.65</v>
      </c>
      <c r="AC35">
        <v>13.5</v>
      </c>
      <c r="AD35">
        <v>0</v>
      </c>
      <c r="AE35">
        <v>0</v>
      </c>
      <c r="AF35">
        <v>134.65</v>
      </c>
      <c r="AG35">
        <v>13.5</v>
      </c>
      <c r="AH35">
        <v>0</v>
      </c>
      <c r="AI35">
        <v>1</v>
      </c>
      <c r="AJ35">
        <v>1</v>
      </c>
      <c r="AK35">
        <v>1</v>
      </c>
      <c r="AL35">
        <v>1</v>
      </c>
      <c r="AN35">
        <v>0</v>
      </c>
      <c r="AO35">
        <v>1</v>
      </c>
      <c r="AP35">
        <v>1</v>
      </c>
      <c r="AQ35">
        <v>0</v>
      </c>
      <c r="AR35">
        <v>0</v>
      </c>
      <c r="AS35" t="s">
        <v>3</v>
      </c>
      <c r="AT35">
        <v>0.2</v>
      </c>
      <c r="AU35" t="s">
        <v>70</v>
      </c>
      <c r="AV35">
        <v>0</v>
      </c>
      <c r="AW35">
        <v>2</v>
      </c>
      <c r="AX35">
        <v>76148333</v>
      </c>
      <c r="AY35">
        <v>1</v>
      </c>
      <c r="AZ35">
        <v>0</v>
      </c>
      <c r="BA35">
        <v>35</v>
      </c>
      <c r="BB35">
        <v>0</v>
      </c>
      <c r="BC35">
        <v>0</v>
      </c>
      <c r="BD35">
        <v>0</v>
      </c>
      <c r="BE35">
        <v>0</v>
      </c>
      <c r="BF35">
        <v>0</v>
      </c>
      <c r="BG35">
        <v>0</v>
      </c>
      <c r="BH35">
        <v>0</v>
      </c>
      <c r="BI35">
        <v>0</v>
      </c>
      <c r="BJ35">
        <v>0</v>
      </c>
      <c r="BK35">
        <v>0</v>
      </c>
      <c r="BL35">
        <v>0</v>
      </c>
      <c r="BM35">
        <v>0</v>
      </c>
      <c r="BN35">
        <v>0</v>
      </c>
      <c r="BO35">
        <v>0</v>
      </c>
      <c r="BP35">
        <v>0</v>
      </c>
      <c r="BQ35">
        <v>0</v>
      </c>
      <c r="BR35">
        <v>0</v>
      </c>
      <c r="BS35">
        <v>0</v>
      </c>
      <c r="BT35">
        <v>0</v>
      </c>
      <c r="BU35">
        <v>0</v>
      </c>
      <c r="BV35">
        <v>0</v>
      </c>
      <c r="BW35">
        <v>0</v>
      </c>
      <c r="CX35">
        <f>Y35*Source!I42</f>
        <v>0.17471999999999999</v>
      </c>
      <c r="CY35">
        <f>AB35</f>
        <v>134.65</v>
      </c>
      <c r="CZ35">
        <f>AF35</f>
        <v>134.65</v>
      </c>
      <c r="DA35">
        <f>AJ35</f>
        <v>1</v>
      </c>
      <c r="DB35">
        <f t="shared" si="5"/>
        <v>36.193919999999999</v>
      </c>
      <c r="DC35">
        <f t="shared" si="6"/>
        <v>3.6288</v>
      </c>
    </row>
    <row r="36" spans="1:107" x14ac:dyDescent="0.2">
      <c r="A36">
        <f>ROW(Source!A42)</f>
        <v>42</v>
      </c>
      <c r="B36">
        <v>76147896</v>
      </c>
      <c r="C36">
        <v>76148319</v>
      </c>
      <c r="D36">
        <v>48975402</v>
      </c>
      <c r="E36">
        <v>1</v>
      </c>
      <c r="F36">
        <v>1</v>
      </c>
      <c r="G36">
        <v>1</v>
      </c>
      <c r="H36">
        <v>2</v>
      </c>
      <c r="I36" t="s">
        <v>667</v>
      </c>
      <c r="J36" t="s">
        <v>668</v>
      </c>
      <c r="K36" t="s">
        <v>669</v>
      </c>
      <c r="L36">
        <v>1368</v>
      </c>
      <c r="N36">
        <v>1011</v>
      </c>
      <c r="O36" t="s">
        <v>633</v>
      </c>
      <c r="P36" t="s">
        <v>633</v>
      </c>
      <c r="Q36">
        <v>1</v>
      </c>
      <c r="W36">
        <v>0</v>
      </c>
      <c r="X36">
        <v>2115864394</v>
      </c>
      <c r="Y36">
        <v>9.3542400000000008</v>
      </c>
      <c r="AA36">
        <v>0</v>
      </c>
      <c r="AB36">
        <v>0.9</v>
      </c>
      <c r="AC36">
        <v>0</v>
      </c>
      <c r="AD36">
        <v>0</v>
      </c>
      <c r="AE36">
        <v>0</v>
      </c>
      <c r="AF36">
        <v>0.9</v>
      </c>
      <c r="AG36">
        <v>0</v>
      </c>
      <c r="AH36">
        <v>0</v>
      </c>
      <c r="AI36">
        <v>1</v>
      </c>
      <c r="AJ36">
        <v>1</v>
      </c>
      <c r="AK36">
        <v>1</v>
      </c>
      <c r="AL36">
        <v>1</v>
      </c>
      <c r="AN36">
        <v>0</v>
      </c>
      <c r="AO36">
        <v>1</v>
      </c>
      <c r="AP36">
        <v>1</v>
      </c>
      <c r="AQ36">
        <v>0</v>
      </c>
      <c r="AR36">
        <v>0</v>
      </c>
      <c r="AS36" t="s">
        <v>3</v>
      </c>
      <c r="AT36">
        <v>6.96</v>
      </c>
      <c r="AU36" t="s">
        <v>70</v>
      </c>
      <c r="AV36">
        <v>0</v>
      </c>
      <c r="AW36">
        <v>2</v>
      </c>
      <c r="AX36">
        <v>76148334</v>
      </c>
      <c r="AY36">
        <v>1</v>
      </c>
      <c r="AZ36">
        <v>0</v>
      </c>
      <c r="BA36">
        <v>36</v>
      </c>
      <c r="BB36">
        <v>0</v>
      </c>
      <c r="BC36">
        <v>0</v>
      </c>
      <c r="BD36">
        <v>0</v>
      </c>
      <c r="BE36">
        <v>0</v>
      </c>
      <c r="BF36">
        <v>0</v>
      </c>
      <c r="BG36">
        <v>0</v>
      </c>
      <c r="BH36">
        <v>0</v>
      </c>
      <c r="BI36">
        <v>0</v>
      </c>
      <c r="BJ36">
        <v>0</v>
      </c>
      <c r="BK36">
        <v>0</v>
      </c>
      <c r="BL36">
        <v>0</v>
      </c>
      <c r="BM36">
        <v>0</v>
      </c>
      <c r="BN36">
        <v>0</v>
      </c>
      <c r="BO36">
        <v>0</v>
      </c>
      <c r="BP36">
        <v>0</v>
      </c>
      <c r="BQ36">
        <v>0</v>
      </c>
      <c r="BR36">
        <v>0</v>
      </c>
      <c r="BS36">
        <v>0</v>
      </c>
      <c r="BT36">
        <v>0</v>
      </c>
      <c r="BU36">
        <v>0</v>
      </c>
      <c r="BV36">
        <v>0</v>
      </c>
      <c r="BW36">
        <v>0</v>
      </c>
      <c r="CX36">
        <f>Y36*Source!I42</f>
        <v>6.0802560000000003</v>
      </c>
      <c r="CY36">
        <f>AB36</f>
        <v>0.9</v>
      </c>
      <c r="CZ36">
        <f>AF36</f>
        <v>0.9</v>
      </c>
      <c r="DA36">
        <f>AJ36</f>
        <v>1</v>
      </c>
      <c r="DB36">
        <f t="shared" si="5"/>
        <v>8.4134399999999996</v>
      </c>
      <c r="DC36">
        <f t="shared" si="6"/>
        <v>0</v>
      </c>
    </row>
    <row r="37" spans="1:107" x14ac:dyDescent="0.2">
      <c r="A37">
        <f>ROW(Source!A42)</f>
        <v>42</v>
      </c>
      <c r="B37">
        <v>76147896</v>
      </c>
      <c r="C37">
        <v>76148319</v>
      </c>
      <c r="D37">
        <v>48975418</v>
      </c>
      <c r="E37">
        <v>1</v>
      </c>
      <c r="F37">
        <v>1</v>
      </c>
      <c r="G37">
        <v>1</v>
      </c>
      <c r="H37">
        <v>2</v>
      </c>
      <c r="I37" t="s">
        <v>670</v>
      </c>
      <c r="J37" t="s">
        <v>671</v>
      </c>
      <c r="K37" t="s">
        <v>672</v>
      </c>
      <c r="L37">
        <v>1368</v>
      </c>
      <c r="N37">
        <v>1011</v>
      </c>
      <c r="O37" t="s">
        <v>633</v>
      </c>
      <c r="P37" t="s">
        <v>633</v>
      </c>
      <c r="Q37">
        <v>1</v>
      </c>
      <c r="W37">
        <v>0</v>
      </c>
      <c r="X37">
        <v>754198958</v>
      </c>
      <c r="Y37">
        <v>9.3542400000000008</v>
      </c>
      <c r="AA37">
        <v>0</v>
      </c>
      <c r="AB37">
        <v>6.9</v>
      </c>
      <c r="AC37">
        <v>0</v>
      </c>
      <c r="AD37">
        <v>0</v>
      </c>
      <c r="AE37">
        <v>0</v>
      </c>
      <c r="AF37">
        <v>6.9</v>
      </c>
      <c r="AG37">
        <v>0</v>
      </c>
      <c r="AH37">
        <v>0</v>
      </c>
      <c r="AI37">
        <v>1</v>
      </c>
      <c r="AJ37">
        <v>1</v>
      </c>
      <c r="AK37">
        <v>1</v>
      </c>
      <c r="AL37">
        <v>1</v>
      </c>
      <c r="AN37">
        <v>0</v>
      </c>
      <c r="AO37">
        <v>1</v>
      </c>
      <c r="AP37">
        <v>1</v>
      </c>
      <c r="AQ37">
        <v>0</v>
      </c>
      <c r="AR37">
        <v>0</v>
      </c>
      <c r="AS37" t="s">
        <v>3</v>
      </c>
      <c r="AT37">
        <v>6.96</v>
      </c>
      <c r="AU37" t="s">
        <v>70</v>
      </c>
      <c r="AV37">
        <v>0</v>
      </c>
      <c r="AW37">
        <v>2</v>
      </c>
      <c r="AX37">
        <v>76148335</v>
      </c>
      <c r="AY37">
        <v>1</v>
      </c>
      <c r="AZ37">
        <v>0</v>
      </c>
      <c r="BA37">
        <v>37</v>
      </c>
      <c r="BB37">
        <v>0</v>
      </c>
      <c r="BC37">
        <v>0</v>
      </c>
      <c r="BD37">
        <v>0</v>
      </c>
      <c r="BE37">
        <v>0</v>
      </c>
      <c r="BF37">
        <v>0</v>
      </c>
      <c r="BG37">
        <v>0</v>
      </c>
      <c r="BH37">
        <v>0</v>
      </c>
      <c r="BI37">
        <v>0</v>
      </c>
      <c r="BJ37">
        <v>0</v>
      </c>
      <c r="BK37">
        <v>0</v>
      </c>
      <c r="BL37">
        <v>0</v>
      </c>
      <c r="BM37">
        <v>0</v>
      </c>
      <c r="BN37">
        <v>0</v>
      </c>
      <c r="BO37">
        <v>0</v>
      </c>
      <c r="BP37">
        <v>0</v>
      </c>
      <c r="BQ37">
        <v>0</v>
      </c>
      <c r="BR37">
        <v>0</v>
      </c>
      <c r="BS37">
        <v>0</v>
      </c>
      <c r="BT37">
        <v>0</v>
      </c>
      <c r="BU37">
        <v>0</v>
      </c>
      <c r="BV37">
        <v>0</v>
      </c>
      <c r="BW37">
        <v>0</v>
      </c>
      <c r="CX37">
        <f>Y37*Source!I42</f>
        <v>6.0802560000000003</v>
      </c>
      <c r="CY37">
        <f>AB37</f>
        <v>6.9</v>
      </c>
      <c r="CZ37">
        <f>AF37</f>
        <v>6.9</v>
      </c>
      <c r="DA37">
        <f>AJ37</f>
        <v>1</v>
      </c>
      <c r="DB37">
        <f t="shared" si="5"/>
        <v>64.538880000000006</v>
      </c>
      <c r="DC37">
        <f t="shared" si="6"/>
        <v>0</v>
      </c>
    </row>
    <row r="38" spans="1:107" x14ac:dyDescent="0.2">
      <c r="A38">
        <f>ROW(Source!A42)</f>
        <v>42</v>
      </c>
      <c r="B38">
        <v>76147896</v>
      </c>
      <c r="C38">
        <v>76148319</v>
      </c>
      <c r="D38">
        <v>48975457</v>
      </c>
      <c r="E38">
        <v>1</v>
      </c>
      <c r="F38">
        <v>1</v>
      </c>
      <c r="G38">
        <v>1</v>
      </c>
      <c r="H38">
        <v>2</v>
      </c>
      <c r="I38" t="s">
        <v>673</v>
      </c>
      <c r="J38" t="s">
        <v>674</v>
      </c>
      <c r="K38" t="s">
        <v>675</v>
      </c>
      <c r="L38">
        <v>1368</v>
      </c>
      <c r="N38">
        <v>1011</v>
      </c>
      <c r="O38" t="s">
        <v>633</v>
      </c>
      <c r="P38" t="s">
        <v>633</v>
      </c>
      <c r="Q38">
        <v>1</v>
      </c>
      <c r="W38">
        <v>0</v>
      </c>
      <c r="X38">
        <v>-715990808</v>
      </c>
      <c r="Y38">
        <v>12.47232</v>
      </c>
      <c r="AA38">
        <v>0</v>
      </c>
      <c r="AB38">
        <v>142.69999999999999</v>
      </c>
      <c r="AC38">
        <v>13.5</v>
      </c>
      <c r="AD38">
        <v>0</v>
      </c>
      <c r="AE38">
        <v>0</v>
      </c>
      <c r="AF38">
        <v>142.69999999999999</v>
      </c>
      <c r="AG38">
        <v>13.5</v>
      </c>
      <c r="AH38">
        <v>0</v>
      </c>
      <c r="AI38">
        <v>1</v>
      </c>
      <c r="AJ38">
        <v>1</v>
      </c>
      <c r="AK38">
        <v>1</v>
      </c>
      <c r="AL38">
        <v>1</v>
      </c>
      <c r="AN38">
        <v>0</v>
      </c>
      <c r="AO38">
        <v>1</v>
      </c>
      <c r="AP38">
        <v>1</v>
      </c>
      <c r="AQ38">
        <v>0</v>
      </c>
      <c r="AR38">
        <v>0</v>
      </c>
      <c r="AS38" t="s">
        <v>3</v>
      </c>
      <c r="AT38">
        <v>9.2799999999999994</v>
      </c>
      <c r="AU38" t="s">
        <v>70</v>
      </c>
      <c r="AV38">
        <v>0</v>
      </c>
      <c r="AW38">
        <v>2</v>
      </c>
      <c r="AX38">
        <v>76148336</v>
      </c>
      <c r="AY38">
        <v>1</v>
      </c>
      <c r="AZ38">
        <v>0</v>
      </c>
      <c r="BA38">
        <v>38</v>
      </c>
      <c r="BB38">
        <v>0</v>
      </c>
      <c r="BC38">
        <v>0</v>
      </c>
      <c r="BD38">
        <v>0</v>
      </c>
      <c r="BE38">
        <v>0</v>
      </c>
      <c r="BF38">
        <v>0</v>
      </c>
      <c r="BG38">
        <v>0</v>
      </c>
      <c r="BH38">
        <v>0</v>
      </c>
      <c r="BI38">
        <v>0</v>
      </c>
      <c r="BJ38">
        <v>0</v>
      </c>
      <c r="BK38">
        <v>0</v>
      </c>
      <c r="BL38">
        <v>0</v>
      </c>
      <c r="BM38">
        <v>0</v>
      </c>
      <c r="BN38">
        <v>0</v>
      </c>
      <c r="BO38">
        <v>0</v>
      </c>
      <c r="BP38">
        <v>0</v>
      </c>
      <c r="BQ38">
        <v>0</v>
      </c>
      <c r="BR38">
        <v>0</v>
      </c>
      <c r="BS38">
        <v>0</v>
      </c>
      <c r="BT38">
        <v>0</v>
      </c>
      <c r="BU38">
        <v>0</v>
      </c>
      <c r="BV38">
        <v>0</v>
      </c>
      <c r="BW38">
        <v>0</v>
      </c>
      <c r="CX38">
        <f>Y38*Source!I42</f>
        <v>8.1070080000000004</v>
      </c>
      <c r="CY38">
        <f>AB38</f>
        <v>142.69999999999999</v>
      </c>
      <c r="CZ38">
        <f>AF38</f>
        <v>142.69999999999999</v>
      </c>
      <c r="DA38">
        <f>AJ38</f>
        <v>1</v>
      </c>
      <c r="DB38">
        <f t="shared" si="5"/>
        <v>1779.8054400000001</v>
      </c>
      <c r="DC38">
        <f t="shared" si="6"/>
        <v>168.37631999999999</v>
      </c>
    </row>
    <row r="39" spans="1:107" x14ac:dyDescent="0.2">
      <c r="A39">
        <f>ROW(Source!A42)</f>
        <v>42</v>
      </c>
      <c r="B39">
        <v>76147896</v>
      </c>
      <c r="C39">
        <v>76148319</v>
      </c>
      <c r="D39">
        <v>48977174</v>
      </c>
      <c r="E39">
        <v>1</v>
      </c>
      <c r="F39">
        <v>1</v>
      </c>
      <c r="G39">
        <v>1</v>
      </c>
      <c r="H39">
        <v>2</v>
      </c>
      <c r="I39" t="s">
        <v>676</v>
      </c>
      <c r="J39" t="s">
        <v>677</v>
      </c>
      <c r="K39" t="s">
        <v>678</v>
      </c>
      <c r="L39">
        <v>1368</v>
      </c>
      <c r="N39">
        <v>1011</v>
      </c>
      <c r="O39" t="s">
        <v>633</v>
      </c>
      <c r="P39" t="s">
        <v>633</v>
      </c>
      <c r="Q39">
        <v>1</v>
      </c>
      <c r="W39">
        <v>0</v>
      </c>
      <c r="X39">
        <v>82797005</v>
      </c>
      <c r="Y39">
        <v>0.26879999999999998</v>
      </c>
      <c r="AA39">
        <v>0</v>
      </c>
      <c r="AB39">
        <v>87.17</v>
      </c>
      <c r="AC39">
        <v>11.6</v>
      </c>
      <c r="AD39">
        <v>0</v>
      </c>
      <c r="AE39">
        <v>0</v>
      </c>
      <c r="AF39">
        <v>87.17</v>
      </c>
      <c r="AG39">
        <v>11.6</v>
      </c>
      <c r="AH39">
        <v>0</v>
      </c>
      <c r="AI39">
        <v>1</v>
      </c>
      <c r="AJ39">
        <v>1</v>
      </c>
      <c r="AK39">
        <v>1</v>
      </c>
      <c r="AL39">
        <v>1</v>
      </c>
      <c r="AN39">
        <v>0</v>
      </c>
      <c r="AO39">
        <v>1</v>
      </c>
      <c r="AP39">
        <v>1</v>
      </c>
      <c r="AQ39">
        <v>0</v>
      </c>
      <c r="AR39">
        <v>0</v>
      </c>
      <c r="AS39" t="s">
        <v>3</v>
      </c>
      <c r="AT39">
        <v>0.2</v>
      </c>
      <c r="AU39" t="s">
        <v>70</v>
      </c>
      <c r="AV39">
        <v>0</v>
      </c>
      <c r="AW39">
        <v>2</v>
      </c>
      <c r="AX39">
        <v>76148337</v>
      </c>
      <c r="AY39">
        <v>1</v>
      </c>
      <c r="AZ39">
        <v>0</v>
      </c>
      <c r="BA39">
        <v>39</v>
      </c>
      <c r="BB39">
        <v>0</v>
      </c>
      <c r="BC39">
        <v>0</v>
      </c>
      <c r="BD39">
        <v>0</v>
      </c>
      <c r="BE39">
        <v>0</v>
      </c>
      <c r="BF39">
        <v>0</v>
      </c>
      <c r="BG39">
        <v>0</v>
      </c>
      <c r="BH39">
        <v>0</v>
      </c>
      <c r="BI39">
        <v>0</v>
      </c>
      <c r="BJ39">
        <v>0</v>
      </c>
      <c r="BK39">
        <v>0</v>
      </c>
      <c r="BL39">
        <v>0</v>
      </c>
      <c r="BM39">
        <v>0</v>
      </c>
      <c r="BN39">
        <v>0</v>
      </c>
      <c r="BO39">
        <v>0</v>
      </c>
      <c r="BP39">
        <v>0</v>
      </c>
      <c r="BQ39">
        <v>0</v>
      </c>
      <c r="BR39">
        <v>0</v>
      </c>
      <c r="BS39">
        <v>0</v>
      </c>
      <c r="BT39">
        <v>0</v>
      </c>
      <c r="BU39">
        <v>0</v>
      </c>
      <c r="BV39">
        <v>0</v>
      </c>
      <c r="BW39">
        <v>0</v>
      </c>
      <c r="CX39">
        <f>Y39*Source!I42</f>
        <v>0.17471999999999999</v>
      </c>
      <c r="CY39">
        <f>AB39</f>
        <v>87.17</v>
      </c>
      <c r="CZ39">
        <f>AF39</f>
        <v>87.17</v>
      </c>
      <c r="DA39">
        <f>AJ39</f>
        <v>1</v>
      </c>
      <c r="DB39">
        <f t="shared" si="5"/>
        <v>23.425920000000001</v>
      </c>
      <c r="DC39">
        <f t="shared" si="6"/>
        <v>3.11808</v>
      </c>
    </row>
    <row r="40" spans="1:107" x14ac:dyDescent="0.2">
      <c r="A40">
        <f>ROW(Source!A42)</f>
        <v>42</v>
      </c>
      <c r="B40">
        <v>76147896</v>
      </c>
      <c r="C40">
        <v>76148319</v>
      </c>
      <c r="D40">
        <v>48903634</v>
      </c>
      <c r="E40">
        <v>1</v>
      </c>
      <c r="F40">
        <v>1</v>
      </c>
      <c r="G40">
        <v>1</v>
      </c>
      <c r="H40">
        <v>3</v>
      </c>
      <c r="I40" t="s">
        <v>679</v>
      </c>
      <c r="J40" t="s">
        <v>680</v>
      </c>
      <c r="K40" t="s">
        <v>681</v>
      </c>
      <c r="L40">
        <v>1308</v>
      </c>
      <c r="N40">
        <v>1003</v>
      </c>
      <c r="O40" t="s">
        <v>345</v>
      </c>
      <c r="P40" t="s">
        <v>345</v>
      </c>
      <c r="Q40">
        <v>100</v>
      </c>
      <c r="W40">
        <v>0</v>
      </c>
      <c r="X40">
        <v>96057515</v>
      </c>
      <c r="Y40">
        <v>0</v>
      </c>
      <c r="AA40">
        <v>120</v>
      </c>
      <c r="AB40">
        <v>0</v>
      </c>
      <c r="AC40">
        <v>0</v>
      </c>
      <c r="AD40">
        <v>0</v>
      </c>
      <c r="AE40">
        <v>120</v>
      </c>
      <c r="AF40">
        <v>0</v>
      </c>
      <c r="AG40">
        <v>0</v>
      </c>
      <c r="AH40">
        <v>0</v>
      </c>
      <c r="AI40">
        <v>1</v>
      </c>
      <c r="AJ40">
        <v>1</v>
      </c>
      <c r="AK40">
        <v>1</v>
      </c>
      <c r="AL40">
        <v>1</v>
      </c>
      <c r="AN40">
        <v>0</v>
      </c>
      <c r="AO40">
        <v>1</v>
      </c>
      <c r="AP40">
        <v>1</v>
      </c>
      <c r="AQ40">
        <v>0</v>
      </c>
      <c r="AR40">
        <v>0</v>
      </c>
      <c r="AS40" t="s">
        <v>3</v>
      </c>
      <c r="AT40">
        <v>2.4500000000000001E-2</v>
      </c>
      <c r="AU40" t="s">
        <v>69</v>
      </c>
      <c r="AV40">
        <v>0</v>
      </c>
      <c r="AW40">
        <v>2</v>
      </c>
      <c r="AX40">
        <v>76148338</v>
      </c>
      <c r="AY40">
        <v>1</v>
      </c>
      <c r="AZ40">
        <v>0</v>
      </c>
      <c r="BA40">
        <v>40</v>
      </c>
      <c r="BB40">
        <v>0</v>
      </c>
      <c r="BC40">
        <v>0</v>
      </c>
      <c r="BD40">
        <v>0</v>
      </c>
      <c r="BE40">
        <v>0</v>
      </c>
      <c r="BF40">
        <v>0</v>
      </c>
      <c r="BG40">
        <v>0</v>
      </c>
      <c r="BH40">
        <v>0</v>
      </c>
      <c r="BI40">
        <v>0</v>
      </c>
      <c r="BJ40">
        <v>0</v>
      </c>
      <c r="BK40">
        <v>0</v>
      </c>
      <c r="BL40">
        <v>0</v>
      </c>
      <c r="BM40">
        <v>0</v>
      </c>
      <c r="BN40">
        <v>0</v>
      </c>
      <c r="BO40">
        <v>0</v>
      </c>
      <c r="BP40">
        <v>0</v>
      </c>
      <c r="BQ40">
        <v>0</v>
      </c>
      <c r="BR40">
        <v>0</v>
      </c>
      <c r="BS40">
        <v>0</v>
      </c>
      <c r="BT40">
        <v>0</v>
      </c>
      <c r="BU40">
        <v>0</v>
      </c>
      <c r="BV40">
        <v>0</v>
      </c>
      <c r="BW40">
        <v>0</v>
      </c>
      <c r="CX40">
        <f>Y40*Source!I42</f>
        <v>0</v>
      </c>
      <c r="CY40">
        <f>AA40</f>
        <v>120</v>
      </c>
      <c r="CZ40">
        <f>AE40</f>
        <v>120</v>
      </c>
      <c r="DA40">
        <f>AI40</f>
        <v>1</v>
      </c>
      <c r="DB40">
        <f>ROUND((ROUND(AT40*CZ40,2)*0),6)</f>
        <v>0</v>
      </c>
      <c r="DC40">
        <f>ROUND((ROUND(AT40*AG40,2)*0),6)</f>
        <v>0</v>
      </c>
    </row>
    <row r="41" spans="1:107" x14ac:dyDescent="0.2">
      <c r="A41">
        <f>ROW(Source!A42)</f>
        <v>42</v>
      </c>
      <c r="B41">
        <v>76147896</v>
      </c>
      <c r="C41">
        <v>76148319</v>
      </c>
      <c r="D41">
        <v>48915251</v>
      </c>
      <c r="E41">
        <v>1</v>
      </c>
      <c r="F41">
        <v>1</v>
      </c>
      <c r="G41">
        <v>1</v>
      </c>
      <c r="H41">
        <v>3</v>
      </c>
      <c r="I41" t="s">
        <v>682</v>
      </c>
      <c r="J41" t="s">
        <v>683</v>
      </c>
      <c r="K41" t="s">
        <v>684</v>
      </c>
      <c r="L41">
        <v>1348</v>
      </c>
      <c r="N41">
        <v>1009</v>
      </c>
      <c r="O41" t="s">
        <v>362</v>
      </c>
      <c r="P41" t="s">
        <v>362</v>
      </c>
      <c r="Q41">
        <v>1000</v>
      </c>
      <c r="W41">
        <v>0</v>
      </c>
      <c r="X41">
        <v>-1424823927</v>
      </c>
      <c r="Y41">
        <v>0</v>
      </c>
      <c r="AA41">
        <v>7826.9</v>
      </c>
      <c r="AB41">
        <v>0</v>
      </c>
      <c r="AC41">
        <v>0</v>
      </c>
      <c r="AD41">
        <v>0</v>
      </c>
      <c r="AE41">
        <v>7826.9</v>
      </c>
      <c r="AF41">
        <v>0</v>
      </c>
      <c r="AG41">
        <v>0</v>
      </c>
      <c r="AH41">
        <v>0</v>
      </c>
      <c r="AI41">
        <v>1</v>
      </c>
      <c r="AJ41">
        <v>1</v>
      </c>
      <c r="AK41">
        <v>1</v>
      </c>
      <c r="AL41">
        <v>1</v>
      </c>
      <c r="AN41">
        <v>0</v>
      </c>
      <c r="AO41">
        <v>1</v>
      </c>
      <c r="AP41">
        <v>1</v>
      </c>
      <c r="AQ41">
        <v>0</v>
      </c>
      <c r="AR41">
        <v>0</v>
      </c>
      <c r="AS41" t="s">
        <v>3</v>
      </c>
      <c r="AT41">
        <v>2.8800000000000002E-3</v>
      </c>
      <c r="AU41" t="s">
        <v>69</v>
      </c>
      <c r="AV41">
        <v>0</v>
      </c>
      <c r="AW41">
        <v>2</v>
      </c>
      <c r="AX41">
        <v>76148339</v>
      </c>
      <c r="AY41">
        <v>1</v>
      </c>
      <c r="AZ41">
        <v>0</v>
      </c>
      <c r="BA41">
        <v>41</v>
      </c>
      <c r="BB41">
        <v>0</v>
      </c>
      <c r="BC41">
        <v>0</v>
      </c>
      <c r="BD41">
        <v>0</v>
      </c>
      <c r="BE41">
        <v>0</v>
      </c>
      <c r="BF41">
        <v>0</v>
      </c>
      <c r="BG41">
        <v>0</v>
      </c>
      <c r="BH41">
        <v>0</v>
      </c>
      <c r="BI41">
        <v>0</v>
      </c>
      <c r="BJ41">
        <v>0</v>
      </c>
      <c r="BK41">
        <v>0</v>
      </c>
      <c r="BL41">
        <v>0</v>
      </c>
      <c r="BM41">
        <v>0</v>
      </c>
      <c r="BN41">
        <v>0</v>
      </c>
      <c r="BO41">
        <v>0</v>
      </c>
      <c r="BP41">
        <v>0</v>
      </c>
      <c r="BQ41">
        <v>0</v>
      </c>
      <c r="BR41">
        <v>0</v>
      </c>
      <c r="BS41">
        <v>0</v>
      </c>
      <c r="BT41">
        <v>0</v>
      </c>
      <c r="BU41">
        <v>0</v>
      </c>
      <c r="BV41">
        <v>0</v>
      </c>
      <c r="BW41">
        <v>0</v>
      </c>
      <c r="CX41">
        <f>Y41*Source!I42</f>
        <v>0</v>
      </c>
      <c r="CY41">
        <f>AA41</f>
        <v>7826.9</v>
      </c>
      <c r="CZ41">
        <f>AE41</f>
        <v>7826.9</v>
      </c>
      <c r="DA41">
        <f>AI41</f>
        <v>1</v>
      </c>
      <c r="DB41">
        <f>ROUND((ROUND(AT41*CZ41,2)*0),6)</f>
        <v>0</v>
      </c>
      <c r="DC41">
        <f>ROUND((ROUND(AT41*AG41,2)*0),6)</f>
        <v>0</v>
      </c>
    </row>
    <row r="42" spans="1:107" x14ac:dyDescent="0.2">
      <c r="A42">
        <f>ROW(Source!A42)</f>
        <v>42</v>
      </c>
      <c r="B42">
        <v>76147896</v>
      </c>
      <c r="C42">
        <v>76148319</v>
      </c>
      <c r="D42">
        <v>48958748</v>
      </c>
      <c r="E42">
        <v>1</v>
      </c>
      <c r="F42">
        <v>1</v>
      </c>
      <c r="G42">
        <v>1</v>
      </c>
      <c r="H42">
        <v>3</v>
      </c>
      <c r="I42" t="s">
        <v>685</v>
      </c>
      <c r="J42" t="s">
        <v>686</v>
      </c>
      <c r="K42" t="s">
        <v>687</v>
      </c>
      <c r="L42">
        <v>1346</v>
      </c>
      <c r="N42">
        <v>1009</v>
      </c>
      <c r="O42" t="s">
        <v>414</v>
      </c>
      <c r="P42" t="s">
        <v>414</v>
      </c>
      <c r="Q42">
        <v>1</v>
      </c>
      <c r="W42">
        <v>0</v>
      </c>
      <c r="X42">
        <v>1811248231</v>
      </c>
      <c r="Y42">
        <v>0</v>
      </c>
      <c r="AA42">
        <v>68.05</v>
      </c>
      <c r="AB42">
        <v>0</v>
      </c>
      <c r="AC42">
        <v>0</v>
      </c>
      <c r="AD42">
        <v>0</v>
      </c>
      <c r="AE42">
        <v>68.05</v>
      </c>
      <c r="AF42">
        <v>0</v>
      </c>
      <c r="AG42">
        <v>0</v>
      </c>
      <c r="AH42">
        <v>0</v>
      </c>
      <c r="AI42">
        <v>1</v>
      </c>
      <c r="AJ42">
        <v>1</v>
      </c>
      <c r="AK42">
        <v>1</v>
      </c>
      <c r="AL42">
        <v>1</v>
      </c>
      <c r="AN42">
        <v>0</v>
      </c>
      <c r="AO42">
        <v>1</v>
      </c>
      <c r="AP42">
        <v>1</v>
      </c>
      <c r="AQ42">
        <v>0</v>
      </c>
      <c r="AR42">
        <v>0</v>
      </c>
      <c r="AS42" t="s">
        <v>3</v>
      </c>
      <c r="AT42">
        <v>0.5</v>
      </c>
      <c r="AU42" t="s">
        <v>69</v>
      </c>
      <c r="AV42">
        <v>0</v>
      </c>
      <c r="AW42">
        <v>2</v>
      </c>
      <c r="AX42">
        <v>76148340</v>
      </c>
      <c r="AY42">
        <v>1</v>
      </c>
      <c r="AZ42">
        <v>0</v>
      </c>
      <c r="BA42">
        <v>42</v>
      </c>
      <c r="BB42">
        <v>0</v>
      </c>
      <c r="BC42">
        <v>0</v>
      </c>
      <c r="BD42">
        <v>0</v>
      </c>
      <c r="BE42">
        <v>0</v>
      </c>
      <c r="BF42">
        <v>0</v>
      </c>
      <c r="BG42">
        <v>0</v>
      </c>
      <c r="BH42">
        <v>0</v>
      </c>
      <c r="BI42">
        <v>0</v>
      </c>
      <c r="BJ42">
        <v>0</v>
      </c>
      <c r="BK42">
        <v>0</v>
      </c>
      <c r="BL42">
        <v>0</v>
      </c>
      <c r="BM42">
        <v>0</v>
      </c>
      <c r="BN42">
        <v>0</v>
      </c>
      <c r="BO42">
        <v>0</v>
      </c>
      <c r="BP42">
        <v>0</v>
      </c>
      <c r="BQ42">
        <v>0</v>
      </c>
      <c r="BR42">
        <v>0</v>
      </c>
      <c r="BS42">
        <v>0</v>
      </c>
      <c r="BT42">
        <v>0</v>
      </c>
      <c r="BU42">
        <v>0</v>
      </c>
      <c r="BV42">
        <v>0</v>
      </c>
      <c r="BW42">
        <v>0</v>
      </c>
      <c r="CX42">
        <f>Y42*Source!I42</f>
        <v>0</v>
      </c>
      <c r="CY42">
        <f>AA42</f>
        <v>68.05</v>
      </c>
      <c r="CZ42">
        <f>AE42</f>
        <v>68.05</v>
      </c>
      <c r="DA42">
        <f>AI42</f>
        <v>1</v>
      </c>
      <c r="DB42">
        <f>ROUND((ROUND(AT42*CZ42,2)*0),6)</f>
        <v>0</v>
      </c>
      <c r="DC42">
        <f>ROUND((ROUND(AT42*AG42,2)*0),6)</f>
        <v>0</v>
      </c>
    </row>
    <row r="43" spans="1:107" x14ac:dyDescent="0.2">
      <c r="A43">
        <f>ROW(Source!A42)</f>
        <v>42</v>
      </c>
      <c r="B43">
        <v>76147896</v>
      </c>
      <c r="C43">
        <v>76148319</v>
      </c>
      <c r="D43">
        <v>48974791</v>
      </c>
      <c r="E43">
        <v>1</v>
      </c>
      <c r="F43">
        <v>1</v>
      </c>
      <c r="G43">
        <v>1</v>
      </c>
      <c r="H43">
        <v>3</v>
      </c>
      <c r="I43" t="s">
        <v>658</v>
      </c>
      <c r="J43" t="s">
        <v>659</v>
      </c>
      <c r="K43" t="s">
        <v>660</v>
      </c>
      <c r="L43">
        <v>1374</v>
      </c>
      <c r="N43">
        <v>1013</v>
      </c>
      <c r="O43" t="s">
        <v>661</v>
      </c>
      <c r="P43" t="s">
        <v>661</v>
      </c>
      <c r="Q43">
        <v>1</v>
      </c>
      <c r="W43">
        <v>0</v>
      </c>
      <c r="X43">
        <v>-1347562341</v>
      </c>
      <c r="Y43">
        <v>0</v>
      </c>
      <c r="AA43">
        <v>1</v>
      </c>
      <c r="AB43">
        <v>0</v>
      </c>
      <c r="AC43">
        <v>0</v>
      </c>
      <c r="AD43">
        <v>0</v>
      </c>
      <c r="AE43">
        <v>1</v>
      </c>
      <c r="AF43">
        <v>0</v>
      </c>
      <c r="AG43">
        <v>0</v>
      </c>
      <c r="AH43">
        <v>0</v>
      </c>
      <c r="AI43">
        <v>1</v>
      </c>
      <c r="AJ43">
        <v>1</v>
      </c>
      <c r="AK43">
        <v>1</v>
      </c>
      <c r="AL43">
        <v>1</v>
      </c>
      <c r="AN43">
        <v>0</v>
      </c>
      <c r="AO43">
        <v>1</v>
      </c>
      <c r="AP43">
        <v>1</v>
      </c>
      <c r="AQ43">
        <v>0</v>
      </c>
      <c r="AR43">
        <v>0</v>
      </c>
      <c r="AS43" t="s">
        <v>3</v>
      </c>
      <c r="AT43">
        <v>5.88</v>
      </c>
      <c r="AU43" t="s">
        <v>69</v>
      </c>
      <c r="AV43">
        <v>0</v>
      </c>
      <c r="AW43">
        <v>2</v>
      </c>
      <c r="AX43">
        <v>76148341</v>
      </c>
      <c r="AY43">
        <v>1</v>
      </c>
      <c r="AZ43">
        <v>0</v>
      </c>
      <c r="BA43">
        <v>43</v>
      </c>
      <c r="BB43">
        <v>0</v>
      </c>
      <c r="BC43">
        <v>0</v>
      </c>
      <c r="BD43">
        <v>0</v>
      </c>
      <c r="BE43">
        <v>0</v>
      </c>
      <c r="BF43">
        <v>0</v>
      </c>
      <c r="BG43">
        <v>0</v>
      </c>
      <c r="BH43">
        <v>0</v>
      </c>
      <c r="BI43">
        <v>0</v>
      </c>
      <c r="BJ43">
        <v>0</v>
      </c>
      <c r="BK43">
        <v>0</v>
      </c>
      <c r="BL43">
        <v>0</v>
      </c>
      <c r="BM43">
        <v>0</v>
      </c>
      <c r="BN43">
        <v>0</v>
      </c>
      <c r="BO43">
        <v>0</v>
      </c>
      <c r="BP43">
        <v>0</v>
      </c>
      <c r="BQ43">
        <v>0</v>
      </c>
      <c r="BR43">
        <v>0</v>
      </c>
      <c r="BS43">
        <v>0</v>
      </c>
      <c r="BT43">
        <v>0</v>
      </c>
      <c r="BU43">
        <v>0</v>
      </c>
      <c r="BV43">
        <v>0</v>
      </c>
      <c r="BW43">
        <v>0</v>
      </c>
      <c r="CX43">
        <f>Y43*Source!I42</f>
        <v>0</v>
      </c>
      <c r="CY43">
        <f>AA43</f>
        <v>1</v>
      </c>
      <c r="CZ43">
        <f>AE43</f>
        <v>1</v>
      </c>
      <c r="DA43">
        <f>AI43</f>
        <v>1</v>
      </c>
      <c r="DB43">
        <f>ROUND((ROUND(AT43*CZ43,2)*0),6)</f>
        <v>0</v>
      </c>
      <c r="DC43">
        <f>ROUND((ROUND(AT43*AG43,2)*0),6)</f>
        <v>0</v>
      </c>
    </row>
    <row r="44" spans="1:107" x14ac:dyDescent="0.2">
      <c r="A44">
        <f>ROW(Source!A43)</f>
        <v>43</v>
      </c>
      <c r="B44">
        <v>76147894</v>
      </c>
      <c r="C44">
        <v>76148319</v>
      </c>
      <c r="D44">
        <v>42326370</v>
      </c>
      <c r="E44">
        <v>1</v>
      </c>
      <c r="F44">
        <v>1</v>
      </c>
      <c r="G44">
        <v>1</v>
      </c>
      <c r="H44">
        <v>1</v>
      </c>
      <c r="I44" t="s">
        <v>662</v>
      </c>
      <c r="J44" t="s">
        <v>3</v>
      </c>
      <c r="K44" t="s">
        <v>663</v>
      </c>
      <c r="L44">
        <v>1369</v>
      </c>
      <c r="N44">
        <v>1013</v>
      </c>
      <c r="O44" t="s">
        <v>623</v>
      </c>
      <c r="P44" t="s">
        <v>623</v>
      </c>
      <c r="Q44">
        <v>1</v>
      </c>
      <c r="W44">
        <v>0</v>
      </c>
      <c r="X44">
        <v>489703996</v>
      </c>
      <c r="Y44">
        <v>41.07264</v>
      </c>
      <c r="AA44">
        <v>0</v>
      </c>
      <c r="AB44">
        <v>0</v>
      </c>
      <c r="AC44">
        <v>0</v>
      </c>
      <c r="AD44">
        <v>9.6199999999999992</v>
      </c>
      <c r="AE44">
        <v>0</v>
      </c>
      <c r="AF44">
        <v>0</v>
      </c>
      <c r="AG44">
        <v>0</v>
      </c>
      <c r="AH44">
        <v>9.6199999999999992</v>
      </c>
      <c r="AI44">
        <v>1</v>
      </c>
      <c r="AJ44">
        <v>1</v>
      </c>
      <c r="AK44">
        <v>1</v>
      </c>
      <c r="AL44">
        <v>1</v>
      </c>
      <c r="AN44">
        <v>0</v>
      </c>
      <c r="AO44">
        <v>1</v>
      </c>
      <c r="AP44">
        <v>1</v>
      </c>
      <c r="AQ44">
        <v>0</v>
      </c>
      <c r="AR44">
        <v>0</v>
      </c>
      <c r="AS44" t="s">
        <v>3</v>
      </c>
      <c r="AT44">
        <v>30.56</v>
      </c>
      <c r="AU44" t="s">
        <v>70</v>
      </c>
      <c r="AV44">
        <v>1</v>
      </c>
      <c r="AW44">
        <v>2</v>
      </c>
      <c r="AX44">
        <v>76148331</v>
      </c>
      <c r="AY44">
        <v>1</v>
      </c>
      <c r="AZ44">
        <v>0</v>
      </c>
      <c r="BA44">
        <v>44</v>
      </c>
      <c r="BB44">
        <v>0</v>
      </c>
      <c r="BC44">
        <v>0</v>
      </c>
      <c r="BD44">
        <v>0</v>
      </c>
      <c r="BE44">
        <v>0</v>
      </c>
      <c r="BF44">
        <v>0</v>
      </c>
      <c r="BG44">
        <v>0</v>
      </c>
      <c r="BH44">
        <v>0</v>
      </c>
      <c r="BI44">
        <v>0</v>
      </c>
      <c r="BJ44">
        <v>0</v>
      </c>
      <c r="BK44">
        <v>0</v>
      </c>
      <c r="BL44">
        <v>0</v>
      </c>
      <c r="BM44">
        <v>0</v>
      </c>
      <c r="BN44">
        <v>0</v>
      </c>
      <c r="BO44">
        <v>0</v>
      </c>
      <c r="BP44">
        <v>0</v>
      </c>
      <c r="BQ44">
        <v>0</v>
      </c>
      <c r="BR44">
        <v>0</v>
      </c>
      <c r="BS44">
        <v>0</v>
      </c>
      <c r="BT44">
        <v>0</v>
      </c>
      <c r="BU44">
        <v>0</v>
      </c>
      <c r="BV44">
        <v>0</v>
      </c>
      <c r="BW44">
        <v>0</v>
      </c>
      <c r="CX44">
        <f>Y44*Source!I43</f>
        <v>26.697216000000001</v>
      </c>
      <c r="CY44">
        <f>AD44</f>
        <v>9.6199999999999992</v>
      </c>
      <c r="CZ44">
        <f>AH44</f>
        <v>9.6199999999999992</v>
      </c>
      <c r="DA44">
        <f>AL44</f>
        <v>1</v>
      </c>
      <c r="DB44">
        <f t="shared" ref="DB44:DB50" si="7">ROUND((ROUND(AT44*CZ44,2)*0.7*1.2*1.6),6)</f>
        <v>395.12256000000002</v>
      </c>
      <c r="DC44">
        <f t="shared" ref="DC44:DC50" si="8">ROUND((ROUND(AT44*AG44,2)*0.7*1.2*1.6),6)</f>
        <v>0</v>
      </c>
    </row>
    <row r="45" spans="1:107" x14ac:dyDescent="0.2">
      <c r="A45">
        <f>ROW(Source!A43)</f>
        <v>43</v>
      </c>
      <c r="B45">
        <v>76147894</v>
      </c>
      <c r="C45">
        <v>76148319</v>
      </c>
      <c r="D45">
        <v>121548</v>
      </c>
      <c r="E45">
        <v>1</v>
      </c>
      <c r="F45">
        <v>1</v>
      </c>
      <c r="G45">
        <v>1</v>
      </c>
      <c r="H45">
        <v>1</v>
      </c>
      <c r="I45" t="s">
        <v>30</v>
      </c>
      <c r="J45" t="s">
        <v>3</v>
      </c>
      <c r="K45" t="s">
        <v>628</v>
      </c>
      <c r="L45">
        <v>608254</v>
      </c>
      <c r="N45">
        <v>1013</v>
      </c>
      <c r="O45" t="s">
        <v>629</v>
      </c>
      <c r="P45" t="s">
        <v>629</v>
      </c>
      <c r="Q45">
        <v>1</v>
      </c>
      <c r="W45">
        <v>0</v>
      </c>
      <c r="X45">
        <v>-185737400</v>
      </c>
      <c r="Y45">
        <v>12.74112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0</v>
      </c>
      <c r="AG45">
        <v>0</v>
      </c>
      <c r="AH45">
        <v>0</v>
      </c>
      <c r="AI45">
        <v>1</v>
      </c>
      <c r="AJ45">
        <v>1</v>
      </c>
      <c r="AK45">
        <v>1</v>
      </c>
      <c r="AL45">
        <v>1</v>
      </c>
      <c r="AN45">
        <v>0</v>
      </c>
      <c r="AO45">
        <v>1</v>
      </c>
      <c r="AP45">
        <v>1</v>
      </c>
      <c r="AQ45">
        <v>0</v>
      </c>
      <c r="AR45">
        <v>0</v>
      </c>
      <c r="AS45" t="s">
        <v>3</v>
      </c>
      <c r="AT45">
        <v>9.48</v>
      </c>
      <c r="AU45" t="s">
        <v>70</v>
      </c>
      <c r="AV45">
        <v>2</v>
      </c>
      <c r="AW45">
        <v>2</v>
      </c>
      <c r="AX45">
        <v>76148332</v>
      </c>
      <c r="AY45">
        <v>1</v>
      </c>
      <c r="AZ45">
        <v>0</v>
      </c>
      <c r="BA45">
        <v>45</v>
      </c>
      <c r="BB45">
        <v>0</v>
      </c>
      <c r="BC45">
        <v>0</v>
      </c>
      <c r="BD45">
        <v>0</v>
      </c>
      <c r="BE45">
        <v>0</v>
      </c>
      <c r="BF45">
        <v>0</v>
      </c>
      <c r="BG45">
        <v>0</v>
      </c>
      <c r="BH45">
        <v>0</v>
      </c>
      <c r="BI45">
        <v>0</v>
      </c>
      <c r="BJ45">
        <v>0</v>
      </c>
      <c r="BK45">
        <v>0</v>
      </c>
      <c r="BL45">
        <v>0</v>
      </c>
      <c r="BM45">
        <v>0</v>
      </c>
      <c r="BN45">
        <v>0</v>
      </c>
      <c r="BO45">
        <v>0</v>
      </c>
      <c r="BP45">
        <v>0</v>
      </c>
      <c r="BQ45">
        <v>0</v>
      </c>
      <c r="BR45">
        <v>0</v>
      </c>
      <c r="BS45">
        <v>0</v>
      </c>
      <c r="BT45">
        <v>0</v>
      </c>
      <c r="BU45">
        <v>0</v>
      </c>
      <c r="BV45">
        <v>0</v>
      </c>
      <c r="BW45">
        <v>0</v>
      </c>
      <c r="CX45">
        <f>Y45*Source!I43</f>
        <v>8.2817280000000011</v>
      </c>
      <c r="CY45">
        <f>AD45</f>
        <v>0</v>
      </c>
      <c r="CZ45">
        <f>AH45</f>
        <v>0</v>
      </c>
      <c r="DA45">
        <f>AL45</f>
        <v>1</v>
      </c>
      <c r="DB45">
        <f t="shared" si="7"/>
        <v>0</v>
      </c>
      <c r="DC45">
        <f t="shared" si="8"/>
        <v>0</v>
      </c>
    </row>
    <row r="46" spans="1:107" x14ac:dyDescent="0.2">
      <c r="A46">
        <f>ROW(Source!A43)</f>
        <v>43</v>
      </c>
      <c r="B46">
        <v>76147894</v>
      </c>
      <c r="C46">
        <v>76148319</v>
      </c>
      <c r="D46">
        <v>48975304</v>
      </c>
      <c r="E46">
        <v>1</v>
      </c>
      <c r="F46">
        <v>1</v>
      </c>
      <c r="G46">
        <v>1</v>
      </c>
      <c r="H46">
        <v>2</v>
      </c>
      <c r="I46" t="s">
        <v>664</v>
      </c>
      <c r="J46" t="s">
        <v>665</v>
      </c>
      <c r="K46" t="s">
        <v>666</v>
      </c>
      <c r="L46">
        <v>1368</v>
      </c>
      <c r="N46">
        <v>1011</v>
      </c>
      <c r="O46" t="s">
        <v>633</v>
      </c>
      <c r="P46" t="s">
        <v>633</v>
      </c>
      <c r="Q46">
        <v>1</v>
      </c>
      <c r="W46">
        <v>0</v>
      </c>
      <c r="X46">
        <v>-1000709144</v>
      </c>
      <c r="Y46">
        <v>0.26879999999999998</v>
      </c>
      <c r="AA46">
        <v>0</v>
      </c>
      <c r="AB46">
        <v>134.65</v>
      </c>
      <c r="AC46">
        <v>13.5</v>
      </c>
      <c r="AD46">
        <v>0</v>
      </c>
      <c r="AE46">
        <v>0</v>
      </c>
      <c r="AF46">
        <v>134.65</v>
      </c>
      <c r="AG46">
        <v>13.5</v>
      </c>
      <c r="AH46">
        <v>0</v>
      </c>
      <c r="AI46">
        <v>1</v>
      </c>
      <c r="AJ46">
        <v>1</v>
      </c>
      <c r="AK46">
        <v>1</v>
      </c>
      <c r="AL46">
        <v>1</v>
      </c>
      <c r="AN46">
        <v>0</v>
      </c>
      <c r="AO46">
        <v>1</v>
      </c>
      <c r="AP46">
        <v>1</v>
      </c>
      <c r="AQ46">
        <v>0</v>
      </c>
      <c r="AR46">
        <v>0</v>
      </c>
      <c r="AS46" t="s">
        <v>3</v>
      </c>
      <c r="AT46">
        <v>0.2</v>
      </c>
      <c r="AU46" t="s">
        <v>70</v>
      </c>
      <c r="AV46">
        <v>0</v>
      </c>
      <c r="AW46">
        <v>2</v>
      </c>
      <c r="AX46">
        <v>76148333</v>
      </c>
      <c r="AY46">
        <v>1</v>
      </c>
      <c r="AZ46">
        <v>0</v>
      </c>
      <c r="BA46">
        <v>46</v>
      </c>
      <c r="BB46">
        <v>0</v>
      </c>
      <c r="BC46">
        <v>0</v>
      </c>
      <c r="BD46">
        <v>0</v>
      </c>
      <c r="BE46">
        <v>0</v>
      </c>
      <c r="BF46">
        <v>0</v>
      </c>
      <c r="BG46">
        <v>0</v>
      </c>
      <c r="BH46">
        <v>0</v>
      </c>
      <c r="BI46">
        <v>0</v>
      </c>
      <c r="BJ46">
        <v>0</v>
      </c>
      <c r="BK46">
        <v>0</v>
      </c>
      <c r="BL46">
        <v>0</v>
      </c>
      <c r="BM46">
        <v>0</v>
      </c>
      <c r="BN46">
        <v>0</v>
      </c>
      <c r="BO46">
        <v>0</v>
      </c>
      <c r="BP46">
        <v>0</v>
      </c>
      <c r="BQ46">
        <v>0</v>
      </c>
      <c r="BR46">
        <v>0</v>
      </c>
      <c r="BS46">
        <v>0</v>
      </c>
      <c r="BT46">
        <v>0</v>
      </c>
      <c r="BU46">
        <v>0</v>
      </c>
      <c r="BV46">
        <v>0</v>
      </c>
      <c r="BW46">
        <v>0</v>
      </c>
      <c r="CX46">
        <f>Y46*Source!I43</f>
        <v>0.17471999999999999</v>
      </c>
      <c r="CY46">
        <f>AB46</f>
        <v>134.65</v>
      </c>
      <c r="CZ46">
        <f>AF46</f>
        <v>134.65</v>
      </c>
      <c r="DA46">
        <f>AJ46</f>
        <v>1</v>
      </c>
      <c r="DB46">
        <f t="shared" si="7"/>
        <v>36.193919999999999</v>
      </c>
      <c r="DC46">
        <f t="shared" si="8"/>
        <v>3.6288</v>
      </c>
    </row>
    <row r="47" spans="1:107" x14ac:dyDescent="0.2">
      <c r="A47">
        <f>ROW(Source!A43)</f>
        <v>43</v>
      </c>
      <c r="B47">
        <v>76147894</v>
      </c>
      <c r="C47">
        <v>76148319</v>
      </c>
      <c r="D47">
        <v>48975402</v>
      </c>
      <c r="E47">
        <v>1</v>
      </c>
      <c r="F47">
        <v>1</v>
      </c>
      <c r="G47">
        <v>1</v>
      </c>
      <c r="H47">
        <v>2</v>
      </c>
      <c r="I47" t="s">
        <v>667</v>
      </c>
      <c r="J47" t="s">
        <v>668</v>
      </c>
      <c r="K47" t="s">
        <v>669</v>
      </c>
      <c r="L47">
        <v>1368</v>
      </c>
      <c r="N47">
        <v>1011</v>
      </c>
      <c r="O47" t="s">
        <v>633</v>
      </c>
      <c r="P47" t="s">
        <v>633</v>
      </c>
      <c r="Q47">
        <v>1</v>
      </c>
      <c r="W47">
        <v>0</v>
      </c>
      <c r="X47">
        <v>2115864394</v>
      </c>
      <c r="Y47">
        <v>9.3542400000000008</v>
      </c>
      <c r="AA47">
        <v>0</v>
      </c>
      <c r="AB47">
        <v>0.9</v>
      </c>
      <c r="AC47">
        <v>0</v>
      </c>
      <c r="AD47">
        <v>0</v>
      </c>
      <c r="AE47">
        <v>0</v>
      </c>
      <c r="AF47">
        <v>0.9</v>
      </c>
      <c r="AG47">
        <v>0</v>
      </c>
      <c r="AH47">
        <v>0</v>
      </c>
      <c r="AI47">
        <v>1</v>
      </c>
      <c r="AJ47">
        <v>1</v>
      </c>
      <c r="AK47">
        <v>1</v>
      </c>
      <c r="AL47">
        <v>1</v>
      </c>
      <c r="AN47">
        <v>0</v>
      </c>
      <c r="AO47">
        <v>1</v>
      </c>
      <c r="AP47">
        <v>1</v>
      </c>
      <c r="AQ47">
        <v>0</v>
      </c>
      <c r="AR47">
        <v>0</v>
      </c>
      <c r="AS47" t="s">
        <v>3</v>
      </c>
      <c r="AT47">
        <v>6.96</v>
      </c>
      <c r="AU47" t="s">
        <v>70</v>
      </c>
      <c r="AV47">
        <v>0</v>
      </c>
      <c r="AW47">
        <v>2</v>
      </c>
      <c r="AX47">
        <v>76148334</v>
      </c>
      <c r="AY47">
        <v>1</v>
      </c>
      <c r="AZ47">
        <v>0</v>
      </c>
      <c r="BA47">
        <v>47</v>
      </c>
      <c r="BB47">
        <v>0</v>
      </c>
      <c r="BC47">
        <v>0</v>
      </c>
      <c r="BD47">
        <v>0</v>
      </c>
      <c r="BE47">
        <v>0</v>
      </c>
      <c r="BF47">
        <v>0</v>
      </c>
      <c r="BG47">
        <v>0</v>
      </c>
      <c r="BH47">
        <v>0</v>
      </c>
      <c r="BI47">
        <v>0</v>
      </c>
      <c r="BJ47">
        <v>0</v>
      </c>
      <c r="BK47">
        <v>0</v>
      </c>
      <c r="BL47">
        <v>0</v>
      </c>
      <c r="BM47">
        <v>0</v>
      </c>
      <c r="BN47">
        <v>0</v>
      </c>
      <c r="BO47">
        <v>0</v>
      </c>
      <c r="BP47">
        <v>0</v>
      </c>
      <c r="BQ47">
        <v>0</v>
      </c>
      <c r="BR47">
        <v>0</v>
      </c>
      <c r="BS47">
        <v>0</v>
      </c>
      <c r="BT47">
        <v>0</v>
      </c>
      <c r="BU47">
        <v>0</v>
      </c>
      <c r="BV47">
        <v>0</v>
      </c>
      <c r="BW47">
        <v>0</v>
      </c>
      <c r="CX47">
        <f>Y47*Source!I43</f>
        <v>6.0802560000000003</v>
      </c>
      <c r="CY47">
        <f>AB47</f>
        <v>0.9</v>
      </c>
      <c r="CZ47">
        <f>AF47</f>
        <v>0.9</v>
      </c>
      <c r="DA47">
        <f>AJ47</f>
        <v>1</v>
      </c>
      <c r="DB47">
        <f t="shared" si="7"/>
        <v>8.4134399999999996</v>
      </c>
      <c r="DC47">
        <f t="shared" si="8"/>
        <v>0</v>
      </c>
    </row>
    <row r="48" spans="1:107" x14ac:dyDescent="0.2">
      <c r="A48">
        <f>ROW(Source!A43)</f>
        <v>43</v>
      </c>
      <c r="B48">
        <v>76147894</v>
      </c>
      <c r="C48">
        <v>76148319</v>
      </c>
      <c r="D48">
        <v>48975418</v>
      </c>
      <c r="E48">
        <v>1</v>
      </c>
      <c r="F48">
        <v>1</v>
      </c>
      <c r="G48">
        <v>1</v>
      </c>
      <c r="H48">
        <v>2</v>
      </c>
      <c r="I48" t="s">
        <v>670</v>
      </c>
      <c r="J48" t="s">
        <v>671</v>
      </c>
      <c r="K48" t="s">
        <v>672</v>
      </c>
      <c r="L48">
        <v>1368</v>
      </c>
      <c r="N48">
        <v>1011</v>
      </c>
      <c r="O48" t="s">
        <v>633</v>
      </c>
      <c r="P48" t="s">
        <v>633</v>
      </c>
      <c r="Q48">
        <v>1</v>
      </c>
      <c r="W48">
        <v>0</v>
      </c>
      <c r="X48">
        <v>754198958</v>
      </c>
      <c r="Y48">
        <v>9.3542400000000008</v>
      </c>
      <c r="AA48">
        <v>0</v>
      </c>
      <c r="AB48">
        <v>6.9</v>
      </c>
      <c r="AC48">
        <v>0</v>
      </c>
      <c r="AD48">
        <v>0</v>
      </c>
      <c r="AE48">
        <v>0</v>
      </c>
      <c r="AF48">
        <v>6.9</v>
      </c>
      <c r="AG48">
        <v>0</v>
      </c>
      <c r="AH48">
        <v>0</v>
      </c>
      <c r="AI48">
        <v>1</v>
      </c>
      <c r="AJ48">
        <v>1</v>
      </c>
      <c r="AK48">
        <v>1</v>
      </c>
      <c r="AL48">
        <v>1</v>
      </c>
      <c r="AN48">
        <v>0</v>
      </c>
      <c r="AO48">
        <v>1</v>
      </c>
      <c r="AP48">
        <v>1</v>
      </c>
      <c r="AQ48">
        <v>0</v>
      </c>
      <c r="AR48">
        <v>0</v>
      </c>
      <c r="AS48" t="s">
        <v>3</v>
      </c>
      <c r="AT48">
        <v>6.96</v>
      </c>
      <c r="AU48" t="s">
        <v>70</v>
      </c>
      <c r="AV48">
        <v>0</v>
      </c>
      <c r="AW48">
        <v>2</v>
      </c>
      <c r="AX48">
        <v>76148335</v>
      </c>
      <c r="AY48">
        <v>1</v>
      </c>
      <c r="AZ48">
        <v>0</v>
      </c>
      <c r="BA48">
        <v>48</v>
      </c>
      <c r="BB48">
        <v>0</v>
      </c>
      <c r="BC48">
        <v>0</v>
      </c>
      <c r="BD48">
        <v>0</v>
      </c>
      <c r="BE48">
        <v>0</v>
      </c>
      <c r="BF48">
        <v>0</v>
      </c>
      <c r="BG48">
        <v>0</v>
      </c>
      <c r="BH48">
        <v>0</v>
      </c>
      <c r="BI48">
        <v>0</v>
      </c>
      <c r="BJ48">
        <v>0</v>
      </c>
      <c r="BK48">
        <v>0</v>
      </c>
      <c r="BL48">
        <v>0</v>
      </c>
      <c r="BM48">
        <v>0</v>
      </c>
      <c r="BN48">
        <v>0</v>
      </c>
      <c r="BO48">
        <v>0</v>
      </c>
      <c r="BP48">
        <v>0</v>
      </c>
      <c r="BQ48">
        <v>0</v>
      </c>
      <c r="BR48">
        <v>0</v>
      </c>
      <c r="BS48">
        <v>0</v>
      </c>
      <c r="BT48">
        <v>0</v>
      </c>
      <c r="BU48">
        <v>0</v>
      </c>
      <c r="BV48">
        <v>0</v>
      </c>
      <c r="BW48">
        <v>0</v>
      </c>
      <c r="CX48">
        <f>Y48*Source!I43</f>
        <v>6.0802560000000003</v>
      </c>
      <c r="CY48">
        <f>AB48</f>
        <v>6.9</v>
      </c>
      <c r="CZ48">
        <f>AF48</f>
        <v>6.9</v>
      </c>
      <c r="DA48">
        <f>AJ48</f>
        <v>1</v>
      </c>
      <c r="DB48">
        <f t="shared" si="7"/>
        <v>64.538880000000006</v>
      </c>
      <c r="DC48">
        <f t="shared" si="8"/>
        <v>0</v>
      </c>
    </row>
    <row r="49" spans="1:107" x14ac:dyDescent="0.2">
      <c r="A49">
        <f>ROW(Source!A43)</f>
        <v>43</v>
      </c>
      <c r="B49">
        <v>76147894</v>
      </c>
      <c r="C49">
        <v>76148319</v>
      </c>
      <c r="D49">
        <v>48975457</v>
      </c>
      <c r="E49">
        <v>1</v>
      </c>
      <c r="F49">
        <v>1</v>
      </c>
      <c r="G49">
        <v>1</v>
      </c>
      <c r="H49">
        <v>2</v>
      </c>
      <c r="I49" t="s">
        <v>673</v>
      </c>
      <c r="J49" t="s">
        <v>674</v>
      </c>
      <c r="K49" t="s">
        <v>675</v>
      </c>
      <c r="L49">
        <v>1368</v>
      </c>
      <c r="N49">
        <v>1011</v>
      </c>
      <c r="O49" t="s">
        <v>633</v>
      </c>
      <c r="P49" t="s">
        <v>633</v>
      </c>
      <c r="Q49">
        <v>1</v>
      </c>
      <c r="W49">
        <v>0</v>
      </c>
      <c r="X49">
        <v>-715990808</v>
      </c>
      <c r="Y49">
        <v>12.47232</v>
      </c>
      <c r="AA49">
        <v>0</v>
      </c>
      <c r="AB49">
        <v>142.69999999999999</v>
      </c>
      <c r="AC49">
        <v>13.5</v>
      </c>
      <c r="AD49">
        <v>0</v>
      </c>
      <c r="AE49">
        <v>0</v>
      </c>
      <c r="AF49">
        <v>142.69999999999999</v>
      </c>
      <c r="AG49">
        <v>13.5</v>
      </c>
      <c r="AH49">
        <v>0</v>
      </c>
      <c r="AI49">
        <v>1</v>
      </c>
      <c r="AJ49">
        <v>1</v>
      </c>
      <c r="AK49">
        <v>1</v>
      </c>
      <c r="AL49">
        <v>1</v>
      </c>
      <c r="AN49">
        <v>0</v>
      </c>
      <c r="AO49">
        <v>1</v>
      </c>
      <c r="AP49">
        <v>1</v>
      </c>
      <c r="AQ49">
        <v>0</v>
      </c>
      <c r="AR49">
        <v>0</v>
      </c>
      <c r="AS49" t="s">
        <v>3</v>
      </c>
      <c r="AT49">
        <v>9.2799999999999994</v>
      </c>
      <c r="AU49" t="s">
        <v>70</v>
      </c>
      <c r="AV49">
        <v>0</v>
      </c>
      <c r="AW49">
        <v>2</v>
      </c>
      <c r="AX49">
        <v>76148336</v>
      </c>
      <c r="AY49">
        <v>1</v>
      </c>
      <c r="AZ49">
        <v>0</v>
      </c>
      <c r="BA49">
        <v>49</v>
      </c>
      <c r="BB49">
        <v>0</v>
      </c>
      <c r="BC49">
        <v>0</v>
      </c>
      <c r="BD49">
        <v>0</v>
      </c>
      <c r="BE49">
        <v>0</v>
      </c>
      <c r="BF49">
        <v>0</v>
      </c>
      <c r="BG49">
        <v>0</v>
      </c>
      <c r="BH49">
        <v>0</v>
      </c>
      <c r="BI49">
        <v>0</v>
      </c>
      <c r="BJ49">
        <v>0</v>
      </c>
      <c r="BK49">
        <v>0</v>
      </c>
      <c r="BL49">
        <v>0</v>
      </c>
      <c r="BM49">
        <v>0</v>
      </c>
      <c r="BN49">
        <v>0</v>
      </c>
      <c r="BO49">
        <v>0</v>
      </c>
      <c r="BP49">
        <v>0</v>
      </c>
      <c r="BQ49">
        <v>0</v>
      </c>
      <c r="BR49">
        <v>0</v>
      </c>
      <c r="BS49">
        <v>0</v>
      </c>
      <c r="BT49">
        <v>0</v>
      </c>
      <c r="BU49">
        <v>0</v>
      </c>
      <c r="BV49">
        <v>0</v>
      </c>
      <c r="BW49">
        <v>0</v>
      </c>
      <c r="CX49">
        <f>Y49*Source!I43</f>
        <v>8.1070080000000004</v>
      </c>
      <c r="CY49">
        <f>AB49</f>
        <v>142.69999999999999</v>
      </c>
      <c r="CZ49">
        <f>AF49</f>
        <v>142.69999999999999</v>
      </c>
      <c r="DA49">
        <f>AJ49</f>
        <v>1</v>
      </c>
      <c r="DB49">
        <f t="shared" si="7"/>
        <v>1779.8054400000001</v>
      </c>
      <c r="DC49">
        <f t="shared" si="8"/>
        <v>168.37631999999999</v>
      </c>
    </row>
    <row r="50" spans="1:107" x14ac:dyDescent="0.2">
      <c r="A50">
        <f>ROW(Source!A43)</f>
        <v>43</v>
      </c>
      <c r="B50">
        <v>76147894</v>
      </c>
      <c r="C50">
        <v>76148319</v>
      </c>
      <c r="D50">
        <v>48977174</v>
      </c>
      <c r="E50">
        <v>1</v>
      </c>
      <c r="F50">
        <v>1</v>
      </c>
      <c r="G50">
        <v>1</v>
      </c>
      <c r="H50">
        <v>2</v>
      </c>
      <c r="I50" t="s">
        <v>676</v>
      </c>
      <c r="J50" t="s">
        <v>677</v>
      </c>
      <c r="K50" t="s">
        <v>678</v>
      </c>
      <c r="L50">
        <v>1368</v>
      </c>
      <c r="N50">
        <v>1011</v>
      </c>
      <c r="O50" t="s">
        <v>633</v>
      </c>
      <c r="P50" t="s">
        <v>633</v>
      </c>
      <c r="Q50">
        <v>1</v>
      </c>
      <c r="W50">
        <v>0</v>
      </c>
      <c r="X50">
        <v>82797005</v>
      </c>
      <c r="Y50">
        <v>0.26879999999999998</v>
      </c>
      <c r="AA50">
        <v>0</v>
      </c>
      <c r="AB50">
        <v>87.17</v>
      </c>
      <c r="AC50">
        <v>11.6</v>
      </c>
      <c r="AD50">
        <v>0</v>
      </c>
      <c r="AE50">
        <v>0</v>
      </c>
      <c r="AF50">
        <v>87.17</v>
      </c>
      <c r="AG50">
        <v>11.6</v>
      </c>
      <c r="AH50">
        <v>0</v>
      </c>
      <c r="AI50">
        <v>1</v>
      </c>
      <c r="AJ50">
        <v>1</v>
      </c>
      <c r="AK50">
        <v>1</v>
      </c>
      <c r="AL50">
        <v>1</v>
      </c>
      <c r="AN50">
        <v>0</v>
      </c>
      <c r="AO50">
        <v>1</v>
      </c>
      <c r="AP50">
        <v>1</v>
      </c>
      <c r="AQ50">
        <v>0</v>
      </c>
      <c r="AR50">
        <v>0</v>
      </c>
      <c r="AS50" t="s">
        <v>3</v>
      </c>
      <c r="AT50">
        <v>0.2</v>
      </c>
      <c r="AU50" t="s">
        <v>70</v>
      </c>
      <c r="AV50">
        <v>0</v>
      </c>
      <c r="AW50">
        <v>2</v>
      </c>
      <c r="AX50">
        <v>76148337</v>
      </c>
      <c r="AY50">
        <v>1</v>
      </c>
      <c r="AZ50">
        <v>0</v>
      </c>
      <c r="BA50">
        <v>50</v>
      </c>
      <c r="BB50">
        <v>0</v>
      </c>
      <c r="BC50">
        <v>0</v>
      </c>
      <c r="BD50">
        <v>0</v>
      </c>
      <c r="BE50">
        <v>0</v>
      </c>
      <c r="BF50">
        <v>0</v>
      </c>
      <c r="BG50">
        <v>0</v>
      </c>
      <c r="BH50">
        <v>0</v>
      </c>
      <c r="BI50">
        <v>0</v>
      </c>
      <c r="BJ50">
        <v>0</v>
      </c>
      <c r="BK50">
        <v>0</v>
      </c>
      <c r="BL50">
        <v>0</v>
      </c>
      <c r="BM50">
        <v>0</v>
      </c>
      <c r="BN50">
        <v>0</v>
      </c>
      <c r="BO50">
        <v>0</v>
      </c>
      <c r="BP50">
        <v>0</v>
      </c>
      <c r="BQ50">
        <v>0</v>
      </c>
      <c r="BR50">
        <v>0</v>
      </c>
      <c r="BS50">
        <v>0</v>
      </c>
      <c r="BT50">
        <v>0</v>
      </c>
      <c r="BU50">
        <v>0</v>
      </c>
      <c r="BV50">
        <v>0</v>
      </c>
      <c r="BW50">
        <v>0</v>
      </c>
      <c r="CX50">
        <f>Y50*Source!I43</f>
        <v>0.17471999999999999</v>
      </c>
      <c r="CY50">
        <f>AB50</f>
        <v>87.17</v>
      </c>
      <c r="CZ50">
        <f>AF50</f>
        <v>87.17</v>
      </c>
      <c r="DA50">
        <f>AJ50</f>
        <v>1</v>
      </c>
      <c r="DB50">
        <f t="shared" si="7"/>
        <v>23.425920000000001</v>
      </c>
      <c r="DC50">
        <f t="shared" si="8"/>
        <v>3.11808</v>
      </c>
    </row>
    <row r="51" spans="1:107" x14ac:dyDescent="0.2">
      <c r="A51">
        <f>ROW(Source!A43)</f>
        <v>43</v>
      </c>
      <c r="B51">
        <v>76147894</v>
      </c>
      <c r="C51">
        <v>76148319</v>
      </c>
      <c r="D51">
        <v>48903634</v>
      </c>
      <c r="E51">
        <v>1</v>
      </c>
      <c r="F51">
        <v>1</v>
      </c>
      <c r="G51">
        <v>1</v>
      </c>
      <c r="H51">
        <v>3</v>
      </c>
      <c r="I51" t="s">
        <v>679</v>
      </c>
      <c r="J51" t="s">
        <v>680</v>
      </c>
      <c r="K51" t="s">
        <v>681</v>
      </c>
      <c r="L51">
        <v>1308</v>
      </c>
      <c r="N51">
        <v>1003</v>
      </c>
      <c r="O51" t="s">
        <v>345</v>
      </c>
      <c r="P51" t="s">
        <v>345</v>
      </c>
      <c r="Q51">
        <v>100</v>
      </c>
      <c r="W51">
        <v>0</v>
      </c>
      <c r="X51">
        <v>96057515</v>
      </c>
      <c r="Y51">
        <v>0</v>
      </c>
      <c r="AA51">
        <v>120</v>
      </c>
      <c r="AB51">
        <v>0</v>
      </c>
      <c r="AC51">
        <v>0</v>
      </c>
      <c r="AD51">
        <v>0</v>
      </c>
      <c r="AE51">
        <v>120</v>
      </c>
      <c r="AF51">
        <v>0</v>
      </c>
      <c r="AG51">
        <v>0</v>
      </c>
      <c r="AH51">
        <v>0</v>
      </c>
      <c r="AI51">
        <v>1</v>
      </c>
      <c r="AJ51">
        <v>1</v>
      </c>
      <c r="AK51">
        <v>1</v>
      </c>
      <c r="AL51">
        <v>1</v>
      </c>
      <c r="AN51">
        <v>0</v>
      </c>
      <c r="AO51">
        <v>1</v>
      </c>
      <c r="AP51">
        <v>1</v>
      </c>
      <c r="AQ51">
        <v>0</v>
      </c>
      <c r="AR51">
        <v>0</v>
      </c>
      <c r="AS51" t="s">
        <v>3</v>
      </c>
      <c r="AT51">
        <v>2.4500000000000001E-2</v>
      </c>
      <c r="AU51" t="s">
        <v>69</v>
      </c>
      <c r="AV51">
        <v>0</v>
      </c>
      <c r="AW51">
        <v>2</v>
      </c>
      <c r="AX51">
        <v>76148338</v>
      </c>
      <c r="AY51">
        <v>1</v>
      </c>
      <c r="AZ51">
        <v>0</v>
      </c>
      <c r="BA51">
        <v>51</v>
      </c>
      <c r="BB51">
        <v>0</v>
      </c>
      <c r="BC51">
        <v>0</v>
      </c>
      <c r="BD51">
        <v>0</v>
      </c>
      <c r="BE51">
        <v>0</v>
      </c>
      <c r="BF51">
        <v>0</v>
      </c>
      <c r="BG51">
        <v>0</v>
      </c>
      <c r="BH51">
        <v>0</v>
      </c>
      <c r="BI51">
        <v>0</v>
      </c>
      <c r="BJ51">
        <v>0</v>
      </c>
      <c r="BK51">
        <v>0</v>
      </c>
      <c r="BL51">
        <v>0</v>
      </c>
      <c r="BM51">
        <v>0</v>
      </c>
      <c r="BN51">
        <v>0</v>
      </c>
      <c r="BO51">
        <v>0</v>
      </c>
      <c r="BP51">
        <v>0</v>
      </c>
      <c r="BQ51">
        <v>0</v>
      </c>
      <c r="BR51">
        <v>0</v>
      </c>
      <c r="BS51">
        <v>0</v>
      </c>
      <c r="BT51">
        <v>0</v>
      </c>
      <c r="BU51">
        <v>0</v>
      </c>
      <c r="BV51">
        <v>0</v>
      </c>
      <c r="BW51">
        <v>0</v>
      </c>
      <c r="CX51">
        <f>Y51*Source!I43</f>
        <v>0</v>
      </c>
      <c r="CY51">
        <f>AA51</f>
        <v>120</v>
      </c>
      <c r="CZ51">
        <f>AE51</f>
        <v>120</v>
      </c>
      <c r="DA51">
        <f>AI51</f>
        <v>1</v>
      </c>
      <c r="DB51">
        <f>ROUND((ROUND(AT51*CZ51,2)*0),6)</f>
        <v>0</v>
      </c>
      <c r="DC51">
        <f>ROUND((ROUND(AT51*AG51,2)*0),6)</f>
        <v>0</v>
      </c>
    </row>
    <row r="52" spans="1:107" x14ac:dyDescent="0.2">
      <c r="A52">
        <f>ROW(Source!A43)</f>
        <v>43</v>
      </c>
      <c r="B52">
        <v>76147894</v>
      </c>
      <c r="C52">
        <v>76148319</v>
      </c>
      <c r="D52">
        <v>48915251</v>
      </c>
      <c r="E52">
        <v>1</v>
      </c>
      <c r="F52">
        <v>1</v>
      </c>
      <c r="G52">
        <v>1</v>
      </c>
      <c r="H52">
        <v>3</v>
      </c>
      <c r="I52" t="s">
        <v>682</v>
      </c>
      <c r="J52" t="s">
        <v>683</v>
      </c>
      <c r="K52" t="s">
        <v>684</v>
      </c>
      <c r="L52">
        <v>1348</v>
      </c>
      <c r="N52">
        <v>1009</v>
      </c>
      <c r="O52" t="s">
        <v>362</v>
      </c>
      <c r="P52" t="s">
        <v>362</v>
      </c>
      <c r="Q52">
        <v>1000</v>
      </c>
      <c r="W52">
        <v>0</v>
      </c>
      <c r="X52">
        <v>-1424823927</v>
      </c>
      <c r="Y52">
        <v>0</v>
      </c>
      <c r="AA52">
        <v>7826.9</v>
      </c>
      <c r="AB52">
        <v>0</v>
      </c>
      <c r="AC52">
        <v>0</v>
      </c>
      <c r="AD52">
        <v>0</v>
      </c>
      <c r="AE52">
        <v>7826.9</v>
      </c>
      <c r="AF52">
        <v>0</v>
      </c>
      <c r="AG52">
        <v>0</v>
      </c>
      <c r="AH52">
        <v>0</v>
      </c>
      <c r="AI52">
        <v>1</v>
      </c>
      <c r="AJ52">
        <v>1</v>
      </c>
      <c r="AK52">
        <v>1</v>
      </c>
      <c r="AL52">
        <v>1</v>
      </c>
      <c r="AN52">
        <v>0</v>
      </c>
      <c r="AO52">
        <v>1</v>
      </c>
      <c r="AP52">
        <v>1</v>
      </c>
      <c r="AQ52">
        <v>0</v>
      </c>
      <c r="AR52">
        <v>0</v>
      </c>
      <c r="AS52" t="s">
        <v>3</v>
      </c>
      <c r="AT52">
        <v>2.8800000000000002E-3</v>
      </c>
      <c r="AU52" t="s">
        <v>69</v>
      </c>
      <c r="AV52">
        <v>0</v>
      </c>
      <c r="AW52">
        <v>2</v>
      </c>
      <c r="AX52">
        <v>76148339</v>
      </c>
      <c r="AY52">
        <v>1</v>
      </c>
      <c r="AZ52">
        <v>0</v>
      </c>
      <c r="BA52">
        <v>52</v>
      </c>
      <c r="BB52">
        <v>0</v>
      </c>
      <c r="BC52">
        <v>0</v>
      </c>
      <c r="BD52">
        <v>0</v>
      </c>
      <c r="BE52">
        <v>0</v>
      </c>
      <c r="BF52">
        <v>0</v>
      </c>
      <c r="BG52">
        <v>0</v>
      </c>
      <c r="BH52">
        <v>0</v>
      </c>
      <c r="BI52">
        <v>0</v>
      </c>
      <c r="BJ52">
        <v>0</v>
      </c>
      <c r="BK52">
        <v>0</v>
      </c>
      <c r="BL52">
        <v>0</v>
      </c>
      <c r="BM52">
        <v>0</v>
      </c>
      <c r="BN52">
        <v>0</v>
      </c>
      <c r="BO52">
        <v>0</v>
      </c>
      <c r="BP52">
        <v>0</v>
      </c>
      <c r="BQ52">
        <v>0</v>
      </c>
      <c r="BR52">
        <v>0</v>
      </c>
      <c r="BS52">
        <v>0</v>
      </c>
      <c r="BT52">
        <v>0</v>
      </c>
      <c r="BU52">
        <v>0</v>
      </c>
      <c r="BV52">
        <v>0</v>
      </c>
      <c r="BW52">
        <v>0</v>
      </c>
      <c r="CX52">
        <f>Y52*Source!I43</f>
        <v>0</v>
      </c>
      <c r="CY52">
        <f>AA52</f>
        <v>7826.9</v>
      </c>
      <c r="CZ52">
        <f>AE52</f>
        <v>7826.9</v>
      </c>
      <c r="DA52">
        <f>AI52</f>
        <v>1</v>
      </c>
      <c r="DB52">
        <f>ROUND((ROUND(AT52*CZ52,2)*0),6)</f>
        <v>0</v>
      </c>
      <c r="DC52">
        <f>ROUND((ROUND(AT52*AG52,2)*0),6)</f>
        <v>0</v>
      </c>
    </row>
    <row r="53" spans="1:107" x14ac:dyDescent="0.2">
      <c r="A53">
        <f>ROW(Source!A43)</f>
        <v>43</v>
      </c>
      <c r="B53">
        <v>76147894</v>
      </c>
      <c r="C53">
        <v>76148319</v>
      </c>
      <c r="D53">
        <v>48958748</v>
      </c>
      <c r="E53">
        <v>1</v>
      </c>
      <c r="F53">
        <v>1</v>
      </c>
      <c r="G53">
        <v>1</v>
      </c>
      <c r="H53">
        <v>3</v>
      </c>
      <c r="I53" t="s">
        <v>685</v>
      </c>
      <c r="J53" t="s">
        <v>686</v>
      </c>
      <c r="K53" t="s">
        <v>687</v>
      </c>
      <c r="L53">
        <v>1346</v>
      </c>
      <c r="N53">
        <v>1009</v>
      </c>
      <c r="O53" t="s">
        <v>414</v>
      </c>
      <c r="P53" t="s">
        <v>414</v>
      </c>
      <c r="Q53">
        <v>1</v>
      </c>
      <c r="W53">
        <v>0</v>
      </c>
      <c r="X53">
        <v>1811248231</v>
      </c>
      <c r="Y53">
        <v>0</v>
      </c>
      <c r="AA53">
        <v>68.05</v>
      </c>
      <c r="AB53">
        <v>0</v>
      </c>
      <c r="AC53">
        <v>0</v>
      </c>
      <c r="AD53">
        <v>0</v>
      </c>
      <c r="AE53">
        <v>68.05</v>
      </c>
      <c r="AF53">
        <v>0</v>
      </c>
      <c r="AG53">
        <v>0</v>
      </c>
      <c r="AH53">
        <v>0</v>
      </c>
      <c r="AI53">
        <v>1</v>
      </c>
      <c r="AJ53">
        <v>1</v>
      </c>
      <c r="AK53">
        <v>1</v>
      </c>
      <c r="AL53">
        <v>1</v>
      </c>
      <c r="AN53">
        <v>0</v>
      </c>
      <c r="AO53">
        <v>1</v>
      </c>
      <c r="AP53">
        <v>1</v>
      </c>
      <c r="AQ53">
        <v>0</v>
      </c>
      <c r="AR53">
        <v>0</v>
      </c>
      <c r="AS53" t="s">
        <v>3</v>
      </c>
      <c r="AT53">
        <v>0.5</v>
      </c>
      <c r="AU53" t="s">
        <v>69</v>
      </c>
      <c r="AV53">
        <v>0</v>
      </c>
      <c r="AW53">
        <v>2</v>
      </c>
      <c r="AX53">
        <v>76148340</v>
      </c>
      <c r="AY53">
        <v>1</v>
      </c>
      <c r="AZ53">
        <v>0</v>
      </c>
      <c r="BA53">
        <v>53</v>
      </c>
      <c r="BB53">
        <v>0</v>
      </c>
      <c r="BC53">
        <v>0</v>
      </c>
      <c r="BD53">
        <v>0</v>
      </c>
      <c r="BE53">
        <v>0</v>
      </c>
      <c r="BF53">
        <v>0</v>
      </c>
      <c r="BG53">
        <v>0</v>
      </c>
      <c r="BH53">
        <v>0</v>
      </c>
      <c r="BI53">
        <v>0</v>
      </c>
      <c r="BJ53">
        <v>0</v>
      </c>
      <c r="BK53">
        <v>0</v>
      </c>
      <c r="BL53">
        <v>0</v>
      </c>
      <c r="BM53">
        <v>0</v>
      </c>
      <c r="BN53">
        <v>0</v>
      </c>
      <c r="BO53">
        <v>0</v>
      </c>
      <c r="BP53">
        <v>0</v>
      </c>
      <c r="BQ53">
        <v>0</v>
      </c>
      <c r="BR53">
        <v>0</v>
      </c>
      <c r="BS53">
        <v>0</v>
      </c>
      <c r="BT53">
        <v>0</v>
      </c>
      <c r="BU53">
        <v>0</v>
      </c>
      <c r="BV53">
        <v>0</v>
      </c>
      <c r="BW53">
        <v>0</v>
      </c>
      <c r="CX53">
        <f>Y53*Source!I43</f>
        <v>0</v>
      </c>
      <c r="CY53">
        <f>AA53</f>
        <v>68.05</v>
      </c>
      <c r="CZ53">
        <f>AE53</f>
        <v>68.05</v>
      </c>
      <c r="DA53">
        <f>AI53</f>
        <v>1</v>
      </c>
      <c r="DB53">
        <f>ROUND((ROUND(AT53*CZ53,2)*0),6)</f>
        <v>0</v>
      </c>
      <c r="DC53">
        <f>ROUND((ROUND(AT53*AG53,2)*0),6)</f>
        <v>0</v>
      </c>
    </row>
    <row r="54" spans="1:107" x14ac:dyDescent="0.2">
      <c r="A54">
        <f>ROW(Source!A43)</f>
        <v>43</v>
      </c>
      <c r="B54">
        <v>76147894</v>
      </c>
      <c r="C54">
        <v>76148319</v>
      </c>
      <c r="D54">
        <v>48974791</v>
      </c>
      <c r="E54">
        <v>1</v>
      </c>
      <c r="F54">
        <v>1</v>
      </c>
      <c r="G54">
        <v>1</v>
      </c>
      <c r="H54">
        <v>3</v>
      </c>
      <c r="I54" t="s">
        <v>658</v>
      </c>
      <c r="J54" t="s">
        <v>659</v>
      </c>
      <c r="K54" t="s">
        <v>660</v>
      </c>
      <c r="L54">
        <v>1374</v>
      </c>
      <c r="N54">
        <v>1013</v>
      </c>
      <c r="O54" t="s">
        <v>661</v>
      </c>
      <c r="P54" t="s">
        <v>661</v>
      </c>
      <c r="Q54">
        <v>1</v>
      </c>
      <c r="W54">
        <v>0</v>
      </c>
      <c r="X54">
        <v>-1347562341</v>
      </c>
      <c r="Y54">
        <v>0</v>
      </c>
      <c r="AA54">
        <v>1</v>
      </c>
      <c r="AB54">
        <v>0</v>
      </c>
      <c r="AC54">
        <v>0</v>
      </c>
      <c r="AD54">
        <v>0</v>
      </c>
      <c r="AE54">
        <v>1</v>
      </c>
      <c r="AF54">
        <v>0</v>
      </c>
      <c r="AG54">
        <v>0</v>
      </c>
      <c r="AH54">
        <v>0</v>
      </c>
      <c r="AI54">
        <v>1</v>
      </c>
      <c r="AJ54">
        <v>1</v>
      </c>
      <c r="AK54">
        <v>1</v>
      </c>
      <c r="AL54">
        <v>1</v>
      </c>
      <c r="AN54">
        <v>0</v>
      </c>
      <c r="AO54">
        <v>1</v>
      </c>
      <c r="AP54">
        <v>1</v>
      </c>
      <c r="AQ54">
        <v>0</v>
      </c>
      <c r="AR54">
        <v>0</v>
      </c>
      <c r="AS54" t="s">
        <v>3</v>
      </c>
      <c r="AT54">
        <v>5.88</v>
      </c>
      <c r="AU54" t="s">
        <v>69</v>
      </c>
      <c r="AV54">
        <v>0</v>
      </c>
      <c r="AW54">
        <v>2</v>
      </c>
      <c r="AX54">
        <v>76148341</v>
      </c>
      <c r="AY54">
        <v>1</v>
      </c>
      <c r="AZ54">
        <v>0</v>
      </c>
      <c r="BA54">
        <v>54</v>
      </c>
      <c r="BB54">
        <v>0</v>
      </c>
      <c r="BC54">
        <v>0</v>
      </c>
      <c r="BD54">
        <v>0</v>
      </c>
      <c r="BE54">
        <v>0</v>
      </c>
      <c r="BF54">
        <v>0</v>
      </c>
      <c r="BG54">
        <v>0</v>
      </c>
      <c r="BH54">
        <v>0</v>
      </c>
      <c r="BI54">
        <v>0</v>
      </c>
      <c r="BJ54">
        <v>0</v>
      </c>
      <c r="BK54">
        <v>0</v>
      </c>
      <c r="BL54">
        <v>0</v>
      </c>
      <c r="BM54">
        <v>0</v>
      </c>
      <c r="BN54">
        <v>0</v>
      </c>
      <c r="BO54">
        <v>0</v>
      </c>
      <c r="BP54">
        <v>0</v>
      </c>
      <c r="BQ54">
        <v>0</v>
      </c>
      <c r="BR54">
        <v>0</v>
      </c>
      <c r="BS54">
        <v>0</v>
      </c>
      <c r="BT54">
        <v>0</v>
      </c>
      <c r="BU54">
        <v>0</v>
      </c>
      <c r="BV54">
        <v>0</v>
      </c>
      <c r="BW54">
        <v>0</v>
      </c>
      <c r="CX54">
        <f>Y54*Source!I43</f>
        <v>0</v>
      </c>
      <c r="CY54">
        <f>AA54</f>
        <v>1</v>
      </c>
      <c r="CZ54">
        <f>AE54</f>
        <v>1</v>
      </c>
      <c r="DA54">
        <f>AI54</f>
        <v>1</v>
      </c>
      <c r="DB54">
        <f>ROUND((ROUND(AT54*CZ54,2)*0),6)</f>
        <v>0</v>
      </c>
      <c r="DC54">
        <f>ROUND((ROUND(AT54*AG54,2)*0),6)</f>
        <v>0</v>
      </c>
    </row>
    <row r="55" spans="1:107" x14ac:dyDescent="0.2">
      <c r="A55">
        <f>ROW(Source!A44)</f>
        <v>44</v>
      </c>
      <c r="B55">
        <v>76147896</v>
      </c>
      <c r="C55">
        <v>76148342</v>
      </c>
      <c r="D55">
        <v>42326370</v>
      </c>
      <c r="E55">
        <v>1</v>
      </c>
      <c r="F55">
        <v>1</v>
      </c>
      <c r="G55">
        <v>1</v>
      </c>
      <c r="H55">
        <v>1</v>
      </c>
      <c r="I55" t="s">
        <v>662</v>
      </c>
      <c r="J55" t="s">
        <v>3</v>
      </c>
      <c r="K55" t="s">
        <v>663</v>
      </c>
      <c r="L55">
        <v>1369</v>
      </c>
      <c r="N55">
        <v>1013</v>
      </c>
      <c r="O55" t="s">
        <v>623</v>
      </c>
      <c r="P55" t="s">
        <v>623</v>
      </c>
      <c r="Q55">
        <v>1</v>
      </c>
      <c r="W55">
        <v>0</v>
      </c>
      <c r="X55">
        <v>489703996</v>
      </c>
      <c r="Y55">
        <v>58.675199999999997</v>
      </c>
      <c r="AA55">
        <v>0</v>
      </c>
      <c r="AB55">
        <v>0</v>
      </c>
      <c r="AC55">
        <v>0</v>
      </c>
      <c r="AD55">
        <v>9.6199999999999992</v>
      </c>
      <c r="AE55">
        <v>0</v>
      </c>
      <c r="AF55">
        <v>0</v>
      </c>
      <c r="AG55">
        <v>0</v>
      </c>
      <c r="AH55">
        <v>9.6199999999999992</v>
      </c>
      <c r="AI55">
        <v>1</v>
      </c>
      <c r="AJ55">
        <v>1</v>
      </c>
      <c r="AK55">
        <v>1</v>
      </c>
      <c r="AL55">
        <v>1</v>
      </c>
      <c r="AN55">
        <v>0</v>
      </c>
      <c r="AO55">
        <v>1</v>
      </c>
      <c r="AP55">
        <v>1</v>
      </c>
      <c r="AQ55">
        <v>0</v>
      </c>
      <c r="AR55">
        <v>0</v>
      </c>
      <c r="AS55" t="s">
        <v>3</v>
      </c>
      <c r="AT55">
        <v>30.56</v>
      </c>
      <c r="AU55" t="s">
        <v>688</v>
      </c>
      <c r="AV55">
        <v>1</v>
      </c>
      <c r="AW55">
        <v>2</v>
      </c>
      <c r="AX55">
        <v>76148354</v>
      </c>
      <c r="AY55">
        <v>1</v>
      </c>
      <c r="AZ55">
        <v>0</v>
      </c>
      <c r="BA55">
        <v>55</v>
      </c>
      <c r="BB55">
        <v>0</v>
      </c>
      <c r="BC55">
        <v>0</v>
      </c>
      <c r="BD55">
        <v>0</v>
      </c>
      <c r="BE55">
        <v>0</v>
      </c>
      <c r="BF55">
        <v>0</v>
      </c>
      <c r="BG55">
        <v>0</v>
      </c>
      <c r="BH55">
        <v>0</v>
      </c>
      <c r="BI55">
        <v>0</v>
      </c>
      <c r="BJ55">
        <v>0</v>
      </c>
      <c r="BK55">
        <v>0</v>
      </c>
      <c r="BL55">
        <v>0</v>
      </c>
      <c r="BM55">
        <v>0</v>
      </c>
      <c r="BN55">
        <v>0</v>
      </c>
      <c r="BO55">
        <v>0</v>
      </c>
      <c r="BP55">
        <v>0</v>
      </c>
      <c r="BQ55">
        <v>0</v>
      </c>
      <c r="BR55">
        <v>0</v>
      </c>
      <c r="BS55">
        <v>0</v>
      </c>
      <c r="BT55">
        <v>0</v>
      </c>
      <c r="BU55">
        <v>0</v>
      </c>
      <c r="BV55">
        <v>0</v>
      </c>
      <c r="BW55">
        <v>0</v>
      </c>
      <c r="CX55">
        <f>Y55*Source!I44</f>
        <v>38.13888</v>
      </c>
      <c r="CY55">
        <f>AD55</f>
        <v>9.6199999999999992</v>
      </c>
      <c r="CZ55">
        <f>AH55</f>
        <v>9.6199999999999992</v>
      </c>
      <c r="DA55">
        <f>AL55</f>
        <v>1</v>
      </c>
      <c r="DB55">
        <f t="shared" ref="DB55:DB61" si="9">ROUND((ROUND(AT55*CZ55,2)*1.2*1.6),6)</f>
        <v>564.46079999999995</v>
      </c>
      <c r="DC55">
        <f t="shared" ref="DC55:DC61" si="10">ROUND((ROUND(AT55*AG55,2)*1.2*1.6),6)</f>
        <v>0</v>
      </c>
    </row>
    <row r="56" spans="1:107" x14ac:dyDescent="0.2">
      <c r="A56">
        <f>ROW(Source!A44)</f>
        <v>44</v>
      </c>
      <c r="B56">
        <v>76147896</v>
      </c>
      <c r="C56">
        <v>76148342</v>
      </c>
      <c r="D56">
        <v>121548</v>
      </c>
      <c r="E56">
        <v>1</v>
      </c>
      <c r="F56">
        <v>1</v>
      </c>
      <c r="G56">
        <v>1</v>
      </c>
      <c r="H56">
        <v>1</v>
      </c>
      <c r="I56" t="s">
        <v>30</v>
      </c>
      <c r="J56" t="s">
        <v>3</v>
      </c>
      <c r="K56" t="s">
        <v>628</v>
      </c>
      <c r="L56">
        <v>608254</v>
      </c>
      <c r="N56">
        <v>1013</v>
      </c>
      <c r="O56" t="s">
        <v>629</v>
      </c>
      <c r="P56" t="s">
        <v>629</v>
      </c>
      <c r="Q56">
        <v>1</v>
      </c>
      <c r="W56">
        <v>0</v>
      </c>
      <c r="X56">
        <v>-185737400</v>
      </c>
      <c r="Y56">
        <v>18.201599999999999</v>
      </c>
      <c r="AA56">
        <v>0</v>
      </c>
      <c r="AB56">
        <v>0</v>
      </c>
      <c r="AC56">
        <v>0</v>
      </c>
      <c r="AD56">
        <v>0</v>
      </c>
      <c r="AE56">
        <v>0</v>
      </c>
      <c r="AF56">
        <v>0</v>
      </c>
      <c r="AG56">
        <v>0</v>
      </c>
      <c r="AH56">
        <v>0</v>
      </c>
      <c r="AI56">
        <v>1</v>
      </c>
      <c r="AJ56">
        <v>1</v>
      </c>
      <c r="AK56">
        <v>1</v>
      </c>
      <c r="AL56">
        <v>1</v>
      </c>
      <c r="AN56">
        <v>0</v>
      </c>
      <c r="AO56">
        <v>1</v>
      </c>
      <c r="AP56">
        <v>1</v>
      </c>
      <c r="AQ56">
        <v>0</v>
      </c>
      <c r="AR56">
        <v>0</v>
      </c>
      <c r="AS56" t="s">
        <v>3</v>
      </c>
      <c r="AT56">
        <v>9.48</v>
      </c>
      <c r="AU56" t="s">
        <v>688</v>
      </c>
      <c r="AV56">
        <v>2</v>
      </c>
      <c r="AW56">
        <v>2</v>
      </c>
      <c r="AX56">
        <v>76148355</v>
      </c>
      <c r="AY56">
        <v>1</v>
      </c>
      <c r="AZ56">
        <v>0</v>
      </c>
      <c r="BA56">
        <v>56</v>
      </c>
      <c r="BB56">
        <v>0</v>
      </c>
      <c r="BC56">
        <v>0</v>
      </c>
      <c r="BD56">
        <v>0</v>
      </c>
      <c r="BE56">
        <v>0</v>
      </c>
      <c r="BF56">
        <v>0</v>
      </c>
      <c r="BG56">
        <v>0</v>
      </c>
      <c r="BH56">
        <v>0</v>
      </c>
      <c r="BI56">
        <v>0</v>
      </c>
      <c r="BJ56">
        <v>0</v>
      </c>
      <c r="BK56">
        <v>0</v>
      </c>
      <c r="BL56">
        <v>0</v>
      </c>
      <c r="BM56">
        <v>0</v>
      </c>
      <c r="BN56">
        <v>0</v>
      </c>
      <c r="BO56">
        <v>0</v>
      </c>
      <c r="BP56">
        <v>0</v>
      </c>
      <c r="BQ56">
        <v>0</v>
      </c>
      <c r="BR56">
        <v>0</v>
      </c>
      <c r="BS56">
        <v>0</v>
      </c>
      <c r="BT56">
        <v>0</v>
      </c>
      <c r="BU56">
        <v>0</v>
      </c>
      <c r="BV56">
        <v>0</v>
      </c>
      <c r="BW56">
        <v>0</v>
      </c>
      <c r="CX56">
        <f>Y56*Source!I44</f>
        <v>11.83104</v>
      </c>
      <c r="CY56">
        <f>AD56</f>
        <v>0</v>
      </c>
      <c r="CZ56">
        <f>AH56</f>
        <v>0</v>
      </c>
      <c r="DA56">
        <f>AL56</f>
        <v>1</v>
      </c>
      <c r="DB56">
        <f t="shared" si="9"/>
        <v>0</v>
      </c>
      <c r="DC56">
        <f t="shared" si="10"/>
        <v>0</v>
      </c>
    </row>
    <row r="57" spans="1:107" x14ac:dyDescent="0.2">
      <c r="A57">
        <f>ROW(Source!A44)</f>
        <v>44</v>
      </c>
      <c r="B57">
        <v>76147896</v>
      </c>
      <c r="C57">
        <v>76148342</v>
      </c>
      <c r="D57">
        <v>48975304</v>
      </c>
      <c r="E57">
        <v>1</v>
      </c>
      <c r="F57">
        <v>1</v>
      </c>
      <c r="G57">
        <v>1</v>
      </c>
      <c r="H57">
        <v>2</v>
      </c>
      <c r="I57" t="s">
        <v>664</v>
      </c>
      <c r="J57" t="s">
        <v>665</v>
      </c>
      <c r="K57" t="s">
        <v>666</v>
      </c>
      <c r="L57">
        <v>1368</v>
      </c>
      <c r="N57">
        <v>1011</v>
      </c>
      <c r="O57" t="s">
        <v>633</v>
      </c>
      <c r="P57" t="s">
        <v>633</v>
      </c>
      <c r="Q57">
        <v>1</v>
      </c>
      <c r="W57">
        <v>0</v>
      </c>
      <c r="X57">
        <v>-1000709144</v>
      </c>
      <c r="Y57">
        <v>0.38400000000000001</v>
      </c>
      <c r="AA57">
        <v>0</v>
      </c>
      <c r="AB57">
        <v>134.65</v>
      </c>
      <c r="AC57">
        <v>13.5</v>
      </c>
      <c r="AD57">
        <v>0</v>
      </c>
      <c r="AE57">
        <v>0</v>
      </c>
      <c r="AF57">
        <v>134.65</v>
      </c>
      <c r="AG57">
        <v>13.5</v>
      </c>
      <c r="AH57">
        <v>0</v>
      </c>
      <c r="AI57">
        <v>1</v>
      </c>
      <c r="AJ57">
        <v>1</v>
      </c>
      <c r="AK57">
        <v>1</v>
      </c>
      <c r="AL57">
        <v>1</v>
      </c>
      <c r="AN57">
        <v>0</v>
      </c>
      <c r="AO57">
        <v>1</v>
      </c>
      <c r="AP57">
        <v>1</v>
      </c>
      <c r="AQ57">
        <v>0</v>
      </c>
      <c r="AR57">
        <v>0</v>
      </c>
      <c r="AS57" t="s">
        <v>3</v>
      </c>
      <c r="AT57">
        <v>0.2</v>
      </c>
      <c r="AU57" t="s">
        <v>688</v>
      </c>
      <c r="AV57">
        <v>0</v>
      </c>
      <c r="AW57">
        <v>2</v>
      </c>
      <c r="AX57">
        <v>76148356</v>
      </c>
      <c r="AY57">
        <v>1</v>
      </c>
      <c r="AZ57">
        <v>0</v>
      </c>
      <c r="BA57">
        <v>57</v>
      </c>
      <c r="BB57">
        <v>0</v>
      </c>
      <c r="BC57">
        <v>0</v>
      </c>
      <c r="BD57">
        <v>0</v>
      </c>
      <c r="BE57">
        <v>0</v>
      </c>
      <c r="BF57">
        <v>0</v>
      </c>
      <c r="BG57">
        <v>0</v>
      </c>
      <c r="BH57">
        <v>0</v>
      </c>
      <c r="BI57">
        <v>0</v>
      </c>
      <c r="BJ57">
        <v>0</v>
      </c>
      <c r="BK57">
        <v>0</v>
      </c>
      <c r="BL57">
        <v>0</v>
      </c>
      <c r="BM57">
        <v>0</v>
      </c>
      <c r="BN57">
        <v>0</v>
      </c>
      <c r="BO57">
        <v>0</v>
      </c>
      <c r="BP57">
        <v>0</v>
      </c>
      <c r="BQ57">
        <v>0</v>
      </c>
      <c r="BR57">
        <v>0</v>
      </c>
      <c r="BS57">
        <v>0</v>
      </c>
      <c r="BT57">
        <v>0</v>
      </c>
      <c r="BU57">
        <v>0</v>
      </c>
      <c r="BV57">
        <v>0</v>
      </c>
      <c r="BW57">
        <v>0</v>
      </c>
      <c r="CX57">
        <f>Y57*Source!I44</f>
        <v>0.24960000000000002</v>
      </c>
      <c r="CY57">
        <f>AB57</f>
        <v>134.65</v>
      </c>
      <c r="CZ57">
        <f>AF57</f>
        <v>134.65</v>
      </c>
      <c r="DA57">
        <f>AJ57</f>
        <v>1</v>
      </c>
      <c r="DB57">
        <f t="shared" si="9"/>
        <v>51.705599999999997</v>
      </c>
      <c r="DC57">
        <f t="shared" si="10"/>
        <v>5.1840000000000002</v>
      </c>
    </row>
    <row r="58" spans="1:107" x14ac:dyDescent="0.2">
      <c r="A58">
        <f>ROW(Source!A44)</f>
        <v>44</v>
      </c>
      <c r="B58">
        <v>76147896</v>
      </c>
      <c r="C58">
        <v>76148342</v>
      </c>
      <c r="D58">
        <v>48975402</v>
      </c>
      <c r="E58">
        <v>1</v>
      </c>
      <c r="F58">
        <v>1</v>
      </c>
      <c r="G58">
        <v>1</v>
      </c>
      <c r="H58">
        <v>2</v>
      </c>
      <c r="I58" t="s">
        <v>667</v>
      </c>
      <c r="J58" t="s">
        <v>668</v>
      </c>
      <c r="K58" t="s">
        <v>669</v>
      </c>
      <c r="L58">
        <v>1368</v>
      </c>
      <c r="N58">
        <v>1011</v>
      </c>
      <c r="O58" t="s">
        <v>633</v>
      </c>
      <c r="P58" t="s">
        <v>633</v>
      </c>
      <c r="Q58">
        <v>1</v>
      </c>
      <c r="W58">
        <v>0</v>
      </c>
      <c r="X58">
        <v>2115864394</v>
      </c>
      <c r="Y58">
        <v>13.363200000000001</v>
      </c>
      <c r="AA58">
        <v>0</v>
      </c>
      <c r="AB58">
        <v>0.9</v>
      </c>
      <c r="AC58">
        <v>0</v>
      </c>
      <c r="AD58">
        <v>0</v>
      </c>
      <c r="AE58">
        <v>0</v>
      </c>
      <c r="AF58">
        <v>0.9</v>
      </c>
      <c r="AG58">
        <v>0</v>
      </c>
      <c r="AH58">
        <v>0</v>
      </c>
      <c r="AI58">
        <v>1</v>
      </c>
      <c r="AJ58">
        <v>1</v>
      </c>
      <c r="AK58">
        <v>1</v>
      </c>
      <c r="AL58">
        <v>1</v>
      </c>
      <c r="AN58">
        <v>0</v>
      </c>
      <c r="AO58">
        <v>1</v>
      </c>
      <c r="AP58">
        <v>1</v>
      </c>
      <c r="AQ58">
        <v>0</v>
      </c>
      <c r="AR58">
        <v>0</v>
      </c>
      <c r="AS58" t="s">
        <v>3</v>
      </c>
      <c r="AT58">
        <v>6.96</v>
      </c>
      <c r="AU58" t="s">
        <v>688</v>
      </c>
      <c r="AV58">
        <v>0</v>
      </c>
      <c r="AW58">
        <v>2</v>
      </c>
      <c r="AX58">
        <v>76148357</v>
      </c>
      <c r="AY58">
        <v>1</v>
      </c>
      <c r="AZ58">
        <v>0</v>
      </c>
      <c r="BA58">
        <v>58</v>
      </c>
      <c r="BB58">
        <v>0</v>
      </c>
      <c r="BC58">
        <v>0</v>
      </c>
      <c r="BD58">
        <v>0</v>
      </c>
      <c r="BE58">
        <v>0</v>
      </c>
      <c r="BF58">
        <v>0</v>
      </c>
      <c r="BG58">
        <v>0</v>
      </c>
      <c r="BH58">
        <v>0</v>
      </c>
      <c r="BI58">
        <v>0</v>
      </c>
      <c r="BJ58">
        <v>0</v>
      </c>
      <c r="BK58">
        <v>0</v>
      </c>
      <c r="BL58">
        <v>0</v>
      </c>
      <c r="BM58">
        <v>0</v>
      </c>
      <c r="BN58">
        <v>0</v>
      </c>
      <c r="BO58">
        <v>0</v>
      </c>
      <c r="BP58">
        <v>0</v>
      </c>
      <c r="BQ58">
        <v>0</v>
      </c>
      <c r="BR58">
        <v>0</v>
      </c>
      <c r="BS58">
        <v>0</v>
      </c>
      <c r="BT58">
        <v>0</v>
      </c>
      <c r="BU58">
        <v>0</v>
      </c>
      <c r="BV58">
        <v>0</v>
      </c>
      <c r="BW58">
        <v>0</v>
      </c>
      <c r="CX58">
        <f>Y58*Source!I44</f>
        <v>8.6860800000000005</v>
      </c>
      <c r="CY58">
        <f>AB58</f>
        <v>0.9</v>
      </c>
      <c r="CZ58">
        <f>AF58</f>
        <v>0.9</v>
      </c>
      <c r="DA58">
        <f>AJ58</f>
        <v>1</v>
      </c>
      <c r="DB58">
        <f t="shared" si="9"/>
        <v>12.0192</v>
      </c>
      <c r="DC58">
        <f t="shared" si="10"/>
        <v>0</v>
      </c>
    </row>
    <row r="59" spans="1:107" x14ac:dyDescent="0.2">
      <c r="A59">
        <f>ROW(Source!A44)</f>
        <v>44</v>
      </c>
      <c r="B59">
        <v>76147896</v>
      </c>
      <c r="C59">
        <v>76148342</v>
      </c>
      <c r="D59">
        <v>48975418</v>
      </c>
      <c r="E59">
        <v>1</v>
      </c>
      <c r="F59">
        <v>1</v>
      </c>
      <c r="G59">
        <v>1</v>
      </c>
      <c r="H59">
        <v>2</v>
      </c>
      <c r="I59" t="s">
        <v>670</v>
      </c>
      <c r="J59" t="s">
        <v>671</v>
      </c>
      <c r="K59" t="s">
        <v>672</v>
      </c>
      <c r="L59">
        <v>1368</v>
      </c>
      <c r="N59">
        <v>1011</v>
      </c>
      <c r="O59" t="s">
        <v>633</v>
      </c>
      <c r="P59" t="s">
        <v>633</v>
      </c>
      <c r="Q59">
        <v>1</v>
      </c>
      <c r="W59">
        <v>0</v>
      </c>
      <c r="X59">
        <v>754198958</v>
      </c>
      <c r="Y59">
        <v>13.363200000000001</v>
      </c>
      <c r="AA59">
        <v>0</v>
      </c>
      <c r="AB59">
        <v>6.9</v>
      </c>
      <c r="AC59">
        <v>0</v>
      </c>
      <c r="AD59">
        <v>0</v>
      </c>
      <c r="AE59">
        <v>0</v>
      </c>
      <c r="AF59">
        <v>6.9</v>
      </c>
      <c r="AG59">
        <v>0</v>
      </c>
      <c r="AH59">
        <v>0</v>
      </c>
      <c r="AI59">
        <v>1</v>
      </c>
      <c r="AJ59">
        <v>1</v>
      </c>
      <c r="AK59">
        <v>1</v>
      </c>
      <c r="AL59">
        <v>1</v>
      </c>
      <c r="AN59">
        <v>0</v>
      </c>
      <c r="AO59">
        <v>1</v>
      </c>
      <c r="AP59">
        <v>1</v>
      </c>
      <c r="AQ59">
        <v>0</v>
      </c>
      <c r="AR59">
        <v>0</v>
      </c>
      <c r="AS59" t="s">
        <v>3</v>
      </c>
      <c r="AT59">
        <v>6.96</v>
      </c>
      <c r="AU59" t="s">
        <v>688</v>
      </c>
      <c r="AV59">
        <v>0</v>
      </c>
      <c r="AW59">
        <v>2</v>
      </c>
      <c r="AX59">
        <v>76148358</v>
      </c>
      <c r="AY59">
        <v>1</v>
      </c>
      <c r="AZ59">
        <v>0</v>
      </c>
      <c r="BA59">
        <v>59</v>
      </c>
      <c r="BB59">
        <v>0</v>
      </c>
      <c r="BC59">
        <v>0</v>
      </c>
      <c r="BD59">
        <v>0</v>
      </c>
      <c r="BE59">
        <v>0</v>
      </c>
      <c r="BF59">
        <v>0</v>
      </c>
      <c r="BG59">
        <v>0</v>
      </c>
      <c r="BH59">
        <v>0</v>
      </c>
      <c r="BI59">
        <v>0</v>
      </c>
      <c r="BJ59">
        <v>0</v>
      </c>
      <c r="BK59">
        <v>0</v>
      </c>
      <c r="BL59">
        <v>0</v>
      </c>
      <c r="BM59">
        <v>0</v>
      </c>
      <c r="BN59">
        <v>0</v>
      </c>
      <c r="BO59">
        <v>0</v>
      </c>
      <c r="BP59">
        <v>0</v>
      </c>
      <c r="BQ59">
        <v>0</v>
      </c>
      <c r="BR59">
        <v>0</v>
      </c>
      <c r="BS59">
        <v>0</v>
      </c>
      <c r="BT59">
        <v>0</v>
      </c>
      <c r="BU59">
        <v>0</v>
      </c>
      <c r="BV59">
        <v>0</v>
      </c>
      <c r="BW59">
        <v>0</v>
      </c>
      <c r="CX59">
        <f>Y59*Source!I44</f>
        <v>8.6860800000000005</v>
      </c>
      <c r="CY59">
        <f>AB59</f>
        <v>6.9</v>
      </c>
      <c r="CZ59">
        <f>AF59</f>
        <v>6.9</v>
      </c>
      <c r="DA59">
        <f>AJ59</f>
        <v>1</v>
      </c>
      <c r="DB59">
        <f t="shared" si="9"/>
        <v>92.198400000000007</v>
      </c>
      <c r="DC59">
        <f t="shared" si="10"/>
        <v>0</v>
      </c>
    </row>
    <row r="60" spans="1:107" x14ac:dyDescent="0.2">
      <c r="A60">
        <f>ROW(Source!A44)</f>
        <v>44</v>
      </c>
      <c r="B60">
        <v>76147896</v>
      </c>
      <c r="C60">
        <v>76148342</v>
      </c>
      <c r="D60">
        <v>48975457</v>
      </c>
      <c r="E60">
        <v>1</v>
      </c>
      <c r="F60">
        <v>1</v>
      </c>
      <c r="G60">
        <v>1</v>
      </c>
      <c r="H60">
        <v>2</v>
      </c>
      <c r="I60" t="s">
        <v>673</v>
      </c>
      <c r="J60" t="s">
        <v>674</v>
      </c>
      <c r="K60" t="s">
        <v>675</v>
      </c>
      <c r="L60">
        <v>1368</v>
      </c>
      <c r="N60">
        <v>1011</v>
      </c>
      <c r="O60" t="s">
        <v>633</v>
      </c>
      <c r="P60" t="s">
        <v>633</v>
      </c>
      <c r="Q60">
        <v>1</v>
      </c>
      <c r="W60">
        <v>0</v>
      </c>
      <c r="X60">
        <v>-715990808</v>
      </c>
      <c r="Y60">
        <v>17.817599999999999</v>
      </c>
      <c r="AA60">
        <v>0</v>
      </c>
      <c r="AB60">
        <v>142.69999999999999</v>
      </c>
      <c r="AC60">
        <v>13.5</v>
      </c>
      <c r="AD60">
        <v>0</v>
      </c>
      <c r="AE60">
        <v>0</v>
      </c>
      <c r="AF60">
        <v>142.69999999999999</v>
      </c>
      <c r="AG60">
        <v>13.5</v>
      </c>
      <c r="AH60">
        <v>0</v>
      </c>
      <c r="AI60">
        <v>1</v>
      </c>
      <c r="AJ60">
        <v>1</v>
      </c>
      <c r="AK60">
        <v>1</v>
      </c>
      <c r="AL60">
        <v>1</v>
      </c>
      <c r="AN60">
        <v>0</v>
      </c>
      <c r="AO60">
        <v>1</v>
      </c>
      <c r="AP60">
        <v>1</v>
      </c>
      <c r="AQ60">
        <v>0</v>
      </c>
      <c r="AR60">
        <v>0</v>
      </c>
      <c r="AS60" t="s">
        <v>3</v>
      </c>
      <c r="AT60">
        <v>9.2799999999999994</v>
      </c>
      <c r="AU60" t="s">
        <v>688</v>
      </c>
      <c r="AV60">
        <v>0</v>
      </c>
      <c r="AW60">
        <v>2</v>
      </c>
      <c r="AX60">
        <v>76148359</v>
      </c>
      <c r="AY60">
        <v>1</v>
      </c>
      <c r="AZ60">
        <v>0</v>
      </c>
      <c r="BA60">
        <v>60</v>
      </c>
      <c r="BB60">
        <v>0</v>
      </c>
      <c r="BC60">
        <v>0</v>
      </c>
      <c r="BD60">
        <v>0</v>
      </c>
      <c r="BE60">
        <v>0</v>
      </c>
      <c r="BF60">
        <v>0</v>
      </c>
      <c r="BG60">
        <v>0</v>
      </c>
      <c r="BH60">
        <v>0</v>
      </c>
      <c r="BI60">
        <v>0</v>
      </c>
      <c r="BJ60">
        <v>0</v>
      </c>
      <c r="BK60">
        <v>0</v>
      </c>
      <c r="BL60">
        <v>0</v>
      </c>
      <c r="BM60">
        <v>0</v>
      </c>
      <c r="BN60">
        <v>0</v>
      </c>
      <c r="BO60">
        <v>0</v>
      </c>
      <c r="BP60">
        <v>0</v>
      </c>
      <c r="BQ60">
        <v>0</v>
      </c>
      <c r="BR60">
        <v>0</v>
      </c>
      <c r="BS60">
        <v>0</v>
      </c>
      <c r="BT60">
        <v>0</v>
      </c>
      <c r="BU60">
        <v>0</v>
      </c>
      <c r="BV60">
        <v>0</v>
      </c>
      <c r="BW60">
        <v>0</v>
      </c>
      <c r="CX60">
        <f>Y60*Source!I44</f>
        <v>11.581439999999999</v>
      </c>
      <c r="CY60">
        <f>AB60</f>
        <v>142.69999999999999</v>
      </c>
      <c r="CZ60">
        <f>AF60</f>
        <v>142.69999999999999</v>
      </c>
      <c r="DA60">
        <f>AJ60</f>
        <v>1</v>
      </c>
      <c r="DB60">
        <f t="shared" si="9"/>
        <v>2542.5792000000001</v>
      </c>
      <c r="DC60">
        <f t="shared" si="10"/>
        <v>240.5376</v>
      </c>
    </row>
    <row r="61" spans="1:107" x14ac:dyDescent="0.2">
      <c r="A61">
        <f>ROW(Source!A44)</f>
        <v>44</v>
      </c>
      <c r="B61">
        <v>76147896</v>
      </c>
      <c r="C61">
        <v>76148342</v>
      </c>
      <c r="D61">
        <v>48977174</v>
      </c>
      <c r="E61">
        <v>1</v>
      </c>
      <c r="F61">
        <v>1</v>
      </c>
      <c r="G61">
        <v>1</v>
      </c>
      <c r="H61">
        <v>2</v>
      </c>
      <c r="I61" t="s">
        <v>676</v>
      </c>
      <c r="J61" t="s">
        <v>677</v>
      </c>
      <c r="K61" t="s">
        <v>678</v>
      </c>
      <c r="L61">
        <v>1368</v>
      </c>
      <c r="N61">
        <v>1011</v>
      </c>
      <c r="O61" t="s">
        <v>633</v>
      </c>
      <c r="P61" t="s">
        <v>633</v>
      </c>
      <c r="Q61">
        <v>1</v>
      </c>
      <c r="W61">
        <v>0</v>
      </c>
      <c r="X61">
        <v>82797005</v>
      </c>
      <c r="Y61">
        <v>0.38400000000000001</v>
      </c>
      <c r="AA61">
        <v>0</v>
      </c>
      <c r="AB61">
        <v>87.17</v>
      </c>
      <c r="AC61">
        <v>11.6</v>
      </c>
      <c r="AD61">
        <v>0</v>
      </c>
      <c r="AE61">
        <v>0</v>
      </c>
      <c r="AF61">
        <v>87.17</v>
      </c>
      <c r="AG61">
        <v>11.6</v>
      </c>
      <c r="AH61">
        <v>0</v>
      </c>
      <c r="AI61">
        <v>1</v>
      </c>
      <c r="AJ61">
        <v>1</v>
      </c>
      <c r="AK61">
        <v>1</v>
      </c>
      <c r="AL61">
        <v>1</v>
      </c>
      <c r="AN61">
        <v>0</v>
      </c>
      <c r="AO61">
        <v>1</v>
      </c>
      <c r="AP61">
        <v>1</v>
      </c>
      <c r="AQ61">
        <v>0</v>
      </c>
      <c r="AR61">
        <v>0</v>
      </c>
      <c r="AS61" t="s">
        <v>3</v>
      </c>
      <c r="AT61">
        <v>0.2</v>
      </c>
      <c r="AU61" t="s">
        <v>688</v>
      </c>
      <c r="AV61">
        <v>0</v>
      </c>
      <c r="AW61">
        <v>2</v>
      </c>
      <c r="AX61">
        <v>76148360</v>
      </c>
      <c r="AY61">
        <v>1</v>
      </c>
      <c r="AZ61">
        <v>0</v>
      </c>
      <c r="BA61">
        <v>61</v>
      </c>
      <c r="BB61">
        <v>0</v>
      </c>
      <c r="BC61">
        <v>0</v>
      </c>
      <c r="BD61">
        <v>0</v>
      </c>
      <c r="BE61">
        <v>0</v>
      </c>
      <c r="BF61">
        <v>0</v>
      </c>
      <c r="BG61">
        <v>0</v>
      </c>
      <c r="BH61">
        <v>0</v>
      </c>
      <c r="BI61">
        <v>0</v>
      </c>
      <c r="BJ61">
        <v>0</v>
      </c>
      <c r="BK61">
        <v>0</v>
      </c>
      <c r="BL61">
        <v>0</v>
      </c>
      <c r="BM61">
        <v>0</v>
      </c>
      <c r="BN61">
        <v>0</v>
      </c>
      <c r="BO61">
        <v>0</v>
      </c>
      <c r="BP61">
        <v>0</v>
      </c>
      <c r="BQ61">
        <v>0</v>
      </c>
      <c r="BR61">
        <v>0</v>
      </c>
      <c r="BS61">
        <v>0</v>
      </c>
      <c r="BT61">
        <v>0</v>
      </c>
      <c r="BU61">
        <v>0</v>
      </c>
      <c r="BV61">
        <v>0</v>
      </c>
      <c r="BW61">
        <v>0</v>
      </c>
      <c r="CX61">
        <f>Y61*Source!I44</f>
        <v>0.24960000000000002</v>
      </c>
      <c r="CY61">
        <f>AB61</f>
        <v>87.17</v>
      </c>
      <c r="CZ61">
        <f>AF61</f>
        <v>87.17</v>
      </c>
      <c r="DA61">
        <f>AJ61</f>
        <v>1</v>
      </c>
      <c r="DB61">
        <f t="shared" si="9"/>
        <v>33.465600000000002</v>
      </c>
      <c r="DC61">
        <f t="shared" si="10"/>
        <v>4.4543999999999997</v>
      </c>
    </row>
    <row r="62" spans="1:107" x14ac:dyDescent="0.2">
      <c r="A62">
        <f>ROW(Source!A44)</f>
        <v>44</v>
      </c>
      <c r="B62">
        <v>76147896</v>
      </c>
      <c r="C62">
        <v>76148342</v>
      </c>
      <c r="D62">
        <v>48903634</v>
      </c>
      <c r="E62">
        <v>1</v>
      </c>
      <c r="F62">
        <v>1</v>
      </c>
      <c r="G62">
        <v>1</v>
      </c>
      <c r="H62">
        <v>3</v>
      </c>
      <c r="I62" t="s">
        <v>679</v>
      </c>
      <c r="J62" t="s">
        <v>680</v>
      </c>
      <c r="K62" t="s">
        <v>681</v>
      </c>
      <c r="L62">
        <v>1308</v>
      </c>
      <c r="N62">
        <v>1003</v>
      </c>
      <c r="O62" t="s">
        <v>345</v>
      </c>
      <c r="P62" t="s">
        <v>345</v>
      </c>
      <c r="Q62">
        <v>100</v>
      </c>
      <c r="W62">
        <v>0</v>
      </c>
      <c r="X62">
        <v>96057515</v>
      </c>
      <c r="Y62">
        <v>2.4500000000000001E-2</v>
      </c>
      <c r="AA62">
        <v>120</v>
      </c>
      <c r="AB62">
        <v>0</v>
      </c>
      <c r="AC62">
        <v>0</v>
      </c>
      <c r="AD62">
        <v>0</v>
      </c>
      <c r="AE62">
        <v>120</v>
      </c>
      <c r="AF62">
        <v>0</v>
      </c>
      <c r="AG62">
        <v>0</v>
      </c>
      <c r="AH62">
        <v>0</v>
      </c>
      <c r="AI62">
        <v>1</v>
      </c>
      <c r="AJ62">
        <v>1</v>
      </c>
      <c r="AK62">
        <v>1</v>
      </c>
      <c r="AL62">
        <v>1</v>
      </c>
      <c r="AN62">
        <v>0</v>
      </c>
      <c r="AO62">
        <v>1</v>
      </c>
      <c r="AP62">
        <v>0</v>
      </c>
      <c r="AQ62">
        <v>0</v>
      </c>
      <c r="AR62">
        <v>0</v>
      </c>
      <c r="AS62" t="s">
        <v>3</v>
      </c>
      <c r="AT62">
        <v>2.4500000000000001E-2</v>
      </c>
      <c r="AU62" t="s">
        <v>3</v>
      </c>
      <c r="AV62">
        <v>0</v>
      </c>
      <c r="AW62">
        <v>2</v>
      </c>
      <c r="AX62">
        <v>76148361</v>
      </c>
      <c r="AY62">
        <v>1</v>
      </c>
      <c r="AZ62">
        <v>0</v>
      </c>
      <c r="BA62">
        <v>62</v>
      </c>
      <c r="BB62">
        <v>0</v>
      </c>
      <c r="BC62">
        <v>0</v>
      </c>
      <c r="BD62">
        <v>0</v>
      </c>
      <c r="BE62">
        <v>0</v>
      </c>
      <c r="BF62">
        <v>0</v>
      </c>
      <c r="BG62">
        <v>0</v>
      </c>
      <c r="BH62">
        <v>0</v>
      </c>
      <c r="BI62">
        <v>0</v>
      </c>
      <c r="BJ62">
        <v>0</v>
      </c>
      <c r="BK62">
        <v>0</v>
      </c>
      <c r="BL62">
        <v>0</v>
      </c>
      <c r="BM62">
        <v>0</v>
      </c>
      <c r="BN62">
        <v>0</v>
      </c>
      <c r="BO62">
        <v>0</v>
      </c>
      <c r="BP62">
        <v>0</v>
      </c>
      <c r="BQ62">
        <v>0</v>
      </c>
      <c r="BR62">
        <v>0</v>
      </c>
      <c r="BS62">
        <v>0</v>
      </c>
      <c r="BT62">
        <v>0</v>
      </c>
      <c r="BU62">
        <v>0</v>
      </c>
      <c r="BV62">
        <v>0</v>
      </c>
      <c r="BW62">
        <v>0</v>
      </c>
      <c r="CX62">
        <f>Y62*Source!I44</f>
        <v>1.5925000000000002E-2</v>
      </c>
      <c r="CY62">
        <f>AA62</f>
        <v>120</v>
      </c>
      <c r="CZ62">
        <f>AE62</f>
        <v>120</v>
      </c>
      <c r="DA62">
        <f>AI62</f>
        <v>1</v>
      </c>
      <c r="DB62">
        <f>ROUND(ROUND(AT62*CZ62,2),6)</f>
        <v>2.94</v>
      </c>
      <c r="DC62">
        <f>ROUND(ROUND(AT62*AG62,2),6)</f>
        <v>0</v>
      </c>
    </row>
    <row r="63" spans="1:107" x14ac:dyDescent="0.2">
      <c r="A63">
        <f>ROW(Source!A44)</f>
        <v>44</v>
      </c>
      <c r="B63">
        <v>76147896</v>
      </c>
      <c r="C63">
        <v>76148342</v>
      </c>
      <c r="D63">
        <v>48915251</v>
      </c>
      <c r="E63">
        <v>1</v>
      </c>
      <c r="F63">
        <v>1</v>
      </c>
      <c r="G63">
        <v>1</v>
      </c>
      <c r="H63">
        <v>3</v>
      </c>
      <c r="I63" t="s">
        <v>682</v>
      </c>
      <c r="J63" t="s">
        <v>683</v>
      </c>
      <c r="K63" t="s">
        <v>684</v>
      </c>
      <c r="L63">
        <v>1348</v>
      </c>
      <c r="N63">
        <v>1009</v>
      </c>
      <c r="O63" t="s">
        <v>362</v>
      </c>
      <c r="P63" t="s">
        <v>362</v>
      </c>
      <c r="Q63">
        <v>1000</v>
      </c>
      <c r="W63">
        <v>0</v>
      </c>
      <c r="X63">
        <v>-1424823927</v>
      </c>
      <c r="Y63">
        <v>2.8800000000000002E-3</v>
      </c>
      <c r="AA63">
        <v>7826.9</v>
      </c>
      <c r="AB63">
        <v>0</v>
      </c>
      <c r="AC63">
        <v>0</v>
      </c>
      <c r="AD63">
        <v>0</v>
      </c>
      <c r="AE63">
        <v>7826.9</v>
      </c>
      <c r="AF63">
        <v>0</v>
      </c>
      <c r="AG63">
        <v>0</v>
      </c>
      <c r="AH63">
        <v>0</v>
      </c>
      <c r="AI63">
        <v>1</v>
      </c>
      <c r="AJ63">
        <v>1</v>
      </c>
      <c r="AK63">
        <v>1</v>
      </c>
      <c r="AL63">
        <v>1</v>
      </c>
      <c r="AN63">
        <v>0</v>
      </c>
      <c r="AO63">
        <v>1</v>
      </c>
      <c r="AP63">
        <v>0</v>
      </c>
      <c r="AQ63">
        <v>0</v>
      </c>
      <c r="AR63">
        <v>0</v>
      </c>
      <c r="AS63" t="s">
        <v>3</v>
      </c>
      <c r="AT63">
        <v>2.8800000000000002E-3</v>
      </c>
      <c r="AU63" t="s">
        <v>3</v>
      </c>
      <c r="AV63">
        <v>0</v>
      </c>
      <c r="AW63">
        <v>2</v>
      </c>
      <c r="AX63">
        <v>76148362</v>
      </c>
      <c r="AY63">
        <v>1</v>
      </c>
      <c r="AZ63">
        <v>0</v>
      </c>
      <c r="BA63">
        <v>63</v>
      </c>
      <c r="BB63">
        <v>0</v>
      </c>
      <c r="BC63">
        <v>0</v>
      </c>
      <c r="BD63">
        <v>0</v>
      </c>
      <c r="BE63">
        <v>0</v>
      </c>
      <c r="BF63">
        <v>0</v>
      </c>
      <c r="BG63">
        <v>0</v>
      </c>
      <c r="BH63">
        <v>0</v>
      </c>
      <c r="BI63">
        <v>0</v>
      </c>
      <c r="BJ63">
        <v>0</v>
      </c>
      <c r="BK63">
        <v>0</v>
      </c>
      <c r="BL63">
        <v>0</v>
      </c>
      <c r="BM63">
        <v>0</v>
      </c>
      <c r="BN63">
        <v>0</v>
      </c>
      <c r="BO63">
        <v>0</v>
      </c>
      <c r="BP63">
        <v>0</v>
      </c>
      <c r="BQ63">
        <v>0</v>
      </c>
      <c r="BR63">
        <v>0</v>
      </c>
      <c r="BS63">
        <v>0</v>
      </c>
      <c r="BT63">
        <v>0</v>
      </c>
      <c r="BU63">
        <v>0</v>
      </c>
      <c r="BV63">
        <v>0</v>
      </c>
      <c r="BW63">
        <v>0</v>
      </c>
      <c r="CX63">
        <f>Y63*Source!I44</f>
        <v>1.8720000000000002E-3</v>
      </c>
      <c r="CY63">
        <f>AA63</f>
        <v>7826.9</v>
      </c>
      <c r="CZ63">
        <f>AE63</f>
        <v>7826.9</v>
      </c>
      <c r="DA63">
        <f>AI63</f>
        <v>1</v>
      </c>
      <c r="DB63">
        <f>ROUND(ROUND(AT63*CZ63,2),6)</f>
        <v>22.54</v>
      </c>
      <c r="DC63">
        <f>ROUND(ROUND(AT63*AG63,2),6)</f>
        <v>0</v>
      </c>
    </row>
    <row r="64" spans="1:107" x14ac:dyDescent="0.2">
      <c r="A64">
        <f>ROW(Source!A44)</f>
        <v>44</v>
      </c>
      <c r="B64">
        <v>76147896</v>
      </c>
      <c r="C64">
        <v>76148342</v>
      </c>
      <c r="D64">
        <v>48958748</v>
      </c>
      <c r="E64">
        <v>1</v>
      </c>
      <c r="F64">
        <v>1</v>
      </c>
      <c r="G64">
        <v>1</v>
      </c>
      <c r="H64">
        <v>3</v>
      </c>
      <c r="I64" t="s">
        <v>685</v>
      </c>
      <c r="J64" t="s">
        <v>686</v>
      </c>
      <c r="K64" t="s">
        <v>687</v>
      </c>
      <c r="L64">
        <v>1346</v>
      </c>
      <c r="N64">
        <v>1009</v>
      </c>
      <c r="O64" t="s">
        <v>414</v>
      </c>
      <c r="P64" t="s">
        <v>414</v>
      </c>
      <c r="Q64">
        <v>1</v>
      </c>
      <c r="W64">
        <v>0</v>
      </c>
      <c r="X64">
        <v>1811248231</v>
      </c>
      <c r="Y64">
        <v>0.5</v>
      </c>
      <c r="AA64">
        <v>68.05</v>
      </c>
      <c r="AB64">
        <v>0</v>
      </c>
      <c r="AC64">
        <v>0</v>
      </c>
      <c r="AD64">
        <v>0</v>
      </c>
      <c r="AE64">
        <v>68.05</v>
      </c>
      <c r="AF64">
        <v>0</v>
      </c>
      <c r="AG64">
        <v>0</v>
      </c>
      <c r="AH64">
        <v>0</v>
      </c>
      <c r="AI64">
        <v>1</v>
      </c>
      <c r="AJ64">
        <v>1</v>
      </c>
      <c r="AK64">
        <v>1</v>
      </c>
      <c r="AL64">
        <v>1</v>
      </c>
      <c r="AN64">
        <v>0</v>
      </c>
      <c r="AO64">
        <v>1</v>
      </c>
      <c r="AP64">
        <v>0</v>
      </c>
      <c r="AQ64">
        <v>0</v>
      </c>
      <c r="AR64">
        <v>0</v>
      </c>
      <c r="AS64" t="s">
        <v>3</v>
      </c>
      <c r="AT64">
        <v>0.5</v>
      </c>
      <c r="AU64" t="s">
        <v>3</v>
      </c>
      <c r="AV64">
        <v>0</v>
      </c>
      <c r="AW64">
        <v>2</v>
      </c>
      <c r="AX64">
        <v>76148363</v>
      </c>
      <c r="AY64">
        <v>1</v>
      </c>
      <c r="AZ64">
        <v>0</v>
      </c>
      <c r="BA64">
        <v>64</v>
      </c>
      <c r="BB64">
        <v>0</v>
      </c>
      <c r="BC64">
        <v>0</v>
      </c>
      <c r="BD64">
        <v>0</v>
      </c>
      <c r="BE64">
        <v>0</v>
      </c>
      <c r="BF64">
        <v>0</v>
      </c>
      <c r="BG64">
        <v>0</v>
      </c>
      <c r="BH64">
        <v>0</v>
      </c>
      <c r="BI64">
        <v>0</v>
      </c>
      <c r="BJ64">
        <v>0</v>
      </c>
      <c r="BK64">
        <v>0</v>
      </c>
      <c r="BL64">
        <v>0</v>
      </c>
      <c r="BM64">
        <v>0</v>
      </c>
      <c r="BN64">
        <v>0</v>
      </c>
      <c r="BO64">
        <v>0</v>
      </c>
      <c r="BP64">
        <v>0</v>
      </c>
      <c r="BQ64">
        <v>0</v>
      </c>
      <c r="BR64">
        <v>0</v>
      </c>
      <c r="BS64">
        <v>0</v>
      </c>
      <c r="BT64">
        <v>0</v>
      </c>
      <c r="BU64">
        <v>0</v>
      </c>
      <c r="BV64">
        <v>0</v>
      </c>
      <c r="BW64">
        <v>0</v>
      </c>
      <c r="CX64">
        <f>Y64*Source!I44</f>
        <v>0.32500000000000001</v>
      </c>
      <c r="CY64">
        <f>AA64</f>
        <v>68.05</v>
      </c>
      <c r="CZ64">
        <f>AE64</f>
        <v>68.05</v>
      </c>
      <c r="DA64">
        <f>AI64</f>
        <v>1</v>
      </c>
      <c r="DB64">
        <f>ROUND(ROUND(AT64*CZ64,2),6)</f>
        <v>34.03</v>
      </c>
      <c r="DC64">
        <f>ROUND(ROUND(AT64*AG64,2),6)</f>
        <v>0</v>
      </c>
    </row>
    <row r="65" spans="1:107" x14ac:dyDescent="0.2">
      <c r="A65">
        <f>ROW(Source!A44)</f>
        <v>44</v>
      </c>
      <c r="B65">
        <v>76147896</v>
      </c>
      <c r="C65">
        <v>76148342</v>
      </c>
      <c r="D65">
        <v>48974791</v>
      </c>
      <c r="E65">
        <v>1</v>
      </c>
      <c r="F65">
        <v>1</v>
      </c>
      <c r="G65">
        <v>1</v>
      </c>
      <c r="H65">
        <v>3</v>
      </c>
      <c r="I65" t="s">
        <v>658</v>
      </c>
      <c r="J65" t="s">
        <v>659</v>
      </c>
      <c r="K65" t="s">
        <v>660</v>
      </c>
      <c r="L65">
        <v>1374</v>
      </c>
      <c r="N65">
        <v>1013</v>
      </c>
      <c r="O65" t="s">
        <v>661</v>
      </c>
      <c r="P65" t="s">
        <v>661</v>
      </c>
      <c r="Q65">
        <v>1</v>
      </c>
      <c r="W65">
        <v>0</v>
      </c>
      <c r="X65">
        <v>-1347562341</v>
      </c>
      <c r="Y65">
        <v>5.88</v>
      </c>
      <c r="AA65">
        <v>1</v>
      </c>
      <c r="AB65">
        <v>0</v>
      </c>
      <c r="AC65">
        <v>0</v>
      </c>
      <c r="AD65">
        <v>0</v>
      </c>
      <c r="AE65">
        <v>1</v>
      </c>
      <c r="AF65">
        <v>0</v>
      </c>
      <c r="AG65">
        <v>0</v>
      </c>
      <c r="AH65">
        <v>0</v>
      </c>
      <c r="AI65">
        <v>1</v>
      </c>
      <c r="AJ65">
        <v>1</v>
      </c>
      <c r="AK65">
        <v>1</v>
      </c>
      <c r="AL65">
        <v>1</v>
      </c>
      <c r="AN65">
        <v>0</v>
      </c>
      <c r="AO65">
        <v>1</v>
      </c>
      <c r="AP65">
        <v>0</v>
      </c>
      <c r="AQ65">
        <v>0</v>
      </c>
      <c r="AR65">
        <v>0</v>
      </c>
      <c r="AS65" t="s">
        <v>3</v>
      </c>
      <c r="AT65">
        <v>5.88</v>
      </c>
      <c r="AU65" t="s">
        <v>3</v>
      </c>
      <c r="AV65">
        <v>0</v>
      </c>
      <c r="AW65">
        <v>2</v>
      </c>
      <c r="AX65">
        <v>76148364</v>
      </c>
      <c r="AY65">
        <v>1</v>
      </c>
      <c r="AZ65">
        <v>0</v>
      </c>
      <c r="BA65">
        <v>65</v>
      </c>
      <c r="BB65">
        <v>0</v>
      </c>
      <c r="BC65">
        <v>0</v>
      </c>
      <c r="BD65">
        <v>0</v>
      </c>
      <c r="BE65">
        <v>0</v>
      </c>
      <c r="BF65">
        <v>0</v>
      </c>
      <c r="BG65">
        <v>0</v>
      </c>
      <c r="BH65">
        <v>0</v>
      </c>
      <c r="BI65">
        <v>0</v>
      </c>
      <c r="BJ65">
        <v>0</v>
      </c>
      <c r="BK65">
        <v>0</v>
      </c>
      <c r="BL65">
        <v>0</v>
      </c>
      <c r="BM65">
        <v>0</v>
      </c>
      <c r="BN65">
        <v>0</v>
      </c>
      <c r="BO65">
        <v>0</v>
      </c>
      <c r="BP65">
        <v>0</v>
      </c>
      <c r="BQ65">
        <v>0</v>
      </c>
      <c r="BR65">
        <v>0</v>
      </c>
      <c r="BS65">
        <v>0</v>
      </c>
      <c r="BT65">
        <v>0</v>
      </c>
      <c r="BU65">
        <v>0</v>
      </c>
      <c r="BV65">
        <v>0</v>
      </c>
      <c r="BW65">
        <v>0</v>
      </c>
      <c r="CX65">
        <f>Y65*Source!I44</f>
        <v>3.8220000000000001</v>
      </c>
      <c r="CY65">
        <f>AA65</f>
        <v>1</v>
      </c>
      <c r="CZ65">
        <f>AE65</f>
        <v>1</v>
      </c>
      <c r="DA65">
        <f>AI65</f>
        <v>1</v>
      </c>
      <c r="DB65">
        <f>ROUND(ROUND(AT65*CZ65,2),6)</f>
        <v>5.88</v>
      </c>
      <c r="DC65">
        <f>ROUND(ROUND(AT65*AG65,2),6)</f>
        <v>0</v>
      </c>
    </row>
    <row r="66" spans="1:107" x14ac:dyDescent="0.2">
      <c r="A66">
        <f>ROW(Source!A45)</f>
        <v>45</v>
      </c>
      <c r="B66">
        <v>76147894</v>
      </c>
      <c r="C66">
        <v>76148342</v>
      </c>
      <c r="D66">
        <v>42326370</v>
      </c>
      <c r="E66">
        <v>1</v>
      </c>
      <c r="F66">
        <v>1</v>
      </c>
      <c r="G66">
        <v>1</v>
      </c>
      <c r="H66">
        <v>1</v>
      </c>
      <c r="I66" t="s">
        <v>662</v>
      </c>
      <c r="J66" t="s">
        <v>3</v>
      </c>
      <c r="K66" t="s">
        <v>663</v>
      </c>
      <c r="L66">
        <v>1369</v>
      </c>
      <c r="N66">
        <v>1013</v>
      </c>
      <c r="O66" t="s">
        <v>623</v>
      </c>
      <c r="P66" t="s">
        <v>623</v>
      </c>
      <c r="Q66">
        <v>1</v>
      </c>
      <c r="W66">
        <v>0</v>
      </c>
      <c r="X66">
        <v>489703996</v>
      </c>
      <c r="Y66">
        <v>58.675199999999997</v>
      </c>
      <c r="AA66">
        <v>0</v>
      </c>
      <c r="AB66">
        <v>0</v>
      </c>
      <c r="AC66">
        <v>0</v>
      </c>
      <c r="AD66">
        <v>9.6199999999999992</v>
      </c>
      <c r="AE66">
        <v>0</v>
      </c>
      <c r="AF66">
        <v>0</v>
      </c>
      <c r="AG66">
        <v>0</v>
      </c>
      <c r="AH66">
        <v>9.6199999999999992</v>
      </c>
      <c r="AI66">
        <v>1</v>
      </c>
      <c r="AJ66">
        <v>1</v>
      </c>
      <c r="AK66">
        <v>1</v>
      </c>
      <c r="AL66">
        <v>1</v>
      </c>
      <c r="AN66">
        <v>0</v>
      </c>
      <c r="AO66">
        <v>1</v>
      </c>
      <c r="AP66">
        <v>1</v>
      </c>
      <c r="AQ66">
        <v>0</v>
      </c>
      <c r="AR66">
        <v>0</v>
      </c>
      <c r="AS66" t="s">
        <v>3</v>
      </c>
      <c r="AT66">
        <v>30.56</v>
      </c>
      <c r="AU66" t="s">
        <v>688</v>
      </c>
      <c r="AV66">
        <v>1</v>
      </c>
      <c r="AW66">
        <v>2</v>
      </c>
      <c r="AX66">
        <v>76148354</v>
      </c>
      <c r="AY66">
        <v>1</v>
      </c>
      <c r="AZ66">
        <v>0</v>
      </c>
      <c r="BA66">
        <v>66</v>
      </c>
      <c r="BB66">
        <v>0</v>
      </c>
      <c r="BC66">
        <v>0</v>
      </c>
      <c r="BD66">
        <v>0</v>
      </c>
      <c r="BE66">
        <v>0</v>
      </c>
      <c r="BF66">
        <v>0</v>
      </c>
      <c r="BG66">
        <v>0</v>
      </c>
      <c r="BH66">
        <v>0</v>
      </c>
      <c r="BI66">
        <v>0</v>
      </c>
      <c r="BJ66">
        <v>0</v>
      </c>
      <c r="BK66">
        <v>0</v>
      </c>
      <c r="BL66">
        <v>0</v>
      </c>
      <c r="BM66">
        <v>0</v>
      </c>
      <c r="BN66">
        <v>0</v>
      </c>
      <c r="BO66">
        <v>0</v>
      </c>
      <c r="BP66">
        <v>0</v>
      </c>
      <c r="BQ66">
        <v>0</v>
      </c>
      <c r="BR66">
        <v>0</v>
      </c>
      <c r="BS66">
        <v>0</v>
      </c>
      <c r="BT66">
        <v>0</v>
      </c>
      <c r="BU66">
        <v>0</v>
      </c>
      <c r="BV66">
        <v>0</v>
      </c>
      <c r="BW66">
        <v>0</v>
      </c>
      <c r="CX66">
        <f>Y66*Source!I45</f>
        <v>38.13888</v>
      </c>
      <c r="CY66">
        <f>AD66</f>
        <v>9.6199999999999992</v>
      </c>
      <c r="CZ66">
        <f>AH66</f>
        <v>9.6199999999999992</v>
      </c>
      <c r="DA66">
        <f>AL66</f>
        <v>1</v>
      </c>
      <c r="DB66">
        <f t="shared" ref="DB66:DB72" si="11">ROUND((ROUND(AT66*CZ66,2)*1.2*1.6),6)</f>
        <v>564.46079999999995</v>
      </c>
      <c r="DC66">
        <f t="shared" ref="DC66:DC72" si="12">ROUND((ROUND(AT66*AG66,2)*1.2*1.6),6)</f>
        <v>0</v>
      </c>
    </row>
    <row r="67" spans="1:107" x14ac:dyDescent="0.2">
      <c r="A67">
        <f>ROW(Source!A45)</f>
        <v>45</v>
      </c>
      <c r="B67">
        <v>76147894</v>
      </c>
      <c r="C67">
        <v>76148342</v>
      </c>
      <c r="D67">
        <v>121548</v>
      </c>
      <c r="E67">
        <v>1</v>
      </c>
      <c r="F67">
        <v>1</v>
      </c>
      <c r="G67">
        <v>1</v>
      </c>
      <c r="H67">
        <v>1</v>
      </c>
      <c r="I67" t="s">
        <v>30</v>
      </c>
      <c r="J67" t="s">
        <v>3</v>
      </c>
      <c r="K67" t="s">
        <v>628</v>
      </c>
      <c r="L67">
        <v>608254</v>
      </c>
      <c r="N67">
        <v>1013</v>
      </c>
      <c r="O67" t="s">
        <v>629</v>
      </c>
      <c r="P67" t="s">
        <v>629</v>
      </c>
      <c r="Q67">
        <v>1</v>
      </c>
      <c r="W67">
        <v>0</v>
      </c>
      <c r="X67">
        <v>-185737400</v>
      </c>
      <c r="Y67">
        <v>18.201599999999999</v>
      </c>
      <c r="AA67">
        <v>0</v>
      </c>
      <c r="AB67">
        <v>0</v>
      </c>
      <c r="AC67">
        <v>0</v>
      </c>
      <c r="AD67">
        <v>0</v>
      </c>
      <c r="AE67">
        <v>0</v>
      </c>
      <c r="AF67">
        <v>0</v>
      </c>
      <c r="AG67">
        <v>0</v>
      </c>
      <c r="AH67">
        <v>0</v>
      </c>
      <c r="AI67">
        <v>1</v>
      </c>
      <c r="AJ67">
        <v>1</v>
      </c>
      <c r="AK67">
        <v>1</v>
      </c>
      <c r="AL67">
        <v>1</v>
      </c>
      <c r="AN67">
        <v>0</v>
      </c>
      <c r="AO67">
        <v>1</v>
      </c>
      <c r="AP67">
        <v>1</v>
      </c>
      <c r="AQ67">
        <v>0</v>
      </c>
      <c r="AR67">
        <v>0</v>
      </c>
      <c r="AS67" t="s">
        <v>3</v>
      </c>
      <c r="AT67">
        <v>9.48</v>
      </c>
      <c r="AU67" t="s">
        <v>688</v>
      </c>
      <c r="AV67">
        <v>2</v>
      </c>
      <c r="AW67">
        <v>2</v>
      </c>
      <c r="AX67">
        <v>76148355</v>
      </c>
      <c r="AY67">
        <v>1</v>
      </c>
      <c r="AZ67">
        <v>0</v>
      </c>
      <c r="BA67">
        <v>67</v>
      </c>
      <c r="BB67">
        <v>0</v>
      </c>
      <c r="BC67">
        <v>0</v>
      </c>
      <c r="BD67">
        <v>0</v>
      </c>
      <c r="BE67">
        <v>0</v>
      </c>
      <c r="BF67">
        <v>0</v>
      </c>
      <c r="BG67">
        <v>0</v>
      </c>
      <c r="BH67">
        <v>0</v>
      </c>
      <c r="BI67">
        <v>0</v>
      </c>
      <c r="BJ67">
        <v>0</v>
      </c>
      <c r="BK67">
        <v>0</v>
      </c>
      <c r="BL67">
        <v>0</v>
      </c>
      <c r="BM67">
        <v>0</v>
      </c>
      <c r="BN67">
        <v>0</v>
      </c>
      <c r="BO67">
        <v>0</v>
      </c>
      <c r="BP67">
        <v>0</v>
      </c>
      <c r="BQ67">
        <v>0</v>
      </c>
      <c r="BR67">
        <v>0</v>
      </c>
      <c r="BS67">
        <v>0</v>
      </c>
      <c r="BT67">
        <v>0</v>
      </c>
      <c r="BU67">
        <v>0</v>
      </c>
      <c r="BV67">
        <v>0</v>
      </c>
      <c r="BW67">
        <v>0</v>
      </c>
      <c r="CX67">
        <f>Y67*Source!I45</f>
        <v>11.83104</v>
      </c>
      <c r="CY67">
        <f>AD67</f>
        <v>0</v>
      </c>
      <c r="CZ67">
        <f>AH67</f>
        <v>0</v>
      </c>
      <c r="DA67">
        <f>AL67</f>
        <v>1</v>
      </c>
      <c r="DB67">
        <f t="shared" si="11"/>
        <v>0</v>
      </c>
      <c r="DC67">
        <f t="shared" si="12"/>
        <v>0</v>
      </c>
    </row>
    <row r="68" spans="1:107" x14ac:dyDescent="0.2">
      <c r="A68">
        <f>ROW(Source!A45)</f>
        <v>45</v>
      </c>
      <c r="B68">
        <v>76147894</v>
      </c>
      <c r="C68">
        <v>76148342</v>
      </c>
      <c r="D68">
        <v>48975304</v>
      </c>
      <c r="E68">
        <v>1</v>
      </c>
      <c r="F68">
        <v>1</v>
      </c>
      <c r="G68">
        <v>1</v>
      </c>
      <c r="H68">
        <v>2</v>
      </c>
      <c r="I68" t="s">
        <v>664</v>
      </c>
      <c r="J68" t="s">
        <v>665</v>
      </c>
      <c r="K68" t="s">
        <v>666</v>
      </c>
      <c r="L68">
        <v>1368</v>
      </c>
      <c r="N68">
        <v>1011</v>
      </c>
      <c r="O68" t="s">
        <v>633</v>
      </c>
      <c r="P68" t="s">
        <v>633</v>
      </c>
      <c r="Q68">
        <v>1</v>
      </c>
      <c r="W68">
        <v>0</v>
      </c>
      <c r="X68">
        <v>-1000709144</v>
      </c>
      <c r="Y68">
        <v>0.38400000000000001</v>
      </c>
      <c r="AA68">
        <v>0</v>
      </c>
      <c r="AB68">
        <v>134.65</v>
      </c>
      <c r="AC68">
        <v>13.5</v>
      </c>
      <c r="AD68">
        <v>0</v>
      </c>
      <c r="AE68">
        <v>0</v>
      </c>
      <c r="AF68">
        <v>134.65</v>
      </c>
      <c r="AG68">
        <v>13.5</v>
      </c>
      <c r="AH68">
        <v>0</v>
      </c>
      <c r="AI68">
        <v>1</v>
      </c>
      <c r="AJ68">
        <v>1</v>
      </c>
      <c r="AK68">
        <v>1</v>
      </c>
      <c r="AL68">
        <v>1</v>
      </c>
      <c r="AN68">
        <v>0</v>
      </c>
      <c r="AO68">
        <v>1</v>
      </c>
      <c r="AP68">
        <v>1</v>
      </c>
      <c r="AQ68">
        <v>0</v>
      </c>
      <c r="AR68">
        <v>0</v>
      </c>
      <c r="AS68" t="s">
        <v>3</v>
      </c>
      <c r="AT68">
        <v>0.2</v>
      </c>
      <c r="AU68" t="s">
        <v>688</v>
      </c>
      <c r="AV68">
        <v>0</v>
      </c>
      <c r="AW68">
        <v>2</v>
      </c>
      <c r="AX68">
        <v>76148356</v>
      </c>
      <c r="AY68">
        <v>1</v>
      </c>
      <c r="AZ68">
        <v>0</v>
      </c>
      <c r="BA68">
        <v>68</v>
      </c>
      <c r="BB68">
        <v>0</v>
      </c>
      <c r="BC68">
        <v>0</v>
      </c>
      <c r="BD68">
        <v>0</v>
      </c>
      <c r="BE68">
        <v>0</v>
      </c>
      <c r="BF68">
        <v>0</v>
      </c>
      <c r="BG68">
        <v>0</v>
      </c>
      <c r="BH68">
        <v>0</v>
      </c>
      <c r="BI68">
        <v>0</v>
      </c>
      <c r="BJ68">
        <v>0</v>
      </c>
      <c r="BK68">
        <v>0</v>
      </c>
      <c r="BL68">
        <v>0</v>
      </c>
      <c r="BM68">
        <v>0</v>
      </c>
      <c r="BN68">
        <v>0</v>
      </c>
      <c r="BO68">
        <v>0</v>
      </c>
      <c r="BP68">
        <v>0</v>
      </c>
      <c r="BQ68">
        <v>0</v>
      </c>
      <c r="BR68">
        <v>0</v>
      </c>
      <c r="BS68">
        <v>0</v>
      </c>
      <c r="BT68">
        <v>0</v>
      </c>
      <c r="BU68">
        <v>0</v>
      </c>
      <c r="BV68">
        <v>0</v>
      </c>
      <c r="BW68">
        <v>0</v>
      </c>
      <c r="CX68">
        <f>Y68*Source!I45</f>
        <v>0.24960000000000002</v>
      </c>
      <c r="CY68">
        <f>AB68</f>
        <v>134.65</v>
      </c>
      <c r="CZ68">
        <f>AF68</f>
        <v>134.65</v>
      </c>
      <c r="DA68">
        <f>AJ68</f>
        <v>1</v>
      </c>
      <c r="DB68">
        <f t="shared" si="11"/>
        <v>51.705599999999997</v>
      </c>
      <c r="DC68">
        <f t="shared" si="12"/>
        <v>5.1840000000000002</v>
      </c>
    </row>
    <row r="69" spans="1:107" x14ac:dyDescent="0.2">
      <c r="A69">
        <f>ROW(Source!A45)</f>
        <v>45</v>
      </c>
      <c r="B69">
        <v>76147894</v>
      </c>
      <c r="C69">
        <v>76148342</v>
      </c>
      <c r="D69">
        <v>48975402</v>
      </c>
      <c r="E69">
        <v>1</v>
      </c>
      <c r="F69">
        <v>1</v>
      </c>
      <c r="G69">
        <v>1</v>
      </c>
      <c r="H69">
        <v>2</v>
      </c>
      <c r="I69" t="s">
        <v>667</v>
      </c>
      <c r="J69" t="s">
        <v>668</v>
      </c>
      <c r="K69" t="s">
        <v>669</v>
      </c>
      <c r="L69">
        <v>1368</v>
      </c>
      <c r="N69">
        <v>1011</v>
      </c>
      <c r="O69" t="s">
        <v>633</v>
      </c>
      <c r="P69" t="s">
        <v>633</v>
      </c>
      <c r="Q69">
        <v>1</v>
      </c>
      <c r="W69">
        <v>0</v>
      </c>
      <c r="X69">
        <v>2115864394</v>
      </c>
      <c r="Y69">
        <v>13.363200000000001</v>
      </c>
      <c r="AA69">
        <v>0</v>
      </c>
      <c r="AB69">
        <v>0.9</v>
      </c>
      <c r="AC69">
        <v>0</v>
      </c>
      <c r="AD69">
        <v>0</v>
      </c>
      <c r="AE69">
        <v>0</v>
      </c>
      <c r="AF69">
        <v>0.9</v>
      </c>
      <c r="AG69">
        <v>0</v>
      </c>
      <c r="AH69">
        <v>0</v>
      </c>
      <c r="AI69">
        <v>1</v>
      </c>
      <c r="AJ69">
        <v>1</v>
      </c>
      <c r="AK69">
        <v>1</v>
      </c>
      <c r="AL69">
        <v>1</v>
      </c>
      <c r="AN69">
        <v>0</v>
      </c>
      <c r="AO69">
        <v>1</v>
      </c>
      <c r="AP69">
        <v>1</v>
      </c>
      <c r="AQ69">
        <v>0</v>
      </c>
      <c r="AR69">
        <v>0</v>
      </c>
      <c r="AS69" t="s">
        <v>3</v>
      </c>
      <c r="AT69">
        <v>6.96</v>
      </c>
      <c r="AU69" t="s">
        <v>688</v>
      </c>
      <c r="AV69">
        <v>0</v>
      </c>
      <c r="AW69">
        <v>2</v>
      </c>
      <c r="AX69">
        <v>76148357</v>
      </c>
      <c r="AY69">
        <v>1</v>
      </c>
      <c r="AZ69">
        <v>0</v>
      </c>
      <c r="BA69">
        <v>69</v>
      </c>
      <c r="BB69">
        <v>0</v>
      </c>
      <c r="BC69">
        <v>0</v>
      </c>
      <c r="BD69">
        <v>0</v>
      </c>
      <c r="BE69">
        <v>0</v>
      </c>
      <c r="BF69">
        <v>0</v>
      </c>
      <c r="BG69">
        <v>0</v>
      </c>
      <c r="BH69">
        <v>0</v>
      </c>
      <c r="BI69">
        <v>0</v>
      </c>
      <c r="BJ69">
        <v>0</v>
      </c>
      <c r="BK69">
        <v>0</v>
      </c>
      <c r="BL69">
        <v>0</v>
      </c>
      <c r="BM69">
        <v>0</v>
      </c>
      <c r="BN69">
        <v>0</v>
      </c>
      <c r="BO69">
        <v>0</v>
      </c>
      <c r="BP69">
        <v>0</v>
      </c>
      <c r="BQ69">
        <v>0</v>
      </c>
      <c r="BR69">
        <v>0</v>
      </c>
      <c r="BS69">
        <v>0</v>
      </c>
      <c r="BT69">
        <v>0</v>
      </c>
      <c r="BU69">
        <v>0</v>
      </c>
      <c r="BV69">
        <v>0</v>
      </c>
      <c r="BW69">
        <v>0</v>
      </c>
      <c r="CX69">
        <f>Y69*Source!I45</f>
        <v>8.6860800000000005</v>
      </c>
      <c r="CY69">
        <f>AB69</f>
        <v>0.9</v>
      </c>
      <c r="CZ69">
        <f>AF69</f>
        <v>0.9</v>
      </c>
      <c r="DA69">
        <f>AJ69</f>
        <v>1</v>
      </c>
      <c r="DB69">
        <f t="shared" si="11"/>
        <v>12.0192</v>
      </c>
      <c r="DC69">
        <f t="shared" si="12"/>
        <v>0</v>
      </c>
    </row>
    <row r="70" spans="1:107" x14ac:dyDescent="0.2">
      <c r="A70">
        <f>ROW(Source!A45)</f>
        <v>45</v>
      </c>
      <c r="B70">
        <v>76147894</v>
      </c>
      <c r="C70">
        <v>76148342</v>
      </c>
      <c r="D70">
        <v>48975418</v>
      </c>
      <c r="E70">
        <v>1</v>
      </c>
      <c r="F70">
        <v>1</v>
      </c>
      <c r="G70">
        <v>1</v>
      </c>
      <c r="H70">
        <v>2</v>
      </c>
      <c r="I70" t="s">
        <v>670</v>
      </c>
      <c r="J70" t="s">
        <v>671</v>
      </c>
      <c r="K70" t="s">
        <v>672</v>
      </c>
      <c r="L70">
        <v>1368</v>
      </c>
      <c r="N70">
        <v>1011</v>
      </c>
      <c r="O70" t="s">
        <v>633</v>
      </c>
      <c r="P70" t="s">
        <v>633</v>
      </c>
      <c r="Q70">
        <v>1</v>
      </c>
      <c r="W70">
        <v>0</v>
      </c>
      <c r="X70">
        <v>754198958</v>
      </c>
      <c r="Y70">
        <v>13.363200000000001</v>
      </c>
      <c r="AA70">
        <v>0</v>
      </c>
      <c r="AB70">
        <v>6.9</v>
      </c>
      <c r="AC70">
        <v>0</v>
      </c>
      <c r="AD70">
        <v>0</v>
      </c>
      <c r="AE70">
        <v>0</v>
      </c>
      <c r="AF70">
        <v>6.9</v>
      </c>
      <c r="AG70">
        <v>0</v>
      </c>
      <c r="AH70">
        <v>0</v>
      </c>
      <c r="AI70">
        <v>1</v>
      </c>
      <c r="AJ70">
        <v>1</v>
      </c>
      <c r="AK70">
        <v>1</v>
      </c>
      <c r="AL70">
        <v>1</v>
      </c>
      <c r="AN70">
        <v>0</v>
      </c>
      <c r="AO70">
        <v>1</v>
      </c>
      <c r="AP70">
        <v>1</v>
      </c>
      <c r="AQ70">
        <v>0</v>
      </c>
      <c r="AR70">
        <v>0</v>
      </c>
      <c r="AS70" t="s">
        <v>3</v>
      </c>
      <c r="AT70">
        <v>6.96</v>
      </c>
      <c r="AU70" t="s">
        <v>688</v>
      </c>
      <c r="AV70">
        <v>0</v>
      </c>
      <c r="AW70">
        <v>2</v>
      </c>
      <c r="AX70">
        <v>76148358</v>
      </c>
      <c r="AY70">
        <v>1</v>
      </c>
      <c r="AZ70">
        <v>0</v>
      </c>
      <c r="BA70">
        <v>70</v>
      </c>
      <c r="BB70">
        <v>0</v>
      </c>
      <c r="BC70">
        <v>0</v>
      </c>
      <c r="BD70">
        <v>0</v>
      </c>
      <c r="BE70">
        <v>0</v>
      </c>
      <c r="BF70">
        <v>0</v>
      </c>
      <c r="BG70">
        <v>0</v>
      </c>
      <c r="BH70">
        <v>0</v>
      </c>
      <c r="BI70">
        <v>0</v>
      </c>
      <c r="BJ70">
        <v>0</v>
      </c>
      <c r="BK70">
        <v>0</v>
      </c>
      <c r="BL70">
        <v>0</v>
      </c>
      <c r="BM70">
        <v>0</v>
      </c>
      <c r="BN70">
        <v>0</v>
      </c>
      <c r="BO70">
        <v>0</v>
      </c>
      <c r="BP70">
        <v>0</v>
      </c>
      <c r="BQ70">
        <v>0</v>
      </c>
      <c r="BR70">
        <v>0</v>
      </c>
      <c r="BS70">
        <v>0</v>
      </c>
      <c r="BT70">
        <v>0</v>
      </c>
      <c r="BU70">
        <v>0</v>
      </c>
      <c r="BV70">
        <v>0</v>
      </c>
      <c r="BW70">
        <v>0</v>
      </c>
      <c r="CX70">
        <f>Y70*Source!I45</f>
        <v>8.6860800000000005</v>
      </c>
      <c r="CY70">
        <f>AB70</f>
        <v>6.9</v>
      </c>
      <c r="CZ70">
        <f>AF70</f>
        <v>6.9</v>
      </c>
      <c r="DA70">
        <f>AJ70</f>
        <v>1</v>
      </c>
      <c r="DB70">
        <f t="shared" si="11"/>
        <v>92.198400000000007</v>
      </c>
      <c r="DC70">
        <f t="shared" si="12"/>
        <v>0</v>
      </c>
    </row>
    <row r="71" spans="1:107" x14ac:dyDescent="0.2">
      <c r="A71">
        <f>ROW(Source!A45)</f>
        <v>45</v>
      </c>
      <c r="B71">
        <v>76147894</v>
      </c>
      <c r="C71">
        <v>76148342</v>
      </c>
      <c r="D71">
        <v>48975457</v>
      </c>
      <c r="E71">
        <v>1</v>
      </c>
      <c r="F71">
        <v>1</v>
      </c>
      <c r="G71">
        <v>1</v>
      </c>
      <c r="H71">
        <v>2</v>
      </c>
      <c r="I71" t="s">
        <v>673</v>
      </c>
      <c r="J71" t="s">
        <v>674</v>
      </c>
      <c r="K71" t="s">
        <v>675</v>
      </c>
      <c r="L71">
        <v>1368</v>
      </c>
      <c r="N71">
        <v>1011</v>
      </c>
      <c r="O71" t="s">
        <v>633</v>
      </c>
      <c r="P71" t="s">
        <v>633</v>
      </c>
      <c r="Q71">
        <v>1</v>
      </c>
      <c r="W71">
        <v>0</v>
      </c>
      <c r="X71">
        <v>-715990808</v>
      </c>
      <c r="Y71">
        <v>17.817599999999999</v>
      </c>
      <c r="AA71">
        <v>0</v>
      </c>
      <c r="AB71">
        <v>142.69999999999999</v>
      </c>
      <c r="AC71">
        <v>13.5</v>
      </c>
      <c r="AD71">
        <v>0</v>
      </c>
      <c r="AE71">
        <v>0</v>
      </c>
      <c r="AF71">
        <v>142.69999999999999</v>
      </c>
      <c r="AG71">
        <v>13.5</v>
      </c>
      <c r="AH71">
        <v>0</v>
      </c>
      <c r="AI71">
        <v>1</v>
      </c>
      <c r="AJ71">
        <v>1</v>
      </c>
      <c r="AK71">
        <v>1</v>
      </c>
      <c r="AL71">
        <v>1</v>
      </c>
      <c r="AN71">
        <v>0</v>
      </c>
      <c r="AO71">
        <v>1</v>
      </c>
      <c r="AP71">
        <v>1</v>
      </c>
      <c r="AQ71">
        <v>0</v>
      </c>
      <c r="AR71">
        <v>0</v>
      </c>
      <c r="AS71" t="s">
        <v>3</v>
      </c>
      <c r="AT71">
        <v>9.2799999999999994</v>
      </c>
      <c r="AU71" t="s">
        <v>688</v>
      </c>
      <c r="AV71">
        <v>0</v>
      </c>
      <c r="AW71">
        <v>2</v>
      </c>
      <c r="AX71">
        <v>76148359</v>
      </c>
      <c r="AY71">
        <v>1</v>
      </c>
      <c r="AZ71">
        <v>0</v>
      </c>
      <c r="BA71">
        <v>71</v>
      </c>
      <c r="BB71">
        <v>0</v>
      </c>
      <c r="BC71">
        <v>0</v>
      </c>
      <c r="BD71">
        <v>0</v>
      </c>
      <c r="BE71">
        <v>0</v>
      </c>
      <c r="BF71">
        <v>0</v>
      </c>
      <c r="BG71">
        <v>0</v>
      </c>
      <c r="BH71">
        <v>0</v>
      </c>
      <c r="BI71">
        <v>0</v>
      </c>
      <c r="BJ71">
        <v>0</v>
      </c>
      <c r="BK71">
        <v>0</v>
      </c>
      <c r="BL71">
        <v>0</v>
      </c>
      <c r="BM71">
        <v>0</v>
      </c>
      <c r="BN71">
        <v>0</v>
      </c>
      <c r="BO71">
        <v>0</v>
      </c>
      <c r="BP71">
        <v>0</v>
      </c>
      <c r="BQ71">
        <v>0</v>
      </c>
      <c r="BR71">
        <v>0</v>
      </c>
      <c r="BS71">
        <v>0</v>
      </c>
      <c r="BT71">
        <v>0</v>
      </c>
      <c r="BU71">
        <v>0</v>
      </c>
      <c r="BV71">
        <v>0</v>
      </c>
      <c r="BW71">
        <v>0</v>
      </c>
      <c r="CX71">
        <f>Y71*Source!I45</f>
        <v>11.581439999999999</v>
      </c>
      <c r="CY71">
        <f>AB71</f>
        <v>142.69999999999999</v>
      </c>
      <c r="CZ71">
        <f>AF71</f>
        <v>142.69999999999999</v>
      </c>
      <c r="DA71">
        <f>AJ71</f>
        <v>1</v>
      </c>
      <c r="DB71">
        <f t="shared" si="11"/>
        <v>2542.5792000000001</v>
      </c>
      <c r="DC71">
        <f t="shared" si="12"/>
        <v>240.5376</v>
      </c>
    </row>
    <row r="72" spans="1:107" x14ac:dyDescent="0.2">
      <c r="A72">
        <f>ROW(Source!A45)</f>
        <v>45</v>
      </c>
      <c r="B72">
        <v>76147894</v>
      </c>
      <c r="C72">
        <v>76148342</v>
      </c>
      <c r="D72">
        <v>48977174</v>
      </c>
      <c r="E72">
        <v>1</v>
      </c>
      <c r="F72">
        <v>1</v>
      </c>
      <c r="G72">
        <v>1</v>
      </c>
      <c r="H72">
        <v>2</v>
      </c>
      <c r="I72" t="s">
        <v>676</v>
      </c>
      <c r="J72" t="s">
        <v>677</v>
      </c>
      <c r="K72" t="s">
        <v>678</v>
      </c>
      <c r="L72">
        <v>1368</v>
      </c>
      <c r="N72">
        <v>1011</v>
      </c>
      <c r="O72" t="s">
        <v>633</v>
      </c>
      <c r="P72" t="s">
        <v>633</v>
      </c>
      <c r="Q72">
        <v>1</v>
      </c>
      <c r="W72">
        <v>0</v>
      </c>
      <c r="X72">
        <v>82797005</v>
      </c>
      <c r="Y72">
        <v>0.38400000000000001</v>
      </c>
      <c r="AA72">
        <v>0</v>
      </c>
      <c r="AB72">
        <v>87.17</v>
      </c>
      <c r="AC72">
        <v>11.6</v>
      </c>
      <c r="AD72">
        <v>0</v>
      </c>
      <c r="AE72">
        <v>0</v>
      </c>
      <c r="AF72">
        <v>87.17</v>
      </c>
      <c r="AG72">
        <v>11.6</v>
      </c>
      <c r="AH72">
        <v>0</v>
      </c>
      <c r="AI72">
        <v>1</v>
      </c>
      <c r="AJ72">
        <v>1</v>
      </c>
      <c r="AK72">
        <v>1</v>
      </c>
      <c r="AL72">
        <v>1</v>
      </c>
      <c r="AN72">
        <v>0</v>
      </c>
      <c r="AO72">
        <v>1</v>
      </c>
      <c r="AP72">
        <v>1</v>
      </c>
      <c r="AQ72">
        <v>0</v>
      </c>
      <c r="AR72">
        <v>0</v>
      </c>
      <c r="AS72" t="s">
        <v>3</v>
      </c>
      <c r="AT72">
        <v>0.2</v>
      </c>
      <c r="AU72" t="s">
        <v>688</v>
      </c>
      <c r="AV72">
        <v>0</v>
      </c>
      <c r="AW72">
        <v>2</v>
      </c>
      <c r="AX72">
        <v>76148360</v>
      </c>
      <c r="AY72">
        <v>1</v>
      </c>
      <c r="AZ72">
        <v>0</v>
      </c>
      <c r="BA72">
        <v>72</v>
      </c>
      <c r="BB72">
        <v>0</v>
      </c>
      <c r="BC72">
        <v>0</v>
      </c>
      <c r="BD72">
        <v>0</v>
      </c>
      <c r="BE72">
        <v>0</v>
      </c>
      <c r="BF72">
        <v>0</v>
      </c>
      <c r="BG72">
        <v>0</v>
      </c>
      <c r="BH72">
        <v>0</v>
      </c>
      <c r="BI72">
        <v>0</v>
      </c>
      <c r="BJ72">
        <v>0</v>
      </c>
      <c r="BK72">
        <v>0</v>
      </c>
      <c r="BL72">
        <v>0</v>
      </c>
      <c r="BM72">
        <v>0</v>
      </c>
      <c r="BN72">
        <v>0</v>
      </c>
      <c r="BO72">
        <v>0</v>
      </c>
      <c r="BP72">
        <v>0</v>
      </c>
      <c r="BQ72">
        <v>0</v>
      </c>
      <c r="BR72">
        <v>0</v>
      </c>
      <c r="BS72">
        <v>0</v>
      </c>
      <c r="BT72">
        <v>0</v>
      </c>
      <c r="BU72">
        <v>0</v>
      </c>
      <c r="BV72">
        <v>0</v>
      </c>
      <c r="BW72">
        <v>0</v>
      </c>
      <c r="CX72">
        <f>Y72*Source!I45</f>
        <v>0.24960000000000002</v>
      </c>
      <c r="CY72">
        <f>AB72</f>
        <v>87.17</v>
      </c>
      <c r="CZ72">
        <f>AF72</f>
        <v>87.17</v>
      </c>
      <c r="DA72">
        <f>AJ72</f>
        <v>1</v>
      </c>
      <c r="DB72">
        <f t="shared" si="11"/>
        <v>33.465600000000002</v>
      </c>
      <c r="DC72">
        <f t="shared" si="12"/>
        <v>4.4543999999999997</v>
      </c>
    </row>
    <row r="73" spans="1:107" x14ac:dyDescent="0.2">
      <c r="A73">
        <f>ROW(Source!A45)</f>
        <v>45</v>
      </c>
      <c r="B73">
        <v>76147894</v>
      </c>
      <c r="C73">
        <v>76148342</v>
      </c>
      <c r="D73">
        <v>48903634</v>
      </c>
      <c r="E73">
        <v>1</v>
      </c>
      <c r="F73">
        <v>1</v>
      </c>
      <c r="G73">
        <v>1</v>
      </c>
      <c r="H73">
        <v>3</v>
      </c>
      <c r="I73" t="s">
        <v>679</v>
      </c>
      <c r="J73" t="s">
        <v>680</v>
      </c>
      <c r="K73" t="s">
        <v>681</v>
      </c>
      <c r="L73">
        <v>1308</v>
      </c>
      <c r="N73">
        <v>1003</v>
      </c>
      <c r="O73" t="s">
        <v>345</v>
      </c>
      <c r="P73" t="s">
        <v>345</v>
      </c>
      <c r="Q73">
        <v>100</v>
      </c>
      <c r="W73">
        <v>0</v>
      </c>
      <c r="X73">
        <v>96057515</v>
      </c>
      <c r="Y73">
        <v>2.4500000000000001E-2</v>
      </c>
      <c r="AA73">
        <v>120</v>
      </c>
      <c r="AB73">
        <v>0</v>
      </c>
      <c r="AC73">
        <v>0</v>
      </c>
      <c r="AD73">
        <v>0</v>
      </c>
      <c r="AE73">
        <v>120</v>
      </c>
      <c r="AF73">
        <v>0</v>
      </c>
      <c r="AG73">
        <v>0</v>
      </c>
      <c r="AH73">
        <v>0</v>
      </c>
      <c r="AI73">
        <v>1</v>
      </c>
      <c r="AJ73">
        <v>1</v>
      </c>
      <c r="AK73">
        <v>1</v>
      </c>
      <c r="AL73">
        <v>1</v>
      </c>
      <c r="AN73">
        <v>0</v>
      </c>
      <c r="AO73">
        <v>1</v>
      </c>
      <c r="AP73">
        <v>0</v>
      </c>
      <c r="AQ73">
        <v>0</v>
      </c>
      <c r="AR73">
        <v>0</v>
      </c>
      <c r="AS73" t="s">
        <v>3</v>
      </c>
      <c r="AT73">
        <v>2.4500000000000001E-2</v>
      </c>
      <c r="AU73" t="s">
        <v>3</v>
      </c>
      <c r="AV73">
        <v>0</v>
      </c>
      <c r="AW73">
        <v>2</v>
      </c>
      <c r="AX73">
        <v>76148361</v>
      </c>
      <c r="AY73">
        <v>1</v>
      </c>
      <c r="AZ73">
        <v>0</v>
      </c>
      <c r="BA73">
        <v>73</v>
      </c>
      <c r="BB73">
        <v>0</v>
      </c>
      <c r="BC73">
        <v>0</v>
      </c>
      <c r="BD73">
        <v>0</v>
      </c>
      <c r="BE73">
        <v>0</v>
      </c>
      <c r="BF73">
        <v>0</v>
      </c>
      <c r="BG73">
        <v>0</v>
      </c>
      <c r="BH73">
        <v>0</v>
      </c>
      <c r="BI73">
        <v>0</v>
      </c>
      <c r="BJ73">
        <v>0</v>
      </c>
      <c r="BK73">
        <v>0</v>
      </c>
      <c r="BL73">
        <v>0</v>
      </c>
      <c r="BM73">
        <v>0</v>
      </c>
      <c r="BN73">
        <v>0</v>
      </c>
      <c r="BO73">
        <v>0</v>
      </c>
      <c r="BP73">
        <v>0</v>
      </c>
      <c r="BQ73">
        <v>0</v>
      </c>
      <c r="BR73">
        <v>0</v>
      </c>
      <c r="BS73">
        <v>0</v>
      </c>
      <c r="BT73">
        <v>0</v>
      </c>
      <c r="BU73">
        <v>0</v>
      </c>
      <c r="BV73">
        <v>0</v>
      </c>
      <c r="BW73">
        <v>0</v>
      </c>
      <c r="CX73">
        <f>Y73*Source!I45</f>
        <v>1.5925000000000002E-2</v>
      </c>
      <c r="CY73">
        <f>AA73</f>
        <v>120</v>
      </c>
      <c r="CZ73">
        <f>AE73</f>
        <v>120</v>
      </c>
      <c r="DA73">
        <f>AI73</f>
        <v>1</v>
      </c>
      <c r="DB73">
        <f>ROUND(ROUND(AT73*CZ73,2),6)</f>
        <v>2.94</v>
      </c>
      <c r="DC73">
        <f>ROUND(ROUND(AT73*AG73,2),6)</f>
        <v>0</v>
      </c>
    </row>
    <row r="74" spans="1:107" x14ac:dyDescent="0.2">
      <c r="A74">
        <f>ROW(Source!A45)</f>
        <v>45</v>
      </c>
      <c r="B74">
        <v>76147894</v>
      </c>
      <c r="C74">
        <v>76148342</v>
      </c>
      <c r="D74">
        <v>48915251</v>
      </c>
      <c r="E74">
        <v>1</v>
      </c>
      <c r="F74">
        <v>1</v>
      </c>
      <c r="G74">
        <v>1</v>
      </c>
      <c r="H74">
        <v>3</v>
      </c>
      <c r="I74" t="s">
        <v>682</v>
      </c>
      <c r="J74" t="s">
        <v>683</v>
      </c>
      <c r="K74" t="s">
        <v>684</v>
      </c>
      <c r="L74">
        <v>1348</v>
      </c>
      <c r="N74">
        <v>1009</v>
      </c>
      <c r="O74" t="s">
        <v>362</v>
      </c>
      <c r="P74" t="s">
        <v>362</v>
      </c>
      <c r="Q74">
        <v>1000</v>
      </c>
      <c r="W74">
        <v>0</v>
      </c>
      <c r="X74">
        <v>-1424823927</v>
      </c>
      <c r="Y74">
        <v>2.8800000000000002E-3</v>
      </c>
      <c r="AA74">
        <v>7826.9</v>
      </c>
      <c r="AB74">
        <v>0</v>
      </c>
      <c r="AC74">
        <v>0</v>
      </c>
      <c r="AD74">
        <v>0</v>
      </c>
      <c r="AE74">
        <v>7826.9</v>
      </c>
      <c r="AF74">
        <v>0</v>
      </c>
      <c r="AG74">
        <v>0</v>
      </c>
      <c r="AH74">
        <v>0</v>
      </c>
      <c r="AI74">
        <v>1</v>
      </c>
      <c r="AJ74">
        <v>1</v>
      </c>
      <c r="AK74">
        <v>1</v>
      </c>
      <c r="AL74">
        <v>1</v>
      </c>
      <c r="AN74">
        <v>0</v>
      </c>
      <c r="AO74">
        <v>1</v>
      </c>
      <c r="AP74">
        <v>0</v>
      </c>
      <c r="AQ74">
        <v>0</v>
      </c>
      <c r="AR74">
        <v>0</v>
      </c>
      <c r="AS74" t="s">
        <v>3</v>
      </c>
      <c r="AT74">
        <v>2.8800000000000002E-3</v>
      </c>
      <c r="AU74" t="s">
        <v>3</v>
      </c>
      <c r="AV74">
        <v>0</v>
      </c>
      <c r="AW74">
        <v>2</v>
      </c>
      <c r="AX74">
        <v>76148362</v>
      </c>
      <c r="AY74">
        <v>1</v>
      </c>
      <c r="AZ74">
        <v>0</v>
      </c>
      <c r="BA74">
        <v>74</v>
      </c>
      <c r="BB74">
        <v>0</v>
      </c>
      <c r="BC74">
        <v>0</v>
      </c>
      <c r="BD74">
        <v>0</v>
      </c>
      <c r="BE74">
        <v>0</v>
      </c>
      <c r="BF74">
        <v>0</v>
      </c>
      <c r="BG74">
        <v>0</v>
      </c>
      <c r="BH74">
        <v>0</v>
      </c>
      <c r="BI74">
        <v>0</v>
      </c>
      <c r="BJ74">
        <v>0</v>
      </c>
      <c r="BK74">
        <v>0</v>
      </c>
      <c r="BL74">
        <v>0</v>
      </c>
      <c r="BM74">
        <v>0</v>
      </c>
      <c r="BN74">
        <v>0</v>
      </c>
      <c r="BO74">
        <v>0</v>
      </c>
      <c r="BP74">
        <v>0</v>
      </c>
      <c r="BQ74">
        <v>0</v>
      </c>
      <c r="BR74">
        <v>0</v>
      </c>
      <c r="BS74">
        <v>0</v>
      </c>
      <c r="BT74">
        <v>0</v>
      </c>
      <c r="BU74">
        <v>0</v>
      </c>
      <c r="BV74">
        <v>0</v>
      </c>
      <c r="BW74">
        <v>0</v>
      </c>
      <c r="CX74">
        <f>Y74*Source!I45</f>
        <v>1.8720000000000002E-3</v>
      </c>
      <c r="CY74">
        <f>AA74</f>
        <v>7826.9</v>
      </c>
      <c r="CZ74">
        <f>AE74</f>
        <v>7826.9</v>
      </c>
      <c r="DA74">
        <f>AI74</f>
        <v>1</v>
      </c>
      <c r="DB74">
        <f>ROUND(ROUND(AT74*CZ74,2),6)</f>
        <v>22.54</v>
      </c>
      <c r="DC74">
        <f>ROUND(ROUND(AT74*AG74,2),6)</f>
        <v>0</v>
      </c>
    </row>
    <row r="75" spans="1:107" x14ac:dyDescent="0.2">
      <c r="A75">
        <f>ROW(Source!A45)</f>
        <v>45</v>
      </c>
      <c r="B75">
        <v>76147894</v>
      </c>
      <c r="C75">
        <v>76148342</v>
      </c>
      <c r="D75">
        <v>48958748</v>
      </c>
      <c r="E75">
        <v>1</v>
      </c>
      <c r="F75">
        <v>1</v>
      </c>
      <c r="G75">
        <v>1</v>
      </c>
      <c r="H75">
        <v>3</v>
      </c>
      <c r="I75" t="s">
        <v>685</v>
      </c>
      <c r="J75" t="s">
        <v>686</v>
      </c>
      <c r="K75" t="s">
        <v>687</v>
      </c>
      <c r="L75">
        <v>1346</v>
      </c>
      <c r="N75">
        <v>1009</v>
      </c>
      <c r="O75" t="s">
        <v>414</v>
      </c>
      <c r="P75" t="s">
        <v>414</v>
      </c>
      <c r="Q75">
        <v>1</v>
      </c>
      <c r="W75">
        <v>0</v>
      </c>
      <c r="X75">
        <v>1811248231</v>
      </c>
      <c r="Y75">
        <v>0.5</v>
      </c>
      <c r="AA75">
        <v>68.05</v>
      </c>
      <c r="AB75">
        <v>0</v>
      </c>
      <c r="AC75">
        <v>0</v>
      </c>
      <c r="AD75">
        <v>0</v>
      </c>
      <c r="AE75">
        <v>68.05</v>
      </c>
      <c r="AF75">
        <v>0</v>
      </c>
      <c r="AG75">
        <v>0</v>
      </c>
      <c r="AH75">
        <v>0</v>
      </c>
      <c r="AI75">
        <v>1</v>
      </c>
      <c r="AJ75">
        <v>1</v>
      </c>
      <c r="AK75">
        <v>1</v>
      </c>
      <c r="AL75">
        <v>1</v>
      </c>
      <c r="AN75">
        <v>0</v>
      </c>
      <c r="AO75">
        <v>1</v>
      </c>
      <c r="AP75">
        <v>0</v>
      </c>
      <c r="AQ75">
        <v>0</v>
      </c>
      <c r="AR75">
        <v>0</v>
      </c>
      <c r="AS75" t="s">
        <v>3</v>
      </c>
      <c r="AT75">
        <v>0.5</v>
      </c>
      <c r="AU75" t="s">
        <v>3</v>
      </c>
      <c r="AV75">
        <v>0</v>
      </c>
      <c r="AW75">
        <v>2</v>
      </c>
      <c r="AX75">
        <v>76148363</v>
      </c>
      <c r="AY75">
        <v>1</v>
      </c>
      <c r="AZ75">
        <v>0</v>
      </c>
      <c r="BA75">
        <v>75</v>
      </c>
      <c r="BB75">
        <v>0</v>
      </c>
      <c r="BC75">
        <v>0</v>
      </c>
      <c r="BD75">
        <v>0</v>
      </c>
      <c r="BE75">
        <v>0</v>
      </c>
      <c r="BF75">
        <v>0</v>
      </c>
      <c r="BG75">
        <v>0</v>
      </c>
      <c r="BH75">
        <v>0</v>
      </c>
      <c r="BI75">
        <v>0</v>
      </c>
      <c r="BJ75">
        <v>0</v>
      </c>
      <c r="BK75">
        <v>0</v>
      </c>
      <c r="BL75">
        <v>0</v>
      </c>
      <c r="BM75">
        <v>0</v>
      </c>
      <c r="BN75">
        <v>0</v>
      </c>
      <c r="BO75">
        <v>0</v>
      </c>
      <c r="BP75">
        <v>0</v>
      </c>
      <c r="BQ75">
        <v>0</v>
      </c>
      <c r="BR75">
        <v>0</v>
      </c>
      <c r="BS75">
        <v>0</v>
      </c>
      <c r="BT75">
        <v>0</v>
      </c>
      <c r="BU75">
        <v>0</v>
      </c>
      <c r="BV75">
        <v>0</v>
      </c>
      <c r="BW75">
        <v>0</v>
      </c>
      <c r="CX75">
        <f>Y75*Source!I45</f>
        <v>0.32500000000000001</v>
      </c>
      <c r="CY75">
        <f>AA75</f>
        <v>68.05</v>
      </c>
      <c r="CZ75">
        <f>AE75</f>
        <v>68.05</v>
      </c>
      <c r="DA75">
        <f>AI75</f>
        <v>1</v>
      </c>
      <c r="DB75">
        <f>ROUND(ROUND(AT75*CZ75,2),6)</f>
        <v>34.03</v>
      </c>
      <c r="DC75">
        <f>ROUND(ROUND(AT75*AG75,2),6)</f>
        <v>0</v>
      </c>
    </row>
    <row r="76" spans="1:107" x14ac:dyDescent="0.2">
      <c r="A76">
        <f>ROW(Source!A45)</f>
        <v>45</v>
      </c>
      <c r="B76">
        <v>76147894</v>
      </c>
      <c r="C76">
        <v>76148342</v>
      </c>
      <c r="D76">
        <v>48974791</v>
      </c>
      <c r="E76">
        <v>1</v>
      </c>
      <c r="F76">
        <v>1</v>
      </c>
      <c r="G76">
        <v>1</v>
      </c>
      <c r="H76">
        <v>3</v>
      </c>
      <c r="I76" t="s">
        <v>658</v>
      </c>
      <c r="J76" t="s">
        <v>659</v>
      </c>
      <c r="K76" t="s">
        <v>660</v>
      </c>
      <c r="L76">
        <v>1374</v>
      </c>
      <c r="N76">
        <v>1013</v>
      </c>
      <c r="O76" t="s">
        <v>661</v>
      </c>
      <c r="P76" t="s">
        <v>661</v>
      </c>
      <c r="Q76">
        <v>1</v>
      </c>
      <c r="W76">
        <v>0</v>
      </c>
      <c r="X76">
        <v>-1347562341</v>
      </c>
      <c r="Y76">
        <v>5.88</v>
      </c>
      <c r="AA76">
        <v>1</v>
      </c>
      <c r="AB76">
        <v>0</v>
      </c>
      <c r="AC76">
        <v>0</v>
      </c>
      <c r="AD76">
        <v>0</v>
      </c>
      <c r="AE76">
        <v>1</v>
      </c>
      <c r="AF76">
        <v>0</v>
      </c>
      <c r="AG76">
        <v>0</v>
      </c>
      <c r="AH76">
        <v>0</v>
      </c>
      <c r="AI76">
        <v>1</v>
      </c>
      <c r="AJ76">
        <v>1</v>
      </c>
      <c r="AK76">
        <v>1</v>
      </c>
      <c r="AL76">
        <v>1</v>
      </c>
      <c r="AN76">
        <v>0</v>
      </c>
      <c r="AO76">
        <v>1</v>
      </c>
      <c r="AP76">
        <v>0</v>
      </c>
      <c r="AQ76">
        <v>0</v>
      </c>
      <c r="AR76">
        <v>0</v>
      </c>
      <c r="AS76" t="s">
        <v>3</v>
      </c>
      <c r="AT76">
        <v>5.88</v>
      </c>
      <c r="AU76" t="s">
        <v>3</v>
      </c>
      <c r="AV76">
        <v>0</v>
      </c>
      <c r="AW76">
        <v>2</v>
      </c>
      <c r="AX76">
        <v>76148364</v>
      </c>
      <c r="AY76">
        <v>1</v>
      </c>
      <c r="AZ76">
        <v>0</v>
      </c>
      <c r="BA76">
        <v>76</v>
      </c>
      <c r="BB76">
        <v>0</v>
      </c>
      <c r="BC76">
        <v>0</v>
      </c>
      <c r="BD76">
        <v>0</v>
      </c>
      <c r="BE76">
        <v>0</v>
      </c>
      <c r="BF76">
        <v>0</v>
      </c>
      <c r="BG76">
        <v>0</v>
      </c>
      <c r="BH76">
        <v>0</v>
      </c>
      <c r="BI76">
        <v>0</v>
      </c>
      <c r="BJ76">
        <v>0</v>
      </c>
      <c r="BK76">
        <v>0</v>
      </c>
      <c r="BL76">
        <v>0</v>
      </c>
      <c r="BM76">
        <v>0</v>
      </c>
      <c r="BN76">
        <v>0</v>
      </c>
      <c r="BO76">
        <v>0</v>
      </c>
      <c r="BP76">
        <v>0</v>
      </c>
      <c r="BQ76">
        <v>0</v>
      </c>
      <c r="BR76">
        <v>0</v>
      </c>
      <c r="BS76">
        <v>0</v>
      </c>
      <c r="BT76">
        <v>0</v>
      </c>
      <c r="BU76">
        <v>0</v>
      </c>
      <c r="BV76">
        <v>0</v>
      </c>
      <c r="BW76">
        <v>0</v>
      </c>
      <c r="CX76">
        <f>Y76*Source!I45</f>
        <v>3.8220000000000001</v>
      </c>
      <c r="CY76">
        <f>AA76</f>
        <v>1</v>
      </c>
      <c r="CZ76">
        <f>AE76</f>
        <v>1</v>
      </c>
      <c r="DA76">
        <f>AI76</f>
        <v>1</v>
      </c>
      <c r="DB76">
        <f>ROUND(ROUND(AT76*CZ76,2),6)</f>
        <v>5.88</v>
      </c>
      <c r="DC76">
        <f>ROUND(ROUND(AT76*AG76,2),6)</f>
        <v>0</v>
      </c>
    </row>
    <row r="77" spans="1:107" x14ac:dyDescent="0.2">
      <c r="A77">
        <f>ROW(Source!A46)</f>
        <v>46</v>
      </c>
      <c r="B77">
        <v>76147896</v>
      </c>
      <c r="C77">
        <v>76148365</v>
      </c>
      <c r="D77">
        <v>42097363</v>
      </c>
      <c r="E77">
        <v>1</v>
      </c>
      <c r="F77">
        <v>1</v>
      </c>
      <c r="G77">
        <v>1</v>
      </c>
      <c r="H77">
        <v>1</v>
      </c>
      <c r="I77" t="s">
        <v>624</v>
      </c>
      <c r="J77" t="s">
        <v>3</v>
      </c>
      <c r="K77" t="s">
        <v>625</v>
      </c>
      <c r="L77">
        <v>1369</v>
      </c>
      <c r="N77">
        <v>1013</v>
      </c>
      <c r="O77" t="s">
        <v>623</v>
      </c>
      <c r="P77" t="s">
        <v>623</v>
      </c>
      <c r="Q77">
        <v>1</v>
      </c>
      <c r="W77">
        <v>0</v>
      </c>
      <c r="X77">
        <v>839356441</v>
      </c>
      <c r="Y77">
        <v>111.78</v>
      </c>
      <c r="AA77">
        <v>0</v>
      </c>
      <c r="AB77">
        <v>0</v>
      </c>
      <c r="AC77">
        <v>0</v>
      </c>
      <c r="AD77">
        <v>7.5</v>
      </c>
      <c r="AE77">
        <v>0</v>
      </c>
      <c r="AF77">
        <v>0</v>
      </c>
      <c r="AG77">
        <v>0</v>
      </c>
      <c r="AH77">
        <v>7.5</v>
      </c>
      <c r="AI77">
        <v>1</v>
      </c>
      <c r="AJ77">
        <v>1</v>
      </c>
      <c r="AK77">
        <v>1</v>
      </c>
      <c r="AL77">
        <v>1</v>
      </c>
      <c r="AN77">
        <v>0</v>
      </c>
      <c r="AO77">
        <v>1</v>
      </c>
      <c r="AP77">
        <v>1</v>
      </c>
      <c r="AQ77">
        <v>0</v>
      </c>
      <c r="AR77">
        <v>0</v>
      </c>
      <c r="AS77" t="s">
        <v>3</v>
      </c>
      <c r="AT77">
        <v>97.2</v>
      </c>
      <c r="AU77" t="s">
        <v>24</v>
      </c>
      <c r="AV77">
        <v>1</v>
      </c>
      <c r="AW77">
        <v>2</v>
      </c>
      <c r="AX77">
        <v>76148367</v>
      </c>
      <c r="AY77">
        <v>1</v>
      </c>
      <c r="AZ77">
        <v>0</v>
      </c>
      <c r="BA77">
        <v>77</v>
      </c>
      <c r="BB77">
        <v>0</v>
      </c>
      <c r="BC77">
        <v>0</v>
      </c>
      <c r="BD77">
        <v>0</v>
      </c>
      <c r="BE77">
        <v>0</v>
      </c>
      <c r="BF77">
        <v>0</v>
      </c>
      <c r="BG77">
        <v>0</v>
      </c>
      <c r="BH77">
        <v>0</v>
      </c>
      <c r="BI77">
        <v>0</v>
      </c>
      <c r="BJ77">
        <v>0</v>
      </c>
      <c r="BK77">
        <v>0</v>
      </c>
      <c r="BL77">
        <v>0</v>
      </c>
      <c r="BM77">
        <v>0</v>
      </c>
      <c r="BN77">
        <v>0</v>
      </c>
      <c r="BO77">
        <v>0</v>
      </c>
      <c r="BP77">
        <v>0</v>
      </c>
      <c r="BQ77">
        <v>0</v>
      </c>
      <c r="BR77">
        <v>0</v>
      </c>
      <c r="BS77">
        <v>0</v>
      </c>
      <c r="BT77">
        <v>0</v>
      </c>
      <c r="BU77">
        <v>0</v>
      </c>
      <c r="BV77">
        <v>0</v>
      </c>
      <c r="BW77">
        <v>0</v>
      </c>
      <c r="CX77">
        <f>Y77*Source!I46</f>
        <v>26.15652</v>
      </c>
      <c r="CY77">
        <f>AD77</f>
        <v>7.5</v>
      </c>
      <c r="CZ77">
        <f>AH77</f>
        <v>7.5</v>
      </c>
      <c r="DA77">
        <f>AL77</f>
        <v>1</v>
      </c>
      <c r="DB77">
        <f>ROUND((ROUND(AT77*CZ77,2)*1.15),6)</f>
        <v>838.35</v>
      </c>
      <c r="DC77">
        <f>ROUND((ROUND(AT77*AG77,2)*1.15),6)</f>
        <v>0</v>
      </c>
    </row>
    <row r="78" spans="1:107" x14ac:dyDescent="0.2">
      <c r="A78">
        <f>ROW(Source!A47)</f>
        <v>47</v>
      </c>
      <c r="B78">
        <v>76147894</v>
      </c>
      <c r="C78">
        <v>76148365</v>
      </c>
      <c r="D78">
        <v>42097363</v>
      </c>
      <c r="E78">
        <v>1</v>
      </c>
      <c r="F78">
        <v>1</v>
      </c>
      <c r="G78">
        <v>1</v>
      </c>
      <c r="H78">
        <v>1</v>
      </c>
      <c r="I78" t="s">
        <v>624</v>
      </c>
      <c r="J78" t="s">
        <v>3</v>
      </c>
      <c r="K78" t="s">
        <v>625</v>
      </c>
      <c r="L78">
        <v>1369</v>
      </c>
      <c r="N78">
        <v>1013</v>
      </c>
      <c r="O78" t="s">
        <v>623</v>
      </c>
      <c r="P78" t="s">
        <v>623</v>
      </c>
      <c r="Q78">
        <v>1</v>
      </c>
      <c r="W78">
        <v>0</v>
      </c>
      <c r="X78">
        <v>839356441</v>
      </c>
      <c r="Y78">
        <v>111.78</v>
      </c>
      <c r="AA78">
        <v>0</v>
      </c>
      <c r="AB78">
        <v>0</v>
      </c>
      <c r="AC78">
        <v>0</v>
      </c>
      <c r="AD78">
        <v>7.5</v>
      </c>
      <c r="AE78">
        <v>0</v>
      </c>
      <c r="AF78">
        <v>0</v>
      </c>
      <c r="AG78">
        <v>0</v>
      </c>
      <c r="AH78">
        <v>7.5</v>
      </c>
      <c r="AI78">
        <v>1</v>
      </c>
      <c r="AJ78">
        <v>1</v>
      </c>
      <c r="AK78">
        <v>1</v>
      </c>
      <c r="AL78">
        <v>1</v>
      </c>
      <c r="AN78">
        <v>0</v>
      </c>
      <c r="AO78">
        <v>1</v>
      </c>
      <c r="AP78">
        <v>1</v>
      </c>
      <c r="AQ78">
        <v>0</v>
      </c>
      <c r="AR78">
        <v>0</v>
      </c>
      <c r="AS78" t="s">
        <v>3</v>
      </c>
      <c r="AT78">
        <v>97.2</v>
      </c>
      <c r="AU78" t="s">
        <v>24</v>
      </c>
      <c r="AV78">
        <v>1</v>
      </c>
      <c r="AW78">
        <v>2</v>
      </c>
      <c r="AX78">
        <v>76148367</v>
      </c>
      <c r="AY78">
        <v>1</v>
      </c>
      <c r="AZ78">
        <v>0</v>
      </c>
      <c r="BA78">
        <v>78</v>
      </c>
      <c r="BB78">
        <v>0</v>
      </c>
      <c r="BC78">
        <v>0</v>
      </c>
      <c r="BD78">
        <v>0</v>
      </c>
      <c r="BE78">
        <v>0</v>
      </c>
      <c r="BF78">
        <v>0</v>
      </c>
      <c r="BG78">
        <v>0</v>
      </c>
      <c r="BH78">
        <v>0</v>
      </c>
      <c r="BI78">
        <v>0</v>
      </c>
      <c r="BJ78">
        <v>0</v>
      </c>
      <c r="BK78">
        <v>0</v>
      </c>
      <c r="BL78">
        <v>0</v>
      </c>
      <c r="BM78">
        <v>0</v>
      </c>
      <c r="BN78">
        <v>0</v>
      </c>
      <c r="BO78">
        <v>0</v>
      </c>
      <c r="BP78">
        <v>0</v>
      </c>
      <c r="BQ78">
        <v>0</v>
      </c>
      <c r="BR78">
        <v>0</v>
      </c>
      <c r="BS78">
        <v>0</v>
      </c>
      <c r="BT78">
        <v>0</v>
      </c>
      <c r="BU78">
        <v>0</v>
      </c>
      <c r="BV78">
        <v>0</v>
      </c>
      <c r="BW78">
        <v>0</v>
      </c>
      <c r="CX78">
        <f>Y78*Source!I47</f>
        <v>26.15652</v>
      </c>
      <c r="CY78">
        <f>AD78</f>
        <v>7.5</v>
      </c>
      <c r="CZ78">
        <f>AH78</f>
        <v>7.5</v>
      </c>
      <c r="DA78">
        <f>AL78</f>
        <v>1</v>
      </c>
      <c r="DB78">
        <f>ROUND((ROUND(AT78*CZ78,2)*1.15),6)</f>
        <v>838.35</v>
      </c>
      <c r="DC78">
        <f>ROUND((ROUND(AT78*AG78,2)*1.15),6)</f>
        <v>0</v>
      </c>
    </row>
    <row r="79" spans="1:107" x14ac:dyDescent="0.2">
      <c r="A79">
        <f>ROW(Source!A83)</f>
        <v>83</v>
      </c>
      <c r="B79">
        <v>76147896</v>
      </c>
      <c r="C79">
        <v>76148397</v>
      </c>
      <c r="D79">
        <v>42476369</v>
      </c>
      <c r="E79">
        <v>1</v>
      </c>
      <c r="F79">
        <v>1</v>
      </c>
      <c r="G79">
        <v>1</v>
      </c>
      <c r="H79">
        <v>1</v>
      </c>
      <c r="I79" t="s">
        <v>689</v>
      </c>
      <c r="J79" t="s">
        <v>3</v>
      </c>
      <c r="K79" t="s">
        <v>690</v>
      </c>
      <c r="L79">
        <v>1369</v>
      </c>
      <c r="N79">
        <v>1013</v>
      </c>
      <c r="O79" t="s">
        <v>623</v>
      </c>
      <c r="P79" t="s">
        <v>623</v>
      </c>
      <c r="Q79">
        <v>1</v>
      </c>
      <c r="W79">
        <v>0</v>
      </c>
      <c r="X79">
        <v>1434402670</v>
      </c>
      <c r="Y79">
        <v>7.3343999999999996</v>
      </c>
      <c r="AA79">
        <v>0</v>
      </c>
      <c r="AB79">
        <v>0</v>
      </c>
      <c r="AC79">
        <v>0</v>
      </c>
      <c r="AD79">
        <v>11.39</v>
      </c>
      <c r="AE79">
        <v>0</v>
      </c>
      <c r="AF79">
        <v>0</v>
      </c>
      <c r="AG79">
        <v>0</v>
      </c>
      <c r="AH79">
        <v>11.39</v>
      </c>
      <c r="AI79">
        <v>1</v>
      </c>
      <c r="AJ79">
        <v>1</v>
      </c>
      <c r="AK79">
        <v>1</v>
      </c>
      <c r="AL79">
        <v>1</v>
      </c>
      <c r="AN79">
        <v>0</v>
      </c>
      <c r="AO79">
        <v>1</v>
      </c>
      <c r="AP79">
        <v>1</v>
      </c>
      <c r="AQ79">
        <v>0</v>
      </c>
      <c r="AR79">
        <v>0</v>
      </c>
      <c r="AS79" t="s">
        <v>3</v>
      </c>
      <c r="AT79">
        <v>3.82</v>
      </c>
      <c r="AU79" t="s">
        <v>75</v>
      </c>
      <c r="AV79">
        <v>1</v>
      </c>
      <c r="AW79">
        <v>2</v>
      </c>
      <c r="AX79">
        <v>76148403</v>
      </c>
      <c r="AY79">
        <v>1</v>
      </c>
      <c r="AZ79">
        <v>0</v>
      </c>
      <c r="BA79">
        <v>79</v>
      </c>
      <c r="BB79">
        <v>0</v>
      </c>
      <c r="BC79">
        <v>0</v>
      </c>
      <c r="BD79">
        <v>0</v>
      </c>
      <c r="BE79">
        <v>0</v>
      </c>
      <c r="BF79">
        <v>0</v>
      </c>
      <c r="BG79">
        <v>0</v>
      </c>
      <c r="BH79">
        <v>0</v>
      </c>
      <c r="BI79">
        <v>0</v>
      </c>
      <c r="BJ79">
        <v>0</v>
      </c>
      <c r="BK79">
        <v>0</v>
      </c>
      <c r="BL79">
        <v>0</v>
      </c>
      <c r="BM79">
        <v>0</v>
      </c>
      <c r="BN79">
        <v>0</v>
      </c>
      <c r="BO79">
        <v>0</v>
      </c>
      <c r="BP79">
        <v>0</v>
      </c>
      <c r="BQ79">
        <v>0</v>
      </c>
      <c r="BR79">
        <v>0</v>
      </c>
      <c r="BS79">
        <v>0</v>
      </c>
      <c r="BT79">
        <v>0</v>
      </c>
      <c r="BU79">
        <v>0</v>
      </c>
      <c r="BV79">
        <v>0</v>
      </c>
      <c r="BW79">
        <v>0</v>
      </c>
      <c r="CX79">
        <f>Y79*Source!I83</f>
        <v>22.0032</v>
      </c>
      <c r="CY79">
        <f>AD79</f>
        <v>11.39</v>
      </c>
      <c r="CZ79">
        <f>AH79</f>
        <v>11.39</v>
      </c>
      <c r="DA79">
        <f>AL79</f>
        <v>1</v>
      </c>
      <c r="DB79">
        <f>ROUND((ROUND(AT79*CZ79,2)*1.2*1.6),6)</f>
        <v>83.539199999999994</v>
      </c>
      <c r="DC79">
        <f>ROUND((ROUND(AT79*AG79,2)*1.2*1.6),6)</f>
        <v>0</v>
      </c>
    </row>
    <row r="80" spans="1:107" x14ac:dyDescent="0.2">
      <c r="A80">
        <f>ROW(Source!A83)</f>
        <v>83</v>
      </c>
      <c r="B80">
        <v>76147896</v>
      </c>
      <c r="C80">
        <v>76148397</v>
      </c>
      <c r="D80">
        <v>121548</v>
      </c>
      <c r="E80">
        <v>1</v>
      </c>
      <c r="F80">
        <v>1</v>
      </c>
      <c r="G80">
        <v>1</v>
      </c>
      <c r="H80">
        <v>1</v>
      </c>
      <c r="I80" t="s">
        <v>30</v>
      </c>
      <c r="J80" t="s">
        <v>3</v>
      </c>
      <c r="K80" t="s">
        <v>628</v>
      </c>
      <c r="L80">
        <v>608254</v>
      </c>
      <c r="N80">
        <v>1013</v>
      </c>
      <c r="O80" t="s">
        <v>629</v>
      </c>
      <c r="P80" t="s">
        <v>629</v>
      </c>
      <c r="Q80">
        <v>1</v>
      </c>
      <c r="W80">
        <v>0</v>
      </c>
      <c r="X80">
        <v>-185737400</v>
      </c>
      <c r="Y80">
        <v>2.88</v>
      </c>
      <c r="AA80">
        <v>0</v>
      </c>
      <c r="AB80">
        <v>0</v>
      </c>
      <c r="AC80">
        <v>0</v>
      </c>
      <c r="AD80">
        <v>0</v>
      </c>
      <c r="AE80">
        <v>0</v>
      </c>
      <c r="AF80">
        <v>0</v>
      </c>
      <c r="AG80">
        <v>0</v>
      </c>
      <c r="AH80">
        <v>0</v>
      </c>
      <c r="AI80">
        <v>1</v>
      </c>
      <c r="AJ80">
        <v>1</v>
      </c>
      <c r="AK80">
        <v>1</v>
      </c>
      <c r="AL80">
        <v>1</v>
      </c>
      <c r="AN80">
        <v>0</v>
      </c>
      <c r="AO80">
        <v>1</v>
      </c>
      <c r="AP80">
        <v>1</v>
      </c>
      <c r="AQ80">
        <v>0</v>
      </c>
      <c r="AR80">
        <v>0</v>
      </c>
      <c r="AS80" t="s">
        <v>3</v>
      </c>
      <c r="AT80">
        <v>1.5</v>
      </c>
      <c r="AU80" t="s">
        <v>75</v>
      </c>
      <c r="AV80">
        <v>2</v>
      </c>
      <c r="AW80">
        <v>2</v>
      </c>
      <c r="AX80">
        <v>76148404</v>
      </c>
      <c r="AY80">
        <v>1</v>
      </c>
      <c r="AZ80">
        <v>0</v>
      </c>
      <c r="BA80">
        <v>80</v>
      </c>
      <c r="BB80">
        <v>0</v>
      </c>
      <c r="BC80">
        <v>0</v>
      </c>
      <c r="BD80">
        <v>0</v>
      </c>
      <c r="BE80">
        <v>0</v>
      </c>
      <c r="BF80">
        <v>0</v>
      </c>
      <c r="BG80">
        <v>0</v>
      </c>
      <c r="BH80">
        <v>0</v>
      </c>
      <c r="BI80">
        <v>0</v>
      </c>
      <c r="BJ80">
        <v>0</v>
      </c>
      <c r="BK80">
        <v>0</v>
      </c>
      <c r="BL80">
        <v>0</v>
      </c>
      <c r="BM80">
        <v>0</v>
      </c>
      <c r="BN80">
        <v>0</v>
      </c>
      <c r="BO80">
        <v>0</v>
      </c>
      <c r="BP80">
        <v>0</v>
      </c>
      <c r="BQ80">
        <v>0</v>
      </c>
      <c r="BR80">
        <v>0</v>
      </c>
      <c r="BS80">
        <v>0</v>
      </c>
      <c r="BT80">
        <v>0</v>
      </c>
      <c r="BU80">
        <v>0</v>
      </c>
      <c r="BV80">
        <v>0</v>
      </c>
      <c r="BW80">
        <v>0</v>
      </c>
      <c r="CX80">
        <f>Y80*Source!I83</f>
        <v>8.64</v>
      </c>
      <c r="CY80">
        <f>AD80</f>
        <v>0</v>
      </c>
      <c r="CZ80">
        <f>AH80</f>
        <v>0</v>
      </c>
      <c r="DA80">
        <f>AL80</f>
        <v>1</v>
      </c>
      <c r="DB80">
        <f>ROUND((ROUND(AT80*CZ80,2)*1.2*1.6),6)</f>
        <v>0</v>
      </c>
      <c r="DC80">
        <f>ROUND((ROUND(AT80*AG80,2)*1.2*1.6),6)</f>
        <v>0</v>
      </c>
    </row>
    <row r="81" spans="1:107" x14ac:dyDescent="0.2">
      <c r="A81">
        <f>ROW(Source!A83)</f>
        <v>83</v>
      </c>
      <c r="B81">
        <v>76147896</v>
      </c>
      <c r="C81">
        <v>76148397</v>
      </c>
      <c r="D81">
        <v>48976039</v>
      </c>
      <c r="E81">
        <v>1</v>
      </c>
      <c r="F81">
        <v>1</v>
      </c>
      <c r="G81">
        <v>1</v>
      </c>
      <c r="H81">
        <v>2</v>
      </c>
      <c r="I81" t="s">
        <v>691</v>
      </c>
      <c r="J81" t="s">
        <v>692</v>
      </c>
      <c r="K81" t="s">
        <v>693</v>
      </c>
      <c r="L81">
        <v>1368</v>
      </c>
      <c r="N81">
        <v>1011</v>
      </c>
      <c r="O81" t="s">
        <v>633</v>
      </c>
      <c r="P81" t="s">
        <v>633</v>
      </c>
      <c r="Q81">
        <v>1</v>
      </c>
      <c r="W81">
        <v>0</v>
      </c>
      <c r="X81">
        <v>-1683568813</v>
      </c>
      <c r="Y81">
        <v>1.44</v>
      </c>
      <c r="AA81">
        <v>0</v>
      </c>
      <c r="AB81">
        <v>425.57</v>
      </c>
      <c r="AC81">
        <v>25.1</v>
      </c>
      <c r="AD81">
        <v>0</v>
      </c>
      <c r="AE81">
        <v>0</v>
      </c>
      <c r="AF81">
        <v>425.57</v>
      </c>
      <c r="AG81">
        <v>25.1</v>
      </c>
      <c r="AH81">
        <v>0</v>
      </c>
      <c r="AI81">
        <v>1</v>
      </c>
      <c r="AJ81">
        <v>1</v>
      </c>
      <c r="AK81">
        <v>1</v>
      </c>
      <c r="AL81">
        <v>1</v>
      </c>
      <c r="AN81">
        <v>0</v>
      </c>
      <c r="AO81">
        <v>1</v>
      </c>
      <c r="AP81">
        <v>1</v>
      </c>
      <c r="AQ81">
        <v>0</v>
      </c>
      <c r="AR81">
        <v>0</v>
      </c>
      <c r="AS81" t="s">
        <v>3</v>
      </c>
      <c r="AT81">
        <v>0.75</v>
      </c>
      <c r="AU81" t="s">
        <v>75</v>
      </c>
      <c r="AV81">
        <v>0</v>
      </c>
      <c r="AW81">
        <v>2</v>
      </c>
      <c r="AX81">
        <v>76148405</v>
      </c>
      <c r="AY81">
        <v>1</v>
      </c>
      <c r="AZ81">
        <v>0</v>
      </c>
      <c r="BA81">
        <v>81</v>
      </c>
      <c r="BB81">
        <v>0</v>
      </c>
      <c r="BC81">
        <v>0</v>
      </c>
      <c r="BD81">
        <v>0</v>
      </c>
      <c r="BE81">
        <v>0</v>
      </c>
      <c r="BF81">
        <v>0</v>
      </c>
      <c r="BG81">
        <v>0</v>
      </c>
      <c r="BH81">
        <v>0</v>
      </c>
      <c r="BI81">
        <v>0</v>
      </c>
      <c r="BJ81">
        <v>0</v>
      </c>
      <c r="BK81">
        <v>0</v>
      </c>
      <c r="BL81">
        <v>0</v>
      </c>
      <c r="BM81">
        <v>0</v>
      </c>
      <c r="BN81">
        <v>0</v>
      </c>
      <c r="BO81">
        <v>0</v>
      </c>
      <c r="BP81">
        <v>0</v>
      </c>
      <c r="BQ81">
        <v>0</v>
      </c>
      <c r="BR81">
        <v>0</v>
      </c>
      <c r="BS81">
        <v>0</v>
      </c>
      <c r="BT81">
        <v>0</v>
      </c>
      <c r="BU81">
        <v>0</v>
      </c>
      <c r="BV81">
        <v>0</v>
      </c>
      <c r="BW81">
        <v>0</v>
      </c>
      <c r="CX81">
        <f>Y81*Source!I83</f>
        <v>4.32</v>
      </c>
      <c r="CY81">
        <f>AB81</f>
        <v>425.57</v>
      </c>
      <c r="CZ81">
        <f>AF81</f>
        <v>425.57</v>
      </c>
      <c r="DA81">
        <f>AJ81</f>
        <v>1</v>
      </c>
      <c r="DB81">
        <f>ROUND((ROUND(AT81*CZ81,2)*1.2*1.6),6)</f>
        <v>612.82560000000001</v>
      </c>
      <c r="DC81">
        <f>ROUND((ROUND(AT81*AG81,2)*1.2*1.6),6)</f>
        <v>36.153599999999997</v>
      </c>
    </row>
    <row r="82" spans="1:107" x14ac:dyDescent="0.2">
      <c r="A82">
        <f>ROW(Source!A83)</f>
        <v>83</v>
      </c>
      <c r="B82">
        <v>76147896</v>
      </c>
      <c r="C82">
        <v>76148397</v>
      </c>
      <c r="D82">
        <v>48976112</v>
      </c>
      <c r="E82">
        <v>1</v>
      </c>
      <c r="F82">
        <v>1</v>
      </c>
      <c r="G82">
        <v>1</v>
      </c>
      <c r="H82">
        <v>2</v>
      </c>
      <c r="I82" t="s">
        <v>694</v>
      </c>
      <c r="J82" t="s">
        <v>695</v>
      </c>
      <c r="K82" t="s">
        <v>696</v>
      </c>
      <c r="L82">
        <v>1368</v>
      </c>
      <c r="N82">
        <v>1011</v>
      </c>
      <c r="O82" t="s">
        <v>633</v>
      </c>
      <c r="P82" t="s">
        <v>633</v>
      </c>
      <c r="Q82">
        <v>1</v>
      </c>
      <c r="W82">
        <v>0</v>
      </c>
      <c r="X82">
        <v>372233507</v>
      </c>
      <c r="Y82">
        <v>1.44</v>
      </c>
      <c r="AA82">
        <v>0</v>
      </c>
      <c r="AB82">
        <v>16.64</v>
      </c>
      <c r="AC82">
        <v>0</v>
      </c>
      <c r="AD82">
        <v>0</v>
      </c>
      <c r="AE82">
        <v>0</v>
      </c>
      <c r="AF82">
        <v>16.64</v>
      </c>
      <c r="AG82">
        <v>0</v>
      </c>
      <c r="AH82">
        <v>0</v>
      </c>
      <c r="AI82">
        <v>1</v>
      </c>
      <c r="AJ82">
        <v>1</v>
      </c>
      <c r="AK82">
        <v>1</v>
      </c>
      <c r="AL82">
        <v>1</v>
      </c>
      <c r="AN82">
        <v>0</v>
      </c>
      <c r="AO82">
        <v>1</v>
      </c>
      <c r="AP82">
        <v>1</v>
      </c>
      <c r="AQ82">
        <v>0</v>
      </c>
      <c r="AR82">
        <v>0</v>
      </c>
      <c r="AS82" t="s">
        <v>3</v>
      </c>
      <c r="AT82">
        <v>0.75</v>
      </c>
      <c r="AU82" t="s">
        <v>75</v>
      </c>
      <c r="AV82">
        <v>0</v>
      </c>
      <c r="AW82">
        <v>2</v>
      </c>
      <c r="AX82">
        <v>76148406</v>
      </c>
      <c r="AY82">
        <v>1</v>
      </c>
      <c r="AZ82">
        <v>0</v>
      </c>
      <c r="BA82">
        <v>82</v>
      </c>
      <c r="BB82">
        <v>0</v>
      </c>
      <c r="BC82">
        <v>0</v>
      </c>
      <c r="BD82">
        <v>0</v>
      </c>
      <c r="BE82">
        <v>0</v>
      </c>
      <c r="BF82">
        <v>0</v>
      </c>
      <c r="BG82">
        <v>0</v>
      </c>
      <c r="BH82">
        <v>0</v>
      </c>
      <c r="BI82">
        <v>0</v>
      </c>
      <c r="BJ82">
        <v>0</v>
      </c>
      <c r="BK82">
        <v>0</v>
      </c>
      <c r="BL82">
        <v>0</v>
      </c>
      <c r="BM82">
        <v>0</v>
      </c>
      <c r="BN82">
        <v>0</v>
      </c>
      <c r="BO82">
        <v>0</v>
      </c>
      <c r="BP82">
        <v>0</v>
      </c>
      <c r="BQ82">
        <v>0</v>
      </c>
      <c r="BR82">
        <v>0</v>
      </c>
      <c r="BS82">
        <v>0</v>
      </c>
      <c r="BT82">
        <v>0</v>
      </c>
      <c r="BU82">
        <v>0</v>
      </c>
      <c r="BV82">
        <v>0</v>
      </c>
      <c r="BW82">
        <v>0</v>
      </c>
      <c r="CX82">
        <f>Y82*Source!I83</f>
        <v>4.32</v>
      </c>
      <c r="CY82">
        <f>AB82</f>
        <v>16.64</v>
      </c>
      <c r="CZ82">
        <f>AF82</f>
        <v>16.64</v>
      </c>
      <c r="DA82">
        <f>AJ82</f>
        <v>1</v>
      </c>
      <c r="DB82">
        <f>ROUND((ROUND(AT82*CZ82,2)*1.2*1.6),6)</f>
        <v>23.961600000000001</v>
      </c>
      <c r="DC82">
        <f>ROUND((ROUND(AT82*AG82,2)*1.2*1.6),6)</f>
        <v>0</v>
      </c>
    </row>
    <row r="83" spans="1:107" x14ac:dyDescent="0.2">
      <c r="A83">
        <f>ROW(Source!A83)</f>
        <v>83</v>
      </c>
      <c r="B83">
        <v>76147896</v>
      </c>
      <c r="C83">
        <v>76148397</v>
      </c>
      <c r="D83">
        <v>48974791</v>
      </c>
      <c r="E83">
        <v>1</v>
      </c>
      <c r="F83">
        <v>1</v>
      </c>
      <c r="G83">
        <v>1</v>
      </c>
      <c r="H83">
        <v>3</v>
      </c>
      <c r="I83" t="s">
        <v>658</v>
      </c>
      <c r="J83" t="s">
        <v>659</v>
      </c>
      <c r="K83" t="s">
        <v>660</v>
      </c>
      <c r="L83">
        <v>1374</v>
      </c>
      <c r="N83">
        <v>1013</v>
      </c>
      <c r="O83" t="s">
        <v>661</v>
      </c>
      <c r="P83" t="s">
        <v>661</v>
      </c>
      <c r="Q83">
        <v>1</v>
      </c>
      <c r="W83">
        <v>0</v>
      </c>
      <c r="X83">
        <v>-1347562341</v>
      </c>
      <c r="Y83">
        <v>0.79</v>
      </c>
      <c r="AA83">
        <v>1</v>
      </c>
      <c r="AB83">
        <v>0</v>
      </c>
      <c r="AC83">
        <v>0</v>
      </c>
      <c r="AD83">
        <v>0</v>
      </c>
      <c r="AE83">
        <v>1</v>
      </c>
      <c r="AF83">
        <v>0</v>
      </c>
      <c r="AG83">
        <v>0</v>
      </c>
      <c r="AH83">
        <v>0</v>
      </c>
      <c r="AI83">
        <v>1</v>
      </c>
      <c r="AJ83">
        <v>1</v>
      </c>
      <c r="AK83">
        <v>1</v>
      </c>
      <c r="AL83">
        <v>1</v>
      </c>
      <c r="AN83">
        <v>0</v>
      </c>
      <c r="AO83">
        <v>1</v>
      </c>
      <c r="AP83">
        <v>0</v>
      </c>
      <c r="AQ83">
        <v>0</v>
      </c>
      <c r="AR83">
        <v>0</v>
      </c>
      <c r="AS83" t="s">
        <v>3</v>
      </c>
      <c r="AT83">
        <v>0.79</v>
      </c>
      <c r="AU83" t="s">
        <v>3</v>
      </c>
      <c r="AV83">
        <v>0</v>
      </c>
      <c r="AW83">
        <v>2</v>
      </c>
      <c r="AX83">
        <v>76148407</v>
      </c>
      <c r="AY83">
        <v>1</v>
      </c>
      <c r="AZ83">
        <v>0</v>
      </c>
      <c r="BA83">
        <v>83</v>
      </c>
      <c r="BB83">
        <v>0</v>
      </c>
      <c r="BC83">
        <v>0</v>
      </c>
      <c r="BD83">
        <v>0</v>
      </c>
      <c r="BE83">
        <v>0</v>
      </c>
      <c r="BF83">
        <v>0</v>
      </c>
      <c r="BG83">
        <v>0</v>
      </c>
      <c r="BH83">
        <v>0</v>
      </c>
      <c r="BI83">
        <v>0</v>
      </c>
      <c r="BJ83">
        <v>0</v>
      </c>
      <c r="BK83">
        <v>0</v>
      </c>
      <c r="BL83">
        <v>0</v>
      </c>
      <c r="BM83">
        <v>0</v>
      </c>
      <c r="BN83">
        <v>0</v>
      </c>
      <c r="BO83">
        <v>0</v>
      </c>
      <c r="BP83">
        <v>0</v>
      </c>
      <c r="BQ83">
        <v>0</v>
      </c>
      <c r="BR83">
        <v>0</v>
      </c>
      <c r="BS83">
        <v>0</v>
      </c>
      <c r="BT83">
        <v>0</v>
      </c>
      <c r="BU83">
        <v>0</v>
      </c>
      <c r="BV83">
        <v>0</v>
      </c>
      <c r="BW83">
        <v>0</v>
      </c>
      <c r="CX83">
        <f>Y83*Source!I83</f>
        <v>2.37</v>
      </c>
      <c r="CY83">
        <f>AA83</f>
        <v>1</v>
      </c>
      <c r="CZ83">
        <f>AE83</f>
        <v>1</v>
      </c>
      <c r="DA83">
        <f>AI83</f>
        <v>1</v>
      </c>
      <c r="DB83">
        <f>ROUND(ROUND(AT83*CZ83,2),6)</f>
        <v>0.79</v>
      </c>
      <c r="DC83">
        <f>ROUND(ROUND(AT83*AG83,2),6)</f>
        <v>0</v>
      </c>
    </row>
    <row r="84" spans="1:107" x14ac:dyDescent="0.2">
      <c r="A84">
        <f>ROW(Source!A84)</f>
        <v>84</v>
      </c>
      <c r="B84">
        <v>76147894</v>
      </c>
      <c r="C84">
        <v>76148397</v>
      </c>
      <c r="D84">
        <v>42476369</v>
      </c>
      <c r="E84">
        <v>1</v>
      </c>
      <c r="F84">
        <v>1</v>
      </c>
      <c r="G84">
        <v>1</v>
      </c>
      <c r="H84">
        <v>1</v>
      </c>
      <c r="I84" t="s">
        <v>689</v>
      </c>
      <c r="J84" t="s">
        <v>3</v>
      </c>
      <c r="K84" t="s">
        <v>690</v>
      </c>
      <c r="L84">
        <v>1369</v>
      </c>
      <c r="N84">
        <v>1013</v>
      </c>
      <c r="O84" t="s">
        <v>623</v>
      </c>
      <c r="P84" t="s">
        <v>623</v>
      </c>
      <c r="Q84">
        <v>1</v>
      </c>
      <c r="W84">
        <v>0</v>
      </c>
      <c r="X84">
        <v>1434402670</v>
      </c>
      <c r="Y84">
        <v>7.3343999999999996</v>
      </c>
      <c r="AA84">
        <v>0</v>
      </c>
      <c r="AB84">
        <v>0</v>
      </c>
      <c r="AC84">
        <v>0</v>
      </c>
      <c r="AD84">
        <v>11.39</v>
      </c>
      <c r="AE84">
        <v>0</v>
      </c>
      <c r="AF84">
        <v>0</v>
      </c>
      <c r="AG84">
        <v>0</v>
      </c>
      <c r="AH84">
        <v>11.39</v>
      </c>
      <c r="AI84">
        <v>1</v>
      </c>
      <c r="AJ84">
        <v>1</v>
      </c>
      <c r="AK84">
        <v>1</v>
      </c>
      <c r="AL84">
        <v>1</v>
      </c>
      <c r="AN84">
        <v>0</v>
      </c>
      <c r="AO84">
        <v>1</v>
      </c>
      <c r="AP84">
        <v>1</v>
      </c>
      <c r="AQ84">
        <v>0</v>
      </c>
      <c r="AR84">
        <v>0</v>
      </c>
      <c r="AS84" t="s">
        <v>3</v>
      </c>
      <c r="AT84">
        <v>3.82</v>
      </c>
      <c r="AU84" t="s">
        <v>75</v>
      </c>
      <c r="AV84">
        <v>1</v>
      </c>
      <c r="AW84">
        <v>2</v>
      </c>
      <c r="AX84">
        <v>76148403</v>
      </c>
      <c r="AY84">
        <v>1</v>
      </c>
      <c r="AZ84">
        <v>0</v>
      </c>
      <c r="BA84">
        <v>84</v>
      </c>
      <c r="BB84">
        <v>0</v>
      </c>
      <c r="BC84">
        <v>0</v>
      </c>
      <c r="BD84">
        <v>0</v>
      </c>
      <c r="BE84">
        <v>0</v>
      </c>
      <c r="BF84">
        <v>0</v>
      </c>
      <c r="BG84">
        <v>0</v>
      </c>
      <c r="BH84">
        <v>0</v>
      </c>
      <c r="BI84">
        <v>0</v>
      </c>
      <c r="BJ84">
        <v>0</v>
      </c>
      <c r="BK84">
        <v>0</v>
      </c>
      <c r="BL84">
        <v>0</v>
      </c>
      <c r="BM84">
        <v>0</v>
      </c>
      <c r="BN84">
        <v>0</v>
      </c>
      <c r="BO84">
        <v>0</v>
      </c>
      <c r="BP84">
        <v>0</v>
      </c>
      <c r="BQ84">
        <v>0</v>
      </c>
      <c r="BR84">
        <v>0</v>
      </c>
      <c r="BS84">
        <v>0</v>
      </c>
      <c r="BT84">
        <v>0</v>
      </c>
      <c r="BU84">
        <v>0</v>
      </c>
      <c r="BV84">
        <v>0</v>
      </c>
      <c r="BW84">
        <v>0</v>
      </c>
      <c r="CX84">
        <f>Y84*Source!I84</f>
        <v>22.0032</v>
      </c>
      <c r="CY84">
        <f>AD84</f>
        <v>11.39</v>
      </c>
      <c r="CZ84">
        <f>AH84</f>
        <v>11.39</v>
      </c>
      <c r="DA84">
        <f>AL84</f>
        <v>1</v>
      </c>
      <c r="DB84">
        <f>ROUND((ROUND(AT84*CZ84,2)*1.2*1.6),6)</f>
        <v>83.539199999999994</v>
      </c>
      <c r="DC84">
        <f>ROUND((ROUND(AT84*AG84,2)*1.2*1.6),6)</f>
        <v>0</v>
      </c>
    </row>
    <row r="85" spans="1:107" x14ac:dyDescent="0.2">
      <c r="A85">
        <f>ROW(Source!A84)</f>
        <v>84</v>
      </c>
      <c r="B85">
        <v>76147894</v>
      </c>
      <c r="C85">
        <v>76148397</v>
      </c>
      <c r="D85">
        <v>121548</v>
      </c>
      <c r="E85">
        <v>1</v>
      </c>
      <c r="F85">
        <v>1</v>
      </c>
      <c r="G85">
        <v>1</v>
      </c>
      <c r="H85">
        <v>1</v>
      </c>
      <c r="I85" t="s">
        <v>30</v>
      </c>
      <c r="J85" t="s">
        <v>3</v>
      </c>
      <c r="K85" t="s">
        <v>628</v>
      </c>
      <c r="L85">
        <v>608254</v>
      </c>
      <c r="N85">
        <v>1013</v>
      </c>
      <c r="O85" t="s">
        <v>629</v>
      </c>
      <c r="P85" t="s">
        <v>629</v>
      </c>
      <c r="Q85">
        <v>1</v>
      </c>
      <c r="W85">
        <v>0</v>
      </c>
      <c r="X85">
        <v>-185737400</v>
      </c>
      <c r="Y85">
        <v>2.88</v>
      </c>
      <c r="AA85">
        <v>0</v>
      </c>
      <c r="AB85">
        <v>0</v>
      </c>
      <c r="AC85">
        <v>0</v>
      </c>
      <c r="AD85">
        <v>0</v>
      </c>
      <c r="AE85">
        <v>0</v>
      </c>
      <c r="AF85">
        <v>0</v>
      </c>
      <c r="AG85">
        <v>0</v>
      </c>
      <c r="AH85">
        <v>0</v>
      </c>
      <c r="AI85">
        <v>1</v>
      </c>
      <c r="AJ85">
        <v>1</v>
      </c>
      <c r="AK85">
        <v>1</v>
      </c>
      <c r="AL85">
        <v>1</v>
      </c>
      <c r="AN85">
        <v>0</v>
      </c>
      <c r="AO85">
        <v>1</v>
      </c>
      <c r="AP85">
        <v>1</v>
      </c>
      <c r="AQ85">
        <v>0</v>
      </c>
      <c r="AR85">
        <v>0</v>
      </c>
      <c r="AS85" t="s">
        <v>3</v>
      </c>
      <c r="AT85">
        <v>1.5</v>
      </c>
      <c r="AU85" t="s">
        <v>75</v>
      </c>
      <c r="AV85">
        <v>2</v>
      </c>
      <c r="AW85">
        <v>2</v>
      </c>
      <c r="AX85">
        <v>76148404</v>
      </c>
      <c r="AY85">
        <v>1</v>
      </c>
      <c r="AZ85">
        <v>0</v>
      </c>
      <c r="BA85">
        <v>85</v>
      </c>
      <c r="BB85">
        <v>0</v>
      </c>
      <c r="BC85">
        <v>0</v>
      </c>
      <c r="BD85">
        <v>0</v>
      </c>
      <c r="BE85">
        <v>0</v>
      </c>
      <c r="BF85">
        <v>0</v>
      </c>
      <c r="BG85">
        <v>0</v>
      </c>
      <c r="BH85">
        <v>0</v>
      </c>
      <c r="BI85">
        <v>0</v>
      </c>
      <c r="BJ85">
        <v>0</v>
      </c>
      <c r="BK85">
        <v>0</v>
      </c>
      <c r="BL85">
        <v>0</v>
      </c>
      <c r="BM85">
        <v>0</v>
      </c>
      <c r="BN85">
        <v>0</v>
      </c>
      <c r="BO85">
        <v>0</v>
      </c>
      <c r="BP85">
        <v>0</v>
      </c>
      <c r="BQ85">
        <v>0</v>
      </c>
      <c r="BR85">
        <v>0</v>
      </c>
      <c r="BS85">
        <v>0</v>
      </c>
      <c r="BT85">
        <v>0</v>
      </c>
      <c r="BU85">
        <v>0</v>
      </c>
      <c r="BV85">
        <v>0</v>
      </c>
      <c r="BW85">
        <v>0</v>
      </c>
      <c r="CX85">
        <f>Y85*Source!I84</f>
        <v>8.64</v>
      </c>
      <c r="CY85">
        <f>AD85</f>
        <v>0</v>
      </c>
      <c r="CZ85">
        <f>AH85</f>
        <v>0</v>
      </c>
      <c r="DA85">
        <f>AL85</f>
        <v>1</v>
      </c>
      <c r="DB85">
        <f>ROUND((ROUND(AT85*CZ85,2)*1.2*1.6),6)</f>
        <v>0</v>
      </c>
      <c r="DC85">
        <f>ROUND((ROUND(AT85*AG85,2)*1.2*1.6),6)</f>
        <v>0</v>
      </c>
    </row>
    <row r="86" spans="1:107" x14ac:dyDescent="0.2">
      <c r="A86">
        <f>ROW(Source!A84)</f>
        <v>84</v>
      </c>
      <c r="B86">
        <v>76147894</v>
      </c>
      <c r="C86">
        <v>76148397</v>
      </c>
      <c r="D86">
        <v>48976039</v>
      </c>
      <c r="E86">
        <v>1</v>
      </c>
      <c r="F86">
        <v>1</v>
      </c>
      <c r="G86">
        <v>1</v>
      </c>
      <c r="H86">
        <v>2</v>
      </c>
      <c r="I86" t="s">
        <v>691</v>
      </c>
      <c r="J86" t="s">
        <v>692</v>
      </c>
      <c r="K86" t="s">
        <v>693</v>
      </c>
      <c r="L86">
        <v>1368</v>
      </c>
      <c r="N86">
        <v>1011</v>
      </c>
      <c r="O86" t="s">
        <v>633</v>
      </c>
      <c r="P86" t="s">
        <v>633</v>
      </c>
      <c r="Q86">
        <v>1</v>
      </c>
      <c r="W86">
        <v>0</v>
      </c>
      <c r="X86">
        <v>-1683568813</v>
      </c>
      <c r="Y86">
        <v>1.44</v>
      </c>
      <c r="AA86">
        <v>0</v>
      </c>
      <c r="AB86">
        <v>425.57</v>
      </c>
      <c r="AC86">
        <v>25.1</v>
      </c>
      <c r="AD86">
        <v>0</v>
      </c>
      <c r="AE86">
        <v>0</v>
      </c>
      <c r="AF86">
        <v>425.57</v>
      </c>
      <c r="AG86">
        <v>25.1</v>
      </c>
      <c r="AH86">
        <v>0</v>
      </c>
      <c r="AI86">
        <v>1</v>
      </c>
      <c r="AJ86">
        <v>1</v>
      </c>
      <c r="AK86">
        <v>1</v>
      </c>
      <c r="AL86">
        <v>1</v>
      </c>
      <c r="AN86">
        <v>0</v>
      </c>
      <c r="AO86">
        <v>1</v>
      </c>
      <c r="AP86">
        <v>1</v>
      </c>
      <c r="AQ86">
        <v>0</v>
      </c>
      <c r="AR86">
        <v>0</v>
      </c>
      <c r="AS86" t="s">
        <v>3</v>
      </c>
      <c r="AT86">
        <v>0.75</v>
      </c>
      <c r="AU86" t="s">
        <v>75</v>
      </c>
      <c r="AV86">
        <v>0</v>
      </c>
      <c r="AW86">
        <v>2</v>
      </c>
      <c r="AX86">
        <v>76148405</v>
      </c>
      <c r="AY86">
        <v>1</v>
      </c>
      <c r="AZ86">
        <v>0</v>
      </c>
      <c r="BA86">
        <v>86</v>
      </c>
      <c r="BB86">
        <v>0</v>
      </c>
      <c r="BC86">
        <v>0</v>
      </c>
      <c r="BD86">
        <v>0</v>
      </c>
      <c r="BE86">
        <v>0</v>
      </c>
      <c r="BF86">
        <v>0</v>
      </c>
      <c r="BG86">
        <v>0</v>
      </c>
      <c r="BH86">
        <v>0</v>
      </c>
      <c r="BI86">
        <v>0</v>
      </c>
      <c r="BJ86">
        <v>0</v>
      </c>
      <c r="BK86">
        <v>0</v>
      </c>
      <c r="BL86">
        <v>0</v>
      </c>
      <c r="BM86">
        <v>0</v>
      </c>
      <c r="BN86">
        <v>0</v>
      </c>
      <c r="BO86">
        <v>0</v>
      </c>
      <c r="BP86">
        <v>0</v>
      </c>
      <c r="BQ86">
        <v>0</v>
      </c>
      <c r="BR86">
        <v>0</v>
      </c>
      <c r="BS86">
        <v>0</v>
      </c>
      <c r="BT86">
        <v>0</v>
      </c>
      <c r="BU86">
        <v>0</v>
      </c>
      <c r="BV86">
        <v>0</v>
      </c>
      <c r="BW86">
        <v>0</v>
      </c>
      <c r="CX86">
        <f>Y86*Source!I84</f>
        <v>4.32</v>
      </c>
      <c r="CY86">
        <f>AB86</f>
        <v>425.57</v>
      </c>
      <c r="CZ86">
        <f>AF86</f>
        <v>425.57</v>
      </c>
      <c r="DA86">
        <f>AJ86</f>
        <v>1</v>
      </c>
      <c r="DB86">
        <f>ROUND((ROUND(AT86*CZ86,2)*1.2*1.6),6)</f>
        <v>612.82560000000001</v>
      </c>
      <c r="DC86">
        <f>ROUND((ROUND(AT86*AG86,2)*1.2*1.6),6)</f>
        <v>36.153599999999997</v>
      </c>
    </row>
    <row r="87" spans="1:107" x14ac:dyDescent="0.2">
      <c r="A87">
        <f>ROW(Source!A84)</f>
        <v>84</v>
      </c>
      <c r="B87">
        <v>76147894</v>
      </c>
      <c r="C87">
        <v>76148397</v>
      </c>
      <c r="D87">
        <v>48976112</v>
      </c>
      <c r="E87">
        <v>1</v>
      </c>
      <c r="F87">
        <v>1</v>
      </c>
      <c r="G87">
        <v>1</v>
      </c>
      <c r="H87">
        <v>2</v>
      </c>
      <c r="I87" t="s">
        <v>694</v>
      </c>
      <c r="J87" t="s">
        <v>695</v>
      </c>
      <c r="K87" t="s">
        <v>696</v>
      </c>
      <c r="L87">
        <v>1368</v>
      </c>
      <c r="N87">
        <v>1011</v>
      </c>
      <c r="O87" t="s">
        <v>633</v>
      </c>
      <c r="P87" t="s">
        <v>633</v>
      </c>
      <c r="Q87">
        <v>1</v>
      </c>
      <c r="W87">
        <v>0</v>
      </c>
      <c r="X87">
        <v>372233507</v>
      </c>
      <c r="Y87">
        <v>1.44</v>
      </c>
      <c r="AA87">
        <v>0</v>
      </c>
      <c r="AB87">
        <v>16.64</v>
      </c>
      <c r="AC87">
        <v>0</v>
      </c>
      <c r="AD87">
        <v>0</v>
      </c>
      <c r="AE87">
        <v>0</v>
      </c>
      <c r="AF87">
        <v>16.64</v>
      </c>
      <c r="AG87">
        <v>0</v>
      </c>
      <c r="AH87">
        <v>0</v>
      </c>
      <c r="AI87">
        <v>1</v>
      </c>
      <c r="AJ87">
        <v>1</v>
      </c>
      <c r="AK87">
        <v>1</v>
      </c>
      <c r="AL87">
        <v>1</v>
      </c>
      <c r="AN87">
        <v>0</v>
      </c>
      <c r="AO87">
        <v>1</v>
      </c>
      <c r="AP87">
        <v>1</v>
      </c>
      <c r="AQ87">
        <v>0</v>
      </c>
      <c r="AR87">
        <v>0</v>
      </c>
      <c r="AS87" t="s">
        <v>3</v>
      </c>
      <c r="AT87">
        <v>0.75</v>
      </c>
      <c r="AU87" t="s">
        <v>75</v>
      </c>
      <c r="AV87">
        <v>0</v>
      </c>
      <c r="AW87">
        <v>2</v>
      </c>
      <c r="AX87">
        <v>76148406</v>
      </c>
      <c r="AY87">
        <v>1</v>
      </c>
      <c r="AZ87">
        <v>0</v>
      </c>
      <c r="BA87">
        <v>87</v>
      </c>
      <c r="BB87">
        <v>0</v>
      </c>
      <c r="BC87">
        <v>0</v>
      </c>
      <c r="BD87">
        <v>0</v>
      </c>
      <c r="BE87">
        <v>0</v>
      </c>
      <c r="BF87">
        <v>0</v>
      </c>
      <c r="BG87">
        <v>0</v>
      </c>
      <c r="BH87">
        <v>0</v>
      </c>
      <c r="BI87">
        <v>0</v>
      </c>
      <c r="BJ87">
        <v>0</v>
      </c>
      <c r="BK87">
        <v>0</v>
      </c>
      <c r="BL87">
        <v>0</v>
      </c>
      <c r="BM87">
        <v>0</v>
      </c>
      <c r="BN87">
        <v>0</v>
      </c>
      <c r="BO87">
        <v>0</v>
      </c>
      <c r="BP87">
        <v>0</v>
      </c>
      <c r="BQ87">
        <v>0</v>
      </c>
      <c r="BR87">
        <v>0</v>
      </c>
      <c r="BS87">
        <v>0</v>
      </c>
      <c r="BT87">
        <v>0</v>
      </c>
      <c r="BU87">
        <v>0</v>
      </c>
      <c r="BV87">
        <v>0</v>
      </c>
      <c r="BW87">
        <v>0</v>
      </c>
      <c r="CX87">
        <f>Y87*Source!I84</f>
        <v>4.32</v>
      </c>
      <c r="CY87">
        <f>AB87</f>
        <v>16.64</v>
      </c>
      <c r="CZ87">
        <f>AF87</f>
        <v>16.64</v>
      </c>
      <c r="DA87">
        <f>AJ87</f>
        <v>1</v>
      </c>
      <c r="DB87">
        <f>ROUND((ROUND(AT87*CZ87,2)*1.2*1.6),6)</f>
        <v>23.961600000000001</v>
      </c>
      <c r="DC87">
        <f>ROUND((ROUND(AT87*AG87,2)*1.2*1.6),6)</f>
        <v>0</v>
      </c>
    </row>
    <row r="88" spans="1:107" x14ac:dyDescent="0.2">
      <c r="A88">
        <f>ROW(Source!A84)</f>
        <v>84</v>
      </c>
      <c r="B88">
        <v>76147894</v>
      </c>
      <c r="C88">
        <v>76148397</v>
      </c>
      <c r="D88">
        <v>48974791</v>
      </c>
      <c r="E88">
        <v>1</v>
      </c>
      <c r="F88">
        <v>1</v>
      </c>
      <c r="G88">
        <v>1</v>
      </c>
      <c r="H88">
        <v>3</v>
      </c>
      <c r="I88" t="s">
        <v>658</v>
      </c>
      <c r="J88" t="s">
        <v>659</v>
      </c>
      <c r="K88" t="s">
        <v>660</v>
      </c>
      <c r="L88">
        <v>1374</v>
      </c>
      <c r="N88">
        <v>1013</v>
      </c>
      <c r="O88" t="s">
        <v>661</v>
      </c>
      <c r="P88" t="s">
        <v>661</v>
      </c>
      <c r="Q88">
        <v>1</v>
      </c>
      <c r="W88">
        <v>0</v>
      </c>
      <c r="X88">
        <v>-1347562341</v>
      </c>
      <c r="Y88">
        <v>0.79</v>
      </c>
      <c r="AA88">
        <v>1</v>
      </c>
      <c r="AB88">
        <v>0</v>
      </c>
      <c r="AC88">
        <v>0</v>
      </c>
      <c r="AD88">
        <v>0</v>
      </c>
      <c r="AE88">
        <v>1</v>
      </c>
      <c r="AF88">
        <v>0</v>
      </c>
      <c r="AG88">
        <v>0</v>
      </c>
      <c r="AH88">
        <v>0</v>
      </c>
      <c r="AI88">
        <v>1</v>
      </c>
      <c r="AJ88">
        <v>1</v>
      </c>
      <c r="AK88">
        <v>1</v>
      </c>
      <c r="AL88">
        <v>1</v>
      </c>
      <c r="AN88">
        <v>0</v>
      </c>
      <c r="AO88">
        <v>1</v>
      </c>
      <c r="AP88">
        <v>0</v>
      </c>
      <c r="AQ88">
        <v>0</v>
      </c>
      <c r="AR88">
        <v>0</v>
      </c>
      <c r="AS88" t="s">
        <v>3</v>
      </c>
      <c r="AT88">
        <v>0.79</v>
      </c>
      <c r="AU88" t="s">
        <v>3</v>
      </c>
      <c r="AV88">
        <v>0</v>
      </c>
      <c r="AW88">
        <v>2</v>
      </c>
      <c r="AX88">
        <v>76148407</v>
      </c>
      <c r="AY88">
        <v>1</v>
      </c>
      <c r="AZ88">
        <v>0</v>
      </c>
      <c r="BA88">
        <v>88</v>
      </c>
      <c r="BB88">
        <v>0</v>
      </c>
      <c r="BC88">
        <v>0</v>
      </c>
      <c r="BD88">
        <v>0</v>
      </c>
      <c r="BE88">
        <v>0</v>
      </c>
      <c r="BF88">
        <v>0</v>
      </c>
      <c r="BG88">
        <v>0</v>
      </c>
      <c r="BH88">
        <v>0</v>
      </c>
      <c r="BI88">
        <v>0</v>
      </c>
      <c r="BJ88">
        <v>0</v>
      </c>
      <c r="BK88">
        <v>0</v>
      </c>
      <c r="BL88">
        <v>0</v>
      </c>
      <c r="BM88">
        <v>0</v>
      </c>
      <c r="BN88">
        <v>0</v>
      </c>
      <c r="BO88">
        <v>0</v>
      </c>
      <c r="BP88">
        <v>0</v>
      </c>
      <c r="BQ88">
        <v>0</v>
      </c>
      <c r="BR88">
        <v>0</v>
      </c>
      <c r="BS88">
        <v>0</v>
      </c>
      <c r="BT88">
        <v>0</v>
      </c>
      <c r="BU88">
        <v>0</v>
      </c>
      <c r="BV88">
        <v>0</v>
      </c>
      <c r="BW88">
        <v>0</v>
      </c>
      <c r="CX88">
        <f>Y88*Source!I84</f>
        <v>2.37</v>
      </c>
      <c r="CY88">
        <f>AA88</f>
        <v>1</v>
      </c>
      <c r="CZ88">
        <f>AE88</f>
        <v>1</v>
      </c>
      <c r="DA88">
        <f>AI88</f>
        <v>1</v>
      </c>
      <c r="DB88">
        <f>ROUND(ROUND(AT88*CZ88,2),6)</f>
        <v>0.79</v>
      </c>
      <c r="DC88">
        <f>ROUND(ROUND(AT88*AG88,2),6)</f>
        <v>0</v>
      </c>
    </row>
    <row r="89" spans="1:107" x14ac:dyDescent="0.2">
      <c r="A89">
        <f>ROW(Source!A85)</f>
        <v>85</v>
      </c>
      <c r="B89">
        <v>76147896</v>
      </c>
      <c r="C89">
        <v>76148408</v>
      </c>
      <c r="D89">
        <v>42331139</v>
      </c>
      <c r="E89">
        <v>1</v>
      </c>
      <c r="F89">
        <v>1</v>
      </c>
      <c r="G89">
        <v>1</v>
      </c>
      <c r="H89">
        <v>1</v>
      </c>
      <c r="I89" t="s">
        <v>697</v>
      </c>
      <c r="J89" t="s">
        <v>3</v>
      </c>
      <c r="K89" t="s">
        <v>698</v>
      </c>
      <c r="L89">
        <v>1369</v>
      </c>
      <c r="N89">
        <v>1013</v>
      </c>
      <c r="O89" t="s">
        <v>623</v>
      </c>
      <c r="P89" t="s">
        <v>623</v>
      </c>
      <c r="Q89">
        <v>1</v>
      </c>
      <c r="W89">
        <v>0</v>
      </c>
      <c r="X89">
        <v>306834177</v>
      </c>
      <c r="Y89">
        <v>1.1867999999999999</v>
      </c>
      <c r="AA89">
        <v>0</v>
      </c>
      <c r="AB89">
        <v>0</v>
      </c>
      <c r="AC89">
        <v>0</v>
      </c>
      <c r="AD89">
        <v>9.92</v>
      </c>
      <c r="AE89">
        <v>0</v>
      </c>
      <c r="AF89">
        <v>0</v>
      </c>
      <c r="AG89">
        <v>0</v>
      </c>
      <c r="AH89">
        <v>9.92</v>
      </c>
      <c r="AI89">
        <v>1</v>
      </c>
      <c r="AJ89">
        <v>1</v>
      </c>
      <c r="AK89">
        <v>1</v>
      </c>
      <c r="AL89">
        <v>1</v>
      </c>
      <c r="AN89">
        <v>0</v>
      </c>
      <c r="AO89">
        <v>1</v>
      </c>
      <c r="AP89">
        <v>1</v>
      </c>
      <c r="AQ89">
        <v>0</v>
      </c>
      <c r="AR89">
        <v>0</v>
      </c>
      <c r="AS89" t="s">
        <v>3</v>
      </c>
      <c r="AT89">
        <v>0.86</v>
      </c>
      <c r="AU89" t="s">
        <v>144</v>
      </c>
      <c r="AV89">
        <v>1</v>
      </c>
      <c r="AW89">
        <v>2</v>
      </c>
      <c r="AX89">
        <v>76148417</v>
      </c>
      <c r="AY89">
        <v>1</v>
      </c>
      <c r="AZ89">
        <v>0</v>
      </c>
      <c r="BA89">
        <v>89</v>
      </c>
      <c r="BB89">
        <v>0</v>
      </c>
      <c r="BC89">
        <v>0</v>
      </c>
      <c r="BD89">
        <v>0</v>
      </c>
      <c r="BE89">
        <v>0</v>
      </c>
      <c r="BF89">
        <v>0</v>
      </c>
      <c r="BG89">
        <v>0</v>
      </c>
      <c r="BH89">
        <v>0</v>
      </c>
      <c r="BI89">
        <v>0</v>
      </c>
      <c r="BJ89">
        <v>0</v>
      </c>
      <c r="BK89">
        <v>0</v>
      </c>
      <c r="BL89">
        <v>0</v>
      </c>
      <c r="BM89">
        <v>0</v>
      </c>
      <c r="BN89">
        <v>0</v>
      </c>
      <c r="BO89">
        <v>0</v>
      </c>
      <c r="BP89">
        <v>0</v>
      </c>
      <c r="BQ89">
        <v>0</v>
      </c>
      <c r="BR89">
        <v>0</v>
      </c>
      <c r="BS89">
        <v>0</v>
      </c>
      <c r="BT89">
        <v>0</v>
      </c>
      <c r="BU89">
        <v>0</v>
      </c>
      <c r="BV89">
        <v>0</v>
      </c>
      <c r="BW89">
        <v>0</v>
      </c>
      <c r="CX89">
        <f>Y89*Source!I85</f>
        <v>3.5603999999999996</v>
      </c>
      <c r="CY89">
        <f>AD89</f>
        <v>9.92</v>
      </c>
      <c r="CZ89">
        <f>AH89</f>
        <v>9.92</v>
      </c>
      <c r="DA89">
        <f>AL89</f>
        <v>1</v>
      </c>
      <c r="DB89">
        <f>ROUND(((ROUND(AT89*CZ89,2)*1.2)*1.15),6)</f>
        <v>11.7714</v>
      </c>
      <c r="DC89">
        <f>ROUND(((ROUND(AT89*AG89,2)*1.2)*1.15),6)</f>
        <v>0</v>
      </c>
    </row>
    <row r="90" spans="1:107" x14ac:dyDescent="0.2">
      <c r="A90">
        <f>ROW(Source!A85)</f>
        <v>85</v>
      </c>
      <c r="B90">
        <v>76147896</v>
      </c>
      <c r="C90">
        <v>76148408</v>
      </c>
      <c r="D90">
        <v>121548</v>
      </c>
      <c r="E90">
        <v>1</v>
      </c>
      <c r="F90">
        <v>1</v>
      </c>
      <c r="G90">
        <v>1</v>
      </c>
      <c r="H90">
        <v>1</v>
      </c>
      <c r="I90" t="s">
        <v>30</v>
      </c>
      <c r="J90" t="s">
        <v>3</v>
      </c>
      <c r="K90" t="s">
        <v>628</v>
      </c>
      <c r="L90">
        <v>608254</v>
      </c>
      <c r="N90">
        <v>1013</v>
      </c>
      <c r="O90" t="s">
        <v>629</v>
      </c>
      <c r="P90" t="s">
        <v>629</v>
      </c>
      <c r="Q90">
        <v>1</v>
      </c>
      <c r="W90">
        <v>0</v>
      </c>
      <c r="X90">
        <v>-185737400</v>
      </c>
      <c r="Y90">
        <v>2.76E-2</v>
      </c>
      <c r="AA90">
        <v>0</v>
      </c>
      <c r="AB90">
        <v>0</v>
      </c>
      <c r="AC90">
        <v>0</v>
      </c>
      <c r="AD90">
        <v>0</v>
      </c>
      <c r="AE90">
        <v>0</v>
      </c>
      <c r="AF90">
        <v>0</v>
      </c>
      <c r="AG90">
        <v>0</v>
      </c>
      <c r="AH90">
        <v>0</v>
      </c>
      <c r="AI90">
        <v>1</v>
      </c>
      <c r="AJ90">
        <v>1</v>
      </c>
      <c r="AK90">
        <v>1</v>
      </c>
      <c r="AL90">
        <v>1</v>
      </c>
      <c r="AN90">
        <v>0</v>
      </c>
      <c r="AO90">
        <v>1</v>
      </c>
      <c r="AP90">
        <v>1</v>
      </c>
      <c r="AQ90">
        <v>0</v>
      </c>
      <c r="AR90">
        <v>0</v>
      </c>
      <c r="AS90" t="s">
        <v>3</v>
      </c>
      <c r="AT90">
        <v>0.02</v>
      </c>
      <c r="AU90" t="s">
        <v>144</v>
      </c>
      <c r="AV90">
        <v>2</v>
      </c>
      <c r="AW90">
        <v>2</v>
      </c>
      <c r="AX90">
        <v>76148418</v>
      </c>
      <c r="AY90">
        <v>1</v>
      </c>
      <c r="AZ90">
        <v>0</v>
      </c>
      <c r="BA90">
        <v>90</v>
      </c>
      <c r="BB90">
        <v>0</v>
      </c>
      <c r="BC90">
        <v>0</v>
      </c>
      <c r="BD90">
        <v>0</v>
      </c>
      <c r="BE90">
        <v>0</v>
      </c>
      <c r="BF90">
        <v>0</v>
      </c>
      <c r="BG90">
        <v>0</v>
      </c>
      <c r="BH90">
        <v>0</v>
      </c>
      <c r="BI90">
        <v>0</v>
      </c>
      <c r="BJ90">
        <v>0</v>
      </c>
      <c r="BK90">
        <v>0</v>
      </c>
      <c r="BL90">
        <v>0</v>
      </c>
      <c r="BM90">
        <v>0</v>
      </c>
      <c r="BN90">
        <v>0</v>
      </c>
      <c r="BO90">
        <v>0</v>
      </c>
      <c r="BP90">
        <v>0</v>
      </c>
      <c r="BQ90">
        <v>0</v>
      </c>
      <c r="BR90">
        <v>0</v>
      </c>
      <c r="BS90">
        <v>0</v>
      </c>
      <c r="BT90">
        <v>0</v>
      </c>
      <c r="BU90">
        <v>0</v>
      </c>
      <c r="BV90">
        <v>0</v>
      </c>
      <c r="BW90">
        <v>0</v>
      </c>
      <c r="CX90">
        <f>Y90*Source!I85</f>
        <v>8.2799999999999999E-2</v>
      </c>
      <c r="CY90">
        <f>AD90</f>
        <v>0</v>
      </c>
      <c r="CZ90">
        <f>AH90</f>
        <v>0</v>
      </c>
      <c r="DA90">
        <f>AL90</f>
        <v>1</v>
      </c>
      <c r="DB90">
        <f>ROUND(((ROUND(AT90*CZ90,2)*1.2)*1.15),6)</f>
        <v>0</v>
      </c>
      <c r="DC90">
        <f>ROUND(((ROUND(AT90*AG90,2)*1.2)*1.15),6)</f>
        <v>0</v>
      </c>
    </row>
    <row r="91" spans="1:107" x14ac:dyDescent="0.2">
      <c r="A91">
        <f>ROW(Source!A85)</f>
        <v>85</v>
      </c>
      <c r="B91">
        <v>76147896</v>
      </c>
      <c r="C91">
        <v>76148408</v>
      </c>
      <c r="D91">
        <v>48975304</v>
      </c>
      <c r="E91">
        <v>1</v>
      </c>
      <c r="F91">
        <v>1</v>
      </c>
      <c r="G91">
        <v>1</v>
      </c>
      <c r="H91">
        <v>2</v>
      </c>
      <c r="I91" t="s">
        <v>664</v>
      </c>
      <c r="J91" t="s">
        <v>665</v>
      </c>
      <c r="K91" t="s">
        <v>666</v>
      </c>
      <c r="L91">
        <v>1368</v>
      </c>
      <c r="N91">
        <v>1011</v>
      </c>
      <c r="O91" t="s">
        <v>633</v>
      </c>
      <c r="P91" t="s">
        <v>633</v>
      </c>
      <c r="Q91">
        <v>1</v>
      </c>
      <c r="W91">
        <v>0</v>
      </c>
      <c r="X91">
        <v>-1000709144</v>
      </c>
      <c r="Y91">
        <v>2.76E-2</v>
      </c>
      <c r="AA91">
        <v>0</v>
      </c>
      <c r="AB91">
        <v>134.65</v>
      </c>
      <c r="AC91">
        <v>13.5</v>
      </c>
      <c r="AD91">
        <v>0</v>
      </c>
      <c r="AE91">
        <v>0</v>
      </c>
      <c r="AF91">
        <v>134.65</v>
      </c>
      <c r="AG91">
        <v>13.5</v>
      </c>
      <c r="AH91">
        <v>0</v>
      </c>
      <c r="AI91">
        <v>1</v>
      </c>
      <c r="AJ91">
        <v>1</v>
      </c>
      <c r="AK91">
        <v>1</v>
      </c>
      <c r="AL91">
        <v>1</v>
      </c>
      <c r="AN91">
        <v>0</v>
      </c>
      <c r="AO91">
        <v>1</v>
      </c>
      <c r="AP91">
        <v>1</v>
      </c>
      <c r="AQ91">
        <v>0</v>
      </c>
      <c r="AR91">
        <v>0</v>
      </c>
      <c r="AS91" t="s">
        <v>3</v>
      </c>
      <c r="AT91">
        <v>0.02</v>
      </c>
      <c r="AU91" t="s">
        <v>144</v>
      </c>
      <c r="AV91">
        <v>0</v>
      </c>
      <c r="AW91">
        <v>2</v>
      </c>
      <c r="AX91">
        <v>76148419</v>
      </c>
      <c r="AY91">
        <v>1</v>
      </c>
      <c r="AZ91">
        <v>0</v>
      </c>
      <c r="BA91">
        <v>91</v>
      </c>
      <c r="BB91">
        <v>0</v>
      </c>
      <c r="BC91">
        <v>0</v>
      </c>
      <c r="BD91">
        <v>0</v>
      </c>
      <c r="BE91">
        <v>0</v>
      </c>
      <c r="BF91">
        <v>0</v>
      </c>
      <c r="BG91">
        <v>0</v>
      </c>
      <c r="BH91">
        <v>0</v>
      </c>
      <c r="BI91">
        <v>0</v>
      </c>
      <c r="BJ91">
        <v>0</v>
      </c>
      <c r="BK91">
        <v>0</v>
      </c>
      <c r="BL91">
        <v>0</v>
      </c>
      <c r="BM91">
        <v>0</v>
      </c>
      <c r="BN91">
        <v>0</v>
      </c>
      <c r="BO91">
        <v>0</v>
      </c>
      <c r="BP91">
        <v>0</v>
      </c>
      <c r="BQ91">
        <v>0</v>
      </c>
      <c r="BR91">
        <v>0</v>
      </c>
      <c r="BS91">
        <v>0</v>
      </c>
      <c r="BT91">
        <v>0</v>
      </c>
      <c r="BU91">
        <v>0</v>
      </c>
      <c r="BV91">
        <v>0</v>
      </c>
      <c r="BW91">
        <v>0</v>
      </c>
      <c r="CX91">
        <f>Y91*Source!I85</f>
        <v>8.2799999999999999E-2</v>
      </c>
      <c r="CY91">
        <f>AB91</f>
        <v>134.65</v>
      </c>
      <c r="CZ91">
        <f>AF91</f>
        <v>134.65</v>
      </c>
      <c r="DA91">
        <f>AJ91</f>
        <v>1</v>
      </c>
      <c r="DB91">
        <f>ROUND(((ROUND(AT91*CZ91,2)*1.2)*1.15),6)</f>
        <v>3.7122000000000002</v>
      </c>
      <c r="DC91">
        <f>ROUND(((ROUND(AT91*AG91,2)*1.2)*1.15),6)</f>
        <v>0.37259999999999999</v>
      </c>
    </row>
    <row r="92" spans="1:107" x14ac:dyDescent="0.2">
      <c r="A92">
        <f>ROW(Source!A85)</f>
        <v>85</v>
      </c>
      <c r="B92">
        <v>76147896</v>
      </c>
      <c r="C92">
        <v>76148408</v>
      </c>
      <c r="D92">
        <v>48977174</v>
      </c>
      <c r="E92">
        <v>1</v>
      </c>
      <c r="F92">
        <v>1</v>
      </c>
      <c r="G92">
        <v>1</v>
      </c>
      <c r="H92">
        <v>2</v>
      </c>
      <c r="I92" t="s">
        <v>676</v>
      </c>
      <c r="J92" t="s">
        <v>677</v>
      </c>
      <c r="K92" t="s">
        <v>678</v>
      </c>
      <c r="L92">
        <v>1368</v>
      </c>
      <c r="N92">
        <v>1011</v>
      </c>
      <c r="O92" t="s">
        <v>633</v>
      </c>
      <c r="P92" t="s">
        <v>633</v>
      </c>
      <c r="Q92">
        <v>1</v>
      </c>
      <c r="W92">
        <v>0</v>
      </c>
      <c r="X92">
        <v>82797005</v>
      </c>
      <c r="Y92">
        <v>2.76E-2</v>
      </c>
      <c r="AA92">
        <v>0</v>
      </c>
      <c r="AB92">
        <v>87.17</v>
      </c>
      <c r="AC92">
        <v>11.6</v>
      </c>
      <c r="AD92">
        <v>0</v>
      </c>
      <c r="AE92">
        <v>0</v>
      </c>
      <c r="AF92">
        <v>87.17</v>
      </c>
      <c r="AG92">
        <v>11.6</v>
      </c>
      <c r="AH92">
        <v>0</v>
      </c>
      <c r="AI92">
        <v>1</v>
      </c>
      <c r="AJ92">
        <v>1</v>
      </c>
      <c r="AK92">
        <v>1</v>
      </c>
      <c r="AL92">
        <v>1</v>
      </c>
      <c r="AN92">
        <v>0</v>
      </c>
      <c r="AO92">
        <v>1</v>
      </c>
      <c r="AP92">
        <v>1</v>
      </c>
      <c r="AQ92">
        <v>0</v>
      </c>
      <c r="AR92">
        <v>0</v>
      </c>
      <c r="AS92" t="s">
        <v>3</v>
      </c>
      <c r="AT92">
        <v>0.02</v>
      </c>
      <c r="AU92" t="s">
        <v>144</v>
      </c>
      <c r="AV92">
        <v>0</v>
      </c>
      <c r="AW92">
        <v>2</v>
      </c>
      <c r="AX92">
        <v>76148420</v>
      </c>
      <c r="AY92">
        <v>1</v>
      </c>
      <c r="AZ92">
        <v>0</v>
      </c>
      <c r="BA92">
        <v>92</v>
      </c>
      <c r="BB92">
        <v>0</v>
      </c>
      <c r="BC92">
        <v>0</v>
      </c>
      <c r="BD92">
        <v>0</v>
      </c>
      <c r="BE92">
        <v>0</v>
      </c>
      <c r="BF92">
        <v>0</v>
      </c>
      <c r="BG92">
        <v>0</v>
      </c>
      <c r="BH92">
        <v>0</v>
      </c>
      <c r="BI92">
        <v>0</v>
      </c>
      <c r="BJ92">
        <v>0</v>
      </c>
      <c r="BK92">
        <v>0</v>
      </c>
      <c r="BL92">
        <v>0</v>
      </c>
      <c r="BM92">
        <v>0</v>
      </c>
      <c r="BN92">
        <v>0</v>
      </c>
      <c r="BO92">
        <v>0</v>
      </c>
      <c r="BP92">
        <v>0</v>
      </c>
      <c r="BQ92">
        <v>0</v>
      </c>
      <c r="BR92">
        <v>0</v>
      </c>
      <c r="BS92">
        <v>0</v>
      </c>
      <c r="BT92">
        <v>0</v>
      </c>
      <c r="BU92">
        <v>0</v>
      </c>
      <c r="BV92">
        <v>0</v>
      </c>
      <c r="BW92">
        <v>0</v>
      </c>
      <c r="CX92">
        <f>Y92*Source!I85</f>
        <v>8.2799999999999999E-2</v>
      </c>
      <c r="CY92">
        <f>AB92</f>
        <v>87.17</v>
      </c>
      <c r="CZ92">
        <f>AF92</f>
        <v>87.17</v>
      </c>
      <c r="DA92">
        <f>AJ92</f>
        <v>1</v>
      </c>
      <c r="DB92">
        <f>ROUND(((ROUND(AT92*CZ92,2)*1.2)*1.15),6)</f>
        <v>2.4011999999999998</v>
      </c>
      <c r="DC92">
        <f>ROUND(((ROUND(AT92*AG92,2)*1.2)*1.15),6)</f>
        <v>0.31740000000000002</v>
      </c>
    </row>
    <row r="93" spans="1:107" x14ac:dyDescent="0.2">
      <c r="A93">
        <f>ROW(Source!A85)</f>
        <v>85</v>
      </c>
      <c r="B93">
        <v>76147896</v>
      </c>
      <c r="C93">
        <v>76148408</v>
      </c>
      <c r="D93">
        <v>48907269</v>
      </c>
      <c r="E93">
        <v>1</v>
      </c>
      <c r="F93">
        <v>1</v>
      </c>
      <c r="G93">
        <v>1</v>
      </c>
      <c r="H93">
        <v>3</v>
      </c>
      <c r="I93" t="s">
        <v>699</v>
      </c>
      <c r="J93" t="s">
        <v>700</v>
      </c>
      <c r="K93" t="s">
        <v>701</v>
      </c>
      <c r="L93">
        <v>1346</v>
      </c>
      <c r="N93">
        <v>1009</v>
      </c>
      <c r="O93" t="s">
        <v>414</v>
      </c>
      <c r="P93" t="s">
        <v>414</v>
      </c>
      <c r="Q93">
        <v>1</v>
      </c>
      <c r="W93">
        <v>0</v>
      </c>
      <c r="X93">
        <v>725821963</v>
      </c>
      <c r="Y93">
        <v>0.1</v>
      </c>
      <c r="AA93">
        <v>9.0399999999999991</v>
      </c>
      <c r="AB93">
        <v>0</v>
      </c>
      <c r="AC93">
        <v>0</v>
      </c>
      <c r="AD93">
        <v>0</v>
      </c>
      <c r="AE93">
        <v>9.0399999999999991</v>
      </c>
      <c r="AF93">
        <v>0</v>
      </c>
      <c r="AG93">
        <v>0</v>
      </c>
      <c r="AH93">
        <v>0</v>
      </c>
      <c r="AI93">
        <v>1</v>
      </c>
      <c r="AJ93">
        <v>1</v>
      </c>
      <c r="AK93">
        <v>1</v>
      </c>
      <c r="AL93">
        <v>1</v>
      </c>
      <c r="AN93">
        <v>0</v>
      </c>
      <c r="AO93">
        <v>1</v>
      </c>
      <c r="AP93">
        <v>0</v>
      </c>
      <c r="AQ93">
        <v>0</v>
      </c>
      <c r="AR93">
        <v>0</v>
      </c>
      <c r="AS93" t="s">
        <v>3</v>
      </c>
      <c r="AT93">
        <v>0.1</v>
      </c>
      <c r="AU93" t="s">
        <v>3</v>
      </c>
      <c r="AV93">
        <v>0</v>
      </c>
      <c r="AW93">
        <v>2</v>
      </c>
      <c r="AX93">
        <v>76148421</v>
      </c>
      <c r="AY93">
        <v>1</v>
      </c>
      <c r="AZ93">
        <v>0</v>
      </c>
      <c r="BA93">
        <v>93</v>
      </c>
      <c r="BB93">
        <v>0</v>
      </c>
      <c r="BC93">
        <v>0</v>
      </c>
      <c r="BD93">
        <v>0</v>
      </c>
      <c r="BE93">
        <v>0</v>
      </c>
      <c r="BF93">
        <v>0</v>
      </c>
      <c r="BG93">
        <v>0</v>
      </c>
      <c r="BH93">
        <v>0</v>
      </c>
      <c r="BI93">
        <v>0</v>
      </c>
      <c r="BJ93">
        <v>0</v>
      </c>
      <c r="BK93">
        <v>0</v>
      </c>
      <c r="BL93">
        <v>0</v>
      </c>
      <c r="BM93">
        <v>0</v>
      </c>
      <c r="BN93">
        <v>0</v>
      </c>
      <c r="BO93">
        <v>0</v>
      </c>
      <c r="BP93">
        <v>0</v>
      </c>
      <c r="BQ93">
        <v>0</v>
      </c>
      <c r="BR93">
        <v>0</v>
      </c>
      <c r="BS93">
        <v>0</v>
      </c>
      <c r="BT93">
        <v>0</v>
      </c>
      <c r="BU93">
        <v>0</v>
      </c>
      <c r="BV93">
        <v>0</v>
      </c>
      <c r="BW93">
        <v>0</v>
      </c>
      <c r="CX93">
        <f>Y93*Source!I85</f>
        <v>0.30000000000000004</v>
      </c>
      <c r="CY93">
        <f>AA93</f>
        <v>9.0399999999999991</v>
      </c>
      <c r="CZ93">
        <f>AE93</f>
        <v>9.0399999999999991</v>
      </c>
      <c r="DA93">
        <f>AI93</f>
        <v>1</v>
      </c>
      <c r="DB93">
        <f>ROUND(ROUND(AT93*CZ93,2),6)</f>
        <v>0.9</v>
      </c>
      <c r="DC93">
        <f>ROUND(ROUND(AT93*AG93,2),6)</f>
        <v>0</v>
      </c>
    </row>
    <row r="94" spans="1:107" x14ac:dyDescent="0.2">
      <c r="A94">
        <f>ROW(Source!A85)</f>
        <v>85</v>
      </c>
      <c r="B94">
        <v>76147896</v>
      </c>
      <c r="C94">
        <v>76148408</v>
      </c>
      <c r="D94">
        <v>48903217</v>
      </c>
      <c r="E94">
        <v>1</v>
      </c>
      <c r="F94">
        <v>1</v>
      </c>
      <c r="G94">
        <v>1</v>
      </c>
      <c r="H94">
        <v>3</v>
      </c>
      <c r="I94" t="s">
        <v>702</v>
      </c>
      <c r="J94" t="s">
        <v>703</v>
      </c>
      <c r="K94" t="s">
        <v>704</v>
      </c>
      <c r="L94">
        <v>1346</v>
      </c>
      <c r="N94">
        <v>1009</v>
      </c>
      <c r="O94" t="s">
        <v>414</v>
      </c>
      <c r="P94" t="s">
        <v>414</v>
      </c>
      <c r="Q94">
        <v>1</v>
      </c>
      <c r="W94">
        <v>0</v>
      </c>
      <c r="X94">
        <v>-1028395538</v>
      </c>
      <c r="Y94">
        <v>0.05</v>
      </c>
      <c r="AA94">
        <v>28.6</v>
      </c>
      <c r="AB94">
        <v>0</v>
      </c>
      <c r="AC94">
        <v>0</v>
      </c>
      <c r="AD94">
        <v>0</v>
      </c>
      <c r="AE94">
        <v>28.6</v>
      </c>
      <c r="AF94">
        <v>0</v>
      </c>
      <c r="AG94">
        <v>0</v>
      </c>
      <c r="AH94">
        <v>0</v>
      </c>
      <c r="AI94">
        <v>1</v>
      </c>
      <c r="AJ94">
        <v>1</v>
      </c>
      <c r="AK94">
        <v>1</v>
      </c>
      <c r="AL94">
        <v>1</v>
      </c>
      <c r="AN94">
        <v>0</v>
      </c>
      <c r="AO94">
        <v>1</v>
      </c>
      <c r="AP94">
        <v>0</v>
      </c>
      <c r="AQ94">
        <v>0</v>
      </c>
      <c r="AR94">
        <v>0</v>
      </c>
      <c r="AS94" t="s">
        <v>3</v>
      </c>
      <c r="AT94">
        <v>0.05</v>
      </c>
      <c r="AU94" t="s">
        <v>3</v>
      </c>
      <c r="AV94">
        <v>0</v>
      </c>
      <c r="AW94">
        <v>2</v>
      </c>
      <c r="AX94">
        <v>76148422</v>
      </c>
      <c r="AY94">
        <v>1</v>
      </c>
      <c r="AZ94">
        <v>0</v>
      </c>
      <c r="BA94">
        <v>94</v>
      </c>
      <c r="BB94">
        <v>0</v>
      </c>
      <c r="BC94">
        <v>0</v>
      </c>
      <c r="BD94">
        <v>0</v>
      </c>
      <c r="BE94">
        <v>0</v>
      </c>
      <c r="BF94">
        <v>0</v>
      </c>
      <c r="BG94">
        <v>0</v>
      </c>
      <c r="BH94">
        <v>0</v>
      </c>
      <c r="BI94">
        <v>0</v>
      </c>
      <c r="BJ94">
        <v>0</v>
      </c>
      <c r="BK94">
        <v>0</v>
      </c>
      <c r="BL94">
        <v>0</v>
      </c>
      <c r="BM94">
        <v>0</v>
      </c>
      <c r="BN94">
        <v>0</v>
      </c>
      <c r="BO94">
        <v>0</v>
      </c>
      <c r="BP94">
        <v>0</v>
      </c>
      <c r="BQ94">
        <v>0</v>
      </c>
      <c r="BR94">
        <v>0</v>
      </c>
      <c r="BS94">
        <v>0</v>
      </c>
      <c r="BT94">
        <v>0</v>
      </c>
      <c r="BU94">
        <v>0</v>
      </c>
      <c r="BV94">
        <v>0</v>
      </c>
      <c r="BW94">
        <v>0</v>
      </c>
      <c r="CX94">
        <f>Y94*Source!I85</f>
        <v>0.15000000000000002</v>
      </c>
      <c r="CY94">
        <f>AA94</f>
        <v>28.6</v>
      </c>
      <c r="CZ94">
        <f>AE94</f>
        <v>28.6</v>
      </c>
      <c r="DA94">
        <f>AI94</f>
        <v>1</v>
      </c>
      <c r="DB94">
        <f>ROUND(ROUND(AT94*CZ94,2),6)</f>
        <v>1.43</v>
      </c>
      <c r="DC94">
        <f>ROUND(ROUND(AT94*AG94,2),6)</f>
        <v>0</v>
      </c>
    </row>
    <row r="95" spans="1:107" x14ac:dyDescent="0.2">
      <c r="A95">
        <f>ROW(Source!A85)</f>
        <v>85</v>
      </c>
      <c r="B95">
        <v>76147896</v>
      </c>
      <c r="C95">
        <v>76148408</v>
      </c>
      <c r="D95">
        <v>48903674</v>
      </c>
      <c r="E95">
        <v>1</v>
      </c>
      <c r="F95">
        <v>1</v>
      </c>
      <c r="G95">
        <v>1</v>
      </c>
      <c r="H95">
        <v>3</v>
      </c>
      <c r="I95" t="s">
        <v>705</v>
      </c>
      <c r="J95" t="s">
        <v>706</v>
      </c>
      <c r="K95" t="s">
        <v>707</v>
      </c>
      <c r="L95">
        <v>1346</v>
      </c>
      <c r="N95">
        <v>1009</v>
      </c>
      <c r="O95" t="s">
        <v>414</v>
      </c>
      <c r="P95" t="s">
        <v>414</v>
      </c>
      <c r="Q95">
        <v>1</v>
      </c>
      <c r="W95">
        <v>0</v>
      </c>
      <c r="X95">
        <v>-1295539515</v>
      </c>
      <c r="Y95">
        <v>0.01</v>
      </c>
      <c r="AA95">
        <v>30.4</v>
      </c>
      <c r="AB95">
        <v>0</v>
      </c>
      <c r="AC95">
        <v>0</v>
      </c>
      <c r="AD95">
        <v>0</v>
      </c>
      <c r="AE95">
        <v>30.4</v>
      </c>
      <c r="AF95">
        <v>0</v>
      </c>
      <c r="AG95">
        <v>0</v>
      </c>
      <c r="AH95">
        <v>0</v>
      </c>
      <c r="AI95">
        <v>1</v>
      </c>
      <c r="AJ95">
        <v>1</v>
      </c>
      <c r="AK95">
        <v>1</v>
      </c>
      <c r="AL95">
        <v>1</v>
      </c>
      <c r="AN95">
        <v>0</v>
      </c>
      <c r="AO95">
        <v>1</v>
      </c>
      <c r="AP95">
        <v>0</v>
      </c>
      <c r="AQ95">
        <v>0</v>
      </c>
      <c r="AR95">
        <v>0</v>
      </c>
      <c r="AS95" t="s">
        <v>3</v>
      </c>
      <c r="AT95">
        <v>0.01</v>
      </c>
      <c r="AU95" t="s">
        <v>3</v>
      </c>
      <c r="AV95">
        <v>0</v>
      </c>
      <c r="AW95">
        <v>2</v>
      </c>
      <c r="AX95">
        <v>76148423</v>
      </c>
      <c r="AY95">
        <v>1</v>
      </c>
      <c r="AZ95">
        <v>0</v>
      </c>
      <c r="BA95">
        <v>95</v>
      </c>
      <c r="BB95">
        <v>0</v>
      </c>
      <c r="BC95">
        <v>0</v>
      </c>
      <c r="BD95">
        <v>0</v>
      </c>
      <c r="BE95">
        <v>0</v>
      </c>
      <c r="BF95">
        <v>0</v>
      </c>
      <c r="BG95">
        <v>0</v>
      </c>
      <c r="BH95">
        <v>0</v>
      </c>
      <c r="BI95">
        <v>0</v>
      </c>
      <c r="BJ95">
        <v>0</v>
      </c>
      <c r="BK95">
        <v>0</v>
      </c>
      <c r="BL95">
        <v>0</v>
      </c>
      <c r="BM95">
        <v>0</v>
      </c>
      <c r="BN95">
        <v>0</v>
      </c>
      <c r="BO95">
        <v>0</v>
      </c>
      <c r="BP95">
        <v>0</v>
      </c>
      <c r="BQ95">
        <v>0</v>
      </c>
      <c r="BR95">
        <v>0</v>
      </c>
      <c r="BS95">
        <v>0</v>
      </c>
      <c r="BT95">
        <v>0</v>
      </c>
      <c r="BU95">
        <v>0</v>
      </c>
      <c r="BV95">
        <v>0</v>
      </c>
      <c r="BW95">
        <v>0</v>
      </c>
      <c r="CX95">
        <f>Y95*Source!I85</f>
        <v>0.03</v>
      </c>
      <c r="CY95">
        <f>AA95</f>
        <v>30.4</v>
      </c>
      <c r="CZ95">
        <f>AE95</f>
        <v>30.4</v>
      </c>
      <c r="DA95">
        <f>AI95</f>
        <v>1</v>
      </c>
      <c r="DB95">
        <f>ROUND(ROUND(AT95*CZ95,2),6)</f>
        <v>0.3</v>
      </c>
      <c r="DC95">
        <f>ROUND(ROUND(AT95*AG95,2),6)</f>
        <v>0</v>
      </c>
    </row>
    <row r="96" spans="1:107" x14ac:dyDescent="0.2">
      <c r="A96">
        <f>ROW(Source!A85)</f>
        <v>85</v>
      </c>
      <c r="B96">
        <v>76147896</v>
      </c>
      <c r="C96">
        <v>76148408</v>
      </c>
      <c r="D96">
        <v>48974791</v>
      </c>
      <c r="E96">
        <v>1</v>
      </c>
      <c r="F96">
        <v>1</v>
      </c>
      <c r="G96">
        <v>1</v>
      </c>
      <c r="H96">
        <v>3</v>
      </c>
      <c r="I96" t="s">
        <v>658</v>
      </c>
      <c r="J96" t="s">
        <v>659</v>
      </c>
      <c r="K96" t="s">
        <v>660</v>
      </c>
      <c r="L96">
        <v>1374</v>
      </c>
      <c r="N96">
        <v>1013</v>
      </c>
      <c r="O96" t="s">
        <v>661</v>
      </c>
      <c r="P96" t="s">
        <v>661</v>
      </c>
      <c r="Q96">
        <v>1</v>
      </c>
      <c r="W96">
        <v>0</v>
      </c>
      <c r="X96">
        <v>-1347562341</v>
      </c>
      <c r="Y96">
        <v>0.17</v>
      </c>
      <c r="AA96">
        <v>1</v>
      </c>
      <c r="AB96">
        <v>0</v>
      </c>
      <c r="AC96">
        <v>0</v>
      </c>
      <c r="AD96">
        <v>0</v>
      </c>
      <c r="AE96">
        <v>1</v>
      </c>
      <c r="AF96">
        <v>0</v>
      </c>
      <c r="AG96">
        <v>0</v>
      </c>
      <c r="AH96">
        <v>0</v>
      </c>
      <c r="AI96">
        <v>1</v>
      </c>
      <c r="AJ96">
        <v>1</v>
      </c>
      <c r="AK96">
        <v>1</v>
      </c>
      <c r="AL96">
        <v>1</v>
      </c>
      <c r="AN96">
        <v>0</v>
      </c>
      <c r="AO96">
        <v>1</v>
      </c>
      <c r="AP96">
        <v>0</v>
      </c>
      <c r="AQ96">
        <v>0</v>
      </c>
      <c r="AR96">
        <v>0</v>
      </c>
      <c r="AS96" t="s">
        <v>3</v>
      </c>
      <c r="AT96">
        <v>0.17</v>
      </c>
      <c r="AU96" t="s">
        <v>3</v>
      </c>
      <c r="AV96">
        <v>0</v>
      </c>
      <c r="AW96">
        <v>2</v>
      </c>
      <c r="AX96">
        <v>76148424</v>
      </c>
      <c r="AY96">
        <v>1</v>
      </c>
      <c r="AZ96">
        <v>0</v>
      </c>
      <c r="BA96">
        <v>96</v>
      </c>
      <c r="BB96">
        <v>0</v>
      </c>
      <c r="BC96">
        <v>0</v>
      </c>
      <c r="BD96">
        <v>0</v>
      </c>
      <c r="BE96">
        <v>0</v>
      </c>
      <c r="BF96">
        <v>0</v>
      </c>
      <c r="BG96">
        <v>0</v>
      </c>
      <c r="BH96">
        <v>0</v>
      </c>
      <c r="BI96">
        <v>0</v>
      </c>
      <c r="BJ96">
        <v>0</v>
      </c>
      <c r="BK96">
        <v>0</v>
      </c>
      <c r="BL96">
        <v>0</v>
      </c>
      <c r="BM96">
        <v>0</v>
      </c>
      <c r="BN96">
        <v>0</v>
      </c>
      <c r="BO96">
        <v>0</v>
      </c>
      <c r="BP96">
        <v>0</v>
      </c>
      <c r="BQ96">
        <v>0</v>
      </c>
      <c r="BR96">
        <v>0</v>
      </c>
      <c r="BS96">
        <v>0</v>
      </c>
      <c r="BT96">
        <v>0</v>
      </c>
      <c r="BU96">
        <v>0</v>
      </c>
      <c r="BV96">
        <v>0</v>
      </c>
      <c r="BW96">
        <v>0</v>
      </c>
      <c r="CX96">
        <f>Y96*Source!I85</f>
        <v>0.51</v>
      </c>
      <c r="CY96">
        <f>AA96</f>
        <v>1</v>
      </c>
      <c r="CZ96">
        <f>AE96</f>
        <v>1</v>
      </c>
      <c r="DA96">
        <f>AI96</f>
        <v>1</v>
      </c>
      <c r="DB96">
        <f>ROUND(ROUND(AT96*CZ96,2),6)</f>
        <v>0.17</v>
      </c>
      <c r="DC96">
        <f>ROUND(ROUND(AT96*AG96,2),6)</f>
        <v>0</v>
      </c>
    </row>
    <row r="97" spans="1:107" x14ac:dyDescent="0.2">
      <c r="A97">
        <f>ROW(Source!A86)</f>
        <v>86</v>
      </c>
      <c r="B97">
        <v>76147894</v>
      </c>
      <c r="C97">
        <v>76148408</v>
      </c>
      <c r="D97">
        <v>42331139</v>
      </c>
      <c r="E97">
        <v>1</v>
      </c>
      <c r="F97">
        <v>1</v>
      </c>
      <c r="G97">
        <v>1</v>
      </c>
      <c r="H97">
        <v>1</v>
      </c>
      <c r="I97" t="s">
        <v>697</v>
      </c>
      <c r="J97" t="s">
        <v>3</v>
      </c>
      <c r="K97" t="s">
        <v>698</v>
      </c>
      <c r="L97">
        <v>1369</v>
      </c>
      <c r="N97">
        <v>1013</v>
      </c>
      <c r="O97" t="s">
        <v>623</v>
      </c>
      <c r="P97" t="s">
        <v>623</v>
      </c>
      <c r="Q97">
        <v>1</v>
      </c>
      <c r="W97">
        <v>0</v>
      </c>
      <c r="X97">
        <v>306834177</v>
      </c>
      <c r="Y97">
        <v>1.1867999999999999</v>
      </c>
      <c r="AA97">
        <v>0</v>
      </c>
      <c r="AB97">
        <v>0</v>
      </c>
      <c r="AC97">
        <v>0</v>
      </c>
      <c r="AD97">
        <v>9.92</v>
      </c>
      <c r="AE97">
        <v>0</v>
      </c>
      <c r="AF97">
        <v>0</v>
      </c>
      <c r="AG97">
        <v>0</v>
      </c>
      <c r="AH97">
        <v>9.92</v>
      </c>
      <c r="AI97">
        <v>1</v>
      </c>
      <c r="AJ97">
        <v>1</v>
      </c>
      <c r="AK97">
        <v>1</v>
      </c>
      <c r="AL97">
        <v>1</v>
      </c>
      <c r="AN97">
        <v>0</v>
      </c>
      <c r="AO97">
        <v>1</v>
      </c>
      <c r="AP97">
        <v>1</v>
      </c>
      <c r="AQ97">
        <v>0</v>
      </c>
      <c r="AR97">
        <v>0</v>
      </c>
      <c r="AS97" t="s">
        <v>3</v>
      </c>
      <c r="AT97">
        <v>0.86</v>
      </c>
      <c r="AU97" t="s">
        <v>144</v>
      </c>
      <c r="AV97">
        <v>1</v>
      </c>
      <c r="AW97">
        <v>2</v>
      </c>
      <c r="AX97">
        <v>76148417</v>
      </c>
      <c r="AY97">
        <v>1</v>
      </c>
      <c r="AZ97">
        <v>0</v>
      </c>
      <c r="BA97">
        <v>97</v>
      </c>
      <c r="BB97">
        <v>0</v>
      </c>
      <c r="BC97">
        <v>0</v>
      </c>
      <c r="BD97">
        <v>0</v>
      </c>
      <c r="BE97">
        <v>0</v>
      </c>
      <c r="BF97">
        <v>0</v>
      </c>
      <c r="BG97">
        <v>0</v>
      </c>
      <c r="BH97">
        <v>0</v>
      </c>
      <c r="BI97">
        <v>0</v>
      </c>
      <c r="BJ97">
        <v>0</v>
      </c>
      <c r="BK97">
        <v>0</v>
      </c>
      <c r="BL97">
        <v>0</v>
      </c>
      <c r="BM97">
        <v>0</v>
      </c>
      <c r="BN97">
        <v>0</v>
      </c>
      <c r="BO97">
        <v>0</v>
      </c>
      <c r="BP97">
        <v>0</v>
      </c>
      <c r="BQ97">
        <v>0</v>
      </c>
      <c r="BR97">
        <v>0</v>
      </c>
      <c r="BS97">
        <v>0</v>
      </c>
      <c r="BT97">
        <v>0</v>
      </c>
      <c r="BU97">
        <v>0</v>
      </c>
      <c r="BV97">
        <v>0</v>
      </c>
      <c r="BW97">
        <v>0</v>
      </c>
      <c r="CX97">
        <f>Y97*Source!I86</f>
        <v>3.5603999999999996</v>
      </c>
      <c r="CY97">
        <f>AD97</f>
        <v>9.92</v>
      </c>
      <c r="CZ97">
        <f>AH97</f>
        <v>9.92</v>
      </c>
      <c r="DA97">
        <f>AL97</f>
        <v>1</v>
      </c>
      <c r="DB97">
        <f>ROUND(((ROUND(AT97*CZ97,2)*1.2)*1.15),6)</f>
        <v>11.7714</v>
      </c>
      <c r="DC97">
        <f>ROUND(((ROUND(AT97*AG97,2)*1.2)*1.15),6)</f>
        <v>0</v>
      </c>
    </row>
    <row r="98" spans="1:107" x14ac:dyDescent="0.2">
      <c r="A98">
        <f>ROW(Source!A86)</f>
        <v>86</v>
      </c>
      <c r="B98">
        <v>76147894</v>
      </c>
      <c r="C98">
        <v>76148408</v>
      </c>
      <c r="D98">
        <v>121548</v>
      </c>
      <c r="E98">
        <v>1</v>
      </c>
      <c r="F98">
        <v>1</v>
      </c>
      <c r="G98">
        <v>1</v>
      </c>
      <c r="H98">
        <v>1</v>
      </c>
      <c r="I98" t="s">
        <v>30</v>
      </c>
      <c r="J98" t="s">
        <v>3</v>
      </c>
      <c r="K98" t="s">
        <v>628</v>
      </c>
      <c r="L98">
        <v>608254</v>
      </c>
      <c r="N98">
        <v>1013</v>
      </c>
      <c r="O98" t="s">
        <v>629</v>
      </c>
      <c r="P98" t="s">
        <v>629</v>
      </c>
      <c r="Q98">
        <v>1</v>
      </c>
      <c r="W98">
        <v>0</v>
      </c>
      <c r="X98">
        <v>-185737400</v>
      </c>
      <c r="Y98">
        <v>2.76E-2</v>
      </c>
      <c r="AA98">
        <v>0</v>
      </c>
      <c r="AB98">
        <v>0</v>
      </c>
      <c r="AC98">
        <v>0</v>
      </c>
      <c r="AD98">
        <v>0</v>
      </c>
      <c r="AE98">
        <v>0</v>
      </c>
      <c r="AF98">
        <v>0</v>
      </c>
      <c r="AG98">
        <v>0</v>
      </c>
      <c r="AH98">
        <v>0</v>
      </c>
      <c r="AI98">
        <v>1</v>
      </c>
      <c r="AJ98">
        <v>1</v>
      </c>
      <c r="AK98">
        <v>1</v>
      </c>
      <c r="AL98">
        <v>1</v>
      </c>
      <c r="AN98">
        <v>0</v>
      </c>
      <c r="AO98">
        <v>1</v>
      </c>
      <c r="AP98">
        <v>1</v>
      </c>
      <c r="AQ98">
        <v>0</v>
      </c>
      <c r="AR98">
        <v>0</v>
      </c>
      <c r="AS98" t="s">
        <v>3</v>
      </c>
      <c r="AT98">
        <v>0.02</v>
      </c>
      <c r="AU98" t="s">
        <v>144</v>
      </c>
      <c r="AV98">
        <v>2</v>
      </c>
      <c r="AW98">
        <v>2</v>
      </c>
      <c r="AX98">
        <v>76148418</v>
      </c>
      <c r="AY98">
        <v>1</v>
      </c>
      <c r="AZ98">
        <v>0</v>
      </c>
      <c r="BA98">
        <v>98</v>
      </c>
      <c r="BB98">
        <v>0</v>
      </c>
      <c r="BC98">
        <v>0</v>
      </c>
      <c r="BD98">
        <v>0</v>
      </c>
      <c r="BE98">
        <v>0</v>
      </c>
      <c r="BF98">
        <v>0</v>
      </c>
      <c r="BG98">
        <v>0</v>
      </c>
      <c r="BH98">
        <v>0</v>
      </c>
      <c r="BI98">
        <v>0</v>
      </c>
      <c r="BJ98">
        <v>0</v>
      </c>
      <c r="BK98">
        <v>0</v>
      </c>
      <c r="BL98">
        <v>0</v>
      </c>
      <c r="BM98">
        <v>0</v>
      </c>
      <c r="BN98">
        <v>0</v>
      </c>
      <c r="BO98">
        <v>0</v>
      </c>
      <c r="BP98">
        <v>0</v>
      </c>
      <c r="BQ98">
        <v>0</v>
      </c>
      <c r="BR98">
        <v>0</v>
      </c>
      <c r="BS98">
        <v>0</v>
      </c>
      <c r="BT98">
        <v>0</v>
      </c>
      <c r="BU98">
        <v>0</v>
      </c>
      <c r="BV98">
        <v>0</v>
      </c>
      <c r="BW98">
        <v>0</v>
      </c>
      <c r="CX98">
        <f>Y98*Source!I86</f>
        <v>8.2799999999999999E-2</v>
      </c>
      <c r="CY98">
        <f>AD98</f>
        <v>0</v>
      </c>
      <c r="CZ98">
        <f>AH98</f>
        <v>0</v>
      </c>
      <c r="DA98">
        <f>AL98</f>
        <v>1</v>
      </c>
      <c r="DB98">
        <f>ROUND(((ROUND(AT98*CZ98,2)*1.2)*1.15),6)</f>
        <v>0</v>
      </c>
      <c r="DC98">
        <f>ROUND(((ROUND(AT98*AG98,2)*1.2)*1.15),6)</f>
        <v>0</v>
      </c>
    </row>
    <row r="99" spans="1:107" x14ac:dyDescent="0.2">
      <c r="A99">
        <f>ROW(Source!A86)</f>
        <v>86</v>
      </c>
      <c r="B99">
        <v>76147894</v>
      </c>
      <c r="C99">
        <v>76148408</v>
      </c>
      <c r="D99">
        <v>48975304</v>
      </c>
      <c r="E99">
        <v>1</v>
      </c>
      <c r="F99">
        <v>1</v>
      </c>
      <c r="G99">
        <v>1</v>
      </c>
      <c r="H99">
        <v>2</v>
      </c>
      <c r="I99" t="s">
        <v>664</v>
      </c>
      <c r="J99" t="s">
        <v>665</v>
      </c>
      <c r="K99" t="s">
        <v>666</v>
      </c>
      <c r="L99">
        <v>1368</v>
      </c>
      <c r="N99">
        <v>1011</v>
      </c>
      <c r="O99" t="s">
        <v>633</v>
      </c>
      <c r="P99" t="s">
        <v>633</v>
      </c>
      <c r="Q99">
        <v>1</v>
      </c>
      <c r="W99">
        <v>0</v>
      </c>
      <c r="X99">
        <v>-1000709144</v>
      </c>
      <c r="Y99">
        <v>2.76E-2</v>
      </c>
      <c r="AA99">
        <v>0</v>
      </c>
      <c r="AB99">
        <v>134.65</v>
      </c>
      <c r="AC99">
        <v>13.5</v>
      </c>
      <c r="AD99">
        <v>0</v>
      </c>
      <c r="AE99">
        <v>0</v>
      </c>
      <c r="AF99">
        <v>134.65</v>
      </c>
      <c r="AG99">
        <v>13.5</v>
      </c>
      <c r="AH99">
        <v>0</v>
      </c>
      <c r="AI99">
        <v>1</v>
      </c>
      <c r="AJ99">
        <v>1</v>
      </c>
      <c r="AK99">
        <v>1</v>
      </c>
      <c r="AL99">
        <v>1</v>
      </c>
      <c r="AN99">
        <v>0</v>
      </c>
      <c r="AO99">
        <v>1</v>
      </c>
      <c r="AP99">
        <v>1</v>
      </c>
      <c r="AQ99">
        <v>0</v>
      </c>
      <c r="AR99">
        <v>0</v>
      </c>
      <c r="AS99" t="s">
        <v>3</v>
      </c>
      <c r="AT99">
        <v>0.02</v>
      </c>
      <c r="AU99" t="s">
        <v>144</v>
      </c>
      <c r="AV99">
        <v>0</v>
      </c>
      <c r="AW99">
        <v>2</v>
      </c>
      <c r="AX99">
        <v>76148419</v>
      </c>
      <c r="AY99">
        <v>1</v>
      </c>
      <c r="AZ99">
        <v>0</v>
      </c>
      <c r="BA99">
        <v>99</v>
      </c>
      <c r="BB99">
        <v>0</v>
      </c>
      <c r="BC99">
        <v>0</v>
      </c>
      <c r="BD99">
        <v>0</v>
      </c>
      <c r="BE99">
        <v>0</v>
      </c>
      <c r="BF99">
        <v>0</v>
      </c>
      <c r="BG99">
        <v>0</v>
      </c>
      <c r="BH99">
        <v>0</v>
      </c>
      <c r="BI99">
        <v>0</v>
      </c>
      <c r="BJ99">
        <v>0</v>
      </c>
      <c r="BK99">
        <v>0</v>
      </c>
      <c r="BL99">
        <v>0</v>
      </c>
      <c r="BM99">
        <v>0</v>
      </c>
      <c r="BN99">
        <v>0</v>
      </c>
      <c r="BO99">
        <v>0</v>
      </c>
      <c r="BP99">
        <v>0</v>
      </c>
      <c r="BQ99">
        <v>0</v>
      </c>
      <c r="BR99">
        <v>0</v>
      </c>
      <c r="BS99">
        <v>0</v>
      </c>
      <c r="BT99">
        <v>0</v>
      </c>
      <c r="BU99">
        <v>0</v>
      </c>
      <c r="BV99">
        <v>0</v>
      </c>
      <c r="BW99">
        <v>0</v>
      </c>
      <c r="CX99">
        <f>Y99*Source!I86</f>
        <v>8.2799999999999999E-2</v>
      </c>
      <c r="CY99">
        <f>AB99</f>
        <v>134.65</v>
      </c>
      <c r="CZ99">
        <f>AF99</f>
        <v>134.65</v>
      </c>
      <c r="DA99">
        <f>AJ99</f>
        <v>1</v>
      </c>
      <c r="DB99">
        <f>ROUND(((ROUND(AT99*CZ99,2)*1.2)*1.15),6)</f>
        <v>3.7122000000000002</v>
      </c>
      <c r="DC99">
        <f>ROUND(((ROUND(AT99*AG99,2)*1.2)*1.15),6)</f>
        <v>0.37259999999999999</v>
      </c>
    </row>
    <row r="100" spans="1:107" x14ac:dyDescent="0.2">
      <c r="A100">
        <f>ROW(Source!A86)</f>
        <v>86</v>
      </c>
      <c r="B100">
        <v>76147894</v>
      </c>
      <c r="C100">
        <v>76148408</v>
      </c>
      <c r="D100">
        <v>48977174</v>
      </c>
      <c r="E100">
        <v>1</v>
      </c>
      <c r="F100">
        <v>1</v>
      </c>
      <c r="G100">
        <v>1</v>
      </c>
      <c r="H100">
        <v>2</v>
      </c>
      <c r="I100" t="s">
        <v>676</v>
      </c>
      <c r="J100" t="s">
        <v>677</v>
      </c>
      <c r="K100" t="s">
        <v>678</v>
      </c>
      <c r="L100">
        <v>1368</v>
      </c>
      <c r="N100">
        <v>1011</v>
      </c>
      <c r="O100" t="s">
        <v>633</v>
      </c>
      <c r="P100" t="s">
        <v>633</v>
      </c>
      <c r="Q100">
        <v>1</v>
      </c>
      <c r="W100">
        <v>0</v>
      </c>
      <c r="X100">
        <v>82797005</v>
      </c>
      <c r="Y100">
        <v>2.76E-2</v>
      </c>
      <c r="AA100">
        <v>0</v>
      </c>
      <c r="AB100">
        <v>87.17</v>
      </c>
      <c r="AC100">
        <v>11.6</v>
      </c>
      <c r="AD100">
        <v>0</v>
      </c>
      <c r="AE100">
        <v>0</v>
      </c>
      <c r="AF100">
        <v>87.17</v>
      </c>
      <c r="AG100">
        <v>11.6</v>
      </c>
      <c r="AH100">
        <v>0</v>
      </c>
      <c r="AI100">
        <v>1</v>
      </c>
      <c r="AJ100">
        <v>1</v>
      </c>
      <c r="AK100">
        <v>1</v>
      </c>
      <c r="AL100">
        <v>1</v>
      </c>
      <c r="AN100">
        <v>0</v>
      </c>
      <c r="AO100">
        <v>1</v>
      </c>
      <c r="AP100">
        <v>1</v>
      </c>
      <c r="AQ100">
        <v>0</v>
      </c>
      <c r="AR100">
        <v>0</v>
      </c>
      <c r="AS100" t="s">
        <v>3</v>
      </c>
      <c r="AT100">
        <v>0.02</v>
      </c>
      <c r="AU100" t="s">
        <v>144</v>
      </c>
      <c r="AV100">
        <v>0</v>
      </c>
      <c r="AW100">
        <v>2</v>
      </c>
      <c r="AX100">
        <v>76148420</v>
      </c>
      <c r="AY100">
        <v>1</v>
      </c>
      <c r="AZ100">
        <v>0</v>
      </c>
      <c r="BA100">
        <v>100</v>
      </c>
      <c r="BB100">
        <v>0</v>
      </c>
      <c r="BC100">
        <v>0</v>
      </c>
      <c r="BD100">
        <v>0</v>
      </c>
      <c r="BE100">
        <v>0</v>
      </c>
      <c r="BF100">
        <v>0</v>
      </c>
      <c r="BG100">
        <v>0</v>
      </c>
      <c r="BH100">
        <v>0</v>
      </c>
      <c r="BI100">
        <v>0</v>
      </c>
      <c r="BJ100">
        <v>0</v>
      </c>
      <c r="BK100">
        <v>0</v>
      </c>
      <c r="BL100">
        <v>0</v>
      </c>
      <c r="BM100">
        <v>0</v>
      </c>
      <c r="BN100">
        <v>0</v>
      </c>
      <c r="BO100">
        <v>0</v>
      </c>
      <c r="BP100">
        <v>0</v>
      </c>
      <c r="BQ100">
        <v>0</v>
      </c>
      <c r="BR100">
        <v>0</v>
      </c>
      <c r="BS100">
        <v>0</v>
      </c>
      <c r="BT100">
        <v>0</v>
      </c>
      <c r="BU100">
        <v>0</v>
      </c>
      <c r="BV100">
        <v>0</v>
      </c>
      <c r="BW100">
        <v>0</v>
      </c>
      <c r="CX100">
        <f>Y100*Source!I86</f>
        <v>8.2799999999999999E-2</v>
      </c>
      <c r="CY100">
        <f>AB100</f>
        <v>87.17</v>
      </c>
      <c r="CZ100">
        <f>AF100</f>
        <v>87.17</v>
      </c>
      <c r="DA100">
        <f>AJ100</f>
        <v>1</v>
      </c>
      <c r="DB100">
        <f>ROUND(((ROUND(AT100*CZ100,2)*1.2)*1.15),6)</f>
        <v>2.4011999999999998</v>
      </c>
      <c r="DC100">
        <f>ROUND(((ROUND(AT100*AG100,2)*1.2)*1.15),6)</f>
        <v>0.31740000000000002</v>
      </c>
    </row>
    <row r="101" spans="1:107" x14ac:dyDescent="0.2">
      <c r="A101">
        <f>ROW(Source!A86)</f>
        <v>86</v>
      </c>
      <c r="B101">
        <v>76147894</v>
      </c>
      <c r="C101">
        <v>76148408</v>
      </c>
      <c r="D101">
        <v>48907269</v>
      </c>
      <c r="E101">
        <v>1</v>
      </c>
      <c r="F101">
        <v>1</v>
      </c>
      <c r="G101">
        <v>1</v>
      </c>
      <c r="H101">
        <v>3</v>
      </c>
      <c r="I101" t="s">
        <v>699</v>
      </c>
      <c r="J101" t="s">
        <v>700</v>
      </c>
      <c r="K101" t="s">
        <v>701</v>
      </c>
      <c r="L101">
        <v>1346</v>
      </c>
      <c r="N101">
        <v>1009</v>
      </c>
      <c r="O101" t="s">
        <v>414</v>
      </c>
      <c r="P101" t="s">
        <v>414</v>
      </c>
      <c r="Q101">
        <v>1</v>
      </c>
      <c r="W101">
        <v>0</v>
      </c>
      <c r="X101">
        <v>725821963</v>
      </c>
      <c r="Y101">
        <v>0.1</v>
      </c>
      <c r="AA101">
        <v>9.0399999999999991</v>
      </c>
      <c r="AB101">
        <v>0</v>
      </c>
      <c r="AC101">
        <v>0</v>
      </c>
      <c r="AD101">
        <v>0</v>
      </c>
      <c r="AE101">
        <v>9.0399999999999991</v>
      </c>
      <c r="AF101">
        <v>0</v>
      </c>
      <c r="AG101">
        <v>0</v>
      </c>
      <c r="AH101">
        <v>0</v>
      </c>
      <c r="AI101">
        <v>1</v>
      </c>
      <c r="AJ101">
        <v>1</v>
      </c>
      <c r="AK101">
        <v>1</v>
      </c>
      <c r="AL101">
        <v>1</v>
      </c>
      <c r="AN101">
        <v>0</v>
      </c>
      <c r="AO101">
        <v>1</v>
      </c>
      <c r="AP101">
        <v>0</v>
      </c>
      <c r="AQ101">
        <v>0</v>
      </c>
      <c r="AR101">
        <v>0</v>
      </c>
      <c r="AS101" t="s">
        <v>3</v>
      </c>
      <c r="AT101">
        <v>0.1</v>
      </c>
      <c r="AU101" t="s">
        <v>3</v>
      </c>
      <c r="AV101">
        <v>0</v>
      </c>
      <c r="AW101">
        <v>2</v>
      </c>
      <c r="AX101">
        <v>76148421</v>
      </c>
      <c r="AY101">
        <v>1</v>
      </c>
      <c r="AZ101">
        <v>0</v>
      </c>
      <c r="BA101">
        <v>101</v>
      </c>
      <c r="BB101">
        <v>0</v>
      </c>
      <c r="BC101">
        <v>0</v>
      </c>
      <c r="BD101">
        <v>0</v>
      </c>
      <c r="BE101">
        <v>0</v>
      </c>
      <c r="BF101">
        <v>0</v>
      </c>
      <c r="BG101">
        <v>0</v>
      </c>
      <c r="BH101">
        <v>0</v>
      </c>
      <c r="BI101">
        <v>0</v>
      </c>
      <c r="BJ101">
        <v>0</v>
      </c>
      <c r="BK101">
        <v>0</v>
      </c>
      <c r="BL101">
        <v>0</v>
      </c>
      <c r="BM101">
        <v>0</v>
      </c>
      <c r="BN101">
        <v>0</v>
      </c>
      <c r="BO101">
        <v>0</v>
      </c>
      <c r="BP101">
        <v>0</v>
      </c>
      <c r="BQ101">
        <v>0</v>
      </c>
      <c r="BR101">
        <v>0</v>
      </c>
      <c r="BS101">
        <v>0</v>
      </c>
      <c r="BT101">
        <v>0</v>
      </c>
      <c r="BU101">
        <v>0</v>
      </c>
      <c r="BV101">
        <v>0</v>
      </c>
      <c r="BW101">
        <v>0</v>
      </c>
      <c r="CX101">
        <f>Y101*Source!I86</f>
        <v>0.30000000000000004</v>
      </c>
      <c r="CY101">
        <f>AA101</f>
        <v>9.0399999999999991</v>
      </c>
      <c r="CZ101">
        <f>AE101</f>
        <v>9.0399999999999991</v>
      </c>
      <c r="DA101">
        <f>AI101</f>
        <v>1</v>
      </c>
      <c r="DB101">
        <f>ROUND(ROUND(AT101*CZ101,2),6)</f>
        <v>0.9</v>
      </c>
      <c r="DC101">
        <f>ROUND(ROUND(AT101*AG101,2),6)</f>
        <v>0</v>
      </c>
    </row>
    <row r="102" spans="1:107" x14ac:dyDescent="0.2">
      <c r="A102">
        <f>ROW(Source!A86)</f>
        <v>86</v>
      </c>
      <c r="B102">
        <v>76147894</v>
      </c>
      <c r="C102">
        <v>76148408</v>
      </c>
      <c r="D102">
        <v>48903217</v>
      </c>
      <c r="E102">
        <v>1</v>
      </c>
      <c r="F102">
        <v>1</v>
      </c>
      <c r="G102">
        <v>1</v>
      </c>
      <c r="H102">
        <v>3</v>
      </c>
      <c r="I102" t="s">
        <v>702</v>
      </c>
      <c r="J102" t="s">
        <v>703</v>
      </c>
      <c r="K102" t="s">
        <v>704</v>
      </c>
      <c r="L102">
        <v>1346</v>
      </c>
      <c r="N102">
        <v>1009</v>
      </c>
      <c r="O102" t="s">
        <v>414</v>
      </c>
      <c r="P102" t="s">
        <v>414</v>
      </c>
      <c r="Q102">
        <v>1</v>
      </c>
      <c r="W102">
        <v>0</v>
      </c>
      <c r="X102">
        <v>-1028395538</v>
      </c>
      <c r="Y102">
        <v>0.05</v>
      </c>
      <c r="AA102">
        <v>28.6</v>
      </c>
      <c r="AB102">
        <v>0</v>
      </c>
      <c r="AC102">
        <v>0</v>
      </c>
      <c r="AD102">
        <v>0</v>
      </c>
      <c r="AE102">
        <v>28.6</v>
      </c>
      <c r="AF102">
        <v>0</v>
      </c>
      <c r="AG102">
        <v>0</v>
      </c>
      <c r="AH102">
        <v>0</v>
      </c>
      <c r="AI102">
        <v>1</v>
      </c>
      <c r="AJ102">
        <v>1</v>
      </c>
      <c r="AK102">
        <v>1</v>
      </c>
      <c r="AL102">
        <v>1</v>
      </c>
      <c r="AN102">
        <v>0</v>
      </c>
      <c r="AO102">
        <v>1</v>
      </c>
      <c r="AP102">
        <v>0</v>
      </c>
      <c r="AQ102">
        <v>0</v>
      </c>
      <c r="AR102">
        <v>0</v>
      </c>
      <c r="AS102" t="s">
        <v>3</v>
      </c>
      <c r="AT102">
        <v>0.05</v>
      </c>
      <c r="AU102" t="s">
        <v>3</v>
      </c>
      <c r="AV102">
        <v>0</v>
      </c>
      <c r="AW102">
        <v>2</v>
      </c>
      <c r="AX102">
        <v>76148422</v>
      </c>
      <c r="AY102">
        <v>1</v>
      </c>
      <c r="AZ102">
        <v>0</v>
      </c>
      <c r="BA102">
        <v>102</v>
      </c>
      <c r="BB102">
        <v>0</v>
      </c>
      <c r="BC102">
        <v>0</v>
      </c>
      <c r="BD102">
        <v>0</v>
      </c>
      <c r="BE102">
        <v>0</v>
      </c>
      <c r="BF102">
        <v>0</v>
      </c>
      <c r="BG102">
        <v>0</v>
      </c>
      <c r="BH102">
        <v>0</v>
      </c>
      <c r="BI102">
        <v>0</v>
      </c>
      <c r="BJ102">
        <v>0</v>
      </c>
      <c r="BK102">
        <v>0</v>
      </c>
      <c r="BL102">
        <v>0</v>
      </c>
      <c r="BM102">
        <v>0</v>
      </c>
      <c r="BN102">
        <v>0</v>
      </c>
      <c r="BO102">
        <v>0</v>
      </c>
      <c r="BP102">
        <v>0</v>
      </c>
      <c r="BQ102">
        <v>0</v>
      </c>
      <c r="BR102">
        <v>0</v>
      </c>
      <c r="BS102">
        <v>0</v>
      </c>
      <c r="BT102">
        <v>0</v>
      </c>
      <c r="BU102">
        <v>0</v>
      </c>
      <c r="BV102">
        <v>0</v>
      </c>
      <c r="BW102">
        <v>0</v>
      </c>
      <c r="CX102">
        <f>Y102*Source!I86</f>
        <v>0.15000000000000002</v>
      </c>
      <c r="CY102">
        <f>AA102</f>
        <v>28.6</v>
      </c>
      <c r="CZ102">
        <f>AE102</f>
        <v>28.6</v>
      </c>
      <c r="DA102">
        <f>AI102</f>
        <v>1</v>
      </c>
      <c r="DB102">
        <f>ROUND(ROUND(AT102*CZ102,2),6)</f>
        <v>1.43</v>
      </c>
      <c r="DC102">
        <f>ROUND(ROUND(AT102*AG102,2),6)</f>
        <v>0</v>
      </c>
    </row>
    <row r="103" spans="1:107" x14ac:dyDescent="0.2">
      <c r="A103">
        <f>ROW(Source!A86)</f>
        <v>86</v>
      </c>
      <c r="B103">
        <v>76147894</v>
      </c>
      <c r="C103">
        <v>76148408</v>
      </c>
      <c r="D103">
        <v>48903674</v>
      </c>
      <c r="E103">
        <v>1</v>
      </c>
      <c r="F103">
        <v>1</v>
      </c>
      <c r="G103">
        <v>1</v>
      </c>
      <c r="H103">
        <v>3</v>
      </c>
      <c r="I103" t="s">
        <v>705</v>
      </c>
      <c r="J103" t="s">
        <v>706</v>
      </c>
      <c r="K103" t="s">
        <v>707</v>
      </c>
      <c r="L103">
        <v>1346</v>
      </c>
      <c r="N103">
        <v>1009</v>
      </c>
      <c r="O103" t="s">
        <v>414</v>
      </c>
      <c r="P103" t="s">
        <v>414</v>
      </c>
      <c r="Q103">
        <v>1</v>
      </c>
      <c r="W103">
        <v>0</v>
      </c>
      <c r="X103">
        <v>-1295539515</v>
      </c>
      <c r="Y103">
        <v>0.01</v>
      </c>
      <c r="AA103">
        <v>30.4</v>
      </c>
      <c r="AB103">
        <v>0</v>
      </c>
      <c r="AC103">
        <v>0</v>
      </c>
      <c r="AD103">
        <v>0</v>
      </c>
      <c r="AE103">
        <v>30.4</v>
      </c>
      <c r="AF103">
        <v>0</v>
      </c>
      <c r="AG103">
        <v>0</v>
      </c>
      <c r="AH103">
        <v>0</v>
      </c>
      <c r="AI103">
        <v>1</v>
      </c>
      <c r="AJ103">
        <v>1</v>
      </c>
      <c r="AK103">
        <v>1</v>
      </c>
      <c r="AL103">
        <v>1</v>
      </c>
      <c r="AN103">
        <v>0</v>
      </c>
      <c r="AO103">
        <v>1</v>
      </c>
      <c r="AP103">
        <v>0</v>
      </c>
      <c r="AQ103">
        <v>0</v>
      </c>
      <c r="AR103">
        <v>0</v>
      </c>
      <c r="AS103" t="s">
        <v>3</v>
      </c>
      <c r="AT103">
        <v>0.01</v>
      </c>
      <c r="AU103" t="s">
        <v>3</v>
      </c>
      <c r="AV103">
        <v>0</v>
      </c>
      <c r="AW103">
        <v>2</v>
      </c>
      <c r="AX103">
        <v>76148423</v>
      </c>
      <c r="AY103">
        <v>1</v>
      </c>
      <c r="AZ103">
        <v>0</v>
      </c>
      <c r="BA103">
        <v>103</v>
      </c>
      <c r="BB103">
        <v>0</v>
      </c>
      <c r="BC103">
        <v>0</v>
      </c>
      <c r="BD103">
        <v>0</v>
      </c>
      <c r="BE103">
        <v>0</v>
      </c>
      <c r="BF103">
        <v>0</v>
      </c>
      <c r="BG103">
        <v>0</v>
      </c>
      <c r="BH103">
        <v>0</v>
      </c>
      <c r="BI103">
        <v>0</v>
      </c>
      <c r="BJ103">
        <v>0</v>
      </c>
      <c r="BK103">
        <v>0</v>
      </c>
      <c r="BL103">
        <v>0</v>
      </c>
      <c r="BM103">
        <v>0</v>
      </c>
      <c r="BN103">
        <v>0</v>
      </c>
      <c r="BO103">
        <v>0</v>
      </c>
      <c r="BP103">
        <v>0</v>
      </c>
      <c r="BQ103">
        <v>0</v>
      </c>
      <c r="BR103">
        <v>0</v>
      </c>
      <c r="BS103">
        <v>0</v>
      </c>
      <c r="BT103">
        <v>0</v>
      </c>
      <c r="BU103">
        <v>0</v>
      </c>
      <c r="BV103">
        <v>0</v>
      </c>
      <c r="BW103">
        <v>0</v>
      </c>
      <c r="CX103">
        <f>Y103*Source!I86</f>
        <v>0.03</v>
      </c>
      <c r="CY103">
        <f>AA103</f>
        <v>30.4</v>
      </c>
      <c r="CZ103">
        <f>AE103</f>
        <v>30.4</v>
      </c>
      <c r="DA103">
        <f>AI103</f>
        <v>1</v>
      </c>
      <c r="DB103">
        <f>ROUND(ROUND(AT103*CZ103,2),6)</f>
        <v>0.3</v>
      </c>
      <c r="DC103">
        <f>ROUND(ROUND(AT103*AG103,2),6)</f>
        <v>0</v>
      </c>
    </row>
    <row r="104" spans="1:107" x14ac:dyDescent="0.2">
      <c r="A104">
        <f>ROW(Source!A86)</f>
        <v>86</v>
      </c>
      <c r="B104">
        <v>76147894</v>
      </c>
      <c r="C104">
        <v>76148408</v>
      </c>
      <c r="D104">
        <v>48974791</v>
      </c>
      <c r="E104">
        <v>1</v>
      </c>
      <c r="F104">
        <v>1</v>
      </c>
      <c r="G104">
        <v>1</v>
      </c>
      <c r="H104">
        <v>3</v>
      </c>
      <c r="I104" t="s">
        <v>658</v>
      </c>
      <c r="J104" t="s">
        <v>659</v>
      </c>
      <c r="K104" t="s">
        <v>660</v>
      </c>
      <c r="L104">
        <v>1374</v>
      </c>
      <c r="N104">
        <v>1013</v>
      </c>
      <c r="O104" t="s">
        <v>661</v>
      </c>
      <c r="P104" t="s">
        <v>661</v>
      </c>
      <c r="Q104">
        <v>1</v>
      </c>
      <c r="W104">
        <v>0</v>
      </c>
      <c r="X104">
        <v>-1347562341</v>
      </c>
      <c r="Y104">
        <v>0.17</v>
      </c>
      <c r="AA104">
        <v>1</v>
      </c>
      <c r="AB104">
        <v>0</v>
      </c>
      <c r="AC104">
        <v>0</v>
      </c>
      <c r="AD104">
        <v>0</v>
      </c>
      <c r="AE104">
        <v>1</v>
      </c>
      <c r="AF104">
        <v>0</v>
      </c>
      <c r="AG104">
        <v>0</v>
      </c>
      <c r="AH104">
        <v>0</v>
      </c>
      <c r="AI104">
        <v>1</v>
      </c>
      <c r="AJ104">
        <v>1</v>
      </c>
      <c r="AK104">
        <v>1</v>
      </c>
      <c r="AL104">
        <v>1</v>
      </c>
      <c r="AN104">
        <v>0</v>
      </c>
      <c r="AO104">
        <v>1</v>
      </c>
      <c r="AP104">
        <v>0</v>
      </c>
      <c r="AQ104">
        <v>0</v>
      </c>
      <c r="AR104">
        <v>0</v>
      </c>
      <c r="AS104" t="s">
        <v>3</v>
      </c>
      <c r="AT104">
        <v>0.17</v>
      </c>
      <c r="AU104" t="s">
        <v>3</v>
      </c>
      <c r="AV104">
        <v>0</v>
      </c>
      <c r="AW104">
        <v>2</v>
      </c>
      <c r="AX104">
        <v>76148424</v>
      </c>
      <c r="AY104">
        <v>1</v>
      </c>
      <c r="AZ104">
        <v>0</v>
      </c>
      <c r="BA104">
        <v>104</v>
      </c>
      <c r="BB104">
        <v>0</v>
      </c>
      <c r="BC104">
        <v>0</v>
      </c>
      <c r="BD104">
        <v>0</v>
      </c>
      <c r="BE104">
        <v>0</v>
      </c>
      <c r="BF104">
        <v>0</v>
      </c>
      <c r="BG104">
        <v>0</v>
      </c>
      <c r="BH104">
        <v>0</v>
      </c>
      <c r="BI104">
        <v>0</v>
      </c>
      <c r="BJ104">
        <v>0</v>
      </c>
      <c r="BK104">
        <v>0</v>
      </c>
      <c r="BL104">
        <v>0</v>
      </c>
      <c r="BM104">
        <v>0</v>
      </c>
      <c r="BN104">
        <v>0</v>
      </c>
      <c r="BO104">
        <v>0</v>
      </c>
      <c r="BP104">
        <v>0</v>
      </c>
      <c r="BQ104">
        <v>0</v>
      </c>
      <c r="BR104">
        <v>0</v>
      </c>
      <c r="BS104">
        <v>0</v>
      </c>
      <c r="BT104">
        <v>0</v>
      </c>
      <c r="BU104">
        <v>0</v>
      </c>
      <c r="BV104">
        <v>0</v>
      </c>
      <c r="BW104">
        <v>0</v>
      </c>
      <c r="CX104">
        <f>Y104*Source!I86</f>
        <v>0.51</v>
      </c>
      <c r="CY104">
        <f>AA104</f>
        <v>1</v>
      </c>
      <c r="CZ104">
        <f>AE104</f>
        <v>1</v>
      </c>
      <c r="DA104">
        <f>AI104</f>
        <v>1</v>
      </c>
      <c r="DB104">
        <f>ROUND(ROUND(AT104*CZ104,2),6)</f>
        <v>0.17</v>
      </c>
      <c r="DC104">
        <f>ROUND(ROUND(AT104*AG104,2),6)</f>
        <v>0</v>
      </c>
    </row>
    <row r="105" spans="1:107" x14ac:dyDescent="0.2">
      <c r="A105">
        <f>ROW(Source!A93)</f>
        <v>93</v>
      </c>
      <c r="B105">
        <v>76147896</v>
      </c>
      <c r="C105">
        <v>76148428</v>
      </c>
      <c r="D105">
        <v>42326370</v>
      </c>
      <c r="E105">
        <v>1</v>
      </c>
      <c r="F105">
        <v>1</v>
      </c>
      <c r="G105">
        <v>1</v>
      </c>
      <c r="H105">
        <v>1</v>
      </c>
      <c r="I105" t="s">
        <v>662</v>
      </c>
      <c r="J105" t="s">
        <v>3</v>
      </c>
      <c r="K105" t="s">
        <v>663</v>
      </c>
      <c r="L105">
        <v>1369</v>
      </c>
      <c r="N105">
        <v>1013</v>
      </c>
      <c r="O105" t="s">
        <v>623</v>
      </c>
      <c r="P105" t="s">
        <v>623</v>
      </c>
      <c r="Q105">
        <v>1</v>
      </c>
      <c r="W105">
        <v>0</v>
      </c>
      <c r="X105">
        <v>489703996</v>
      </c>
      <c r="Y105">
        <v>3.2256</v>
      </c>
      <c r="AA105">
        <v>0</v>
      </c>
      <c r="AB105">
        <v>0</v>
      </c>
      <c r="AC105">
        <v>0</v>
      </c>
      <c r="AD105">
        <v>9.6199999999999992</v>
      </c>
      <c r="AE105">
        <v>0</v>
      </c>
      <c r="AF105">
        <v>0</v>
      </c>
      <c r="AG105">
        <v>0</v>
      </c>
      <c r="AH105">
        <v>9.6199999999999992</v>
      </c>
      <c r="AI105">
        <v>1</v>
      </c>
      <c r="AJ105">
        <v>1</v>
      </c>
      <c r="AK105">
        <v>1</v>
      </c>
      <c r="AL105">
        <v>1</v>
      </c>
      <c r="AN105">
        <v>0</v>
      </c>
      <c r="AO105">
        <v>1</v>
      </c>
      <c r="AP105">
        <v>1</v>
      </c>
      <c r="AQ105">
        <v>0</v>
      </c>
      <c r="AR105">
        <v>0</v>
      </c>
      <c r="AS105" t="s">
        <v>3</v>
      </c>
      <c r="AT105">
        <v>1.68</v>
      </c>
      <c r="AU105" t="s">
        <v>75</v>
      </c>
      <c r="AV105">
        <v>1</v>
      </c>
      <c r="AW105">
        <v>2</v>
      </c>
      <c r="AX105">
        <v>76148438</v>
      </c>
      <c r="AY105">
        <v>1</v>
      </c>
      <c r="AZ105">
        <v>0</v>
      </c>
      <c r="BA105">
        <v>105</v>
      </c>
      <c r="BB105">
        <v>0</v>
      </c>
      <c r="BC105">
        <v>0</v>
      </c>
      <c r="BD105">
        <v>0</v>
      </c>
      <c r="BE105">
        <v>0</v>
      </c>
      <c r="BF105">
        <v>0</v>
      </c>
      <c r="BG105">
        <v>0</v>
      </c>
      <c r="BH105">
        <v>0</v>
      </c>
      <c r="BI105">
        <v>0</v>
      </c>
      <c r="BJ105">
        <v>0</v>
      </c>
      <c r="BK105">
        <v>0</v>
      </c>
      <c r="BL105">
        <v>0</v>
      </c>
      <c r="BM105">
        <v>0</v>
      </c>
      <c r="BN105">
        <v>0</v>
      </c>
      <c r="BO105">
        <v>0</v>
      </c>
      <c r="BP105">
        <v>0</v>
      </c>
      <c r="BQ105">
        <v>0</v>
      </c>
      <c r="BR105">
        <v>0</v>
      </c>
      <c r="BS105">
        <v>0</v>
      </c>
      <c r="BT105">
        <v>0</v>
      </c>
      <c r="BU105">
        <v>0</v>
      </c>
      <c r="BV105">
        <v>0</v>
      </c>
      <c r="BW105">
        <v>0</v>
      </c>
      <c r="CX105">
        <f>Y105*Source!I93</f>
        <v>19.3536</v>
      </c>
      <c r="CY105">
        <f>AD105</f>
        <v>9.6199999999999992</v>
      </c>
      <c r="CZ105">
        <f>AH105</f>
        <v>9.6199999999999992</v>
      </c>
      <c r="DA105">
        <f>AL105</f>
        <v>1</v>
      </c>
      <c r="DB105">
        <f>ROUND((ROUND(AT105*CZ105,2)*1.2*1.6),6)</f>
        <v>31.027200000000001</v>
      </c>
      <c r="DC105">
        <f>ROUND((ROUND(AT105*AG105,2)*1.2*1.6),6)</f>
        <v>0</v>
      </c>
    </row>
    <row r="106" spans="1:107" x14ac:dyDescent="0.2">
      <c r="A106">
        <f>ROW(Source!A93)</f>
        <v>93</v>
      </c>
      <c r="B106">
        <v>76147896</v>
      </c>
      <c r="C106">
        <v>76148428</v>
      </c>
      <c r="D106">
        <v>121548</v>
      </c>
      <c r="E106">
        <v>1</v>
      </c>
      <c r="F106">
        <v>1</v>
      </c>
      <c r="G106">
        <v>1</v>
      </c>
      <c r="H106">
        <v>1</v>
      </c>
      <c r="I106" t="s">
        <v>30</v>
      </c>
      <c r="J106" t="s">
        <v>3</v>
      </c>
      <c r="K106" t="s">
        <v>628</v>
      </c>
      <c r="L106">
        <v>608254</v>
      </c>
      <c r="N106">
        <v>1013</v>
      </c>
      <c r="O106" t="s">
        <v>629</v>
      </c>
      <c r="P106" t="s">
        <v>629</v>
      </c>
      <c r="Q106">
        <v>1</v>
      </c>
      <c r="W106">
        <v>0</v>
      </c>
      <c r="X106">
        <v>-185737400</v>
      </c>
      <c r="Y106">
        <v>1.9200000000000002E-2</v>
      </c>
      <c r="AA106">
        <v>0</v>
      </c>
      <c r="AB106">
        <v>0</v>
      </c>
      <c r="AC106">
        <v>0</v>
      </c>
      <c r="AD106">
        <v>0</v>
      </c>
      <c r="AE106">
        <v>0</v>
      </c>
      <c r="AF106">
        <v>0</v>
      </c>
      <c r="AG106">
        <v>0</v>
      </c>
      <c r="AH106">
        <v>0</v>
      </c>
      <c r="AI106">
        <v>1</v>
      </c>
      <c r="AJ106">
        <v>1</v>
      </c>
      <c r="AK106">
        <v>1</v>
      </c>
      <c r="AL106">
        <v>1</v>
      </c>
      <c r="AN106">
        <v>0</v>
      </c>
      <c r="AO106">
        <v>1</v>
      </c>
      <c r="AP106">
        <v>1</v>
      </c>
      <c r="AQ106">
        <v>0</v>
      </c>
      <c r="AR106">
        <v>0</v>
      </c>
      <c r="AS106" t="s">
        <v>3</v>
      </c>
      <c r="AT106">
        <v>0.01</v>
      </c>
      <c r="AU106" t="s">
        <v>75</v>
      </c>
      <c r="AV106">
        <v>2</v>
      </c>
      <c r="AW106">
        <v>2</v>
      </c>
      <c r="AX106">
        <v>76148439</v>
      </c>
      <c r="AY106">
        <v>1</v>
      </c>
      <c r="AZ106">
        <v>0</v>
      </c>
      <c r="BA106">
        <v>106</v>
      </c>
      <c r="BB106">
        <v>0</v>
      </c>
      <c r="BC106">
        <v>0</v>
      </c>
      <c r="BD106">
        <v>0</v>
      </c>
      <c r="BE106">
        <v>0</v>
      </c>
      <c r="BF106">
        <v>0</v>
      </c>
      <c r="BG106">
        <v>0</v>
      </c>
      <c r="BH106">
        <v>0</v>
      </c>
      <c r="BI106">
        <v>0</v>
      </c>
      <c r="BJ106">
        <v>0</v>
      </c>
      <c r="BK106">
        <v>0</v>
      </c>
      <c r="BL106">
        <v>0</v>
      </c>
      <c r="BM106">
        <v>0</v>
      </c>
      <c r="BN106">
        <v>0</v>
      </c>
      <c r="BO106">
        <v>0</v>
      </c>
      <c r="BP106">
        <v>0</v>
      </c>
      <c r="BQ106">
        <v>0</v>
      </c>
      <c r="BR106">
        <v>0</v>
      </c>
      <c r="BS106">
        <v>0</v>
      </c>
      <c r="BT106">
        <v>0</v>
      </c>
      <c r="BU106">
        <v>0</v>
      </c>
      <c r="BV106">
        <v>0</v>
      </c>
      <c r="BW106">
        <v>0</v>
      </c>
      <c r="CX106">
        <f>Y106*Source!I93</f>
        <v>0.11520000000000001</v>
      </c>
      <c r="CY106">
        <f>AD106</f>
        <v>0</v>
      </c>
      <c r="CZ106">
        <f>AH106</f>
        <v>0</v>
      </c>
      <c r="DA106">
        <f>AL106</f>
        <v>1</v>
      </c>
      <c r="DB106">
        <f>ROUND((ROUND(AT106*CZ106,2)*1.2*1.6),6)</f>
        <v>0</v>
      </c>
      <c r="DC106">
        <f>ROUND((ROUND(AT106*AG106,2)*1.2*1.6),6)</f>
        <v>0</v>
      </c>
    </row>
    <row r="107" spans="1:107" x14ac:dyDescent="0.2">
      <c r="A107">
        <f>ROW(Source!A93)</f>
        <v>93</v>
      </c>
      <c r="B107">
        <v>76147896</v>
      </c>
      <c r="C107">
        <v>76148428</v>
      </c>
      <c r="D107">
        <v>48975304</v>
      </c>
      <c r="E107">
        <v>1</v>
      </c>
      <c r="F107">
        <v>1</v>
      </c>
      <c r="G107">
        <v>1</v>
      </c>
      <c r="H107">
        <v>2</v>
      </c>
      <c r="I107" t="s">
        <v>664</v>
      </c>
      <c r="J107" t="s">
        <v>665</v>
      </c>
      <c r="K107" t="s">
        <v>666</v>
      </c>
      <c r="L107">
        <v>1368</v>
      </c>
      <c r="N107">
        <v>1011</v>
      </c>
      <c r="O107" t="s">
        <v>633</v>
      </c>
      <c r="P107" t="s">
        <v>633</v>
      </c>
      <c r="Q107">
        <v>1</v>
      </c>
      <c r="W107">
        <v>0</v>
      </c>
      <c r="X107">
        <v>-1000709144</v>
      </c>
      <c r="Y107">
        <v>1.9200000000000002E-2</v>
      </c>
      <c r="AA107">
        <v>0</v>
      </c>
      <c r="AB107">
        <v>134.65</v>
      </c>
      <c r="AC107">
        <v>13.5</v>
      </c>
      <c r="AD107">
        <v>0</v>
      </c>
      <c r="AE107">
        <v>0</v>
      </c>
      <c r="AF107">
        <v>134.65</v>
      </c>
      <c r="AG107">
        <v>13.5</v>
      </c>
      <c r="AH107">
        <v>0</v>
      </c>
      <c r="AI107">
        <v>1</v>
      </c>
      <c r="AJ107">
        <v>1</v>
      </c>
      <c r="AK107">
        <v>1</v>
      </c>
      <c r="AL107">
        <v>1</v>
      </c>
      <c r="AN107">
        <v>0</v>
      </c>
      <c r="AO107">
        <v>1</v>
      </c>
      <c r="AP107">
        <v>1</v>
      </c>
      <c r="AQ107">
        <v>0</v>
      </c>
      <c r="AR107">
        <v>0</v>
      </c>
      <c r="AS107" t="s">
        <v>3</v>
      </c>
      <c r="AT107">
        <v>0.01</v>
      </c>
      <c r="AU107" t="s">
        <v>75</v>
      </c>
      <c r="AV107">
        <v>0</v>
      </c>
      <c r="AW107">
        <v>2</v>
      </c>
      <c r="AX107">
        <v>76148440</v>
      </c>
      <c r="AY107">
        <v>1</v>
      </c>
      <c r="AZ107">
        <v>0</v>
      </c>
      <c r="BA107">
        <v>107</v>
      </c>
      <c r="BB107">
        <v>0</v>
      </c>
      <c r="BC107">
        <v>0</v>
      </c>
      <c r="BD107">
        <v>0</v>
      </c>
      <c r="BE107">
        <v>0</v>
      </c>
      <c r="BF107">
        <v>0</v>
      </c>
      <c r="BG107">
        <v>0</v>
      </c>
      <c r="BH107">
        <v>0</v>
      </c>
      <c r="BI107">
        <v>0</v>
      </c>
      <c r="BJ107">
        <v>0</v>
      </c>
      <c r="BK107">
        <v>0</v>
      </c>
      <c r="BL107">
        <v>0</v>
      </c>
      <c r="BM107">
        <v>0</v>
      </c>
      <c r="BN107">
        <v>0</v>
      </c>
      <c r="BO107">
        <v>0</v>
      </c>
      <c r="BP107">
        <v>0</v>
      </c>
      <c r="BQ107">
        <v>0</v>
      </c>
      <c r="BR107">
        <v>0</v>
      </c>
      <c r="BS107">
        <v>0</v>
      </c>
      <c r="BT107">
        <v>0</v>
      </c>
      <c r="BU107">
        <v>0</v>
      </c>
      <c r="BV107">
        <v>0</v>
      </c>
      <c r="BW107">
        <v>0</v>
      </c>
      <c r="CX107">
        <f>Y107*Source!I93</f>
        <v>0.11520000000000001</v>
      </c>
      <c r="CY107">
        <f>AB107</f>
        <v>134.65</v>
      </c>
      <c r="CZ107">
        <f>AF107</f>
        <v>134.65</v>
      </c>
      <c r="DA107">
        <f>AJ107</f>
        <v>1</v>
      </c>
      <c r="DB107">
        <f>ROUND((ROUND(AT107*CZ107,2)*1.2*1.6),6)</f>
        <v>2.5920000000000001</v>
      </c>
      <c r="DC107">
        <f>ROUND((ROUND(AT107*AG107,2)*1.2*1.6),6)</f>
        <v>0.26879999999999998</v>
      </c>
    </row>
    <row r="108" spans="1:107" x14ac:dyDescent="0.2">
      <c r="A108">
        <f>ROW(Source!A93)</f>
        <v>93</v>
      </c>
      <c r="B108">
        <v>76147896</v>
      </c>
      <c r="C108">
        <v>76148428</v>
      </c>
      <c r="D108">
        <v>48977174</v>
      </c>
      <c r="E108">
        <v>1</v>
      </c>
      <c r="F108">
        <v>1</v>
      </c>
      <c r="G108">
        <v>1</v>
      </c>
      <c r="H108">
        <v>2</v>
      </c>
      <c r="I108" t="s">
        <v>676</v>
      </c>
      <c r="J108" t="s">
        <v>677</v>
      </c>
      <c r="K108" t="s">
        <v>678</v>
      </c>
      <c r="L108">
        <v>1368</v>
      </c>
      <c r="N108">
        <v>1011</v>
      </c>
      <c r="O108" t="s">
        <v>633</v>
      </c>
      <c r="P108" t="s">
        <v>633</v>
      </c>
      <c r="Q108">
        <v>1</v>
      </c>
      <c r="W108">
        <v>0</v>
      </c>
      <c r="X108">
        <v>82797005</v>
      </c>
      <c r="Y108">
        <v>1.9200000000000002E-2</v>
      </c>
      <c r="AA108">
        <v>0</v>
      </c>
      <c r="AB108">
        <v>87.17</v>
      </c>
      <c r="AC108">
        <v>11.6</v>
      </c>
      <c r="AD108">
        <v>0</v>
      </c>
      <c r="AE108">
        <v>0</v>
      </c>
      <c r="AF108">
        <v>87.17</v>
      </c>
      <c r="AG108">
        <v>11.6</v>
      </c>
      <c r="AH108">
        <v>0</v>
      </c>
      <c r="AI108">
        <v>1</v>
      </c>
      <c r="AJ108">
        <v>1</v>
      </c>
      <c r="AK108">
        <v>1</v>
      </c>
      <c r="AL108">
        <v>1</v>
      </c>
      <c r="AN108">
        <v>0</v>
      </c>
      <c r="AO108">
        <v>1</v>
      </c>
      <c r="AP108">
        <v>1</v>
      </c>
      <c r="AQ108">
        <v>0</v>
      </c>
      <c r="AR108">
        <v>0</v>
      </c>
      <c r="AS108" t="s">
        <v>3</v>
      </c>
      <c r="AT108">
        <v>0.01</v>
      </c>
      <c r="AU108" t="s">
        <v>75</v>
      </c>
      <c r="AV108">
        <v>0</v>
      </c>
      <c r="AW108">
        <v>2</v>
      </c>
      <c r="AX108">
        <v>76148441</v>
      </c>
      <c r="AY108">
        <v>1</v>
      </c>
      <c r="AZ108">
        <v>0</v>
      </c>
      <c r="BA108">
        <v>108</v>
      </c>
      <c r="BB108">
        <v>0</v>
      </c>
      <c r="BC108">
        <v>0</v>
      </c>
      <c r="BD108">
        <v>0</v>
      </c>
      <c r="BE108">
        <v>0</v>
      </c>
      <c r="BF108">
        <v>0</v>
      </c>
      <c r="BG108">
        <v>0</v>
      </c>
      <c r="BH108">
        <v>0</v>
      </c>
      <c r="BI108">
        <v>0</v>
      </c>
      <c r="BJ108">
        <v>0</v>
      </c>
      <c r="BK108">
        <v>0</v>
      </c>
      <c r="BL108">
        <v>0</v>
      </c>
      <c r="BM108">
        <v>0</v>
      </c>
      <c r="BN108">
        <v>0</v>
      </c>
      <c r="BO108">
        <v>0</v>
      </c>
      <c r="BP108">
        <v>0</v>
      </c>
      <c r="BQ108">
        <v>0</v>
      </c>
      <c r="BR108">
        <v>0</v>
      </c>
      <c r="BS108">
        <v>0</v>
      </c>
      <c r="BT108">
        <v>0</v>
      </c>
      <c r="BU108">
        <v>0</v>
      </c>
      <c r="BV108">
        <v>0</v>
      </c>
      <c r="BW108">
        <v>0</v>
      </c>
      <c r="CX108">
        <f>Y108*Source!I93</f>
        <v>0.11520000000000001</v>
      </c>
      <c r="CY108">
        <f>AB108</f>
        <v>87.17</v>
      </c>
      <c r="CZ108">
        <f>AF108</f>
        <v>87.17</v>
      </c>
      <c r="DA108">
        <f>AJ108</f>
        <v>1</v>
      </c>
      <c r="DB108">
        <f>ROUND((ROUND(AT108*CZ108,2)*1.2*1.6),6)</f>
        <v>1.6704000000000001</v>
      </c>
      <c r="DC108">
        <f>ROUND((ROUND(AT108*AG108,2)*1.2*1.6),6)</f>
        <v>0.23039999999999999</v>
      </c>
    </row>
    <row r="109" spans="1:107" x14ac:dyDescent="0.2">
      <c r="A109">
        <f>ROW(Source!A93)</f>
        <v>93</v>
      </c>
      <c r="B109">
        <v>76147896</v>
      </c>
      <c r="C109">
        <v>76148428</v>
      </c>
      <c r="D109">
        <v>48900459</v>
      </c>
      <c r="E109">
        <v>1</v>
      </c>
      <c r="F109">
        <v>1</v>
      </c>
      <c r="G109">
        <v>1</v>
      </c>
      <c r="H109">
        <v>3</v>
      </c>
      <c r="I109" t="s">
        <v>708</v>
      </c>
      <c r="J109" t="s">
        <v>709</v>
      </c>
      <c r="K109" t="s">
        <v>710</v>
      </c>
      <c r="L109">
        <v>1348</v>
      </c>
      <c r="N109">
        <v>1009</v>
      </c>
      <c r="O109" t="s">
        <v>362</v>
      </c>
      <c r="P109" t="s">
        <v>362</v>
      </c>
      <c r="Q109">
        <v>1000</v>
      </c>
      <c r="W109">
        <v>0</v>
      </c>
      <c r="X109">
        <v>805469523</v>
      </c>
      <c r="Y109">
        <v>8.0000000000000004E-4</v>
      </c>
      <c r="AA109">
        <v>4488.3999999999996</v>
      </c>
      <c r="AB109">
        <v>0</v>
      </c>
      <c r="AC109">
        <v>0</v>
      </c>
      <c r="AD109">
        <v>0</v>
      </c>
      <c r="AE109">
        <v>4488.3999999999996</v>
      </c>
      <c r="AF109">
        <v>0</v>
      </c>
      <c r="AG109">
        <v>0</v>
      </c>
      <c r="AH109">
        <v>0</v>
      </c>
      <c r="AI109">
        <v>1</v>
      </c>
      <c r="AJ109">
        <v>1</v>
      </c>
      <c r="AK109">
        <v>1</v>
      </c>
      <c r="AL109">
        <v>1</v>
      </c>
      <c r="AN109">
        <v>0</v>
      </c>
      <c r="AO109">
        <v>1</v>
      </c>
      <c r="AP109">
        <v>0</v>
      </c>
      <c r="AQ109">
        <v>0</v>
      </c>
      <c r="AR109">
        <v>0</v>
      </c>
      <c r="AS109" t="s">
        <v>3</v>
      </c>
      <c r="AT109">
        <v>8.0000000000000004E-4</v>
      </c>
      <c r="AU109" t="s">
        <v>3</v>
      </c>
      <c r="AV109">
        <v>0</v>
      </c>
      <c r="AW109">
        <v>2</v>
      </c>
      <c r="AX109">
        <v>76148442</v>
      </c>
      <c r="AY109">
        <v>1</v>
      </c>
      <c r="AZ109">
        <v>0</v>
      </c>
      <c r="BA109">
        <v>109</v>
      </c>
      <c r="BB109">
        <v>0</v>
      </c>
      <c r="BC109">
        <v>0</v>
      </c>
      <c r="BD109">
        <v>0</v>
      </c>
      <c r="BE109">
        <v>0</v>
      </c>
      <c r="BF109">
        <v>0</v>
      </c>
      <c r="BG109">
        <v>0</v>
      </c>
      <c r="BH109">
        <v>0</v>
      </c>
      <c r="BI109">
        <v>0</v>
      </c>
      <c r="BJ109">
        <v>0</v>
      </c>
      <c r="BK109">
        <v>0</v>
      </c>
      <c r="BL109">
        <v>0</v>
      </c>
      <c r="BM109">
        <v>0</v>
      </c>
      <c r="BN109">
        <v>0</v>
      </c>
      <c r="BO109">
        <v>0</v>
      </c>
      <c r="BP109">
        <v>0</v>
      </c>
      <c r="BQ109">
        <v>0</v>
      </c>
      <c r="BR109">
        <v>0</v>
      </c>
      <c r="BS109">
        <v>0</v>
      </c>
      <c r="BT109">
        <v>0</v>
      </c>
      <c r="BU109">
        <v>0</v>
      </c>
      <c r="BV109">
        <v>0</v>
      </c>
      <c r="BW109">
        <v>0</v>
      </c>
      <c r="CX109">
        <f>Y109*Source!I93</f>
        <v>4.8000000000000004E-3</v>
      </c>
      <c r="CY109">
        <f>AA109</f>
        <v>4488.3999999999996</v>
      </c>
      <c r="CZ109">
        <f>AE109</f>
        <v>4488.3999999999996</v>
      </c>
      <c r="DA109">
        <f>AI109</f>
        <v>1</v>
      </c>
      <c r="DB109">
        <f>ROUND(ROUND(AT109*CZ109,2),6)</f>
        <v>3.59</v>
      </c>
      <c r="DC109">
        <f>ROUND(ROUND(AT109*AG109,2),6)</f>
        <v>0</v>
      </c>
    </row>
    <row r="110" spans="1:107" x14ac:dyDescent="0.2">
      <c r="A110">
        <f>ROW(Source!A93)</f>
        <v>93</v>
      </c>
      <c r="B110">
        <v>76147896</v>
      </c>
      <c r="C110">
        <v>76148428</v>
      </c>
      <c r="D110">
        <v>48900495</v>
      </c>
      <c r="E110">
        <v>1</v>
      </c>
      <c r="F110">
        <v>1</v>
      </c>
      <c r="G110">
        <v>1</v>
      </c>
      <c r="H110">
        <v>3</v>
      </c>
      <c r="I110" t="s">
        <v>711</v>
      </c>
      <c r="J110" t="s">
        <v>712</v>
      </c>
      <c r="K110" t="s">
        <v>713</v>
      </c>
      <c r="L110">
        <v>1346</v>
      </c>
      <c r="N110">
        <v>1009</v>
      </c>
      <c r="O110" t="s">
        <v>414</v>
      </c>
      <c r="P110" t="s">
        <v>414</v>
      </c>
      <c r="Q110">
        <v>1</v>
      </c>
      <c r="W110">
        <v>0</v>
      </c>
      <c r="X110">
        <v>1918055629</v>
      </c>
      <c r="Y110">
        <v>0.15</v>
      </c>
      <c r="AA110">
        <v>6.09</v>
      </c>
      <c r="AB110">
        <v>0</v>
      </c>
      <c r="AC110">
        <v>0</v>
      </c>
      <c r="AD110">
        <v>0</v>
      </c>
      <c r="AE110">
        <v>6.09</v>
      </c>
      <c r="AF110">
        <v>0</v>
      </c>
      <c r="AG110">
        <v>0</v>
      </c>
      <c r="AH110">
        <v>0</v>
      </c>
      <c r="AI110">
        <v>1</v>
      </c>
      <c r="AJ110">
        <v>1</v>
      </c>
      <c r="AK110">
        <v>1</v>
      </c>
      <c r="AL110">
        <v>1</v>
      </c>
      <c r="AN110">
        <v>0</v>
      </c>
      <c r="AO110">
        <v>1</v>
      </c>
      <c r="AP110">
        <v>0</v>
      </c>
      <c r="AQ110">
        <v>0</v>
      </c>
      <c r="AR110">
        <v>0</v>
      </c>
      <c r="AS110" t="s">
        <v>3</v>
      </c>
      <c r="AT110">
        <v>0.15</v>
      </c>
      <c r="AU110" t="s">
        <v>3</v>
      </c>
      <c r="AV110">
        <v>0</v>
      </c>
      <c r="AW110">
        <v>2</v>
      </c>
      <c r="AX110">
        <v>76148443</v>
      </c>
      <c r="AY110">
        <v>1</v>
      </c>
      <c r="AZ110">
        <v>0</v>
      </c>
      <c r="BA110">
        <v>110</v>
      </c>
      <c r="BB110">
        <v>0</v>
      </c>
      <c r="BC110">
        <v>0</v>
      </c>
      <c r="BD110">
        <v>0</v>
      </c>
      <c r="BE110">
        <v>0</v>
      </c>
      <c r="BF110">
        <v>0</v>
      </c>
      <c r="BG110">
        <v>0</v>
      </c>
      <c r="BH110">
        <v>0</v>
      </c>
      <c r="BI110">
        <v>0</v>
      </c>
      <c r="BJ110">
        <v>0</v>
      </c>
      <c r="BK110">
        <v>0</v>
      </c>
      <c r="BL110">
        <v>0</v>
      </c>
      <c r="BM110">
        <v>0</v>
      </c>
      <c r="BN110">
        <v>0</v>
      </c>
      <c r="BO110">
        <v>0</v>
      </c>
      <c r="BP110">
        <v>0</v>
      </c>
      <c r="BQ110">
        <v>0</v>
      </c>
      <c r="BR110">
        <v>0</v>
      </c>
      <c r="BS110">
        <v>0</v>
      </c>
      <c r="BT110">
        <v>0</v>
      </c>
      <c r="BU110">
        <v>0</v>
      </c>
      <c r="BV110">
        <v>0</v>
      </c>
      <c r="BW110">
        <v>0</v>
      </c>
      <c r="CX110">
        <f>Y110*Source!I93</f>
        <v>0.89999999999999991</v>
      </c>
      <c r="CY110">
        <f>AA110</f>
        <v>6.09</v>
      </c>
      <c r="CZ110">
        <f>AE110</f>
        <v>6.09</v>
      </c>
      <c r="DA110">
        <f>AI110</f>
        <v>1</v>
      </c>
      <c r="DB110">
        <f>ROUND(ROUND(AT110*CZ110,2),6)</f>
        <v>0.91</v>
      </c>
      <c r="DC110">
        <f>ROUND(ROUND(AT110*AG110,2),6)</f>
        <v>0</v>
      </c>
    </row>
    <row r="111" spans="1:107" x14ac:dyDescent="0.2">
      <c r="A111">
        <f>ROW(Source!A93)</f>
        <v>93</v>
      </c>
      <c r="B111">
        <v>76147896</v>
      </c>
      <c r="C111">
        <v>76148428</v>
      </c>
      <c r="D111">
        <v>48903634</v>
      </c>
      <c r="E111">
        <v>1</v>
      </c>
      <c r="F111">
        <v>1</v>
      </c>
      <c r="G111">
        <v>1</v>
      </c>
      <c r="H111">
        <v>3</v>
      </c>
      <c r="I111" t="s">
        <v>679</v>
      </c>
      <c r="J111" t="s">
        <v>680</v>
      </c>
      <c r="K111" t="s">
        <v>681</v>
      </c>
      <c r="L111">
        <v>1308</v>
      </c>
      <c r="N111">
        <v>1003</v>
      </c>
      <c r="O111" t="s">
        <v>345</v>
      </c>
      <c r="P111" t="s">
        <v>345</v>
      </c>
      <c r="Q111">
        <v>100</v>
      </c>
      <c r="W111">
        <v>0</v>
      </c>
      <c r="X111">
        <v>96057515</v>
      </c>
      <c r="Y111">
        <v>2.3999999999999998E-3</v>
      </c>
      <c r="AA111">
        <v>120</v>
      </c>
      <c r="AB111">
        <v>0</v>
      </c>
      <c r="AC111">
        <v>0</v>
      </c>
      <c r="AD111">
        <v>0</v>
      </c>
      <c r="AE111">
        <v>120</v>
      </c>
      <c r="AF111">
        <v>0</v>
      </c>
      <c r="AG111">
        <v>0</v>
      </c>
      <c r="AH111">
        <v>0</v>
      </c>
      <c r="AI111">
        <v>1</v>
      </c>
      <c r="AJ111">
        <v>1</v>
      </c>
      <c r="AK111">
        <v>1</v>
      </c>
      <c r="AL111">
        <v>1</v>
      </c>
      <c r="AN111">
        <v>0</v>
      </c>
      <c r="AO111">
        <v>1</v>
      </c>
      <c r="AP111">
        <v>0</v>
      </c>
      <c r="AQ111">
        <v>0</v>
      </c>
      <c r="AR111">
        <v>0</v>
      </c>
      <c r="AS111" t="s">
        <v>3</v>
      </c>
      <c r="AT111">
        <v>2.3999999999999998E-3</v>
      </c>
      <c r="AU111" t="s">
        <v>3</v>
      </c>
      <c r="AV111">
        <v>0</v>
      </c>
      <c r="AW111">
        <v>2</v>
      </c>
      <c r="AX111">
        <v>76148444</v>
      </c>
      <c r="AY111">
        <v>1</v>
      </c>
      <c r="AZ111">
        <v>0</v>
      </c>
      <c r="BA111">
        <v>111</v>
      </c>
      <c r="BB111">
        <v>0</v>
      </c>
      <c r="BC111">
        <v>0</v>
      </c>
      <c r="BD111">
        <v>0</v>
      </c>
      <c r="BE111">
        <v>0</v>
      </c>
      <c r="BF111">
        <v>0</v>
      </c>
      <c r="BG111">
        <v>0</v>
      </c>
      <c r="BH111">
        <v>0</v>
      </c>
      <c r="BI111">
        <v>0</v>
      </c>
      <c r="BJ111">
        <v>0</v>
      </c>
      <c r="BK111">
        <v>0</v>
      </c>
      <c r="BL111">
        <v>0</v>
      </c>
      <c r="BM111">
        <v>0</v>
      </c>
      <c r="BN111">
        <v>0</v>
      </c>
      <c r="BO111">
        <v>0</v>
      </c>
      <c r="BP111">
        <v>0</v>
      </c>
      <c r="BQ111">
        <v>0</v>
      </c>
      <c r="BR111">
        <v>0</v>
      </c>
      <c r="BS111">
        <v>0</v>
      </c>
      <c r="BT111">
        <v>0</v>
      </c>
      <c r="BU111">
        <v>0</v>
      </c>
      <c r="BV111">
        <v>0</v>
      </c>
      <c r="BW111">
        <v>0</v>
      </c>
      <c r="CX111">
        <f>Y111*Source!I93</f>
        <v>1.44E-2</v>
      </c>
      <c r="CY111">
        <f>AA111</f>
        <v>120</v>
      </c>
      <c r="CZ111">
        <f>AE111</f>
        <v>120</v>
      </c>
      <c r="DA111">
        <f>AI111</f>
        <v>1</v>
      </c>
      <c r="DB111">
        <f>ROUND(ROUND(AT111*CZ111,2),6)</f>
        <v>0.28999999999999998</v>
      </c>
      <c r="DC111">
        <f>ROUND(ROUND(AT111*AG111,2),6)</f>
        <v>0</v>
      </c>
    </row>
    <row r="112" spans="1:107" x14ac:dyDescent="0.2">
      <c r="A112">
        <f>ROW(Source!A93)</f>
        <v>93</v>
      </c>
      <c r="B112">
        <v>76147896</v>
      </c>
      <c r="C112">
        <v>76148428</v>
      </c>
      <c r="D112">
        <v>48974621</v>
      </c>
      <c r="E112">
        <v>1</v>
      </c>
      <c r="F112">
        <v>1</v>
      </c>
      <c r="G112">
        <v>1</v>
      </c>
      <c r="H112">
        <v>3</v>
      </c>
      <c r="I112" t="s">
        <v>714</v>
      </c>
      <c r="J112" t="s">
        <v>715</v>
      </c>
      <c r="K112" t="s">
        <v>716</v>
      </c>
      <c r="L112">
        <v>1348</v>
      </c>
      <c r="N112">
        <v>1009</v>
      </c>
      <c r="O112" t="s">
        <v>362</v>
      </c>
      <c r="P112" t="s">
        <v>362</v>
      </c>
      <c r="Q112">
        <v>1000</v>
      </c>
      <c r="W112">
        <v>0</v>
      </c>
      <c r="X112">
        <v>-1744242340</v>
      </c>
      <c r="Y112">
        <v>1.0000000000000001E-5</v>
      </c>
      <c r="AA112">
        <v>8105.71</v>
      </c>
      <c r="AB112">
        <v>0</v>
      </c>
      <c r="AC112">
        <v>0</v>
      </c>
      <c r="AD112">
        <v>0</v>
      </c>
      <c r="AE112">
        <v>8105.71</v>
      </c>
      <c r="AF112">
        <v>0</v>
      </c>
      <c r="AG112">
        <v>0</v>
      </c>
      <c r="AH112">
        <v>0</v>
      </c>
      <c r="AI112">
        <v>1</v>
      </c>
      <c r="AJ112">
        <v>1</v>
      </c>
      <c r="AK112">
        <v>1</v>
      </c>
      <c r="AL112">
        <v>1</v>
      </c>
      <c r="AN112">
        <v>0</v>
      </c>
      <c r="AO112">
        <v>1</v>
      </c>
      <c r="AP112">
        <v>0</v>
      </c>
      <c r="AQ112">
        <v>0</v>
      </c>
      <c r="AR112">
        <v>0</v>
      </c>
      <c r="AS112" t="s">
        <v>3</v>
      </c>
      <c r="AT112">
        <v>1.0000000000000001E-5</v>
      </c>
      <c r="AU112" t="s">
        <v>3</v>
      </c>
      <c r="AV112">
        <v>0</v>
      </c>
      <c r="AW112">
        <v>2</v>
      </c>
      <c r="AX112">
        <v>76148445</v>
      </c>
      <c r="AY112">
        <v>1</v>
      </c>
      <c r="AZ112">
        <v>0</v>
      </c>
      <c r="BA112">
        <v>112</v>
      </c>
      <c r="BB112">
        <v>0</v>
      </c>
      <c r="BC112">
        <v>0</v>
      </c>
      <c r="BD112">
        <v>0</v>
      </c>
      <c r="BE112">
        <v>0</v>
      </c>
      <c r="BF112">
        <v>0</v>
      </c>
      <c r="BG112">
        <v>0</v>
      </c>
      <c r="BH112">
        <v>0</v>
      </c>
      <c r="BI112">
        <v>0</v>
      </c>
      <c r="BJ112">
        <v>0</v>
      </c>
      <c r="BK112">
        <v>0</v>
      </c>
      <c r="BL112">
        <v>0</v>
      </c>
      <c r="BM112">
        <v>0</v>
      </c>
      <c r="BN112">
        <v>0</v>
      </c>
      <c r="BO112">
        <v>0</v>
      </c>
      <c r="BP112">
        <v>0</v>
      </c>
      <c r="BQ112">
        <v>0</v>
      </c>
      <c r="BR112">
        <v>0</v>
      </c>
      <c r="BS112">
        <v>0</v>
      </c>
      <c r="BT112">
        <v>0</v>
      </c>
      <c r="BU112">
        <v>0</v>
      </c>
      <c r="BV112">
        <v>0</v>
      </c>
      <c r="BW112">
        <v>0</v>
      </c>
      <c r="CX112">
        <f>Y112*Source!I93</f>
        <v>6.0000000000000008E-5</v>
      </c>
      <c r="CY112">
        <f>AA112</f>
        <v>8105.71</v>
      </c>
      <c r="CZ112">
        <f>AE112</f>
        <v>8105.71</v>
      </c>
      <c r="DA112">
        <f>AI112</f>
        <v>1</v>
      </c>
      <c r="DB112">
        <f>ROUND(ROUND(AT112*CZ112,2),6)</f>
        <v>0.08</v>
      </c>
      <c r="DC112">
        <f>ROUND(ROUND(AT112*AG112,2),6)</f>
        <v>0</v>
      </c>
    </row>
    <row r="113" spans="1:107" x14ac:dyDescent="0.2">
      <c r="A113">
        <f>ROW(Source!A93)</f>
        <v>93</v>
      </c>
      <c r="B113">
        <v>76147896</v>
      </c>
      <c r="C113">
        <v>76148428</v>
      </c>
      <c r="D113">
        <v>48974791</v>
      </c>
      <c r="E113">
        <v>1</v>
      </c>
      <c r="F113">
        <v>1</v>
      </c>
      <c r="G113">
        <v>1</v>
      </c>
      <c r="H113">
        <v>3</v>
      </c>
      <c r="I113" t="s">
        <v>658</v>
      </c>
      <c r="J113" t="s">
        <v>659</v>
      </c>
      <c r="K113" t="s">
        <v>660</v>
      </c>
      <c r="L113">
        <v>1374</v>
      </c>
      <c r="N113">
        <v>1013</v>
      </c>
      <c r="O113" t="s">
        <v>661</v>
      </c>
      <c r="P113" t="s">
        <v>661</v>
      </c>
      <c r="Q113">
        <v>1</v>
      </c>
      <c r="W113">
        <v>0</v>
      </c>
      <c r="X113">
        <v>-1347562341</v>
      </c>
      <c r="Y113">
        <v>0.32</v>
      </c>
      <c r="AA113">
        <v>1</v>
      </c>
      <c r="AB113">
        <v>0</v>
      </c>
      <c r="AC113">
        <v>0</v>
      </c>
      <c r="AD113">
        <v>0</v>
      </c>
      <c r="AE113">
        <v>1</v>
      </c>
      <c r="AF113">
        <v>0</v>
      </c>
      <c r="AG113">
        <v>0</v>
      </c>
      <c r="AH113">
        <v>0</v>
      </c>
      <c r="AI113">
        <v>1</v>
      </c>
      <c r="AJ113">
        <v>1</v>
      </c>
      <c r="AK113">
        <v>1</v>
      </c>
      <c r="AL113">
        <v>1</v>
      </c>
      <c r="AN113">
        <v>0</v>
      </c>
      <c r="AO113">
        <v>1</v>
      </c>
      <c r="AP113">
        <v>0</v>
      </c>
      <c r="AQ113">
        <v>0</v>
      </c>
      <c r="AR113">
        <v>0</v>
      </c>
      <c r="AS113" t="s">
        <v>3</v>
      </c>
      <c r="AT113">
        <v>0.32</v>
      </c>
      <c r="AU113" t="s">
        <v>3</v>
      </c>
      <c r="AV113">
        <v>0</v>
      </c>
      <c r="AW113">
        <v>2</v>
      </c>
      <c r="AX113">
        <v>76148446</v>
      </c>
      <c r="AY113">
        <v>1</v>
      </c>
      <c r="AZ113">
        <v>0</v>
      </c>
      <c r="BA113">
        <v>113</v>
      </c>
      <c r="BB113">
        <v>0</v>
      </c>
      <c r="BC113">
        <v>0</v>
      </c>
      <c r="BD113">
        <v>0</v>
      </c>
      <c r="BE113">
        <v>0</v>
      </c>
      <c r="BF113">
        <v>0</v>
      </c>
      <c r="BG113">
        <v>0</v>
      </c>
      <c r="BH113">
        <v>0</v>
      </c>
      <c r="BI113">
        <v>0</v>
      </c>
      <c r="BJ113">
        <v>0</v>
      </c>
      <c r="BK113">
        <v>0</v>
      </c>
      <c r="BL113">
        <v>0</v>
      </c>
      <c r="BM113">
        <v>0</v>
      </c>
      <c r="BN113">
        <v>0</v>
      </c>
      <c r="BO113">
        <v>0</v>
      </c>
      <c r="BP113">
        <v>0</v>
      </c>
      <c r="BQ113">
        <v>0</v>
      </c>
      <c r="BR113">
        <v>0</v>
      </c>
      <c r="BS113">
        <v>0</v>
      </c>
      <c r="BT113">
        <v>0</v>
      </c>
      <c r="BU113">
        <v>0</v>
      </c>
      <c r="BV113">
        <v>0</v>
      </c>
      <c r="BW113">
        <v>0</v>
      </c>
      <c r="CX113">
        <f>Y113*Source!I93</f>
        <v>1.92</v>
      </c>
      <c r="CY113">
        <f>AA113</f>
        <v>1</v>
      </c>
      <c r="CZ113">
        <f>AE113</f>
        <v>1</v>
      </c>
      <c r="DA113">
        <f>AI113</f>
        <v>1</v>
      </c>
      <c r="DB113">
        <f>ROUND(ROUND(AT113*CZ113,2),6)</f>
        <v>0.32</v>
      </c>
      <c r="DC113">
        <f>ROUND(ROUND(AT113*AG113,2),6)</f>
        <v>0</v>
      </c>
    </row>
    <row r="114" spans="1:107" x14ac:dyDescent="0.2">
      <c r="A114">
        <f>ROW(Source!A94)</f>
        <v>94</v>
      </c>
      <c r="B114">
        <v>76147894</v>
      </c>
      <c r="C114">
        <v>76148428</v>
      </c>
      <c r="D114">
        <v>42326370</v>
      </c>
      <c r="E114">
        <v>1</v>
      </c>
      <c r="F114">
        <v>1</v>
      </c>
      <c r="G114">
        <v>1</v>
      </c>
      <c r="H114">
        <v>1</v>
      </c>
      <c r="I114" t="s">
        <v>662</v>
      </c>
      <c r="J114" t="s">
        <v>3</v>
      </c>
      <c r="K114" t="s">
        <v>663</v>
      </c>
      <c r="L114">
        <v>1369</v>
      </c>
      <c r="N114">
        <v>1013</v>
      </c>
      <c r="O114" t="s">
        <v>623</v>
      </c>
      <c r="P114" t="s">
        <v>623</v>
      </c>
      <c r="Q114">
        <v>1</v>
      </c>
      <c r="W114">
        <v>0</v>
      </c>
      <c r="X114">
        <v>489703996</v>
      </c>
      <c r="Y114">
        <v>3.2256</v>
      </c>
      <c r="AA114">
        <v>0</v>
      </c>
      <c r="AB114">
        <v>0</v>
      </c>
      <c r="AC114">
        <v>0</v>
      </c>
      <c r="AD114">
        <v>9.6199999999999992</v>
      </c>
      <c r="AE114">
        <v>0</v>
      </c>
      <c r="AF114">
        <v>0</v>
      </c>
      <c r="AG114">
        <v>0</v>
      </c>
      <c r="AH114">
        <v>9.6199999999999992</v>
      </c>
      <c r="AI114">
        <v>1</v>
      </c>
      <c r="AJ114">
        <v>1</v>
      </c>
      <c r="AK114">
        <v>1</v>
      </c>
      <c r="AL114">
        <v>1</v>
      </c>
      <c r="AN114">
        <v>0</v>
      </c>
      <c r="AO114">
        <v>1</v>
      </c>
      <c r="AP114">
        <v>1</v>
      </c>
      <c r="AQ114">
        <v>0</v>
      </c>
      <c r="AR114">
        <v>0</v>
      </c>
      <c r="AS114" t="s">
        <v>3</v>
      </c>
      <c r="AT114">
        <v>1.68</v>
      </c>
      <c r="AU114" t="s">
        <v>75</v>
      </c>
      <c r="AV114">
        <v>1</v>
      </c>
      <c r="AW114">
        <v>2</v>
      </c>
      <c r="AX114">
        <v>76148438</v>
      </c>
      <c r="AY114">
        <v>1</v>
      </c>
      <c r="AZ114">
        <v>0</v>
      </c>
      <c r="BA114">
        <v>114</v>
      </c>
      <c r="BB114">
        <v>0</v>
      </c>
      <c r="BC114">
        <v>0</v>
      </c>
      <c r="BD114">
        <v>0</v>
      </c>
      <c r="BE114">
        <v>0</v>
      </c>
      <c r="BF114">
        <v>0</v>
      </c>
      <c r="BG114">
        <v>0</v>
      </c>
      <c r="BH114">
        <v>0</v>
      </c>
      <c r="BI114">
        <v>0</v>
      </c>
      <c r="BJ114">
        <v>0</v>
      </c>
      <c r="BK114">
        <v>0</v>
      </c>
      <c r="BL114">
        <v>0</v>
      </c>
      <c r="BM114">
        <v>0</v>
      </c>
      <c r="BN114">
        <v>0</v>
      </c>
      <c r="BO114">
        <v>0</v>
      </c>
      <c r="BP114">
        <v>0</v>
      </c>
      <c r="BQ114">
        <v>0</v>
      </c>
      <c r="BR114">
        <v>0</v>
      </c>
      <c r="BS114">
        <v>0</v>
      </c>
      <c r="BT114">
        <v>0</v>
      </c>
      <c r="BU114">
        <v>0</v>
      </c>
      <c r="BV114">
        <v>0</v>
      </c>
      <c r="BW114">
        <v>0</v>
      </c>
      <c r="CX114">
        <f>Y114*Source!I94</f>
        <v>19.3536</v>
      </c>
      <c r="CY114">
        <f>AD114</f>
        <v>9.6199999999999992</v>
      </c>
      <c r="CZ114">
        <f>AH114</f>
        <v>9.6199999999999992</v>
      </c>
      <c r="DA114">
        <f>AL114</f>
        <v>1</v>
      </c>
      <c r="DB114">
        <f>ROUND((ROUND(AT114*CZ114,2)*1.2*1.6),6)</f>
        <v>31.027200000000001</v>
      </c>
      <c r="DC114">
        <f>ROUND((ROUND(AT114*AG114,2)*1.2*1.6),6)</f>
        <v>0</v>
      </c>
    </row>
    <row r="115" spans="1:107" x14ac:dyDescent="0.2">
      <c r="A115">
        <f>ROW(Source!A94)</f>
        <v>94</v>
      </c>
      <c r="B115">
        <v>76147894</v>
      </c>
      <c r="C115">
        <v>76148428</v>
      </c>
      <c r="D115">
        <v>121548</v>
      </c>
      <c r="E115">
        <v>1</v>
      </c>
      <c r="F115">
        <v>1</v>
      </c>
      <c r="G115">
        <v>1</v>
      </c>
      <c r="H115">
        <v>1</v>
      </c>
      <c r="I115" t="s">
        <v>30</v>
      </c>
      <c r="J115" t="s">
        <v>3</v>
      </c>
      <c r="K115" t="s">
        <v>628</v>
      </c>
      <c r="L115">
        <v>608254</v>
      </c>
      <c r="N115">
        <v>1013</v>
      </c>
      <c r="O115" t="s">
        <v>629</v>
      </c>
      <c r="P115" t="s">
        <v>629</v>
      </c>
      <c r="Q115">
        <v>1</v>
      </c>
      <c r="W115">
        <v>0</v>
      </c>
      <c r="X115">
        <v>-185737400</v>
      </c>
      <c r="Y115">
        <v>1.9200000000000002E-2</v>
      </c>
      <c r="AA115">
        <v>0</v>
      </c>
      <c r="AB115">
        <v>0</v>
      </c>
      <c r="AC115">
        <v>0</v>
      </c>
      <c r="AD115">
        <v>0</v>
      </c>
      <c r="AE115">
        <v>0</v>
      </c>
      <c r="AF115">
        <v>0</v>
      </c>
      <c r="AG115">
        <v>0</v>
      </c>
      <c r="AH115">
        <v>0</v>
      </c>
      <c r="AI115">
        <v>1</v>
      </c>
      <c r="AJ115">
        <v>1</v>
      </c>
      <c r="AK115">
        <v>1</v>
      </c>
      <c r="AL115">
        <v>1</v>
      </c>
      <c r="AN115">
        <v>0</v>
      </c>
      <c r="AO115">
        <v>1</v>
      </c>
      <c r="AP115">
        <v>1</v>
      </c>
      <c r="AQ115">
        <v>0</v>
      </c>
      <c r="AR115">
        <v>0</v>
      </c>
      <c r="AS115" t="s">
        <v>3</v>
      </c>
      <c r="AT115">
        <v>0.01</v>
      </c>
      <c r="AU115" t="s">
        <v>75</v>
      </c>
      <c r="AV115">
        <v>2</v>
      </c>
      <c r="AW115">
        <v>2</v>
      </c>
      <c r="AX115">
        <v>76148439</v>
      </c>
      <c r="AY115">
        <v>1</v>
      </c>
      <c r="AZ115">
        <v>0</v>
      </c>
      <c r="BA115">
        <v>115</v>
      </c>
      <c r="BB115">
        <v>0</v>
      </c>
      <c r="BC115">
        <v>0</v>
      </c>
      <c r="BD115">
        <v>0</v>
      </c>
      <c r="BE115">
        <v>0</v>
      </c>
      <c r="BF115">
        <v>0</v>
      </c>
      <c r="BG115">
        <v>0</v>
      </c>
      <c r="BH115">
        <v>0</v>
      </c>
      <c r="BI115">
        <v>0</v>
      </c>
      <c r="BJ115">
        <v>0</v>
      </c>
      <c r="BK115">
        <v>0</v>
      </c>
      <c r="BL115">
        <v>0</v>
      </c>
      <c r="BM115">
        <v>0</v>
      </c>
      <c r="BN115">
        <v>0</v>
      </c>
      <c r="BO115">
        <v>0</v>
      </c>
      <c r="BP115">
        <v>0</v>
      </c>
      <c r="BQ115">
        <v>0</v>
      </c>
      <c r="BR115">
        <v>0</v>
      </c>
      <c r="BS115">
        <v>0</v>
      </c>
      <c r="BT115">
        <v>0</v>
      </c>
      <c r="BU115">
        <v>0</v>
      </c>
      <c r="BV115">
        <v>0</v>
      </c>
      <c r="BW115">
        <v>0</v>
      </c>
      <c r="CX115">
        <f>Y115*Source!I94</f>
        <v>0.11520000000000001</v>
      </c>
      <c r="CY115">
        <f>AD115</f>
        <v>0</v>
      </c>
      <c r="CZ115">
        <f>AH115</f>
        <v>0</v>
      </c>
      <c r="DA115">
        <f>AL115</f>
        <v>1</v>
      </c>
      <c r="DB115">
        <f>ROUND((ROUND(AT115*CZ115,2)*1.2*1.6),6)</f>
        <v>0</v>
      </c>
      <c r="DC115">
        <f>ROUND((ROUND(AT115*AG115,2)*1.2*1.6),6)</f>
        <v>0</v>
      </c>
    </row>
    <row r="116" spans="1:107" x14ac:dyDescent="0.2">
      <c r="A116">
        <f>ROW(Source!A94)</f>
        <v>94</v>
      </c>
      <c r="B116">
        <v>76147894</v>
      </c>
      <c r="C116">
        <v>76148428</v>
      </c>
      <c r="D116">
        <v>48975304</v>
      </c>
      <c r="E116">
        <v>1</v>
      </c>
      <c r="F116">
        <v>1</v>
      </c>
      <c r="G116">
        <v>1</v>
      </c>
      <c r="H116">
        <v>2</v>
      </c>
      <c r="I116" t="s">
        <v>664</v>
      </c>
      <c r="J116" t="s">
        <v>665</v>
      </c>
      <c r="K116" t="s">
        <v>666</v>
      </c>
      <c r="L116">
        <v>1368</v>
      </c>
      <c r="N116">
        <v>1011</v>
      </c>
      <c r="O116" t="s">
        <v>633</v>
      </c>
      <c r="P116" t="s">
        <v>633</v>
      </c>
      <c r="Q116">
        <v>1</v>
      </c>
      <c r="W116">
        <v>0</v>
      </c>
      <c r="X116">
        <v>-1000709144</v>
      </c>
      <c r="Y116">
        <v>1.9200000000000002E-2</v>
      </c>
      <c r="AA116">
        <v>0</v>
      </c>
      <c r="AB116">
        <v>134.65</v>
      </c>
      <c r="AC116">
        <v>13.5</v>
      </c>
      <c r="AD116">
        <v>0</v>
      </c>
      <c r="AE116">
        <v>0</v>
      </c>
      <c r="AF116">
        <v>134.65</v>
      </c>
      <c r="AG116">
        <v>13.5</v>
      </c>
      <c r="AH116">
        <v>0</v>
      </c>
      <c r="AI116">
        <v>1</v>
      </c>
      <c r="AJ116">
        <v>1</v>
      </c>
      <c r="AK116">
        <v>1</v>
      </c>
      <c r="AL116">
        <v>1</v>
      </c>
      <c r="AN116">
        <v>0</v>
      </c>
      <c r="AO116">
        <v>1</v>
      </c>
      <c r="AP116">
        <v>1</v>
      </c>
      <c r="AQ116">
        <v>0</v>
      </c>
      <c r="AR116">
        <v>0</v>
      </c>
      <c r="AS116" t="s">
        <v>3</v>
      </c>
      <c r="AT116">
        <v>0.01</v>
      </c>
      <c r="AU116" t="s">
        <v>75</v>
      </c>
      <c r="AV116">
        <v>0</v>
      </c>
      <c r="AW116">
        <v>2</v>
      </c>
      <c r="AX116">
        <v>76148440</v>
      </c>
      <c r="AY116">
        <v>1</v>
      </c>
      <c r="AZ116">
        <v>0</v>
      </c>
      <c r="BA116">
        <v>116</v>
      </c>
      <c r="BB116">
        <v>0</v>
      </c>
      <c r="BC116">
        <v>0</v>
      </c>
      <c r="BD116">
        <v>0</v>
      </c>
      <c r="BE116">
        <v>0</v>
      </c>
      <c r="BF116">
        <v>0</v>
      </c>
      <c r="BG116">
        <v>0</v>
      </c>
      <c r="BH116">
        <v>0</v>
      </c>
      <c r="BI116">
        <v>0</v>
      </c>
      <c r="BJ116">
        <v>0</v>
      </c>
      <c r="BK116">
        <v>0</v>
      </c>
      <c r="BL116">
        <v>0</v>
      </c>
      <c r="BM116">
        <v>0</v>
      </c>
      <c r="BN116">
        <v>0</v>
      </c>
      <c r="BO116">
        <v>0</v>
      </c>
      <c r="BP116">
        <v>0</v>
      </c>
      <c r="BQ116">
        <v>0</v>
      </c>
      <c r="BR116">
        <v>0</v>
      </c>
      <c r="BS116">
        <v>0</v>
      </c>
      <c r="BT116">
        <v>0</v>
      </c>
      <c r="BU116">
        <v>0</v>
      </c>
      <c r="BV116">
        <v>0</v>
      </c>
      <c r="BW116">
        <v>0</v>
      </c>
      <c r="CX116">
        <f>Y116*Source!I94</f>
        <v>0.11520000000000001</v>
      </c>
      <c r="CY116">
        <f>AB116</f>
        <v>134.65</v>
      </c>
      <c r="CZ116">
        <f>AF116</f>
        <v>134.65</v>
      </c>
      <c r="DA116">
        <f>AJ116</f>
        <v>1</v>
      </c>
      <c r="DB116">
        <f>ROUND((ROUND(AT116*CZ116,2)*1.2*1.6),6)</f>
        <v>2.5920000000000001</v>
      </c>
      <c r="DC116">
        <f>ROUND((ROUND(AT116*AG116,2)*1.2*1.6),6)</f>
        <v>0.26879999999999998</v>
      </c>
    </row>
    <row r="117" spans="1:107" x14ac:dyDescent="0.2">
      <c r="A117">
        <f>ROW(Source!A94)</f>
        <v>94</v>
      </c>
      <c r="B117">
        <v>76147894</v>
      </c>
      <c r="C117">
        <v>76148428</v>
      </c>
      <c r="D117">
        <v>48977174</v>
      </c>
      <c r="E117">
        <v>1</v>
      </c>
      <c r="F117">
        <v>1</v>
      </c>
      <c r="G117">
        <v>1</v>
      </c>
      <c r="H117">
        <v>2</v>
      </c>
      <c r="I117" t="s">
        <v>676</v>
      </c>
      <c r="J117" t="s">
        <v>677</v>
      </c>
      <c r="K117" t="s">
        <v>678</v>
      </c>
      <c r="L117">
        <v>1368</v>
      </c>
      <c r="N117">
        <v>1011</v>
      </c>
      <c r="O117" t="s">
        <v>633</v>
      </c>
      <c r="P117" t="s">
        <v>633</v>
      </c>
      <c r="Q117">
        <v>1</v>
      </c>
      <c r="W117">
        <v>0</v>
      </c>
      <c r="X117">
        <v>82797005</v>
      </c>
      <c r="Y117">
        <v>1.9200000000000002E-2</v>
      </c>
      <c r="AA117">
        <v>0</v>
      </c>
      <c r="AB117">
        <v>87.17</v>
      </c>
      <c r="AC117">
        <v>11.6</v>
      </c>
      <c r="AD117">
        <v>0</v>
      </c>
      <c r="AE117">
        <v>0</v>
      </c>
      <c r="AF117">
        <v>87.17</v>
      </c>
      <c r="AG117">
        <v>11.6</v>
      </c>
      <c r="AH117">
        <v>0</v>
      </c>
      <c r="AI117">
        <v>1</v>
      </c>
      <c r="AJ117">
        <v>1</v>
      </c>
      <c r="AK117">
        <v>1</v>
      </c>
      <c r="AL117">
        <v>1</v>
      </c>
      <c r="AN117">
        <v>0</v>
      </c>
      <c r="AO117">
        <v>1</v>
      </c>
      <c r="AP117">
        <v>1</v>
      </c>
      <c r="AQ117">
        <v>0</v>
      </c>
      <c r="AR117">
        <v>0</v>
      </c>
      <c r="AS117" t="s">
        <v>3</v>
      </c>
      <c r="AT117">
        <v>0.01</v>
      </c>
      <c r="AU117" t="s">
        <v>75</v>
      </c>
      <c r="AV117">
        <v>0</v>
      </c>
      <c r="AW117">
        <v>2</v>
      </c>
      <c r="AX117">
        <v>76148441</v>
      </c>
      <c r="AY117">
        <v>1</v>
      </c>
      <c r="AZ117">
        <v>0</v>
      </c>
      <c r="BA117">
        <v>117</v>
      </c>
      <c r="BB117">
        <v>0</v>
      </c>
      <c r="BC117">
        <v>0</v>
      </c>
      <c r="BD117">
        <v>0</v>
      </c>
      <c r="BE117">
        <v>0</v>
      </c>
      <c r="BF117">
        <v>0</v>
      </c>
      <c r="BG117">
        <v>0</v>
      </c>
      <c r="BH117">
        <v>0</v>
      </c>
      <c r="BI117">
        <v>0</v>
      </c>
      <c r="BJ117">
        <v>0</v>
      </c>
      <c r="BK117">
        <v>0</v>
      </c>
      <c r="BL117">
        <v>0</v>
      </c>
      <c r="BM117">
        <v>0</v>
      </c>
      <c r="BN117">
        <v>0</v>
      </c>
      <c r="BO117">
        <v>0</v>
      </c>
      <c r="BP117">
        <v>0</v>
      </c>
      <c r="BQ117">
        <v>0</v>
      </c>
      <c r="BR117">
        <v>0</v>
      </c>
      <c r="BS117">
        <v>0</v>
      </c>
      <c r="BT117">
        <v>0</v>
      </c>
      <c r="BU117">
        <v>0</v>
      </c>
      <c r="BV117">
        <v>0</v>
      </c>
      <c r="BW117">
        <v>0</v>
      </c>
      <c r="CX117">
        <f>Y117*Source!I94</f>
        <v>0.11520000000000001</v>
      </c>
      <c r="CY117">
        <f>AB117</f>
        <v>87.17</v>
      </c>
      <c r="CZ117">
        <f>AF117</f>
        <v>87.17</v>
      </c>
      <c r="DA117">
        <f>AJ117</f>
        <v>1</v>
      </c>
      <c r="DB117">
        <f>ROUND((ROUND(AT117*CZ117,2)*1.2*1.6),6)</f>
        <v>1.6704000000000001</v>
      </c>
      <c r="DC117">
        <f>ROUND((ROUND(AT117*AG117,2)*1.2*1.6),6)</f>
        <v>0.23039999999999999</v>
      </c>
    </row>
    <row r="118" spans="1:107" x14ac:dyDescent="0.2">
      <c r="A118">
        <f>ROW(Source!A94)</f>
        <v>94</v>
      </c>
      <c r="B118">
        <v>76147894</v>
      </c>
      <c r="C118">
        <v>76148428</v>
      </c>
      <c r="D118">
        <v>48900459</v>
      </c>
      <c r="E118">
        <v>1</v>
      </c>
      <c r="F118">
        <v>1</v>
      </c>
      <c r="G118">
        <v>1</v>
      </c>
      <c r="H118">
        <v>3</v>
      </c>
      <c r="I118" t="s">
        <v>708</v>
      </c>
      <c r="J118" t="s">
        <v>709</v>
      </c>
      <c r="K118" t="s">
        <v>710</v>
      </c>
      <c r="L118">
        <v>1348</v>
      </c>
      <c r="N118">
        <v>1009</v>
      </c>
      <c r="O118" t="s">
        <v>362</v>
      </c>
      <c r="P118" t="s">
        <v>362</v>
      </c>
      <c r="Q118">
        <v>1000</v>
      </c>
      <c r="W118">
        <v>0</v>
      </c>
      <c r="X118">
        <v>805469523</v>
      </c>
      <c r="Y118">
        <v>8.0000000000000004E-4</v>
      </c>
      <c r="AA118">
        <v>4488.3999999999996</v>
      </c>
      <c r="AB118">
        <v>0</v>
      </c>
      <c r="AC118">
        <v>0</v>
      </c>
      <c r="AD118">
        <v>0</v>
      </c>
      <c r="AE118">
        <v>4488.3999999999996</v>
      </c>
      <c r="AF118">
        <v>0</v>
      </c>
      <c r="AG118">
        <v>0</v>
      </c>
      <c r="AH118">
        <v>0</v>
      </c>
      <c r="AI118">
        <v>1</v>
      </c>
      <c r="AJ118">
        <v>1</v>
      </c>
      <c r="AK118">
        <v>1</v>
      </c>
      <c r="AL118">
        <v>1</v>
      </c>
      <c r="AN118">
        <v>0</v>
      </c>
      <c r="AO118">
        <v>1</v>
      </c>
      <c r="AP118">
        <v>0</v>
      </c>
      <c r="AQ118">
        <v>0</v>
      </c>
      <c r="AR118">
        <v>0</v>
      </c>
      <c r="AS118" t="s">
        <v>3</v>
      </c>
      <c r="AT118">
        <v>8.0000000000000004E-4</v>
      </c>
      <c r="AU118" t="s">
        <v>3</v>
      </c>
      <c r="AV118">
        <v>0</v>
      </c>
      <c r="AW118">
        <v>2</v>
      </c>
      <c r="AX118">
        <v>76148442</v>
      </c>
      <c r="AY118">
        <v>1</v>
      </c>
      <c r="AZ118">
        <v>0</v>
      </c>
      <c r="BA118">
        <v>118</v>
      </c>
      <c r="BB118">
        <v>0</v>
      </c>
      <c r="BC118">
        <v>0</v>
      </c>
      <c r="BD118">
        <v>0</v>
      </c>
      <c r="BE118">
        <v>0</v>
      </c>
      <c r="BF118">
        <v>0</v>
      </c>
      <c r="BG118">
        <v>0</v>
      </c>
      <c r="BH118">
        <v>0</v>
      </c>
      <c r="BI118">
        <v>0</v>
      </c>
      <c r="BJ118">
        <v>0</v>
      </c>
      <c r="BK118">
        <v>0</v>
      </c>
      <c r="BL118">
        <v>0</v>
      </c>
      <c r="BM118">
        <v>0</v>
      </c>
      <c r="BN118">
        <v>0</v>
      </c>
      <c r="BO118">
        <v>0</v>
      </c>
      <c r="BP118">
        <v>0</v>
      </c>
      <c r="BQ118">
        <v>0</v>
      </c>
      <c r="BR118">
        <v>0</v>
      </c>
      <c r="BS118">
        <v>0</v>
      </c>
      <c r="BT118">
        <v>0</v>
      </c>
      <c r="BU118">
        <v>0</v>
      </c>
      <c r="BV118">
        <v>0</v>
      </c>
      <c r="BW118">
        <v>0</v>
      </c>
      <c r="CX118">
        <f>Y118*Source!I94</f>
        <v>4.8000000000000004E-3</v>
      </c>
      <c r="CY118">
        <f>AA118</f>
        <v>4488.3999999999996</v>
      </c>
      <c r="CZ118">
        <f>AE118</f>
        <v>4488.3999999999996</v>
      </c>
      <c r="DA118">
        <f>AI118</f>
        <v>1</v>
      </c>
      <c r="DB118">
        <f>ROUND(ROUND(AT118*CZ118,2),6)</f>
        <v>3.59</v>
      </c>
      <c r="DC118">
        <f>ROUND(ROUND(AT118*AG118,2),6)</f>
        <v>0</v>
      </c>
    </row>
    <row r="119" spans="1:107" x14ac:dyDescent="0.2">
      <c r="A119">
        <f>ROW(Source!A94)</f>
        <v>94</v>
      </c>
      <c r="B119">
        <v>76147894</v>
      </c>
      <c r="C119">
        <v>76148428</v>
      </c>
      <c r="D119">
        <v>48900495</v>
      </c>
      <c r="E119">
        <v>1</v>
      </c>
      <c r="F119">
        <v>1</v>
      </c>
      <c r="G119">
        <v>1</v>
      </c>
      <c r="H119">
        <v>3</v>
      </c>
      <c r="I119" t="s">
        <v>711</v>
      </c>
      <c r="J119" t="s">
        <v>712</v>
      </c>
      <c r="K119" t="s">
        <v>713</v>
      </c>
      <c r="L119">
        <v>1346</v>
      </c>
      <c r="N119">
        <v>1009</v>
      </c>
      <c r="O119" t="s">
        <v>414</v>
      </c>
      <c r="P119" t="s">
        <v>414</v>
      </c>
      <c r="Q119">
        <v>1</v>
      </c>
      <c r="W119">
        <v>0</v>
      </c>
      <c r="X119">
        <v>1918055629</v>
      </c>
      <c r="Y119">
        <v>0.15</v>
      </c>
      <c r="AA119">
        <v>6.09</v>
      </c>
      <c r="AB119">
        <v>0</v>
      </c>
      <c r="AC119">
        <v>0</v>
      </c>
      <c r="AD119">
        <v>0</v>
      </c>
      <c r="AE119">
        <v>6.09</v>
      </c>
      <c r="AF119">
        <v>0</v>
      </c>
      <c r="AG119">
        <v>0</v>
      </c>
      <c r="AH119">
        <v>0</v>
      </c>
      <c r="AI119">
        <v>1</v>
      </c>
      <c r="AJ119">
        <v>1</v>
      </c>
      <c r="AK119">
        <v>1</v>
      </c>
      <c r="AL119">
        <v>1</v>
      </c>
      <c r="AN119">
        <v>0</v>
      </c>
      <c r="AO119">
        <v>1</v>
      </c>
      <c r="AP119">
        <v>0</v>
      </c>
      <c r="AQ119">
        <v>0</v>
      </c>
      <c r="AR119">
        <v>0</v>
      </c>
      <c r="AS119" t="s">
        <v>3</v>
      </c>
      <c r="AT119">
        <v>0.15</v>
      </c>
      <c r="AU119" t="s">
        <v>3</v>
      </c>
      <c r="AV119">
        <v>0</v>
      </c>
      <c r="AW119">
        <v>2</v>
      </c>
      <c r="AX119">
        <v>76148443</v>
      </c>
      <c r="AY119">
        <v>1</v>
      </c>
      <c r="AZ119">
        <v>0</v>
      </c>
      <c r="BA119">
        <v>119</v>
      </c>
      <c r="BB119">
        <v>0</v>
      </c>
      <c r="BC119">
        <v>0</v>
      </c>
      <c r="BD119">
        <v>0</v>
      </c>
      <c r="BE119">
        <v>0</v>
      </c>
      <c r="BF119">
        <v>0</v>
      </c>
      <c r="BG119">
        <v>0</v>
      </c>
      <c r="BH119">
        <v>0</v>
      </c>
      <c r="BI119">
        <v>0</v>
      </c>
      <c r="BJ119">
        <v>0</v>
      </c>
      <c r="BK119">
        <v>0</v>
      </c>
      <c r="BL119">
        <v>0</v>
      </c>
      <c r="BM119">
        <v>0</v>
      </c>
      <c r="BN119">
        <v>0</v>
      </c>
      <c r="BO119">
        <v>0</v>
      </c>
      <c r="BP119">
        <v>0</v>
      </c>
      <c r="BQ119">
        <v>0</v>
      </c>
      <c r="BR119">
        <v>0</v>
      </c>
      <c r="BS119">
        <v>0</v>
      </c>
      <c r="BT119">
        <v>0</v>
      </c>
      <c r="BU119">
        <v>0</v>
      </c>
      <c r="BV119">
        <v>0</v>
      </c>
      <c r="BW119">
        <v>0</v>
      </c>
      <c r="CX119">
        <f>Y119*Source!I94</f>
        <v>0.89999999999999991</v>
      </c>
      <c r="CY119">
        <f>AA119</f>
        <v>6.09</v>
      </c>
      <c r="CZ119">
        <f>AE119</f>
        <v>6.09</v>
      </c>
      <c r="DA119">
        <f>AI119</f>
        <v>1</v>
      </c>
      <c r="DB119">
        <f>ROUND(ROUND(AT119*CZ119,2),6)</f>
        <v>0.91</v>
      </c>
      <c r="DC119">
        <f>ROUND(ROUND(AT119*AG119,2),6)</f>
        <v>0</v>
      </c>
    </row>
    <row r="120" spans="1:107" x14ac:dyDescent="0.2">
      <c r="A120">
        <f>ROW(Source!A94)</f>
        <v>94</v>
      </c>
      <c r="B120">
        <v>76147894</v>
      </c>
      <c r="C120">
        <v>76148428</v>
      </c>
      <c r="D120">
        <v>48903634</v>
      </c>
      <c r="E120">
        <v>1</v>
      </c>
      <c r="F120">
        <v>1</v>
      </c>
      <c r="G120">
        <v>1</v>
      </c>
      <c r="H120">
        <v>3</v>
      </c>
      <c r="I120" t="s">
        <v>679</v>
      </c>
      <c r="J120" t="s">
        <v>680</v>
      </c>
      <c r="K120" t="s">
        <v>681</v>
      </c>
      <c r="L120">
        <v>1308</v>
      </c>
      <c r="N120">
        <v>1003</v>
      </c>
      <c r="O120" t="s">
        <v>345</v>
      </c>
      <c r="P120" t="s">
        <v>345</v>
      </c>
      <c r="Q120">
        <v>100</v>
      </c>
      <c r="W120">
        <v>0</v>
      </c>
      <c r="X120">
        <v>96057515</v>
      </c>
      <c r="Y120">
        <v>2.3999999999999998E-3</v>
      </c>
      <c r="AA120">
        <v>120</v>
      </c>
      <c r="AB120">
        <v>0</v>
      </c>
      <c r="AC120">
        <v>0</v>
      </c>
      <c r="AD120">
        <v>0</v>
      </c>
      <c r="AE120">
        <v>120</v>
      </c>
      <c r="AF120">
        <v>0</v>
      </c>
      <c r="AG120">
        <v>0</v>
      </c>
      <c r="AH120">
        <v>0</v>
      </c>
      <c r="AI120">
        <v>1</v>
      </c>
      <c r="AJ120">
        <v>1</v>
      </c>
      <c r="AK120">
        <v>1</v>
      </c>
      <c r="AL120">
        <v>1</v>
      </c>
      <c r="AN120">
        <v>0</v>
      </c>
      <c r="AO120">
        <v>1</v>
      </c>
      <c r="AP120">
        <v>0</v>
      </c>
      <c r="AQ120">
        <v>0</v>
      </c>
      <c r="AR120">
        <v>0</v>
      </c>
      <c r="AS120" t="s">
        <v>3</v>
      </c>
      <c r="AT120">
        <v>2.3999999999999998E-3</v>
      </c>
      <c r="AU120" t="s">
        <v>3</v>
      </c>
      <c r="AV120">
        <v>0</v>
      </c>
      <c r="AW120">
        <v>2</v>
      </c>
      <c r="AX120">
        <v>76148444</v>
      </c>
      <c r="AY120">
        <v>1</v>
      </c>
      <c r="AZ120">
        <v>0</v>
      </c>
      <c r="BA120">
        <v>120</v>
      </c>
      <c r="BB120">
        <v>0</v>
      </c>
      <c r="BC120">
        <v>0</v>
      </c>
      <c r="BD120">
        <v>0</v>
      </c>
      <c r="BE120">
        <v>0</v>
      </c>
      <c r="BF120">
        <v>0</v>
      </c>
      <c r="BG120">
        <v>0</v>
      </c>
      <c r="BH120">
        <v>0</v>
      </c>
      <c r="BI120">
        <v>0</v>
      </c>
      <c r="BJ120">
        <v>0</v>
      </c>
      <c r="BK120">
        <v>0</v>
      </c>
      <c r="BL120">
        <v>0</v>
      </c>
      <c r="BM120">
        <v>0</v>
      </c>
      <c r="BN120">
        <v>0</v>
      </c>
      <c r="BO120">
        <v>0</v>
      </c>
      <c r="BP120">
        <v>0</v>
      </c>
      <c r="BQ120">
        <v>0</v>
      </c>
      <c r="BR120">
        <v>0</v>
      </c>
      <c r="BS120">
        <v>0</v>
      </c>
      <c r="BT120">
        <v>0</v>
      </c>
      <c r="BU120">
        <v>0</v>
      </c>
      <c r="BV120">
        <v>0</v>
      </c>
      <c r="BW120">
        <v>0</v>
      </c>
      <c r="CX120">
        <f>Y120*Source!I94</f>
        <v>1.44E-2</v>
      </c>
      <c r="CY120">
        <f>AA120</f>
        <v>120</v>
      </c>
      <c r="CZ120">
        <f>AE120</f>
        <v>120</v>
      </c>
      <c r="DA120">
        <f>AI120</f>
        <v>1</v>
      </c>
      <c r="DB120">
        <f>ROUND(ROUND(AT120*CZ120,2),6)</f>
        <v>0.28999999999999998</v>
      </c>
      <c r="DC120">
        <f>ROUND(ROUND(AT120*AG120,2),6)</f>
        <v>0</v>
      </c>
    </row>
    <row r="121" spans="1:107" x14ac:dyDescent="0.2">
      <c r="A121">
        <f>ROW(Source!A94)</f>
        <v>94</v>
      </c>
      <c r="B121">
        <v>76147894</v>
      </c>
      <c r="C121">
        <v>76148428</v>
      </c>
      <c r="D121">
        <v>48974621</v>
      </c>
      <c r="E121">
        <v>1</v>
      </c>
      <c r="F121">
        <v>1</v>
      </c>
      <c r="G121">
        <v>1</v>
      </c>
      <c r="H121">
        <v>3</v>
      </c>
      <c r="I121" t="s">
        <v>714</v>
      </c>
      <c r="J121" t="s">
        <v>715</v>
      </c>
      <c r="K121" t="s">
        <v>716</v>
      </c>
      <c r="L121">
        <v>1348</v>
      </c>
      <c r="N121">
        <v>1009</v>
      </c>
      <c r="O121" t="s">
        <v>362</v>
      </c>
      <c r="P121" t="s">
        <v>362</v>
      </c>
      <c r="Q121">
        <v>1000</v>
      </c>
      <c r="W121">
        <v>0</v>
      </c>
      <c r="X121">
        <v>-1744242340</v>
      </c>
      <c r="Y121">
        <v>1.0000000000000001E-5</v>
      </c>
      <c r="AA121">
        <v>8105.71</v>
      </c>
      <c r="AB121">
        <v>0</v>
      </c>
      <c r="AC121">
        <v>0</v>
      </c>
      <c r="AD121">
        <v>0</v>
      </c>
      <c r="AE121">
        <v>8105.71</v>
      </c>
      <c r="AF121">
        <v>0</v>
      </c>
      <c r="AG121">
        <v>0</v>
      </c>
      <c r="AH121">
        <v>0</v>
      </c>
      <c r="AI121">
        <v>1</v>
      </c>
      <c r="AJ121">
        <v>1</v>
      </c>
      <c r="AK121">
        <v>1</v>
      </c>
      <c r="AL121">
        <v>1</v>
      </c>
      <c r="AN121">
        <v>0</v>
      </c>
      <c r="AO121">
        <v>1</v>
      </c>
      <c r="AP121">
        <v>0</v>
      </c>
      <c r="AQ121">
        <v>0</v>
      </c>
      <c r="AR121">
        <v>0</v>
      </c>
      <c r="AS121" t="s">
        <v>3</v>
      </c>
      <c r="AT121">
        <v>1.0000000000000001E-5</v>
      </c>
      <c r="AU121" t="s">
        <v>3</v>
      </c>
      <c r="AV121">
        <v>0</v>
      </c>
      <c r="AW121">
        <v>2</v>
      </c>
      <c r="AX121">
        <v>76148445</v>
      </c>
      <c r="AY121">
        <v>1</v>
      </c>
      <c r="AZ121">
        <v>0</v>
      </c>
      <c r="BA121">
        <v>121</v>
      </c>
      <c r="BB121">
        <v>0</v>
      </c>
      <c r="BC121">
        <v>0</v>
      </c>
      <c r="BD121">
        <v>0</v>
      </c>
      <c r="BE121">
        <v>0</v>
      </c>
      <c r="BF121">
        <v>0</v>
      </c>
      <c r="BG121">
        <v>0</v>
      </c>
      <c r="BH121">
        <v>0</v>
      </c>
      <c r="BI121">
        <v>0</v>
      </c>
      <c r="BJ121">
        <v>0</v>
      </c>
      <c r="BK121">
        <v>0</v>
      </c>
      <c r="BL121">
        <v>0</v>
      </c>
      <c r="BM121">
        <v>0</v>
      </c>
      <c r="BN121">
        <v>0</v>
      </c>
      <c r="BO121">
        <v>0</v>
      </c>
      <c r="BP121">
        <v>0</v>
      </c>
      <c r="BQ121">
        <v>0</v>
      </c>
      <c r="BR121">
        <v>0</v>
      </c>
      <c r="BS121">
        <v>0</v>
      </c>
      <c r="BT121">
        <v>0</v>
      </c>
      <c r="BU121">
        <v>0</v>
      </c>
      <c r="BV121">
        <v>0</v>
      </c>
      <c r="BW121">
        <v>0</v>
      </c>
      <c r="CX121">
        <f>Y121*Source!I94</f>
        <v>6.0000000000000008E-5</v>
      </c>
      <c r="CY121">
        <f>AA121</f>
        <v>8105.71</v>
      </c>
      <c r="CZ121">
        <f>AE121</f>
        <v>8105.71</v>
      </c>
      <c r="DA121">
        <f>AI121</f>
        <v>1</v>
      </c>
      <c r="DB121">
        <f>ROUND(ROUND(AT121*CZ121,2),6)</f>
        <v>0.08</v>
      </c>
      <c r="DC121">
        <f>ROUND(ROUND(AT121*AG121,2),6)</f>
        <v>0</v>
      </c>
    </row>
    <row r="122" spans="1:107" x14ac:dyDescent="0.2">
      <c r="A122">
        <f>ROW(Source!A94)</f>
        <v>94</v>
      </c>
      <c r="B122">
        <v>76147894</v>
      </c>
      <c r="C122">
        <v>76148428</v>
      </c>
      <c r="D122">
        <v>48974791</v>
      </c>
      <c r="E122">
        <v>1</v>
      </c>
      <c r="F122">
        <v>1</v>
      </c>
      <c r="G122">
        <v>1</v>
      </c>
      <c r="H122">
        <v>3</v>
      </c>
      <c r="I122" t="s">
        <v>658</v>
      </c>
      <c r="J122" t="s">
        <v>659</v>
      </c>
      <c r="K122" t="s">
        <v>660</v>
      </c>
      <c r="L122">
        <v>1374</v>
      </c>
      <c r="N122">
        <v>1013</v>
      </c>
      <c r="O122" t="s">
        <v>661</v>
      </c>
      <c r="P122" t="s">
        <v>661</v>
      </c>
      <c r="Q122">
        <v>1</v>
      </c>
      <c r="W122">
        <v>0</v>
      </c>
      <c r="X122">
        <v>-1347562341</v>
      </c>
      <c r="Y122">
        <v>0.32</v>
      </c>
      <c r="AA122">
        <v>1</v>
      </c>
      <c r="AB122">
        <v>0</v>
      </c>
      <c r="AC122">
        <v>0</v>
      </c>
      <c r="AD122">
        <v>0</v>
      </c>
      <c r="AE122">
        <v>1</v>
      </c>
      <c r="AF122">
        <v>0</v>
      </c>
      <c r="AG122">
        <v>0</v>
      </c>
      <c r="AH122">
        <v>0</v>
      </c>
      <c r="AI122">
        <v>1</v>
      </c>
      <c r="AJ122">
        <v>1</v>
      </c>
      <c r="AK122">
        <v>1</v>
      </c>
      <c r="AL122">
        <v>1</v>
      </c>
      <c r="AN122">
        <v>0</v>
      </c>
      <c r="AO122">
        <v>1</v>
      </c>
      <c r="AP122">
        <v>0</v>
      </c>
      <c r="AQ122">
        <v>0</v>
      </c>
      <c r="AR122">
        <v>0</v>
      </c>
      <c r="AS122" t="s">
        <v>3</v>
      </c>
      <c r="AT122">
        <v>0.32</v>
      </c>
      <c r="AU122" t="s">
        <v>3</v>
      </c>
      <c r="AV122">
        <v>0</v>
      </c>
      <c r="AW122">
        <v>2</v>
      </c>
      <c r="AX122">
        <v>76148446</v>
      </c>
      <c r="AY122">
        <v>1</v>
      </c>
      <c r="AZ122">
        <v>0</v>
      </c>
      <c r="BA122">
        <v>122</v>
      </c>
      <c r="BB122">
        <v>0</v>
      </c>
      <c r="BC122">
        <v>0</v>
      </c>
      <c r="BD122">
        <v>0</v>
      </c>
      <c r="BE122">
        <v>0</v>
      </c>
      <c r="BF122">
        <v>0</v>
      </c>
      <c r="BG122">
        <v>0</v>
      </c>
      <c r="BH122">
        <v>0</v>
      </c>
      <c r="BI122">
        <v>0</v>
      </c>
      <c r="BJ122">
        <v>0</v>
      </c>
      <c r="BK122">
        <v>0</v>
      </c>
      <c r="BL122">
        <v>0</v>
      </c>
      <c r="BM122">
        <v>0</v>
      </c>
      <c r="BN122">
        <v>0</v>
      </c>
      <c r="BO122">
        <v>0</v>
      </c>
      <c r="BP122">
        <v>0</v>
      </c>
      <c r="BQ122">
        <v>0</v>
      </c>
      <c r="BR122">
        <v>0</v>
      </c>
      <c r="BS122">
        <v>0</v>
      </c>
      <c r="BT122">
        <v>0</v>
      </c>
      <c r="BU122">
        <v>0</v>
      </c>
      <c r="BV122">
        <v>0</v>
      </c>
      <c r="BW122">
        <v>0</v>
      </c>
      <c r="CX122">
        <f>Y122*Source!I94</f>
        <v>1.92</v>
      </c>
      <c r="CY122">
        <f>AA122</f>
        <v>1</v>
      </c>
      <c r="CZ122">
        <f>AE122</f>
        <v>1</v>
      </c>
      <c r="DA122">
        <f>AI122</f>
        <v>1</v>
      </c>
      <c r="DB122">
        <f>ROUND(ROUND(AT122*CZ122,2),6)</f>
        <v>0.32</v>
      </c>
      <c r="DC122">
        <f>ROUND(ROUND(AT122*AG122,2),6)</f>
        <v>0</v>
      </c>
    </row>
    <row r="123" spans="1:107" x14ac:dyDescent="0.2">
      <c r="A123">
        <f>ROW(Source!A97)</f>
        <v>97</v>
      </c>
      <c r="B123">
        <v>76147896</v>
      </c>
      <c r="C123">
        <v>76148448</v>
      </c>
      <c r="D123">
        <v>42476253</v>
      </c>
      <c r="E123">
        <v>1</v>
      </c>
      <c r="F123">
        <v>1</v>
      </c>
      <c r="G123">
        <v>1</v>
      </c>
      <c r="H123">
        <v>1</v>
      </c>
      <c r="I123" t="s">
        <v>717</v>
      </c>
      <c r="J123" t="s">
        <v>3</v>
      </c>
      <c r="K123" t="s">
        <v>718</v>
      </c>
      <c r="L123">
        <v>1369</v>
      </c>
      <c r="N123">
        <v>1013</v>
      </c>
      <c r="O123" t="s">
        <v>623</v>
      </c>
      <c r="P123" t="s">
        <v>623</v>
      </c>
      <c r="Q123">
        <v>1</v>
      </c>
      <c r="W123">
        <v>0</v>
      </c>
      <c r="X123">
        <v>-389507568</v>
      </c>
      <c r="Y123">
        <v>365.952</v>
      </c>
      <c r="AA123">
        <v>0</v>
      </c>
      <c r="AB123">
        <v>0</v>
      </c>
      <c r="AC123">
        <v>0</v>
      </c>
      <c r="AD123">
        <v>11.22</v>
      </c>
      <c r="AE123">
        <v>0</v>
      </c>
      <c r="AF123">
        <v>0</v>
      </c>
      <c r="AG123">
        <v>0</v>
      </c>
      <c r="AH123">
        <v>11.22</v>
      </c>
      <c r="AI123">
        <v>1</v>
      </c>
      <c r="AJ123">
        <v>1</v>
      </c>
      <c r="AK123">
        <v>1</v>
      </c>
      <c r="AL123">
        <v>1</v>
      </c>
      <c r="AN123">
        <v>0</v>
      </c>
      <c r="AO123">
        <v>1</v>
      </c>
      <c r="AP123">
        <v>1</v>
      </c>
      <c r="AQ123">
        <v>0</v>
      </c>
      <c r="AR123">
        <v>0</v>
      </c>
      <c r="AS123" t="s">
        <v>3</v>
      </c>
      <c r="AT123">
        <v>190.6</v>
      </c>
      <c r="AU123" t="s">
        <v>75</v>
      </c>
      <c r="AV123">
        <v>1</v>
      </c>
      <c r="AW123">
        <v>2</v>
      </c>
      <c r="AX123">
        <v>76148464</v>
      </c>
      <c r="AY123">
        <v>1</v>
      </c>
      <c r="AZ123">
        <v>0</v>
      </c>
      <c r="BA123">
        <v>123</v>
      </c>
      <c r="BB123">
        <v>0</v>
      </c>
      <c r="BC123">
        <v>0</v>
      </c>
      <c r="BD123">
        <v>0</v>
      </c>
      <c r="BE123">
        <v>0</v>
      </c>
      <c r="BF123">
        <v>0</v>
      </c>
      <c r="BG123">
        <v>0</v>
      </c>
      <c r="BH123">
        <v>0</v>
      </c>
      <c r="BI123">
        <v>0</v>
      </c>
      <c r="BJ123">
        <v>0</v>
      </c>
      <c r="BK123">
        <v>0</v>
      </c>
      <c r="BL123">
        <v>0</v>
      </c>
      <c r="BM123">
        <v>0</v>
      </c>
      <c r="BN123">
        <v>0</v>
      </c>
      <c r="BO123">
        <v>0</v>
      </c>
      <c r="BP123">
        <v>0</v>
      </c>
      <c r="BQ123">
        <v>0</v>
      </c>
      <c r="BR123">
        <v>0</v>
      </c>
      <c r="BS123">
        <v>0</v>
      </c>
      <c r="BT123">
        <v>0</v>
      </c>
      <c r="BU123">
        <v>0</v>
      </c>
      <c r="BV123">
        <v>0</v>
      </c>
      <c r="BW123">
        <v>0</v>
      </c>
      <c r="CX123">
        <f>Y123*Source!I97</f>
        <v>45.378048</v>
      </c>
      <c r="CY123">
        <f>AD123</f>
        <v>11.22</v>
      </c>
      <c r="CZ123">
        <f>AH123</f>
        <v>11.22</v>
      </c>
      <c r="DA123">
        <f>AL123</f>
        <v>1</v>
      </c>
      <c r="DB123">
        <f>ROUND((ROUND(AT123*CZ123,2)*1.2*1.6),6)</f>
        <v>4105.9776000000002</v>
      </c>
      <c r="DC123">
        <f>ROUND((ROUND(AT123*AG123,2)*1.2*1.6),6)</f>
        <v>0</v>
      </c>
    </row>
    <row r="124" spans="1:107" x14ac:dyDescent="0.2">
      <c r="A124">
        <f>ROW(Source!A97)</f>
        <v>97</v>
      </c>
      <c r="B124">
        <v>76147896</v>
      </c>
      <c r="C124">
        <v>76148448</v>
      </c>
      <c r="D124">
        <v>121548</v>
      </c>
      <c r="E124">
        <v>1</v>
      </c>
      <c r="F124">
        <v>1</v>
      </c>
      <c r="G124">
        <v>1</v>
      </c>
      <c r="H124">
        <v>1</v>
      </c>
      <c r="I124" t="s">
        <v>30</v>
      </c>
      <c r="J124" t="s">
        <v>3</v>
      </c>
      <c r="K124" t="s">
        <v>628</v>
      </c>
      <c r="L124">
        <v>608254</v>
      </c>
      <c r="N124">
        <v>1013</v>
      </c>
      <c r="O124" t="s">
        <v>629</v>
      </c>
      <c r="P124" t="s">
        <v>629</v>
      </c>
      <c r="Q124">
        <v>1</v>
      </c>
      <c r="W124">
        <v>0</v>
      </c>
      <c r="X124">
        <v>-185737400</v>
      </c>
      <c r="Y124">
        <v>155.21280000000002</v>
      </c>
      <c r="AA124">
        <v>0</v>
      </c>
      <c r="AB124">
        <v>0</v>
      </c>
      <c r="AC124">
        <v>0</v>
      </c>
      <c r="AD124">
        <v>0</v>
      </c>
      <c r="AE124">
        <v>0</v>
      </c>
      <c r="AF124">
        <v>0</v>
      </c>
      <c r="AG124">
        <v>0</v>
      </c>
      <c r="AH124">
        <v>0</v>
      </c>
      <c r="AI124">
        <v>1</v>
      </c>
      <c r="AJ124">
        <v>1</v>
      </c>
      <c r="AK124">
        <v>1</v>
      </c>
      <c r="AL124">
        <v>1</v>
      </c>
      <c r="AN124">
        <v>0</v>
      </c>
      <c r="AO124">
        <v>1</v>
      </c>
      <c r="AP124">
        <v>1</v>
      </c>
      <c r="AQ124">
        <v>0</v>
      </c>
      <c r="AR124">
        <v>0</v>
      </c>
      <c r="AS124" t="s">
        <v>3</v>
      </c>
      <c r="AT124">
        <v>80.84</v>
      </c>
      <c r="AU124" t="s">
        <v>75</v>
      </c>
      <c r="AV124">
        <v>2</v>
      </c>
      <c r="AW124">
        <v>2</v>
      </c>
      <c r="AX124">
        <v>76148465</v>
      </c>
      <c r="AY124">
        <v>1</v>
      </c>
      <c r="AZ124">
        <v>0</v>
      </c>
      <c r="BA124">
        <v>124</v>
      </c>
      <c r="BB124">
        <v>0</v>
      </c>
      <c r="BC124">
        <v>0</v>
      </c>
      <c r="BD124">
        <v>0</v>
      </c>
      <c r="BE124">
        <v>0</v>
      </c>
      <c r="BF124">
        <v>0</v>
      </c>
      <c r="BG124">
        <v>0</v>
      </c>
      <c r="BH124">
        <v>0</v>
      </c>
      <c r="BI124">
        <v>0</v>
      </c>
      <c r="BJ124">
        <v>0</v>
      </c>
      <c r="BK124">
        <v>0</v>
      </c>
      <c r="BL124">
        <v>0</v>
      </c>
      <c r="BM124">
        <v>0</v>
      </c>
      <c r="BN124">
        <v>0</v>
      </c>
      <c r="BO124">
        <v>0</v>
      </c>
      <c r="BP124">
        <v>0</v>
      </c>
      <c r="BQ124">
        <v>0</v>
      </c>
      <c r="BR124">
        <v>0</v>
      </c>
      <c r="BS124">
        <v>0</v>
      </c>
      <c r="BT124">
        <v>0</v>
      </c>
      <c r="BU124">
        <v>0</v>
      </c>
      <c r="BV124">
        <v>0</v>
      </c>
      <c r="BW124">
        <v>0</v>
      </c>
      <c r="CX124">
        <f>Y124*Source!I97</f>
        <v>19.246387200000001</v>
      </c>
      <c r="CY124">
        <f>AD124</f>
        <v>0</v>
      </c>
      <c r="CZ124">
        <f>AH124</f>
        <v>0</v>
      </c>
      <c r="DA124">
        <f>AL124</f>
        <v>1</v>
      </c>
      <c r="DB124">
        <f>ROUND((ROUND(AT124*CZ124,2)*1.2*1.6),6)</f>
        <v>0</v>
      </c>
      <c r="DC124">
        <f>ROUND((ROUND(AT124*AG124,2)*1.2*1.6),6)</f>
        <v>0</v>
      </c>
    </row>
    <row r="125" spans="1:107" x14ac:dyDescent="0.2">
      <c r="A125">
        <f>ROW(Source!A97)</f>
        <v>97</v>
      </c>
      <c r="B125">
        <v>76147896</v>
      </c>
      <c r="C125">
        <v>76148448</v>
      </c>
      <c r="D125">
        <v>48976039</v>
      </c>
      <c r="E125">
        <v>1</v>
      </c>
      <c r="F125">
        <v>1</v>
      </c>
      <c r="G125">
        <v>1</v>
      </c>
      <c r="H125">
        <v>2</v>
      </c>
      <c r="I125" t="s">
        <v>691</v>
      </c>
      <c r="J125" t="s">
        <v>692</v>
      </c>
      <c r="K125" t="s">
        <v>693</v>
      </c>
      <c r="L125">
        <v>1368</v>
      </c>
      <c r="N125">
        <v>1011</v>
      </c>
      <c r="O125" t="s">
        <v>633</v>
      </c>
      <c r="P125" t="s">
        <v>633</v>
      </c>
      <c r="Q125">
        <v>1</v>
      </c>
      <c r="W125">
        <v>0</v>
      </c>
      <c r="X125">
        <v>-1683568813</v>
      </c>
      <c r="Y125">
        <v>77.606400000000008</v>
      </c>
      <c r="AA125">
        <v>0</v>
      </c>
      <c r="AB125">
        <v>425.57</v>
      </c>
      <c r="AC125">
        <v>25.1</v>
      </c>
      <c r="AD125">
        <v>0</v>
      </c>
      <c r="AE125">
        <v>0</v>
      </c>
      <c r="AF125">
        <v>425.57</v>
      </c>
      <c r="AG125">
        <v>25.1</v>
      </c>
      <c r="AH125">
        <v>0</v>
      </c>
      <c r="AI125">
        <v>1</v>
      </c>
      <c r="AJ125">
        <v>1</v>
      </c>
      <c r="AK125">
        <v>1</v>
      </c>
      <c r="AL125">
        <v>1</v>
      </c>
      <c r="AN125">
        <v>0</v>
      </c>
      <c r="AO125">
        <v>1</v>
      </c>
      <c r="AP125">
        <v>1</v>
      </c>
      <c r="AQ125">
        <v>0</v>
      </c>
      <c r="AR125">
        <v>0</v>
      </c>
      <c r="AS125" t="s">
        <v>3</v>
      </c>
      <c r="AT125">
        <v>40.42</v>
      </c>
      <c r="AU125" t="s">
        <v>75</v>
      </c>
      <c r="AV125">
        <v>0</v>
      </c>
      <c r="AW125">
        <v>2</v>
      </c>
      <c r="AX125">
        <v>76148466</v>
      </c>
      <c r="AY125">
        <v>1</v>
      </c>
      <c r="AZ125">
        <v>0</v>
      </c>
      <c r="BA125">
        <v>125</v>
      </c>
      <c r="BB125">
        <v>0</v>
      </c>
      <c r="BC125">
        <v>0</v>
      </c>
      <c r="BD125">
        <v>0</v>
      </c>
      <c r="BE125">
        <v>0</v>
      </c>
      <c r="BF125">
        <v>0</v>
      </c>
      <c r="BG125">
        <v>0</v>
      </c>
      <c r="BH125">
        <v>0</v>
      </c>
      <c r="BI125">
        <v>0</v>
      </c>
      <c r="BJ125">
        <v>0</v>
      </c>
      <c r="BK125">
        <v>0</v>
      </c>
      <c r="BL125">
        <v>0</v>
      </c>
      <c r="BM125">
        <v>0</v>
      </c>
      <c r="BN125">
        <v>0</v>
      </c>
      <c r="BO125">
        <v>0</v>
      </c>
      <c r="BP125">
        <v>0</v>
      </c>
      <c r="BQ125">
        <v>0</v>
      </c>
      <c r="BR125">
        <v>0</v>
      </c>
      <c r="BS125">
        <v>0</v>
      </c>
      <c r="BT125">
        <v>0</v>
      </c>
      <c r="BU125">
        <v>0</v>
      </c>
      <c r="BV125">
        <v>0</v>
      </c>
      <c r="BW125">
        <v>0</v>
      </c>
      <c r="CX125">
        <f>Y125*Source!I97</f>
        <v>9.6231936000000005</v>
      </c>
      <c r="CY125">
        <f>AB125</f>
        <v>425.57</v>
      </c>
      <c r="CZ125">
        <f>AF125</f>
        <v>425.57</v>
      </c>
      <c r="DA125">
        <f>AJ125</f>
        <v>1</v>
      </c>
      <c r="DB125">
        <f>ROUND((ROUND(AT125*CZ125,2)*1.2*1.6),6)</f>
        <v>33026.9568</v>
      </c>
      <c r="DC125">
        <f>ROUND((ROUND(AT125*AG125,2)*1.2*1.6),6)</f>
        <v>1947.9168</v>
      </c>
    </row>
    <row r="126" spans="1:107" x14ac:dyDescent="0.2">
      <c r="A126">
        <f>ROW(Source!A97)</f>
        <v>97</v>
      </c>
      <c r="B126">
        <v>76147896</v>
      </c>
      <c r="C126">
        <v>76148448</v>
      </c>
      <c r="D126">
        <v>48967040</v>
      </c>
      <c r="E126">
        <v>1</v>
      </c>
      <c r="F126">
        <v>1</v>
      </c>
      <c r="G126">
        <v>1</v>
      </c>
      <c r="H126">
        <v>3</v>
      </c>
      <c r="I126" t="s">
        <v>719</v>
      </c>
      <c r="J126" t="s">
        <v>720</v>
      </c>
      <c r="K126" t="s">
        <v>721</v>
      </c>
      <c r="L126">
        <v>1354</v>
      </c>
      <c r="N126">
        <v>1010</v>
      </c>
      <c r="O126" t="s">
        <v>149</v>
      </c>
      <c r="P126" t="s">
        <v>149</v>
      </c>
      <c r="Q126">
        <v>1</v>
      </c>
      <c r="W126">
        <v>0</v>
      </c>
      <c r="X126">
        <v>-1474121125</v>
      </c>
      <c r="Y126">
        <v>1.03</v>
      </c>
      <c r="AA126">
        <v>56.46</v>
      </c>
      <c r="AB126">
        <v>0</v>
      </c>
      <c r="AC126">
        <v>0</v>
      </c>
      <c r="AD126">
        <v>0</v>
      </c>
      <c r="AE126">
        <v>56.46</v>
      </c>
      <c r="AF126">
        <v>0</v>
      </c>
      <c r="AG126">
        <v>0</v>
      </c>
      <c r="AH126">
        <v>0</v>
      </c>
      <c r="AI126">
        <v>1</v>
      </c>
      <c r="AJ126">
        <v>1</v>
      </c>
      <c r="AK126">
        <v>1</v>
      </c>
      <c r="AL126">
        <v>1</v>
      </c>
      <c r="AN126">
        <v>0</v>
      </c>
      <c r="AO126">
        <v>1</v>
      </c>
      <c r="AP126">
        <v>0</v>
      </c>
      <c r="AQ126">
        <v>0</v>
      </c>
      <c r="AR126">
        <v>0</v>
      </c>
      <c r="AS126" t="s">
        <v>3</v>
      </c>
      <c r="AT126">
        <v>1.03</v>
      </c>
      <c r="AU126" t="s">
        <v>3</v>
      </c>
      <c r="AV126">
        <v>0</v>
      </c>
      <c r="AW126">
        <v>2</v>
      </c>
      <c r="AX126">
        <v>76148467</v>
      </c>
      <c r="AY126">
        <v>1</v>
      </c>
      <c r="AZ126">
        <v>0</v>
      </c>
      <c r="BA126">
        <v>126</v>
      </c>
      <c r="BB126">
        <v>0</v>
      </c>
      <c r="BC126">
        <v>0</v>
      </c>
      <c r="BD126">
        <v>0</v>
      </c>
      <c r="BE126">
        <v>0</v>
      </c>
      <c r="BF126">
        <v>0</v>
      </c>
      <c r="BG126">
        <v>0</v>
      </c>
      <c r="BH126">
        <v>0</v>
      </c>
      <c r="BI126">
        <v>0</v>
      </c>
      <c r="BJ126">
        <v>0</v>
      </c>
      <c r="BK126">
        <v>0</v>
      </c>
      <c r="BL126">
        <v>0</v>
      </c>
      <c r="BM126">
        <v>0</v>
      </c>
      <c r="BN126">
        <v>0</v>
      </c>
      <c r="BO126">
        <v>0</v>
      </c>
      <c r="BP126">
        <v>0</v>
      </c>
      <c r="BQ126">
        <v>0</v>
      </c>
      <c r="BR126">
        <v>0</v>
      </c>
      <c r="BS126">
        <v>0</v>
      </c>
      <c r="BT126">
        <v>0</v>
      </c>
      <c r="BU126">
        <v>0</v>
      </c>
      <c r="BV126">
        <v>0</v>
      </c>
      <c r="BW126">
        <v>0</v>
      </c>
      <c r="CX126">
        <f>Y126*Source!I97</f>
        <v>0.12772</v>
      </c>
      <c r="CY126">
        <f t="shared" ref="CY126:CY137" si="13">AA126</f>
        <v>56.46</v>
      </c>
      <c r="CZ126">
        <f t="shared" ref="CZ126:CZ137" si="14">AE126</f>
        <v>56.46</v>
      </c>
      <c r="DA126">
        <f t="shared" ref="DA126:DA137" si="15">AI126</f>
        <v>1</v>
      </c>
      <c r="DB126">
        <f t="shared" ref="DB126:DB137" si="16">ROUND(ROUND(AT126*CZ126,2),6)</f>
        <v>58.15</v>
      </c>
      <c r="DC126">
        <f t="shared" ref="DC126:DC137" si="17">ROUND(ROUND(AT126*AG126,2),6)</f>
        <v>0</v>
      </c>
    </row>
    <row r="127" spans="1:107" x14ac:dyDescent="0.2">
      <c r="A127">
        <f>ROW(Source!A97)</f>
        <v>97</v>
      </c>
      <c r="B127">
        <v>76147896</v>
      </c>
      <c r="C127">
        <v>76148448</v>
      </c>
      <c r="D127">
        <v>48967611</v>
      </c>
      <c r="E127">
        <v>1</v>
      </c>
      <c r="F127">
        <v>1</v>
      </c>
      <c r="G127">
        <v>1</v>
      </c>
      <c r="H127">
        <v>3</v>
      </c>
      <c r="I127" t="s">
        <v>722</v>
      </c>
      <c r="J127" t="s">
        <v>723</v>
      </c>
      <c r="K127" t="s">
        <v>724</v>
      </c>
      <c r="L127">
        <v>1354</v>
      </c>
      <c r="N127">
        <v>1010</v>
      </c>
      <c r="O127" t="s">
        <v>149</v>
      </c>
      <c r="P127" t="s">
        <v>149</v>
      </c>
      <c r="Q127">
        <v>1</v>
      </c>
      <c r="W127">
        <v>0</v>
      </c>
      <c r="X127">
        <v>1363865312</v>
      </c>
      <c r="Y127">
        <v>1.03</v>
      </c>
      <c r="AA127">
        <v>194.29</v>
      </c>
      <c r="AB127">
        <v>0</v>
      </c>
      <c r="AC127">
        <v>0</v>
      </c>
      <c r="AD127">
        <v>0</v>
      </c>
      <c r="AE127">
        <v>194.29</v>
      </c>
      <c r="AF127">
        <v>0</v>
      </c>
      <c r="AG127">
        <v>0</v>
      </c>
      <c r="AH127">
        <v>0</v>
      </c>
      <c r="AI127">
        <v>1</v>
      </c>
      <c r="AJ127">
        <v>1</v>
      </c>
      <c r="AK127">
        <v>1</v>
      </c>
      <c r="AL127">
        <v>1</v>
      </c>
      <c r="AN127">
        <v>0</v>
      </c>
      <c r="AO127">
        <v>1</v>
      </c>
      <c r="AP127">
        <v>0</v>
      </c>
      <c r="AQ127">
        <v>0</v>
      </c>
      <c r="AR127">
        <v>0</v>
      </c>
      <c r="AS127" t="s">
        <v>3</v>
      </c>
      <c r="AT127">
        <v>1.03</v>
      </c>
      <c r="AU127" t="s">
        <v>3</v>
      </c>
      <c r="AV127">
        <v>0</v>
      </c>
      <c r="AW127">
        <v>2</v>
      </c>
      <c r="AX127">
        <v>76148468</v>
      </c>
      <c r="AY127">
        <v>1</v>
      </c>
      <c r="AZ127">
        <v>0</v>
      </c>
      <c r="BA127">
        <v>127</v>
      </c>
      <c r="BB127">
        <v>0</v>
      </c>
      <c r="BC127">
        <v>0</v>
      </c>
      <c r="BD127">
        <v>0</v>
      </c>
      <c r="BE127">
        <v>0</v>
      </c>
      <c r="BF127">
        <v>0</v>
      </c>
      <c r="BG127">
        <v>0</v>
      </c>
      <c r="BH127">
        <v>0</v>
      </c>
      <c r="BI127">
        <v>0</v>
      </c>
      <c r="BJ127">
        <v>0</v>
      </c>
      <c r="BK127">
        <v>0</v>
      </c>
      <c r="BL127">
        <v>0</v>
      </c>
      <c r="BM127">
        <v>0</v>
      </c>
      <c r="BN127">
        <v>0</v>
      </c>
      <c r="BO127">
        <v>0</v>
      </c>
      <c r="BP127">
        <v>0</v>
      </c>
      <c r="BQ127">
        <v>0</v>
      </c>
      <c r="BR127">
        <v>0</v>
      </c>
      <c r="BS127">
        <v>0</v>
      </c>
      <c r="BT127">
        <v>0</v>
      </c>
      <c r="BU127">
        <v>0</v>
      </c>
      <c r="BV127">
        <v>0</v>
      </c>
      <c r="BW127">
        <v>0</v>
      </c>
      <c r="CX127">
        <f>Y127*Source!I97</f>
        <v>0.12772</v>
      </c>
      <c r="CY127">
        <f t="shared" si="13"/>
        <v>194.29</v>
      </c>
      <c r="CZ127">
        <f t="shared" si="14"/>
        <v>194.29</v>
      </c>
      <c r="DA127">
        <f t="shared" si="15"/>
        <v>1</v>
      </c>
      <c r="DB127">
        <f t="shared" si="16"/>
        <v>200.12</v>
      </c>
      <c r="DC127">
        <f t="shared" si="17"/>
        <v>0</v>
      </c>
    </row>
    <row r="128" spans="1:107" x14ac:dyDescent="0.2">
      <c r="A128">
        <f>ROW(Source!A97)</f>
        <v>97</v>
      </c>
      <c r="B128">
        <v>76147896</v>
      </c>
      <c r="C128">
        <v>76148448</v>
      </c>
      <c r="D128">
        <v>48965995</v>
      </c>
      <c r="E128">
        <v>1</v>
      </c>
      <c r="F128">
        <v>1</v>
      </c>
      <c r="G128">
        <v>1</v>
      </c>
      <c r="H128">
        <v>3</v>
      </c>
      <c r="I128" t="s">
        <v>725</v>
      </c>
      <c r="J128" t="s">
        <v>726</v>
      </c>
      <c r="K128" t="s">
        <v>727</v>
      </c>
      <c r="L128">
        <v>1354</v>
      </c>
      <c r="N128">
        <v>1010</v>
      </c>
      <c r="O128" t="s">
        <v>149</v>
      </c>
      <c r="P128" t="s">
        <v>149</v>
      </c>
      <c r="Q128">
        <v>1</v>
      </c>
      <c r="W128">
        <v>0</v>
      </c>
      <c r="X128">
        <v>104205866</v>
      </c>
      <c r="Y128">
        <v>20.6</v>
      </c>
      <c r="AA128">
        <v>7.91</v>
      </c>
      <c r="AB128">
        <v>0</v>
      </c>
      <c r="AC128">
        <v>0</v>
      </c>
      <c r="AD128">
        <v>0</v>
      </c>
      <c r="AE128">
        <v>7.91</v>
      </c>
      <c r="AF128">
        <v>0</v>
      </c>
      <c r="AG128">
        <v>0</v>
      </c>
      <c r="AH128">
        <v>0</v>
      </c>
      <c r="AI128">
        <v>1</v>
      </c>
      <c r="AJ128">
        <v>1</v>
      </c>
      <c r="AK128">
        <v>1</v>
      </c>
      <c r="AL128">
        <v>1</v>
      </c>
      <c r="AN128">
        <v>0</v>
      </c>
      <c r="AO128">
        <v>1</v>
      </c>
      <c r="AP128">
        <v>0</v>
      </c>
      <c r="AQ128">
        <v>0</v>
      </c>
      <c r="AR128">
        <v>0</v>
      </c>
      <c r="AS128" t="s">
        <v>3</v>
      </c>
      <c r="AT128">
        <v>20.6</v>
      </c>
      <c r="AU128" t="s">
        <v>3</v>
      </c>
      <c r="AV128">
        <v>0</v>
      </c>
      <c r="AW128">
        <v>2</v>
      </c>
      <c r="AX128">
        <v>76148469</v>
      </c>
      <c r="AY128">
        <v>1</v>
      </c>
      <c r="AZ128">
        <v>0</v>
      </c>
      <c r="BA128">
        <v>128</v>
      </c>
      <c r="BB128">
        <v>0</v>
      </c>
      <c r="BC128">
        <v>0</v>
      </c>
      <c r="BD128">
        <v>0</v>
      </c>
      <c r="BE128">
        <v>0</v>
      </c>
      <c r="BF128">
        <v>0</v>
      </c>
      <c r="BG128">
        <v>0</v>
      </c>
      <c r="BH128">
        <v>0</v>
      </c>
      <c r="BI128">
        <v>0</v>
      </c>
      <c r="BJ128">
        <v>0</v>
      </c>
      <c r="BK128">
        <v>0</v>
      </c>
      <c r="BL128">
        <v>0</v>
      </c>
      <c r="BM128">
        <v>0</v>
      </c>
      <c r="BN128">
        <v>0</v>
      </c>
      <c r="BO128">
        <v>0</v>
      </c>
      <c r="BP128">
        <v>0</v>
      </c>
      <c r="BQ128">
        <v>0</v>
      </c>
      <c r="BR128">
        <v>0</v>
      </c>
      <c r="BS128">
        <v>0</v>
      </c>
      <c r="BT128">
        <v>0</v>
      </c>
      <c r="BU128">
        <v>0</v>
      </c>
      <c r="BV128">
        <v>0</v>
      </c>
      <c r="BW128">
        <v>0</v>
      </c>
      <c r="CX128">
        <f>Y128*Source!I97</f>
        <v>2.5544000000000002</v>
      </c>
      <c r="CY128">
        <f t="shared" si="13"/>
        <v>7.91</v>
      </c>
      <c r="CZ128">
        <f t="shared" si="14"/>
        <v>7.91</v>
      </c>
      <c r="DA128">
        <f t="shared" si="15"/>
        <v>1</v>
      </c>
      <c r="DB128">
        <f t="shared" si="16"/>
        <v>162.94999999999999</v>
      </c>
      <c r="DC128">
        <f t="shared" si="17"/>
        <v>0</v>
      </c>
    </row>
    <row r="129" spans="1:107" x14ac:dyDescent="0.2">
      <c r="A129">
        <f>ROW(Source!A97)</f>
        <v>97</v>
      </c>
      <c r="B129">
        <v>76147896</v>
      </c>
      <c r="C129">
        <v>76148448</v>
      </c>
      <c r="D129">
        <v>48965693</v>
      </c>
      <c r="E129">
        <v>1</v>
      </c>
      <c r="F129">
        <v>1</v>
      </c>
      <c r="G129">
        <v>1</v>
      </c>
      <c r="H129">
        <v>3</v>
      </c>
      <c r="I129" t="s">
        <v>728</v>
      </c>
      <c r="J129" t="s">
        <v>729</v>
      </c>
      <c r="K129" t="s">
        <v>730</v>
      </c>
      <c r="L129">
        <v>1354</v>
      </c>
      <c r="N129">
        <v>1010</v>
      </c>
      <c r="O129" t="s">
        <v>149</v>
      </c>
      <c r="P129" t="s">
        <v>149</v>
      </c>
      <c r="Q129">
        <v>1</v>
      </c>
      <c r="W129">
        <v>0</v>
      </c>
      <c r="X129">
        <v>-1827931980</v>
      </c>
      <c r="Y129">
        <v>20.6</v>
      </c>
      <c r="AA129">
        <v>11.39</v>
      </c>
      <c r="AB129">
        <v>0</v>
      </c>
      <c r="AC129">
        <v>0</v>
      </c>
      <c r="AD129">
        <v>0</v>
      </c>
      <c r="AE129">
        <v>11.39</v>
      </c>
      <c r="AF129">
        <v>0</v>
      </c>
      <c r="AG129">
        <v>0</v>
      </c>
      <c r="AH129">
        <v>0</v>
      </c>
      <c r="AI129">
        <v>1</v>
      </c>
      <c r="AJ129">
        <v>1</v>
      </c>
      <c r="AK129">
        <v>1</v>
      </c>
      <c r="AL129">
        <v>1</v>
      </c>
      <c r="AN129">
        <v>0</v>
      </c>
      <c r="AO129">
        <v>1</v>
      </c>
      <c r="AP129">
        <v>0</v>
      </c>
      <c r="AQ129">
        <v>0</v>
      </c>
      <c r="AR129">
        <v>0</v>
      </c>
      <c r="AS129" t="s">
        <v>3</v>
      </c>
      <c r="AT129">
        <v>20.6</v>
      </c>
      <c r="AU129" t="s">
        <v>3</v>
      </c>
      <c r="AV129">
        <v>0</v>
      </c>
      <c r="AW129">
        <v>2</v>
      </c>
      <c r="AX129">
        <v>76148470</v>
      </c>
      <c r="AY129">
        <v>1</v>
      </c>
      <c r="AZ129">
        <v>0</v>
      </c>
      <c r="BA129">
        <v>129</v>
      </c>
      <c r="BB129">
        <v>0</v>
      </c>
      <c r="BC129">
        <v>0</v>
      </c>
      <c r="BD129">
        <v>0</v>
      </c>
      <c r="BE129">
        <v>0</v>
      </c>
      <c r="BF129">
        <v>0</v>
      </c>
      <c r="BG129">
        <v>0</v>
      </c>
      <c r="BH129">
        <v>0</v>
      </c>
      <c r="BI129">
        <v>0</v>
      </c>
      <c r="BJ129">
        <v>0</v>
      </c>
      <c r="BK129">
        <v>0</v>
      </c>
      <c r="BL129">
        <v>0</v>
      </c>
      <c r="BM129">
        <v>0</v>
      </c>
      <c r="BN129">
        <v>0</v>
      </c>
      <c r="BO129">
        <v>0</v>
      </c>
      <c r="BP129">
        <v>0</v>
      </c>
      <c r="BQ129">
        <v>0</v>
      </c>
      <c r="BR129">
        <v>0</v>
      </c>
      <c r="BS129">
        <v>0</v>
      </c>
      <c r="BT129">
        <v>0</v>
      </c>
      <c r="BU129">
        <v>0</v>
      </c>
      <c r="BV129">
        <v>0</v>
      </c>
      <c r="BW129">
        <v>0</v>
      </c>
      <c r="CX129">
        <f>Y129*Source!I97</f>
        <v>2.5544000000000002</v>
      </c>
      <c r="CY129">
        <f t="shared" si="13"/>
        <v>11.39</v>
      </c>
      <c r="CZ129">
        <f t="shared" si="14"/>
        <v>11.39</v>
      </c>
      <c r="DA129">
        <f t="shared" si="15"/>
        <v>1</v>
      </c>
      <c r="DB129">
        <f t="shared" si="16"/>
        <v>234.63</v>
      </c>
      <c r="DC129">
        <f t="shared" si="17"/>
        <v>0</v>
      </c>
    </row>
    <row r="130" spans="1:107" x14ac:dyDescent="0.2">
      <c r="A130">
        <f>ROW(Source!A97)</f>
        <v>97</v>
      </c>
      <c r="B130">
        <v>76147896</v>
      </c>
      <c r="C130">
        <v>76148448</v>
      </c>
      <c r="D130">
        <v>48969145</v>
      </c>
      <c r="E130">
        <v>1</v>
      </c>
      <c r="F130">
        <v>1</v>
      </c>
      <c r="G130">
        <v>1</v>
      </c>
      <c r="H130">
        <v>3</v>
      </c>
      <c r="I130" t="s">
        <v>731</v>
      </c>
      <c r="J130" t="s">
        <v>732</v>
      </c>
      <c r="K130" t="s">
        <v>733</v>
      </c>
      <c r="L130">
        <v>1354</v>
      </c>
      <c r="N130">
        <v>1010</v>
      </c>
      <c r="O130" t="s">
        <v>149</v>
      </c>
      <c r="P130" t="s">
        <v>149</v>
      </c>
      <c r="Q130">
        <v>1</v>
      </c>
      <c r="W130">
        <v>0</v>
      </c>
      <c r="X130">
        <v>923455488</v>
      </c>
      <c r="Y130">
        <v>1.03</v>
      </c>
      <c r="AA130">
        <v>119.11</v>
      </c>
      <c r="AB130">
        <v>0</v>
      </c>
      <c r="AC130">
        <v>0</v>
      </c>
      <c r="AD130">
        <v>0</v>
      </c>
      <c r="AE130">
        <v>119.11</v>
      </c>
      <c r="AF130">
        <v>0</v>
      </c>
      <c r="AG130">
        <v>0</v>
      </c>
      <c r="AH130">
        <v>0</v>
      </c>
      <c r="AI130">
        <v>1</v>
      </c>
      <c r="AJ130">
        <v>1</v>
      </c>
      <c r="AK130">
        <v>1</v>
      </c>
      <c r="AL130">
        <v>1</v>
      </c>
      <c r="AN130">
        <v>0</v>
      </c>
      <c r="AO130">
        <v>1</v>
      </c>
      <c r="AP130">
        <v>0</v>
      </c>
      <c r="AQ130">
        <v>0</v>
      </c>
      <c r="AR130">
        <v>0</v>
      </c>
      <c r="AS130" t="s">
        <v>3</v>
      </c>
      <c r="AT130">
        <v>1.03</v>
      </c>
      <c r="AU130" t="s">
        <v>3</v>
      </c>
      <c r="AV130">
        <v>0</v>
      </c>
      <c r="AW130">
        <v>2</v>
      </c>
      <c r="AX130">
        <v>76148471</v>
      </c>
      <c r="AY130">
        <v>1</v>
      </c>
      <c r="AZ130">
        <v>0</v>
      </c>
      <c r="BA130">
        <v>130</v>
      </c>
      <c r="BB130">
        <v>0</v>
      </c>
      <c r="BC130">
        <v>0</v>
      </c>
      <c r="BD130">
        <v>0</v>
      </c>
      <c r="BE130">
        <v>0</v>
      </c>
      <c r="BF130">
        <v>0</v>
      </c>
      <c r="BG130">
        <v>0</v>
      </c>
      <c r="BH130">
        <v>0</v>
      </c>
      <c r="BI130">
        <v>0</v>
      </c>
      <c r="BJ130">
        <v>0</v>
      </c>
      <c r="BK130">
        <v>0</v>
      </c>
      <c r="BL130">
        <v>0</v>
      </c>
      <c r="BM130">
        <v>0</v>
      </c>
      <c r="BN130">
        <v>0</v>
      </c>
      <c r="BO130">
        <v>0</v>
      </c>
      <c r="BP130">
        <v>0</v>
      </c>
      <c r="BQ130">
        <v>0</v>
      </c>
      <c r="BR130">
        <v>0</v>
      </c>
      <c r="BS130">
        <v>0</v>
      </c>
      <c r="BT130">
        <v>0</v>
      </c>
      <c r="BU130">
        <v>0</v>
      </c>
      <c r="BV130">
        <v>0</v>
      </c>
      <c r="BW130">
        <v>0</v>
      </c>
      <c r="CX130">
        <f>Y130*Source!I97</f>
        <v>0.12772</v>
      </c>
      <c r="CY130">
        <f t="shared" si="13"/>
        <v>119.11</v>
      </c>
      <c r="CZ130">
        <f t="shared" si="14"/>
        <v>119.11</v>
      </c>
      <c r="DA130">
        <f t="shared" si="15"/>
        <v>1</v>
      </c>
      <c r="DB130">
        <f t="shared" si="16"/>
        <v>122.68</v>
      </c>
      <c r="DC130">
        <f t="shared" si="17"/>
        <v>0</v>
      </c>
    </row>
    <row r="131" spans="1:107" x14ac:dyDescent="0.2">
      <c r="A131">
        <f>ROW(Source!A97)</f>
        <v>97</v>
      </c>
      <c r="B131">
        <v>76147896</v>
      </c>
      <c r="C131">
        <v>76148448</v>
      </c>
      <c r="D131">
        <v>48965965</v>
      </c>
      <c r="E131">
        <v>1</v>
      </c>
      <c r="F131">
        <v>1</v>
      </c>
      <c r="G131">
        <v>1</v>
      </c>
      <c r="H131">
        <v>3</v>
      </c>
      <c r="I131" t="s">
        <v>734</v>
      </c>
      <c r="J131" t="s">
        <v>735</v>
      </c>
      <c r="K131" t="s">
        <v>736</v>
      </c>
      <c r="L131">
        <v>1354</v>
      </c>
      <c r="N131">
        <v>1010</v>
      </c>
      <c r="O131" t="s">
        <v>149</v>
      </c>
      <c r="P131" t="s">
        <v>149</v>
      </c>
      <c r="Q131">
        <v>1</v>
      </c>
      <c r="W131">
        <v>0</v>
      </c>
      <c r="X131">
        <v>523095907</v>
      </c>
      <c r="Y131">
        <v>20.6</v>
      </c>
      <c r="AA131">
        <v>3.68</v>
      </c>
      <c r="AB131">
        <v>0</v>
      </c>
      <c r="AC131">
        <v>0</v>
      </c>
      <c r="AD131">
        <v>0</v>
      </c>
      <c r="AE131">
        <v>3.68</v>
      </c>
      <c r="AF131">
        <v>0</v>
      </c>
      <c r="AG131">
        <v>0</v>
      </c>
      <c r="AH131">
        <v>0</v>
      </c>
      <c r="AI131">
        <v>1</v>
      </c>
      <c r="AJ131">
        <v>1</v>
      </c>
      <c r="AK131">
        <v>1</v>
      </c>
      <c r="AL131">
        <v>1</v>
      </c>
      <c r="AN131">
        <v>0</v>
      </c>
      <c r="AO131">
        <v>1</v>
      </c>
      <c r="AP131">
        <v>0</v>
      </c>
      <c r="AQ131">
        <v>0</v>
      </c>
      <c r="AR131">
        <v>0</v>
      </c>
      <c r="AS131" t="s">
        <v>3</v>
      </c>
      <c r="AT131">
        <v>20.6</v>
      </c>
      <c r="AU131" t="s">
        <v>3</v>
      </c>
      <c r="AV131">
        <v>0</v>
      </c>
      <c r="AW131">
        <v>2</v>
      </c>
      <c r="AX131">
        <v>76148472</v>
      </c>
      <c r="AY131">
        <v>1</v>
      </c>
      <c r="AZ131">
        <v>0</v>
      </c>
      <c r="BA131">
        <v>131</v>
      </c>
      <c r="BB131">
        <v>0</v>
      </c>
      <c r="BC131">
        <v>0</v>
      </c>
      <c r="BD131">
        <v>0</v>
      </c>
      <c r="BE131">
        <v>0</v>
      </c>
      <c r="BF131">
        <v>0</v>
      </c>
      <c r="BG131">
        <v>0</v>
      </c>
      <c r="BH131">
        <v>0</v>
      </c>
      <c r="BI131">
        <v>0</v>
      </c>
      <c r="BJ131">
        <v>0</v>
      </c>
      <c r="BK131">
        <v>0</v>
      </c>
      <c r="BL131">
        <v>0</v>
      </c>
      <c r="BM131">
        <v>0</v>
      </c>
      <c r="BN131">
        <v>0</v>
      </c>
      <c r="BO131">
        <v>0</v>
      </c>
      <c r="BP131">
        <v>0</v>
      </c>
      <c r="BQ131">
        <v>0</v>
      </c>
      <c r="BR131">
        <v>0</v>
      </c>
      <c r="BS131">
        <v>0</v>
      </c>
      <c r="BT131">
        <v>0</v>
      </c>
      <c r="BU131">
        <v>0</v>
      </c>
      <c r="BV131">
        <v>0</v>
      </c>
      <c r="BW131">
        <v>0</v>
      </c>
      <c r="CX131">
        <f>Y131*Source!I97</f>
        <v>2.5544000000000002</v>
      </c>
      <c r="CY131">
        <f t="shared" si="13"/>
        <v>3.68</v>
      </c>
      <c r="CZ131">
        <f t="shared" si="14"/>
        <v>3.68</v>
      </c>
      <c r="DA131">
        <f t="shared" si="15"/>
        <v>1</v>
      </c>
      <c r="DB131">
        <f t="shared" si="16"/>
        <v>75.81</v>
      </c>
      <c r="DC131">
        <f t="shared" si="17"/>
        <v>0</v>
      </c>
    </row>
    <row r="132" spans="1:107" x14ac:dyDescent="0.2">
      <c r="A132">
        <f>ROW(Source!A97)</f>
        <v>97</v>
      </c>
      <c r="B132">
        <v>76147896</v>
      </c>
      <c r="C132">
        <v>76148448</v>
      </c>
      <c r="D132">
        <v>48967478</v>
      </c>
      <c r="E132">
        <v>1</v>
      </c>
      <c r="F132">
        <v>1</v>
      </c>
      <c r="G132">
        <v>1</v>
      </c>
      <c r="H132">
        <v>3</v>
      </c>
      <c r="I132" t="s">
        <v>737</v>
      </c>
      <c r="J132" t="s">
        <v>738</v>
      </c>
      <c r="K132" t="s">
        <v>739</v>
      </c>
      <c r="L132">
        <v>1354</v>
      </c>
      <c r="N132">
        <v>1010</v>
      </c>
      <c r="O132" t="s">
        <v>149</v>
      </c>
      <c r="P132" t="s">
        <v>149</v>
      </c>
      <c r="Q132">
        <v>1</v>
      </c>
      <c r="W132">
        <v>0</v>
      </c>
      <c r="X132">
        <v>-409566024</v>
      </c>
      <c r="Y132">
        <v>1.03</v>
      </c>
      <c r="AA132">
        <v>262.38</v>
      </c>
      <c r="AB132">
        <v>0</v>
      </c>
      <c r="AC132">
        <v>0</v>
      </c>
      <c r="AD132">
        <v>0</v>
      </c>
      <c r="AE132">
        <v>262.38</v>
      </c>
      <c r="AF132">
        <v>0</v>
      </c>
      <c r="AG132">
        <v>0</v>
      </c>
      <c r="AH132">
        <v>0</v>
      </c>
      <c r="AI132">
        <v>1</v>
      </c>
      <c r="AJ132">
        <v>1</v>
      </c>
      <c r="AK132">
        <v>1</v>
      </c>
      <c r="AL132">
        <v>1</v>
      </c>
      <c r="AN132">
        <v>0</v>
      </c>
      <c r="AO132">
        <v>1</v>
      </c>
      <c r="AP132">
        <v>0</v>
      </c>
      <c r="AQ132">
        <v>0</v>
      </c>
      <c r="AR132">
        <v>0</v>
      </c>
      <c r="AS132" t="s">
        <v>3</v>
      </c>
      <c r="AT132">
        <v>1.03</v>
      </c>
      <c r="AU132" t="s">
        <v>3</v>
      </c>
      <c r="AV132">
        <v>0</v>
      </c>
      <c r="AW132">
        <v>2</v>
      </c>
      <c r="AX132">
        <v>76148473</v>
      </c>
      <c r="AY132">
        <v>1</v>
      </c>
      <c r="AZ132">
        <v>0</v>
      </c>
      <c r="BA132">
        <v>132</v>
      </c>
      <c r="BB132">
        <v>0</v>
      </c>
      <c r="BC132">
        <v>0</v>
      </c>
      <c r="BD132">
        <v>0</v>
      </c>
      <c r="BE132">
        <v>0</v>
      </c>
      <c r="BF132">
        <v>0</v>
      </c>
      <c r="BG132">
        <v>0</v>
      </c>
      <c r="BH132">
        <v>0</v>
      </c>
      <c r="BI132">
        <v>0</v>
      </c>
      <c r="BJ132">
        <v>0</v>
      </c>
      <c r="BK132">
        <v>0</v>
      </c>
      <c r="BL132">
        <v>0</v>
      </c>
      <c r="BM132">
        <v>0</v>
      </c>
      <c r="BN132">
        <v>0</v>
      </c>
      <c r="BO132">
        <v>0</v>
      </c>
      <c r="BP132">
        <v>0</v>
      </c>
      <c r="BQ132">
        <v>0</v>
      </c>
      <c r="BR132">
        <v>0</v>
      </c>
      <c r="BS132">
        <v>0</v>
      </c>
      <c r="BT132">
        <v>0</v>
      </c>
      <c r="BU132">
        <v>0</v>
      </c>
      <c r="BV132">
        <v>0</v>
      </c>
      <c r="BW132">
        <v>0</v>
      </c>
      <c r="CX132">
        <f>Y132*Source!I97</f>
        <v>0.12772</v>
      </c>
      <c r="CY132">
        <f t="shared" si="13"/>
        <v>262.38</v>
      </c>
      <c r="CZ132">
        <f t="shared" si="14"/>
        <v>262.38</v>
      </c>
      <c r="DA132">
        <f t="shared" si="15"/>
        <v>1</v>
      </c>
      <c r="DB132">
        <f t="shared" si="16"/>
        <v>270.25</v>
      </c>
      <c r="DC132">
        <f t="shared" si="17"/>
        <v>0</v>
      </c>
    </row>
    <row r="133" spans="1:107" x14ac:dyDescent="0.2">
      <c r="A133">
        <f>ROW(Source!A97)</f>
        <v>97</v>
      </c>
      <c r="B133">
        <v>76147896</v>
      </c>
      <c r="C133">
        <v>76148448</v>
      </c>
      <c r="D133">
        <v>48967152</v>
      </c>
      <c r="E133">
        <v>1</v>
      </c>
      <c r="F133">
        <v>1</v>
      </c>
      <c r="G133">
        <v>1</v>
      </c>
      <c r="H133">
        <v>3</v>
      </c>
      <c r="I133" t="s">
        <v>740</v>
      </c>
      <c r="J133" t="s">
        <v>741</v>
      </c>
      <c r="K133" t="s">
        <v>742</v>
      </c>
      <c r="L133">
        <v>1354</v>
      </c>
      <c r="N133">
        <v>1010</v>
      </c>
      <c r="O133" t="s">
        <v>149</v>
      </c>
      <c r="P133" t="s">
        <v>149</v>
      </c>
      <c r="Q133">
        <v>1</v>
      </c>
      <c r="W133">
        <v>0</v>
      </c>
      <c r="X133">
        <v>-1547100374</v>
      </c>
      <c r="Y133">
        <v>20.6</v>
      </c>
      <c r="AA133">
        <v>116.63</v>
      </c>
      <c r="AB133">
        <v>0</v>
      </c>
      <c r="AC133">
        <v>0</v>
      </c>
      <c r="AD133">
        <v>0</v>
      </c>
      <c r="AE133">
        <v>116.63</v>
      </c>
      <c r="AF133">
        <v>0</v>
      </c>
      <c r="AG133">
        <v>0</v>
      </c>
      <c r="AH133">
        <v>0</v>
      </c>
      <c r="AI133">
        <v>1</v>
      </c>
      <c r="AJ133">
        <v>1</v>
      </c>
      <c r="AK133">
        <v>1</v>
      </c>
      <c r="AL133">
        <v>1</v>
      </c>
      <c r="AN133">
        <v>0</v>
      </c>
      <c r="AO133">
        <v>1</v>
      </c>
      <c r="AP133">
        <v>0</v>
      </c>
      <c r="AQ133">
        <v>0</v>
      </c>
      <c r="AR133">
        <v>0</v>
      </c>
      <c r="AS133" t="s">
        <v>3</v>
      </c>
      <c r="AT133">
        <v>20.6</v>
      </c>
      <c r="AU133" t="s">
        <v>3</v>
      </c>
      <c r="AV133">
        <v>0</v>
      </c>
      <c r="AW133">
        <v>2</v>
      </c>
      <c r="AX133">
        <v>76148474</v>
      </c>
      <c r="AY133">
        <v>1</v>
      </c>
      <c r="AZ133">
        <v>0</v>
      </c>
      <c r="BA133">
        <v>133</v>
      </c>
      <c r="BB133">
        <v>0</v>
      </c>
      <c r="BC133">
        <v>0</v>
      </c>
      <c r="BD133">
        <v>0</v>
      </c>
      <c r="BE133">
        <v>0</v>
      </c>
      <c r="BF133">
        <v>0</v>
      </c>
      <c r="BG133">
        <v>0</v>
      </c>
      <c r="BH133">
        <v>0</v>
      </c>
      <c r="BI133">
        <v>0</v>
      </c>
      <c r="BJ133">
        <v>0</v>
      </c>
      <c r="BK133">
        <v>0</v>
      </c>
      <c r="BL133">
        <v>0</v>
      </c>
      <c r="BM133">
        <v>0</v>
      </c>
      <c r="BN133">
        <v>0</v>
      </c>
      <c r="BO133">
        <v>0</v>
      </c>
      <c r="BP133">
        <v>0</v>
      </c>
      <c r="BQ133">
        <v>0</v>
      </c>
      <c r="BR133">
        <v>0</v>
      </c>
      <c r="BS133">
        <v>0</v>
      </c>
      <c r="BT133">
        <v>0</v>
      </c>
      <c r="BU133">
        <v>0</v>
      </c>
      <c r="BV133">
        <v>0</v>
      </c>
      <c r="BW133">
        <v>0</v>
      </c>
      <c r="CX133">
        <f>Y133*Source!I97</f>
        <v>2.5544000000000002</v>
      </c>
      <c r="CY133">
        <f t="shared" si="13"/>
        <v>116.63</v>
      </c>
      <c r="CZ133">
        <f t="shared" si="14"/>
        <v>116.63</v>
      </c>
      <c r="DA133">
        <f t="shared" si="15"/>
        <v>1</v>
      </c>
      <c r="DB133">
        <f t="shared" si="16"/>
        <v>2402.58</v>
      </c>
      <c r="DC133">
        <f t="shared" si="17"/>
        <v>0</v>
      </c>
    </row>
    <row r="134" spans="1:107" x14ac:dyDescent="0.2">
      <c r="A134">
        <f>ROW(Source!A97)</f>
        <v>97</v>
      </c>
      <c r="B134">
        <v>76147896</v>
      </c>
      <c r="C134">
        <v>76148448</v>
      </c>
      <c r="D134">
        <v>48967017</v>
      </c>
      <c r="E134">
        <v>1</v>
      </c>
      <c r="F134">
        <v>1</v>
      </c>
      <c r="G134">
        <v>1</v>
      </c>
      <c r="H134">
        <v>3</v>
      </c>
      <c r="I134" t="s">
        <v>743</v>
      </c>
      <c r="J134" t="s">
        <v>744</v>
      </c>
      <c r="K134" t="s">
        <v>745</v>
      </c>
      <c r="L134">
        <v>1346</v>
      </c>
      <c r="N134">
        <v>1009</v>
      </c>
      <c r="O134" t="s">
        <v>414</v>
      </c>
      <c r="P134" t="s">
        <v>414</v>
      </c>
      <c r="Q134">
        <v>1</v>
      </c>
      <c r="W134">
        <v>0</v>
      </c>
      <c r="X134">
        <v>-756695382</v>
      </c>
      <c r="Y134">
        <v>0.51</v>
      </c>
      <c r="AA134">
        <v>44.96</v>
      </c>
      <c r="AB134">
        <v>0</v>
      </c>
      <c r="AC134">
        <v>0</v>
      </c>
      <c r="AD134">
        <v>0</v>
      </c>
      <c r="AE134">
        <v>44.96</v>
      </c>
      <c r="AF134">
        <v>0</v>
      </c>
      <c r="AG134">
        <v>0</v>
      </c>
      <c r="AH134">
        <v>0</v>
      </c>
      <c r="AI134">
        <v>1</v>
      </c>
      <c r="AJ134">
        <v>1</v>
      </c>
      <c r="AK134">
        <v>1</v>
      </c>
      <c r="AL134">
        <v>1</v>
      </c>
      <c r="AN134">
        <v>0</v>
      </c>
      <c r="AO134">
        <v>1</v>
      </c>
      <c r="AP134">
        <v>0</v>
      </c>
      <c r="AQ134">
        <v>0</v>
      </c>
      <c r="AR134">
        <v>0</v>
      </c>
      <c r="AS134" t="s">
        <v>3</v>
      </c>
      <c r="AT134">
        <v>0.51</v>
      </c>
      <c r="AU134" t="s">
        <v>3</v>
      </c>
      <c r="AV134">
        <v>0</v>
      </c>
      <c r="AW134">
        <v>2</v>
      </c>
      <c r="AX134">
        <v>76148475</v>
      </c>
      <c r="AY134">
        <v>1</v>
      </c>
      <c r="AZ134">
        <v>0</v>
      </c>
      <c r="BA134">
        <v>134</v>
      </c>
      <c r="BB134">
        <v>0</v>
      </c>
      <c r="BC134">
        <v>0</v>
      </c>
      <c r="BD134">
        <v>0</v>
      </c>
      <c r="BE134">
        <v>0</v>
      </c>
      <c r="BF134">
        <v>0</v>
      </c>
      <c r="BG134">
        <v>0</v>
      </c>
      <c r="BH134">
        <v>0</v>
      </c>
      <c r="BI134">
        <v>0</v>
      </c>
      <c r="BJ134">
        <v>0</v>
      </c>
      <c r="BK134">
        <v>0</v>
      </c>
      <c r="BL134">
        <v>0</v>
      </c>
      <c r="BM134">
        <v>0</v>
      </c>
      <c r="BN134">
        <v>0</v>
      </c>
      <c r="BO134">
        <v>0</v>
      </c>
      <c r="BP134">
        <v>0</v>
      </c>
      <c r="BQ134">
        <v>0</v>
      </c>
      <c r="BR134">
        <v>0</v>
      </c>
      <c r="BS134">
        <v>0</v>
      </c>
      <c r="BT134">
        <v>0</v>
      </c>
      <c r="BU134">
        <v>0</v>
      </c>
      <c r="BV134">
        <v>0</v>
      </c>
      <c r="BW134">
        <v>0</v>
      </c>
      <c r="CX134">
        <f>Y134*Source!I97</f>
        <v>6.3240000000000005E-2</v>
      </c>
      <c r="CY134">
        <f t="shared" si="13"/>
        <v>44.96</v>
      </c>
      <c r="CZ134">
        <f t="shared" si="14"/>
        <v>44.96</v>
      </c>
      <c r="DA134">
        <f t="shared" si="15"/>
        <v>1</v>
      </c>
      <c r="DB134">
        <f t="shared" si="16"/>
        <v>22.93</v>
      </c>
      <c r="DC134">
        <f t="shared" si="17"/>
        <v>0</v>
      </c>
    </row>
    <row r="135" spans="1:107" x14ac:dyDescent="0.2">
      <c r="A135">
        <f>ROW(Source!A97)</f>
        <v>97</v>
      </c>
      <c r="B135">
        <v>76147896</v>
      </c>
      <c r="C135">
        <v>76148448</v>
      </c>
      <c r="D135">
        <v>48965877</v>
      </c>
      <c r="E135">
        <v>1</v>
      </c>
      <c r="F135">
        <v>1</v>
      </c>
      <c r="G135">
        <v>1</v>
      </c>
      <c r="H135">
        <v>3</v>
      </c>
      <c r="I135" t="s">
        <v>746</v>
      </c>
      <c r="J135" t="s">
        <v>747</v>
      </c>
      <c r="K135" t="s">
        <v>748</v>
      </c>
      <c r="L135">
        <v>1354</v>
      </c>
      <c r="N135">
        <v>1010</v>
      </c>
      <c r="O135" t="s">
        <v>149</v>
      </c>
      <c r="P135" t="s">
        <v>149</v>
      </c>
      <c r="Q135">
        <v>1</v>
      </c>
      <c r="W135">
        <v>0</v>
      </c>
      <c r="X135">
        <v>-876938013</v>
      </c>
      <c r="Y135">
        <v>1.03</v>
      </c>
      <c r="AA135">
        <v>11.47</v>
      </c>
      <c r="AB135">
        <v>0</v>
      </c>
      <c r="AC135">
        <v>0</v>
      </c>
      <c r="AD135">
        <v>0</v>
      </c>
      <c r="AE135">
        <v>11.47</v>
      </c>
      <c r="AF135">
        <v>0</v>
      </c>
      <c r="AG135">
        <v>0</v>
      </c>
      <c r="AH135">
        <v>0</v>
      </c>
      <c r="AI135">
        <v>1</v>
      </c>
      <c r="AJ135">
        <v>1</v>
      </c>
      <c r="AK135">
        <v>1</v>
      </c>
      <c r="AL135">
        <v>1</v>
      </c>
      <c r="AN135">
        <v>0</v>
      </c>
      <c r="AO135">
        <v>1</v>
      </c>
      <c r="AP135">
        <v>0</v>
      </c>
      <c r="AQ135">
        <v>0</v>
      </c>
      <c r="AR135">
        <v>0</v>
      </c>
      <c r="AS135" t="s">
        <v>3</v>
      </c>
      <c r="AT135">
        <v>1.03</v>
      </c>
      <c r="AU135" t="s">
        <v>3</v>
      </c>
      <c r="AV135">
        <v>0</v>
      </c>
      <c r="AW135">
        <v>2</v>
      </c>
      <c r="AX135">
        <v>76148476</v>
      </c>
      <c r="AY135">
        <v>1</v>
      </c>
      <c r="AZ135">
        <v>0</v>
      </c>
      <c r="BA135">
        <v>135</v>
      </c>
      <c r="BB135">
        <v>0</v>
      </c>
      <c r="BC135">
        <v>0</v>
      </c>
      <c r="BD135">
        <v>0</v>
      </c>
      <c r="BE135">
        <v>0</v>
      </c>
      <c r="BF135">
        <v>0</v>
      </c>
      <c r="BG135">
        <v>0</v>
      </c>
      <c r="BH135">
        <v>0</v>
      </c>
      <c r="BI135">
        <v>0</v>
      </c>
      <c r="BJ135">
        <v>0</v>
      </c>
      <c r="BK135">
        <v>0</v>
      </c>
      <c r="BL135">
        <v>0</v>
      </c>
      <c r="BM135">
        <v>0</v>
      </c>
      <c r="BN135">
        <v>0</v>
      </c>
      <c r="BO135">
        <v>0</v>
      </c>
      <c r="BP135">
        <v>0</v>
      </c>
      <c r="BQ135">
        <v>0</v>
      </c>
      <c r="BR135">
        <v>0</v>
      </c>
      <c r="BS135">
        <v>0</v>
      </c>
      <c r="BT135">
        <v>0</v>
      </c>
      <c r="BU135">
        <v>0</v>
      </c>
      <c r="BV135">
        <v>0</v>
      </c>
      <c r="BW135">
        <v>0</v>
      </c>
      <c r="CX135">
        <f>Y135*Source!I97</f>
        <v>0.12772</v>
      </c>
      <c r="CY135">
        <f t="shared" si="13"/>
        <v>11.47</v>
      </c>
      <c r="CZ135">
        <f t="shared" si="14"/>
        <v>11.47</v>
      </c>
      <c r="DA135">
        <f t="shared" si="15"/>
        <v>1</v>
      </c>
      <c r="DB135">
        <f t="shared" si="16"/>
        <v>11.81</v>
      </c>
      <c r="DC135">
        <f t="shared" si="17"/>
        <v>0</v>
      </c>
    </row>
    <row r="136" spans="1:107" x14ac:dyDescent="0.2">
      <c r="A136">
        <f>ROW(Source!A97)</f>
        <v>97</v>
      </c>
      <c r="B136">
        <v>76147896</v>
      </c>
      <c r="C136">
        <v>76148448</v>
      </c>
      <c r="D136">
        <v>48965886</v>
      </c>
      <c r="E136">
        <v>1</v>
      </c>
      <c r="F136">
        <v>1</v>
      </c>
      <c r="G136">
        <v>1</v>
      </c>
      <c r="H136">
        <v>3</v>
      </c>
      <c r="I136" t="s">
        <v>749</v>
      </c>
      <c r="J136" t="s">
        <v>750</v>
      </c>
      <c r="K136" t="s">
        <v>751</v>
      </c>
      <c r="L136">
        <v>1354</v>
      </c>
      <c r="N136">
        <v>1010</v>
      </c>
      <c r="O136" t="s">
        <v>149</v>
      </c>
      <c r="P136" t="s">
        <v>149</v>
      </c>
      <c r="Q136">
        <v>1</v>
      </c>
      <c r="W136">
        <v>0</v>
      </c>
      <c r="X136">
        <v>-1973538212</v>
      </c>
      <c r="Y136">
        <v>41.2</v>
      </c>
      <c r="AA136">
        <v>7.86</v>
      </c>
      <c r="AB136">
        <v>0</v>
      </c>
      <c r="AC136">
        <v>0</v>
      </c>
      <c r="AD136">
        <v>0</v>
      </c>
      <c r="AE136">
        <v>7.86</v>
      </c>
      <c r="AF136">
        <v>0</v>
      </c>
      <c r="AG136">
        <v>0</v>
      </c>
      <c r="AH136">
        <v>0</v>
      </c>
      <c r="AI136">
        <v>1</v>
      </c>
      <c r="AJ136">
        <v>1</v>
      </c>
      <c r="AK136">
        <v>1</v>
      </c>
      <c r="AL136">
        <v>1</v>
      </c>
      <c r="AN136">
        <v>0</v>
      </c>
      <c r="AO136">
        <v>1</v>
      </c>
      <c r="AP136">
        <v>0</v>
      </c>
      <c r="AQ136">
        <v>0</v>
      </c>
      <c r="AR136">
        <v>0</v>
      </c>
      <c r="AS136" t="s">
        <v>3</v>
      </c>
      <c r="AT136">
        <v>41.2</v>
      </c>
      <c r="AU136" t="s">
        <v>3</v>
      </c>
      <c r="AV136">
        <v>0</v>
      </c>
      <c r="AW136">
        <v>2</v>
      </c>
      <c r="AX136">
        <v>76148477</v>
      </c>
      <c r="AY136">
        <v>1</v>
      </c>
      <c r="AZ136">
        <v>0</v>
      </c>
      <c r="BA136">
        <v>136</v>
      </c>
      <c r="BB136">
        <v>0</v>
      </c>
      <c r="BC136">
        <v>0</v>
      </c>
      <c r="BD136">
        <v>0</v>
      </c>
      <c r="BE136">
        <v>0</v>
      </c>
      <c r="BF136">
        <v>0</v>
      </c>
      <c r="BG136">
        <v>0</v>
      </c>
      <c r="BH136">
        <v>0</v>
      </c>
      <c r="BI136">
        <v>0</v>
      </c>
      <c r="BJ136">
        <v>0</v>
      </c>
      <c r="BK136">
        <v>0</v>
      </c>
      <c r="BL136">
        <v>0</v>
      </c>
      <c r="BM136">
        <v>0</v>
      </c>
      <c r="BN136">
        <v>0</v>
      </c>
      <c r="BO136">
        <v>0</v>
      </c>
      <c r="BP136">
        <v>0</v>
      </c>
      <c r="BQ136">
        <v>0</v>
      </c>
      <c r="BR136">
        <v>0</v>
      </c>
      <c r="BS136">
        <v>0</v>
      </c>
      <c r="BT136">
        <v>0</v>
      </c>
      <c r="BU136">
        <v>0</v>
      </c>
      <c r="BV136">
        <v>0</v>
      </c>
      <c r="BW136">
        <v>0</v>
      </c>
      <c r="CX136">
        <f>Y136*Source!I97</f>
        <v>5.1088000000000005</v>
      </c>
      <c r="CY136">
        <f t="shared" si="13"/>
        <v>7.86</v>
      </c>
      <c r="CZ136">
        <f t="shared" si="14"/>
        <v>7.86</v>
      </c>
      <c r="DA136">
        <f t="shared" si="15"/>
        <v>1</v>
      </c>
      <c r="DB136">
        <f t="shared" si="16"/>
        <v>323.83</v>
      </c>
      <c r="DC136">
        <f t="shared" si="17"/>
        <v>0</v>
      </c>
    </row>
    <row r="137" spans="1:107" x14ac:dyDescent="0.2">
      <c r="A137">
        <f>ROW(Source!A97)</f>
        <v>97</v>
      </c>
      <c r="B137">
        <v>76147896</v>
      </c>
      <c r="C137">
        <v>76148448</v>
      </c>
      <c r="D137">
        <v>48974791</v>
      </c>
      <c r="E137">
        <v>1</v>
      </c>
      <c r="F137">
        <v>1</v>
      </c>
      <c r="G137">
        <v>1</v>
      </c>
      <c r="H137">
        <v>3</v>
      </c>
      <c r="I137" t="s">
        <v>658</v>
      </c>
      <c r="J137" t="s">
        <v>659</v>
      </c>
      <c r="K137" t="s">
        <v>660</v>
      </c>
      <c r="L137">
        <v>1374</v>
      </c>
      <c r="N137">
        <v>1013</v>
      </c>
      <c r="O137" t="s">
        <v>661</v>
      </c>
      <c r="P137" t="s">
        <v>661</v>
      </c>
      <c r="Q137">
        <v>1</v>
      </c>
      <c r="W137">
        <v>0</v>
      </c>
      <c r="X137">
        <v>-1347562341</v>
      </c>
      <c r="Y137">
        <v>37.21</v>
      </c>
      <c r="AA137">
        <v>1</v>
      </c>
      <c r="AB137">
        <v>0</v>
      </c>
      <c r="AC137">
        <v>0</v>
      </c>
      <c r="AD137">
        <v>0</v>
      </c>
      <c r="AE137">
        <v>1</v>
      </c>
      <c r="AF137">
        <v>0</v>
      </c>
      <c r="AG137">
        <v>0</v>
      </c>
      <c r="AH137">
        <v>0</v>
      </c>
      <c r="AI137">
        <v>1</v>
      </c>
      <c r="AJ137">
        <v>1</v>
      </c>
      <c r="AK137">
        <v>1</v>
      </c>
      <c r="AL137">
        <v>1</v>
      </c>
      <c r="AN137">
        <v>0</v>
      </c>
      <c r="AO137">
        <v>1</v>
      </c>
      <c r="AP137">
        <v>0</v>
      </c>
      <c r="AQ137">
        <v>0</v>
      </c>
      <c r="AR137">
        <v>0</v>
      </c>
      <c r="AS137" t="s">
        <v>3</v>
      </c>
      <c r="AT137">
        <v>37.21</v>
      </c>
      <c r="AU137" t="s">
        <v>3</v>
      </c>
      <c r="AV137">
        <v>0</v>
      </c>
      <c r="AW137">
        <v>2</v>
      </c>
      <c r="AX137">
        <v>76148478</v>
      </c>
      <c r="AY137">
        <v>1</v>
      </c>
      <c r="AZ137">
        <v>0</v>
      </c>
      <c r="BA137">
        <v>137</v>
      </c>
      <c r="BB137">
        <v>0</v>
      </c>
      <c r="BC137">
        <v>0</v>
      </c>
      <c r="BD137">
        <v>0</v>
      </c>
      <c r="BE137">
        <v>0</v>
      </c>
      <c r="BF137">
        <v>0</v>
      </c>
      <c r="BG137">
        <v>0</v>
      </c>
      <c r="BH137">
        <v>0</v>
      </c>
      <c r="BI137">
        <v>0</v>
      </c>
      <c r="BJ137">
        <v>0</v>
      </c>
      <c r="BK137">
        <v>0</v>
      </c>
      <c r="BL137">
        <v>0</v>
      </c>
      <c r="BM137">
        <v>0</v>
      </c>
      <c r="BN137">
        <v>0</v>
      </c>
      <c r="BO137">
        <v>0</v>
      </c>
      <c r="BP137">
        <v>0</v>
      </c>
      <c r="BQ137">
        <v>0</v>
      </c>
      <c r="BR137">
        <v>0</v>
      </c>
      <c r="BS137">
        <v>0</v>
      </c>
      <c r="BT137">
        <v>0</v>
      </c>
      <c r="BU137">
        <v>0</v>
      </c>
      <c r="BV137">
        <v>0</v>
      </c>
      <c r="BW137">
        <v>0</v>
      </c>
      <c r="CX137">
        <f>Y137*Source!I97</f>
        <v>4.6140400000000001</v>
      </c>
      <c r="CY137">
        <f t="shared" si="13"/>
        <v>1</v>
      </c>
      <c r="CZ137">
        <f t="shared" si="14"/>
        <v>1</v>
      </c>
      <c r="DA137">
        <f t="shared" si="15"/>
        <v>1</v>
      </c>
      <c r="DB137">
        <f t="shared" si="16"/>
        <v>37.21</v>
      </c>
      <c r="DC137">
        <f t="shared" si="17"/>
        <v>0</v>
      </c>
    </row>
    <row r="138" spans="1:107" x14ac:dyDescent="0.2">
      <c r="A138">
        <f>ROW(Source!A98)</f>
        <v>98</v>
      </c>
      <c r="B138">
        <v>76147894</v>
      </c>
      <c r="C138">
        <v>76148448</v>
      </c>
      <c r="D138">
        <v>42476253</v>
      </c>
      <c r="E138">
        <v>1</v>
      </c>
      <c r="F138">
        <v>1</v>
      </c>
      <c r="G138">
        <v>1</v>
      </c>
      <c r="H138">
        <v>1</v>
      </c>
      <c r="I138" t="s">
        <v>717</v>
      </c>
      <c r="J138" t="s">
        <v>3</v>
      </c>
      <c r="K138" t="s">
        <v>718</v>
      </c>
      <c r="L138">
        <v>1369</v>
      </c>
      <c r="N138">
        <v>1013</v>
      </c>
      <c r="O138" t="s">
        <v>623</v>
      </c>
      <c r="P138" t="s">
        <v>623</v>
      </c>
      <c r="Q138">
        <v>1</v>
      </c>
      <c r="W138">
        <v>0</v>
      </c>
      <c r="X138">
        <v>-389507568</v>
      </c>
      <c r="Y138">
        <v>365.952</v>
      </c>
      <c r="AA138">
        <v>0</v>
      </c>
      <c r="AB138">
        <v>0</v>
      </c>
      <c r="AC138">
        <v>0</v>
      </c>
      <c r="AD138">
        <v>11.22</v>
      </c>
      <c r="AE138">
        <v>0</v>
      </c>
      <c r="AF138">
        <v>0</v>
      </c>
      <c r="AG138">
        <v>0</v>
      </c>
      <c r="AH138">
        <v>11.22</v>
      </c>
      <c r="AI138">
        <v>1</v>
      </c>
      <c r="AJ138">
        <v>1</v>
      </c>
      <c r="AK138">
        <v>1</v>
      </c>
      <c r="AL138">
        <v>1</v>
      </c>
      <c r="AN138">
        <v>0</v>
      </c>
      <c r="AO138">
        <v>1</v>
      </c>
      <c r="AP138">
        <v>1</v>
      </c>
      <c r="AQ138">
        <v>0</v>
      </c>
      <c r="AR138">
        <v>0</v>
      </c>
      <c r="AS138" t="s">
        <v>3</v>
      </c>
      <c r="AT138">
        <v>190.6</v>
      </c>
      <c r="AU138" t="s">
        <v>75</v>
      </c>
      <c r="AV138">
        <v>1</v>
      </c>
      <c r="AW138">
        <v>2</v>
      </c>
      <c r="AX138">
        <v>76148464</v>
      </c>
      <c r="AY138">
        <v>1</v>
      </c>
      <c r="AZ138">
        <v>0</v>
      </c>
      <c r="BA138">
        <v>138</v>
      </c>
      <c r="BB138">
        <v>0</v>
      </c>
      <c r="BC138">
        <v>0</v>
      </c>
      <c r="BD138">
        <v>0</v>
      </c>
      <c r="BE138">
        <v>0</v>
      </c>
      <c r="BF138">
        <v>0</v>
      </c>
      <c r="BG138">
        <v>0</v>
      </c>
      <c r="BH138">
        <v>0</v>
      </c>
      <c r="BI138">
        <v>0</v>
      </c>
      <c r="BJ138">
        <v>0</v>
      </c>
      <c r="BK138">
        <v>0</v>
      </c>
      <c r="BL138">
        <v>0</v>
      </c>
      <c r="BM138">
        <v>0</v>
      </c>
      <c r="BN138">
        <v>0</v>
      </c>
      <c r="BO138">
        <v>0</v>
      </c>
      <c r="BP138">
        <v>0</v>
      </c>
      <c r="BQ138">
        <v>0</v>
      </c>
      <c r="BR138">
        <v>0</v>
      </c>
      <c r="BS138">
        <v>0</v>
      </c>
      <c r="BT138">
        <v>0</v>
      </c>
      <c r="BU138">
        <v>0</v>
      </c>
      <c r="BV138">
        <v>0</v>
      </c>
      <c r="BW138">
        <v>0</v>
      </c>
      <c r="CX138">
        <f>Y138*Source!I98</f>
        <v>45.378048</v>
      </c>
      <c r="CY138">
        <f>AD138</f>
        <v>11.22</v>
      </c>
      <c r="CZ138">
        <f>AH138</f>
        <v>11.22</v>
      </c>
      <c r="DA138">
        <f>AL138</f>
        <v>1</v>
      </c>
      <c r="DB138">
        <f>ROUND((ROUND(AT138*CZ138,2)*1.2*1.6),6)</f>
        <v>4105.9776000000002</v>
      </c>
      <c r="DC138">
        <f>ROUND((ROUND(AT138*AG138,2)*1.2*1.6),6)</f>
        <v>0</v>
      </c>
    </row>
    <row r="139" spans="1:107" x14ac:dyDescent="0.2">
      <c r="A139">
        <f>ROW(Source!A98)</f>
        <v>98</v>
      </c>
      <c r="B139">
        <v>76147894</v>
      </c>
      <c r="C139">
        <v>76148448</v>
      </c>
      <c r="D139">
        <v>121548</v>
      </c>
      <c r="E139">
        <v>1</v>
      </c>
      <c r="F139">
        <v>1</v>
      </c>
      <c r="G139">
        <v>1</v>
      </c>
      <c r="H139">
        <v>1</v>
      </c>
      <c r="I139" t="s">
        <v>30</v>
      </c>
      <c r="J139" t="s">
        <v>3</v>
      </c>
      <c r="K139" t="s">
        <v>628</v>
      </c>
      <c r="L139">
        <v>608254</v>
      </c>
      <c r="N139">
        <v>1013</v>
      </c>
      <c r="O139" t="s">
        <v>629</v>
      </c>
      <c r="P139" t="s">
        <v>629</v>
      </c>
      <c r="Q139">
        <v>1</v>
      </c>
      <c r="W139">
        <v>0</v>
      </c>
      <c r="X139">
        <v>-185737400</v>
      </c>
      <c r="Y139">
        <v>155.21280000000002</v>
      </c>
      <c r="AA139">
        <v>0</v>
      </c>
      <c r="AB139">
        <v>0</v>
      </c>
      <c r="AC139">
        <v>0</v>
      </c>
      <c r="AD139">
        <v>0</v>
      </c>
      <c r="AE139">
        <v>0</v>
      </c>
      <c r="AF139">
        <v>0</v>
      </c>
      <c r="AG139">
        <v>0</v>
      </c>
      <c r="AH139">
        <v>0</v>
      </c>
      <c r="AI139">
        <v>1</v>
      </c>
      <c r="AJ139">
        <v>1</v>
      </c>
      <c r="AK139">
        <v>1</v>
      </c>
      <c r="AL139">
        <v>1</v>
      </c>
      <c r="AN139">
        <v>0</v>
      </c>
      <c r="AO139">
        <v>1</v>
      </c>
      <c r="AP139">
        <v>1</v>
      </c>
      <c r="AQ139">
        <v>0</v>
      </c>
      <c r="AR139">
        <v>0</v>
      </c>
      <c r="AS139" t="s">
        <v>3</v>
      </c>
      <c r="AT139">
        <v>80.84</v>
      </c>
      <c r="AU139" t="s">
        <v>75</v>
      </c>
      <c r="AV139">
        <v>2</v>
      </c>
      <c r="AW139">
        <v>2</v>
      </c>
      <c r="AX139">
        <v>76148465</v>
      </c>
      <c r="AY139">
        <v>1</v>
      </c>
      <c r="AZ139">
        <v>0</v>
      </c>
      <c r="BA139">
        <v>139</v>
      </c>
      <c r="BB139">
        <v>0</v>
      </c>
      <c r="BC139">
        <v>0</v>
      </c>
      <c r="BD139">
        <v>0</v>
      </c>
      <c r="BE139">
        <v>0</v>
      </c>
      <c r="BF139">
        <v>0</v>
      </c>
      <c r="BG139">
        <v>0</v>
      </c>
      <c r="BH139">
        <v>0</v>
      </c>
      <c r="BI139">
        <v>0</v>
      </c>
      <c r="BJ139">
        <v>0</v>
      </c>
      <c r="BK139">
        <v>0</v>
      </c>
      <c r="BL139">
        <v>0</v>
      </c>
      <c r="BM139">
        <v>0</v>
      </c>
      <c r="BN139">
        <v>0</v>
      </c>
      <c r="BO139">
        <v>0</v>
      </c>
      <c r="BP139">
        <v>0</v>
      </c>
      <c r="BQ139">
        <v>0</v>
      </c>
      <c r="BR139">
        <v>0</v>
      </c>
      <c r="BS139">
        <v>0</v>
      </c>
      <c r="BT139">
        <v>0</v>
      </c>
      <c r="BU139">
        <v>0</v>
      </c>
      <c r="BV139">
        <v>0</v>
      </c>
      <c r="BW139">
        <v>0</v>
      </c>
      <c r="CX139">
        <f>Y139*Source!I98</f>
        <v>19.246387200000001</v>
      </c>
      <c r="CY139">
        <f>AD139</f>
        <v>0</v>
      </c>
      <c r="CZ139">
        <f>AH139</f>
        <v>0</v>
      </c>
      <c r="DA139">
        <f>AL139</f>
        <v>1</v>
      </c>
      <c r="DB139">
        <f>ROUND((ROUND(AT139*CZ139,2)*1.2*1.6),6)</f>
        <v>0</v>
      </c>
      <c r="DC139">
        <f>ROUND((ROUND(AT139*AG139,2)*1.2*1.6),6)</f>
        <v>0</v>
      </c>
    </row>
    <row r="140" spans="1:107" x14ac:dyDescent="0.2">
      <c r="A140">
        <f>ROW(Source!A98)</f>
        <v>98</v>
      </c>
      <c r="B140">
        <v>76147894</v>
      </c>
      <c r="C140">
        <v>76148448</v>
      </c>
      <c r="D140">
        <v>48976039</v>
      </c>
      <c r="E140">
        <v>1</v>
      </c>
      <c r="F140">
        <v>1</v>
      </c>
      <c r="G140">
        <v>1</v>
      </c>
      <c r="H140">
        <v>2</v>
      </c>
      <c r="I140" t="s">
        <v>691</v>
      </c>
      <c r="J140" t="s">
        <v>692</v>
      </c>
      <c r="K140" t="s">
        <v>693</v>
      </c>
      <c r="L140">
        <v>1368</v>
      </c>
      <c r="N140">
        <v>1011</v>
      </c>
      <c r="O140" t="s">
        <v>633</v>
      </c>
      <c r="P140" t="s">
        <v>633</v>
      </c>
      <c r="Q140">
        <v>1</v>
      </c>
      <c r="W140">
        <v>0</v>
      </c>
      <c r="X140">
        <v>-1683568813</v>
      </c>
      <c r="Y140">
        <v>77.606400000000008</v>
      </c>
      <c r="AA140">
        <v>0</v>
      </c>
      <c r="AB140">
        <v>425.57</v>
      </c>
      <c r="AC140">
        <v>25.1</v>
      </c>
      <c r="AD140">
        <v>0</v>
      </c>
      <c r="AE140">
        <v>0</v>
      </c>
      <c r="AF140">
        <v>425.57</v>
      </c>
      <c r="AG140">
        <v>25.1</v>
      </c>
      <c r="AH140">
        <v>0</v>
      </c>
      <c r="AI140">
        <v>1</v>
      </c>
      <c r="AJ140">
        <v>1</v>
      </c>
      <c r="AK140">
        <v>1</v>
      </c>
      <c r="AL140">
        <v>1</v>
      </c>
      <c r="AN140">
        <v>0</v>
      </c>
      <c r="AO140">
        <v>1</v>
      </c>
      <c r="AP140">
        <v>1</v>
      </c>
      <c r="AQ140">
        <v>0</v>
      </c>
      <c r="AR140">
        <v>0</v>
      </c>
      <c r="AS140" t="s">
        <v>3</v>
      </c>
      <c r="AT140">
        <v>40.42</v>
      </c>
      <c r="AU140" t="s">
        <v>75</v>
      </c>
      <c r="AV140">
        <v>0</v>
      </c>
      <c r="AW140">
        <v>2</v>
      </c>
      <c r="AX140">
        <v>76148466</v>
      </c>
      <c r="AY140">
        <v>1</v>
      </c>
      <c r="AZ140">
        <v>0</v>
      </c>
      <c r="BA140">
        <v>140</v>
      </c>
      <c r="BB140">
        <v>0</v>
      </c>
      <c r="BC140">
        <v>0</v>
      </c>
      <c r="BD140">
        <v>0</v>
      </c>
      <c r="BE140">
        <v>0</v>
      </c>
      <c r="BF140">
        <v>0</v>
      </c>
      <c r="BG140">
        <v>0</v>
      </c>
      <c r="BH140">
        <v>0</v>
      </c>
      <c r="BI140">
        <v>0</v>
      </c>
      <c r="BJ140">
        <v>0</v>
      </c>
      <c r="BK140">
        <v>0</v>
      </c>
      <c r="BL140">
        <v>0</v>
      </c>
      <c r="BM140">
        <v>0</v>
      </c>
      <c r="BN140">
        <v>0</v>
      </c>
      <c r="BO140">
        <v>0</v>
      </c>
      <c r="BP140">
        <v>0</v>
      </c>
      <c r="BQ140">
        <v>0</v>
      </c>
      <c r="BR140">
        <v>0</v>
      </c>
      <c r="BS140">
        <v>0</v>
      </c>
      <c r="BT140">
        <v>0</v>
      </c>
      <c r="BU140">
        <v>0</v>
      </c>
      <c r="BV140">
        <v>0</v>
      </c>
      <c r="BW140">
        <v>0</v>
      </c>
      <c r="CX140">
        <f>Y140*Source!I98</f>
        <v>9.6231936000000005</v>
      </c>
      <c r="CY140">
        <f>AB140</f>
        <v>425.57</v>
      </c>
      <c r="CZ140">
        <f>AF140</f>
        <v>425.57</v>
      </c>
      <c r="DA140">
        <f>AJ140</f>
        <v>1</v>
      </c>
      <c r="DB140">
        <f>ROUND((ROUND(AT140*CZ140,2)*1.2*1.6),6)</f>
        <v>33026.9568</v>
      </c>
      <c r="DC140">
        <f>ROUND((ROUND(AT140*AG140,2)*1.2*1.6),6)</f>
        <v>1947.9168</v>
      </c>
    </row>
    <row r="141" spans="1:107" x14ac:dyDescent="0.2">
      <c r="A141">
        <f>ROW(Source!A98)</f>
        <v>98</v>
      </c>
      <c r="B141">
        <v>76147894</v>
      </c>
      <c r="C141">
        <v>76148448</v>
      </c>
      <c r="D141">
        <v>48967040</v>
      </c>
      <c r="E141">
        <v>1</v>
      </c>
      <c r="F141">
        <v>1</v>
      </c>
      <c r="G141">
        <v>1</v>
      </c>
      <c r="H141">
        <v>3</v>
      </c>
      <c r="I141" t="s">
        <v>719</v>
      </c>
      <c r="J141" t="s">
        <v>720</v>
      </c>
      <c r="K141" t="s">
        <v>721</v>
      </c>
      <c r="L141">
        <v>1354</v>
      </c>
      <c r="N141">
        <v>1010</v>
      </c>
      <c r="O141" t="s">
        <v>149</v>
      </c>
      <c r="P141" t="s">
        <v>149</v>
      </c>
      <c r="Q141">
        <v>1</v>
      </c>
      <c r="W141">
        <v>0</v>
      </c>
      <c r="X141">
        <v>-1474121125</v>
      </c>
      <c r="Y141">
        <v>1.03</v>
      </c>
      <c r="AA141">
        <v>56.46</v>
      </c>
      <c r="AB141">
        <v>0</v>
      </c>
      <c r="AC141">
        <v>0</v>
      </c>
      <c r="AD141">
        <v>0</v>
      </c>
      <c r="AE141">
        <v>56.46</v>
      </c>
      <c r="AF141">
        <v>0</v>
      </c>
      <c r="AG141">
        <v>0</v>
      </c>
      <c r="AH141">
        <v>0</v>
      </c>
      <c r="AI141">
        <v>1</v>
      </c>
      <c r="AJ141">
        <v>1</v>
      </c>
      <c r="AK141">
        <v>1</v>
      </c>
      <c r="AL141">
        <v>1</v>
      </c>
      <c r="AN141">
        <v>0</v>
      </c>
      <c r="AO141">
        <v>1</v>
      </c>
      <c r="AP141">
        <v>0</v>
      </c>
      <c r="AQ141">
        <v>0</v>
      </c>
      <c r="AR141">
        <v>0</v>
      </c>
      <c r="AS141" t="s">
        <v>3</v>
      </c>
      <c r="AT141">
        <v>1.03</v>
      </c>
      <c r="AU141" t="s">
        <v>3</v>
      </c>
      <c r="AV141">
        <v>0</v>
      </c>
      <c r="AW141">
        <v>2</v>
      </c>
      <c r="AX141">
        <v>76148467</v>
      </c>
      <c r="AY141">
        <v>1</v>
      </c>
      <c r="AZ141">
        <v>0</v>
      </c>
      <c r="BA141">
        <v>141</v>
      </c>
      <c r="BB141">
        <v>0</v>
      </c>
      <c r="BC141">
        <v>0</v>
      </c>
      <c r="BD141">
        <v>0</v>
      </c>
      <c r="BE141">
        <v>0</v>
      </c>
      <c r="BF141">
        <v>0</v>
      </c>
      <c r="BG141">
        <v>0</v>
      </c>
      <c r="BH141">
        <v>0</v>
      </c>
      <c r="BI141">
        <v>0</v>
      </c>
      <c r="BJ141">
        <v>0</v>
      </c>
      <c r="BK141">
        <v>0</v>
      </c>
      <c r="BL141">
        <v>0</v>
      </c>
      <c r="BM141">
        <v>0</v>
      </c>
      <c r="BN141">
        <v>0</v>
      </c>
      <c r="BO141">
        <v>0</v>
      </c>
      <c r="BP141">
        <v>0</v>
      </c>
      <c r="BQ141">
        <v>0</v>
      </c>
      <c r="BR141">
        <v>0</v>
      </c>
      <c r="BS141">
        <v>0</v>
      </c>
      <c r="BT141">
        <v>0</v>
      </c>
      <c r="BU141">
        <v>0</v>
      </c>
      <c r="BV141">
        <v>0</v>
      </c>
      <c r="BW141">
        <v>0</v>
      </c>
      <c r="CX141">
        <f>Y141*Source!I98</f>
        <v>0.12772</v>
      </c>
      <c r="CY141">
        <f t="shared" ref="CY141:CY152" si="18">AA141</f>
        <v>56.46</v>
      </c>
      <c r="CZ141">
        <f t="shared" ref="CZ141:CZ152" si="19">AE141</f>
        <v>56.46</v>
      </c>
      <c r="DA141">
        <f t="shared" ref="DA141:DA152" si="20">AI141</f>
        <v>1</v>
      </c>
      <c r="DB141">
        <f t="shared" ref="DB141:DB152" si="21">ROUND(ROUND(AT141*CZ141,2),6)</f>
        <v>58.15</v>
      </c>
      <c r="DC141">
        <f t="shared" ref="DC141:DC152" si="22">ROUND(ROUND(AT141*AG141,2),6)</f>
        <v>0</v>
      </c>
    </row>
    <row r="142" spans="1:107" x14ac:dyDescent="0.2">
      <c r="A142">
        <f>ROW(Source!A98)</f>
        <v>98</v>
      </c>
      <c r="B142">
        <v>76147894</v>
      </c>
      <c r="C142">
        <v>76148448</v>
      </c>
      <c r="D142">
        <v>48967611</v>
      </c>
      <c r="E142">
        <v>1</v>
      </c>
      <c r="F142">
        <v>1</v>
      </c>
      <c r="G142">
        <v>1</v>
      </c>
      <c r="H142">
        <v>3</v>
      </c>
      <c r="I142" t="s">
        <v>722</v>
      </c>
      <c r="J142" t="s">
        <v>723</v>
      </c>
      <c r="K142" t="s">
        <v>724</v>
      </c>
      <c r="L142">
        <v>1354</v>
      </c>
      <c r="N142">
        <v>1010</v>
      </c>
      <c r="O142" t="s">
        <v>149</v>
      </c>
      <c r="P142" t="s">
        <v>149</v>
      </c>
      <c r="Q142">
        <v>1</v>
      </c>
      <c r="W142">
        <v>0</v>
      </c>
      <c r="X142">
        <v>1363865312</v>
      </c>
      <c r="Y142">
        <v>1.03</v>
      </c>
      <c r="AA142">
        <v>194.29</v>
      </c>
      <c r="AB142">
        <v>0</v>
      </c>
      <c r="AC142">
        <v>0</v>
      </c>
      <c r="AD142">
        <v>0</v>
      </c>
      <c r="AE142">
        <v>194.29</v>
      </c>
      <c r="AF142">
        <v>0</v>
      </c>
      <c r="AG142">
        <v>0</v>
      </c>
      <c r="AH142">
        <v>0</v>
      </c>
      <c r="AI142">
        <v>1</v>
      </c>
      <c r="AJ142">
        <v>1</v>
      </c>
      <c r="AK142">
        <v>1</v>
      </c>
      <c r="AL142">
        <v>1</v>
      </c>
      <c r="AN142">
        <v>0</v>
      </c>
      <c r="AO142">
        <v>1</v>
      </c>
      <c r="AP142">
        <v>0</v>
      </c>
      <c r="AQ142">
        <v>0</v>
      </c>
      <c r="AR142">
        <v>0</v>
      </c>
      <c r="AS142" t="s">
        <v>3</v>
      </c>
      <c r="AT142">
        <v>1.03</v>
      </c>
      <c r="AU142" t="s">
        <v>3</v>
      </c>
      <c r="AV142">
        <v>0</v>
      </c>
      <c r="AW142">
        <v>2</v>
      </c>
      <c r="AX142">
        <v>76148468</v>
      </c>
      <c r="AY142">
        <v>1</v>
      </c>
      <c r="AZ142">
        <v>0</v>
      </c>
      <c r="BA142">
        <v>142</v>
      </c>
      <c r="BB142">
        <v>0</v>
      </c>
      <c r="BC142">
        <v>0</v>
      </c>
      <c r="BD142">
        <v>0</v>
      </c>
      <c r="BE142">
        <v>0</v>
      </c>
      <c r="BF142">
        <v>0</v>
      </c>
      <c r="BG142">
        <v>0</v>
      </c>
      <c r="BH142">
        <v>0</v>
      </c>
      <c r="BI142">
        <v>0</v>
      </c>
      <c r="BJ142">
        <v>0</v>
      </c>
      <c r="BK142">
        <v>0</v>
      </c>
      <c r="BL142">
        <v>0</v>
      </c>
      <c r="BM142">
        <v>0</v>
      </c>
      <c r="BN142">
        <v>0</v>
      </c>
      <c r="BO142">
        <v>0</v>
      </c>
      <c r="BP142">
        <v>0</v>
      </c>
      <c r="BQ142">
        <v>0</v>
      </c>
      <c r="BR142">
        <v>0</v>
      </c>
      <c r="BS142">
        <v>0</v>
      </c>
      <c r="BT142">
        <v>0</v>
      </c>
      <c r="BU142">
        <v>0</v>
      </c>
      <c r="BV142">
        <v>0</v>
      </c>
      <c r="BW142">
        <v>0</v>
      </c>
      <c r="CX142">
        <f>Y142*Source!I98</f>
        <v>0.12772</v>
      </c>
      <c r="CY142">
        <f t="shared" si="18"/>
        <v>194.29</v>
      </c>
      <c r="CZ142">
        <f t="shared" si="19"/>
        <v>194.29</v>
      </c>
      <c r="DA142">
        <f t="shared" si="20"/>
        <v>1</v>
      </c>
      <c r="DB142">
        <f t="shared" si="21"/>
        <v>200.12</v>
      </c>
      <c r="DC142">
        <f t="shared" si="22"/>
        <v>0</v>
      </c>
    </row>
    <row r="143" spans="1:107" x14ac:dyDescent="0.2">
      <c r="A143">
        <f>ROW(Source!A98)</f>
        <v>98</v>
      </c>
      <c r="B143">
        <v>76147894</v>
      </c>
      <c r="C143">
        <v>76148448</v>
      </c>
      <c r="D143">
        <v>48965995</v>
      </c>
      <c r="E143">
        <v>1</v>
      </c>
      <c r="F143">
        <v>1</v>
      </c>
      <c r="G143">
        <v>1</v>
      </c>
      <c r="H143">
        <v>3</v>
      </c>
      <c r="I143" t="s">
        <v>725</v>
      </c>
      <c r="J143" t="s">
        <v>726</v>
      </c>
      <c r="K143" t="s">
        <v>727</v>
      </c>
      <c r="L143">
        <v>1354</v>
      </c>
      <c r="N143">
        <v>1010</v>
      </c>
      <c r="O143" t="s">
        <v>149</v>
      </c>
      <c r="P143" t="s">
        <v>149</v>
      </c>
      <c r="Q143">
        <v>1</v>
      </c>
      <c r="W143">
        <v>0</v>
      </c>
      <c r="X143">
        <v>104205866</v>
      </c>
      <c r="Y143">
        <v>20.6</v>
      </c>
      <c r="AA143">
        <v>7.91</v>
      </c>
      <c r="AB143">
        <v>0</v>
      </c>
      <c r="AC143">
        <v>0</v>
      </c>
      <c r="AD143">
        <v>0</v>
      </c>
      <c r="AE143">
        <v>7.91</v>
      </c>
      <c r="AF143">
        <v>0</v>
      </c>
      <c r="AG143">
        <v>0</v>
      </c>
      <c r="AH143">
        <v>0</v>
      </c>
      <c r="AI143">
        <v>1</v>
      </c>
      <c r="AJ143">
        <v>1</v>
      </c>
      <c r="AK143">
        <v>1</v>
      </c>
      <c r="AL143">
        <v>1</v>
      </c>
      <c r="AN143">
        <v>0</v>
      </c>
      <c r="AO143">
        <v>1</v>
      </c>
      <c r="AP143">
        <v>0</v>
      </c>
      <c r="AQ143">
        <v>0</v>
      </c>
      <c r="AR143">
        <v>0</v>
      </c>
      <c r="AS143" t="s">
        <v>3</v>
      </c>
      <c r="AT143">
        <v>20.6</v>
      </c>
      <c r="AU143" t="s">
        <v>3</v>
      </c>
      <c r="AV143">
        <v>0</v>
      </c>
      <c r="AW143">
        <v>2</v>
      </c>
      <c r="AX143">
        <v>76148469</v>
      </c>
      <c r="AY143">
        <v>1</v>
      </c>
      <c r="AZ143">
        <v>0</v>
      </c>
      <c r="BA143">
        <v>143</v>
      </c>
      <c r="BB143">
        <v>0</v>
      </c>
      <c r="BC143">
        <v>0</v>
      </c>
      <c r="BD143">
        <v>0</v>
      </c>
      <c r="BE143">
        <v>0</v>
      </c>
      <c r="BF143">
        <v>0</v>
      </c>
      <c r="BG143">
        <v>0</v>
      </c>
      <c r="BH143">
        <v>0</v>
      </c>
      <c r="BI143">
        <v>0</v>
      </c>
      <c r="BJ143">
        <v>0</v>
      </c>
      <c r="BK143">
        <v>0</v>
      </c>
      <c r="BL143">
        <v>0</v>
      </c>
      <c r="BM143">
        <v>0</v>
      </c>
      <c r="BN143">
        <v>0</v>
      </c>
      <c r="BO143">
        <v>0</v>
      </c>
      <c r="BP143">
        <v>0</v>
      </c>
      <c r="BQ143">
        <v>0</v>
      </c>
      <c r="BR143">
        <v>0</v>
      </c>
      <c r="BS143">
        <v>0</v>
      </c>
      <c r="BT143">
        <v>0</v>
      </c>
      <c r="BU143">
        <v>0</v>
      </c>
      <c r="BV143">
        <v>0</v>
      </c>
      <c r="BW143">
        <v>0</v>
      </c>
      <c r="CX143">
        <f>Y143*Source!I98</f>
        <v>2.5544000000000002</v>
      </c>
      <c r="CY143">
        <f t="shared" si="18"/>
        <v>7.91</v>
      </c>
      <c r="CZ143">
        <f t="shared" si="19"/>
        <v>7.91</v>
      </c>
      <c r="DA143">
        <f t="shared" si="20"/>
        <v>1</v>
      </c>
      <c r="DB143">
        <f t="shared" si="21"/>
        <v>162.94999999999999</v>
      </c>
      <c r="DC143">
        <f t="shared" si="22"/>
        <v>0</v>
      </c>
    </row>
    <row r="144" spans="1:107" x14ac:dyDescent="0.2">
      <c r="A144">
        <f>ROW(Source!A98)</f>
        <v>98</v>
      </c>
      <c r="B144">
        <v>76147894</v>
      </c>
      <c r="C144">
        <v>76148448</v>
      </c>
      <c r="D144">
        <v>48965693</v>
      </c>
      <c r="E144">
        <v>1</v>
      </c>
      <c r="F144">
        <v>1</v>
      </c>
      <c r="G144">
        <v>1</v>
      </c>
      <c r="H144">
        <v>3</v>
      </c>
      <c r="I144" t="s">
        <v>728</v>
      </c>
      <c r="J144" t="s">
        <v>729</v>
      </c>
      <c r="K144" t="s">
        <v>730</v>
      </c>
      <c r="L144">
        <v>1354</v>
      </c>
      <c r="N144">
        <v>1010</v>
      </c>
      <c r="O144" t="s">
        <v>149</v>
      </c>
      <c r="P144" t="s">
        <v>149</v>
      </c>
      <c r="Q144">
        <v>1</v>
      </c>
      <c r="W144">
        <v>0</v>
      </c>
      <c r="X144">
        <v>-1827931980</v>
      </c>
      <c r="Y144">
        <v>20.6</v>
      </c>
      <c r="AA144">
        <v>11.39</v>
      </c>
      <c r="AB144">
        <v>0</v>
      </c>
      <c r="AC144">
        <v>0</v>
      </c>
      <c r="AD144">
        <v>0</v>
      </c>
      <c r="AE144">
        <v>11.39</v>
      </c>
      <c r="AF144">
        <v>0</v>
      </c>
      <c r="AG144">
        <v>0</v>
      </c>
      <c r="AH144">
        <v>0</v>
      </c>
      <c r="AI144">
        <v>1</v>
      </c>
      <c r="AJ144">
        <v>1</v>
      </c>
      <c r="AK144">
        <v>1</v>
      </c>
      <c r="AL144">
        <v>1</v>
      </c>
      <c r="AN144">
        <v>0</v>
      </c>
      <c r="AO144">
        <v>1</v>
      </c>
      <c r="AP144">
        <v>0</v>
      </c>
      <c r="AQ144">
        <v>0</v>
      </c>
      <c r="AR144">
        <v>0</v>
      </c>
      <c r="AS144" t="s">
        <v>3</v>
      </c>
      <c r="AT144">
        <v>20.6</v>
      </c>
      <c r="AU144" t="s">
        <v>3</v>
      </c>
      <c r="AV144">
        <v>0</v>
      </c>
      <c r="AW144">
        <v>2</v>
      </c>
      <c r="AX144">
        <v>76148470</v>
      </c>
      <c r="AY144">
        <v>1</v>
      </c>
      <c r="AZ144">
        <v>0</v>
      </c>
      <c r="BA144">
        <v>144</v>
      </c>
      <c r="BB144">
        <v>0</v>
      </c>
      <c r="BC144">
        <v>0</v>
      </c>
      <c r="BD144">
        <v>0</v>
      </c>
      <c r="BE144">
        <v>0</v>
      </c>
      <c r="BF144">
        <v>0</v>
      </c>
      <c r="BG144">
        <v>0</v>
      </c>
      <c r="BH144">
        <v>0</v>
      </c>
      <c r="BI144">
        <v>0</v>
      </c>
      <c r="BJ144">
        <v>0</v>
      </c>
      <c r="BK144">
        <v>0</v>
      </c>
      <c r="BL144">
        <v>0</v>
      </c>
      <c r="BM144">
        <v>0</v>
      </c>
      <c r="BN144">
        <v>0</v>
      </c>
      <c r="BO144">
        <v>0</v>
      </c>
      <c r="BP144">
        <v>0</v>
      </c>
      <c r="BQ144">
        <v>0</v>
      </c>
      <c r="BR144">
        <v>0</v>
      </c>
      <c r="BS144">
        <v>0</v>
      </c>
      <c r="BT144">
        <v>0</v>
      </c>
      <c r="BU144">
        <v>0</v>
      </c>
      <c r="BV144">
        <v>0</v>
      </c>
      <c r="BW144">
        <v>0</v>
      </c>
      <c r="CX144">
        <f>Y144*Source!I98</f>
        <v>2.5544000000000002</v>
      </c>
      <c r="CY144">
        <f t="shared" si="18"/>
        <v>11.39</v>
      </c>
      <c r="CZ144">
        <f t="shared" si="19"/>
        <v>11.39</v>
      </c>
      <c r="DA144">
        <f t="shared" si="20"/>
        <v>1</v>
      </c>
      <c r="DB144">
        <f t="shared" si="21"/>
        <v>234.63</v>
      </c>
      <c r="DC144">
        <f t="shared" si="22"/>
        <v>0</v>
      </c>
    </row>
    <row r="145" spans="1:107" x14ac:dyDescent="0.2">
      <c r="A145">
        <f>ROW(Source!A98)</f>
        <v>98</v>
      </c>
      <c r="B145">
        <v>76147894</v>
      </c>
      <c r="C145">
        <v>76148448</v>
      </c>
      <c r="D145">
        <v>48969145</v>
      </c>
      <c r="E145">
        <v>1</v>
      </c>
      <c r="F145">
        <v>1</v>
      </c>
      <c r="G145">
        <v>1</v>
      </c>
      <c r="H145">
        <v>3</v>
      </c>
      <c r="I145" t="s">
        <v>731</v>
      </c>
      <c r="J145" t="s">
        <v>732</v>
      </c>
      <c r="K145" t="s">
        <v>733</v>
      </c>
      <c r="L145">
        <v>1354</v>
      </c>
      <c r="N145">
        <v>1010</v>
      </c>
      <c r="O145" t="s">
        <v>149</v>
      </c>
      <c r="P145" t="s">
        <v>149</v>
      </c>
      <c r="Q145">
        <v>1</v>
      </c>
      <c r="W145">
        <v>0</v>
      </c>
      <c r="X145">
        <v>923455488</v>
      </c>
      <c r="Y145">
        <v>1.03</v>
      </c>
      <c r="AA145">
        <v>119.11</v>
      </c>
      <c r="AB145">
        <v>0</v>
      </c>
      <c r="AC145">
        <v>0</v>
      </c>
      <c r="AD145">
        <v>0</v>
      </c>
      <c r="AE145">
        <v>119.11</v>
      </c>
      <c r="AF145">
        <v>0</v>
      </c>
      <c r="AG145">
        <v>0</v>
      </c>
      <c r="AH145">
        <v>0</v>
      </c>
      <c r="AI145">
        <v>1</v>
      </c>
      <c r="AJ145">
        <v>1</v>
      </c>
      <c r="AK145">
        <v>1</v>
      </c>
      <c r="AL145">
        <v>1</v>
      </c>
      <c r="AN145">
        <v>0</v>
      </c>
      <c r="AO145">
        <v>1</v>
      </c>
      <c r="AP145">
        <v>0</v>
      </c>
      <c r="AQ145">
        <v>0</v>
      </c>
      <c r="AR145">
        <v>0</v>
      </c>
      <c r="AS145" t="s">
        <v>3</v>
      </c>
      <c r="AT145">
        <v>1.03</v>
      </c>
      <c r="AU145" t="s">
        <v>3</v>
      </c>
      <c r="AV145">
        <v>0</v>
      </c>
      <c r="AW145">
        <v>2</v>
      </c>
      <c r="AX145">
        <v>76148471</v>
      </c>
      <c r="AY145">
        <v>1</v>
      </c>
      <c r="AZ145">
        <v>0</v>
      </c>
      <c r="BA145">
        <v>145</v>
      </c>
      <c r="BB145">
        <v>0</v>
      </c>
      <c r="BC145">
        <v>0</v>
      </c>
      <c r="BD145">
        <v>0</v>
      </c>
      <c r="BE145">
        <v>0</v>
      </c>
      <c r="BF145">
        <v>0</v>
      </c>
      <c r="BG145">
        <v>0</v>
      </c>
      <c r="BH145">
        <v>0</v>
      </c>
      <c r="BI145">
        <v>0</v>
      </c>
      <c r="BJ145">
        <v>0</v>
      </c>
      <c r="BK145">
        <v>0</v>
      </c>
      <c r="BL145">
        <v>0</v>
      </c>
      <c r="BM145">
        <v>0</v>
      </c>
      <c r="BN145">
        <v>0</v>
      </c>
      <c r="BO145">
        <v>0</v>
      </c>
      <c r="BP145">
        <v>0</v>
      </c>
      <c r="BQ145">
        <v>0</v>
      </c>
      <c r="BR145">
        <v>0</v>
      </c>
      <c r="BS145">
        <v>0</v>
      </c>
      <c r="BT145">
        <v>0</v>
      </c>
      <c r="BU145">
        <v>0</v>
      </c>
      <c r="BV145">
        <v>0</v>
      </c>
      <c r="BW145">
        <v>0</v>
      </c>
      <c r="CX145">
        <f>Y145*Source!I98</f>
        <v>0.12772</v>
      </c>
      <c r="CY145">
        <f t="shared" si="18"/>
        <v>119.11</v>
      </c>
      <c r="CZ145">
        <f t="shared" si="19"/>
        <v>119.11</v>
      </c>
      <c r="DA145">
        <f t="shared" si="20"/>
        <v>1</v>
      </c>
      <c r="DB145">
        <f t="shared" si="21"/>
        <v>122.68</v>
      </c>
      <c r="DC145">
        <f t="shared" si="22"/>
        <v>0</v>
      </c>
    </row>
    <row r="146" spans="1:107" x14ac:dyDescent="0.2">
      <c r="A146">
        <f>ROW(Source!A98)</f>
        <v>98</v>
      </c>
      <c r="B146">
        <v>76147894</v>
      </c>
      <c r="C146">
        <v>76148448</v>
      </c>
      <c r="D146">
        <v>48965965</v>
      </c>
      <c r="E146">
        <v>1</v>
      </c>
      <c r="F146">
        <v>1</v>
      </c>
      <c r="G146">
        <v>1</v>
      </c>
      <c r="H146">
        <v>3</v>
      </c>
      <c r="I146" t="s">
        <v>734</v>
      </c>
      <c r="J146" t="s">
        <v>735</v>
      </c>
      <c r="K146" t="s">
        <v>736</v>
      </c>
      <c r="L146">
        <v>1354</v>
      </c>
      <c r="N146">
        <v>1010</v>
      </c>
      <c r="O146" t="s">
        <v>149</v>
      </c>
      <c r="P146" t="s">
        <v>149</v>
      </c>
      <c r="Q146">
        <v>1</v>
      </c>
      <c r="W146">
        <v>0</v>
      </c>
      <c r="X146">
        <v>523095907</v>
      </c>
      <c r="Y146">
        <v>20.6</v>
      </c>
      <c r="AA146">
        <v>3.68</v>
      </c>
      <c r="AB146">
        <v>0</v>
      </c>
      <c r="AC146">
        <v>0</v>
      </c>
      <c r="AD146">
        <v>0</v>
      </c>
      <c r="AE146">
        <v>3.68</v>
      </c>
      <c r="AF146">
        <v>0</v>
      </c>
      <c r="AG146">
        <v>0</v>
      </c>
      <c r="AH146">
        <v>0</v>
      </c>
      <c r="AI146">
        <v>1</v>
      </c>
      <c r="AJ146">
        <v>1</v>
      </c>
      <c r="AK146">
        <v>1</v>
      </c>
      <c r="AL146">
        <v>1</v>
      </c>
      <c r="AN146">
        <v>0</v>
      </c>
      <c r="AO146">
        <v>1</v>
      </c>
      <c r="AP146">
        <v>0</v>
      </c>
      <c r="AQ146">
        <v>0</v>
      </c>
      <c r="AR146">
        <v>0</v>
      </c>
      <c r="AS146" t="s">
        <v>3</v>
      </c>
      <c r="AT146">
        <v>20.6</v>
      </c>
      <c r="AU146" t="s">
        <v>3</v>
      </c>
      <c r="AV146">
        <v>0</v>
      </c>
      <c r="AW146">
        <v>2</v>
      </c>
      <c r="AX146">
        <v>76148472</v>
      </c>
      <c r="AY146">
        <v>1</v>
      </c>
      <c r="AZ146">
        <v>0</v>
      </c>
      <c r="BA146">
        <v>146</v>
      </c>
      <c r="BB146">
        <v>0</v>
      </c>
      <c r="BC146">
        <v>0</v>
      </c>
      <c r="BD146">
        <v>0</v>
      </c>
      <c r="BE146">
        <v>0</v>
      </c>
      <c r="BF146">
        <v>0</v>
      </c>
      <c r="BG146">
        <v>0</v>
      </c>
      <c r="BH146">
        <v>0</v>
      </c>
      <c r="BI146">
        <v>0</v>
      </c>
      <c r="BJ146">
        <v>0</v>
      </c>
      <c r="BK146">
        <v>0</v>
      </c>
      <c r="BL146">
        <v>0</v>
      </c>
      <c r="BM146">
        <v>0</v>
      </c>
      <c r="BN146">
        <v>0</v>
      </c>
      <c r="BO146">
        <v>0</v>
      </c>
      <c r="BP146">
        <v>0</v>
      </c>
      <c r="BQ146">
        <v>0</v>
      </c>
      <c r="BR146">
        <v>0</v>
      </c>
      <c r="BS146">
        <v>0</v>
      </c>
      <c r="BT146">
        <v>0</v>
      </c>
      <c r="BU146">
        <v>0</v>
      </c>
      <c r="BV146">
        <v>0</v>
      </c>
      <c r="BW146">
        <v>0</v>
      </c>
      <c r="CX146">
        <f>Y146*Source!I98</f>
        <v>2.5544000000000002</v>
      </c>
      <c r="CY146">
        <f t="shared" si="18"/>
        <v>3.68</v>
      </c>
      <c r="CZ146">
        <f t="shared" si="19"/>
        <v>3.68</v>
      </c>
      <c r="DA146">
        <f t="shared" si="20"/>
        <v>1</v>
      </c>
      <c r="DB146">
        <f t="shared" si="21"/>
        <v>75.81</v>
      </c>
      <c r="DC146">
        <f t="shared" si="22"/>
        <v>0</v>
      </c>
    </row>
    <row r="147" spans="1:107" x14ac:dyDescent="0.2">
      <c r="A147">
        <f>ROW(Source!A98)</f>
        <v>98</v>
      </c>
      <c r="B147">
        <v>76147894</v>
      </c>
      <c r="C147">
        <v>76148448</v>
      </c>
      <c r="D147">
        <v>48967478</v>
      </c>
      <c r="E147">
        <v>1</v>
      </c>
      <c r="F147">
        <v>1</v>
      </c>
      <c r="G147">
        <v>1</v>
      </c>
      <c r="H147">
        <v>3</v>
      </c>
      <c r="I147" t="s">
        <v>737</v>
      </c>
      <c r="J147" t="s">
        <v>738</v>
      </c>
      <c r="K147" t="s">
        <v>739</v>
      </c>
      <c r="L147">
        <v>1354</v>
      </c>
      <c r="N147">
        <v>1010</v>
      </c>
      <c r="O147" t="s">
        <v>149</v>
      </c>
      <c r="P147" t="s">
        <v>149</v>
      </c>
      <c r="Q147">
        <v>1</v>
      </c>
      <c r="W147">
        <v>0</v>
      </c>
      <c r="X147">
        <v>-409566024</v>
      </c>
      <c r="Y147">
        <v>1.03</v>
      </c>
      <c r="AA147">
        <v>262.38</v>
      </c>
      <c r="AB147">
        <v>0</v>
      </c>
      <c r="AC147">
        <v>0</v>
      </c>
      <c r="AD147">
        <v>0</v>
      </c>
      <c r="AE147">
        <v>262.38</v>
      </c>
      <c r="AF147">
        <v>0</v>
      </c>
      <c r="AG147">
        <v>0</v>
      </c>
      <c r="AH147">
        <v>0</v>
      </c>
      <c r="AI147">
        <v>1</v>
      </c>
      <c r="AJ147">
        <v>1</v>
      </c>
      <c r="AK147">
        <v>1</v>
      </c>
      <c r="AL147">
        <v>1</v>
      </c>
      <c r="AN147">
        <v>0</v>
      </c>
      <c r="AO147">
        <v>1</v>
      </c>
      <c r="AP147">
        <v>0</v>
      </c>
      <c r="AQ147">
        <v>0</v>
      </c>
      <c r="AR147">
        <v>0</v>
      </c>
      <c r="AS147" t="s">
        <v>3</v>
      </c>
      <c r="AT147">
        <v>1.03</v>
      </c>
      <c r="AU147" t="s">
        <v>3</v>
      </c>
      <c r="AV147">
        <v>0</v>
      </c>
      <c r="AW147">
        <v>2</v>
      </c>
      <c r="AX147">
        <v>76148473</v>
      </c>
      <c r="AY147">
        <v>1</v>
      </c>
      <c r="AZ147">
        <v>0</v>
      </c>
      <c r="BA147">
        <v>147</v>
      </c>
      <c r="BB147">
        <v>0</v>
      </c>
      <c r="BC147">
        <v>0</v>
      </c>
      <c r="BD147">
        <v>0</v>
      </c>
      <c r="BE147">
        <v>0</v>
      </c>
      <c r="BF147">
        <v>0</v>
      </c>
      <c r="BG147">
        <v>0</v>
      </c>
      <c r="BH147">
        <v>0</v>
      </c>
      <c r="BI147">
        <v>0</v>
      </c>
      <c r="BJ147">
        <v>0</v>
      </c>
      <c r="BK147">
        <v>0</v>
      </c>
      <c r="BL147">
        <v>0</v>
      </c>
      <c r="BM147">
        <v>0</v>
      </c>
      <c r="BN147">
        <v>0</v>
      </c>
      <c r="BO147">
        <v>0</v>
      </c>
      <c r="BP147">
        <v>0</v>
      </c>
      <c r="BQ147">
        <v>0</v>
      </c>
      <c r="BR147">
        <v>0</v>
      </c>
      <c r="BS147">
        <v>0</v>
      </c>
      <c r="BT147">
        <v>0</v>
      </c>
      <c r="BU147">
        <v>0</v>
      </c>
      <c r="BV147">
        <v>0</v>
      </c>
      <c r="BW147">
        <v>0</v>
      </c>
      <c r="CX147">
        <f>Y147*Source!I98</f>
        <v>0.12772</v>
      </c>
      <c r="CY147">
        <f t="shared" si="18"/>
        <v>262.38</v>
      </c>
      <c r="CZ147">
        <f t="shared" si="19"/>
        <v>262.38</v>
      </c>
      <c r="DA147">
        <f t="shared" si="20"/>
        <v>1</v>
      </c>
      <c r="DB147">
        <f t="shared" si="21"/>
        <v>270.25</v>
      </c>
      <c r="DC147">
        <f t="shared" si="22"/>
        <v>0</v>
      </c>
    </row>
    <row r="148" spans="1:107" x14ac:dyDescent="0.2">
      <c r="A148">
        <f>ROW(Source!A98)</f>
        <v>98</v>
      </c>
      <c r="B148">
        <v>76147894</v>
      </c>
      <c r="C148">
        <v>76148448</v>
      </c>
      <c r="D148">
        <v>48967152</v>
      </c>
      <c r="E148">
        <v>1</v>
      </c>
      <c r="F148">
        <v>1</v>
      </c>
      <c r="G148">
        <v>1</v>
      </c>
      <c r="H148">
        <v>3</v>
      </c>
      <c r="I148" t="s">
        <v>740</v>
      </c>
      <c r="J148" t="s">
        <v>741</v>
      </c>
      <c r="K148" t="s">
        <v>742</v>
      </c>
      <c r="L148">
        <v>1354</v>
      </c>
      <c r="N148">
        <v>1010</v>
      </c>
      <c r="O148" t="s">
        <v>149</v>
      </c>
      <c r="P148" t="s">
        <v>149</v>
      </c>
      <c r="Q148">
        <v>1</v>
      </c>
      <c r="W148">
        <v>0</v>
      </c>
      <c r="X148">
        <v>-1547100374</v>
      </c>
      <c r="Y148">
        <v>20.6</v>
      </c>
      <c r="AA148">
        <v>116.63</v>
      </c>
      <c r="AB148">
        <v>0</v>
      </c>
      <c r="AC148">
        <v>0</v>
      </c>
      <c r="AD148">
        <v>0</v>
      </c>
      <c r="AE148">
        <v>116.63</v>
      </c>
      <c r="AF148">
        <v>0</v>
      </c>
      <c r="AG148">
        <v>0</v>
      </c>
      <c r="AH148">
        <v>0</v>
      </c>
      <c r="AI148">
        <v>1</v>
      </c>
      <c r="AJ148">
        <v>1</v>
      </c>
      <c r="AK148">
        <v>1</v>
      </c>
      <c r="AL148">
        <v>1</v>
      </c>
      <c r="AN148">
        <v>0</v>
      </c>
      <c r="AO148">
        <v>1</v>
      </c>
      <c r="AP148">
        <v>0</v>
      </c>
      <c r="AQ148">
        <v>0</v>
      </c>
      <c r="AR148">
        <v>0</v>
      </c>
      <c r="AS148" t="s">
        <v>3</v>
      </c>
      <c r="AT148">
        <v>20.6</v>
      </c>
      <c r="AU148" t="s">
        <v>3</v>
      </c>
      <c r="AV148">
        <v>0</v>
      </c>
      <c r="AW148">
        <v>2</v>
      </c>
      <c r="AX148">
        <v>76148474</v>
      </c>
      <c r="AY148">
        <v>1</v>
      </c>
      <c r="AZ148">
        <v>0</v>
      </c>
      <c r="BA148">
        <v>148</v>
      </c>
      <c r="BB148">
        <v>0</v>
      </c>
      <c r="BC148">
        <v>0</v>
      </c>
      <c r="BD148">
        <v>0</v>
      </c>
      <c r="BE148">
        <v>0</v>
      </c>
      <c r="BF148">
        <v>0</v>
      </c>
      <c r="BG148">
        <v>0</v>
      </c>
      <c r="BH148">
        <v>0</v>
      </c>
      <c r="BI148">
        <v>0</v>
      </c>
      <c r="BJ148">
        <v>0</v>
      </c>
      <c r="BK148">
        <v>0</v>
      </c>
      <c r="BL148">
        <v>0</v>
      </c>
      <c r="BM148">
        <v>0</v>
      </c>
      <c r="BN148">
        <v>0</v>
      </c>
      <c r="BO148">
        <v>0</v>
      </c>
      <c r="BP148">
        <v>0</v>
      </c>
      <c r="BQ148">
        <v>0</v>
      </c>
      <c r="BR148">
        <v>0</v>
      </c>
      <c r="BS148">
        <v>0</v>
      </c>
      <c r="BT148">
        <v>0</v>
      </c>
      <c r="BU148">
        <v>0</v>
      </c>
      <c r="BV148">
        <v>0</v>
      </c>
      <c r="BW148">
        <v>0</v>
      </c>
      <c r="CX148">
        <f>Y148*Source!I98</f>
        <v>2.5544000000000002</v>
      </c>
      <c r="CY148">
        <f t="shared" si="18"/>
        <v>116.63</v>
      </c>
      <c r="CZ148">
        <f t="shared" si="19"/>
        <v>116.63</v>
      </c>
      <c r="DA148">
        <f t="shared" si="20"/>
        <v>1</v>
      </c>
      <c r="DB148">
        <f t="shared" si="21"/>
        <v>2402.58</v>
      </c>
      <c r="DC148">
        <f t="shared" si="22"/>
        <v>0</v>
      </c>
    </row>
    <row r="149" spans="1:107" x14ac:dyDescent="0.2">
      <c r="A149">
        <f>ROW(Source!A98)</f>
        <v>98</v>
      </c>
      <c r="B149">
        <v>76147894</v>
      </c>
      <c r="C149">
        <v>76148448</v>
      </c>
      <c r="D149">
        <v>48967017</v>
      </c>
      <c r="E149">
        <v>1</v>
      </c>
      <c r="F149">
        <v>1</v>
      </c>
      <c r="G149">
        <v>1</v>
      </c>
      <c r="H149">
        <v>3</v>
      </c>
      <c r="I149" t="s">
        <v>743</v>
      </c>
      <c r="J149" t="s">
        <v>744</v>
      </c>
      <c r="K149" t="s">
        <v>745</v>
      </c>
      <c r="L149">
        <v>1346</v>
      </c>
      <c r="N149">
        <v>1009</v>
      </c>
      <c r="O149" t="s">
        <v>414</v>
      </c>
      <c r="P149" t="s">
        <v>414</v>
      </c>
      <c r="Q149">
        <v>1</v>
      </c>
      <c r="W149">
        <v>0</v>
      </c>
      <c r="X149">
        <v>-756695382</v>
      </c>
      <c r="Y149">
        <v>0.51</v>
      </c>
      <c r="AA149">
        <v>44.96</v>
      </c>
      <c r="AB149">
        <v>0</v>
      </c>
      <c r="AC149">
        <v>0</v>
      </c>
      <c r="AD149">
        <v>0</v>
      </c>
      <c r="AE149">
        <v>44.96</v>
      </c>
      <c r="AF149">
        <v>0</v>
      </c>
      <c r="AG149">
        <v>0</v>
      </c>
      <c r="AH149">
        <v>0</v>
      </c>
      <c r="AI149">
        <v>1</v>
      </c>
      <c r="AJ149">
        <v>1</v>
      </c>
      <c r="AK149">
        <v>1</v>
      </c>
      <c r="AL149">
        <v>1</v>
      </c>
      <c r="AN149">
        <v>0</v>
      </c>
      <c r="AO149">
        <v>1</v>
      </c>
      <c r="AP149">
        <v>0</v>
      </c>
      <c r="AQ149">
        <v>0</v>
      </c>
      <c r="AR149">
        <v>0</v>
      </c>
      <c r="AS149" t="s">
        <v>3</v>
      </c>
      <c r="AT149">
        <v>0.51</v>
      </c>
      <c r="AU149" t="s">
        <v>3</v>
      </c>
      <c r="AV149">
        <v>0</v>
      </c>
      <c r="AW149">
        <v>2</v>
      </c>
      <c r="AX149">
        <v>76148475</v>
      </c>
      <c r="AY149">
        <v>1</v>
      </c>
      <c r="AZ149">
        <v>0</v>
      </c>
      <c r="BA149">
        <v>149</v>
      </c>
      <c r="BB149">
        <v>0</v>
      </c>
      <c r="BC149">
        <v>0</v>
      </c>
      <c r="BD149">
        <v>0</v>
      </c>
      <c r="BE149">
        <v>0</v>
      </c>
      <c r="BF149">
        <v>0</v>
      </c>
      <c r="BG149">
        <v>0</v>
      </c>
      <c r="BH149">
        <v>0</v>
      </c>
      <c r="BI149">
        <v>0</v>
      </c>
      <c r="BJ149">
        <v>0</v>
      </c>
      <c r="BK149">
        <v>0</v>
      </c>
      <c r="BL149">
        <v>0</v>
      </c>
      <c r="BM149">
        <v>0</v>
      </c>
      <c r="BN149">
        <v>0</v>
      </c>
      <c r="BO149">
        <v>0</v>
      </c>
      <c r="BP149">
        <v>0</v>
      </c>
      <c r="BQ149">
        <v>0</v>
      </c>
      <c r="BR149">
        <v>0</v>
      </c>
      <c r="BS149">
        <v>0</v>
      </c>
      <c r="BT149">
        <v>0</v>
      </c>
      <c r="BU149">
        <v>0</v>
      </c>
      <c r="BV149">
        <v>0</v>
      </c>
      <c r="BW149">
        <v>0</v>
      </c>
      <c r="CX149">
        <f>Y149*Source!I98</f>
        <v>6.3240000000000005E-2</v>
      </c>
      <c r="CY149">
        <f t="shared" si="18"/>
        <v>44.96</v>
      </c>
      <c r="CZ149">
        <f t="shared" si="19"/>
        <v>44.96</v>
      </c>
      <c r="DA149">
        <f t="shared" si="20"/>
        <v>1</v>
      </c>
      <c r="DB149">
        <f t="shared" si="21"/>
        <v>22.93</v>
      </c>
      <c r="DC149">
        <f t="shared" si="22"/>
        <v>0</v>
      </c>
    </row>
    <row r="150" spans="1:107" x14ac:dyDescent="0.2">
      <c r="A150">
        <f>ROW(Source!A98)</f>
        <v>98</v>
      </c>
      <c r="B150">
        <v>76147894</v>
      </c>
      <c r="C150">
        <v>76148448</v>
      </c>
      <c r="D150">
        <v>48965877</v>
      </c>
      <c r="E150">
        <v>1</v>
      </c>
      <c r="F150">
        <v>1</v>
      </c>
      <c r="G150">
        <v>1</v>
      </c>
      <c r="H150">
        <v>3</v>
      </c>
      <c r="I150" t="s">
        <v>746</v>
      </c>
      <c r="J150" t="s">
        <v>747</v>
      </c>
      <c r="K150" t="s">
        <v>748</v>
      </c>
      <c r="L150">
        <v>1354</v>
      </c>
      <c r="N150">
        <v>1010</v>
      </c>
      <c r="O150" t="s">
        <v>149</v>
      </c>
      <c r="P150" t="s">
        <v>149</v>
      </c>
      <c r="Q150">
        <v>1</v>
      </c>
      <c r="W150">
        <v>0</v>
      </c>
      <c r="X150">
        <v>-876938013</v>
      </c>
      <c r="Y150">
        <v>1.03</v>
      </c>
      <c r="AA150">
        <v>11.47</v>
      </c>
      <c r="AB150">
        <v>0</v>
      </c>
      <c r="AC150">
        <v>0</v>
      </c>
      <c r="AD150">
        <v>0</v>
      </c>
      <c r="AE150">
        <v>11.47</v>
      </c>
      <c r="AF150">
        <v>0</v>
      </c>
      <c r="AG150">
        <v>0</v>
      </c>
      <c r="AH150">
        <v>0</v>
      </c>
      <c r="AI150">
        <v>1</v>
      </c>
      <c r="AJ150">
        <v>1</v>
      </c>
      <c r="AK150">
        <v>1</v>
      </c>
      <c r="AL150">
        <v>1</v>
      </c>
      <c r="AN150">
        <v>0</v>
      </c>
      <c r="AO150">
        <v>1</v>
      </c>
      <c r="AP150">
        <v>0</v>
      </c>
      <c r="AQ150">
        <v>0</v>
      </c>
      <c r="AR150">
        <v>0</v>
      </c>
      <c r="AS150" t="s">
        <v>3</v>
      </c>
      <c r="AT150">
        <v>1.03</v>
      </c>
      <c r="AU150" t="s">
        <v>3</v>
      </c>
      <c r="AV150">
        <v>0</v>
      </c>
      <c r="AW150">
        <v>2</v>
      </c>
      <c r="AX150">
        <v>76148476</v>
      </c>
      <c r="AY150">
        <v>1</v>
      </c>
      <c r="AZ150">
        <v>0</v>
      </c>
      <c r="BA150">
        <v>150</v>
      </c>
      <c r="BB150">
        <v>0</v>
      </c>
      <c r="BC150">
        <v>0</v>
      </c>
      <c r="BD150">
        <v>0</v>
      </c>
      <c r="BE150">
        <v>0</v>
      </c>
      <c r="BF150">
        <v>0</v>
      </c>
      <c r="BG150">
        <v>0</v>
      </c>
      <c r="BH150">
        <v>0</v>
      </c>
      <c r="BI150">
        <v>0</v>
      </c>
      <c r="BJ150">
        <v>0</v>
      </c>
      <c r="BK150">
        <v>0</v>
      </c>
      <c r="BL150">
        <v>0</v>
      </c>
      <c r="BM150">
        <v>0</v>
      </c>
      <c r="BN150">
        <v>0</v>
      </c>
      <c r="BO150">
        <v>0</v>
      </c>
      <c r="BP150">
        <v>0</v>
      </c>
      <c r="BQ150">
        <v>0</v>
      </c>
      <c r="BR150">
        <v>0</v>
      </c>
      <c r="BS150">
        <v>0</v>
      </c>
      <c r="BT150">
        <v>0</v>
      </c>
      <c r="BU150">
        <v>0</v>
      </c>
      <c r="BV150">
        <v>0</v>
      </c>
      <c r="BW150">
        <v>0</v>
      </c>
      <c r="CX150">
        <f>Y150*Source!I98</f>
        <v>0.12772</v>
      </c>
      <c r="CY150">
        <f t="shared" si="18"/>
        <v>11.47</v>
      </c>
      <c r="CZ150">
        <f t="shared" si="19"/>
        <v>11.47</v>
      </c>
      <c r="DA150">
        <f t="shared" si="20"/>
        <v>1</v>
      </c>
      <c r="DB150">
        <f t="shared" si="21"/>
        <v>11.81</v>
      </c>
      <c r="DC150">
        <f t="shared" si="22"/>
        <v>0</v>
      </c>
    </row>
    <row r="151" spans="1:107" x14ac:dyDescent="0.2">
      <c r="A151">
        <f>ROW(Source!A98)</f>
        <v>98</v>
      </c>
      <c r="B151">
        <v>76147894</v>
      </c>
      <c r="C151">
        <v>76148448</v>
      </c>
      <c r="D151">
        <v>48965886</v>
      </c>
      <c r="E151">
        <v>1</v>
      </c>
      <c r="F151">
        <v>1</v>
      </c>
      <c r="G151">
        <v>1</v>
      </c>
      <c r="H151">
        <v>3</v>
      </c>
      <c r="I151" t="s">
        <v>749</v>
      </c>
      <c r="J151" t="s">
        <v>750</v>
      </c>
      <c r="K151" t="s">
        <v>751</v>
      </c>
      <c r="L151">
        <v>1354</v>
      </c>
      <c r="N151">
        <v>1010</v>
      </c>
      <c r="O151" t="s">
        <v>149</v>
      </c>
      <c r="P151" t="s">
        <v>149</v>
      </c>
      <c r="Q151">
        <v>1</v>
      </c>
      <c r="W151">
        <v>0</v>
      </c>
      <c r="X151">
        <v>-1973538212</v>
      </c>
      <c r="Y151">
        <v>41.2</v>
      </c>
      <c r="AA151">
        <v>7.86</v>
      </c>
      <c r="AB151">
        <v>0</v>
      </c>
      <c r="AC151">
        <v>0</v>
      </c>
      <c r="AD151">
        <v>0</v>
      </c>
      <c r="AE151">
        <v>7.86</v>
      </c>
      <c r="AF151">
        <v>0</v>
      </c>
      <c r="AG151">
        <v>0</v>
      </c>
      <c r="AH151">
        <v>0</v>
      </c>
      <c r="AI151">
        <v>1</v>
      </c>
      <c r="AJ151">
        <v>1</v>
      </c>
      <c r="AK151">
        <v>1</v>
      </c>
      <c r="AL151">
        <v>1</v>
      </c>
      <c r="AN151">
        <v>0</v>
      </c>
      <c r="AO151">
        <v>1</v>
      </c>
      <c r="AP151">
        <v>0</v>
      </c>
      <c r="AQ151">
        <v>0</v>
      </c>
      <c r="AR151">
        <v>0</v>
      </c>
      <c r="AS151" t="s">
        <v>3</v>
      </c>
      <c r="AT151">
        <v>41.2</v>
      </c>
      <c r="AU151" t="s">
        <v>3</v>
      </c>
      <c r="AV151">
        <v>0</v>
      </c>
      <c r="AW151">
        <v>2</v>
      </c>
      <c r="AX151">
        <v>76148477</v>
      </c>
      <c r="AY151">
        <v>1</v>
      </c>
      <c r="AZ151">
        <v>0</v>
      </c>
      <c r="BA151">
        <v>151</v>
      </c>
      <c r="BB151">
        <v>0</v>
      </c>
      <c r="BC151">
        <v>0</v>
      </c>
      <c r="BD151">
        <v>0</v>
      </c>
      <c r="BE151">
        <v>0</v>
      </c>
      <c r="BF151">
        <v>0</v>
      </c>
      <c r="BG151">
        <v>0</v>
      </c>
      <c r="BH151">
        <v>0</v>
      </c>
      <c r="BI151">
        <v>0</v>
      </c>
      <c r="BJ151">
        <v>0</v>
      </c>
      <c r="BK151">
        <v>0</v>
      </c>
      <c r="BL151">
        <v>0</v>
      </c>
      <c r="BM151">
        <v>0</v>
      </c>
      <c r="BN151">
        <v>0</v>
      </c>
      <c r="BO151">
        <v>0</v>
      </c>
      <c r="BP151">
        <v>0</v>
      </c>
      <c r="BQ151">
        <v>0</v>
      </c>
      <c r="BR151">
        <v>0</v>
      </c>
      <c r="BS151">
        <v>0</v>
      </c>
      <c r="BT151">
        <v>0</v>
      </c>
      <c r="BU151">
        <v>0</v>
      </c>
      <c r="BV151">
        <v>0</v>
      </c>
      <c r="BW151">
        <v>0</v>
      </c>
      <c r="CX151">
        <f>Y151*Source!I98</f>
        <v>5.1088000000000005</v>
      </c>
      <c r="CY151">
        <f t="shared" si="18"/>
        <v>7.86</v>
      </c>
      <c r="CZ151">
        <f t="shared" si="19"/>
        <v>7.86</v>
      </c>
      <c r="DA151">
        <f t="shared" si="20"/>
        <v>1</v>
      </c>
      <c r="DB151">
        <f t="shared" si="21"/>
        <v>323.83</v>
      </c>
      <c r="DC151">
        <f t="shared" si="22"/>
        <v>0</v>
      </c>
    </row>
    <row r="152" spans="1:107" x14ac:dyDescent="0.2">
      <c r="A152">
        <f>ROW(Source!A98)</f>
        <v>98</v>
      </c>
      <c r="B152">
        <v>76147894</v>
      </c>
      <c r="C152">
        <v>76148448</v>
      </c>
      <c r="D152">
        <v>48974791</v>
      </c>
      <c r="E152">
        <v>1</v>
      </c>
      <c r="F152">
        <v>1</v>
      </c>
      <c r="G152">
        <v>1</v>
      </c>
      <c r="H152">
        <v>3</v>
      </c>
      <c r="I152" t="s">
        <v>658</v>
      </c>
      <c r="J152" t="s">
        <v>659</v>
      </c>
      <c r="K152" t="s">
        <v>660</v>
      </c>
      <c r="L152">
        <v>1374</v>
      </c>
      <c r="N152">
        <v>1013</v>
      </c>
      <c r="O152" t="s">
        <v>661</v>
      </c>
      <c r="P152" t="s">
        <v>661</v>
      </c>
      <c r="Q152">
        <v>1</v>
      </c>
      <c r="W152">
        <v>0</v>
      </c>
      <c r="X152">
        <v>-1347562341</v>
      </c>
      <c r="Y152">
        <v>37.21</v>
      </c>
      <c r="AA152">
        <v>1</v>
      </c>
      <c r="AB152">
        <v>0</v>
      </c>
      <c r="AC152">
        <v>0</v>
      </c>
      <c r="AD152">
        <v>0</v>
      </c>
      <c r="AE152">
        <v>1</v>
      </c>
      <c r="AF152">
        <v>0</v>
      </c>
      <c r="AG152">
        <v>0</v>
      </c>
      <c r="AH152">
        <v>0</v>
      </c>
      <c r="AI152">
        <v>1</v>
      </c>
      <c r="AJ152">
        <v>1</v>
      </c>
      <c r="AK152">
        <v>1</v>
      </c>
      <c r="AL152">
        <v>1</v>
      </c>
      <c r="AN152">
        <v>0</v>
      </c>
      <c r="AO152">
        <v>1</v>
      </c>
      <c r="AP152">
        <v>0</v>
      </c>
      <c r="AQ152">
        <v>0</v>
      </c>
      <c r="AR152">
        <v>0</v>
      </c>
      <c r="AS152" t="s">
        <v>3</v>
      </c>
      <c r="AT152">
        <v>37.21</v>
      </c>
      <c r="AU152" t="s">
        <v>3</v>
      </c>
      <c r="AV152">
        <v>0</v>
      </c>
      <c r="AW152">
        <v>2</v>
      </c>
      <c r="AX152">
        <v>76148478</v>
      </c>
      <c r="AY152">
        <v>1</v>
      </c>
      <c r="AZ152">
        <v>0</v>
      </c>
      <c r="BA152">
        <v>152</v>
      </c>
      <c r="BB152">
        <v>0</v>
      </c>
      <c r="BC152">
        <v>0</v>
      </c>
      <c r="BD152">
        <v>0</v>
      </c>
      <c r="BE152">
        <v>0</v>
      </c>
      <c r="BF152">
        <v>0</v>
      </c>
      <c r="BG152">
        <v>0</v>
      </c>
      <c r="BH152">
        <v>0</v>
      </c>
      <c r="BI152">
        <v>0</v>
      </c>
      <c r="BJ152">
        <v>0</v>
      </c>
      <c r="BK152">
        <v>0</v>
      </c>
      <c r="BL152">
        <v>0</v>
      </c>
      <c r="BM152">
        <v>0</v>
      </c>
      <c r="BN152">
        <v>0</v>
      </c>
      <c r="BO152">
        <v>0</v>
      </c>
      <c r="BP152">
        <v>0</v>
      </c>
      <c r="BQ152">
        <v>0</v>
      </c>
      <c r="BR152">
        <v>0</v>
      </c>
      <c r="BS152">
        <v>0</v>
      </c>
      <c r="BT152">
        <v>0</v>
      </c>
      <c r="BU152">
        <v>0</v>
      </c>
      <c r="BV152">
        <v>0</v>
      </c>
      <c r="BW152">
        <v>0</v>
      </c>
      <c r="CX152">
        <f>Y152*Source!I98</f>
        <v>4.6140400000000001</v>
      </c>
      <c r="CY152">
        <f t="shared" si="18"/>
        <v>1</v>
      </c>
      <c r="CZ152">
        <f t="shared" si="19"/>
        <v>1</v>
      </c>
      <c r="DA152">
        <f t="shared" si="20"/>
        <v>1</v>
      </c>
      <c r="DB152">
        <f t="shared" si="21"/>
        <v>37.21</v>
      </c>
      <c r="DC152">
        <f t="shared" si="22"/>
        <v>0</v>
      </c>
    </row>
    <row r="153" spans="1:107" x14ac:dyDescent="0.2">
      <c r="A153">
        <f>ROW(Source!A99)</f>
        <v>99</v>
      </c>
      <c r="B153">
        <v>76147896</v>
      </c>
      <c r="C153">
        <v>76148479</v>
      </c>
      <c r="D153">
        <v>42476253</v>
      </c>
      <c r="E153">
        <v>1</v>
      </c>
      <c r="F153">
        <v>1</v>
      </c>
      <c r="G153">
        <v>1</v>
      </c>
      <c r="H153">
        <v>1</v>
      </c>
      <c r="I153" t="s">
        <v>717</v>
      </c>
      <c r="J153" t="s">
        <v>3</v>
      </c>
      <c r="K153" t="s">
        <v>718</v>
      </c>
      <c r="L153">
        <v>1369</v>
      </c>
      <c r="N153">
        <v>1013</v>
      </c>
      <c r="O153" t="s">
        <v>623</v>
      </c>
      <c r="P153" t="s">
        <v>623</v>
      </c>
      <c r="Q153">
        <v>1</v>
      </c>
      <c r="W153">
        <v>0</v>
      </c>
      <c r="X153">
        <v>-389507568</v>
      </c>
      <c r="Y153">
        <v>328.70399999999995</v>
      </c>
      <c r="AA153">
        <v>0</v>
      </c>
      <c r="AB153">
        <v>0</v>
      </c>
      <c r="AC153">
        <v>0</v>
      </c>
      <c r="AD153">
        <v>11.22</v>
      </c>
      <c r="AE153">
        <v>0</v>
      </c>
      <c r="AF153">
        <v>0</v>
      </c>
      <c r="AG153">
        <v>0</v>
      </c>
      <c r="AH153">
        <v>11.22</v>
      </c>
      <c r="AI153">
        <v>1</v>
      </c>
      <c r="AJ153">
        <v>1</v>
      </c>
      <c r="AK153">
        <v>1</v>
      </c>
      <c r="AL153">
        <v>1</v>
      </c>
      <c r="AN153">
        <v>0</v>
      </c>
      <c r="AO153">
        <v>1</v>
      </c>
      <c r="AP153">
        <v>1</v>
      </c>
      <c r="AQ153">
        <v>0</v>
      </c>
      <c r="AR153">
        <v>0</v>
      </c>
      <c r="AS153" t="s">
        <v>3</v>
      </c>
      <c r="AT153">
        <v>85.6</v>
      </c>
      <c r="AU153" t="s">
        <v>173</v>
      </c>
      <c r="AV153">
        <v>1</v>
      </c>
      <c r="AW153">
        <v>2</v>
      </c>
      <c r="AX153">
        <v>76148495</v>
      </c>
      <c r="AY153">
        <v>1</v>
      </c>
      <c r="AZ153">
        <v>0</v>
      </c>
      <c r="BA153">
        <v>153</v>
      </c>
      <c r="BB153">
        <v>0</v>
      </c>
      <c r="BC153">
        <v>0</v>
      </c>
      <c r="BD153">
        <v>0</v>
      </c>
      <c r="BE153">
        <v>0</v>
      </c>
      <c r="BF153">
        <v>0</v>
      </c>
      <c r="BG153">
        <v>0</v>
      </c>
      <c r="BH153">
        <v>0</v>
      </c>
      <c r="BI153">
        <v>0</v>
      </c>
      <c r="BJ153">
        <v>0</v>
      </c>
      <c r="BK153">
        <v>0</v>
      </c>
      <c r="BL153">
        <v>0</v>
      </c>
      <c r="BM153">
        <v>0</v>
      </c>
      <c r="BN153">
        <v>0</v>
      </c>
      <c r="BO153">
        <v>0</v>
      </c>
      <c r="BP153">
        <v>0</v>
      </c>
      <c r="BQ153">
        <v>0</v>
      </c>
      <c r="BR153">
        <v>0</v>
      </c>
      <c r="BS153">
        <v>0</v>
      </c>
      <c r="BT153">
        <v>0</v>
      </c>
      <c r="BU153">
        <v>0</v>
      </c>
      <c r="BV153">
        <v>0</v>
      </c>
      <c r="BW153">
        <v>0</v>
      </c>
      <c r="CX153">
        <f>Y153*Source!I99</f>
        <v>40.759295999999992</v>
      </c>
      <c r="CY153">
        <f>AD153</f>
        <v>11.22</v>
      </c>
      <c r="CZ153">
        <f>AH153</f>
        <v>11.22</v>
      </c>
      <c r="DA153">
        <f>AL153</f>
        <v>1</v>
      </c>
      <c r="DB153">
        <f>ROUND((ROUND(AT153*CZ153,2)*1.2*1.6*2),6)</f>
        <v>3688.0511999999999</v>
      </c>
      <c r="DC153">
        <f>ROUND((ROUND(AT153*AG153,2)*1.2*1.6*2),6)</f>
        <v>0</v>
      </c>
    </row>
    <row r="154" spans="1:107" x14ac:dyDescent="0.2">
      <c r="A154">
        <f>ROW(Source!A99)</f>
        <v>99</v>
      </c>
      <c r="B154">
        <v>76147896</v>
      </c>
      <c r="C154">
        <v>76148479</v>
      </c>
      <c r="D154">
        <v>121548</v>
      </c>
      <c r="E154">
        <v>1</v>
      </c>
      <c r="F154">
        <v>1</v>
      </c>
      <c r="G154">
        <v>1</v>
      </c>
      <c r="H154">
        <v>1</v>
      </c>
      <c r="I154" t="s">
        <v>30</v>
      </c>
      <c r="J154" t="s">
        <v>3</v>
      </c>
      <c r="K154" t="s">
        <v>628</v>
      </c>
      <c r="L154">
        <v>608254</v>
      </c>
      <c r="N154">
        <v>1013</v>
      </c>
      <c r="O154" t="s">
        <v>629</v>
      </c>
      <c r="P154" t="s">
        <v>629</v>
      </c>
      <c r="Q154">
        <v>1</v>
      </c>
      <c r="W154">
        <v>0</v>
      </c>
      <c r="X154">
        <v>-185737400</v>
      </c>
      <c r="Y154">
        <v>147.60959999999997</v>
      </c>
      <c r="AA154">
        <v>0</v>
      </c>
      <c r="AB154">
        <v>0</v>
      </c>
      <c r="AC154">
        <v>0</v>
      </c>
      <c r="AD154">
        <v>0</v>
      </c>
      <c r="AE154">
        <v>0</v>
      </c>
      <c r="AF154">
        <v>0</v>
      </c>
      <c r="AG154">
        <v>0</v>
      </c>
      <c r="AH154">
        <v>0</v>
      </c>
      <c r="AI154">
        <v>1</v>
      </c>
      <c r="AJ154">
        <v>1</v>
      </c>
      <c r="AK154">
        <v>1</v>
      </c>
      <c r="AL154">
        <v>1</v>
      </c>
      <c r="AN154">
        <v>0</v>
      </c>
      <c r="AO154">
        <v>1</v>
      </c>
      <c r="AP154">
        <v>1</v>
      </c>
      <c r="AQ154">
        <v>0</v>
      </c>
      <c r="AR154">
        <v>0</v>
      </c>
      <c r="AS154" t="s">
        <v>3</v>
      </c>
      <c r="AT154">
        <v>38.44</v>
      </c>
      <c r="AU154" t="s">
        <v>173</v>
      </c>
      <c r="AV154">
        <v>2</v>
      </c>
      <c r="AW154">
        <v>2</v>
      </c>
      <c r="AX154">
        <v>76148496</v>
      </c>
      <c r="AY154">
        <v>1</v>
      </c>
      <c r="AZ154">
        <v>0</v>
      </c>
      <c r="BA154">
        <v>154</v>
      </c>
      <c r="BB154">
        <v>0</v>
      </c>
      <c r="BC154">
        <v>0</v>
      </c>
      <c r="BD154">
        <v>0</v>
      </c>
      <c r="BE154">
        <v>0</v>
      </c>
      <c r="BF154">
        <v>0</v>
      </c>
      <c r="BG154">
        <v>0</v>
      </c>
      <c r="BH154">
        <v>0</v>
      </c>
      <c r="BI154">
        <v>0</v>
      </c>
      <c r="BJ154">
        <v>0</v>
      </c>
      <c r="BK154">
        <v>0</v>
      </c>
      <c r="BL154">
        <v>0</v>
      </c>
      <c r="BM154">
        <v>0</v>
      </c>
      <c r="BN154">
        <v>0</v>
      </c>
      <c r="BO154">
        <v>0</v>
      </c>
      <c r="BP154">
        <v>0</v>
      </c>
      <c r="BQ154">
        <v>0</v>
      </c>
      <c r="BR154">
        <v>0</v>
      </c>
      <c r="BS154">
        <v>0</v>
      </c>
      <c r="BT154">
        <v>0</v>
      </c>
      <c r="BU154">
        <v>0</v>
      </c>
      <c r="BV154">
        <v>0</v>
      </c>
      <c r="BW154">
        <v>0</v>
      </c>
      <c r="CX154">
        <f>Y154*Source!I99</f>
        <v>18.303590399999997</v>
      </c>
      <c r="CY154">
        <f>AD154</f>
        <v>0</v>
      </c>
      <c r="CZ154">
        <f>AH154</f>
        <v>0</v>
      </c>
      <c r="DA154">
        <f>AL154</f>
        <v>1</v>
      </c>
      <c r="DB154">
        <f>ROUND((ROUND(AT154*CZ154,2)*1.2*1.6*2),6)</f>
        <v>0</v>
      </c>
      <c r="DC154">
        <f>ROUND((ROUND(AT154*AG154,2)*1.2*1.6*2),6)</f>
        <v>0</v>
      </c>
    </row>
    <row r="155" spans="1:107" x14ac:dyDescent="0.2">
      <c r="A155">
        <f>ROW(Source!A99)</f>
        <v>99</v>
      </c>
      <c r="B155">
        <v>76147896</v>
      </c>
      <c r="C155">
        <v>76148479</v>
      </c>
      <c r="D155">
        <v>48976039</v>
      </c>
      <c r="E155">
        <v>1</v>
      </c>
      <c r="F155">
        <v>1</v>
      </c>
      <c r="G155">
        <v>1</v>
      </c>
      <c r="H155">
        <v>2</v>
      </c>
      <c r="I155" t="s">
        <v>691</v>
      </c>
      <c r="J155" t="s">
        <v>692</v>
      </c>
      <c r="K155" t="s">
        <v>693</v>
      </c>
      <c r="L155">
        <v>1368</v>
      </c>
      <c r="N155">
        <v>1011</v>
      </c>
      <c r="O155" t="s">
        <v>633</v>
      </c>
      <c r="P155" t="s">
        <v>633</v>
      </c>
      <c r="Q155">
        <v>1</v>
      </c>
      <c r="W155">
        <v>0</v>
      </c>
      <c r="X155">
        <v>-1683568813</v>
      </c>
      <c r="Y155">
        <v>73.804799999999986</v>
      </c>
      <c r="AA155">
        <v>0</v>
      </c>
      <c r="AB155">
        <v>425.57</v>
      </c>
      <c r="AC155">
        <v>25.1</v>
      </c>
      <c r="AD155">
        <v>0</v>
      </c>
      <c r="AE155">
        <v>0</v>
      </c>
      <c r="AF155">
        <v>425.57</v>
      </c>
      <c r="AG155">
        <v>25.1</v>
      </c>
      <c r="AH155">
        <v>0</v>
      </c>
      <c r="AI155">
        <v>1</v>
      </c>
      <c r="AJ155">
        <v>1</v>
      </c>
      <c r="AK155">
        <v>1</v>
      </c>
      <c r="AL155">
        <v>1</v>
      </c>
      <c r="AN155">
        <v>0</v>
      </c>
      <c r="AO155">
        <v>1</v>
      </c>
      <c r="AP155">
        <v>1</v>
      </c>
      <c r="AQ155">
        <v>0</v>
      </c>
      <c r="AR155">
        <v>0</v>
      </c>
      <c r="AS155" t="s">
        <v>3</v>
      </c>
      <c r="AT155">
        <v>19.22</v>
      </c>
      <c r="AU155" t="s">
        <v>173</v>
      </c>
      <c r="AV155">
        <v>0</v>
      </c>
      <c r="AW155">
        <v>2</v>
      </c>
      <c r="AX155">
        <v>76148497</v>
      </c>
      <c r="AY155">
        <v>1</v>
      </c>
      <c r="AZ155">
        <v>0</v>
      </c>
      <c r="BA155">
        <v>155</v>
      </c>
      <c r="BB155">
        <v>0</v>
      </c>
      <c r="BC155">
        <v>0</v>
      </c>
      <c r="BD155">
        <v>0</v>
      </c>
      <c r="BE155">
        <v>0</v>
      </c>
      <c r="BF155">
        <v>0</v>
      </c>
      <c r="BG155">
        <v>0</v>
      </c>
      <c r="BH155">
        <v>0</v>
      </c>
      <c r="BI155">
        <v>0</v>
      </c>
      <c r="BJ155">
        <v>0</v>
      </c>
      <c r="BK155">
        <v>0</v>
      </c>
      <c r="BL155">
        <v>0</v>
      </c>
      <c r="BM155">
        <v>0</v>
      </c>
      <c r="BN155">
        <v>0</v>
      </c>
      <c r="BO155">
        <v>0</v>
      </c>
      <c r="BP155">
        <v>0</v>
      </c>
      <c r="BQ155">
        <v>0</v>
      </c>
      <c r="BR155">
        <v>0</v>
      </c>
      <c r="BS155">
        <v>0</v>
      </c>
      <c r="BT155">
        <v>0</v>
      </c>
      <c r="BU155">
        <v>0</v>
      </c>
      <c r="BV155">
        <v>0</v>
      </c>
      <c r="BW155">
        <v>0</v>
      </c>
      <c r="CX155">
        <f>Y155*Source!I99</f>
        <v>9.1517951999999987</v>
      </c>
      <c r="CY155">
        <f>AB155</f>
        <v>425.57</v>
      </c>
      <c r="CZ155">
        <f>AF155</f>
        <v>425.57</v>
      </c>
      <c r="DA155">
        <f>AJ155</f>
        <v>1</v>
      </c>
      <c r="DB155">
        <f>ROUND((ROUND(AT155*CZ155,2)*1.2*1.6*2),6)</f>
        <v>31409.126400000001</v>
      </c>
      <c r="DC155">
        <f>ROUND((ROUND(AT155*AG155,2)*1.2*1.6*2),6)</f>
        <v>1852.4928</v>
      </c>
    </row>
    <row r="156" spans="1:107" x14ac:dyDescent="0.2">
      <c r="A156">
        <f>ROW(Source!A99)</f>
        <v>99</v>
      </c>
      <c r="B156">
        <v>76147896</v>
      </c>
      <c r="C156">
        <v>76148479</v>
      </c>
      <c r="D156">
        <v>48967040</v>
      </c>
      <c r="E156">
        <v>1</v>
      </c>
      <c r="F156">
        <v>1</v>
      </c>
      <c r="G156">
        <v>1</v>
      </c>
      <c r="H156">
        <v>3</v>
      </c>
      <c r="I156" t="s">
        <v>719</v>
      </c>
      <c r="J156" t="s">
        <v>720</v>
      </c>
      <c r="K156" t="s">
        <v>721</v>
      </c>
      <c r="L156">
        <v>1354</v>
      </c>
      <c r="N156">
        <v>1010</v>
      </c>
      <c r="O156" t="s">
        <v>149</v>
      </c>
      <c r="P156" t="s">
        <v>149</v>
      </c>
      <c r="Q156">
        <v>1</v>
      </c>
      <c r="W156">
        <v>0</v>
      </c>
      <c r="X156">
        <v>-1474121125</v>
      </c>
      <c r="Y156">
        <v>2.06</v>
      </c>
      <c r="AA156">
        <v>56.46</v>
      </c>
      <c r="AB156">
        <v>0</v>
      </c>
      <c r="AC156">
        <v>0</v>
      </c>
      <c r="AD156">
        <v>0</v>
      </c>
      <c r="AE156">
        <v>56.46</v>
      </c>
      <c r="AF156">
        <v>0</v>
      </c>
      <c r="AG156">
        <v>0</v>
      </c>
      <c r="AH156">
        <v>0</v>
      </c>
      <c r="AI156">
        <v>1</v>
      </c>
      <c r="AJ156">
        <v>1</v>
      </c>
      <c r="AK156">
        <v>1</v>
      </c>
      <c r="AL156">
        <v>1</v>
      </c>
      <c r="AN156">
        <v>0</v>
      </c>
      <c r="AO156">
        <v>1</v>
      </c>
      <c r="AP156">
        <v>1</v>
      </c>
      <c r="AQ156">
        <v>0</v>
      </c>
      <c r="AR156">
        <v>0</v>
      </c>
      <c r="AS156" t="s">
        <v>3</v>
      </c>
      <c r="AT156">
        <v>1.03</v>
      </c>
      <c r="AU156" t="s">
        <v>172</v>
      </c>
      <c r="AV156">
        <v>0</v>
      </c>
      <c r="AW156">
        <v>2</v>
      </c>
      <c r="AX156">
        <v>76148498</v>
      </c>
      <c r="AY156">
        <v>1</v>
      </c>
      <c r="AZ156">
        <v>0</v>
      </c>
      <c r="BA156">
        <v>156</v>
      </c>
      <c r="BB156">
        <v>0</v>
      </c>
      <c r="BC156">
        <v>0</v>
      </c>
      <c r="BD156">
        <v>0</v>
      </c>
      <c r="BE156">
        <v>0</v>
      </c>
      <c r="BF156">
        <v>0</v>
      </c>
      <c r="BG156">
        <v>0</v>
      </c>
      <c r="BH156">
        <v>0</v>
      </c>
      <c r="BI156">
        <v>0</v>
      </c>
      <c r="BJ156">
        <v>0</v>
      </c>
      <c r="BK156">
        <v>0</v>
      </c>
      <c r="BL156">
        <v>0</v>
      </c>
      <c r="BM156">
        <v>0</v>
      </c>
      <c r="BN156">
        <v>0</v>
      </c>
      <c r="BO156">
        <v>0</v>
      </c>
      <c r="BP156">
        <v>0</v>
      </c>
      <c r="BQ156">
        <v>0</v>
      </c>
      <c r="BR156">
        <v>0</v>
      </c>
      <c r="BS156">
        <v>0</v>
      </c>
      <c r="BT156">
        <v>0</v>
      </c>
      <c r="BU156">
        <v>0</v>
      </c>
      <c r="BV156">
        <v>0</v>
      </c>
      <c r="BW156">
        <v>0</v>
      </c>
      <c r="CX156">
        <f>Y156*Source!I99</f>
        <v>0.25544</v>
      </c>
      <c r="CY156">
        <f t="shared" ref="CY156:CY167" si="23">AA156</f>
        <v>56.46</v>
      </c>
      <c r="CZ156">
        <f t="shared" ref="CZ156:CZ167" si="24">AE156</f>
        <v>56.46</v>
      </c>
      <c r="DA156">
        <f t="shared" ref="DA156:DA167" si="25">AI156</f>
        <v>1</v>
      </c>
      <c r="DB156">
        <f t="shared" ref="DB156:DB167" si="26">ROUND((ROUND(AT156*CZ156,2)*2),6)</f>
        <v>116.3</v>
      </c>
      <c r="DC156">
        <f t="shared" ref="DC156:DC167" si="27">ROUND((ROUND(AT156*AG156,2)*2),6)</f>
        <v>0</v>
      </c>
    </row>
    <row r="157" spans="1:107" x14ac:dyDescent="0.2">
      <c r="A157">
        <f>ROW(Source!A99)</f>
        <v>99</v>
      </c>
      <c r="B157">
        <v>76147896</v>
      </c>
      <c r="C157">
        <v>76148479</v>
      </c>
      <c r="D157">
        <v>48967611</v>
      </c>
      <c r="E157">
        <v>1</v>
      </c>
      <c r="F157">
        <v>1</v>
      </c>
      <c r="G157">
        <v>1</v>
      </c>
      <c r="H157">
        <v>3</v>
      </c>
      <c r="I157" t="s">
        <v>722</v>
      </c>
      <c r="J157" t="s">
        <v>723</v>
      </c>
      <c r="K157" t="s">
        <v>724</v>
      </c>
      <c r="L157">
        <v>1354</v>
      </c>
      <c r="N157">
        <v>1010</v>
      </c>
      <c r="O157" t="s">
        <v>149</v>
      </c>
      <c r="P157" t="s">
        <v>149</v>
      </c>
      <c r="Q157">
        <v>1</v>
      </c>
      <c r="W157">
        <v>0</v>
      </c>
      <c r="X157">
        <v>1363865312</v>
      </c>
      <c r="Y157">
        <v>2.06</v>
      </c>
      <c r="AA157">
        <v>194.29</v>
      </c>
      <c r="AB157">
        <v>0</v>
      </c>
      <c r="AC157">
        <v>0</v>
      </c>
      <c r="AD157">
        <v>0</v>
      </c>
      <c r="AE157">
        <v>194.29</v>
      </c>
      <c r="AF157">
        <v>0</v>
      </c>
      <c r="AG157">
        <v>0</v>
      </c>
      <c r="AH157">
        <v>0</v>
      </c>
      <c r="AI157">
        <v>1</v>
      </c>
      <c r="AJ157">
        <v>1</v>
      </c>
      <c r="AK157">
        <v>1</v>
      </c>
      <c r="AL157">
        <v>1</v>
      </c>
      <c r="AN157">
        <v>0</v>
      </c>
      <c r="AO157">
        <v>1</v>
      </c>
      <c r="AP157">
        <v>1</v>
      </c>
      <c r="AQ157">
        <v>0</v>
      </c>
      <c r="AR157">
        <v>0</v>
      </c>
      <c r="AS157" t="s">
        <v>3</v>
      </c>
      <c r="AT157">
        <v>1.03</v>
      </c>
      <c r="AU157" t="s">
        <v>172</v>
      </c>
      <c r="AV157">
        <v>0</v>
      </c>
      <c r="AW157">
        <v>2</v>
      </c>
      <c r="AX157">
        <v>76148499</v>
      </c>
      <c r="AY157">
        <v>1</v>
      </c>
      <c r="AZ157">
        <v>0</v>
      </c>
      <c r="BA157">
        <v>157</v>
      </c>
      <c r="BB157">
        <v>0</v>
      </c>
      <c r="BC157">
        <v>0</v>
      </c>
      <c r="BD157">
        <v>0</v>
      </c>
      <c r="BE157">
        <v>0</v>
      </c>
      <c r="BF157">
        <v>0</v>
      </c>
      <c r="BG157">
        <v>0</v>
      </c>
      <c r="BH157">
        <v>0</v>
      </c>
      <c r="BI157">
        <v>0</v>
      </c>
      <c r="BJ157">
        <v>0</v>
      </c>
      <c r="BK157">
        <v>0</v>
      </c>
      <c r="BL157">
        <v>0</v>
      </c>
      <c r="BM157">
        <v>0</v>
      </c>
      <c r="BN157">
        <v>0</v>
      </c>
      <c r="BO157">
        <v>0</v>
      </c>
      <c r="BP157">
        <v>0</v>
      </c>
      <c r="BQ157">
        <v>0</v>
      </c>
      <c r="BR157">
        <v>0</v>
      </c>
      <c r="BS157">
        <v>0</v>
      </c>
      <c r="BT157">
        <v>0</v>
      </c>
      <c r="BU157">
        <v>0</v>
      </c>
      <c r="BV157">
        <v>0</v>
      </c>
      <c r="BW157">
        <v>0</v>
      </c>
      <c r="CX157">
        <f>Y157*Source!I99</f>
        <v>0.25544</v>
      </c>
      <c r="CY157">
        <f t="shared" si="23"/>
        <v>194.29</v>
      </c>
      <c r="CZ157">
        <f t="shared" si="24"/>
        <v>194.29</v>
      </c>
      <c r="DA157">
        <f t="shared" si="25"/>
        <v>1</v>
      </c>
      <c r="DB157">
        <f t="shared" si="26"/>
        <v>400.24</v>
      </c>
      <c r="DC157">
        <f t="shared" si="27"/>
        <v>0</v>
      </c>
    </row>
    <row r="158" spans="1:107" x14ac:dyDescent="0.2">
      <c r="A158">
        <f>ROW(Source!A99)</f>
        <v>99</v>
      </c>
      <c r="B158">
        <v>76147896</v>
      </c>
      <c r="C158">
        <v>76148479</v>
      </c>
      <c r="D158">
        <v>48965995</v>
      </c>
      <c r="E158">
        <v>1</v>
      </c>
      <c r="F158">
        <v>1</v>
      </c>
      <c r="G158">
        <v>1</v>
      </c>
      <c r="H158">
        <v>3</v>
      </c>
      <c r="I158" t="s">
        <v>725</v>
      </c>
      <c r="J158" t="s">
        <v>726</v>
      </c>
      <c r="K158" t="s">
        <v>727</v>
      </c>
      <c r="L158">
        <v>1354</v>
      </c>
      <c r="N158">
        <v>1010</v>
      </c>
      <c r="O158" t="s">
        <v>149</v>
      </c>
      <c r="P158" t="s">
        <v>149</v>
      </c>
      <c r="Q158">
        <v>1</v>
      </c>
      <c r="W158">
        <v>0</v>
      </c>
      <c r="X158">
        <v>104205866</v>
      </c>
      <c r="Y158">
        <v>41.2</v>
      </c>
      <c r="AA158">
        <v>7.91</v>
      </c>
      <c r="AB158">
        <v>0</v>
      </c>
      <c r="AC158">
        <v>0</v>
      </c>
      <c r="AD158">
        <v>0</v>
      </c>
      <c r="AE158">
        <v>7.91</v>
      </c>
      <c r="AF158">
        <v>0</v>
      </c>
      <c r="AG158">
        <v>0</v>
      </c>
      <c r="AH158">
        <v>0</v>
      </c>
      <c r="AI158">
        <v>1</v>
      </c>
      <c r="AJ158">
        <v>1</v>
      </c>
      <c r="AK158">
        <v>1</v>
      </c>
      <c r="AL158">
        <v>1</v>
      </c>
      <c r="AN158">
        <v>0</v>
      </c>
      <c r="AO158">
        <v>1</v>
      </c>
      <c r="AP158">
        <v>1</v>
      </c>
      <c r="AQ158">
        <v>0</v>
      </c>
      <c r="AR158">
        <v>0</v>
      </c>
      <c r="AS158" t="s">
        <v>3</v>
      </c>
      <c r="AT158">
        <v>20.6</v>
      </c>
      <c r="AU158" t="s">
        <v>172</v>
      </c>
      <c r="AV158">
        <v>0</v>
      </c>
      <c r="AW158">
        <v>2</v>
      </c>
      <c r="AX158">
        <v>76148500</v>
      </c>
      <c r="AY158">
        <v>1</v>
      </c>
      <c r="AZ158">
        <v>0</v>
      </c>
      <c r="BA158">
        <v>158</v>
      </c>
      <c r="BB158">
        <v>0</v>
      </c>
      <c r="BC158">
        <v>0</v>
      </c>
      <c r="BD158">
        <v>0</v>
      </c>
      <c r="BE158">
        <v>0</v>
      </c>
      <c r="BF158">
        <v>0</v>
      </c>
      <c r="BG158">
        <v>0</v>
      </c>
      <c r="BH158">
        <v>0</v>
      </c>
      <c r="BI158">
        <v>0</v>
      </c>
      <c r="BJ158">
        <v>0</v>
      </c>
      <c r="BK158">
        <v>0</v>
      </c>
      <c r="BL158">
        <v>0</v>
      </c>
      <c r="BM158">
        <v>0</v>
      </c>
      <c r="BN158">
        <v>0</v>
      </c>
      <c r="BO158">
        <v>0</v>
      </c>
      <c r="BP158">
        <v>0</v>
      </c>
      <c r="BQ158">
        <v>0</v>
      </c>
      <c r="BR158">
        <v>0</v>
      </c>
      <c r="BS158">
        <v>0</v>
      </c>
      <c r="BT158">
        <v>0</v>
      </c>
      <c r="BU158">
        <v>0</v>
      </c>
      <c r="BV158">
        <v>0</v>
      </c>
      <c r="BW158">
        <v>0</v>
      </c>
      <c r="CX158">
        <f>Y158*Source!I99</f>
        <v>5.1088000000000005</v>
      </c>
      <c r="CY158">
        <f t="shared" si="23"/>
        <v>7.91</v>
      </c>
      <c r="CZ158">
        <f t="shared" si="24"/>
        <v>7.91</v>
      </c>
      <c r="DA158">
        <f t="shared" si="25"/>
        <v>1</v>
      </c>
      <c r="DB158">
        <f t="shared" si="26"/>
        <v>325.89999999999998</v>
      </c>
      <c r="DC158">
        <f t="shared" si="27"/>
        <v>0</v>
      </c>
    </row>
    <row r="159" spans="1:107" x14ac:dyDescent="0.2">
      <c r="A159">
        <f>ROW(Source!A99)</f>
        <v>99</v>
      </c>
      <c r="B159">
        <v>76147896</v>
      </c>
      <c r="C159">
        <v>76148479</v>
      </c>
      <c r="D159">
        <v>48965693</v>
      </c>
      <c r="E159">
        <v>1</v>
      </c>
      <c r="F159">
        <v>1</v>
      </c>
      <c r="G159">
        <v>1</v>
      </c>
      <c r="H159">
        <v>3</v>
      </c>
      <c r="I159" t="s">
        <v>728</v>
      </c>
      <c r="J159" t="s">
        <v>729</v>
      </c>
      <c r="K159" t="s">
        <v>730</v>
      </c>
      <c r="L159">
        <v>1354</v>
      </c>
      <c r="N159">
        <v>1010</v>
      </c>
      <c r="O159" t="s">
        <v>149</v>
      </c>
      <c r="P159" t="s">
        <v>149</v>
      </c>
      <c r="Q159">
        <v>1</v>
      </c>
      <c r="W159">
        <v>0</v>
      </c>
      <c r="X159">
        <v>-1827931980</v>
      </c>
      <c r="Y159">
        <v>41.2</v>
      </c>
      <c r="AA159">
        <v>11.39</v>
      </c>
      <c r="AB159">
        <v>0</v>
      </c>
      <c r="AC159">
        <v>0</v>
      </c>
      <c r="AD159">
        <v>0</v>
      </c>
      <c r="AE159">
        <v>11.39</v>
      </c>
      <c r="AF159">
        <v>0</v>
      </c>
      <c r="AG159">
        <v>0</v>
      </c>
      <c r="AH159">
        <v>0</v>
      </c>
      <c r="AI159">
        <v>1</v>
      </c>
      <c r="AJ159">
        <v>1</v>
      </c>
      <c r="AK159">
        <v>1</v>
      </c>
      <c r="AL159">
        <v>1</v>
      </c>
      <c r="AN159">
        <v>0</v>
      </c>
      <c r="AO159">
        <v>1</v>
      </c>
      <c r="AP159">
        <v>1</v>
      </c>
      <c r="AQ159">
        <v>0</v>
      </c>
      <c r="AR159">
        <v>0</v>
      </c>
      <c r="AS159" t="s">
        <v>3</v>
      </c>
      <c r="AT159">
        <v>20.6</v>
      </c>
      <c r="AU159" t="s">
        <v>172</v>
      </c>
      <c r="AV159">
        <v>0</v>
      </c>
      <c r="AW159">
        <v>2</v>
      </c>
      <c r="AX159">
        <v>76148501</v>
      </c>
      <c r="AY159">
        <v>1</v>
      </c>
      <c r="AZ159">
        <v>0</v>
      </c>
      <c r="BA159">
        <v>159</v>
      </c>
      <c r="BB159">
        <v>0</v>
      </c>
      <c r="BC159">
        <v>0</v>
      </c>
      <c r="BD159">
        <v>0</v>
      </c>
      <c r="BE159">
        <v>0</v>
      </c>
      <c r="BF159">
        <v>0</v>
      </c>
      <c r="BG159">
        <v>0</v>
      </c>
      <c r="BH159">
        <v>0</v>
      </c>
      <c r="BI159">
        <v>0</v>
      </c>
      <c r="BJ159">
        <v>0</v>
      </c>
      <c r="BK159">
        <v>0</v>
      </c>
      <c r="BL159">
        <v>0</v>
      </c>
      <c r="BM159">
        <v>0</v>
      </c>
      <c r="BN159">
        <v>0</v>
      </c>
      <c r="BO159">
        <v>0</v>
      </c>
      <c r="BP159">
        <v>0</v>
      </c>
      <c r="BQ159">
        <v>0</v>
      </c>
      <c r="BR159">
        <v>0</v>
      </c>
      <c r="BS159">
        <v>0</v>
      </c>
      <c r="BT159">
        <v>0</v>
      </c>
      <c r="BU159">
        <v>0</v>
      </c>
      <c r="BV159">
        <v>0</v>
      </c>
      <c r="BW159">
        <v>0</v>
      </c>
      <c r="CX159">
        <f>Y159*Source!I99</f>
        <v>5.1088000000000005</v>
      </c>
      <c r="CY159">
        <f t="shared" si="23"/>
        <v>11.39</v>
      </c>
      <c r="CZ159">
        <f t="shared" si="24"/>
        <v>11.39</v>
      </c>
      <c r="DA159">
        <f t="shared" si="25"/>
        <v>1</v>
      </c>
      <c r="DB159">
        <f t="shared" si="26"/>
        <v>469.26</v>
      </c>
      <c r="DC159">
        <f t="shared" si="27"/>
        <v>0</v>
      </c>
    </row>
    <row r="160" spans="1:107" x14ac:dyDescent="0.2">
      <c r="A160">
        <f>ROW(Source!A99)</f>
        <v>99</v>
      </c>
      <c r="B160">
        <v>76147896</v>
      </c>
      <c r="C160">
        <v>76148479</v>
      </c>
      <c r="D160">
        <v>48969145</v>
      </c>
      <c r="E160">
        <v>1</v>
      </c>
      <c r="F160">
        <v>1</v>
      </c>
      <c r="G160">
        <v>1</v>
      </c>
      <c r="H160">
        <v>3</v>
      </c>
      <c r="I160" t="s">
        <v>731</v>
      </c>
      <c r="J160" t="s">
        <v>732</v>
      </c>
      <c r="K160" t="s">
        <v>733</v>
      </c>
      <c r="L160">
        <v>1354</v>
      </c>
      <c r="N160">
        <v>1010</v>
      </c>
      <c r="O160" t="s">
        <v>149</v>
      </c>
      <c r="P160" t="s">
        <v>149</v>
      </c>
      <c r="Q160">
        <v>1</v>
      </c>
      <c r="W160">
        <v>0</v>
      </c>
      <c r="X160">
        <v>923455488</v>
      </c>
      <c r="Y160">
        <v>2.06</v>
      </c>
      <c r="AA160">
        <v>119.11</v>
      </c>
      <c r="AB160">
        <v>0</v>
      </c>
      <c r="AC160">
        <v>0</v>
      </c>
      <c r="AD160">
        <v>0</v>
      </c>
      <c r="AE160">
        <v>119.11</v>
      </c>
      <c r="AF160">
        <v>0</v>
      </c>
      <c r="AG160">
        <v>0</v>
      </c>
      <c r="AH160">
        <v>0</v>
      </c>
      <c r="AI160">
        <v>1</v>
      </c>
      <c r="AJ160">
        <v>1</v>
      </c>
      <c r="AK160">
        <v>1</v>
      </c>
      <c r="AL160">
        <v>1</v>
      </c>
      <c r="AN160">
        <v>0</v>
      </c>
      <c r="AO160">
        <v>1</v>
      </c>
      <c r="AP160">
        <v>1</v>
      </c>
      <c r="AQ160">
        <v>0</v>
      </c>
      <c r="AR160">
        <v>0</v>
      </c>
      <c r="AS160" t="s">
        <v>3</v>
      </c>
      <c r="AT160">
        <v>1.03</v>
      </c>
      <c r="AU160" t="s">
        <v>172</v>
      </c>
      <c r="AV160">
        <v>0</v>
      </c>
      <c r="AW160">
        <v>2</v>
      </c>
      <c r="AX160">
        <v>76148502</v>
      </c>
      <c r="AY160">
        <v>1</v>
      </c>
      <c r="AZ160">
        <v>0</v>
      </c>
      <c r="BA160">
        <v>160</v>
      </c>
      <c r="BB160">
        <v>0</v>
      </c>
      <c r="BC160">
        <v>0</v>
      </c>
      <c r="BD160">
        <v>0</v>
      </c>
      <c r="BE160">
        <v>0</v>
      </c>
      <c r="BF160">
        <v>0</v>
      </c>
      <c r="BG160">
        <v>0</v>
      </c>
      <c r="BH160">
        <v>0</v>
      </c>
      <c r="BI160">
        <v>0</v>
      </c>
      <c r="BJ160">
        <v>0</v>
      </c>
      <c r="BK160">
        <v>0</v>
      </c>
      <c r="BL160">
        <v>0</v>
      </c>
      <c r="BM160">
        <v>0</v>
      </c>
      <c r="BN160">
        <v>0</v>
      </c>
      <c r="BO160">
        <v>0</v>
      </c>
      <c r="BP160">
        <v>0</v>
      </c>
      <c r="BQ160">
        <v>0</v>
      </c>
      <c r="BR160">
        <v>0</v>
      </c>
      <c r="BS160">
        <v>0</v>
      </c>
      <c r="BT160">
        <v>0</v>
      </c>
      <c r="BU160">
        <v>0</v>
      </c>
      <c r="BV160">
        <v>0</v>
      </c>
      <c r="BW160">
        <v>0</v>
      </c>
      <c r="CX160">
        <f>Y160*Source!I99</f>
        <v>0.25544</v>
      </c>
      <c r="CY160">
        <f t="shared" si="23"/>
        <v>119.11</v>
      </c>
      <c r="CZ160">
        <f t="shared" si="24"/>
        <v>119.11</v>
      </c>
      <c r="DA160">
        <f t="shared" si="25"/>
        <v>1</v>
      </c>
      <c r="DB160">
        <f t="shared" si="26"/>
        <v>245.36</v>
      </c>
      <c r="DC160">
        <f t="shared" si="27"/>
        <v>0</v>
      </c>
    </row>
    <row r="161" spans="1:107" x14ac:dyDescent="0.2">
      <c r="A161">
        <f>ROW(Source!A99)</f>
        <v>99</v>
      </c>
      <c r="B161">
        <v>76147896</v>
      </c>
      <c r="C161">
        <v>76148479</v>
      </c>
      <c r="D161">
        <v>48965965</v>
      </c>
      <c r="E161">
        <v>1</v>
      </c>
      <c r="F161">
        <v>1</v>
      </c>
      <c r="G161">
        <v>1</v>
      </c>
      <c r="H161">
        <v>3</v>
      </c>
      <c r="I161" t="s">
        <v>734</v>
      </c>
      <c r="J161" t="s">
        <v>735</v>
      </c>
      <c r="K161" t="s">
        <v>736</v>
      </c>
      <c r="L161">
        <v>1354</v>
      </c>
      <c r="N161">
        <v>1010</v>
      </c>
      <c r="O161" t="s">
        <v>149</v>
      </c>
      <c r="P161" t="s">
        <v>149</v>
      </c>
      <c r="Q161">
        <v>1</v>
      </c>
      <c r="W161">
        <v>0</v>
      </c>
      <c r="X161">
        <v>523095907</v>
      </c>
      <c r="Y161">
        <v>41.2</v>
      </c>
      <c r="AA161">
        <v>3.68</v>
      </c>
      <c r="AB161">
        <v>0</v>
      </c>
      <c r="AC161">
        <v>0</v>
      </c>
      <c r="AD161">
        <v>0</v>
      </c>
      <c r="AE161">
        <v>3.68</v>
      </c>
      <c r="AF161">
        <v>0</v>
      </c>
      <c r="AG161">
        <v>0</v>
      </c>
      <c r="AH161">
        <v>0</v>
      </c>
      <c r="AI161">
        <v>1</v>
      </c>
      <c r="AJ161">
        <v>1</v>
      </c>
      <c r="AK161">
        <v>1</v>
      </c>
      <c r="AL161">
        <v>1</v>
      </c>
      <c r="AN161">
        <v>0</v>
      </c>
      <c r="AO161">
        <v>1</v>
      </c>
      <c r="AP161">
        <v>1</v>
      </c>
      <c r="AQ161">
        <v>0</v>
      </c>
      <c r="AR161">
        <v>0</v>
      </c>
      <c r="AS161" t="s">
        <v>3</v>
      </c>
      <c r="AT161">
        <v>20.6</v>
      </c>
      <c r="AU161" t="s">
        <v>172</v>
      </c>
      <c r="AV161">
        <v>0</v>
      </c>
      <c r="AW161">
        <v>2</v>
      </c>
      <c r="AX161">
        <v>76148503</v>
      </c>
      <c r="AY161">
        <v>1</v>
      </c>
      <c r="AZ161">
        <v>0</v>
      </c>
      <c r="BA161">
        <v>161</v>
      </c>
      <c r="BB161">
        <v>0</v>
      </c>
      <c r="BC161">
        <v>0</v>
      </c>
      <c r="BD161">
        <v>0</v>
      </c>
      <c r="BE161">
        <v>0</v>
      </c>
      <c r="BF161">
        <v>0</v>
      </c>
      <c r="BG161">
        <v>0</v>
      </c>
      <c r="BH161">
        <v>0</v>
      </c>
      <c r="BI161">
        <v>0</v>
      </c>
      <c r="BJ161">
        <v>0</v>
      </c>
      <c r="BK161">
        <v>0</v>
      </c>
      <c r="BL161">
        <v>0</v>
      </c>
      <c r="BM161">
        <v>0</v>
      </c>
      <c r="BN161">
        <v>0</v>
      </c>
      <c r="BO161">
        <v>0</v>
      </c>
      <c r="BP161">
        <v>0</v>
      </c>
      <c r="BQ161">
        <v>0</v>
      </c>
      <c r="BR161">
        <v>0</v>
      </c>
      <c r="BS161">
        <v>0</v>
      </c>
      <c r="BT161">
        <v>0</v>
      </c>
      <c r="BU161">
        <v>0</v>
      </c>
      <c r="BV161">
        <v>0</v>
      </c>
      <c r="BW161">
        <v>0</v>
      </c>
      <c r="CX161">
        <f>Y161*Source!I99</f>
        <v>5.1088000000000005</v>
      </c>
      <c r="CY161">
        <f t="shared" si="23"/>
        <v>3.68</v>
      </c>
      <c r="CZ161">
        <f t="shared" si="24"/>
        <v>3.68</v>
      </c>
      <c r="DA161">
        <f t="shared" si="25"/>
        <v>1</v>
      </c>
      <c r="DB161">
        <f t="shared" si="26"/>
        <v>151.62</v>
      </c>
      <c r="DC161">
        <f t="shared" si="27"/>
        <v>0</v>
      </c>
    </row>
    <row r="162" spans="1:107" x14ac:dyDescent="0.2">
      <c r="A162">
        <f>ROW(Source!A99)</f>
        <v>99</v>
      </c>
      <c r="B162">
        <v>76147896</v>
      </c>
      <c r="C162">
        <v>76148479</v>
      </c>
      <c r="D162">
        <v>48967478</v>
      </c>
      <c r="E162">
        <v>1</v>
      </c>
      <c r="F162">
        <v>1</v>
      </c>
      <c r="G162">
        <v>1</v>
      </c>
      <c r="H162">
        <v>3</v>
      </c>
      <c r="I162" t="s">
        <v>737</v>
      </c>
      <c r="J162" t="s">
        <v>738</v>
      </c>
      <c r="K162" t="s">
        <v>739</v>
      </c>
      <c r="L162">
        <v>1354</v>
      </c>
      <c r="N162">
        <v>1010</v>
      </c>
      <c r="O162" t="s">
        <v>149</v>
      </c>
      <c r="P162" t="s">
        <v>149</v>
      </c>
      <c r="Q162">
        <v>1</v>
      </c>
      <c r="W162">
        <v>0</v>
      </c>
      <c r="X162">
        <v>-409566024</v>
      </c>
      <c r="Y162">
        <v>2.06</v>
      </c>
      <c r="AA162">
        <v>262.38</v>
      </c>
      <c r="AB162">
        <v>0</v>
      </c>
      <c r="AC162">
        <v>0</v>
      </c>
      <c r="AD162">
        <v>0</v>
      </c>
      <c r="AE162">
        <v>262.38</v>
      </c>
      <c r="AF162">
        <v>0</v>
      </c>
      <c r="AG162">
        <v>0</v>
      </c>
      <c r="AH162">
        <v>0</v>
      </c>
      <c r="AI162">
        <v>1</v>
      </c>
      <c r="AJ162">
        <v>1</v>
      </c>
      <c r="AK162">
        <v>1</v>
      </c>
      <c r="AL162">
        <v>1</v>
      </c>
      <c r="AN162">
        <v>0</v>
      </c>
      <c r="AO162">
        <v>1</v>
      </c>
      <c r="AP162">
        <v>1</v>
      </c>
      <c r="AQ162">
        <v>0</v>
      </c>
      <c r="AR162">
        <v>0</v>
      </c>
      <c r="AS162" t="s">
        <v>3</v>
      </c>
      <c r="AT162">
        <v>1.03</v>
      </c>
      <c r="AU162" t="s">
        <v>172</v>
      </c>
      <c r="AV162">
        <v>0</v>
      </c>
      <c r="AW162">
        <v>2</v>
      </c>
      <c r="AX162">
        <v>76148504</v>
      </c>
      <c r="AY162">
        <v>1</v>
      </c>
      <c r="AZ162">
        <v>0</v>
      </c>
      <c r="BA162">
        <v>162</v>
      </c>
      <c r="BB162">
        <v>0</v>
      </c>
      <c r="BC162">
        <v>0</v>
      </c>
      <c r="BD162">
        <v>0</v>
      </c>
      <c r="BE162">
        <v>0</v>
      </c>
      <c r="BF162">
        <v>0</v>
      </c>
      <c r="BG162">
        <v>0</v>
      </c>
      <c r="BH162">
        <v>0</v>
      </c>
      <c r="BI162">
        <v>0</v>
      </c>
      <c r="BJ162">
        <v>0</v>
      </c>
      <c r="BK162">
        <v>0</v>
      </c>
      <c r="BL162">
        <v>0</v>
      </c>
      <c r="BM162">
        <v>0</v>
      </c>
      <c r="BN162">
        <v>0</v>
      </c>
      <c r="BO162">
        <v>0</v>
      </c>
      <c r="BP162">
        <v>0</v>
      </c>
      <c r="BQ162">
        <v>0</v>
      </c>
      <c r="BR162">
        <v>0</v>
      </c>
      <c r="BS162">
        <v>0</v>
      </c>
      <c r="BT162">
        <v>0</v>
      </c>
      <c r="BU162">
        <v>0</v>
      </c>
      <c r="BV162">
        <v>0</v>
      </c>
      <c r="BW162">
        <v>0</v>
      </c>
      <c r="CX162">
        <f>Y162*Source!I99</f>
        <v>0.25544</v>
      </c>
      <c r="CY162">
        <f t="shared" si="23"/>
        <v>262.38</v>
      </c>
      <c r="CZ162">
        <f t="shared" si="24"/>
        <v>262.38</v>
      </c>
      <c r="DA162">
        <f t="shared" si="25"/>
        <v>1</v>
      </c>
      <c r="DB162">
        <f t="shared" si="26"/>
        <v>540.5</v>
      </c>
      <c r="DC162">
        <f t="shared" si="27"/>
        <v>0</v>
      </c>
    </row>
    <row r="163" spans="1:107" x14ac:dyDescent="0.2">
      <c r="A163">
        <f>ROW(Source!A99)</f>
        <v>99</v>
      </c>
      <c r="B163">
        <v>76147896</v>
      </c>
      <c r="C163">
        <v>76148479</v>
      </c>
      <c r="D163">
        <v>48967152</v>
      </c>
      <c r="E163">
        <v>1</v>
      </c>
      <c r="F163">
        <v>1</v>
      </c>
      <c r="G163">
        <v>1</v>
      </c>
      <c r="H163">
        <v>3</v>
      </c>
      <c r="I163" t="s">
        <v>740</v>
      </c>
      <c r="J163" t="s">
        <v>741</v>
      </c>
      <c r="K163" t="s">
        <v>742</v>
      </c>
      <c r="L163">
        <v>1354</v>
      </c>
      <c r="N163">
        <v>1010</v>
      </c>
      <c r="O163" t="s">
        <v>149</v>
      </c>
      <c r="P163" t="s">
        <v>149</v>
      </c>
      <c r="Q163">
        <v>1</v>
      </c>
      <c r="W163">
        <v>0</v>
      </c>
      <c r="X163">
        <v>-1547100374</v>
      </c>
      <c r="Y163">
        <v>41.2</v>
      </c>
      <c r="AA163">
        <v>116.63</v>
      </c>
      <c r="AB163">
        <v>0</v>
      </c>
      <c r="AC163">
        <v>0</v>
      </c>
      <c r="AD163">
        <v>0</v>
      </c>
      <c r="AE163">
        <v>116.63</v>
      </c>
      <c r="AF163">
        <v>0</v>
      </c>
      <c r="AG163">
        <v>0</v>
      </c>
      <c r="AH163">
        <v>0</v>
      </c>
      <c r="AI163">
        <v>1</v>
      </c>
      <c r="AJ163">
        <v>1</v>
      </c>
      <c r="AK163">
        <v>1</v>
      </c>
      <c r="AL163">
        <v>1</v>
      </c>
      <c r="AN163">
        <v>0</v>
      </c>
      <c r="AO163">
        <v>1</v>
      </c>
      <c r="AP163">
        <v>1</v>
      </c>
      <c r="AQ163">
        <v>0</v>
      </c>
      <c r="AR163">
        <v>0</v>
      </c>
      <c r="AS163" t="s">
        <v>3</v>
      </c>
      <c r="AT163">
        <v>20.6</v>
      </c>
      <c r="AU163" t="s">
        <v>172</v>
      </c>
      <c r="AV163">
        <v>0</v>
      </c>
      <c r="AW163">
        <v>2</v>
      </c>
      <c r="AX163">
        <v>76148505</v>
      </c>
      <c r="AY163">
        <v>1</v>
      </c>
      <c r="AZ163">
        <v>0</v>
      </c>
      <c r="BA163">
        <v>163</v>
      </c>
      <c r="BB163">
        <v>0</v>
      </c>
      <c r="BC163">
        <v>0</v>
      </c>
      <c r="BD163">
        <v>0</v>
      </c>
      <c r="BE163">
        <v>0</v>
      </c>
      <c r="BF163">
        <v>0</v>
      </c>
      <c r="BG163">
        <v>0</v>
      </c>
      <c r="BH163">
        <v>0</v>
      </c>
      <c r="BI163">
        <v>0</v>
      </c>
      <c r="BJ163">
        <v>0</v>
      </c>
      <c r="BK163">
        <v>0</v>
      </c>
      <c r="BL163">
        <v>0</v>
      </c>
      <c r="BM163">
        <v>0</v>
      </c>
      <c r="BN163">
        <v>0</v>
      </c>
      <c r="BO163">
        <v>0</v>
      </c>
      <c r="BP163">
        <v>0</v>
      </c>
      <c r="BQ163">
        <v>0</v>
      </c>
      <c r="BR163">
        <v>0</v>
      </c>
      <c r="BS163">
        <v>0</v>
      </c>
      <c r="BT163">
        <v>0</v>
      </c>
      <c r="BU163">
        <v>0</v>
      </c>
      <c r="BV163">
        <v>0</v>
      </c>
      <c r="BW163">
        <v>0</v>
      </c>
      <c r="CX163">
        <f>Y163*Source!I99</f>
        <v>5.1088000000000005</v>
      </c>
      <c r="CY163">
        <f t="shared" si="23"/>
        <v>116.63</v>
      </c>
      <c r="CZ163">
        <f t="shared" si="24"/>
        <v>116.63</v>
      </c>
      <c r="DA163">
        <f t="shared" si="25"/>
        <v>1</v>
      </c>
      <c r="DB163">
        <f t="shared" si="26"/>
        <v>4805.16</v>
      </c>
      <c r="DC163">
        <f t="shared" si="27"/>
        <v>0</v>
      </c>
    </row>
    <row r="164" spans="1:107" x14ac:dyDescent="0.2">
      <c r="A164">
        <f>ROW(Source!A99)</f>
        <v>99</v>
      </c>
      <c r="B164">
        <v>76147896</v>
      </c>
      <c r="C164">
        <v>76148479</v>
      </c>
      <c r="D164">
        <v>48967017</v>
      </c>
      <c r="E164">
        <v>1</v>
      </c>
      <c r="F164">
        <v>1</v>
      </c>
      <c r="G164">
        <v>1</v>
      </c>
      <c r="H164">
        <v>3</v>
      </c>
      <c r="I164" t="s">
        <v>743</v>
      </c>
      <c r="J164" t="s">
        <v>744</v>
      </c>
      <c r="K164" t="s">
        <v>745</v>
      </c>
      <c r="L164">
        <v>1346</v>
      </c>
      <c r="N164">
        <v>1009</v>
      </c>
      <c r="O164" t="s">
        <v>414</v>
      </c>
      <c r="P164" t="s">
        <v>414</v>
      </c>
      <c r="Q164">
        <v>1</v>
      </c>
      <c r="W164">
        <v>0</v>
      </c>
      <c r="X164">
        <v>-756695382</v>
      </c>
      <c r="Y164">
        <v>1.02</v>
      </c>
      <c r="AA164">
        <v>44.96</v>
      </c>
      <c r="AB164">
        <v>0</v>
      </c>
      <c r="AC164">
        <v>0</v>
      </c>
      <c r="AD164">
        <v>0</v>
      </c>
      <c r="AE164">
        <v>44.96</v>
      </c>
      <c r="AF164">
        <v>0</v>
      </c>
      <c r="AG164">
        <v>0</v>
      </c>
      <c r="AH164">
        <v>0</v>
      </c>
      <c r="AI164">
        <v>1</v>
      </c>
      <c r="AJ164">
        <v>1</v>
      </c>
      <c r="AK164">
        <v>1</v>
      </c>
      <c r="AL164">
        <v>1</v>
      </c>
      <c r="AN164">
        <v>0</v>
      </c>
      <c r="AO164">
        <v>1</v>
      </c>
      <c r="AP164">
        <v>1</v>
      </c>
      <c r="AQ164">
        <v>0</v>
      </c>
      <c r="AR164">
        <v>0</v>
      </c>
      <c r="AS164" t="s">
        <v>3</v>
      </c>
      <c r="AT164">
        <v>0.51</v>
      </c>
      <c r="AU164" t="s">
        <v>172</v>
      </c>
      <c r="AV164">
        <v>0</v>
      </c>
      <c r="AW164">
        <v>2</v>
      </c>
      <c r="AX164">
        <v>76148506</v>
      </c>
      <c r="AY164">
        <v>1</v>
      </c>
      <c r="AZ164">
        <v>0</v>
      </c>
      <c r="BA164">
        <v>164</v>
      </c>
      <c r="BB164">
        <v>0</v>
      </c>
      <c r="BC164">
        <v>0</v>
      </c>
      <c r="BD164">
        <v>0</v>
      </c>
      <c r="BE164">
        <v>0</v>
      </c>
      <c r="BF164">
        <v>0</v>
      </c>
      <c r="BG164">
        <v>0</v>
      </c>
      <c r="BH164">
        <v>0</v>
      </c>
      <c r="BI164">
        <v>0</v>
      </c>
      <c r="BJ164">
        <v>0</v>
      </c>
      <c r="BK164">
        <v>0</v>
      </c>
      <c r="BL164">
        <v>0</v>
      </c>
      <c r="BM164">
        <v>0</v>
      </c>
      <c r="BN164">
        <v>0</v>
      </c>
      <c r="BO164">
        <v>0</v>
      </c>
      <c r="BP164">
        <v>0</v>
      </c>
      <c r="BQ164">
        <v>0</v>
      </c>
      <c r="BR164">
        <v>0</v>
      </c>
      <c r="BS164">
        <v>0</v>
      </c>
      <c r="BT164">
        <v>0</v>
      </c>
      <c r="BU164">
        <v>0</v>
      </c>
      <c r="BV164">
        <v>0</v>
      </c>
      <c r="BW164">
        <v>0</v>
      </c>
      <c r="CX164">
        <f>Y164*Source!I99</f>
        <v>0.12648000000000001</v>
      </c>
      <c r="CY164">
        <f t="shared" si="23"/>
        <v>44.96</v>
      </c>
      <c r="CZ164">
        <f t="shared" si="24"/>
        <v>44.96</v>
      </c>
      <c r="DA164">
        <f t="shared" si="25"/>
        <v>1</v>
      </c>
      <c r="DB164">
        <f t="shared" si="26"/>
        <v>45.86</v>
      </c>
      <c r="DC164">
        <f t="shared" si="27"/>
        <v>0</v>
      </c>
    </row>
    <row r="165" spans="1:107" x14ac:dyDescent="0.2">
      <c r="A165">
        <f>ROW(Source!A99)</f>
        <v>99</v>
      </c>
      <c r="B165">
        <v>76147896</v>
      </c>
      <c r="C165">
        <v>76148479</v>
      </c>
      <c r="D165">
        <v>48965877</v>
      </c>
      <c r="E165">
        <v>1</v>
      </c>
      <c r="F165">
        <v>1</v>
      </c>
      <c r="G165">
        <v>1</v>
      </c>
      <c r="H165">
        <v>3</v>
      </c>
      <c r="I165" t="s">
        <v>746</v>
      </c>
      <c r="J165" t="s">
        <v>747</v>
      </c>
      <c r="K165" t="s">
        <v>748</v>
      </c>
      <c r="L165">
        <v>1354</v>
      </c>
      <c r="N165">
        <v>1010</v>
      </c>
      <c r="O165" t="s">
        <v>149</v>
      </c>
      <c r="P165" t="s">
        <v>149</v>
      </c>
      <c r="Q165">
        <v>1</v>
      </c>
      <c r="W165">
        <v>0</v>
      </c>
      <c r="X165">
        <v>-876938013</v>
      </c>
      <c r="Y165">
        <v>2.06</v>
      </c>
      <c r="AA165">
        <v>11.47</v>
      </c>
      <c r="AB165">
        <v>0</v>
      </c>
      <c r="AC165">
        <v>0</v>
      </c>
      <c r="AD165">
        <v>0</v>
      </c>
      <c r="AE165">
        <v>11.47</v>
      </c>
      <c r="AF165">
        <v>0</v>
      </c>
      <c r="AG165">
        <v>0</v>
      </c>
      <c r="AH165">
        <v>0</v>
      </c>
      <c r="AI165">
        <v>1</v>
      </c>
      <c r="AJ165">
        <v>1</v>
      </c>
      <c r="AK165">
        <v>1</v>
      </c>
      <c r="AL165">
        <v>1</v>
      </c>
      <c r="AN165">
        <v>0</v>
      </c>
      <c r="AO165">
        <v>1</v>
      </c>
      <c r="AP165">
        <v>1</v>
      </c>
      <c r="AQ165">
        <v>0</v>
      </c>
      <c r="AR165">
        <v>0</v>
      </c>
      <c r="AS165" t="s">
        <v>3</v>
      </c>
      <c r="AT165">
        <v>1.03</v>
      </c>
      <c r="AU165" t="s">
        <v>172</v>
      </c>
      <c r="AV165">
        <v>0</v>
      </c>
      <c r="AW165">
        <v>2</v>
      </c>
      <c r="AX165">
        <v>76148507</v>
      </c>
      <c r="AY165">
        <v>1</v>
      </c>
      <c r="AZ165">
        <v>0</v>
      </c>
      <c r="BA165">
        <v>165</v>
      </c>
      <c r="BB165">
        <v>0</v>
      </c>
      <c r="BC165">
        <v>0</v>
      </c>
      <c r="BD165">
        <v>0</v>
      </c>
      <c r="BE165">
        <v>0</v>
      </c>
      <c r="BF165">
        <v>0</v>
      </c>
      <c r="BG165">
        <v>0</v>
      </c>
      <c r="BH165">
        <v>0</v>
      </c>
      <c r="BI165">
        <v>0</v>
      </c>
      <c r="BJ165">
        <v>0</v>
      </c>
      <c r="BK165">
        <v>0</v>
      </c>
      <c r="BL165">
        <v>0</v>
      </c>
      <c r="BM165">
        <v>0</v>
      </c>
      <c r="BN165">
        <v>0</v>
      </c>
      <c r="BO165">
        <v>0</v>
      </c>
      <c r="BP165">
        <v>0</v>
      </c>
      <c r="BQ165">
        <v>0</v>
      </c>
      <c r="BR165">
        <v>0</v>
      </c>
      <c r="BS165">
        <v>0</v>
      </c>
      <c r="BT165">
        <v>0</v>
      </c>
      <c r="BU165">
        <v>0</v>
      </c>
      <c r="BV165">
        <v>0</v>
      </c>
      <c r="BW165">
        <v>0</v>
      </c>
      <c r="CX165">
        <f>Y165*Source!I99</f>
        <v>0.25544</v>
      </c>
      <c r="CY165">
        <f t="shared" si="23"/>
        <v>11.47</v>
      </c>
      <c r="CZ165">
        <f t="shared" si="24"/>
        <v>11.47</v>
      </c>
      <c r="DA165">
        <f t="shared" si="25"/>
        <v>1</v>
      </c>
      <c r="DB165">
        <f t="shared" si="26"/>
        <v>23.62</v>
      </c>
      <c r="DC165">
        <f t="shared" si="27"/>
        <v>0</v>
      </c>
    </row>
    <row r="166" spans="1:107" x14ac:dyDescent="0.2">
      <c r="A166">
        <f>ROW(Source!A99)</f>
        <v>99</v>
      </c>
      <c r="B166">
        <v>76147896</v>
      </c>
      <c r="C166">
        <v>76148479</v>
      </c>
      <c r="D166">
        <v>48965886</v>
      </c>
      <c r="E166">
        <v>1</v>
      </c>
      <c r="F166">
        <v>1</v>
      </c>
      <c r="G166">
        <v>1</v>
      </c>
      <c r="H166">
        <v>3</v>
      </c>
      <c r="I166" t="s">
        <v>749</v>
      </c>
      <c r="J166" t="s">
        <v>750</v>
      </c>
      <c r="K166" t="s">
        <v>751</v>
      </c>
      <c r="L166">
        <v>1354</v>
      </c>
      <c r="N166">
        <v>1010</v>
      </c>
      <c r="O166" t="s">
        <v>149</v>
      </c>
      <c r="P166" t="s">
        <v>149</v>
      </c>
      <c r="Q166">
        <v>1</v>
      </c>
      <c r="W166">
        <v>0</v>
      </c>
      <c r="X166">
        <v>-1973538212</v>
      </c>
      <c r="Y166">
        <v>82.4</v>
      </c>
      <c r="AA166">
        <v>7.86</v>
      </c>
      <c r="AB166">
        <v>0</v>
      </c>
      <c r="AC166">
        <v>0</v>
      </c>
      <c r="AD166">
        <v>0</v>
      </c>
      <c r="AE166">
        <v>7.86</v>
      </c>
      <c r="AF166">
        <v>0</v>
      </c>
      <c r="AG166">
        <v>0</v>
      </c>
      <c r="AH166">
        <v>0</v>
      </c>
      <c r="AI166">
        <v>1</v>
      </c>
      <c r="AJ166">
        <v>1</v>
      </c>
      <c r="AK166">
        <v>1</v>
      </c>
      <c r="AL166">
        <v>1</v>
      </c>
      <c r="AN166">
        <v>0</v>
      </c>
      <c r="AO166">
        <v>1</v>
      </c>
      <c r="AP166">
        <v>1</v>
      </c>
      <c r="AQ166">
        <v>0</v>
      </c>
      <c r="AR166">
        <v>0</v>
      </c>
      <c r="AS166" t="s">
        <v>3</v>
      </c>
      <c r="AT166">
        <v>41.2</v>
      </c>
      <c r="AU166" t="s">
        <v>172</v>
      </c>
      <c r="AV166">
        <v>0</v>
      </c>
      <c r="AW166">
        <v>2</v>
      </c>
      <c r="AX166">
        <v>76148508</v>
      </c>
      <c r="AY166">
        <v>1</v>
      </c>
      <c r="AZ166">
        <v>0</v>
      </c>
      <c r="BA166">
        <v>166</v>
      </c>
      <c r="BB166">
        <v>0</v>
      </c>
      <c r="BC166">
        <v>0</v>
      </c>
      <c r="BD166">
        <v>0</v>
      </c>
      <c r="BE166">
        <v>0</v>
      </c>
      <c r="BF166">
        <v>0</v>
      </c>
      <c r="BG166">
        <v>0</v>
      </c>
      <c r="BH166">
        <v>0</v>
      </c>
      <c r="BI166">
        <v>0</v>
      </c>
      <c r="BJ166">
        <v>0</v>
      </c>
      <c r="BK166">
        <v>0</v>
      </c>
      <c r="BL166">
        <v>0</v>
      </c>
      <c r="BM166">
        <v>0</v>
      </c>
      <c r="BN166">
        <v>0</v>
      </c>
      <c r="BO166">
        <v>0</v>
      </c>
      <c r="BP166">
        <v>0</v>
      </c>
      <c r="BQ166">
        <v>0</v>
      </c>
      <c r="BR166">
        <v>0</v>
      </c>
      <c r="BS166">
        <v>0</v>
      </c>
      <c r="BT166">
        <v>0</v>
      </c>
      <c r="BU166">
        <v>0</v>
      </c>
      <c r="BV166">
        <v>0</v>
      </c>
      <c r="BW166">
        <v>0</v>
      </c>
      <c r="CX166">
        <f>Y166*Source!I99</f>
        <v>10.217600000000001</v>
      </c>
      <c r="CY166">
        <f t="shared" si="23"/>
        <v>7.86</v>
      </c>
      <c r="CZ166">
        <f t="shared" si="24"/>
        <v>7.86</v>
      </c>
      <c r="DA166">
        <f t="shared" si="25"/>
        <v>1</v>
      </c>
      <c r="DB166">
        <f t="shared" si="26"/>
        <v>647.66</v>
      </c>
      <c r="DC166">
        <f t="shared" si="27"/>
        <v>0</v>
      </c>
    </row>
    <row r="167" spans="1:107" x14ac:dyDescent="0.2">
      <c r="A167">
        <f>ROW(Source!A99)</f>
        <v>99</v>
      </c>
      <c r="B167">
        <v>76147896</v>
      </c>
      <c r="C167">
        <v>76148479</v>
      </c>
      <c r="D167">
        <v>48974791</v>
      </c>
      <c r="E167">
        <v>1</v>
      </c>
      <c r="F167">
        <v>1</v>
      </c>
      <c r="G167">
        <v>1</v>
      </c>
      <c r="H167">
        <v>3</v>
      </c>
      <c r="I167" t="s">
        <v>658</v>
      </c>
      <c r="J167" t="s">
        <v>659</v>
      </c>
      <c r="K167" t="s">
        <v>660</v>
      </c>
      <c r="L167">
        <v>1374</v>
      </c>
      <c r="N167">
        <v>1013</v>
      </c>
      <c r="O167" t="s">
        <v>661</v>
      </c>
      <c r="P167" t="s">
        <v>661</v>
      </c>
      <c r="Q167">
        <v>1</v>
      </c>
      <c r="W167">
        <v>0</v>
      </c>
      <c r="X167">
        <v>-1347562341</v>
      </c>
      <c r="Y167">
        <v>33.42</v>
      </c>
      <c r="AA167">
        <v>1</v>
      </c>
      <c r="AB167">
        <v>0</v>
      </c>
      <c r="AC167">
        <v>0</v>
      </c>
      <c r="AD167">
        <v>0</v>
      </c>
      <c r="AE167">
        <v>1</v>
      </c>
      <c r="AF167">
        <v>0</v>
      </c>
      <c r="AG167">
        <v>0</v>
      </c>
      <c r="AH167">
        <v>0</v>
      </c>
      <c r="AI167">
        <v>1</v>
      </c>
      <c r="AJ167">
        <v>1</v>
      </c>
      <c r="AK167">
        <v>1</v>
      </c>
      <c r="AL167">
        <v>1</v>
      </c>
      <c r="AN167">
        <v>0</v>
      </c>
      <c r="AO167">
        <v>1</v>
      </c>
      <c r="AP167">
        <v>1</v>
      </c>
      <c r="AQ167">
        <v>0</v>
      </c>
      <c r="AR167">
        <v>0</v>
      </c>
      <c r="AS167" t="s">
        <v>3</v>
      </c>
      <c r="AT167">
        <v>16.71</v>
      </c>
      <c r="AU167" t="s">
        <v>172</v>
      </c>
      <c r="AV167">
        <v>0</v>
      </c>
      <c r="AW167">
        <v>2</v>
      </c>
      <c r="AX167">
        <v>76148509</v>
      </c>
      <c r="AY167">
        <v>1</v>
      </c>
      <c r="AZ167">
        <v>0</v>
      </c>
      <c r="BA167">
        <v>167</v>
      </c>
      <c r="BB167">
        <v>0</v>
      </c>
      <c r="BC167">
        <v>0</v>
      </c>
      <c r="BD167">
        <v>0</v>
      </c>
      <c r="BE167">
        <v>0</v>
      </c>
      <c r="BF167">
        <v>0</v>
      </c>
      <c r="BG167">
        <v>0</v>
      </c>
      <c r="BH167">
        <v>0</v>
      </c>
      <c r="BI167">
        <v>0</v>
      </c>
      <c r="BJ167">
        <v>0</v>
      </c>
      <c r="BK167">
        <v>0</v>
      </c>
      <c r="BL167">
        <v>0</v>
      </c>
      <c r="BM167">
        <v>0</v>
      </c>
      <c r="BN167">
        <v>0</v>
      </c>
      <c r="BO167">
        <v>0</v>
      </c>
      <c r="BP167">
        <v>0</v>
      </c>
      <c r="BQ167">
        <v>0</v>
      </c>
      <c r="BR167">
        <v>0</v>
      </c>
      <c r="BS167">
        <v>0</v>
      </c>
      <c r="BT167">
        <v>0</v>
      </c>
      <c r="BU167">
        <v>0</v>
      </c>
      <c r="BV167">
        <v>0</v>
      </c>
      <c r="BW167">
        <v>0</v>
      </c>
      <c r="CX167">
        <f>Y167*Source!I99</f>
        <v>4.1440799999999998</v>
      </c>
      <c r="CY167">
        <f t="shared" si="23"/>
        <v>1</v>
      </c>
      <c r="CZ167">
        <f t="shared" si="24"/>
        <v>1</v>
      </c>
      <c r="DA167">
        <f t="shared" si="25"/>
        <v>1</v>
      </c>
      <c r="DB167">
        <f t="shared" si="26"/>
        <v>33.42</v>
      </c>
      <c r="DC167">
        <f t="shared" si="27"/>
        <v>0</v>
      </c>
    </row>
    <row r="168" spans="1:107" x14ac:dyDescent="0.2">
      <c r="A168">
        <f>ROW(Source!A100)</f>
        <v>100</v>
      </c>
      <c r="B168">
        <v>76147894</v>
      </c>
      <c r="C168">
        <v>76148479</v>
      </c>
      <c r="D168">
        <v>42476253</v>
      </c>
      <c r="E168">
        <v>1</v>
      </c>
      <c r="F168">
        <v>1</v>
      </c>
      <c r="G168">
        <v>1</v>
      </c>
      <c r="H168">
        <v>1</v>
      </c>
      <c r="I168" t="s">
        <v>717</v>
      </c>
      <c r="J168" t="s">
        <v>3</v>
      </c>
      <c r="K168" t="s">
        <v>718</v>
      </c>
      <c r="L168">
        <v>1369</v>
      </c>
      <c r="N168">
        <v>1013</v>
      </c>
      <c r="O168" t="s">
        <v>623</v>
      </c>
      <c r="P168" t="s">
        <v>623</v>
      </c>
      <c r="Q168">
        <v>1</v>
      </c>
      <c r="W168">
        <v>0</v>
      </c>
      <c r="X168">
        <v>-389507568</v>
      </c>
      <c r="Y168">
        <v>328.70399999999995</v>
      </c>
      <c r="AA168">
        <v>0</v>
      </c>
      <c r="AB168">
        <v>0</v>
      </c>
      <c r="AC168">
        <v>0</v>
      </c>
      <c r="AD168">
        <v>11.22</v>
      </c>
      <c r="AE168">
        <v>0</v>
      </c>
      <c r="AF168">
        <v>0</v>
      </c>
      <c r="AG168">
        <v>0</v>
      </c>
      <c r="AH168">
        <v>11.22</v>
      </c>
      <c r="AI168">
        <v>1</v>
      </c>
      <c r="AJ168">
        <v>1</v>
      </c>
      <c r="AK168">
        <v>1</v>
      </c>
      <c r="AL168">
        <v>1</v>
      </c>
      <c r="AN168">
        <v>0</v>
      </c>
      <c r="AO168">
        <v>1</v>
      </c>
      <c r="AP168">
        <v>1</v>
      </c>
      <c r="AQ168">
        <v>0</v>
      </c>
      <c r="AR168">
        <v>0</v>
      </c>
      <c r="AS168" t="s">
        <v>3</v>
      </c>
      <c r="AT168">
        <v>85.6</v>
      </c>
      <c r="AU168" t="s">
        <v>173</v>
      </c>
      <c r="AV168">
        <v>1</v>
      </c>
      <c r="AW168">
        <v>2</v>
      </c>
      <c r="AX168">
        <v>76148495</v>
      </c>
      <c r="AY168">
        <v>1</v>
      </c>
      <c r="AZ168">
        <v>0</v>
      </c>
      <c r="BA168">
        <v>168</v>
      </c>
      <c r="BB168">
        <v>0</v>
      </c>
      <c r="BC168">
        <v>0</v>
      </c>
      <c r="BD168">
        <v>0</v>
      </c>
      <c r="BE168">
        <v>0</v>
      </c>
      <c r="BF168">
        <v>0</v>
      </c>
      <c r="BG168">
        <v>0</v>
      </c>
      <c r="BH168">
        <v>0</v>
      </c>
      <c r="BI168">
        <v>0</v>
      </c>
      <c r="BJ168">
        <v>0</v>
      </c>
      <c r="BK168">
        <v>0</v>
      </c>
      <c r="BL168">
        <v>0</v>
      </c>
      <c r="BM168">
        <v>0</v>
      </c>
      <c r="BN168">
        <v>0</v>
      </c>
      <c r="BO168">
        <v>0</v>
      </c>
      <c r="BP168">
        <v>0</v>
      </c>
      <c r="BQ168">
        <v>0</v>
      </c>
      <c r="BR168">
        <v>0</v>
      </c>
      <c r="BS168">
        <v>0</v>
      </c>
      <c r="BT168">
        <v>0</v>
      </c>
      <c r="BU168">
        <v>0</v>
      </c>
      <c r="BV168">
        <v>0</v>
      </c>
      <c r="BW168">
        <v>0</v>
      </c>
      <c r="CX168">
        <f>Y168*Source!I100</f>
        <v>40.759295999999992</v>
      </c>
      <c r="CY168">
        <f>AD168</f>
        <v>11.22</v>
      </c>
      <c r="CZ168">
        <f>AH168</f>
        <v>11.22</v>
      </c>
      <c r="DA168">
        <f>AL168</f>
        <v>1</v>
      </c>
      <c r="DB168">
        <f>ROUND((ROUND(AT168*CZ168,2)*1.2*1.6*2),6)</f>
        <v>3688.0511999999999</v>
      </c>
      <c r="DC168">
        <f>ROUND((ROUND(AT168*AG168,2)*1.2*1.6*2),6)</f>
        <v>0</v>
      </c>
    </row>
    <row r="169" spans="1:107" x14ac:dyDescent="0.2">
      <c r="A169">
        <f>ROW(Source!A100)</f>
        <v>100</v>
      </c>
      <c r="B169">
        <v>76147894</v>
      </c>
      <c r="C169">
        <v>76148479</v>
      </c>
      <c r="D169">
        <v>121548</v>
      </c>
      <c r="E169">
        <v>1</v>
      </c>
      <c r="F169">
        <v>1</v>
      </c>
      <c r="G169">
        <v>1</v>
      </c>
      <c r="H169">
        <v>1</v>
      </c>
      <c r="I169" t="s">
        <v>30</v>
      </c>
      <c r="J169" t="s">
        <v>3</v>
      </c>
      <c r="K169" t="s">
        <v>628</v>
      </c>
      <c r="L169">
        <v>608254</v>
      </c>
      <c r="N169">
        <v>1013</v>
      </c>
      <c r="O169" t="s">
        <v>629</v>
      </c>
      <c r="P169" t="s">
        <v>629</v>
      </c>
      <c r="Q169">
        <v>1</v>
      </c>
      <c r="W169">
        <v>0</v>
      </c>
      <c r="X169">
        <v>-185737400</v>
      </c>
      <c r="Y169">
        <v>147.60959999999997</v>
      </c>
      <c r="AA169">
        <v>0</v>
      </c>
      <c r="AB169">
        <v>0</v>
      </c>
      <c r="AC169">
        <v>0</v>
      </c>
      <c r="AD169">
        <v>0</v>
      </c>
      <c r="AE169">
        <v>0</v>
      </c>
      <c r="AF169">
        <v>0</v>
      </c>
      <c r="AG169">
        <v>0</v>
      </c>
      <c r="AH169">
        <v>0</v>
      </c>
      <c r="AI169">
        <v>1</v>
      </c>
      <c r="AJ169">
        <v>1</v>
      </c>
      <c r="AK169">
        <v>1</v>
      </c>
      <c r="AL169">
        <v>1</v>
      </c>
      <c r="AN169">
        <v>0</v>
      </c>
      <c r="AO169">
        <v>1</v>
      </c>
      <c r="AP169">
        <v>1</v>
      </c>
      <c r="AQ169">
        <v>0</v>
      </c>
      <c r="AR169">
        <v>0</v>
      </c>
      <c r="AS169" t="s">
        <v>3</v>
      </c>
      <c r="AT169">
        <v>38.44</v>
      </c>
      <c r="AU169" t="s">
        <v>173</v>
      </c>
      <c r="AV169">
        <v>2</v>
      </c>
      <c r="AW169">
        <v>2</v>
      </c>
      <c r="AX169">
        <v>76148496</v>
      </c>
      <c r="AY169">
        <v>1</v>
      </c>
      <c r="AZ169">
        <v>0</v>
      </c>
      <c r="BA169">
        <v>169</v>
      </c>
      <c r="BB169">
        <v>0</v>
      </c>
      <c r="BC169">
        <v>0</v>
      </c>
      <c r="BD169">
        <v>0</v>
      </c>
      <c r="BE169">
        <v>0</v>
      </c>
      <c r="BF169">
        <v>0</v>
      </c>
      <c r="BG169">
        <v>0</v>
      </c>
      <c r="BH169">
        <v>0</v>
      </c>
      <c r="BI169">
        <v>0</v>
      </c>
      <c r="BJ169">
        <v>0</v>
      </c>
      <c r="BK169">
        <v>0</v>
      </c>
      <c r="BL169">
        <v>0</v>
      </c>
      <c r="BM169">
        <v>0</v>
      </c>
      <c r="BN169">
        <v>0</v>
      </c>
      <c r="BO169">
        <v>0</v>
      </c>
      <c r="BP169">
        <v>0</v>
      </c>
      <c r="BQ169">
        <v>0</v>
      </c>
      <c r="BR169">
        <v>0</v>
      </c>
      <c r="BS169">
        <v>0</v>
      </c>
      <c r="BT169">
        <v>0</v>
      </c>
      <c r="BU169">
        <v>0</v>
      </c>
      <c r="BV169">
        <v>0</v>
      </c>
      <c r="BW169">
        <v>0</v>
      </c>
      <c r="CX169">
        <f>Y169*Source!I100</f>
        <v>18.303590399999997</v>
      </c>
      <c r="CY169">
        <f>AD169</f>
        <v>0</v>
      </c>
      <c r="CZ169">
        <f>AH169</f>
        <v>0</v>
      </c>
      <c r="DA169">
        <f>AL169</f>
        <v>1</v>
      </c>
      <c r="DB169">
        <f>ROUND((ROUND(AT169*CZ169,2)*1.2*1.6*2),6)</f>
        <v>0</v>
      </c>
      <c r="DC169">
        <f>ROUND((ROUND(AT169*AG169,2)*1.2*1.6*2),6)</f>
        <v>0</v>
      </c>
    </row>
    <row r="170" spans="1:107" x14ac:dyDescent="0.2">
      <c r="A170">
        <f>ROW(Source!A100)</f>
        <v>100</v>
      </c>
      <c r="B170">
        <v>76147894</v>
      </c>
      <c r="C170">
        <v>76148479</v>
      </c>
      <c r="D170">
        <v>48976039</v>
      </c>
      <c r="E170">
        <v>1</v>
      </c>
      <c r="F170">
        <v>1</v>
      </c>
      <c r="G170">
        <v>1</v>
      </c>
      <c r="H170">
        <v>2</v>
      </c>
      <c r="I170" t="s">
        <v>691</v>
      </c>
      <c r="J170" t="s">
        <v>692</v>
      </c>
      <c r="K170" t="s">
        <v>693</v>
      </c>
      <c r="L170">
        <v>1368</v>
      </c>
      <c r="N170">
        <v>1011</v>
      </c>
      <c r="O170" t="s">
        <v>633</v>
      </c>
      <c r="P170" t="s">
        <v>633</v>
      </c>
      <c r="Q170">
        <v>1</v>
      </c>
      <c r="W170">
        <v>0</v>
      </c>
      <c r="X170">
        <v>-1683568813</v>
      </c>
      <c r="Y170">
        <v>73.804799999999986</v>
      </c>
      <c r="AA170">
        <v>0</v>
      </c>
      <c r="AB170">
        <v>425.57</v>
      </c>
      <c r="AC170">
        <v>25.1</v>
      </c>
      <c r="AD170">
        <v>0</v>
      </c>
      <c r="AE170">
        <v>0</v>
      </c>
      <c r="AF170">
        <v>425.57</v>
      </c>
      <c r="AG170">
        <v>25.1</v>
      </c>
      <c r="AH170">
        <v>0</v>
      </c>
      <c r="AI170">
        <v>1</v>
      </c>
      <c r="AJ170">
        <v>1</v>
      </c>
      <c r="AK170">
        <v>1</v>
      </c>
      <c r="AL170">
        <v>1</v>
      </c>
      <c r="AN170">
        <v>0</v>
      </c>
      <c r="AO170">
        <v>1</v>
      </c>
      <c r="AP170">
        <v>1</v>
      </c>
      <c r="AQ170">
        <v>0</v>
      </c>
      <c r="AR170">
        <v>0</v>
      </c>
      <c r="AS170" t="s">
        <v>3</v>
      </c>
      <c r="AT170">
        <v>19.22</v>
      </c>
      <c r="AU170" t="s">
        <v>173</v>
      </c>
      <c r="AV170">
        <v>0</v>
      </c>
      <c r="AW170">
        <v>2</v>
      </c>
      <c r="AX170">
        <v>76148497</v>
      </c>
      <c r="AY170">
        <v>1</v>
      </c>
      <c r="AZ170">
        <v>0</v>
      </c>
      <c r="BA170">
        <v>170</v>
      </c>
      <c r="BB170">
        <v>0</v>
      </c>
      <c r="BC170">
        <v>0</v>
      </c>
      <c r="BD170">
        <v>0</v>
      </c>
      <c r="BE170">
        <v>0</v>
      </c>
      <c r="BF170">
        <v>0</v>
      </c>
      <c r="BG170">
        <v>0</v>
      </c>
      <c r="BH170">
        <v>0</v>
      </c>
      <c r="BI170">
        <v>0</v>
      </c>
      <c r="BJ170">
        <v>0</v>
      </c>
      <c r="BK170">
        <v>0</v>
      </c>
      <c r="BL170">
        <v>0</v>
      </c>
      <c r="BM170">
        <v>0</v>
      </c>
      <c r="BN170">
        <v>0</v>
      </c>
      <c r="BO170">
        <v>0</v>
      </c>
      <c r="BP170">
        <v>0</v>
      </c>
      <c r="BQ170">
        <v>0</v>
      </c>
      <c r="BR170">
        <v>0</v>
      </c>
      <c r="BS170">
        <v>0</v>
      </c>
      <c r="BT170">
        <v>0</v>
      </c>
      <c r="BU170">
        <v>0</v>
      </c>
      <c r="BV170">
        <v>0</v>
      </c>
      <c r="BW170">
        <v>0</v>
      </c>
      <c r="CX170">
        <f>Y170*Source!I100</f>
        <v>9.1517951999999987</v>
      </c>
      <c r="CY170">
        <f>AB170</f>
        <v>425.57</v>
      </c>
      <c r="CZ170">
        <f>AF170</f>
        <v>425.57</v>
      </c>
      <c r="DA170">
        <f>AJ170</f>
        <v>1</v>
      </c>
      <c r="DB170">
        <f>ROUND((ROUND(AT170*CZ170,2)*1.2*1.6*2),6)</f>
        <v>31409.126400000001</v>
      </c>
      <c r="DC170">
        <f>ROUND((ROUND(AT170*AG170,2)*1.2*1.6*2),6)</f>
        <v>1852.4928</v>
      </c>
    </row>
    <row r="171" spans="1:107" x14ac:dyDescent="0.2">
      <c r="A171">
        <f>ROW(Source!A100)</f>
        <v>100</v>
      </c>
      <c r="B171">
        <v>76147894</v>
      </c>
      <c r="C171">
        <v>76148479</v>
      </c>
      <c r="D171">
        <v>48967040</v>
      </c>
      <c r="E171">
        <v>1</v>
      </c>
      <c r="F171">
        <v>1</v>
      </c>
      <c r="G171">
        <v>1</v>
      </c>
      <c r="H171">
        <v>3</v>
      </c>
      <c r="I171" t="s">
        <v>719</v>
      </c>
      <c r="J171" t="s">
        <v>720</v>
      </c>
      <c r="K171" t="s">
        <v>721</v>
      </c>
      <c r="L171">
        <v>1354</v>
      </c>
      <c r="N171">
        <v>1010</v>
      </c>
      <c r="O171" t="s">
        <v>149</v>
      </c>
      <c r="P171" t="s">
        <v>149</v>
      </c>
      <c r="Q171">
        <v>1</v>
      </c>
      <c r="W171">
        <v>0</v>
      </c>
      <c r="X171">
        <v>-1474121125</v>
      </c>
      <c r="Y171">
        <v>2.06</v>
      </c>
      <c r="AA171">
        <v>56.46</v>
      </c>
      <c r="AB171">
        <v>0</v>
      </c>
      <c r="AC171">
        <v>0</v>
      </c>
      <c r="AD171">
        <v>0</v>
      </c>
      <c r="AE171">
        <v>56.46</v>
      </c>
      <c r="AF171">
        <v>0</v>
      </c>
      <c r="AG171">
        <v>0</v>
      </c>
      <c r="AH171">
        <v>0</v>
      </c>
      <c r="AI171">
        <v>1</v>
      </c>
      <c r="AJ171">
        <v>1</v>
      </c>
      <c r="AK171">
        <v>1</v>
      </c>
      <c r="AL171">
        <v>1</v>
      </c>
      <c r="AN171">
        <v>0</v>
      </c>
      <c r="AO171">
        <v>1</v>
      </c>
      <c r="AP171">
        <v>1</v>
      </c>
      <c r="AQ171">
        <v>0</v>
      </c>
      <c r="AR171">
        <v>0</v>
      </c>
      <c r="AS171" t="s">
        <v>3</v>
      </c>
      <c r="AT171">
        <v>1.03</v>
      </c>
      <c r="AU171" t="s">
        <v>172</v>
      </c>
      <c r="AV171">
        <v>0</v>
      </c>
      <c r="AW171">
        <v>2</v>
      </c>
      <c r="AX171">
        <v>76148498</v>
      </c>
      <c r="AY171">
        <v>1</v>
      </c>
      <c r="AZ171">
        <v>0</v>
      </c>
      <c r="BA171">
        <v>171</v>
      </c>
      <c r="BB171">
        <v>0</v>
      </c>
      <c r="BC171">
        <v>0</v>
      </c>
      <c r="BD171">
        <v>0</v>
      </c>
      <c r="BE171">
        <v>0</v>
      </c>
      <c r="BF171">
        <v>0</v>
      </c>
      <c r="BG171">
        <v>0</v>
      </c>
      <c r="BH171">
        <v>0</v>
      </c>
      <c r="BI171">
        <v>0</v>
      </c>
      <c r="BJ171">
        <v>0</v>
      </c>
      <c r="BK171">
        <v>0</v>
      </c>
      <c r="BL171">
        <v>0</v>
      </c>
      <c r="BM171">
        <v>0</v>
      </c>
      <c r="BN171">
        <v>0</v>
      </c>
      <c r="BO171">
        <v>0</v>
      </c>
      <c r="BP171">
        <v>0</v>
      </c>
      <c r="BQ171">
        <v>0</v>
      </c>
      <c r="BR171">
        <v>0</v>
      </c>
      <c r="BS171">
        <v>0</v>
      </c>
      <c r="BT171">
        <v>0</v>
      </c>
      <c r="BU171">
        <v>0</v>
      </c>
      <c r="BV171">
        <v>0</v>
      </c>
      <c r="BW171">
        <v>0</v>
      </c>
      <c r="CX171">
        <f>Y171*Source!I100</f>
        <v>0.25544</v>
      </c>
      <c r="CY171">
        <f t="shared" ref="CY171:CY182" si="28">AA171</f>
        <v>56.46</v>
      </c>
      <c r="CZ171">
        <f t="shared" ref="CZ171:CZ182" si="29">AE171</f>
        <v>56.46</v>
      </c>
      <c r="DA171">
        <f t="shared" ref="DA171:DA182" si="30">AI171</f>
        <v>1</v>
      </c>
      <c r="DB171">
        <f t="shared" ref="DB171:DB182" si="31">ROUND((ROUND(AT171*CZ171,2)*2),6)</f>
        <v>116.3</v>
      </c>
      <c r="DC171">
        <f t="shared" ref="DC171:DC182" si="32">ROUND((ROUND(AT171*AG171,2)*2),6)</f>
        <v>0</v>
      </c>
    </row>
    <row r="172" spans="1:107" x14ac:dyDescent="0.2">
      <c r="A172">
        <f>ROW(Source!A100)</f>
        <v>100</v>
      </c>
      <c r="B172">
        <v>76147894</v>
      </c>
      <c r="C172">
        <v>76148479</v>
      </c>
      <c r="D172">
        <v>48967611</v>
      </c>
      <c r="E172">
        <v>1</v>
      </c>
      <c r="F172">
        <v>1</v>
      </c>
      <c r="G172">
        <v>1</v>
      </c>
      <c r="H172">
        <v>3</v>
      </c>
      <c r="I172" t="s">
        <v>722</v>
      </c>
      <c r="J172" t="s">
        <v>723</v>
      </c>
      <c r="K172" t="s">
        <v>724</v>
      </c>
      <c r="L172">
        <v>1354</v>
      </c>
      <c r="N172">
        <v>1010</v>
      </c>
      <c r="O172" t="s">
        <v>149</v>
      </c>
      <c r="P172" t="s">
        <v>149</v>
      </c>
      <c r="Q172">
        <v>1</v>
      </c>
      <c r="W172">
        <v>0</v>
      </c>
      <c r="X172">
        <v>1363865312</v>
      </c>
      <c r="Y172">
        <v>2.06</v>
      </c>
      <c r="AA172">
        <v>194.29</v>
      </c>
      <c r="AB172">
        <v>0</v>
      </c>
      <c r="AC172">
        <v>0</v>
      </c>
      <c r="AD172">
        <v>0</v>
      </c>
      <c r="AE172">
        <v>194.29</v>
      </c>
      <c r="AF172">
        <v>0</v>
      </c>
      <c r="AG172">
        <v>0</v>
      </c>
      <c r="AH172">
        <v>0</v>
      </c>
      <c r="AI172">
        <v>1</v>
      </c>
      <c r="AJ172">
        <v>1</v>
      </c>
      <c r="AK172">
        <v>1</v>
      </c>
      <c r="AL172">
        <v>1</v>
      </c>
      <c r="AN172">
        <v>0</v>
      </c>
      <c r="AO172">
        <v>1</v>
      </c>
      <c r="AP172">
        <v>1</v>
      </c>
      <c r="AQ172">
        <v>0</v>
      </c>
      <c r="AR172">
        <v>0</v>
      </c>
      <c r="AS172" t="s">
        <v>3</v>
      </c>
      <c r="AT172">
        <v>1.03</v>
      </c>
      <c r="AU172" t="s">
        <v>172</v>
      </c>
      <c r="AV172">
        <v>0</v>
      </c>
      <c r="AW172">
        <v>2</v>
      </c>
      <c r="AX172">
        <v>76148499</v>
      </c>
      <c r="AY172">
        <v>1</v>
      </c>
      <c r="AZ172">
        <v>0</v>
      </c>
      <c r="BA172">
        <v>172</v>
      </c>
      <c r="BB172">
        <v>0</v>
      </c>
      <c r="BC172">
        <v>0</v>
      </c>
      <c r="BD172">
        <v>0</v>
      </c>
      <c r="BE172">
        <v>0</v>
      </c>
      <c r="BF172">
        <v>0</v>
      </c>
      <c r="BG172">
        <v>0</v>
      </c>
      <c r="BH172">
        <v>0</v>
      </c>
      <c r="BI172">
        <v>0</v>
      </c>
      <c r="BJ172">
        <v>0</v>
      </c>
      <c r="BK172">
        <v>0</v>
      </c>
      <c r="BL172">
        <v>0</v>
      </c>
      <c r="BM172">
        <v>0</v>
      </c>
      <c r="BN172">
        <v>0</v>
      </c>
      <c r="BO172">
        <v>0</v>
      </c>
      <c r="BP172">
        <v>0</v>
      </c>
      <c r="BQ172">
        <v>0</v>
      </c>
      <c r="BR172">
        <v>0</v>
      </c>
      <c r="BS172">
        <v>0</v>
      </c>
      <c r="BT172">
        <v>0</v>
      </c>
      <c r="BU172">
        <v>0</v>
      </c>
      <c r="BV172">
        <v>0</v>
      </c>
      <c r="BW172">
        <v>0</v>
      </c>
      <c r="CX172">
        <f>Y172*Source!I100</f>
        <v>0.25544</v>
      </c>
      <c r="CY172">
        <f t="shared" si="28"/>
        <v>194.29</v>
      </c>
      <c r="CZ172">
        <f t="shared" si="29"/>
        <v>194.29</v>
      </c>
      <c r="DA172">
        <f t="shared" si="30"/>
        <v>1</v>
      </c>
      <c r="DB172">
        <f t="shared" si="31"/>
        <v>400.24</v>
      </c>
      <c r="DC172">
        <f t="shared" si="32"/>
        <v>0</v>
      </c>
    </row>
    <row r="173" spans="1:107" x14ac:dyDescent="0.2">
      <c r="A173">
        <f>ROW(Source!A100)</f>
        <v>100</v>
      </c>
      <c r="B173">
        <v>76147894</v>
      </c>
      <c r="C173">
        <v>76148479</v>
      </c>
      <c r="D173">
        <v>48965995</v>
      </c>
      <c r="E173">
        <v>1</v>
      </c>
      <c r="F173">
        <v>1</v>
      </c>
      <c r="G173">
        <v>1</v>
      </c>
      <c r="H173">
        <v>3</v>
      </c>
      <c r="I173" t="s">
        <v>725</v>
      </c>
      <c r="J173" t="s">
        <v>726</v>
      </c>
      <c r="K173" t="s">
        <v>727</v>
      </c>
      <c r="L173">
        <v>1354</v>
      </c>
      <c r="N173">
        <v>1010</v>
      </c>
      <c r="O173" t="s">
        <v>149</v>
      </c>
      <c r="P173" t="s">
        <v>149</v>
      </c>
      <c r="Q173">
        <v>1</v>
      </c>
      <c r="W173">
        <v>0</v>
      </c>
      <c r="X173">
        <v>104205866</v>
      </c>
      <c r="Y173">
        <v>41.2</v>
      </c>
      <c r="AA173">
        <v>7.91</v>
      </c>
      <c r="AB173">
        <v>0</v>
      </c>
      <c r="AC173">
        <v>0</v>
      </c>
      <c r="AD173">
        <v>0</v>
      </c>
      <c r="AE173">
        <v>7.91</v>
      </c>
      <c r="AF173">
        <v>0</v>
      </c>
      <c r="AG173">
        <v>0</v>
      </c>
      <c r="AH173">
        <v>0</v>
      </c>
      <c r="AI173">
        <v>1</v>
      </c>
      <c r="AJ173">
        <v>1</v>
      </c>
      <c r="AK173">
        <v>1</v>
      </c>
      <c r="AL173">
        <v>1</v>
      </c>
      <c r="AN173">
        <v>0</v>
      </c>
      <c r="AO173">
        <v>1</v>
      </c>
      <c r="AP173">
        <v>1</v>
      </c>
      <c r="AQ173">
        <v>0</v>
      </c>
      <c r="AR173">
        <v>0</v>
      </c>
      <c r="AS173" t="s">
        <v>3</v>
      </c>
      <c r="AT173">
        <v>20.6</v>
      </c>
      <c r="AU173" t="s">
        <v>172</v>
      </c>
      <c r="AV173">
        <v>0</v>
      </c>
      <c r="AW173">
        <v>2</v>
      </c>
      <c r="AX173">
        <v>76148500</v>
      </c>
      <c r="AY173">
        <v>1</v>
      </c>
      <c r="AZ173">
        <v>0</v>
      </c>
      <c r="BA173">
        <v>173</v>
      </c>
      <c r="BB173">
        <v>0</v>
      </c>
      <c r="BC173">
        <v>0</v>
      </c>
      <c r="BD173">
        <v>0</v>
      </c>
      <c r="BE173">
        <v>0</v>
      </c>
      <c r="BF173">
        <v>0</v>
      </c>
      <c r="BG173">
        <v>0</v>
      </c>
      <c r="BH173">
        <v>0</v>
      </c>
      <c r="BI173">
        <v>0</v>
      </c>
      <c r="BJ173">
        <v>0</v>
      </c>
      <c r="BK173">
        <v>0</v>
      </c>
      <c r="BL173">
        <v>0</v>
      </c>
      <c r="BM173">
        <v>0</v>
      </c>
      <c r="BN173">
        <v>0</v>
      </c>
      <c r="BO173">
        <v>0</v>
      </c>
      <c r="BP173">
        <v>0</v>
      </c>
      <c r="BQ173">
        <v>0</v>
      </c>
      <c r="BR173">
        <v>0</v>
      </c>
      <c r="BS173">
        <v>0</v>
      </c>
      <c r="BT173">
        <v>0</v>
      </c>
      <c r="BU173">
        <v>0</v>
      </c>
      <c r="BV173">
        <v>0</v>
      </c>
      <c r="BW173">
        <v>0</v>
      </c>
      <c r="CX173">
        <f>Y173*Source!I100</f>
        <v>5.1088000000000005</v>
      </c>
      <c r="CY173">
        <f t="shared" si="28"/>
        <v>7.91</v>
      </c>
      <c r="CZ173">
        <f t="shared" si="29"/>
        <v>7.91</v>
      </c>
      <c r="DA173">
        <f t="shared" si="30"/>
        <v>1</v>
      </c>
      <c r="DB173">
        <f t="shared" si="31"/>
        <v>325.89999999999998</v>
      </c>
      <c r="DC173">
        <f t="shared" si="32"/>
        <v>0</v>
      </c>
    </row>
    <row r="174" spans="1:107" x14ac:dyDescent="0.2">
      <c r="A174">
        <f>ROW(Source!A100)</f>
        <v>100</v>
      </c>
      <c r="B174">
        <v>76147894</v>
      </c>
      <c r="C174">
        <v>76148479</v>
      </c>
      <c r="D174">
        <v>48965693</v>
      </c>
      <c r="E174">
        <v>1</v>
      </c>
      <c r="F174">
        <v>1</v>
      </c>
      <c r="G174">
        <v>1</v>
      </c>
      <c r="H174">
        <v>3</v>
      </c>
      <c r="I174" t="s">
        <v>728</v>
      </c>
      <c r="J174" t="s">
        <v>729</v>
      </c>
      <c r="K174" t="s">
        <v>730</v>
      </c>
      <c r="L174">
        <v>1354</v>
      </c>
      <c r="N174">
        <v>1010</v>
      </c>
      <c r="O174" t="s">
        <v>149</v>
      </c>
      <c r="P174" t="s">
        <v>149</v>
      </c>
      <c r="Q174">
        <v>1</v>
      </c>
      <c r="W174">
        <v>0</v>
      </c>
      <c r="X174">
        <v>-1827931980</v>
      </c>
      <c r="Y174">
        <v>41.2</v>
      </c>
      <c r="AA174">
        <v>11.39</v>
      </c>
      <c r="AB174">
        <v>0</v>
      </c>
      <c r="AC174">
        <v>0</v>
      </c>
      <c r="AD174">
        <v>0</v>
      </c>
      <c r="AE174">
        <v>11.39</v>
      </c>
      <c r="AF174">
        <v>0</v>
      </c>
      <c r="AG174">
        <v>0</v>
      </c>
      <c r="AH174">
        <v>0</v>
      </c>
      <c r="AI174">
        <v>1</v>
      </c>
      <c r="AJ174">
        <v>1</v>
      </c>
      <c r="AK174">
        <v>1</v>
      </c>
      <c r="AL174">
        <v>1</v>
      </c>
      <c r="AN174">
        <v>0</v>
      </c>
      <c r="AO174">
        <v>1</v>
      </c>
      <c r="AP174">
        <v>1</v>
      </c>
      <c r="AQ174">
        <v>0</v>
      </c>
      <c r="AR174">
        <v>0</v>
      </c>
      <c r="AS174" t="s">
        <v>3</v>
      </c>
      <c r="AT174">
        <v>20.6</v>
      </c>
      <c r="AU174" t="s">
        <v>172</v>
      </c>
      <c r="AV174">
        <v>0</v>
      </c>
      <c r="AW174">
        <v>2</v>
      </c>
      <c r="AX174">
        <v>76148501</v>
      </c>
      <c r="AY174">
        <v>1</v>
      </c>
      <c r="AZ174">
        <v>0</v>
      </c>
      <c r="BA174">
        <v>174</v>
      </c>
      <c r="BB174">
        <v>0</v>
      </c>
      <c r="BC174">
        <v>0</v>
      </c>
      <c r="BD174">
        <v>0</v>
      </c>
      <c r="BE174">
        <v>0</v>
      </c>
      <c r="BF174">
        <v>0</v>
      </c>
      <c r="BG174">
        <v>0</v>
      </c>
      <c r="BH174">
        <v>0</v>
      </c>
      <c r="BI174">
        <v>0</v>
      </c>
      <c r="BJ174">
        <v>0</v>
      </c>
      <c r="BK174">
        <v>0</v>
      </c>
      <c r="BL174">
        <v>0</v>
      </c>
      <c r="BM174">
        <v>0</v>
      </c>
      <c r="BN174">
        <v>0</v>
      </c>
      <c r="BO174">
        <v>0</v>
      </c>
      <c r="BP174">
        <v>0</v>
      </c>
      <c r="BQ174">
        <v>0</v>
      </c>
      <c r="BR174">
        <v>0</v>
      </c>
      <c r="BS174">
        <v>0</v>
      </c>
      <c r="BT174">
        <v>0</v>
      </c>
      <c r="BU174">
        <v>0</v>
      </c>
      <c r="BV174">
        <v>0</v>
      </c>
      <c r="BW174">
        <v>0</v>
      </c>
      <c r="CX174">
        <f>Y174*Source!I100</f>
        <v>5.1088000000000005</v>
      </c>
      <c r="CY174">
        <f t="shared" si="28"/>
        <v>11.39</v>
      </c>
      <c r="CZ174">
        <f t="shared" si="29"/>
        <v>11.39</v>
      </c>
      <c r="DA174">
        <f t="shared" si="30"/>
        <v>1</v>
      </c>
      <c r="DB174">
        <f t="shared" si="31"/>
        <v>469.26</v>
      </c>
      <c r="DC174">
        <f t="shared" si="32"/>
        <v>0</v>
      </c>
    </row>
    <row r="175" spans="1:107" x14ac:dyDescent="0.2">
      <c r="A175">
        <f>ROW(Source!A100)</f>
        <v>100</v>
      </c>
      <c r="B175">
        <v>76147894</v>
      </c>
      <c r="C175">
        <v>76148479</v>
      </c>
      <c r="D175">
        <v>48969145</v>
      </c>
      <c r="E175">
        <v>1</v>
      </c>
      <c r="F175">
        <v>1</v>
      </c>
      <c r="G175">
        <v>1</v>
      </c>
      <c r="H175">
        <v>3</v>
      </c>
      <c r="I175" t="s">
        <v>731</v>
      </c>
      <c r="J175" t="s">
        <v>732</v>
      </c>
      <c r="K175" t="s">
        <v>733</v>
      </c>
      <c r="L175">
        <v>1354</v>
      </c>
      <c r="N175">
        <v>1010</v>
      </c>
      <c r="O175" t="s">
        <v>149</v>
      </c>
      <c r="P175" t="s">
        <v>149</v>
      </c>
      <c r="Q175">
        <v>1</v>
      </c>
      <c r="W175">
        <v>0</v>
      </c>
      <c r="X175">
        <v>923455488</v>
      </c>
      <c r="Y175">
        <v>2.06</v>
      </c>
      <c r="AA175">
        <v>119.11</v>
      </c>
      <c r="AB175">
        <v>0</v>
      </c>
      <c r="AC175">
        <v>0</v>
      </c>
      <c r="AD175">
        <v>0</v>
      </c>
      <c r="AE175">
        <v>119.11</v>
      </c>
      <c r="AF175">
        <v>0</v>
      </c>
      <c r="AG175">
        <v>0</v>
      </c>
      <c r="AH175">
        <v>0</v>
      </c>
      <c r="AI175">
        <v>1</v>
      </c>
      <c r="AJ175">
        <v>1</v>
      </c>
      <c r="AK175">
        <v>1</v>
      </c>
      <c r="AL175">
        <v>1</v>
      </c>
      <c r="AN175">
        <v>0</v>
      </c>
      <c r="AO175">
        <v>1</v>
      </c>
      <c r="AP175">
        <v>1</v>
      </c>
      <c r="AQ175">
        <v>0</v>
      </c>
      <c r="AR175">
        <v>0</v>
      </c>
      <c r="AS175" t="s">
        <v>3</v>
      </c>
      <c r="AT175">
        <v>1.03</v>
      </c>
      <c r="AU175" t="s">
        <v>172</v>
      </c>
      <c r="AV175">
        <v>0</v>
      </c>
      <c r="AW175">
        <v>2</v>
      </c>
      <c r="AX175">
        <v>76148502</v>
      </c>
      <c r="AY175">
        <v>1</v>
      </c>
      <c r="AZ175">
        <v>0</v>
      </c>
      <c r="BA175">
        <v>175</v>
      </c>
      <c r="BB175">
        <v>0</v>
      </c>
      <c r="BC175">
        <v>0</v>
      </c>
      <c r="BD175">
        <v>0</v>
      </c>
      <c r="BE175">
        <v>0</v>
      </c>
      <c r="BF175">
        <v>0</v>
      </c>
      <c r="BG175">
        <v>0</v>
      </c>
      <c r="BH175">
        <v>0</v>
      </c>
      <c r="BI175">
        <v>0</v>
      </c>
      <c r="BJ175">
        <v>0</v>
      </c>
      <c r="BK175">
        <v>0</v>
      </c>
      <c r="BL175">
        <v>0</v>
      </c>
      <c r="BM175">
        <v>0</v>
      </c>
      <c r="BN175">
        <v>0</v>
      </c>
      <c r="BO175">
        <v>0</v>
      </c>
      <c r="BP175">
        <v>0</v>
      </c>
      <c r="BQ175">
        <v>0</v>
      </c>
      <c r="BR175">
        <v>0</v>
      </c>
      <c r="BS175">
        <v>0</v>
      </c>
      <c r="BT175">
        <v>0</v>
      </c>
      <c r="BU175">
        <v>0</v>
      </c>
      <c r="BV175">
        <v>0</v>
      </c>
      <c r="BW175">
        <v>0</v>
      </c>
      <c r="CX175">
        <f>Y175*Source!I100</f>
        <v>0.25544</v>
      </c>
      <c r="CY175">
        <f t="shared" si="28"/>
        <v>119.11</v>
      </c>
      <c r="CZ175">
        <f t="shared" si="29"/>
        <v>119.11</v>
      </c>
      <c r="DA175">
        <f t="shared" si="30"/>
        <v>1</v>
      </c>
      <c r="DB175">
        <f t="shared" si="31"/>
        <v>245.36</v>
      </c>
      <c r="DC175">
        <f t="shared" si="32"/>
        <v>0</v>
      </c>
    </row>
    <row r="176" spans="1:107" x14ac:dyDescent="0.2">
      <c r="A176">
        <f>ROW(Source!A100)</f>
        <v>100</v>
      </c>
      <c r="B176">
        <v>76147894</v>
      </c>
      <c r="C176">
        <v>76148479</v>
      </c>
      <c r="D176">
        <v>48965965</v>
      </c>
      <c r="E176">
        <v>1</v>
      </c>
      <c r="F176">
        <v>1</v>
      </c>
      <c r="G176">
        <v>1</v>
      </c>
      <c r="H176">
        <v>3</v>
      </c>
      <c r="I176" t="s">
        <v>734</v>
      </c>
      <c r="J176" t="s">
        <v>735</v>
      </c>
      <c r="K176" t="s">
        <v>736</v>
      </c>
      <c r="L176">
        <v>1354</v>
      </c>
      <c r="N176">
        <v>1010</v>
      </c>
      <c r="O176" t="s">
        <v>149</v>
      </c>
      <c r="P176" t="s">
        <v>149</v>
      </c>
      <c r="Q176">
        <v>1</v>
      </c>
      <c r="W176">
        <v>0</v>
      </c>
      <c r="X176">
        <v>523095907</v>
      </c>
      <c r="Y176">
        <v>41.2</v>
      </c>
      <c r="AA176">
        <v>3.68</v>
      </c>
      <c r="AB176">
        <v>0</v>
      </c>
      <c r="AC176">
        <v>0</v>
      </c>
      <c r="AD176">
        <v>0</v>
      </c>
      <c r="AE176">
        <v>3.68</v>
      </c>
      <c r="AF176">
        <v>0</v>
      </c>
      <c r="AG176">
        <v>0</v>
      </c>
      <c r="AH176">
        <v>0</v>
      </c>
      <c r="AI176">
        <v>1</v>
      </c>
      <c r="AJ176">
        <v>1</v>
      </c>
      <c r="AK176">
        <v>1</v>
      </c>
      <c r="AL176">
        <v>1</v>
      </c>
      <c r="AN176">
        <v>0</v>
      </c>
      <c r="AO176">
        <v>1</v>
      </c>
      <c r="AP176">
        <v>1</v>
      </c>
      <c r="AQ176">
        <v>0</v>
      </c>
      <c r="AR176">
        <v>0</v>
      </c>
      <c r="AS176" t="s">
        <v>3</v>
      </c>
      <c r="AT176">
        <v>20.6</v>
      </c>
      <c r="AU176" t="s">
        <v>172</v>
      </c>
      <c r="AV176">
        <v>0</v>
      </c>
      <c r="AW176">
        <v>2</v>
      </c>
      <c r="AX176">
        <v>76148503</v>
      </c>
      <c r="AY176">
        <v>1</v>
      </c>
      <c r="AZ176">
        <v>0</v>
      </c>
      <c r="BA176">
        <v>176</v>
      </c>
      <c r="BB176">
        <v>0</v>
      </c>
      <c r="BC176">
        <v>0</v>
      </c>
      <c r="BD176">
        <v>0</v>
      </c>
      <c r="BE176">
        <v>0</v>
      </c>
      <c r="BF176">
        <v>0</v>
      </c>
      <c r="BG176">
        <v>0</v>
      </c>
      <c r="BH176">
        <v>0</v>
      </c>
      <c r="BI176">
        <v>0</v>
      </c>
      <c r="BJ176">
        <v>0</v>
      </c>
      <c r="BK176">
        <v>0</v>
      </c>
      <c r="BL176">
        <v>0</v>
      </c>
      <c r="BM176">
        <v>0</v>
      </c>
      <c r="BN176">
        <v>0</v>
      </c>
      <c r="BO176">
        <v>0</v>
      </c>
      <c r="BP176">
        <v>0</v>
      </c>
      <c r="BQ176">
        <v>0</v>
      </c>
      <c r="BR176">
        <v>0</v>
      </c>
      <c r="BS176">
        <v>0</v>
      </c>
      <c r="BT176">
        <v>0</v>
      </c>
      <c r="BU176">
        <v>0</v>
      </c>
      <c r="BV176">
        <v>0</v>
      </c>
      <c r="BW176">
        <v>0</v>
      </c>
      <c r="CX176">
        <f>Y176*Source!I100</f>
        <v>5.1088000000000005</v>
      </c>
      <c r="CY176">
        <f t="shared" si="28"/>
        <v>3.68</v>
      </c>
      <c r="CZ176">
        <f t="shared" si="29"/>
        <v>3.68</v>
      </c>
      <c r="DA176">
        <f t="shared" si="30"/>
        <v>1</v>
      </c>
      <c r="DB176">
        <f t="shared" si="31"/>
        <v>151.62</v>
      </c>
      <c r="DC176">
        <f t="shared" si="32"/>
        <v>0</v>
      </c>
    </row>
    <row r="177" spans="1:107" x14ac:dyDescent="0.2">
      <c r="A177">
        <f>ROW(Source!A100)</f>
        <v>100</v>
      </c>
      <c r="B177">
        <v>76147894</v>
      </c>
      <c r="C177">
        <v>76148479</v>
      </c>
      <c r="D177">
        <v>48967478</v>
      </c>
      <c r="E177">
        <v>1</v>
      </c>
      <c r="F177">
        <v>1</v>
      </c>
      <c r="G177">
        <v>1</v>
      </c>
      <c r="H177">
        <v>3</v>
      </c>
      <c r="I177" t="s">
        <v>737</v>
      </c>
      <c r="J177" t="s">
        <v>738</v>
      </c>
      <c r="K177" t="s">
        <v>739</v>
      </c>
      <c r="L177">
        <v>1354</v>
      </c>
      <c r="N177">
        <v>1010</v>
      </c>
      <c r="O177" t="s">
        <v>149</v>
      </c>
      <c r="P177" t="s">
        <v>149</v>
      </c>
      <c r="Q177">
        <v>1</v>
      </c>
      <c r="W177">
        <v>0</v>
      </c>
      <c r="X177">
        <v>-409566024</v>
      </c>
      <c r="Y177">
        <v>2.06</v>
      </c>
      <c r="AA177">
        <v>262.38</v>
      </c>
      <c r="AB177">
        <v>0</v>
      </c>
      <c r="AC177">
        <v>0</v>
      </c>
      <c r="AD177">
        <v>0</v>
      </c>
      <c r="AE177">
        <v>262.38</v>
      </c>
      <c r="AF177">
        <v>0</v>
      </c>
      <c r="AG177">
        <v>0</v>
      </c>
      <c r="AH177">
        <v>0</v>
      </c>
      <c r="AI177">
        <v>1</v>
      </c>
      <c r="AJ177">
        <v>1</v>
      </c>
      <c r="AK177">
        <v>1</v>
      </c>
      <c r="AL177">
        <v>1</v>
      </c>
      <c r="AN177">
        <v>0</v>
      </c>
      <c r="AO177">
        <v>1</v>
      </c>
      <c r="AP177">
        <v>1</v>
      </c>
      <c r="AQ177">
        <v>0</v>
      </c>
      <c r="AR177">
        <v>0</v>
      </c>
      <c r="AS177" t="s">
        <v>3</v>
      </c>
      <c r="AT177">
        <v>1.03</v>
      </c>
      <c r="AU177" t="s">
        <v>172</v>
      </c>
      <c r="AV177">
        <v>0</v>
      </c>
      <c r="AW177">
        <v>2</v>
      </c>
      <c r="AX177">
        <v>76148504</v>
      </c>
      <c r="AY177">
        <v>1</v>
      </c>
      <c r="AZ177">
        <v>0</v>
      </c>
      <c r="BA177">
        <v>177</v>
      </c>
      <c r="BB177">
        <v>0</v>
      </c>
      <c r="BC177">
        <v>0</v>
      </c>
      <c r="BD177">
        <v>0</v>
      </c>
      <c r="BE177">
        <v>0</v>
      </c>
      <c r="BF177">
        <v>0</v>
      </c>
      <c r="BG177">
        <v>0</v>
      </c>
      <c r="BH177">
        <v>0</v>
      </c>
      <c r="BI177">
        <v>0</v>
      </c>
      <c r="BJ177">
        <v>0</v>
      </c>
      <c r="BK177">
        <v>0</v>
      </c>
      <c r="BL177">
        <v>0</v>
      </c>
      <c r="BM177">
        <v>0</v>
      </c>
      <c r="BN177">
        <v>0</v>
      </c>
      <c r="BO177">
        <v>0</v>
      </c>
      <c r="BP177">
        <v>0</v>
      </c>
      <c r="BQ177">
        <v>0</v>
      </c>
      <c r="BR177">
        <v>0</v>
      </c>
      <c r="BS177">
        <v>0</v>
      </c>
      <c r="BT177">
        <v>0</v>
      </c>
      <c r="BU177">
        <v>0</v>
      </c>
      <c r="BV177">
        <v>0</v>
      </c>
      <c r="BW177">
        <v>0</v>
      </c>
      <c r="CX177">
        <f>Y177*Source!I100</f>
        <v>0.25544</v>
      </c>
      <c r="CY177">
        <f t="shared" si="28"/>
        <v>262.38</v>
      </c>
      <c r="CZ177">
        <f t="shared" si="29"/>
        <v>262.38</v>
      </c>
      <c r="DA177">
        <f t="shared" si="30"/>
        <v>1</v>
      </c>
      <c r="DB177">
        <f t="shared" si="31"/>
        <v>540.5</v>
      </c>
      <c r="DC177">
        <f t="shared" si="32"/>
        <v>0</v>
      </c>
    </row>
    <row r="178" spans="1:107" x14ac:dyDescent="0.2">
      <c r="A178">
        <f>ROW(Source!A100)</f>
        <v>100</v>
      </c>
      <c r="B178">
        <v>76147894</v>
      </c>
      <c r="C178">
        <v>76148479</v>
      </c>
      <c r="D178">
        <v>48967152</v>
      </c>
      <c r="E178">
        <v>1</v>
      </c>
      <c r="F178">
        <v>1</v>
      </c>
      <c r="G178">
        <v>1</v>
      </c>
      <c r="H178">
        <v>3</v>
      </c>
      <c r="I178" t="s">
        <v>740</v>
      </c>
      <c r="J178" t="s">
        <v>741</v>
      </c>
      <c r="K178" t="s">
        <v>742</v>
      </c>
      <c r="L178">
        <v>1354</v>
      </c>
      <c r="N178">
        <v>1010</v>
      </c>
      <c r="O178" t="s">
        <v>149</v>
      </c>
      <c r="P178" t="s">
        <v>149</v>
      </c>
      <c r="Q178">
        <v>1</v>
      </c>
      <c r="W178">
        <v>0</v>
      </c>
      <c r="X178">
        <v>-1547100374</v>
      </c>
      <c r="Y178">
        <v>41.2</v>
      </c>
      <c r="AA178">
        <v>116.63</v>
      </c>
      <c r="AB178">
        <v>0</v>
      </c>
      <c r="AC178">
        <v>0</v>
      </c>
      <c r="AD178">
        <v>0</v>
      </c>
      <c r="AE178">
        <v>116.63</v>
      </c>
      <c r="AF178">
        <v>0</v>
      </c>
      <c r="AG178">
        <v>0</v>
      </c>
      <c r="AH178">
        <v>0</v>
      </c>
      <c r="AI178">
        <v>1</v>
      </c>
      <c r="AJ178">
        <v>1</v>
      </c>
      <c r="AK178">
        <v>1</v>
      </c>
      <c r="AL178">
        <v>1</v>
      </c>
      <c r="AN178">
        <v>0</v>
      </c>
      <c r="AO178">
        <v>1</v>
      </c>
      <c r="AP178">
        <v>1</v>
      </c>
      <c r="AQ178">
        <v>0</v>
      </c>
      <c r="AR178">
        <v>0</v>
      </c>
      <c r="AS178" t="s">
        <v>3</v>
      </c>
      <c r="AT178">
        <v>20.6</v>
      </c>
      <c r="AU178" t="s">
        <v>172</v>
      </c>
      <c r="AV178">
        <v>0</v>
      </c>
      <c r="AW178">
        <v>2</v>
      </c>
      <c r="AX178">
        <v>76148505</v>
      </c>
      <c r="AY178">
        <v>1</v>
      </c>
      <c r="AZ178">
        <v>0</v>
      </c>
      <c r="BA178">
        <v>178</v>
      </c>
      <c r="BB178">
        <v>0</v>
      </c>
      <c r="BC178">
        <v>0</v>
      </c>
      <c r="BD178">
        <v>0</v>
      </c>
      <c r="BE178">
        <v>0</v>
      </c>
      <c r="BF178">
        <v>0</v>
      </c>
      <c r="BG178">
        <v>0</v>
      </c>
      <c r="BH178">
        <v>0</v>
      </c>
      <c r="BI178">
        <v>0</v>
      </c>
      <c r="BJ178">
        <v>0</v>
      </c>
      <c r="BK178">
        <v>0</v>
      </c>
      <c r="BL178">
        <v>0</v>
      </c>
      <c r="BM178">
        <v>0</v>
      </c>
      <c r="BN178">
        <v>0</v>
      </c>
      <c r="BO178">
        <v>0</v>
      </c>
      <c r="BP178">
        <v>0</v>
      </c>
      <c r="BQ178">
        <v>0</v>
      </c>
      <c r="BR178">
        <v>0</v>
      </c>
      <c r="BS178">
        <v>0</v>
      </c>
      <c r="BT178">
        <v>0</v>
      </c>
      <c r="BU178">
        <v>0</v>
      </c>
      <c r="BV178">
        <v>0</v>
      </c>
      <c r="BW178">
        <v>0</v>
      </c>
      <c r="CX178">
        <f>Y178*Source!I100</f>
        <v>5.1088000000000005</v>
      </c>
      <c r="CY178">
        <f t="shared" si="28"/>
        <v>116.63</v>
      </c>
      <c r="CZ178">
        <f t="shared" si="29"/>
        <v>116.63</v>
      </c>
      <c r="DA178">
        <f t="shared" si="30"/>
        <v>1</v>
      </c>
      <c r="DB178">
        <f t="shared" si="31"/>
        <v>4805.16</v>
      </c>
      <c r="DC178">
        <f t="shared" si="32"/>
        <v>0</v>
      </c>
    </row>
    <row r="179" spans="1:107" x14ac:dyDescent="0.2">
      <c r="A179">
        <f>ROW(Source!A100)</f>
        <v>100</v>
      </c>
      <c r="B179">
        <v>76147894</v>
      </c>
      <c r="C179">
        <v>76148479</v>
      </c>
      <c r="D179">
        <v>48967017</v>
      </c>
      <c r="E179">
        <v>1</v>
      </c>
      <c r="F179">
        <v>1</v>
      </c>
      <c r="G179">
        <v>1</v>
      </c>
      <c r="H179">
        <v>3</v>
      </c>
      <c r="I179" t="s">
        <v>743</v>
      </c>
      <c r="J179" t="s">
        <v>744</v>
      </c>
      <c r="K179" t="s">
        <v>745</v>
      </c>
      <c r="L179">
        <v>1346</v>
      </c>
      <c r="N179">
        <v>1009</v>
      </c>
      <c r="O179" t="s">
        <v>414</v>
      </c>
      <c r="P179" t="s">
        <v>414</v>
      </c>
      <c r="Q179">
        <v>1</v>
      </c>
      <c r="W179">
        <v>0</v>
      </c>
      <c r="X179">
        <v>-756695382</v>
      </c>
      <c r="Y179">
        <v>1.02</v>
      </c>
      <c r="AA179">
        <v>44.96</v>
      </c>
      <c r="AB179">
        <v>0</v>
      </c>
      <c r="AC179">
        <v>0</v>
      </c>
      <c r="AD179">
        <v>0</v>
      </c>
      <c r="AE179">
        <v>44.96</v>
      </c>
      <c r="AF179">
        <v>0</v>
      </c>
      <c r="AG179">
        <v>0</v>
      </c>
      <c r="AH179">
        <v>0</v>
      </c>
      <c r="AI179">
        <v>1</v>
      </c>
      <c r="AJ179">
        <v>1</v>
      </c>
      <c r="AK179">
        <v>1</v>
      </c>
      <c r="AL179">
        <v>1</v>
      </c>
      <c r="AN179">
        <v>0</v>
      </c>
      <c r="AO179">
        <v>1</v>
      </c>
      <c r="AP179">
        <v>1</v>
      </c>
      <c r="AQ179">
        <v>0</v>
      </c>
      <c r="AR179">
        <v>0</v>
      </c>
      <c r="AS179" t="s">
        <v>3</v>
      </c>
      <c r="AT179">
        <v>0.51</v>
      </c>
      <c r="AU179" t="s">
        <v>172</v>
      </c>
      <c r="AV179">
        <v>0</v>
      </c>
      <c r="AW179">
        <v>2</v>
      </c>
      <c r="AX179">
        <v>76148506</v>
      </c>
      <c r="AY179">
        <v>1</v>
      </c>
      <c r="AZ179">
        <v>0</v>
      </c>
      <c r="BA179">
        <v>179</v>
      </c>
      <c r="BB179">
        <v>0</v>
      </c>
      <c r="BC179">
        <v>0</v>
      </c>
      <c r="BD179">
        <v>0</v>
      </c>
      <c r="BE179">
        <v>0</v>
      </c>
      <c r="BF179">
        <v>0</v>
      </c>
      <c r="BG179">
        <v>0</v>
      </c>
      <c r="BH179">
        <v>0</v>
      </c>
      <c r="BI179">
        <v>0</v>
      </c>
      <c r="BJ179">
        <v>0</v>
      </c>
      <c r="BK179">
        <v>0</v>
      </c>
      <c r="BL179">
        <v>0</v>
      </c>
      <c r="BM179">
        <v>0</v>
      </c>
      <c r="BN179">
        <v>0</v>
      </c>
      <c r="BO179">
        <v>0</v>
      </c>
      <c r="BP179">
        <v>0</v>
      </c>
      <c r="BQ179">
        <v>0</v>
      </c>
      <c r="BR179">
        <v>0</v>
      </c>
      <c r="BS179">
        <v>0</v>
      </c>
      <c r="BT179">
        <v>0</v>
      </c>
      <c r="BU179">
        <v>0</v>
      </c>
      <c r="BV179">
        <v>0</v>
      </c>
      <c r="BW179">
        <v>0</v>
      </c>
      <c r="CX179">
        <f>Y179*Source!I100</f>
        <v>0.12648000000000001</v>
      </c>
      <c r="CY179">
        <f t="shared" si="28"/>
        <v>44.96</v>
      </c>
      <c r="CZ179">
        <f t="shared" si="29"/>
        <v>44.96</v>
      </c>
      <c r="DA179">
        <f t="shared" si="30"/>
        <v>1</v>
      </c>
      <c r="DB179">
        <f t="shared" si="31"/>
        <v>45.86</v>
      </c>
      <c r="DC179">
        <f t="shared" si="32"/>
        <v>0</v>
      </c>
    </row>
    <row r="180" spans="1:107" x14ac:dyDescent="0.2">
      <c r="A180">
        <f>ROW(Source!A100)</f>
        <v>100</v>
      </c>
      <c r="B180">
        <v>76147894</v>
      </c>
      <c r="C180">
        <v>76148479</v>
      </c>
      <c r="D180">
        <v>48965877</v>
      </c>
      <c r="E180">
        <v>1</v>
      </c>
      <c r="F180">
        <v>1</v>
      </c>
      <c r="G180">
        <v>1</v>
      </c>
      <c r="H180">
        <v>3</v>
      </c>
      <c r="I180" t="s">
        <v>746</v>
      </c>
      <c r="J180" t="s">
        <v>747</v>
      </c>
      <c r="K180" t="s">
        <v>748</v>
      </c>
      <c r="L180">
        <v>1354</v>
      </c>
      <c r="N180">
        <v>1010</v>
      </c>
      <c r="O180" t="s">
        <v>149</v>
      </c>
      <c r="P180" t="s">
        <v>149</v>
      </c>
      <c r="Q180">
        <v>1</v>
      </c>
      <c r="W180">
        <v>0</v>
      </c>
      <c r="X180">
        <v>-876938013</v>
      </c>
      <c r="Y180">
        <v>2.06</v>
      </c>
      <c r="AA180">
        <v>11.47</v>
      </c>
      <c r="AB180">
        <v>0</v>
      </c>
      <c r="AC180">
        <v>0</v>
      </c>
      <c r="AD180">
        <v>0</v>
      </c>
      <c r="AE180">
        <v>11.47</v>
      </c>
      <c r="AF180">
        <v>0</v>
      </c>
      <c r="AG180">
        <v>0</v>
      </c>
      <c r="AH180">
        <v>0</v>
      </c>
      <c r="AI180">
        <v>1</v>
      </c>
      <c r="AJ180">
        <v>1</v>
      </c>
      <c r="AK180">
        <v>1</v>
      </c>
      <c r="AL180">
        <v>1</v>
      </c>
      <c r="AN180">
        <v>0</v>
      </c>
      <c r="AO180">
        <v>1</v>
      </c>
      <c r="AP180">
        <v>1</v>
      </c>
      <c r="AQ180">
        <v>0</v>
      </c>
      <c r="AR180">
        <v>0</v>
      </c>
      <c r="AS180" t="s">
        <v>3</v>
      </c>
      <c r="AT180">
        <v>1.03</v>
      </c>
      <c r="AU180" t="s">
        <v>172</v>
      </c>
      <c r="AV180">
        <v>0</v>
      </c>
      <c r="AW180">
        <v>2</v>
      </c>
      <c r="AX180">
        <v>76148507</v>
      </c>
      <c r="AY180">
        <v>1</v>
      </c>
      <c r="AZ180">
        <v>0</v>
      </c>
      <c r="BA180">
        <v>180</v>
      </c>
      <c r="BB180">
        <v>0</v>
      </c>
      <c r="BC180">
        <v>0</v>
      </c>
      <c r="BD180">
        <v>0</v>
      </c>
      <c r="BE180">
        <v>0</v>
      </c>
      <c r="BF180">
        <v>0</v>
      </c>
      <c r="BG180">
        <v>0</v>
      </c>
      <c r="BH180">
        <v>0</v>
      </c>
      <c r="BI180">
        <v>0</v>
      </c>
      <c r="BJ180">
        <v>0</v>
      </c>
      <c r="BK180">
        <v>0</v>
      </c>
      <c r="BL180">
        <v>0</v>
      </c>
      <c r="BM180">
        <v>0</v>
      </c>
      <c r="BN180">
        <v>0</v>
      </c>
      <c r="BO180">
        <v>0</v>
      </c>
      <c r="BP180">
        <v>0</v>
      </c>
      <c r="BQ180">
        <v>0</v>
      </c>
      <c r="BR180">
        <v>0</v>
      </c>
      <c r="BS180">
        <v>0</v>
      </c>
      <c r="BT180">
        <v>0</v>
      </c>
      <c r="BU180">
        <v>0</v>
      </c>
      <c r="BV180">
        <v>0</v>
      </c>
      <c r="BW180">
        <v>0</v>
      </c>
      <c r="CX180">
        <f>Y180*Source!I100</f>
        <v>0.25544</v>
      </c>
      <c r="CY180">
        <f t="shared" si="28"/>
        <v>11.47</v>
      </c>
      <c r="CZ180">
        <f t="shared" si="29"/>
        <v>11.47</v>
      </c>
      <c r="DA180">
        <f t="shared" si="30"/>
        <v>1</v>
      </c>
      <c r="DB180">
        <f t="shared" si="31"/>
        <v>23.62</v>
      </c>
      <c r="DC180">
        <f t="shared" si="32"/>
        <v>0</v>
      </c>
    </row>
    <row r="181" spans="1:107" x14ac:dyDescent="0.2">
      <c r="A181">
        <f>ROW(Source!A100)</f>
        <v>100</v>
      </c>
      <c r="B181">
        <v>76147894</v>
      </c>
      <c r="C181">
        <v>76148479</v>
      </c>
      <c r="D181">
        <v>48965886</v>
      </c>
      <c r="E181">
        <v>1</v>
      </c>
      <c r="F181">
        <v>1</v>
      </c>
      <c r="G181">
        <v>1</v>
      </c>
      <c r="H181">
        <v>3</v>
      </c>
      <c r="I181" t="s">
        <v>749</v>
      </c>
      <c r="J181" t="s">
        <v>750</v>
      </c>
      <c r="K181" t="s">
        <v>751</v>
      </c>
      <c r="L181">
        <v>1354</v>
      </c>
      <c r="N181">
        <v>1010</v>
      </c>
      <c r="O181" t="s">
        <v>149</v>
      </c>
      <c r="P181" t="s">
        <v>149</v>
      </c>
      <c r="Q181">
        <v>1</v>
      </c>
      <c r="W181">
        <v>0</v>
      </c>
      <c r="X181">
        <v>-1973538212</v>
      </c>
      <c r="Y181">
        <v>82.4</v>
      </c>
      <c r="AA181">
        <v>7.86</v>
      </c>
      <c r="AB181">
        <v>0</v>
      </c>
      <c r="AC181">
        <v>0</v>
      </c>
      <c r="AD181">
        <v>0</v>
      </c>
      <c r="AE181">
        <v>7.86</v>
      </c>
      <c r="AF181">
        <v>0</v>
      </c>
      <c r="AG181">
        <v>0</v>
      </c>
      <c r="AH181">
        <v>0</v>
      </c>
      <c r="AI181">
        <v>1</v>
      </c>
      <c r="AJ181">
        <v>1</v>
      </c>
      <c r="AK181">
        <v>1</v>
      </c>
      <c r="AL181">
        <v>1</v>
      </c>
      <c r="AN181">
        <v>0</v>
      </c>
      <c r="AO181">
        <v>1</v>
      </c>
      <c r="AP181">
        <v>1</v>
      </c>
      <c r="AQ181">
        <v>0</v>
      </c>
      <c r="AR181">
        <v>0</v>
      </c>
      <c r="AS181" t="s">
        <v>3</v>
      </c>
      <c r="AT181">
        <v>41.2</v>
      </c>
      <c r="AU181" t="s">
        <v>172</v>
      </c>
      <c r="AV181">
        <v>0</v>
      </c>
      <c r="AW181">
        <v>2</v>
      </c>
      <c r="AX181">
        <v>76148508</v>
      </c>
      <c r="AY181">
        <v>1</v>
      </c>
      <c r="AZ181">
        <v>0</v>
      </c>
      <c r="BA181">
        <v>181</v>
      </c>
      <c r="BB181">
        <v>0</v>
      </c>
      <c r="BC181">
        <v>0</v>
      </c>
      <c r="BD181">
        <v>0</v>
      </c>
      <c r="BE181">
        <v>0</v>
      </c>
      <c r="BF181">
        <v>0</v>
      </c>
      <c r="BG181">
        <v>0</v>
      </c>
      <c r="BH181">
        <v>0</v>
      </c>
      <c r="BI181">
        <v>0</v>
      </c>
      <c r="BJ181">
        <v>0</v>
      </c>
      <c r="BK181">
        <v>0</v>
      </c>
      <c r="BL181">
        <v>0</v>
      </c>
      <c r="BM181">
        <v>0</v>
      </c>
      <c r="BN181">
        <v>0</v>
      </c>
      <c r="BO181">
        <v>0</v>
      </c>
      <c r="BP181">
        <v>0</v>
      </c>
      <c r="BQ181">
        <v>0</v>
      </c>
      <c r="BR181">
        <v>0</v>
      </c>
      <c r="BS181">
        <v>0</v>
      </c>
      <c r="BT181">
        <v>0</v>
      </c>
      <c r="BU181">
        <v>0</v>
      </c>
      <c r="BV181">
        <v>0</v>
      </c>
      <c r="BW181">
        <v>0</v>
      </c>
      <c r="CX181">
        <f>Y181*Source!I100</f>
        <v>10.217600000000001</v>
      </c>
      <c r="CY181">
        <f t="shared" si="28"/>
        <v>7.86</v>
      </c>
      <c r="CZ181">
        <f t="shared" si="29"/>
        <v>7.86</v>
      </c>
      <c r="DA181">
        <f t="shared" si="30"/>
        <v>1</v>
      </c>
      <c r="DB181">
        <f t="shared" si="31"/>
        <v>647.66</v>
      </c>
      <c r="DC181">
        <f t="shared" si="32"/>
        <v>0</v>
      </c>
    </row>
    <row r="182" spans="1:107" x14ac:dyDescent="0.2">
      <c r="A182">
        <f>ROW(Source!A100)</f>
        <v>100</v>
      </c>
      <c r="B182">
        <v>76147894</v>
      </c>
      <c r="C182">
        <v>76148479</v>
      </c>
      <c r="D182">
        <v>48974791</v>
      </c>
      <c r="E182">
        <v>1</v>
      </c>
      <c r="F182">
        <v>1</v>
      </c>
      <c r="G182">
        <v>1</v>
      </c>
      <c r="H182">
        <v>3</v>
      </c>
      <c r="I182" t="s">
        <v>658</v>
      </c>
      <c r="J182" t="s">
        <v>659</v>
      </c>
      <c r="K182" t="s">
        <v>660</v>
      </c>
      <c r="L182">
        <v>1374</v>
      </c>
      <c r="N182">
        <v>1013</v>
      </c>
      <c r="O182" t="s">
        <v>661</v>
      </c>
      <c r="P182" t="s">
        <v>661</v>
      </c>
      <c r="Q182">
        <v>1</v>
      </c>
      <c r="W182">
        <v>0</v>
      </c>
      <c r="X182">
        <v>-1347562341</v>
      </c>
      <c r="Y182">
        <v>33.42</v>
      </c>
      <c r="AA182">
        <v>1</v>
      </c>
      <c r="AB182">
        <v>0</v>
      </c>
      <c r="AC182">
        <v>0</v>
      </c>
      <c r="AD182">
        <v>0</v>
      </c>
      <c r="AE182">
        <v>1</v>
      </c>
      <c r="AF182">
        <v>0</v>
      </c>
      <c r="AG182">
        <v>0</v>
      </c>
      <c r="AH182">
        <v>0</v>
      </c>
      <c r="AI182">
        <v>1</v>
      </c>
      <c r="AJ182">
        <v>1</v>
      </c>
      <c r="AK182">
        <v>1</v>
      </c>
      <c r="AL182">
        <v>1</v>
      </c>
      <c r="AN182">
        <v>0</v>
      </c>
      <c r="AO182">
        <v>1</v>
      </c>
      <c r="AP182">
        <v>1</v>
      </c>
      <c r="AQ182">
        <v>0</v>
      </c>
      <c r="AR182">
        <v>0</v>
      </c>
      <c r="AS182" t="s">
        <v>3</v>
      </c>
      <c r="AT182">
        <v>16.71</v>
      </c>
      <c r="AU182" t="s">
        <v>172</v>
      </c>
      <c r="AV182">
        <v>0</v>
      </c>
      <c r="AW182">
        <v>2</v>
      </c>
      <c r="AX182">
        <v>76148509</v>
      </c>
      <c r="AY182">
        <v>1</v>
      </c>
      <c r="AZ182">
        <v>0</v>
      </c>
      <c r="BA182">
        <v>182</v>
      </c>
      <c r="BB182">
        <v>0</v>
      </c>
      <c r="BC182">
        <v>0</v>
      </c>
      <c r="BD182">
        <v>0</v>
      </c>
      <c r="BE182">
        <v>0</v>
      </c>
      <c r="BF182">
        <v>0</v>
      </c>
      <c r="BG182">
        <v>0</v>
      </c>
      <c r="BH182">
        <v>0</v>
      </c>
      <c r="BI182">
        <v>0</v>
      </c>
      <c r="BJ182">
        <v>0</v>
      </c>
      <c r="BK182">
        <v>0</v>
      </c>
      <c r="BL182">
        <v>0</v>
      </c>
      <c r="BM182">
        <v>0</v>
      </c>
      <c r="BN182">
        <v>0</v>
      </c>
      <c r="BO182">
        <v>0</v>
      </c>
      <c r="BP182">
        <v>0</v>
      </c>
      <c r="BQ182">
        <v>0</v>
      </c>
      <c r="BR182">
        <v>0</v>
      </c>
      <c r="BS182">
        <v>0</v>
      </c>
      <c r="BT182">
        <v>0</v>
      </c>
      <c r="BU182">
        <v>0</v>
      </c>
      <c r="BV182">
        <v>0</v>
      </c>
      <c r="BW182">
        <v>0</v>
      </c>
      <c r="CX182">
        <f>Y182*Source!I100</f>
        <v>4.1440799999999998</v>
      </c>
      <c r="CY182">
        <f t="shared" si="28"/>
        <v>1</v>
      </c>
      <c r="CZ182">
        <f t="shared" si="29"/>
        <v>1</v>
      </c>
      <c r="DA182">
        <f t="shared" si="30"/>
        <v>1</v>
      </c>
      <c r="DB182">
        <f t="shared" si="31"/>
        <v>33.42</v>
      </c>
      <c r="DC182">
        <f t="shared" si="32"/>
        <v>0</v>
      </c>
    </row>
    <row r="183" spans="1:107" x14ac:dyDescent="0.2">
      <c r="A183">
        <f>ROW(Source!A101)</f>
        <v>101</v>
      </c>
      <c r="B183">
        <v>76147896</v>
      </c>
      <c r="C183">
        <v>76148510</v>
      </c>
      <c r="D183">
        <v>42475093</v>
      </c>
      <c r="E183">
        <v>1</v>
      </c>
      <c r="F183">
        <v>1</v>
      </c>
      <c r="G183">
        <v>1</v>
      </c>
      <c r="H183">
        <v>1</v>
      </c>
      <c r="I183" t="s">
        <v>752</v>
      </c>
      <c r="J183" t="s">
        <v>3</v>
      </c>
      <c r="K183" t="s">
        <v>663</v>
      </c>
      <c r="L183">
        <v>1369</v>
      </c>
      <c r="N183">
        <v>1013</v>
      </c>
      <c r="O183" t="s">
        <v>623</v>
      </c>
      <c r="P183" t="s">
        <v>623</v>
      </c>
      <c r="Q183">
        <v>1</v>
      </c>
      <c r="W183">
        <v>0</v>
      </c>
      <c r="X183">
        <v>-927003078</v>
      </c>
      <c r="Y183">
        <v>2921.1839999999993</v>
      </c>
      <c r="AA183">
        <v>0</v>
      </c>
      <c r="AB183">
        <v>0</v>
      </c>
      <c r="AC183">
        <v>0</v>
      </c>
      <c r="AD183">
        <v>11.06</v>
      </c>
      <c r="AE183">
        <v>0</v>
      </c>
      <c r="AF183">
        <v>0</v>
      </c>
      <c r="AG183">
        <v>0</v>
      </c>
      <c r="AH183">
        <v>11.06</v>
      </c>
      <c r="AI183">
        <v>1</v>
      </c>
      <c r="AJ183">
        <v>1</v>
      </c>
      <c r="AK183">
        <v>1</v>
      </c>
      <c r="AL183">
        <v>1</v>
      </c>
      <c r="AN183">
        <v>0</v>
      </c>
      <c r="AO183">
        <v>1</v>
      </c>
      <c r="AP183">
        <v>1</v>
      </c>
      <c r="AQ183">
        <v>0</v>
      </c>
      <c r="AR183">
        <v>0</v>
      </c>
      <c r="AS183" t="s">
        <v>3</v>
      </c>
      <c r="AT183">
        <v>336</v>
      </c>
      <c r="AU183" t="s">
        <v>179</v>
      </c>
      <c r="AV183">
        <v>1</v>
      </c>
      <c r="AW183">
        <v>2</v>
      </c>
      <c r="AX183">
        <v>76148518</v>
      </c>
      <c r="AY183">
        <v>1</v>
      </c>
      <c r="AZ183">
        <v>0</v>
      </c>
      <c r="BA183">
        <v>183</v>
      </c>
      <c r="BB183">
        <v>0</v>
      </c>
      <c r="BC183">
        <v>0</v>
      </c>
      <c r="BD183">
        <v>0</v>
      </c>
      <c r="BE183">
        <v>0</v>
      </c>
      <c r="BF183">
        <v>0</v>
      </c>
      <c r="BG183">
        <v>0</v>
      </c>
      <c r="BH183">
        <v>0</v>
      </c>
      <c r="BI183">
        <v>0</v>
      </c>
      <c r="BJ183">
        <v>0</v>
      </c>
      <c r="BK183">
        <v>0</v>
      </c>
      <c r="BL183">
        <v>0</v>
      </c>
      <c r="BM183">
        <v>0</v>
      </c>
      <c r="BN183">
        <v>0</v>
      </c>
      <c r="BO183">
        <v>0</v>
      </c>
      <c r="BP183">
        <v>0</v>
      </c>
      <c r="BQ183">
        <v>0</v>
      </c>
      <c r="BR183">
        <v>0</v>
      </c>
      <c r="BS183">
        <v>0</v>
      </c>
      <c r="BT183">
        <v>0</v>
      </c>
      <c r="BU183">
        <v>0</v>
      </c>
      <c r="BV183">
        <v>0</v>
      </c>
      <c r="BW183">
        <v>0</v>
      </c>
      <c r="CX183">
        <f>Y183*Source!I101</f>
        <v>362.22681599999993</v>
      </c>
      <c r="CY183">
        <f>AD183</f>
        <v>11.06</v>
      </c>
      <c r="CZ183">
        <f>AH183</f>
        <v>11.06</v>
      </c>
      <c r="DA183">
        <f>AL183</f>
        <v>1</v>
      </c>
      <c r="DB183">
        <f>ROUND((((((ROUND(AT183*CZ183,2)*3)*0.7)*1.2)*1.15)*3),6)</f>
        <v>32308.295040000001</v>
      </c>
      <c r="DC183">
        <f>ROUND((((((ROUND(AT183*AG183,2)*3)*0.7)*1.2)*1.15)*3),6)</f>
        <v>0</v>
      </c>
    </row>
    <row r="184" spans="1:107" x14ac:dyDescent="0.2">
      <c r="A184">
        <f>ROW(Source!A101)</f>
        <v>101</v>
      </c>
      <c r="B184">
        <v>76147896</v>
      </c>
      <c r="C184">
        <v>76148510</v>
      </c>
      <c r="D184">
        <v>121548</v>
      </c>
      <c r="E184">
        <v>1</v>
      </c>
      <c r="F184">
        <v>1</v>
      </c>
      <c r="G184">
        <v>1</v>
      </c>
      <c r="H184">
        <v>1</v>
      </c>
      <c r="I184" t="s">
        <v>30</v>
      </c>
      <c r="J184" t="s">
        <v>3</v>
      </c>
      <c r="K184" t="s">
        <v>628</v>
      </c>
      <c r="L184">
        <v>608254</v>
      </c>
      <c r="N184">
        <v>1013</v>
      </c>
      <c r="O184" t="s">
        <v>629</v>
      </c>
      <c r="P184" t="s">
        <v>629</v>
      </c>
      <c r="Q184">
        <v>1</v>
      </c>
      <c r="W184">
        <v>0</v>
      </c>
      <c r="X184">
        <v>-185737400</v>
      </c>
      <c r="Y184">
        <v>1179.2541599999997</v>
      </c>
      <c r="AA184">
        <v>0</v>
      </c>
      <c r="AB184">
        <v>0</v>
      </c>
      <c r="AC184">
        <v>0</v>
      </c>
      <c r="AD184">
        <v>0</v>
      </c>
      <c r="AE184">
        <v>0</v>
      </c>
      <c r="AF184">
        <v>0</v>
      </c>
      <c r="AG184">
        <v>0</v>
      </c>
      <c r="AH184">
        <v>0</v>
      </c>
      <c r="AI184">
        <v>1</v>
      </c>
      <c r="AJ184">
        <v>1</v>
      </c>
      <c r="AK184">
        <v>1</v>
      </c>
      <c r="AL184">
        <v>1</v>
      </c>
      <c r="AN184">
        <v>0</v>
      </c>
      <c r="AO184">
        <v>1</v>
      </c>
      <c r="AP184">
        <v>1</v>
      </c>
      <c r="AQ184">
        <v>0</v>
      </c>
      <c r="AR184">
        <v>0</v>
      </c>
      <c r="AS184" t="s">
        <v>3</v>
      </c>
      <c r="AT184">
        <v>135.63999999999999</v>
      </c>
      <c r="AU184" t="s">
        <v>179</v>
      </c>
      <c r="AV184">
        <v>2</v>
      </c>
      <c r="AW184">
        <v>2</v>
      </c>
      <c r="AX184">
        <v>76148519</v>
      </c>
      <c r="AY184">
        <v>1</v>
      </c>
      <c r="AZ184">
        <v>0</v>
      </c>
      <c r="BA184">
        <v>184</v>
      </c>
      <c r="BB184">
        <v>0</v>
      </c>
      <c r="BC184">
        <v>0</v>
      </c>
      <c r="BD184">
        <v>0</v>
      </c>
      <c r="BE184">
        <v>0</v>
      </c>
      <c r="BF184">
        <v>0</v>
      </c>
      <c r="BG184">
        <v>0</v>
      </c>
      <c r="BH184">
        <v>0</v>
      </c>
      <c r="BI184">
        <v>0</v>
      </c>
      <c r="BJ184">
        <v>0</v>
      </c>
      <c r="BK184">
        <v>0</v>
      </c>
      <c r="BL184">
        <v>0</v>
      </c>
      <c r="BM184">
        <v>0</v>
      </c>
      <c r="BN184">
        <v>0</v>
      </c>
      <c r="BO184">
        <v>0</v>
      </c>
      <c r="BP184">
        <v>0</v>
      </c>
      <c r="BQ184">
        <v>0</v>
      </c>
      <c r="BR184">
        <v>0</v>
      </c>
      <c r="BS184">
        <v>0</v>
      </c>
      <c r="BT184">
        <v>0</v>
      </c>
      <c r="BU184">
        <v>0</v>
      </c>
      <c r="BV184">
        <v>0</v>
      </c>
      <c r="BW184">
        <v>0</v>
      </c>
      <c r="CX184">
        <f>Y184*Source!I101</f>
        <v>146.22751583999997</v>
      </c>
      <c r="CY184">
        <f>AD184</f>
        <v>0</v>
      </c>
      <c r="CZ184">
        <f>AH184</f>
        <v>0</v>
      </c>
      <c r="DA184">
        <f>AL184</f>
        <v>1</v>
      </c>
      <c r="DB184">
        <f>ROUND((((((ROUND(AT184*CZ184,2)*3)*0.7)*1.2)*1.15)*3),6)</f>
        <v>0</v>
      </c>
      <c r="DC184">
        <f>ROUND((((((ROUND(AT184*AG184,2)*3)*0.7)*1.2)*1.15)*3),6)</f>
        <v>0</v>
      </c>
    </row>
    <row r="185" spans="1:107" x14ac:dyDescent="0.2">
      <c r="A185">
        <f>ROW(Source!A101)</f>
        <v>101</v>
      </c>
      <c r="B185">
        <v>76147896</v>
      </c>
      <c r="C185">
        <v>76148510</v>
      </c>
      <c r="D185">
        <v>48976039</v>
      </c>
      <c r="E185">
        <v>1</v>
      </c>
      <c r="F185">
        <v>1</v>
      </c>
      <c r="G185">
        <v>1</v>
      </c>
      <c r="H185">
        <v>2</v>
      </c>
      <c r="I185" t="s">
        <v>691</v>
      </c>
      <c r="J185" t="s">
        <v>692</v>
      </c>
      <c r="K185" t="s">
        <v>693</v>
      </c>
      <c r="L185">
        <v>1368</v>
      </c>
      <c r="N185">
        <v>1011</v>
      </c>
      <c r="O185" t="s">
        <v>633</v>
      </c>
      <c r="P185" t="s">
        <v>633</v>
      </c>
      <c r="Q185">
        <v>1</v>
      </c>
      <c r="W185">
        <v>0</v>
      </c>
      <c r="X185">
        <v>-1683568813</v>
      </c>
      <c r="Y185">
        <v>589.62707999999986</v>
      </c>
      <c r="AA185">
        <v>0</v>
      </c>
      <c r="AB185">
        <v>425.57</v>
      </c>
      <c r="AC185">
        <v>25.1</v>
      </c>
      <c r="AD185">
        <v>0</v>
      </c>
      <c r="AE185">
        <v>0</v>
      </c>
      <c r="AF185">
        <v>425.57</v>
      </c>
      <c r="AG185">
        <v>25.1</v>
      </c>
      <c r="AH185">
        <v>0</v>
      </c>
      <c r="AI185">
        <v>1</v>
      </c>
      <c r="AJ185">
        <v>1</v>
      </c>
      <c r="AK185">
        <v>1</v>
      </c>
      <c r="AL185">
        <v>1</v>
      </c>
      <c r="AN185">
        <v>0</v>
      </c>
      <c r="AO185">
        <v>1</v>
      </c>
      <c r="AP185">
        <v>1</v>
      </c>
      <c r="AQ185">
        <v>0</v>
      </c>
      <c r="AR185">
        <v>0</v>
      </c>
      <c r="AS185" t="s">
        <v>3</v>
      </c>
      <c r="AT185">
        <v>67.819999999999993</v>
      </c>
      <c r="AU185" t="s">
        <v>179</v>
      </c>
      <c r="AV185">
        <v>0</v>
      </c>
      <c r="AW185">
        <v>2</v>
      </c>
      <c r="AX185">
        <v>76148520</v>
      </c>
      <c r="AY185">
        <v>1</v>
      </c>
      <c r="AZ185">
        <v>0</v>
      </c>
      <c r="BA185">
        <v>185</v>
      </c>
      <c r="BB185">
        <v>0</v>
      </c>
      <c r="BC185">
        <v>0</v>
      </c>
      <c r="BD185">
        <v>0</v>
      </c>
      <c r="BE185">
        <v>0</v>
      </c>
      <c r="BF185">
        <v>0</v>
      </c>
      <c r="BG185">
        <v>0</v>
      </c>
      <c r="BH185">
        <v>0</v>
      </c>
      <c r="BI185">
        <v>0</v>
      </c>
      <c r="BJ185">
        <v>0</v>
      </c>
      <c r="BK185">
        <v>0</v>
      </c>
      <c r="BL185">
        <v>0</v>
      </c>
      <c r="BM185">
        <v>0</v>
      </c>
      <c r="BN185">
        <v>0</v>
      </c>
      <c r="BO185">
        <v>0</v>
      </c>
      <c r="BP185">
        <v>0</v>
      </c>
      <c r="BQ185">
        <v>0</v>
      </c>
      <c r="BR185">
        <v>0</v>
      </c>
      <c r="BS185">
        <v>0</v>
      </c>
      <c r="BT185">
        <v>0</v>
      </c>
      <c r="BU185">
        <v>0</v>
      </c>
      <c r="BV185">
        <v>0</v>
      </c>
      <c r="BW185">
        <v>0</v>
      </c>
      <c r="CX185">
        <f>Y185*Source!I101</f>
        <v>73.113757919999983</v>
      </c>
      <c r="CY185">
        <f>AB185</f>
        <v>425.57</v>
      </c>
      <c r="CZ185">
        <f>AF185</f>
        <v>425.57</v>
      </c>
      <c r="DA185">
        <f>AJ185</f>
        <v>1</v>
      </c>
      <c r="DB185">
        <f>ROUND((((((ROUND(AT185*CZ185,2)*3)*0.7)*1.2)*1.15)*3),6)</f>
        <v>250927.61903999999</v>
      </c>
      <c r="DC185">
        <f>ROUND((((((ROUND(AT185*AG185,2)*3)*0.7)*1.2)*1.15)*3),6)</f>
        <v>14799.62232</v>
      </c>
    </row>
    <row r="186" spans="1:107" x14ac:dyDescent="0.2">
      <c r="A186">
        <f>ROW(Source!A101)</f>
        <v>101</v>
      </c>
      <c r="B186">
        <v>76147896</v>
      </c>
      <c r="C186">
        <v>76148510</v>
      </c>
      <c r="D186">
        <v>48976112</v>
      </c>
      <c r="E186">
        <v>1</v>
      </c>
      <c r="F186">
        <v>1</v>
      </c>
      <c r="G186">
        <v>1</v>
      </c>
      <c r="H186">
        <v>2</v>
      </c>
      <c r="I186" t="s">
        <v>694</v>
      </c>
      <c r="J186" t="s">
        <v>695</v>
      </c>
      <c r="K186" t="s">
        <v>696</v>
      </c>
      <c r="L186">
        <v>1368</v>
      </c>
      <c r="N186">
        <v>1011</v>
      </c>
      <c r="O186" t="s">
        <v>633</v>
      </c>
      <c r="P186" t="s">
        <v>633</v>
      </c>
      <c r="Q186">
        <v>1</v>
      </c>
      <c r="W186">
        <v>0</v>
      </c>
      <c r="X186">
        <v>372233507</v>
      </c>
      <c r="Y186">
        <v>35.993159999999989</v>
      </c>
      <c r="AA186">
        <v>0</v>
      </c>
      <c r="AB186">
        <v>16.64</v>
      </c>
      <c r="AC186">
        <v>0</v>
      </c>
      <c r="AD186">
        <v>0</v>
      </c>
      <c r="AE186">
        <v>0</v>
      </c>
      <c r="AF186">
        <v>16.64</v>
      </c>
      <c r="AG186">
        <v>0</v>
      </c>
      <c r="AH186">
        <v>0</v>
      </c>
      <c r="AI186">
        <v>1</v>
      </c>
      <c r="AJ186">
        <v>1</v>
      </c>
      <c r="AK186">
        <v>1</v>
      </c>
      <c r="AL186">
        <v>1</v>
      </c>
      <c r="AN186">
        <v>0</v>
      </c>
      <c r="AO186">
        <v>1</v>
      </c>
      <c r="AP186">
        <v>1</v>
      </c>
      <c r="AQ186">
        <v>0</v>
      </c>
      <c r="AR186">
        <v>0</v>
      </c>
      <c r="AS186" t="s">
        <v>3</v>
      </c>
      <c r="AT186">
        <v>4.1399999999999997</v>
      </c>
      <c r="AU186" t="s">
        <v>179</v>
      </c>
      <c r="AV186">
        <v>0</v>
      </c>
      <c r="AW186">
        <v>2</v>
      </c>
      <c r="AX186">
        <v>76148521</v>
      </c>
      <c r="AY186">
        <v>1</v>
      </c>
      <c r="AZ186">
        <v>0</v>
      </c>
      <c r="BA186">
        <v>186</v>
      </c>
      <c r="BB186">
        <v>0</v>
      </c>
      <c r="BC186">
        <v>0</v>
      </c>
      <c r="BD186">
        <v>0</v>
      </c>
      <c r="BE186">
        <v>0</v>
      </c>
      <c r="BF186">
        <v>0</v>
      </c>
      <c r="BG186">
        <v>0</v>
      </c>
      <c r="BH186">
        <v>0</v>
      </c>
      <c r="BI186">
        <v>0</v>
      </c>
      <c r="BJ186">
        <v>0</v>
      </c>
      <c r="BK186">
        <v>0</v>
      </c>
      <c r="BL186">
        <v>0</v>
      </c>
      <c r="BM186">
        <v>0</v>
      </c>
      <c r="BN186">
        <v>0</v>
      </c>
      <c r="BO186">
        <v>0</v>
      </c>
      <c r="BP186">
        <v>0</v>
      </c>
      <c r="BQ186">
        <v>0</v>
      </c>
      <c r="BR186">
        <v>0</v>
      </c>
      <c r="BS186">
        <v>0</v>
      </c>
      <c r="BT186">
        <v>0</v>
      </c>
      <c r="BU186">
        <v>0</v>
      </c>
      <c r="BV186">
        <v>0</v>
      </c>
      <c r="BW186">
        <v>0</v>
      </c>
      <c r="CX186">
        <f>Y186*Source!I101</f>
        <v>4.4631518399999983</v>
      </c>
      <c r="CY186">
        <f>AB186</f>
        <v>16.64</v>
      </c>
      <c r="CZ186">
        <f>AF186</f>
        <v>16.64</v>
      </c>
      <c r="DA186">
        <f>AJ186</f>
        <v>1</v>
      </c>
      <c r="DB186">
        <f>ROUND((((((ROUND(AT186*CZ186,2)*3)*0.7)*1.2)*1.15)*3),6)</f>
        <v>598.92966000000001</v>
      </c>
      <c r="DC186">
        <f>ROUND((((((ROUND(AT186*AG186,2)*3)*0.7)*1.2)*1.15)*3),6)</f>
        <v>0</v>
      </c>
    </row>
    <row r="187" spans="1:107" x14ac:dyDescent="0.2">
      <c r="A187">
        <f>ROW(Source!A101)</f>
        <v>101</v>
      </c>
      <c r="B187">
        <v>76147896</v>
      </c>
      <c r="C187">
        <v>76148510</v>
      </c>
      <c r="D187">
        <v>48914824</v>
      </c>
      <c r="E187">
        <v>1</v>
      </c>
      <c r="F187">
        <v>1</v>
      </c>
      <c r="G187">
        <v>1</v>
      </c>
      <c r="H187">
        <v>3</v>
      </c>
      <c r="I187" t="s">
        <v>753</v>
      </c>
      <c r="J187" t="s">
        <v>754</v>
      </c>
      <c r="K187" t="s">
        <v>755</v>
      </c>
      <c r="L187">
        <v>1354</v>
      </c>
      <c r="N187">
        <v>1010</v>
      </c>
      <c r="O187" t="s">
        <v>149</v>
      </c>
      <c r="P187" t="s">
        <v>149</v>
      </c>
      <c r="Q187">
        <v>1</v>
      </c>
      <c r="W187">
        <v>0</v>
      </c>
      <c r="X187">
        <v>117063084</v>
      </c>
      <c r="Y187">
        <v>0</v>
      </c>
      <c r="AA187">
        <v>143.94</v>
      </c>
      <c r="AB187">
        <v>0</v>
      </c>
      <c r="AC187">
        <v>0</v>
      </c>
      <c r="AD187">
        <v>0</v>
      </c>
      <c r="AE187">
        <v>143.94</v>
      </c>
      <c r="AF187">
        <v>0</v>
      </c>
      <c r="AG187">
        <v>0</v>
      </c>
      <c r="AH187">
        <v>0</v>
      </c>
      <c r="AI187">
        <v>1</v>
      </c>
      <c r="AJ187">
        <v>1</v>
      </c>
      <c r="AK187">
        <v>1</v>
      </c>
      <c r="AL187">
        <v>1</v>
      </c>
      <c r="AN187">
        <v>0</v>
      </c>
      <c r="AO187">
        <v>1</v>
      </c>
      <c r="AP187">
        <v>1</v>
      </c>
      <c r="AQ187">
        <v>0</v>
      </c>
      <c r="AR187">
        <v>0</v>
      </c>
      <c r="AS187" t="s">
        <v>3</v>
      </c>
      <c r="AT187">
        <v>20.6</v>
      </c>
      <c r="AU187" t="s">
        <v>178</v>
      </c>
      <c r="AV187">
        <v>0</v>
      </c>
      <c r="AW187">
        <v>2</v>
      </c>
      <c r="AX187">
        <v>76148522</v>
      </c>
      <c r="AY187">
        <v>1</v>
      </c>
      <c r="AZ187">
        <v>0</v>
      </c>
      <c r="BA187">
        <v>187</v>
      </c>
      <c r="BB187">
        <v>0</v>
      </c>
      <c r="BC187">
        <v>0</v>
      </c>
      <c r="BD187">
        <v>0</v>
      </c>
      <c r="BE187">
        <v>0</v>
      </c>
      <c r="BF187">
        <v>0</v>
      </c>
      <c r="BG187">
        <v>0</v>
      </c>
      <c r="BH187">
        <v>0</v>
      </c>
      <c r="BI187">
        <v>0</v>
      </c>
      <c r="BJ187">
        <v>0</v>
      </c>
      <c r="BK187">
        <v>0</v>
      </c>
      <c r="BL187">
        <v>0</v>
      </c>
      <c r="BM187">
        <v>0</v>
      </c>
      <c r="BN187">
        <v>0</v>
      </c>
      <c r="BO187">
        <v>0</v>
      </c>
      <c r="BP187">
        <v>0</v>
      </c>
      <c r="BQ187">
        <v>0</v>
      </c>
      <c r="BR187">
        <v>0</v>
      </c>
      <c r="BS187">
        <v>0</v>
      </c>
      <c r="BT187">
        <v>0</v>
      </c>
      <c r="BU187">
        <v>0</v>
      </c>
      <c r="BV187">
        <v>0</v>
      </c>
      <c r="BW187">
        <v>0</v>
      </c>
      <c r="CX187">
        <f>Y187*Source!I101</f>
        <v>0</v>
      </c>
      <c r="CY187">
        <f>AA187</f>
        <v>143.94</v>
      </c>
      <c r="CZ187">
        <f>AE187</f>
        <v>143.94</v>
      </c>
      <c r="DA187">
        <f>AI187</f>
        <v>1</v>
      </c>
      <c r="DB187">
        <f>ROUND(((ROUND(AT187*CZ187,2)*3)*0),6)</f>
        <v>0</v>
      </c>
      <c r="DC187">
        <f>ROUND(((ROUND(AT187*AG187,2)*3)*0),6)</f>
        <v>0</v>
      </c>
    </row>
    <row r="188" spans="1:107" x14ac:dyDescent="0.2">
      <c r="A188">
        <f>ROW(Source!A101)</f>
        <v>101</v>
      </c>
      <c r="B188">
        <v>76147896</v>
      </c>
      <c r="C188">
        <v>76148510</v>
      </c>
      <c r="D188">
        <v>48965123</v>
      </c>
      <c r="E188">
        <v>1</v>
      </c>
      <c r="F188">
        <v>1</v>
      </c>
      <c r="G188">
        <v>1</v>
      </c>
      <c r="H188">
        <v>3</v>
      </c>
      <c r="I188" t="s">
        <v>756</v>
      </c>
      <c r="J188" t="s">
        <v>757</v>
      </c>
      <c r="K188" t="s">
        <v>758</v>
      </c>
      <c r="L188">
        <v>1354</v>
      </c>
      <c r="N188">
        <v>1010</v>
      </c>
      <c r="O188" t="s">
        <v>149</v>
      </c>
      <c r="P188" t="s">
        <v>149</v>
      </c>
      <c r="Q188">
        <v>1</v>
      </c>
      <c r="W188">
        <v>0</v>
      </c>
      <c r="X188">
        <v>-697730710</v>
      </c>
      <c r="Y188">
        <v>0</v>
      </c>
      <c r="AA188">
        <v>6.89</v>
      </c>
      <c r="AB188">
        <v>0</v>
      </c>
      <c r="AC188">
        <v>0</v>
      </c>
      <c r="AD188">
        <v>0</v>
      </c>
      <c r="AE188">
        <v>6.89</v>
      </c>
      <c r="AF188">
        <v>0</v>
      </c>
      <c r="AG188">
        <v>0</v>
      </c>
      <c r="AH188">
        <v>0</v>
      </c>
      <c r="AI188">
        <v>1</v>
      </c>
      <c r="AJ188">
        <v>1</v>
      </c>
      <c r="AK188">
        <v>1</v>
      </c>
      <c r="AL188">
        <v>1</v>
      </c>
      <c r="AN188">
        <v>0</v>
      </c>
      <c r="AO188">
        <v>1</v>
      </c>
      <c r="AP188">
        <v>1</v>
      </c>
      <c r="AQ188">
        <v>0</v>
      </c>
      <c r="AR188">
        <v>0</v>
      </c>
      <c r="AS188" t="s">
        <v>3</v>
      </c>
      <c r="AT188">
        <v>61.8</v>
      </c>
      <c r="AU188" t="s">
        <v>178</v>
      </c>
      <c r="AV188">
        <v>0</v>
      </c>
      <c r="AW188">
        <v>2</v>
      </c>
      <c r="AX188">
        <v>76148523</v>
      </c>
      <c r="AY188">
        <v>1</v>
      </c>
      <c r="AZ188">
        <v>0</v>
      </c>
      <c r="BA188">
        <v>188</v>
      </c>
      <c r="BB188">
        <v>0</v>
      </c>
      <c r="BC188">
        <v>0</v>
      </c>
      <c r="BD188">
        <v>0</v>
      </c>
      <c r="BE188">
        <v>0</v>
      </c>
      <c r="BF188">
        <v>0</v>
      </c>
      <c r="BG188">
        <v>0</v>
      </c>
      <c r="BH188">
        <v>0</v>
      </c>
      <c r="BI188">
        <v>0</v>
      </c>
      <c r="BJ188">
        <v>0</v>
      </c>
      <c r="BK188">
        <v>0</v>
      </c>
      <c r="BL188">
        <v>0</v>
      </c>
      <c r="BM188">
        <v>0</v>
      </c>
      <c r="BN188">
        <v>0</v>
      </c>
      <c r="BO188">
        <v>0</v>
      </c>
      <c r="BP188">
        <v>0</v>
      </c>
      <c r="BQ188">
        <v>0</v>
      </c>
      <c r="BR188">
        <v>0</v>
      </c>
      <c r="BS188">
        <v>0</v>
      </c>
      <c r="BT188">
        <v>0</v>
      </c>
      <c r="BU188">
        <v>0</v>
      </c>
      <c r="BV188">
        <v>0</v>
      </c>
      <c r="BW188">
        <v>0</v>
      </c>
      <c r="CX188">
        <f>Y188*Source!I101</f>
        <v>0</v>
      </c>
      <c r="CY188">
        <f>AA188</f>
        <v>6.89</v>
      </c>
      <c r="CZ188">
        <f>AE188</f>
        <v>6.89</v>
      </c>
      <c r="DA188">
        <f>AI188</f>
        <v>1</v>
      </c>
      <c r="DB188">
        <f>ROUND(((ROUND(AT188*CZ188,2)*3)*0),6)</f>
        <v>0</v>
      </c>
      <c r="DC188">
        <f>ROUND(((ROUND(AT188*AG188,2)*3)*0),6)</f>
        <v>0</v>
      </c>
    </row>
    <row r="189" spans="1:107" x14ac:dyDescent="0.2">
      <c r="A189">
        <f>ROW(Source!A101)</f>
        <v>101</v>
      </c>
      <c r="B189">
        <v>76147896</v>
      </c>
      <c r="C189">
        <v>76148510</v>
      </c>
      <c r="D189">
        <v>48974791</v>
      </c>
      <c r="E189">
        <v>1</v>
      </c>
      <c r="F189">
        <v>1</v>
      </c>
      <c r="G189">
        <v>1</v>
      </c>
      <c r="H189">
        <v>3</v>
      </c>
      <c r="I189" t="s">
        <v>658</v>
      </c>
      <c r="J189" t="s">
        <v>659</v>
      </c>
      <c r="K189" t="s">
        <v>660</v>
      </c>
      <c r="L189">
        <v>1374</v>
      </c>
      <c r="N189">
        <v>1013</v>
      </c>
      <c r="O189" t="s">
        <v>661</v>
      </c>
      <c r="P189" t="s">
        <v>661</v>
      </c>
      <c r="Q189">
        <v>1</v>
      </c>
      <c r="W189">
        <v>0</v>
      </c>
      <c r="X189">
        <v>-1347562341</v>
      </c>
      <c r="Y189">
        <v>0</v>
      </c>
      <c r="AA189">
        <v>1</v>
      </c>
      <c r="AB189">
        <v>0</v>
      </c>
      <c r="AC189">
        <v>0</v>
      </c>
      <c r="AD189">
        <v>0</v>
      </c>
      <c r="AE189">
        <v>1</v>
      </c>
      <c r="AF189">
        <v>0</v>
      </c>
      <c r="AG189">
        <v>0</v>
      </c>
      <c r="AH189">
        <v>0</v>
      </c>
      <c r="AI189">
        <v>1</v>
      </c>
      <c r="AJ189">
        <v>1</v>
      </c>
      <c r="AK189">
        <v>1</v>
      </c>
      <c r="AL189">
        <v>1</v>
      </c>
      <c r="AN189">
        <v>0</v>
      </c>
      <c r="AO189">
        <v>1</v>
      </c>
      <c r="AP189">
        <v>1</v>
      </c>
      <c r="AQ189">
        <v>0</v>
      </c>
      <c r="AR189">
        <v>0</v>
      </c>
      <c r="AS189" t="s">
        <v>3</v>
      </c>
      <c r="AT189">
        <v>64.650000000000006</v>
      </c>
      <c r="AU189" t="s">
        <v>178</v>
      </c>
      <c r="AV189">
        <v>0</v>
      </c>
      <c r="AW189">
        <v>2</v>
      </c>
      <c r="AX189">
        <v>76148524</v>
      </c>
      <c r="AY189">
        <v>1</v>
      </c>
      <c r="AZ189">
        <v>0</v>
      </c>
      <c r="BA189">
        <v>189</v>
      </c>
      <c r="BB189">
        <v>0</v>
      </c>
      <c r="BC189">
        <v>0</v>
      </c>
      <c r="BD189">
        <v>0</v>
      </c>
      <c r="BE189">
        <v>0</v>
      </c>
      <c r="BF189">
        <v>0</v>
      </c>
      <c r="BG189">
        <v>0</v>
      </c>
      <c r="BH189">
        <v>0</v>
      </c>
      <c r="BI189">
        <v>0</v>
      </c>
      <c r="BJ189">
        <v>0</v>
      </c>
      <c r="BK189">
        <v>0</v>
      </c>
      <c r="BL189">
        <v>0</v>
      </c>
      <c r="BM189">
        <v>0</v>
      </c>
      <c r="BN189">
        <v>0</v>
      </c>
      <c r="BO189">
        <v>0</v>
      </c>
      <c r="BP189">
        <v>0</v>
      </c>
      <c r="BQ189">
        <v>0</v>
      </c>
      <c r="BR189">
        <v>0</v>
      </c>
      <c r="BS189">
        <v>0</v>
      </c>
      <c r="BT189">
        <v>0</v>
      </c>
      <c r="BU189">
        <v>0</v>
      </c>
      <c r="BV189">
        <v>0</v>
      </c>
      <c r="BW189">
        <v>0</v>
      </c>
      <c r="CX189">
        <f>Y189*Source!I101</f>
        <v>0</v>
      </c>
      <c r="CY189">
        <f>AA189</f>
        <v>1</v>
      </c>
      <c r="CZ189">
        <f>AE189</f>
        <v>1</v>
      </c>
      <c r="DA189">
        <f>AI189</f>
        <v>1</v>
      </c>
      <c r="DB189">
        <f>ROUND(((ROUND(AT189*CZ189,2)*3)*0),6)</f>
        <v>0</v>
      </c>
      <c r="DC189">
        <f>ROUND(((ROUND(AT189*AG189,2)*3)*0),6)</f>
        <v>0</v>
      </c>
    </row>
    <row r="190" spans="1:107" x14ac:dyDescent="0.2">
      <c r="A190">
        <f>ROW(Source!A102)</f>
        <v>102</v>
      </c>
      <c r="B190">
        <v>76147894</v>
      </c>
      <c r="C190">
        <v>76148510</v>
      </c>
      <c r="D190">
        <v>42475093</v>
      </c>
      <c r="E190">
        <v>1</v>
      </c>
      <c r="F190">
        <v>1</v>
      </c>
      <c r="G190">
        <v>1</v>
      </c>
      <c r="H190">
        <v>1</v>
      </c>
      <c r="I190" t="s">
        <v>752</v>
      </c>
      <c r="J190" t="s">
        <v>3</v>
      </c>
      <c r="K190" t="s">
        <v>663</v>
      </c>
      <c r="L190">
        <v>1369</v>
      </c>
      <c r="N190">
        <v>1013</v>
      </c>
      <c r="O190" t="s">
        <v>623</v>
      </c>
      <c r="P190" t="s">
        <v>623</v>
      </c>
      <c r="Q190">
        <v>1</v>
      </c>
      <c r="W190">
        <v>0</v>
      </c>
      <c r="X190">
        <v>-927003078</v>
      </c>
      <c r="Y190">
        <v>2921.1839999999993</v>
      </c>
      <c r="AA190">
        <v>0</v>
      </c>
      <c r="AB190">
        <v>0</v>
      </c>
      <c r="AC190">
        <v>0</v>
      </c>
      <c r="AD190">
        <v>11.06</v>
      </c>
      <c r="AE190">
        <v>0</v>
      </c>
      <c r="AF190">
        <v>0</v>
      </c>
      <c r="AG190">
        <v>0</v>
      </c>
      <c r="AH190">
        <v>11.06</v>
      </c>
      <c r="AI190">
        <v>1</v>
      </c>
      <c r="AJ190">
        <v>1</v>
      </c>
      <c r="AK190">
        <v>1</v>
      </c>
      <c r="AL190">
        <v>1</v>
      </c>
      <c r="AN190">
        <v>0</v>
      </c>
      <c r="AO190">
        <v>1</v>
      </c>
      <c r="AP190">
        <v>1</v>
      </c>
      <c r="AQ190">
        <v>0</v>
      </c>
      <c r="AR190">
        <v>0</v>
      </c>
      <c r="AS190" t="s">
        <v>3</v>
      </c>
      <c r="AT190">
        <v>336</v>
      </c>
      <c r="AU190" t="s">
        <v>179</v>
      </c>
      <c r="AV190">
        <v>1</v>
      </c>
      <c r="AW190">
        <v>2</v>
      </c>
      <c r="AX190">
        <v>76148518</v>
      </c>
      <c r="AY190">
        <v>1</v>
      </c>
      <c r="AZ190">
        <v>0</v>
      </c>
      <c r="BA190">
        <v>190</v>
      </c>
      <c r="BB190">
        <v>0</v>
      </c>
      <c r="BC190">
        <v>0</v>
      </c>
      <c r="BD190">
        <v>0</v>
      </c>
      <c r="BE190">
        <v>0</v>
      </c>
      <c r="BF190">
        <v>0</v>
      </c>
      <c r="BG190">
        <v>0</v>
      </c>
      <c r="BH190">
        <v>0</v>
      </c>
      <c r="BI190">
        <v>0</v>
      </c>
      <c r="BJ190">
        <v>0</v>
      </c>
      <c r="BK190">
        <v>0</v>
      </c>
      <c r="BL190">
        <v>0</v>
      </c>
      <c r="BM190">
        <v>0</v>
      </c>
      <c r="BN190">
        <v>0</v>
      </c>
      <c r="BO190">
        <v>0</v>
      </c>
      <c r="BP190">
        <v>0</v>
      </c>
      <c r="BQ190">
        <v>0</v>
      </c>
      <c r="BR190">
        <v>0</v>
      </c>
      <c r="BS190">
        <v>0</v>
      </c>
      <c r="BT190">
        <v>0</v>
      </c>
      <c r="BU190">
        <v>0</v>
      </c>
      <c r="BV190">
        <v>0</v>
      </c>
      <c r="BW190">
        <v>0</v>
      </c>
      <c r="CX190">
        <f>Y190*Source!I102</f>
        <v>362.22681599999993</v>
      </c>
      <c r="CY190">
        <f>AD190</f>
        <v>11.06</v>
      </c>
      <c r="CZ190">
        <f>AH190</f>
        <v>11.06</v>
      </c>
      <c r="DA190">
        <f>AL190</f>
        <v>1</v>
      </c>
      <c r="DB190">
        <f>ROUND((((((ROUND(AT190*CZ190,2)*3)*0.7)*1.2)*1.15)*3),6)</f>
        <v>32308.295040000001</v>
      </c>
      <c r="DC190">
        <f>ROUND((((((ROUND(AT190*AG190,2)*3)*0.7)*1.2)*1.15)*3),6)</f>
        <v>0</v>
      </c>
    </row>
    <row r="191" spans="1:107" x14ac:dyDescent="0.2">
      <c r="A191">
        <f>ROW(Source!A102)</f>
        <v>102</v>
      </c>
      <c r="B191">
        <v>76147894</v>
      </c>
      <c r="C191">
        <v>76148510</v>
      </c>
      <c r="D191">
        <v>121548</v>
      </c>
      <c r="E191">
        <v>1</v>
      </c>
      <c r="F191">
        <v>1</v>
      </c>
      <c r="G191">
        <v>1</v>
      </c>
      <c r="H191">
        <v>1</v>
      </c>
      <c r="I191" t="s">
        <v>30</v>
      </c>
      <c r="J191" t="s">
        <v>3</v>
      </c>
      <c r="K191" t="s">
        <v>628</v>
      </c>
      <c r="L191">
        <v>608254</v>
      </c>
      <c r="N191">
        <v>1013</v>
      </c>
      <c r="O191" t="s">
        <v>629</v>
      </c>
      <c r="P191" t="s">
        <v>629</v>
      </c>
      <c r="Q191">
        <v>1</v>
      </c>
      <c r="W191">
        <v>0</v>
      </c>
      <c r="X191">
        <v>-185737400</v>
      </c>
      <c r="Y191">
        <v>1179.2541599999997</v>
      </c>
      <c r="AA191">
        <v>0</v>
      </c>
      <c r="AB191">
        <v>0</v>
      </c>
      <c r="AC191">
        <v>0</v>
      </c>
      <c r="AD191">
        <v>0</v>
      </c>
      <c r="AE191">
        <v>0</v>
      </c>
      <c r="AF191">
        <v>0</v>
      </c>
      <c r="AG191">
        <v>0</v>
      </c>
      <c r="AH191">
        <v>0</v>
      </c>
      <c r="AI191">
        <v>1</v>
      </c>
      <c r="AJ191">
        <v>1</v>
      </c>
      <c r="AK191">
        <v>1</v>
      </c>
      <c r="AL191">
        <v>1</v>
      </c>
      <c r="AN191">
        <v>0</v>
      </c>
      <c r="AO191">
        <v>1</v>
      </c>
      <c r="AP191">
        <v>1</v>
      </c>
      <c r="AQ191">
        <v>0</v>
      </c>
      <c r="AR191">
        <v>0</v>
      </c>
      <c r="AS191" t="s">
        <v>3</v>
      </c>
      <c r="AT191">
        <v>135.63999999999999</v>
      </c>
      <c r="AU191" t="s">
        <v>179</v>
      </c>
      <c r="AV191">
        <v>2</v>
      </c>
      <c r="AW191">
        <v>2</v>
      </c>
      <c r="AX191">
        <v>76148519</v>
      </c>
      <c r="AY191">
        <v>1</v>
      </c>
      <c r="AZ191">
        <v>0</v>
      </c>
      <c r="BA191">
        <v>191</v>
      </c>
      <c r="BB191">
        <v>0</v>
      </c>
      <c r="BC191">
        <v>0</v>
      </c>
      <c r="BD191">
        <v>0</v>
      </c>
      <c r="BE191">
        <v>0</v>
      </c>
      <c r="BF191">
        <v>0</v>
      </c>
      <c r="BG191">
        <v>0</v>
      </c>
      <c r="BH191">
        <v>0</v>
      </c>
      <c r="BI191">
        <v>0</v>
      </c>
      <c r="BJ191">
        <v>0</v>
      </c>
      <c r="BK191">
        <v>0</v>
      </c>
      <c r="BL191">
        <v>0</v>
      </c>
      <c r="BM191">
        <v>0</v>
      </c>
      <c r="BN191">
        <v>0</v>
      </c>
      <c r="BO191">
        <v>0</v>
      </c>
      <c r="BP191">
        <v>0</v>
      </c>
      <c r="BQ191">
        <v>0</v>
      </c>
      <c r="BR191">
        <v>0</v>
      </c>
      <c r="BS191">
        <v>0</v>
      </c>
      <c r="BT191">
        <v>0</v>
      </c>
      <c r="BU191">
        <v>0</v>
      </c>
      <c r="BV191">
        <v>0</v>
      </c>
      <c r="BW191">
        <v>0</v>
      </c>
      <c r="CX191">
        <f>Y191*Source!I102</f>
        <v>146.22751583999997</v>
      </c>
      <c r="CY191">
        <f>AD191</f>
        <v>0</v>
      </c>
      <c r="CZ191">
        <f>AH191</f>
        <v>0</v>
      </c>
      <c r="DA191">
        <f>AL191</f>
        <v>1</v>
      </c>
      <c r="DB191">
        <f>ROUND((((((ROUND(AT191*CZ191,2)*3)*0.7)*1.2)*1.15)*3),6)</f>
        <v>0</v>
      </c>
      <c r="DC191">
        <f>ROUND((((((ROUND(AT191*AG191,2)*3)*0.7)*1.2)*1.15)*3),6)</f>
        <v>0</v>
      </c>
    </row>
    <row r="192" spans="1:107" x14ac:dyDescent="0.2">
      <c r="A192">
        <f>ROW(Source!A102)</f>
        <v>102</v>
      </c>
      <c r="B192">
        <v>76147894</v>
      </c>
      <c r="C192">
        <v>76148510</v>
      </c>
      <c r="D192">
        <v>48976039</v>
      </c>
      <c r="E192">
        <v>1</v>
      </c>
      <c r="F192">
        <v>1</v>
      </c>
      <c r="G192">
        <v>1</v>
      </c>
      <c r="H192">
        <v>2</v>
      </c>
      <c r="I192" t="s">
        <v>691</v>
      </c>
      <c r="J192" t="s">
        <v>692</v>
      </c>
      <c r="K192" t="s">
        <v>693</v>
      </c>
      <c r="L192">
        <v>1368</v>
      </c>
      <c r="N192">
        <v>1011</v>
      </c>
      <c r="O192" t="s">
        <v>633</v>
      </c>
      <c r="P192" t="s">
        <v>633</v>
      </c>
      <c r="Q192">
        <v>1</v>
      </c>
      <c r="W192">
        <v>0</v>
      </c>
      <c r="X192">
        <v>-1683568813</v>
      </c>
      <c r="Y192">
        <v>589.62707999999986</v>
      </c>
      <c r="AA192">
        <v>0</v>
      </c>
      <c r="AB192">
        <v>425.57</v>
      </c>
      <c r="AC192">
        <v>25.1</v>
      </c>
      <c r="AD192">
        <v>0</v>
      </c>
      <c r="AE192">
        <v>0</v>
      </c>
      <c r="AF192">
        <v>425.57</v>
      </c>
      <c r="AG192">
        <v>25.1</v>
      </c>
      <c r="AH192">
        <v>0</v>
      </c>
      <c r="AI192">
        <v>1</v>
      </c>
      <c r="AJ192">
        <v>1</v>
      </c>
      <c r="AK192">
        <v>1</v>
      </c>
      <c r="AL192">
        <v>1</v>
      </c>
      <c r="AN192">
        <v>0</v>
      </c>
      <c r="AO192">
        <v>1</v>
      </c>
      <c r="AP192">
        <v>1</v>
      </c>
      <c r="AQ192">
        <v>0</v>
      </c>
      <c r="AR192">
        <v>0</v>
      </c>
      <c r="AS192" t="s">
        <v>3</v>
      </c>
      <c r="AT192">
        <v>67.819999999999993</v>
      </c>
      <c r="AU192" t="s">
        <v>179</v>
      </c>
      <c r="AV192">
        <v>0</v>
      </c>
      <c r="AW192">
        <v>2</v>
      </c>
      <c r="AX192">
        <v>76148520</v>
      </c>
      <c r="AY192">
        <v>1</v>
      </c>
      <c r="AZ192">
        <v>0</v>
      </c>
      <c r="BA192">
        <v>192</v>
      </c>
      <c r="BB192">
        <v>0</v>
      </c>
      <c r="BC192">
        <v>0</v>
      </c>
      <c r="BD192">
        <v>0</v>
      </c>
      <c r="BE192">
        <v>0</v>
      </c>
      <c r="BF192">
        <v>0</v>
      </c>
      <c r="BG192">
        <v>0</v>
      </c>
      <c r="BH192">
        <v>0</v>
      </c>
      <c r="BI192">
        <v>0</v>
      </c>
      <c r="BJ192">
        <v>0</v>
      </c>
      <c r="BK192">
        <v>0</v>
      </c>
      <c r="BL192">
        <v>0</v>
      </c>
      <c r="BM192">
        <v>0</v>
      </c>
      <c r="BN192">
        <v>0</v>
      </c>
      <c r="BO192">
        <v>0</v>
      </c>
      <c r="BP192">
        <v>0</v>
      </c>
      <c r="BQ192">
        <v>0</v>
      </c>
      <c r="BR192">
        <v>0</v>
      </c>
      <c r="BS192">
        <v>0</v>
      </c>
      <c r="BT192">
        <v>0</v>
      </c>
      <c r="BU192">
        <v>0</v>
      </c>
      <c r="BV192">
        <v>0</v>
      </c>
      <c r="BW192">
        <v>0</v>
      </c>
      <c r="CX192">
        <f>Y192*Source!I102</f>
        <v>73.113757919999983</v>
      </c>
      <c r="CY192">
        <f>AB192</f>
        <v>425.57</v>
      </c>
      <c r="CZ192">
        <f>AF192</f>
        <v>425.57</v>
      </c>
      <c r="DA192">
        <f>AJ192</f>
        <v>1</v>
      </c>
      <c r="DB192">
        <f>ROUND((((((ROUND(AT192*CZ192,2)*3)*0.7)*1.2)*1.15)*3),6)</f>
        <v>250927.61903999999</v>
      </c>
      <c r="DC192">
        <f>ROUND((((((ROUND(AT192*AG192,2)*3)*0.7)*1.2)*1.15)*3),6)</f>
        <v>14799.62232</v>
      </c>
    </row>
    <row r="193" spans="1:107" x14ac:dyDescent="0.2">
      <c r="A193">
        <f>ROW(Source!A102)</f>
        <v>102</v>
      </c>
      <c r="B193">
        <v>76147894</v>
      </c>
      <c r="C193">
        <v>76148510</v>
      </c>
      <c r="D193">
        <v>48976112</v>
      </c>
      <c r="E193">
        <v>1</v>
      </c>
      <c r="F193">
        <v>1</v>
      </c>
      <c r="G193">
        <v>1</v>
      </c>
      <c r="H193">
        <v>2</v>
      </c>
      <c r="I193" t="s">
        <v>694</v>
      </c>
      <c r="J193" t="s">
        <v>695</v>
      </c>
      <c r="K193" t="s">
        <v>696</v>
      </c>
      <c r="L193">
        <v>1368</v>
      </c>
      <c r="N193">
        <v>1011</v>
      </c>
      <c r="O193" t="s">
        <v>633</v>
      </c>
      <c r="P193" t="s">
        <v>633</v>
      </c>
      <c r="Q193">
        <v>1</v>
      </c>
      <c r="W193">
        <v>0</v>
      </c>
      <c r="X193">
        <v>372233507</v>
      </c>
      <c r="Y193">
        <v>35.993159999999989</v>
      </c>
      <c r="AA193">
        <v>0</v>
      </c>
      <c r="AB193">
        <v>16.64</v>
      </c>
      <c r="AC193">
        <v>0</v>
      </c>
      <c r="AD193">
        <v>0</v>
      </c>
      <c r="AE193">
        <v>0</v>
      </c>
      <c r="AF193">
        <v>16.64</v>
      </c>
      <c r="AG193">
        <v>0</v>
      </c>
      <c r="AH193">
        <v>0</v>
      </c>
      <c r="AI193">
        <v>1</v>
      </c>
      <c r="AJ193">
        <v>1</v>
      </c>
      <c r="AK193">
        <v>1</v>
      </c>
      <c r="AL193">
        <v>1</v>
      </c>
      <c r="AN193">
        <v>0</v>
      </c>
      <c r="AO193">
        <v>1</v>
      </c>
      <c r="AP193">
        <v>1</v>
      </c>
      <c r="AQ193">
        <v>0</v>
      </c>
      <c r="AR193">
        <v>0</v>
      </c>
      <c r="AS193" t="s">
        <v>3</v>
      </c>
      <c r="AT193">
        <v>4.1399999999999997</v>
      </c>
      <c r="AU193" t="s">
        <v>179</v>
      </c>
      <c r="AV193">
        <v>0</v>
      </c>
      <c r="AW193">
        <v>2</v>
      </c>
      <c r="AX193">
        <v>76148521</v>
      </c>
      <c r="AY193">
        <v>1</v>
      </c>
      <c r="AZ193">
        <v>0</v>
      </c>
      <c r="BA193">
        <v>193</v>
      </c>
      <c r="BB193">
        <v>0</v>
      </c>
      <c r="BC193">
        <v>0</v>
      </c>
      <c r="BD193">
        <v>0</v>
      </c>
      <c r="BE193">
        <v>0</v>
      </c>
      <c r="BF193">
        <v>0</v>
      </c>
      <c r="BG193">
        <v>0</v>
      </c>
      <c r="BH193">
        <v>0</v>
      </c>
      <c r="BI193">
        <v>0</v>
      </c>
      <c r="BJ193">
        <v>0</v>
      </c>
      <c r="BK193">
        <v>0</v>
      </c>
      <c r="BL193">
        <v>0</v>
      </c>
      <c r="BM193">
        <v>0</v>
      </c>
      <c r="BN193">
        <v>0</v>
      </c>
      <c r="BO193">
        <v>0</v>
      </c>
      <c r="BP193">
        <v>0</v>
      </c>
      <c r="BQ193">
        <v>0</v>
      </c>
      <c r="BR193">
        <v>0</v>
      </c>
      <c r="BS193">
        <v>0</v>
      </c>
      <c r="BT193">
        <v>0</v>
      </c>
      <c r="BU193">
        <v>0</v>
      </c>
      <c r="BV193">
        <v>0</v>
      </c>
      <c r="BW193">
        <v>0</v>
      </c>
      <c r="CX193">
        <f>Y193*Source!I102</f>
        <v>4.4631518399999983</v>
      </c>
      <c r="CY193">
        <f>AB193</f>
        <v>16.64</v>
      </c>
      <c r="CZ193">
        <f>AF193</f>
        <v>16.64</v>
      </c>
      <c r="DA193">
        <f>AJ193</f>
        <v>1</v>
      </c>
      <c r="DB193">
        <f>ROUND((((((ROUND(AT193*CZ193,2)*3)*0.7)*1.2)*1.15)*3),6)</f>
        <v>598.92966000000001</v>
      </c>
      <c r="DC193">
        <f>ROUND((((((ROUND(AT193*AG193,2)*3)*0.7)*1.2)*1.15)*3),6)</f>
        <v>0</v>
      </c>
    </row>
    <row r="194" spans="1:107" x14ac:dyDescent="0.2">
      <c r="A194">
        <f>ROW(Source!A102)</f>
        <v>102</v>
      </c>
      <c r="B194">
        <v>76147894</v>
      </c>
      <c r="C194">
        <v>76148510</v>
      </c>
      <c r="D194">
        <v>48914824</v>
      </c>
      <c r="E194">
        <v>1</v>
      </c>
      <c r="F194">
        <v>1</v>
      </c>
      <c r="G194">
        <v>1</v>
      </c>
      <c r="H194">
        <v>3</v>
      </c>
      <c r="I194" t="s">
        <v>753</v>
      </c>
      <c r="J194" t="s">
        <v>754</v>
      </c>
      <c r="K194" t="s">
        <v>755</v>
      </c>
      <c r="L194">
        <v>1354</v>
      </c>
      <c r="N194">
        <v>1010</v>
      </c>
      <c r="O194" t="s">
        <v>149</v>
      </c>
      <c r="P194" t="s">
        <v>149</v>
      </c>
      <c r="Q194">
        <v>1</v>
      </c>
      <c r="W194">
        <v>0</v>
      </c>
      <c r="X194">
        <v>117063084</v>
      </c>
      <c r="Y194">
        <v>0</v>
      </c>
      <c r="AA194">
        <v>143.94</v>
      </c>
      <c r="AB194">
        <v>0</v>
      </c>
      <c r="AC194">
        <v>0</v>
      </c>
      <c r="AD194">
        <v>0</v>
      </c>
      <c r="AE194">
        <v>143.94</v>
      </c>
      <c r="AF194">
        <v>0</v>
      </c>
      <c r="AG194">
        <v>0</v>
      </c>
      <c r="AH194">
        <v>0</v>
      </c>
      <c r="AI194">
        <v>1</v>
      </c>
      <c r="AJ194">
        <v>1</v>
      </c>
      <c r="AK194">
        <v>1</v>
      </c>
      <c r="AL194">
        <v>1</v>
      </c>
      <c r="AN194">
        <v>0</v>
      </c>
      <c r="AO194">
        <v>1</v>
      </c>
      <c r="AP194">
        <v>1</v>
      </c>
      <c r="AQ194">
        <v>0</v>
      </c>
      <c r="AR194">
        <v>0</v>
      </c>
      <c r="AS194" t="s">
        <v>3</v>
      </c>
      <c r="AT194">
        <v>20.6</v>
      </c>
      <c r="AU194" t="s">
        <v>178</v>
      </c>
      <c r="AV194">
        <v>0</v>
      </c>
      <c r="AW194">
        <v>2</v>
      </c>
      <c r="AX194">
        <v>76148522</v>
      </c>
      <c r="AY194">
        <v>1</v>
      </c>
      <c r="AZ194">
        <v>0</v>
      </c>
      <c r="BA194">
        <v>194</v>
      </c>
      <c r="BB194">
        <v>0</v>
      </c>
      <c r="BC194">
        <v>0</v>
      </c>
      <c r="BD194">
        <v>0</v>
      </c>
      <c r="BE194">
        <v>0</v>
      </c>
      <c r="BF194">
        <v>0</v>
      </c>
      <c r="BG194">
        <v>0</v>
      </c>
      <c r="BH194">
        <v>0</v>
      </c>
      <c r="BI194">
        <v>0</v>
      </c>
      <c r="BJ194">
        <v>0</v>
      </c>
      <c r="BK194">
        <v>0</v>
      </c>
      <c r="BL194">
        <v>0</v>
      </c>
      <c r="BM194">
        <v>0</v>
      </c>
      <c r="BN194">
        <v>0</v>
      </c>
      <c r="BO194">
        <v>0</v>
      </c>
      <c r="BP194">
        <v>0</v>
      </c>
      <c r="BQ194">
        <v>0</v>
      </c>
      <c r="BR194">
        <v>0</v>
      </c>
      <c r="BS194">
        <v>0</v>
      </c>
      <c r="BT194">
        <v>0</v>
      </c>
      <c r="BU194">
        <v>0</v>
      </c>
      <c r="BV194">
        <v>0</v>
      </c>
      <c r="BW194">
        <v>0</v>
      </c>
      <c r="CX194">
        <f>Y194*Source!I102</f>
        <v>0</v>
      </c>
      <c r="CY194">
        <f>AA194</f>
        <v>143.94</v>
      </c>
      <c r="CZ194">
        <f>AE194</f>
        <v>143.94</v>
      </c>
      <c r="DA194">
        <f>AI194</f>
        <v>1</v>
      </c>
      <c r="DB194">
        <f>ROUND(((ROUND(AT194*CZ194,2)*3)*0),6)</f>
        <v>0</v>
      </c>
      <c r="DC194">
        <f>ROUND(((ROUND(AT194*AG194,2)*3)*0),6)</f>
        <v>0</v>
      </c>
    </row>
    <row r="195" spans="1:107" x14ac:dyDescent="0.2">
      <c r="A195">
        <f>ROW(Source!A102)</f>
        <v>102</v>
      </c>
      <c r="B195">
        <v>76147894</v>
      </c>
      <c r="C195">
        <v>76148510</v>
      </c>
      <c r="D195">
        <v>48965123</v>
      </c>
      <c r="E195">
        <v>1</v>
      </c>
      <c r="F195">
        <v>1</v>
      </c>
      <c r="G195">
        <v>1</v>
      </c>
      <c r="H195">
        <v>3</v>
      </c>
      <c r="I195" t="s">
        <v>756</v>
      </c>
      <c r="J195" t="s">
        <v>757</v>
      </c>
      <c r="K195" t="s">
        <v>758</v>
      </c>
      <c r="L195">
        <v>1354</v>
      </c>
      <c r="N195">
        <v>1010</v>
      </c>
      <c r="O195" t="s">
        <v>149</v>
      </c>
      <c r="P195" t="s">
        <v>149</v>
      </c>
      <c r="Q195">
        <v>1</v>
      </c>
      <c r="W195">
        <v>0</v>
      </c>
      <c r="X195">
        <v>-697730710</v>
      </c>
      <c r="Y195">
        <v>0</v>
      </c>
      <c r="AA195">
        <v>6.89</v>
      </c>
      <c r="AB195">
        <v>0</v>
      </c>
      <c r="AC195">
        <v>0</v>
      </c>
      <c r="AD195">
        <v>0</v>
      </c>
      <c r="AE195">
        <v>6.89</v>
      </c>
      <c r="AF195">
        <v>0</v>
      </c>
      <c r="AG195">
        <v>0</v>
      </c>
      <c r="AH195">
        <v>0</v>
      </c>
      <c r="AI195">
        <v>1</v>
      </c>
      <c r="AJ195">
        <v>1</v>
      </c>
      <c r="AK195">
        <v>1</v>
      </c>
      <c r="AL195">
        <v>1</v>
      </c>
      <c r="AN195">
        <v>0</v>
      </c>
      <c r="AO195">
        <v>1</v>
      </c>
      <c r="AP195">
        <v>1</v>
      </c>
      <c r="AQ195">
        <v>0</v>
      </c>
      <c r="AR195">
        <v>0</v>
      </c>
      <c r="AS195" t="s">
        <v>3</v>
      </c>
      <c r="AT195">
        <v>61.8</v>
      </c>
      <c r="AU195" t="s">
        <v>178</v>
      </c>
      <c r="AV195">
        <v>0</v>
      </c>
      <c r="AW195">
        <v>2</v>
      </c>
      <c r="AX195">
        <v>76148523</v>
      </c>
      <c r="AY195">
        <v>1</v>
      </c>
      <c r="AZ195">
        <v>0</v>
      </c>
      <c r="BA195">
        <v>195</v>
      </c>
      <c r="BB195">
        <v>0</v>
      </c>
      <c r="BC195">
        <v>0</v>
      </c>
      <c r="BD195">
        <v>0</v>
      </c>
      <c r="BE195">
        <v>0</v>
      </c>
      <c r="BF195">
        <v>0</v>
      </c>
      <c r="BG195">
        <v>0</v>
      </c>
      <c r="BH195">
        <v>0</v>
      </c>
      <c r="BI195">
        <v>0</v>
      </c>
      <c r="BJ195">
        <v>0</v>
      </c>
      <c r="BK195">
        <v>0</v>
      </c>
      <c r="BL195">
        <v>0</v>
      </c>
      <c r="BM195">
        <v>0</v>
      </c>
      <c r="BN195">
        <v>0</v>
      </c>
      <c r="BO195">
        <v>0</v>
      </c>
      <c r="BP195">
        <v>0</v>
      </c>
      <c r="BQ195">
        <v>0</v>
      </c>
      <c r="BR195">
        <v>0</v>
      </c>
      <c r="BS195">
        <v>0</v>
      </c>
      <c r="BT195">
        <v>0</v>
      </c>
      <c r="BU195">
        <v>0</v>
      </c>
      <c r="BV195">
        <v>0</v>
      </c>
      <c r="BW195">
        <v>0</v>
      </c>
      <c r="CX195">
        <f>Y195*Source!I102</f>
        <v>0</v>
      </c>
      <c r="CY195">
        <f>AA195</f>
        <v>6.89</v>
      </c>
      <c r="CZ195">
        <f>AE195</f>
        <v>6.89</v>
      </c>
      <c r="DA195">
        <f>AI195</f>
        <v>1</v>
      </c>
      <c r="DB195">
        <f>ROUND(((ROUND(AT195*CZ195,2)*3)*0),6)</f>
        <v>0</v>
      </c>
      <c r="DC195">
        <f>ROUND(((ROUND(AT195*AG195,2)*3)*0),6)</f>
        <v>0</v>
      </c>
    </row>
    <row r="196" spans="1:107" x14ac:dyDescent="0.2">
      <c r="A196">
        <f>ROW(Source!A102)</f>
        <v>102</v>
      </c>
      <c r="B196">
        <v>76147894</v>
      </c>
      <c r="C196">
        <v>76148510</v>
      </c>
      <c r="D196">
        <v>48974791</v>
      </c>
      <c r="E196">
        <v>1</v>
      </c>
      <c r="F196">
        <v>1</v>
      </c>
      <c r="G196">
        <v>1</v>
      </c>
      <c r="H196">
        <v>3</v>
      </c>
      <c r="I196" t="s">
        <v>658</v>
      </c>
      <c r="J196" t="s">
        <v>659</v>
      </c>
      <c r="K196" t="s">
        <v>660</v>
      </c>
      <c r="L196">
        <v>1374</v>
      </c>
      <c r="N196">
        <v>1013</v>
      </c>
      <c r="O196" t="s">
        <v>661</v>
      </c>
      <c r="P196" t="s">
        <v>661</v>
      </c>
      <c r="Q196">
        <v>1</v>
      </c>
      <c r="W196">
        <v>0</v>
      </c>
      <c r="X196">
        <v>-1347562341</v>
      </c>
      <c r="Y196">
        <v>0</v>
      </c>
      <c r="AA196">
        <v>1</v>
      </c>
      <c r="AB196">
        <v>0</v>
      </c>
      <c r="AC196">
        <v>0</v>
      </c>
      <c r="AD196">
        <v>0</v>
      </c>
      <c r="AE196">
        <v>1</v>
      </c>
      <c r="AF196">
        <v>0</v>
      </c>
      <c r="AG196">
        <v>0</v>
      </c>
      <c r="AH196">
        <v>0</v>
      </c>
      <c r="AI196">
        <v>1</v>
      </c>
      <c r="AJ196">
        <v>1</v>
      </c>
      <c r="AK196">
        <v>1</v>
      </c>
      <c r="AL196">
        <v>1</v>
      </c>
      <c r="AN196">
        <v>0</v>
      </c>
      <c r="AO196">
        <v>1</v>
      </c>
      <c r="AP196">
        <v>1</v>
      </c>
      <c r="AQ196">
        <v>0</v>
      </c>
      <c r="AR196">
        <v>0</v>
      </c>
      <c r="AS196" t="s">
        <v>3</v>
      </c>
      <c r="AT196">
        <v>64.650000000000006</v>
      </c>
      <c r="AU196" t="s">
        <v>178</v>
      </c>
      <c r="AV196">
        <v>0</v>
      </c>
      <c r="AW196">
        <v>2</v>
      </c>
      <c r="AX196">
        <v>76148524</v>
      </c>
      <c r="AY196">
        <v>1</v>
      </c>
      <c r="AZ196">
        <v>0</v>
      </c>
      <c r="BA196">
        <v>196</v>
      </c>
      <c r="BB196">
        <v>0</v>
      </c>
      <c r="BC196">
        <v>0</v>
      </c>
      <c r="BD196">
        <v>0</v>
      </c>
      <c r="BE196">
        <v>0</v>
      </c>
      <c r="BF196">
        <v>0</v>
      </c>
      <c r="BG196">
        <v>0</v>
      </c>
      <c r="BH196">
        <v>0</v>
      </c>
      <c r="BI196">
        <v>0</v>
      </c>
      <c r="BJ196">
        <v>0</v>
      </c>
      <c r="BK196">
        <v>0</v>
      </c>
      <c r="BL196">
        <v>0</v>
      </c>
      <c r="BM196">
        <v>0</v>
      </c>
      <c r="BN196">
        <v>0</v>
      </c>
      <c r="BO196">
        <v>0</v>
      </c>
      <c r="BP196">
        <v>0</v>
      </c>
      <c r="BQ196">
        <v>0</v>
      </c>
      <c r="BR196">
        <v>0</v>
      </c>
      <c r="BS196">
        <v>0</v>
      </c>
      <c r="BT196">
        <v>0</v>
      </c>
      <c r="BU196">
        <v>0</v>
      </c>
      <c r="BV196">
        <v>0</v>
      </c>
      <c r="BW196">
        <v>0</v>
      </c>
      <c r="CX196">
        <f>Y196*Source!I102</f>
        <v>0</v>
      </c>
      <c r="CY196">
        <f>AA196</f>
        <v>1</v>
      </c>
      <c r="CZ196">
        <f>AE196</f>
        <v>1</v>
      </c>
      <c r="DA196">
        <f>AI196</f>
        <v>1</v>
      </c>
      <c r="DB196">
        <f>ROUND(((ROUND(AT196*CZ196,2)*3)*0),6)</f>
        <v>0</v>
      </c>
      <c r="DC196">
        <f>ROUND(((ROUND(AT196*AG196,2)*3)*0),6)</f>
        <v>0</v>
      </c>
    </row>
    <row r="197" spans="1:107" x14ac:dyDescent="0.2">
      <c r="A197">
        <f>ROW(Source!A103)</f>
        <v>103</v>
      </c>
      <c r="B197">
        <v>76147896</v>
      </c>
      <c r="C197">
        <v>76148525</v>
      </c>
      <c r="D197">
        <v>42475093</v>
      </c>
      <c r="E197">
        <v>1</v>
      </c>
      <c r="F197">
        <v>1</v>
      </c>
      <c r="G197">
        <v>1</v>
      </c>
      <c r="H197">
        <v>1</v>
      </c>
      <c r="I197" t="s">
        <v>752</v>
      </c>
      <c r="J197" t="s">
        <v>3</v>
      </c>
      <c r="K197" t="s">
        <v>663</v>
      </c>
      <c r="L197">
        <v>1369</v>
      </c>
      <c r="N197">
        <v>1013</v>
      </c>
      <c r="O197" t="s">
        <v>623</v>
      </c>
      <c r="P197" t="s">
        <v>623</v>
      </c>
      <c r="Q197">
        <v>1</v>
      </c>
      <c r="W197">
        <v>0</v>
      </c>
      <c r="X197">
        <v>-927003078</v>
      </c>
      <c r="Y197">
        <v>4173.119999999999</v>
      </c>
      <c r="AA197">
        <v>0</v>
      </c>
      <c r="AB197">
        <v>0</v>
      </c>
      <c r="AC197">
        <v>0</v>
      </c>
      <c r="AD197">
        <v>11.06</v>
      </c>
      <c r="AE197">
        <v>0</v>
      </c>
      <c r="AF197">
        <v>0</v>
      </c>
      <c r="AG197">
        <v>0</v>
      </c>
      <c r="AH197">
        <v>11.06</v>
      </c>
      <c r="AI197">
        <v>1</v>
      </c>
      <c r="AJ197">
        <v>1</v>
      </c>
      <c r="AK197">
        <v>1</v>
      </c>
      <c r="AL197">
        <v>1</v>
      </c>
      <c r="AN197">
        <v>0</v>
      </c>
      <c r="AO197">
        <v>1</v>
      </c>
      <c r="AP197">
        <v>1</v>
      </c>
      <c r="AQ197">
        <v>0</v>
      </c>
      <c r="AR197">
        <v>0</v>
      </c>
      <c r="AS197" t="s">
        <v>3</v>
      </c>
      <c r="AT197">
        <v>336</v>
      </c>
      <c r="AU197" t="s">
        <v>184</v>
      </c>
      <c r="AV197">
        <v>1</v>
      </c>
      <c r="AW197">
        <v>2</v>
      </c>
      <c r="AX197">
        <v>76148533</v>
      </c>
      <c r="AY197">
        <v>1</v>
      </c>
      <c r="AZ197">
        <v>0</v>
      </c>
      <c r="BA197">
        <v>197</v>
      </c>
      <c r="BB197">
        <v>0</v>
      </c>
      <c r="BC197">
        <v>0</v>
      </c>
      <c r="BD197">
        <v>0</v>
      </c>
      <c r="BE197">
        <v>0</v>
      </c>
      <c r="BF197">
        <v>0</v>
      </c>
      <c r="BG197">
        <v>0</v>
      </c>
      <c r="BH197">
        <v>0</v>
      </c>
      <c r="BI197">
        <v>0</v>
      </c>
      <c r="BJ197">
        <v>0</v>
      </c>
      <c r="BK197">
        <v>0</v>
      </c>
      <c r="BL197">
        <v>0</v>
      </c>
      <c r="BM197">
        <v>0</v>
      </c>
      <c r="BN197">
        <v>0</v>
      </c>
      <c r="BO197">
        <v>0</v>
      </c>
      <c r="BP197">
        <v>0</v>
      </c>
      <c r="BQ197">
        <v>0</v>
      </c>
      <c r="BR197">
        <v>0</v>
      </c>
      <c r="BS197">
        <v>0</v>
      </c>
      <c r="BT197">
        <v>0</v>
      </c>
      <c r="BU197">
        <v>0</v>
      </c>
      <c r="BV197">
        <v>0</v>
      </c>
      <c r="BW197">
        <v>0</v>
      </c>
      <c r="CX197">
        <f>Y197*Source!I103</f>
        <v>517.46687999999983</v>
      </c>
      <c r="CY197">
        <f>AD197</f>
        <v>11.06</v>
      </c>
      <c r="CZ197">
        <f>AH197</f>
        <v>11.06</v>
      </c>
      <c r="DA197">
        <f>AL197</f>
        <v>1</v>
      </c>
      <c r="DB197">
        <f>ROUND(((((ROUND(AT197*CZ197,2)*3)*1.2)*1.15)*3),6)</f>
        <v>46154.707199999997</v>
      </c>
      <c r="DC197">
        <f>ROUND(((((ROUND(AT197*AG197,2)*3)*1.2)*1.15)*3),6)</f>
        <v>0</v>
      </c>
    </row>
    <row r="198" spans="1:107" x14ac:dyDescent="0.2">
      <c r="A198">
        <f>ROW(Source!A103)</f>
        <v>103</v>
      </c>
      <c r="B198">
        <v>76147896</v>
      </c>
      <c r="C198">
        <v>76148525</v>
      </c>
      <c r="D198">
        <v>121548</v>
      </c>
      <c r="E198">
        <v>1</v>
      </c>
      <c r="F198">
        <v>1</v>
      </c>
      <c r="G198">
        <v>1</v>
      </c>
      <c r="H198">
        <v>1</v>
      </c>
      <c r="I198" t="s">
        <v>30</v>
      </c>
      <c r="J198" t="s">
        <v>3</v>
      </c>
      <c r="K198" t="s">
        <v>628</v>
      </c>
      <c r="L198">
        <v>608254</v>
      </c>
      <c r="N198">
        <v>1013</v>
      </c>
      <c r="O198" t="s">
        <v>629</v>
      </c>
      <c r="P198" t="s">
        <v>629</v>
      </c>
      <c r="Q198">
        <v>1</v>
      </c>
      <c r="W198">
        <v>0</v>
      </c>
      <c r="X198">
        <v>-185737400</v>
      </c>
      <c r="Y198">
        <v>1684.6487999999995</v>
      </c>
      <c r="AA198">
        <v>0</v>
      </c>
      <c r="AB198">
        <v>0</v>
      </c>
      <c r="AC198">
        <v>0</v>
      </c>
      <c r="AD198">
        <v>0</v>
      </c>
      <c r="AE198">
        <v>0</v>
      </c>
      <c r="AF198">
        <v>0</v>
      </c>
      <c r="AG198">
        <v>0</v>
      </c>
      <c r="AH198">
        <v>0</v>
      </c>
      <c r="AI198">
        <v>1</v>
      </c>
      <c r="AJ198">
        <v>1</v>
      </c>
      <c r="AK198">
        <v>1</v>
      </c>
      <c r="AL198">
        <v>1</v>
      </c>
      <c r="AN198">
        <v>0</v>
      </c>
      <c r="AO198">
        <v>1</v>
      </c>
      <c r="AP198">
        <v>1</v>
      </c>
      <c r="AQ198">
        <v>0</v>
      </c>
      <c r="AR198">
        <v>0</v>
      </c>
      <c r="AS198" t="s">
        <v>3</v>
      </c>
      <c r="AT198">
        <v>135.63999999999999</v>
      </c>
      <c r="AU198" t="s">
        <v>184</v>
      </c>
      <c r="AV198">
        <v>2</v>
      </c>
      <c r="AW198">
        <v>2</v>
      </c>
      <c r="AX198">
        <v>76148534</v>
      </c>
      <c r="AY198">
        <v>1</v>
      </c>
      <c r="AZ198">
        <v>0</v>
      </c>
      <c r="BA198">
        <v>198</v>
      </c>
      <c r="BB198">
        <v>0</v>
      </c>
      <c r="BC198">
        <v>0</v>
      </c>
      <c r="BD198">
        <v>0</v>
      </c>
      <c r="BE198">
        <v>0</v>
      </c>
      <c r="BF198">
        <v>0</v>
      </c>
      <c r="BG198">
        <v>0</v>
      </c>
      <c r="BH198">
        <v>0</v>
      </c>
      <c r="BI198">
        <v>0</v>
      </c>
      <c r="BJ198">
        <v>0</v>
      </c>
      <c r="BK198">
        <v>0</v>
      </c>
      <c r="BL198">
        <v>0</v>
      </c>
      <c r="BM198">
        <v>0</v>
      </c>
      <c r="BN198">
        <v>0</v>
      </c>
      <c r="BO198">
        <v>0</v>
      </c>
      <c r="BP198">
        <v>0</v>
      </c>
      <c r="BQ198">
        <v>0</v>
      </c>
      <c r="BR198">
        <v>0</v>
      </c>
      <c r="BS198">
        <v>0</v>
      </c>
      <c r="BT198">
        <v>0</v>
      </c>
      <c r="BU198">
        <v>0</v>
      </c>
      <c r="BV198">
        <v>0</v>
      </c>
      <c r="BW198">
        <v>0</v>
      </c>
      <c r="CX198">
        <f>Y198*Source!I103</f>
        <v>208.89645119999994</v>
      </c>
      <c r="CY198">
        <f>AD198</f>
        <v>0</v>
      </c>
      <c r="CZ198">
        <f>AH198</f>
        <v>0</v>
      </c>
      <c r="DA198">
        <f>AL198</f>
        <v>1</v>
      </c>
      <c r="DB198">
        <f>ROUND(((((ROUND(AT198*CZ198,2)*3)*1.2)*1.15)*3),6)</f>
        <v>0</v>
      </c>
      <c r="DC198">
        <f>ROUND(((((ROUND(AT198*AG198,2)*3)*1.2)*1.15)*3),6)</f>
        <v>0</v>
      </c>
    </row>
    <row r="199" spans="1:107" x14ac:dyDescent="0.2">
      <c r="A199">
        <f>ROW(Source!A103)</f>
        <v>103</v>
      </c>
      <c r="B199">
        <v>76147896</v>
      </c>
      <c r="C199">
        <v>76148525</v>
      </c>
      <c r="D199">
        <v>48976039</v>
      </c>
      <c r="E199">
        <v>1</v>
      </c>
      <c r="F199">
        <v>1</v>
      </c>
      <c r="G199">
        <v>1</v>
      </c>
      <c r="H199">
        <v>2</v>
      </c>
      <c r="I199" t="s">
        <v>691</v>
      </c>
      <c r="J199" t="s">
        <v>692</v>
      </c>
      <c r="K199" t="s">
        <v>693</v>
      </c>
      <c r="L199">
        <v>1368</v>
      </c>
      <c r="N199">
        <v>1011</v>
      </c>
      <c r="O199" t="s">
        <v>633</v>
      </c>
      <c r="P199" t="s">
        <v>633</v>
      </c>
      <c r="Q199">
        <v>1</v>
      </c>
      <c r="W199">
        <v>0</v>
      </c>
      <c r="X199">
        <v>-1683568813</v>
      </c>
      <c r="Y199">
        <v>842.32439999999974</v>
      </c>
      <c r="AA199">
        <v>0</v>
      </c>
      <c r="AB199">
        <v>425.57</v>
      </c>
      <c r="AC199">
        <v>25.1</v>
      </c>
      <c r="AD199">
        <v>0</v>
      </c>
      <c r="AE199">
        <v>0</v>
      </c>
      <c r="AF199">
        <v>425.57</v>
      </c>
      <c r="AG199">
        <v>25.1</v>
      </c>
      <c r="AH199">
        <v>0</v>
      </c>
      <c r="AI199">
        <v>1</v>
      </c>
      <c r="AJ199">
        <v>1</v>
      </c>
      <c r="AK199">
        <v>1</v>
      </c>
      <c r="AL199">
        <v>1</v>
      </c>
      <c r="AN199">
        <v>0</v>
      </c>
      <c r="AO199">
        <v>1</v>
      </c>
      <c r="AP199">
        <v>1</v>
      </c>
      <c r="AQ199">
        <v>0</v>
      </c>
      <c r="AR199">
        <v>0</v>
      </c>
      <c r="AS199" t="s">
        <v>3</v>
      </c>
      <c r="AT199">
        <v>67.819999999999993</v>
      </c>
      <c r="AU199" t="s">
        <v>184</v>
      </c>
      <c r="AV199">
        <v>0</v>
      </c>
      <c r="AW199">
        <v>2</v>
      </c>
      <c r="AX199">
        <v>76148535</v>
      </c>
      <c r="AY199">
        <v>1</v>
      </c>
      <c r="AZ199">
        <v>0</v>
      </c>
      <c r="BA199">
        <v>199</v>
      </c>
      <c r="BB199">
        <v>0</v>
      </c>
      <c r="BC199">
        <v>0</v>
      </c>
      <c r="BD199">
        <v>0</v>
      </c>
      <c r="BE199">
        <v>0</v>
      </c>
      <c r="BF199">
        <v>0</v>
      </c>
      <c r="BG199">
        <v>0</v>
      </c>
      <c r="BH199">
        <v>0</v>
      </c>
      <c r="BI199">
        <v>0</v>
      </c>
      <c r="BJ199">
        <v>0</v>
      </c>
      <c r="BK199">
        <v>0</v>
      </c>
      <c r="BL199">
        <v>0</v>
      </c>
      <c r="BM199">
        <v>0</v>
      </c>
      <c r="BN199">
        <v>0</v>
      </c>
      <c r="BO199">
        <v>0</v>
      </c>
      <c r="BP199">
        <v>0</v>
      </c>
      <c r="BQ199">
        <v>0</v>
      </c>
      <c r="BR199">
        <v>0</v>
      </c>
      <c r="BS199">
        <v>0</v>
      </c>
      <c r="BT199">
        <v>0</v>
      </c>
      <c r="BU199">
        <v>0</v>
      </c>
      <c r="BV199">
        <v>0</v>
      </c>
      <c r="BW199">
        <v>0</v>
      </c>
      <c r="CX199">
        <f>Y199*Source!I103</f>
        <v>104.44822559999997</v>
      </c>
      <c r="CY199">
        <f>AB199</f>
        <v>425.57</v>
      </c>
      <c r="CZ199">
        <f>AF199</f>
        <v>425.57</v>
      </c>
      <c r="DA199">
        <f>AJ199</f>
        <v>1</v>
      </c>
      <c r="DB199">
        <f>ROUND(((((ROUND(AT199*CZ199,2)*3)*1.2)*1.15)*3),6)</f>
        <v>358468.02720000001</v>
      </c>
      <c r="DC199">
        <f>ROUND(((((ROUND(AT199*AG199,2)*3)*1.2)*1.15)*3),6)</f>
        <v>21142.317599999998</v>
      </c>
    </row>
    <row r="200" spans="1:107" x14ac:dyDescent="0.2">
      <c r="A200">
        <f>ROW(Source!A103)</f>
        <v>103</v>
      </c>
      <c r="B200">
        <v>76147896</v>
      </c>
      <c r="C200">
        <v>76148525</v>
      </c>
      <c r="D200">
        <v>48976112</v>
      </c>
      <c r="E200">
        <v>1</v>
      </c>
      <c r="F200">
        <v>1</v>
      </c>
      <c r="G200">
        <v>1</v>
      </c>
      <c r="H200">
        <v>2</v>
      </c>
      <c r="I200" t="s">
        <v>694</v>
      </c>
      <c r="J200" t="s">
        <v>695</v>
      </c>
      <c r="K200" t="s">
        <v>696</v>
      </c>
      <c r="L200">
        <v>1368</v>
      </c>
      <c r="N200">
        <v>1011</v>
      </c>
      <c r="O200" t="s">
        <v>633</v>
      </c>
      <c r="P200" t="s">
        <v>633</v>
      </c>
      <c r="Q200">
        <v>1</v>
      </c>
      <c r="W200">
        <v>0</v>
      </c>
      <c r="X200">
        <v>372233507</v>
      </c>
      <c r="Y200">
        <v>51.418799999999983</v>
      </c>
      <c r="AA200">
        <v>0</v>
      </c>
      <c r="AB200">
        <v>16.64</v>
      </c>
      <c r="AC200">
        <v>0</v>
      </c>
      <c r="AD200">
        <v>0</v>
      </c>
      <c r="AE200">
        <v>0</v>
      </c>
      <c r="AF200">
        <v>16.64</v>
      </c>
      <c r="AG200">
        <v>0</v>
      </c>
      <c r="AH200">
        <v>0</v>
      </c>
      <c r="AI200">
        <v>1</v>
      </c>
      <c r="AJ200">
        <v>1</v>
      </c>
      <c r="AK200">
        <v>1</v>
      </c>
      <c r="AL200">
        <v>1</v>
      </c>
      <c r="AN200">
        <v>0</v>
      </c>
      <c r="AO200">
        <v>1</v>
      </c>
      <c r="AP200">
        <v>1</v>
      </c>
      <c r="AQ200">
        <v>0</v>
      </c>
      <c r="AR200">
        <v>0</v>
      </c>
      <c r="AS200" t="s">
        <v>3</v>
      </c>
      <c r="AT200">
        <v>4.1399999999999997</v>
      </c>
      <c r="AU200" t="s">
        <v>184</v>
      </c>
      <c r="AV200">
        <v>0</v>
      </c>
      <c r="AW200">
        <v>2</v>
      </c>
      <c r="AX200">
        <v>76148536</v>
      </c>
      <c r="AY200">
        <v>1</v>
      </c>
      <c r="AZ200">
        <v>0</v>
      </c>
      <c r="BA200">
        <v>200</v>
      </c>
      <c r="BB200">
        <v>0</v>
      </c>
      <c r="BC200">
        <v>0</v>
      </c>
      <c r="BD200">
        <v>0</v>
      </c>
      <c r="BE200">
        <v>0</v>
      </c>
      <c r="BF200">
        <v>0</v>
      </c>
      <c r="BG200">
        <v>0</v>
      </c>
      <c r="BH200">
        <v>0</v>
      </c>
      <c r="BI200">
        <v>0</v>
      </c>
      <c r="BJ200">
        <v>0</v>
      </c>
      <c r="BK200">
        <v>0</v>
      </c>
      <c r="BL200">
        <v>0</v>
      </c>
      <c r="BM200">
        <v>0</v>
      </c>
      <c r="BN200">
        <v>0</v>
      </c>
      <c r="BO200">
        <v>0</v>
      </c>
      <c r="BP200">
        <v>0</v>
      </c>
      <c r="BQ200">
        <v>0</v>
      </c>
      <c r="BR200">
        <v>0</v>
      </c>
      <c r="BS200">
        <v>0</v>
      </c>
      <c r="BT200">
        <v>0</v>
      </c>
      <c r="BU200">
        <v>0</v>
      </c>
      <c r="BV200">
        <v>0</v>
      </c>
      <c r="BW200">
        <v>0</v>
      </c>
      <c r="CX200">
        <f>Y200*Source!I103</f>
        <v>6.3759311999999975</v>
      </c>
      <c r="CY200">
        <f>AB200</f>
        <v>16.64</v>
      </c>
      <c r="CZ200">
        <f>AF200</f>
        <v>16.64</v>
      </c>
      <c r="DA200">
        <f>AJ200</f>
        <v>1</v>
      </c>
      <c r="DB200">
        <f>ROUND(((((ROUND(AT200*CZ200,2)*3)*1.2)*1.15)*3),6)</f>
        <v>855.61379999999997</v>
      </c>
      <c r="DC200">
        <f>ROUND(((((ROUND(AT200*AG200,2)*3)*1.2)*1.15)*3),6)</f>
        <v>0</v>
      </c>
    </row>
    <row r="201" spans="1:107" x14ac:dyDescent="0.2">
      <c r="A201">
        <f>ROW(Source!A103)</f>
        <v>103</v>
      </c>
      <c r="B201">
        <v>76147896</v>
      </c>
      <c r="C201">
        <v>76148525</v>
      </c>
      <c r="D201">
        <v>48914824</v>
      </c>
      <c r="E201">
        <v>1</v>
      </c>
      <c r="F201">
        <v>1</v>
      </c>
      <c r="G201">
        <v>1</v>
      </c>
      <c r="H201">
        <v>3</v>
      </c>
      <c r="I201" t="s">
        <v>753</v>
      </c>
      <c r="J201" t="s">
        <v>754</v>
      </c>
      <c r="K201" t="s">
        <v>755</v>
      </c>
      <c r="L201">
        <v>1354</v>
      </c>
      <c r="N201">
        <v>1010</v>
      </c>
      <c r="O201" t="s">
        <v>149</v>
      </c>
      <c r="P201" t="s">
        <v>149</v>
      </c>
      <c r="Q201">
        <v>1</v>
      </c>
      <c r="W201">
        <v>0</v>
      </c>
      <c r="X201">
        <v>117063084</v>
      </c>
      <c r="Y201">
        <v>61.800000000000004</v>
      </c>
      <c r="AA201">
        <v>143.94</v>
      </c>
      <c r="AB201">
        <v>0</v>
      </c>
      <c r="AC201">
        <v>0</v>
      </c>
      <c r="AD201">
        <v>0</v>
      </c>
      <c r="AE201">
        <v>143.94</v>
      </c>
      <c r="AF201">
        <v>0</v>
      </c>
      <c r="AG201">
        <v>0</v>
      </c>
      <c r="AH201">
        <v>0</v>
      </c>
      <c r="AI201">
        <v>1</v>
      </c>
      <c r="AJ201">
        <v>1</v>
      </c>
      <c r="AK201">
        <v>1</v>
      </c>
      <c r="AL201">
        <v>1</v>
      </c>
      <c r="AN201">
        <v>0</v>
      </c>
      <c r="AO201">
        <v>1</v>
      </c>
      <c r="AP201">
        <v>1</v>
      </c>
      <c r="AQ201">
        <v>0</v>
      </c>
      <c r="AR201">
        <v>0</v>
      </c>
      <c r="AS201" t="s">
        <v>3</v>
      </c>
      <c r="AT201">
        <v>20.6</v>
      </c>
      <c r="AU201" t="s">
        <v>183</v>
      </c>
      <c r="AV201">
        <v>0</v>
      </c>
      <c r="AW201">
        <v>2</v>
      </c>
      <c r="AX201">
        <v>76148537</v>
      </c>
      <c r="AY201">
        <v>1</v>
      </c>
      <c r="AZ201">
        <v>0</v>
      </c>
      <c r="BA201">
        <v>201</v>
      </c>
      <c r="BB201">
        <v>0</v>
      </c>
      <c r="BC201">
        <v>0</v>
      </c>
      <c r="BD201">
        <v>0</v>
      </c>
      <c r="BE201">
        <v>0</v>
      </c>
      <c r="BF201">
        <v>0</v>
      </c>
      <c r="BG201">
        <v>0</v>
      </c>
      <c r="BH201">
        <v>0</v>
      </c>
      <c r="BI201">
        <v>0</v>
      </c>
      <c r="BJ201">
        <v>0</v>
      </c>
      <c r="BK201">
        <v>0</v>
      </c>
      <c r="BL201">
        <v>0</v>
      </c>
      <c r="BM201">
        <v>0</v>
      </c>
      <c r="BN201">
        <v>0</v>
      </c>
      <c r="BO201">
        <v>0</v>
      </c>
      <c r="BP201">
        <v>0</v>
      </c>
      <c r="BQ201">
        <v>0</v>
      </c>
      <c r="BR201">
        <v>0</v>
      </c>
      <c r="BS201">
        <v>0</v>
      </c>
      <c r="BT201">
        <v>0</v>
      </c>
      <c r="BU201">
        <v>0</v>
      </c>
      <c r="BV201">
        <v>0</v>
      </c>
      <c r="BW201">
        <v>0</v>
      </c>
      <c r="CX201">
        <f>Y201*Source!I103</f>
        <v>7.6632000000000007</v>
      </c>
      <c r="CY201">
        <f>AA201</f>
        <v>143.94</v>
      </c>
      <c r="CZ201">
        <f>AE201</f>
        <v>143.94</v>
      </c>
      <c r="DA201">
        <f>AI201</f>
        <v>1</v>
      </c>
      <c r="DB201">
        <f>ROUND((ROUND(AT201*CZ201,2)*3),6)</f>
        <v>8895.48</v>
      </c>
      <c r="DC201">
        <f>ROUND((ROUND(AT201*AG201,2)*3),6)</f>
        <v>0</v>
      </c>
    </row>
    <row r="202" spans="1:107" x14ac:dyDescent="0.2">
      <c r="A202">
        <f>ROW(Source!A103)</f>
        <v>103</v>
      </c>
      <c r="B202">
        <v>76147896</v>
      </c>
      <c r="C202">
        <v>76148525</v>
      </c>
      <c r="D202">
        <v>48965123</v>
      </c>
      <c r="E202">
        <v>1</v>
      </c>
      <c r="F202">
        <v>1</v>
      </c>
      <c r="G202">
        <v>1</v>
      </c>
      <c r="H202">
        <v>3</v>
      </c>
      <c r="I202" t="s">
        <v>756</v>
      </c>
      <c r="J202" t="s">
        <v>757</v>
      </c>
      <c r="K202" t="s">
        <v>758</v>
      </c>
      <c r="L202">
        <v>1354</v>
      </c>
      <c r="N202">
        <v>1010</v>
      </c>
      <c r="O202" t="s">
        <v>149</v>
      </c>
      <c r="P202" t="s">
        <v>149</v>
      </c>
      <c r="Q202">
        <v>1</v>
      </c>
      <c r="W202">
        <v>0</v>
      </c>
      <c r="X202">
        <v>-697730710</v>
      </c>
      <c r="Y202">
        <v>185.39999999999998</v>
      </c>
      <c r="AA202">
        <v>6.89</v>
      </c>
      <c r="AB202">
        <v>0</v>
      </c>
      <c r="AC202">
        <v>0</v>
      </c>
      <c r="AD202">
        <v>0</v>
      </c>
      <c r="AE202">
        <v>6.89</v>
      </c>
      <c r="AF202">
        <v>0</v>
      </c>
      <c r="AG202">
        <v>0</v>
      </c>
      <c r="AH202">
        <v>0</v>
      </c>
      <c r="AI202">
        <v>1</v>
      </c>
      <c r="AJ202">
        <v>1</v>
      </c>
      <c r="AK202">
        <v>1</v>
      </c>
      <c r="AL202">
        <v>1</v>
      </c>
      <c r="AN202">
        <v>0</v>
      </c>
      <c r="AO202">
        <v>1</v>
      </c>
      <c r="AP202">
        <v>1</v>
      </c>
      <c r="AQ202">
        <v>0</v>
      </c>
      <c r="AR202">
        <v>0</v>
      </c>
      <c r="AS202" t="s">
        <v>3</v>
      </c>
      <c r="AT202">
        <v>61.8</v>
      </c>
      <c r="AU202" t="s">
        <v>183</v>
      </c>
      <c r="AV202">
        <v>0</v>
      </c>
      <c r="AW202">
        <v>2</v>
      </c>
      <c r="AX202">
        <v>76148538</v>
      </c>
      <c r="AY202">
        <v>1</v>
      </c>
      <c r="AZ202">
        <v>0</v>
      </c>
      <c r="BA202">
        <v>202</v>
      </c>
      <c r="BB202">
        <v>0</v>
      </c>
      <c r="BC202">
        <v>0</v>
      </c>
      <c r="BD202">
        <v>0</v>
      </c>
      <c r="BE202">
        <v>0</v>
      </c>
      <c r="BF202">
        <v>0</v>
      </c>
      <c r="BG202">
        <v>0</v>
      </c>
      <c r="BH202">
        <v>0</v>
      </c>
      <c r="BI202">
        <v>0</v>
      </c>
      <c r="BJ202">
        <v>0</v>
      </c>
      <c r="BK202">
        <v>0</v>
      </c>
      <c r="BL202">
        <v>0</v>
      </c>
      <c r="BM202">
        <v>0</v>
      </c>
      <c r="BN202">
        <v>0</v>
      </c>
      <c r="BO202">
        <v>0</v>
      </c>
      <c r="BP202">
        <v>0</v>
      </c>
      <c r="BQ202">
        <v>0</v>
      </c>
      <c r="BR202">
        <v>0</v>
      </c>
      <c r="BS202">
        <v>0</v>
      </c>
      <c r="BT202">
        <v>0</v>
      </c>
      <c r="BU202">
        <v>0</v>
      </c>
      <c r="BV202">
        <v>0</v>
      </c>
      <c r="BW202">
        <v>0</v>
      </c>
      <c r="CX202">
        <f>Y202*Source!I103</f>
        <v>22.989599999999996</v>
      </c>
      <c r="CY202">
        <f>AA202</f>
        <v>6.89</v>
      </c>
      <c r="CZ202">
        <f>AE202</f>
        <v>6.89</v>
      </c>
      <c r="DA202">
        <f>AI202</f>
        <v>1</v>
      </c>
      <c r="DB202">
        <f>ROUND((ROUND(AT202*CZ202,2)*3),6)</f>
        <v>1277.4000000000001</v>
      </c>
      <c r="DC202">
        <f>ROUND((ROUND(AT202*AG202,2)*3),6)</f>
        <v>0</v>
      </c>
    </row>
    <row r="203" spans="1:107" x14ac:dyDescent="0.2">
      <c r="A203">
        <f>ROW(Source!A103)</f>
        <v>103</v>
      </c>
      <c r="B203">
        <v>76147896</v>
      </c>
      <c r="C203">
        <v>76148525</v>
      </c>
      <c r="D203">
        <v>48974791</v>
      </c>
      <c r="E203">
        <v>1</v>
      </c>
      <c r="F203">
        <v>1</v>
      </c>
      <c r="G203">
        <v>1</v>
      </c>
      <c r="H203">
        <v>3</v>
      </c>
      <c r="I203" t="s">
        <v>658</v>
      </c>
      <c r="J203" t="s">
        <v>659</v>
      </c>
      <c r="K203" t="s">
        <v>660</v>
      </c>
      <c r="L203">
        <v>1374</v>
      </c>
      <c r="N203">
        <v>1013</v>
      </c>
      <c r="O203" t="s">
        <v>661</v>
      </c>
      <c r="P203" t="s">
        <v>661</v>
      </c>
      <c r="Q203">
        <v>1</v>
      </c>
      <c r="W203">
        <v>0</v>
      </c>
      <c r="X203">
        <v>-1347562341</v>
      </c>
      <c r="Y203">
        <v>193.95000000000002</v>
      </c>
      <c r="AA203">
        <v>1</v>
      </c>
      <c r="AB203">
        <v>0</v>
      </c>
      <c r="AC203">
        <v>0</v>
      </c>
      <c r="AD203">
        <v>0</v>
      </c>
      <c r="AE203">
        <v>1</v>
      </c>
      <c r="AF203">
        <v>0</v>
      </c>
      <c r="AG203">
        <v>0</v>
      </c>
      <c r="AH203">
        <v>0</v>
      </c>
      <c r="AI203">
        <v>1</v>
      </c>
      <c r="AJ203">
        <v>1</v>
      </c>
      <c r="AK203">
        <v>1</v>
      </c>
      <c r="AL203">
        <v>1</v>
      </c>
      <c r="AN203">
        <v>0</v>
      </c>
      <c r="AO203">
        <v>1</v>
      </c>
      <c r="AP203">
        <v>1</v>
      </c>
      <c r="AQ203">
        <v>0</v>
      </c>
      <c r="AR203">
        <v>0</v>
      </c>
      <c r="AS203" t="s">
        <v>3</v>
      </c>
      <c r="AT203">
        <v>64.650000000000006</v>
      </c>
      <c r="AU203" t="s">
        <v>183</v>
      </c>
      <c r="AV203">
        <v>0</v>
      </c>
      <c r="AW203">
        <v>2</v>
      </c>
      <c r="AX203">
        <v>76148539</v>
      </c>
      <c r="AY203">
        <v>1</v>
      </c>
      <c r="AZ203">
        <v>0</v>
      </c>
      <c r="BA203">
        <v>203</v>
      </c>
      <c r="BB203">
        <v>0</v>
      </c>
      <c r="BC203">
        <v>0</v>
      </c>
      <c r="BD203">
        <v>0</v>
      </c>
      <c r="BE203">
        <v>0</v>
      </c>
      <c r="BF203">
        <v>0</v>
      </c>
      <c r="BG203">
        <v>0</v>
      </c>
      <c r="BH203">
        <v>0</v>
      </c>
      <c r="BI203">
        <v>0</v>
      </c>
      <c r="BJ203">
        <v>0</v>
      </c>
      <c r="BK203">
        <v>0</v>
      </c>
      <c r="BL203">
        <v>0</v>
      </c>
      <c r="BM203">
        <v>0</v>
      </c>
      <c r="BN203">
        <v>0</v>
      </c>
      <c r="BO203">
        <v>0</v>
      </c>
      <c r="BP203">
        <v>0</v>
      </c>
      <c r="BQ203">
        <v>0</v>
      </c>
      <c r="BR203">
        <v>0</v>
      </c>
      <c r="BS203">
        <v>0</v>
      </c>
      <c r="BT203">
        <v>0</v>
      </c>
      <c r="BU203">
        <v>0</v>
      </c>
      <c r="BV203">
        <v>0</v>
      </c>
      <c r="BW203">
        <v>0</v>
      </c>
      <c r="CX203">
        <f>Y203*Source!I103</f>
        <v>24.049800000000001</v>
      </c>
      <c r="CY203">
        <f>AA203</f>
        <v>1</v>
      </c>
      <c r="CZ203">
        <f>AE203</f>
        <v>1</v>
      </c>
      <c r="DA203">
        <f>AI203</f>
        <v>1</v>
      </c>
      <c r="DB203">
        <f>ROUND((ROUND(AT203*CZ203,2)*3),6)</f>
        <v>193.95</v>
      </c>
      <c r="DC203">
        <f>ROUND((ROUND(AT203*AG203,2)*3),6)</f>
        <v>0</v>
      </c>
    </row>
    <row r="204" spans="1:107" x14ac:dyDescent="0.2">
      <c r="A204">
        <f>ROW(Source!A104)</f>
        <v>104</v>
      </c>
      <c r="B204">
        <v>76147894</v>
      </c>
      <c r="C204">
        <v>76148525</v>
      </c>
      <c r="D204">
        <v>42475093</v>
      </c>
      <c r="E204">
        <v>1</v>
      </c>
      <c r="F204">
        <v>1</v>
      </c>
      <c r="G204">
        <v>1</v>
      </c>
      <c r="H204">
        <v>1</v>
      </c>
      <c r="I204" t="s">
        <v>752</v>
      </c>
      <c r="J204" t="s">
        <v>3</v>
      </c>
      <c r="K204" t="s">
        <v>663</v>
      </c>
      <c r="L204">
        <v>1369</v>
      </c>
      <c r="N204">
        <v>1013</v>
      </c>
      <c r="O204" t="s">
        <v>623</v>
      </c>
      <c r="P204" t="s">
        <v>623</v>
      </c>
      <c r="Q204">
        <v>1</v>
      </c>
      <c r="W204">
        <v>0</v>
      </c>
      <c r="X204">
        <v>-927003078</v>
      </c>
      <c r="Y204">
        <v>4173.119999999999</v>
      </c>
      <c r="AA204">
        <v>0</v>
      </c>
      <c r="AB204">
        <v>0</v>
      </c>
      <c r="AC204">
        <v>0</v>
      </c>
      <c r="AD204">
        <v>11.06</v>
      </c>
      <c r="AE204">
        <v>0</v>
      </c>
      <c r="AF204">
        <v>0</v>
      </c>
      <c r="AG204">
        <v>0</v>
      </c>
      <c r="AH204">
        <v>11.06</v>
      </c>
      <c r="AI204">
        <v>1</v>
      </c>
      <c r="AJ204">
        <v>1</v>
      </c>
      <c r="AK204">
        <v>1</v>
      </c>
      <c r="AL204">
        <v>1</v>
      </c>
      <c r="AN204">
        <v>0</v>
      </c>
      <c r="AO204">
        <v>1</v>
      </c>
      <c r="AP204">
        <v>1</v>
      </c>
      <c r="AQ204">
        <v>0</v>
      </c>
      <c r="AR204">
        <v>0</v>
      </c>
      <c r="AS204" t="s">
        <v>3</v>
      </c>
      <c r="AT204">
        <v>336</v>
      </c>
      <c r="AU204" t="s">
        <v>184</v>
      </c>
      <c r="AV204">
        <v>1</v>
      </c>
      <c r="AW204">
        <v>2</v>
      </c>
      <c r="AX204">
        <v>76148533</v>
      </c>
      <c r="AY204">
        <v>1</v>
      </c>
      <c r="AZ204">
        <v>0</v>
      </c>
      <c r="BA204">
        <v>204</v>
      </c>
      <c r="BB204">
        <v>0</v>
      </c>
      <c r="BC204">
        <v>0</v>
      </c>
      <c r="BD204">
        <v>0</v>
      </c>
      <c r="BE204">
        <v>0</v>
      </c>
      <c r="BF204">
        <v>0</v>
      </c>
      <c r="BG204">
        <v>0</v>
      </c>
      <c r="BH204">
        <v>0</v>
      </c>
      <c r="BI204">
        <v>0</v>
      </c>
      <c r="BJ204">
        <v>0</v>
      </c>
      <c r="BK204">
        <v>0</v>
      </c>
      <c r="BL204">
        <v>0</v>
      </c>
      <c r="BM204">
        <v>0</v>
      </c>
      <c r="BN204">
        <v>0</v>
      </c>
      <c r="BO204">
        <v>0</v>
      </c>
      <c r="BP204">
        <v>0</v>
      </c>
      <c r="BQ204">
        <v>0</v>
      </c>
      <c r="BR204">
        <v>0</v>
      </c>
      <c r="BS204">
        <v>0</v>
      </c>
      <c r="BT204">
        <v>0</v>
      </c>
      <c r="BU204">
        <v>0</v>
      </c>
      <c r="BV204">
        <v>0</v>
      </c>
      <c r="BW204">
        <v>0</v>
      </c>
      <c r="CX204">
        <f>Y204*Source!I104</f>
        <v>517.46687999999983</v>
      </c>
      <c r="CY204">
        <f>AD204</f>
        <v>11.06</v>
      </c>
      <c r="CZ204">
        <f>AH204</f>
        <v>11.06</v>
      </c>
      <c r="DA204">
        <f>AL204</f>
        <v>1</v>
      </c>
      <c r="DB204">
        <f>ROUND(((((ROUND(AT204*CZ204,2)*3)*1.2)*1.15)*3),6)</f>
        <v>46154.707199999997</v>
      </c>
      <c r="DC204">
        <f>ROUND(((((ROUND(AT204*AG204,2)*3)*1.2)*1.15)*3),6)</f>
        <v>0</v>
      </c>
    </row>
    <row r="205" spans="1:107" x14ac:dyDescent="0.2">
      <c r="A205">
        <f>ROW(Source!A104)</f>
        <v>104</v>
      </c>
      <c r="B205">
        <v>76147894</v>
      </c>
      <c r="C205">
        <v>76148525</v>
      </c>
      <c r="D205">
        <v>121548</v>
      </c>
      <c r="E205">
        <v>1</v>
      </c>
      <c r="F205">
        <v>1</v>
      </c>
      <c r="G205">
        <v>1</v>
      </c>
      <c r="H205">
        <v>1</v>
      </c>
      <c r="I205" t="s">
        <v>30</v>
      </c>
      <c r="J205" t="s">
        <v>3</v>
      </c>
      <c r="K205" t="s">
        <v>628</v>
      </c>
      <c r="L205">
        <v>608254</v>
      </c>
      <c r="N205">
        <v>1013</v>
      </c>
      <c r="O205" t="s">
        <v>629</v>
      </c>
      <c r="P205" t="s">
        <v>629</v>
      </c>
      <c r="Q205">
        <v>1</v>
      </c>
      <c r="W205">
        <v>0</v>
      </c>
      <c r="X205">
        <v>-185737400</v>
      </c>
      <c r="Y205">
        <v>1684.6487999999995</v>
      </c>
      <c r="AA205">
        <v>0</v>
      </c>
      <c r="AB205">
        <v>0</v>
      </c>
      <c r="AC205">
        <v>0</v>
      </c>
      <c r="AD205">
        <v>0</v>
      </c>
      <c r="AE205">
        <v>0</v>
      </c>
      <c r="AF205">
        <v>0</v>
      </c>
      <c r="AG205">
        <v>0</v>
      </c>
      <c r="AH205">
        <v>0</v>
      </c>
      <c r="AI205">
        <v>1</v>
      </c>
      <c r="AJ205">
        <v>1</v>
      </c>
      <c r="AK205">
        <v>1</v>
      </c>
      <c r="AL205">
        <v>1</v>
      </c>
      <c r="AN205">
        <v>0</v>
      </c>
      <c r="AO205">
        <v>1</v>
      </c>
      <c r="AP205">
        <v>1</v>
      </c>
      <c r="AQ205">
        <v>0</v>
      </c>
      <c r="AR205">
        <v>0</v>
      </c>
      <c r="AS205" t="s">
        <v>3</v>
      </c>
      <c r="AT205">
        <v>135.63999999999999</v>
      </c>
      <c r="AU205" t="s">
        <v>184</v>
      </c>
      <c r="AV205">
        <v>2</v>
      </c>
      <c r="AW205">
        <v>2</v>
      </c>
      <c r="AX205">
        <v>76148534</v>
      </c>
      <c r="AY205">
        <v>1</v>
      </c>
      <c r="AZ205">
        <v>0</v>
      </c>
      <c r="BA205">
        <v>205</v>
      </c>
      <c r="BB205">
        <v>0</v>
      </c>
      <c r="BC205">
        <v>0</v>
      </c>
      <c r="BD205">
        <v>0</v>
      </c>
      <c r="BE205">
        <v>0</v>
      </c>
      <c r="BF205">
        <v>0</v>
      </c>
      <c r="BG205">
        <v>0</v>
      </c>
      <c r="BH205">
        <v>0</v>
      </c>
      <c r="BI205">
        <v>0</v>
      </c>
      <c r="BJ205">
        <v>0</v>
      </c>
      <c r="BK205">
        <v>0</v>
      </c>
      <c r="BL205">
        <v>0</v>
      </c>
      <c r="BM205">
        <v>0</v>
      </c>
      <c r="BN205">
        <v>0</v>
      </c>
      <c r="BO205">
        <v>0</v>
      </c>
      <c r="BP205">
        <v>0</v>
      </c>
      <c r="BQ205">
        <v>0</v>
      </c>
      <c r="BR205">
        <v>0</v>
      </c>
      <c r="BS205">
        <v>0</v>
      </c>
      <c r="BT205">
        <v>0</v>
      </c>
      <c r="BU205">
        <v>0</v>
      </c>
      <c r="BV205">
        <v>0</v>
      </c>
      <c r="BW205">
        <v>0</v>
      </c>
      <c r="CX205">
        <f>Y205*Source!I104</f>
        <v>208.89645119999994</v>
      </c>
      <c r="CY205">
        <f>AD205</f>
        <v>0</v>
      </c>
      <c r="CZ205">
        <f>AH205</f>
        <v>0</v>
      </c>
      <c r="DA205">
        <f>AL205</f>
        <v>1</v>
      </c>
      <c r="DB205">
        <f>ROUND(((((ROUND(AT205*CZ205,2)*3)*1.2)*1.15)*3),6)</f>
        <v>0</v>
      </c>
      <c r="DC205">
        <f>ROUND(((((ROUND(AT205*AG205,2)*3)*1.2)*1.15)*3),6)</f>
        <v>0</v>
      </c>
    </row>
    <row r="206" spans="1:107" x14ac:dyDescent="0.2">
      <c r="A206">
        <f>ROW(Source!A104)</f>
        <v>104</v>
      </c>
      <c r="B206">
        <v>76147894</v>
      </c>
      <c r="C206">
        <v>76148525</v>
      </c>
      <c r="D206">
        <v>48976039</v>
      </c>
      <c r="E206">
        <v>1</v>
      </c>
      <c r="F206">
        <v>1</v>
      </c>
      <c r="G206">
        <v>1</v>
      </c>
      <c r="H206">
        <v>2</v>
      </c>
      <c r="I206" t="s">
        <v>691</v>
      </c>
      <c r="J206" t="s">
        <v>692</v>
      </c>
      <c r="K206" t="s">
        <v>693</v>
      </c>
      <c r="L206">
        <v>1368</v>
      </c>
      <c r="N206">
        <v>1011</v>
      </c>
      <c r="O206" t="s">
        <v>633</v>
      </c>
      <c r="P206" t="s">
        <v>633</v>
      </c>
      <c r="Q206">
        <v>1</v>
      </c>
      <c r="W206">
        <v>0</v>
      </c>
      <c r="X206">
        <v>-1683568813</v>
      </c>
      <c r="Y206">
        <v>842.32439999999974</v>
      </c>
      <c r="AA206">
        <v>0</v>
      </c>
      <c r="AB206">
        <v>425.57</v>
      </c>
      <c r="AC206">
        <v>25.1</v>
      </c>
      <c r="AD206">
        <v>0</v>
      </c>
      <c r="AE206">
        <v>0</v>
      </c>
      <c r="AF206">
        <v>425.57</v>
      </c>
      <c r="AG206">
        <v>25.1</v>
      </c>
      <c r="AH206">
        <v>0</v>
      </c>
      <c r="AI206">
        <v>1</v>
      </c>
      <c r="AJ206">
        <v>1</v>
      </c>
      <c r="AK206">
        <v>1</v>
      </c>
      <c r="AL206">
        <v>1</v>
      </c>
      <c r="AN206">
        <v>0</v>
      </c>
      <c r="AO206">
        <v>1</v>
      </c>
      <c r="AP206">
        <v>1</v>
      </c>
      <c r="AQ206">
        <v>0</v>
      </c>
      <c r="AR206">
        <v>0</v>
      </c>
      <c r="AS206" t="s">
        <v>3</v>
      </c>
      <c r="AT206">
        <v>67.819999999999993</v>
      </c>
      <c r="AU206" t="s">
        <v>184</v>
      </c>
      <c r="AV206">
        <v>0</v>
      </c>
      <c r="AW206">
        <v>2</v>
      </c>
      <c r="AX206">
        <v>76148535</v>
      </c>
      <c r="AY206">
        <v>1</v>
      </c>
      <c r="AZ206">
        <v>0</v>
      </c>
      <c r="BA206">
        <v>206</v>
      </c>
      <c r="BB206">
        <v>0</v>
      </c>
      <c r="BC206">
        <v>0</v>
      </c>
      <c r="BD206">
        <v>0</v>
      </c>
      <c r="BE206">
        <v>0</v>
      </c>
      <c r="BF206">
        <v>0</v>
      </c>
      <c r="BG206">
        <v>0</v>
      </c>
      <c r="BH206">
        <v>0</v>
      </c>
      <c r="BI206">
        <v>0</v>
      </c>
      <c r="BJ206">
        <v>0</v>
      </c>
      <c r="BK206">
        <v>0</v>
      </c>
      <c r="BL206">
        <v>0</v>
      </c>
      <c r="BM206">
        <v>0</v>
      </c>
      <c r="BN206">
        <v>0</v>
      </c>
      <c r="BO206">
        <v>0</v>
      </c>
      <c r="BP206">
        <v>0</v>
      </c>
      <c r="BQ206">
        <v>0</v>
      </c>
      <c r="BR206">
        <v>0</v>
      </c>
      <c r="BS206">
        <v>0</v>
      </c>
      <c r="BT206">
        <v>0</v>
      </c>
      <c r="BU206">
        <v>0</v>
      </c>
      <c r="BV206">
        <v>0</v>
      </c>
      <c r="BW206">
        <v>0</v>
      </c>
      <c r="CX206">
        <f>Y206*Source!I104</f>
        <v>104.44822559999997</v>
      </c>
      <c r="CY206">
        <f>AB206</f>
        <v>425.57</v>
      </c>
      <c r="CZ206">
        <f>AF206</f>
        <v>425.57</v>
      </c>
      <c r="DA206">
        <f>AJ206</f>
        <v>1</v>
      </c>
      <c r="DB206">
        <f>ROUND(((((ROUND(AT206*CZ206,2)*3)*1.2)*1.15)*3),6)</f>
        <v>358468.02720000001</v>
      </c>
      <c r="DC206">
        <f>ROUND(((((ROUND(AT206*AG206,2)*3)*1.2)*1.15)*3),6)</f>
        <v>21142.317599999998</v>
      </c>
    </row>
    <row r="207" spans="1:107" x14ac:dyDescent="0.2">
      <c r="A207">
        <f>ROW(Source!A104)</f>
        <v>104</v>
      </c>
      <c r="B207">
        <v>76147894</v>
      </c>
      <c r="C207">
        <v>76148525</v>
      </c>
      <c r="D207">
        <v>48976112</v>
      </c>
      <c r="E207">
        <v>1</v>
      </c>
      <c r="F207">
        <v>1</v>
      </c>
      <c r="G207">
        <v>1</v>
      </c>
      <c r="H207">
        <v>2</v>
      </c>
      <c r="I207" t="s">
        <v>694</v>
      </c>
      <c r="J207" t="s">
        <v>695</v>
      </c>
      <c r="K207" t="s">
        <v>696</v>
      </c>
      <c r="L207">
        <v>1368</v>
      </c>
      <c r="N207">
        <v>1011</v>
      </c>
      <c r="O207" t="s">
        <v>633</v>
      </c>
      <c r="P207" t="s">
        <v>633</v>
      </c>
      <c r="Q207">
        <v>1</v>
      </c>
      <c r="W207">
        <v>0</v>
      </c>
      <c r="X207">
        <v>372233507</v>
      </c>
      <c r="Y207">
        <v>51.418799999999983</v>
      </c>
      <c r="AA207">
        <v>0</v>
      </c>
      <c r="AB207">
        <v>16.64</v>
      </c>
      <c r="AC207">
        <v>0</v>
      </c>
      <c r="AD207">
        <v>0</v>
      </c>
      <c r="AE207">
        <v>0</v>
      </c>
      <c r="AF207">
        <v>16.64</v>
      </c>
      <c r="AG207">
        <v>0</v>
      </c>
      <c r="AH207">
        <v>0</v>
      </c>
      <c r="AI207">
        <v>1</v>
      </c>
      <c r="AJ207">
        <v>1</v>
      </c>
      <c r="AK207">
        <v>1</v>
      </c>
      <c r="AL207">
        <v>1</v>
      </c>
      <c r="AN207">
        <v>0</v>
      </c>
      <c r="AO207">
        <v>1</v>
      </c>
      <c r="AP207">
        <v>1</v>
      </c>
      <c r="AQ207">
        <v>0</v>
      </c>
      <c r="AR207">
        <v>0</v>
      </c>
      <c r="AS207" t="s">
        <v>3</v>
      </c>
      <c r="AT207">
        <v>4.1399999999999997</v>
      </c>
      <c r="AU207" t="s">
        <v>184</v>
      </c>
      <c r="AV207">
        <v>0</v>
      </c>
      <c r="AW207">
        <v>2</v>
      </c>
      <c r="AX207">
        <v>76148536</v>
      </c>
      <c r="AY207">
        <v>1</v>
      </c>
      <c r="AZ207">
        <v>0</v>
      </c>
      <c r="BA207">
        <v>207</v>
      </c>
      <c r="BB207">
        <v>0</v>
      </c>
      <c r="BC207">
        <v>0</v>
      </c>
      <c r="BD207">
        <v>0</v>
      </c>
      <c r="BE207">
        <v>0</v>
      </c>
      <c r="BF207">
        <v>0</v>
      </c>
      <c r="BG207">
        <v>0</v>
      </c>
      <c r="BH207">
        <v>0</v>
      </c>
      <c r="BI207">
        <v>0</v>
      </c>
      <c r="BJ207">
        <v>0</v>
      </c>
      <c r="BK207">
        <v>0</v>
      </c>
      <c r="BL207">
        <v>0</v>
      </c>
      <c r="BM207">
        <v>0</v>
      </c>
      <c r="BN207">
        <v>0</v>
      </c>
      <c r="BO207">
        <v>0</v>
      </c>
      <c r="BP207">
        <v>0</v>
      </c>
      <c r="BQ207">
        <v>0</v>
      </c>
      <c r="BR207">
        <v>0</v>
      </c>
      <c r="BS207">
        <v>0</v>
      </c>
      <c r="BT207">
        <v>0</v>
      </c>
      <c r="BU207">
        <v>0</v>
      </c>
      <c r="BV207">
        <v>0</v>
      </c>
      <c r="BW207">
        <v>0</v>
      </c>
      <c r="CX207">
        <f>Y207*Source!I104</f>
        <v>6.3759311999999975</v>
      </c>
      <c r="CY207">
        <f>AB207</f>
        <v>16.64</v>
      </c>
      <c r="CZ207">
        <f>AF207</f>
        <v>16.64</v>
      </c>
      <c r="DA207">
        <f>AJ207</f>
        <v>1</v>
      </c>
      <c r="DB207">
        <f>ROUND(((((ROUND(AT207*CZ207,2)*3)*1.2)*1.15)*3),6)</f>
        <v>855.61379999999997</v>
      </c>
      <c r="DC207">
        <f>ROUND(((((ROUND(AT207*AG207,2)*3)*1.2)*1.15)*3),6)</f>
        <v>0</v>
      </c>
    </row>
    <row r="208" spans="1:107" x14ac:dyDescent="0.2">
      <c r="A208">
        <f>ROW(Source!A104)</f>
        <v>104</v>
      </c>
      <c r="B208">
        <v>76147894</v>
      </c>
      <c r="C208">
        <v>76148525</v>
      </c>
      <c r="D208">
        <v>48914824</v>
      </c>
      <c r="E208">
        <v>1</v>
      </c>
      <c r="F208">
        <v>1</v>
      </c>
      <c r="G208">
        <v>1</v>
      </c>
      <c r="H208">
        <v>3</v>
      </c>
      <c r="I208" t="s">
        <v>753</v>
      </c>
      <c r="J208" t="s">
        <v>754</v>
      </c>
      <c r="K208" t="s">
        <v>755</v>
      </c>
      <c r="L208">
        <v>1354</v>
      </c>
      <c r="N208">
        <v>1010</v>
      </c>
      <c r="O208" t="s">
        <v>149</v>
      </c>
      <c r="P208" t="s">
        <v>149</v>
      </c>
      <c r="Q208">
        <v>1</v>
      </c>
      <c r="W208">
        <v>0</v>
      </c>
      <c r="X208">
        <v>117063084</v>
      </c>
      <c r="Y208">
        <v>61.800000000000004</v>
      </c>
      <c r="AA208">
        <v>143.94</v>
      </c>
      <c r="AB208">
        <v>0</v>
      </c>
      <c r="AC208">
        <v>0</v>
      </c>
      <c r="AD208">
        <v>0</v>
      </c>
      <c r="AE208">
        <v>143.94</v>
      </c>
      <c r="AF208">
        <v>0</v>
      </c>
      <c r="AG208">
        <v>0</v>
      </c>
      <c r="AH208">
        <v>0</v>
      </c>
      <c r="AI208">
        <v>1</v>
      </c>
      <c r="AJ208">
        <v>1</v>
      </c>
      <c r="AK208">
        <v>1</v>
      </c>
      <c r="AL208">
        <v>1</v>
      </c>
      <c r="AN208">
        <v>0</v>
      </c>
      <c r="AO208">
        <v>1</v>
      </c>
      <c r="AP208">
        <v>1</v>
      </c>
      <c r="AQ208">
        <v>0</v>
      </c>
      <c r="AR208">
        <v>0</v>
      </c>
      <c r="AS208" t="s">
        <v>3</v>
      </c>
      <c r="AT208">
        <v>20.6</v>
      </c>
      <c r="AU208" t="s">
        <v>183</v>
      </c>
      <c r="AV208">
        <v>0</v>
      </c>
      <c r="AW208">
        <v>2</v>
      </c>
      <c r="AX208">
        <v>76148537</v>
      </c>
      <c r="AY208">
        <v>1</v>
      </c>
      <c r="AZ208">
        <v>0</v>
      </c>
      <c r="BA208">
        <v>208</v>
      </c>
      <c r="BB208">
        <v>0</v>
      </c>
      <c r="BC208">
        <v>0</v>
      </c>
      <c r="BD208">
        <v>0</v>
      </c>
      <c r="BE208">
        <v>0</v>
      </c>
      <c r="BF208">
        <v>0</v>
      </c>
      <c r="BG208">
        <v>0</v>
      </c>
      <c r="BH208">
        <v>0</v>
      </c>
      <c r="BI208">
        <v>0</v>
      </c>
      <c r="BJ208">
        <v>0</v>
      </c>
      <c r="BK208">
        <v>0</v>
      </c>
      <c r="BL208">
        <v>0</v>
      </c>
      <c r="BM208">
        <v>0</v>
      </c>
      <c r="BN208">
        <v>0</v>
      </c>
      <c r="BO208">
        <v>0</v>
      </c>
      <c r="BP208">
        <v>0</v>
      </c>
      <c r="BQ208">
        <v>0</v>
      </c>
      <c r="BR208">
        <v>0</v>
      </c>
      <c r="BS208">
        <v>0</v>
      </c>
      <c r="BT208">
        <v>0</v>
      </c>
      <c r="BU208">
        <v>0</v>
      </c>
      <c r="BV208">
        <v>0</v>
      </c>
      <c r="BW208">
        <v>0</v>
      </c>
      <c r="CX208">
        <f>Y208*Source!I104</f>
        <v>7.6632000000000007</v>
      </c>
      <c r="CY208">
        <f>AA208</f>
        <v>143.94</v>
      </c>
      <c r="CZ208">
        <f>AE208</f>
        <v>143.94</v>
      </c>
      <c r="DA208">
        <f>AI208</f>
        <v>1</v>
      </c>
      <c r="DB208">
        <f>ROUND((ROUND(AT208*CZ208,2)*3),6)</f>
        <v>8895.48</v>
      </c>
      <c r="DC208">
        <f>ROUND((ROUND(AT208*AG208,2)*3),6)</f>
        <v>0</v>
      </c>
    </row>
    <row r="209" spans="1:107" x14ac:dyDescent="0.2">
      <c r="A209">
        <f>ROW(Source!A104)</f>
        <v>104</v>
      </c>
      <c r="B209">
        <v>76147894</v>
      </c>
      <c r="C209">
        <v>76148525</v>
      </c>
      <c r="D209">
        <v>48965123</v>
      </c>
      <c r="E209">
        <v>1</v>
      </c>
      <c r="F209">
        <v>1</v>
      </c>
      <c r="G209">
        <v>1</v>
      </c>
      <c r="H209">
        <v>3</v>
      </c>
      <c r="I209" t="s">
        <v>756</v>
      </c>
      <c r="J209" t="s">
        <v>757</v>
      </c>
      <c r="K209" t="s">
        <v>758</v>
      </c>
      <c r="L209">
        <v>1354</v>
      </c>
      <c r="N209">
        <v>1010</v>
      </c>
      <c r="O209" t="s">
        <v>149</v>
      </c>
      <c r="P209" t="s">
        <v>149</v>
      </c>
      <c r="Q209">
        <v>1</v>
      </c>
      <c r="W209">
        <v>0</v>
      </c>
      <c r="X209">
        <v>-697730710</v>
      </c>
      <c r="Y209">
        <v>185.39999999999998</v>
      </c>
      <c r="AA209">
        <v>6.89</v>
      </c>
      <c r="AB209">
        <v>0</v>
      </c>
      <c r="AC209">
        <v>0</v>
      </c>
      <c r="AD209">
        <v>0</v>
      </c>
      <c r="AE209">
        <v>6.89</v>
      </c>
      <c r="AF209">
        <v>0</v>
      </c>
      <c r="AG209">
        <v>0</v>
      </c>
      <c r="AH209">
        <v>0</v>
      </c>
      <c r="AI209">
        <v>1</v>
      </c>
      <c r="AJ209">
        <v>1</v>
      </c>
      <c r="AK209">
        <v>1</v>
      </c>
      <c r="AL209">
        <v>1</v>
      </c>
      <c r="AN209">
        <v>0</v>
      </c>
      <c r="AO209">
        <v>1</v>
      </c>
      <c r="AP209">
        <v>1</v>
      </c>
      <c r="AQ209">
        <v>0</v>
      </c>
      <c r="AR209">
        <v>0</v>
      </c>
      <c r="AS209" t="s">
        <v>3</v>
      </c>
      <c r="AT209">
        <v>61.8</v>
      </c>
      <c r="AU209" t="s">
        <v>183</v>
      </c>
      <c r="AV209">
        <v>0</v>
      </c>
      <c r="AW209">
        <v>2</v>
      </c>
      <c r="AX209">
        <v>76148538</v>
      </c>
      <c r="AY209">
        <v>1</v>
      </c>
      <c r="AZ209">
        <v>0</v>
      </c>
      <c r="BA209">
        <v>209</v>
      </c>
      <c r="BB209">
        <v>0</v>
      </c>
      <c r="BC209">
        <v>0</v>
      </c>
      <c r="BD209">
        <v>0</v>
      </c>
      <c r="BE209">
        <v>0</v>
      </c>
      <c r="BF209">
        <v>0</v>
      </c>
      <c r="BG209">
        <v>0</v>
      </c>
      <c r="BH209">
        <v>0</v>
      </c>
      <c r="BI209">
        <v>0</v>
      </c>
      <c r="BJ209">
        <v>0</v>
      </c>
      <c r="BK209">
        <v>0</v>
      </c>
      <c r="BL209">
        <v>0</v>
      </c>
      <c r="BM209">
        <v>0</v>
      </c>
      <c r="BN209">
        <v>0</v>
      </c>
      <c r="BO209">
        <v>0</v>
      </c>
      <c r="BP209">
        <v>0</v>
      </c>
      <c r="BQ209">
        <v>0</v>
      </c>
      <c r="BR209">
        <v>0</v>
      </c>
      <c r="BS209">
        <v>0</v>
      </c>
      <c r="BT209">
        <v>0</v>
      </c>
      <c r="BU209">
        <v>0</v>
      </c>
      <c r="BV209">
        <v>0</v>
      </c>
      <c r="BW209">
        <v>0</v>
      </c>
      <c r="CX209">
        <f>Y209*Source!I104</f>
        <v>22.989599999999996</v>
      </c>
      <c r="CY209">
        <f>AA209</f>
        <v>6.89</v>
      </c>
      <c r="CZ209">
        <f>AE209</f>
        <v>6.89</v>
      </c>
      <c r="DA209">
        <f>AI209</f>
        <v>1</v>
      </c>
      <c r="DB209">
        <f>ROUND((ROUND(AT209*CZ209,2)*3),6)</f>
        <v>1277.4000000000001</v>
      </c>
      <c r="DC209">
        <f>ROUND((ROUND(AT209*AG209,2)*3),6)</f>
        <v>0</v>
      </c>
    </row>
    <row r="210" spans="1:107" x14ac:dyDescent="0.2">
      <c r="A210">
        <f>ROW(Source!A104)</f>
        <v>104</v>
      </c>
      <c r="B210">
        <v>76147894</v>
      </c>
      <c r="C210">
        <v>76148525</v>
      </c>
      <c r="D210">
        <v>48974791</v>
      </c>
      <c r="E210">
        <v>1</v>
      </c>
      <c r="F210">
        <v>1</v>
      </c>
      <c r="G210">
        <v>1</v>
      </c>
      <c r="H210">
        <v>3</v>
      </c>
      <c r="I210" t="s">
        <v>658</v>
      </c>
      <c r="J210" t="s">
        <v>659</v>
      </c>
      <c r="K210" t="s">
        <v>660</v>
      </c>
      <c r="L210">
        <v>1374</v>
      </c>
      <c r="N210">
        <v>1013</v>
      </c>
      <c r="O210" t="s">
        <v>661</v>
      </c>
      <c r="P210" t="s">
        <v>661</v>
      </c>
      <c r="Q210">
        <v>1</v>
      </c>
      <c r="W210">
        <v>0</v>
      </c>
      <c r="X210">
        <v>-1347562341</v>
      </c>
      <c r="Y210">
        <v>193.95000000000002</v>
      </c>
      <c r="AA210">
        <v>1</v>
      </c>
      <c r="AB210">
        <v>0</v>
      </c>
      <c r="AC210">
        <v>0</v>
      </c>
      <c r="AD210">
        <v>0</v>
      </c>
      <c r="AE210">
        <v>1</v>
      </c>
      <c r="AF210">
        <v>0</v>
      </c>
      <c r="AG210">
        <v>0</v>
      </c>
      <c r="AH210">
        <v>0</v>
      </c>
      <c r="AI210">
        <v>1</v>
      </c>
      <c r="AJ210">
        <v>1</v>
      </c>
      <c r="AK210">
        <v>1</v>
      </c>
      <c r="AL210">
        <v>1</v>
      </c>
      <c r="AN210">
        <v>0</v>
      </c>
      <c r="AO210">
        <v>1</v>
      </c>
      <c r="AP210">
        <v>1</v>
      </c>
      <c r="AQ210">
        <v>0</v>
      </c>
      <c r="AR210">
        <v>0</v>
      </c>
      <c r="AS210" t="s">
        <v>3</v>
      </c>
      <c r="AT210">
        <v>64.650000000000006</v>
      </c>
      <c r="AU210" t="s">
        <v>183</v>
      </c>
      <c r="AV210">
        <v>0</v>
      </c>
      <c r="AW210">
        <v>2</v>
      </c>
      <c r="AX210">
        <v>76148539</v>
      </c>
      <c r="AY210">
        <v>1</v>
      </c>
      <c r="AZ210">
        <v>0</v>
      </c>
      <c r="BA210">
        <v>210</v>
      </c>
      <c r="BB210">
        <v>0</v>
      </c>
      <c r="BC210">
        <v>0</v>
      </c>
      <c r="BD210">
        <v>0</v>
      </c>
      <c r="BE210">
        <v>0</v>
      </c>
      <c r="BF210">
        <v>0</v>
      </c>
      <c r="BG210">
        <v>0</v>
      </c>
      <c r="BH210">
        <v>0</v>
      </c>
      <c r="BI210">
        <v>0</v>
      </c>
      <c r="BJ210">
        <v>0</v>
      </c>
      <c r="BK210">
        <v>0</v>
      </c>
      <c r="BL210">
        <v>0</v>
      </c>
      <c r="BM210">
        <v>0</v>
      </c>
      <c r="BN210">
        <v>0</v>
      </c>
      <c r="BO210">
        <v>0</v>
      </c>
      <c r="BP210">
        <v>0</v>
      </c>
      <c r="BQ210">
        <v>0</v>
      </c>
      <c r="BR210">
        <v>0</v>
      </c>
      <c r="BS210">
        <v>0</v>
      </c>
      <c r="BT210">
        <v>0</v>
      </c>
      <c r="BU210">
        <v>0</v>
      </c>
      <c r="BV210">
        <v>0</v>
      </c>
      <c r="BW210">
        <v>0</v>
      </c>
      <c r="CX210">
        <f>Y210*Source!I104</f>
        <v>24.049800000000001</v>
      </c>
      <c r="CY210">
        <f>AA210</f>
        <v>1</v>
      </c>
      <c r="CZ210">
        <f>AE210</f>
        <v>1</v>
      </c>
      <c r="DA210">
        <f>AI210</f>
        <v>1</v>
      </c>
      <c r="DB210">
        <f>ROUND((ROUND(AT210*CZ210,2)*3),6)</f>
        <v>193.95</v>
      </c>
      <c r="DC210">
        <f>ROUND((ROUND(AT210*AG210,2)*3),6)</f>
        <v>0</v>
      </c>
    </row>
    <row r="211" spans="1:107" x14ac:dyDescent="0.2">
      <c r="A211">
        <f>ROW(Source!A105)</f>
        <v>105</v>
      </c>
      <c r="B211">
        <v>76147896</v>
      </c>
      <c r="C211">
        <v>76148540</v>
      </c>
      <c r="D211">
        <v>42475093</v>
      </c>
      <c r="E211">
        <v>1</v>
      </c>
      <c r="F211">
        <v>1</v>
      </c>
      <c r="G211">
        <v>1</v>
      </c>
      <c r="H211">
        <v>1</v>
      </c>
      <c r="I211" t="s">
        <v>752</v>
      </c>
      <c r="J211" t="s">
        <v>3</v>
      </c>
      <c r="K211" t="s">
        <v>663</v>
      </c>
      <c r="L211">
        <v>1369</v>
      </c>
      <c r="N211">
        <v>1013</v>
      </c>
      <c r="O211" t="s">
        <v>623</v>
      </c>
      <c r="P211" t="s">
        <v>623</v>
      </c>
      <c r="Q211">
        <v>1</v>
      </c>
      <c r="W211">
        <v>0</v>
      </c>
      <c r="X211">
        <v>-927003078</v>
      </c>
      <c r="Y211">
        <v>1391.0399999999997</v>
      </c>
      <c r="AA211">
        <v>0</v>
      </c>
      <c r="AB211">
        <v>0</v>
      </c>
      <c r="AC211">
        <v>0</v>
      </c>
      <c r="AD211">
        <v>11.06</v>
      </c>
      <c r="AE211">
        <v>0</v>
      </c>
      <c r="AF211">
        <v>0</v>
      </c>
      <c r="AG211">
        <v>0</v>
      </c>
      <c r="AH211">
        <v>11.06</v>
      </c>
      <c r="AI211">
        <v>1</v>
      </c>
      <c r="AJ211">
        <v>1</v>
      </c>
      <c r="AK211">
        <v>1</v>
      </c>
      <c r="AL211">
        <v>1</v>
      </c>
      <c r="AN211">
        <v>0</v>
      </c>
      <c r="AO211">
        <v>1</v>
      </c>
      <c r="AP211">
        <v>1</v>
      </c>
      <c r="AQ211">
        <v>0</v>
      </c>
      <c r="AR211">
        <v>0</v>
      </c>
      <c r="AS211" t="s">
        <v>3</v>
      </c>
      <c r="AT211">
        <v>336</v>
      </c>
      <c r="AU211" t="s">
        <v>188</v>
      </c>
      <c r="AV211">
        <v>1</v>
      </c>
      <c r="AW211">
        <v>2</v>
      </c>
      <c r="AX211">
        <v>76148548</v>
      </c>
      <c r="AY211">
        <v>1</v>
      </c>
      <c r="AZ211">
        <v>0</v>
      </c>
      <c r="BA211">
        <v>211</v>
      </c>
      <c r="BB211">
        <v>0</v>
      </c>
      <c r="BC211">
        <v>0</v>
      </c>
      <c r="BD211">
        <v>0</v>
      </c>
      <c r="BE211">
        <v>0</v>
      </c>
      <c r="BF211">
        <v>0</v>
      </c>
      <c r="BG211">
        <v>0</v>
      </c>
      <c r="BH211">
        <v>0</v>
      </c>
      <c r="BI211">
        <v>0</v>
      </c>
      <c r="BJ211">
        <v>0</v>
      </c>
      <c r="BK211">
        <v>0</v>
      </c>
      <c r="BL211">
        <v>0</v>
      </c>
      <c r="BM211">
        <v>0</v>
      </c>
      <c r="BN211">
        <v>0</v>
      </c>
      <c r="BO211">
        <v>0</v>
      </c>
      <c r="BP211">
        <v>0</v>
      </c>
      <c r="BQ211">
        <v>0</v>
      </c>
      <c r="BR211">
        <v>0</v>
      </c>
      <c r="BS211">
        <v>0</v>
      </c>
      <c r="BT211">
        <v>0</v>
      </c>
      <c r="BU211">
        <v>0</v>
      </c>
      <c r="BV211">
        <v>0</v>
      </c>
      <c r="BW211">
        <v>0</v>
      </c>
      <c r="CX211">
        <f>Y211*Source!I105</f>
        <v>83.462399999999988</v>
      </c>
      <c r="CY211">
        <f>AD211</f>
        <v>11.06</v>
      </c>
      <c r="CZ211">
        <f>AH211</f>
        <v>11.06</v>
      </c>
      <c r="DA211">
        <f>AL211</f>
        <v>1</v>
      </c>
      <c r="DB211">
        <f>ROUND((((ROUND(AT211*CZ211,2)*3)*1.2)*1.15),6)</f>
        <v>15384.902400000001</v>
      </c>
      <c r="DC211">
        <f>ROUND((((ROUND(AT211*AG211,2)*3)*1.2)*1.15),6)</f>
        <v>0</v>
      </c>
    </row>
    <row r="212" spans="1:107" x14ac:dyDescent="0.2">
      <c r="A212">
        <f>ROW(Source!A105)</f>
        <v>105</v>
      </c>
      <c r="B212">
        <v>76147896</v>
      </c>
      <c r="C212">
        <v>76148540</v>
      </c>
      <c r="D212">
        <v>121548</v>
      </c>
      <c r="E212">
        <v>1</v>
      </c>
      <c r="F212">
        <v>1</v>
      </c>
      <c r="G212">
        <v>1</v>
      </c>
      <c r="H212">
        <v>1</v>
      </c>
      <c r="I212" t="s">
        <v>30</v>
      </c>
      <c r="J212" t="s">
        <v>3</v>
      </c>
      <c r="K212" t="s">
        <v>628</v>
      </c>
      <c r="L212">
        <v>608254</v>
      </c>
      <c r="N212">
        <v>1013</v>
      </c>
      <c r="O212" t="s">
        <v>629</v>
      </c>
      <c r="P212" t="s">
        <v>629</v>
      </c>
      <c r="Q212">
        <v>1</v>
      </c>
      <c r="W212">
        <v>0</v>
      </c>
      <c r="X212">
        <v>-185737400</v>
      </c>
      <c r="Y212">
        <v>561.54959999999983</v>
      </c>
      <c r="AA212">
        <v>0</v>
      </c>
      <c r="AB212">
        <v>0</v>
      </c>
      <c r="AC212">
        <v>0</v>
      </c>
      <c r="AD212">
        <v>0</v>
      </c>
      <c r="AE212">
        <v>0</v>
      </c>
      <c r="AF212">
        <v>0</v>
      </c>
      <c r="AG212">
        <v>0</v>
      </c>
      <c r="AH212">
        <v>0</v>
      </c>
      <c r="AI212">
        <v>1</v>
      </c>
      <c r="AJ212">
        <v>1</v>
      </c>
      <c r="AK212">
        <v>1</v>
      </c>
      <c r="AL212">
        <v>1</v>
      </c>
      <c r="AN212">
        <v>0</v>
      </c>
      <c r="AO212">
        <v>1</v>
      </c>
      <c r="AP212">
        <v>1</v>
      </c>
      <c r="AQ212">
        <v>0</v>
      </c>
      <c r="AR212">
        <v>0</v>
      </c>
      <c r="AS212" t="s">
        <v>3</v>
      </c>
      <c r="AT212">
        <v>135.63999999999999</v>
      </c>
      <c r="AU212" t="s">
        <v>188</v>
      </c>
      <c r="AV212">
        <v>2</v>
      </c>
      <c r="AW212">
        <v>2</v>
      </c>
      <c r="AX212">
        <v>76148549</v>
      </c>
      <c r="AY212">
        <v>1</v>
      </c>
      <c r="AZ212">
        <v>0</v>
      </c>
      <c r="BA212">
        <v>212</v>
      </c>
      <c r="BB212">
        <v>0</v>
      </c>
      <c r="BC212">
        <v>0</v>
      </c>
      <c r="BD212">
        <v>0</v>
      </c>
      <c r="BE212">
        <v>0</v>
      </c>
      <c r="BF212">
        <v>0</v>
      </c>
      <c r="BG212">
        <v>0</v>
      </c>
      <c r="BH212">
        <v>0</v>
      </c>
      <c r="BI212">
        <v>0</v>
      </c>
      <c r="BJ212">
        <v>0</v>
      </c>
      <c r="BK212">
        <v>0</v>
      </c>
      <c r="BL212">
        <v>0</v>
      </c>
      <c r="BM212">
        <v>0</v>
      </c>
      <c r="BN212">
        <v>0</v>
      </c>
      <c r="BO212">
        <v>0</v>
      </c>
      <c r="BP212">
        <v>0</v>
      </c>
      <c r="BQ212">
        <v>0</v>
      </c>
      <c r="BR212">
        <v>0</v>
      </c>
      <c r="BS212">
        <v>0</v>
      </c>
      <c r="BT212">
        <v>0</v>
      </c>
      <c r="BU212">
        <v>0</v>
      </c>
      <c r="BV212">
        <v>0</v>
      </c>
      <c r="BW212">
        <v>0</v>
      </c>
      <c r="CX212">
        <f>Y212*Source!I105</f>
        <v>33.692975999999987</v>
      </c>
      <c r="CY212">
        <f>AD212</f>
        <v>0</v>
      </c>
      <c r="CZ212">
        <f>AH212</f>
        <v>0</v>
      </c>
      <c r="DA212">
        <f>AL212</f>
        <v>1</v>
      </c>
      <c r="DB212">
        <f>ROUND((((ROUND(AT212*CZ212,2)*3)*1.2)*1.15),6)</f>
        <v>0</v>
      </c>
      <c r="DC212">
        <f>ROUND((((ROUND(AT212*AG212,2)*3)*1.2)*1.15),6)</f>
        <v>0</v>
      </c>
    </row>
    <row r="213" spans="1:107" x14ac:dyDescent="0.2">
      <c r="A213">
        <f>ROW(Source!A105)</f>
        <v>105</v>
      </c>
      <c r="B213">
        <v>76147896</v>
      </c>
      <c r="C213">
        <v>76148540</v>
      </c>
      <c r="D213">
        <v>48976039</v>
      </c>
      <c r="E213">
        <v>1</v>
      </c>
      <c r="F213">
        <v>1</v>
      </c>
      <c r="G213">
        <v>1</v>
      </c>
      <c r="H213">
        <v>2</v>
      </c>
      <c r="I213" t="s">
        <v>691</v>
      </c>
      <c r="J213" t="s">
        <v>692</v>
      </c>
      <c r="K213" t="s">
        <v>693</v>
      </c>
      <c r="L213">
        <v>1368</v>
      </c>
      <c r="N213">
        <v>1011</v>
      </c>
      <c r="O213" t="s">
        <v>633</v>
      </c>
      <c r="P213" t="s">
        <v>633</v>
      </c>
      <c r="Q213">
        <v>1</v>
      </c>
      <c r="W213">
        <v>0</v>
      </c>
      <c r="X213">
        <v>-1683568813</v>
      </c>
      <c r="Y213">
        <v>280.77479999999991</v>
      </c>
      <c r="AA213">
        <v>0</v>
      </c>
      <c r="AB213">
        <v>425.57</v>
      </c>
      <c r="AC213">
        <v>25.1</v>
      </c>
      <c r="AD213">
        <v>0</v>
      </c>
      <c r="AE213">
        <v>0</v>
      </c>
      <c r="AF213">
        <v>425.57</v>
      </c>
      <c r="AG213">
        <v>25.1</v>
      </c>
      <c r="AH213">
        <v>0</v>
      </c>
      <c r="AI213">
        <v>1</v>
      </c>
      <c r="AJ213">
        <v>1</v>
      </c>
      <c r="AK213">
        <v>1</v>
      </c>
      <c r="AL213">
        <v>1</v>
      </c>
      <c r="AN213">
        <v>0</v>
      </c>
      <c r="AO213">
        <v>1</v>
      </c>
      <c r="AP213">
        <v>1</v>
      </c>
      <c r="AQ213">
        <v>0</v>
      </c>
      <c r="AR213">
        <v>0</v>
      </c>
      <c r="AS213" t="s">
        <v>3</v>
      </c>
      <c r="AT213">
        <v>67.819999999999993</v>
      </c>
      <c r="AU213" t="s">
        <v>188</v>
      </c>
      <c r="AV213">
        <v>0</v>
      </c>
      <c r="AW213">
        <v>2</v>
      </c>
      <c r="AX213">
        <v>76148550</v>
      </c>
      <c r="AY213">
        <v>1</v>
      </c>
      <c r="AZ213">
        <v>0</v>
      </c>
      <c r="BA213">
        <v>213</v>
      </c>
      <c r="BB213">
        <v>0</v>
      </c>
      <c r="BC213">
        <v>0</v>
      </c>
      <c r="BD213">
        <v>0</v>
      </c>
      <c r="BE213">
        <v>0</v>
      </c>
      <c r="BF213">
        <v>0</v>
      </c>
      <c r="BG213">
        <v>0</v>
      </c>
      <c r="BH213">
        <v>0</v>
      </c>
      <c r="BI213">
        <v>0</v>
      </c>
      <c r="BJ213">
        <v>0</v>
      </c>
      <c r="BK213">
        <v>0</v>
      </c>
      <c r="BL213">
        <v>0</v>
      </c>
      <c r="BM213">
        <v>0</v>
      </c>
      <c r="BN213">
        <v>0</v>
      </c>
      <c r="BO213">
        <v>0</v>
      </c>
      <c r="BP213">
        <v>0</v>
      </c>
      <c r="BQ213">
        <v>0</v>
      </c>
      <c r="BR213">
        <v>0</v>
      </c>
      <c r="BS213">
        <v>0</v>
      </c>
      <c r="BT213">
        <v>0</v>
      </c>
      <c r="BU213">
        <v>0</v>
      </c>
      <c r="BV213">
        <v>0</v>
      </c>
      <c r="BW213">
        <v>0</v>
      </c>
      <c r="CX213">
        <f>Y213*Source!I105</f>
        <v>16.846487999999994</v>
      </c>
      <c r="CY213">
        <f>AB213</f>
        <v>425.57</v>
      </c>
      <c r="CZ213">
        <f>AF213</f>
        <v>425.57</v>
      </c>
      <c r="DA213">
        <f>AJ213</f>
        <v>1</v>
      </c>
      <c r="DB213">
        <f>ROUND((((ROUND(AT213*CZ213,2)*3)*1.2)*1.15),6)</f>
        <v>119489.34239999999</v>
      </c>
      <c r="DC213">
        <f>ROUND((((ROUND(AT213*AG213,2)*3)*1.2)*1.15),6)</f>
        <v>7047.4391999999998</v>
      </c>
    </row>
    <row r="214" spans="1:107" x14ac:dyDescent="0.2">
      <c r="A214">
        <f>ROW(Source!A105)</f>
        <v>105</v>
      </c>
      <c r="B214">
        <v>76147896</v>
      </c>
      <c r="C214">
        <v>76148540</v>
      </c>
      <c r="D214">
        <v>48976112</v>
      </c>
      <c r="E214">
        <v>1</v>
      </c>
      <c r="F214">
        <v>1</v>
      </c>
      <c r="G214">
        <v>1</v>
      </c>
      <c r="H214">
        <v>2</v>
      </c>
      <c r="I214" t="s">
        <v>694</v>
      </c>
      <c r="J214" t="s">
        <v>695</v>
      </c>
      <c r="K214" t="s">
        <v>696</v>
      </c>
      <c r="L214">
        <v>1368</v>
      </c>
      <c r="N214">
        <v>1011</v>
      </c>
      <c r="O214" t="s">
        <v>633</v>
      </c>
      <c r="P214" t="s">
        <v>633</v>
      </c>
      <c r="Q214">
        <v>1</v>
      </c>
      <c r="W214">
        <v>0</v>
      </c>
      <c r="X214">
        <v>372233507</v>
      </c>
      <c r="Y214">
        <v>17.139599999999994</v>
      </c>
      <c r="AA214">
        <v>0</v>
      </c>
      <c r="AB214">
        <v>16.64</v>
      </c>
      <c r="AC214">
        <v>0</v>
      </c>
      <c r="AD214">
        <v>0</v>
      </c>
      <c r="AE214">
        <v>0</v>
      </c>
      <c r="AF214">
        <v>16.64</v>
      </c>
      <c r="AG214">
        <v>0</v>
      </c>
      <c r="AH214">
        <v>0</v>
      </c>
      <c r="AI214">
        <v>1</v>
      </c>
      <c r="AJ214">
        <v>1</v>
      </c>
      <c r="AK214">
        <v>1</v>
      </c>
      <c r="AL214">
        <v>1</v>
      </c>
      <c r="AN214">
        <v>0</v>
      </c>
      <c r="AO214">
        <v>1</v>
      </c>
      <c r="AP214">
        <v>1</v>
      </c>
      <c r="AQ214">
        <v>0</v>
      </c>
      <c r="AR214">
        <v>0</v>
      </c>
      <c r="AS214" t="s">
        <v>3</v>
      </c>
      <c r="AT214">
        <v>4.1399999999999997</v>
      </c>
      <c r="AU214" t="s">
        <v>188</v>
      </c>
      <c r="AV214">
        <v>0</v>
      </c>
      <c r="AW214">
        <v>2</v>
      </c>
      <c r="AX214">
        <v>76148551</v>
      </c>
      <c r="AY214">
        <v>1</v>
      </c>
      <c r="AZ214">
        <v>0</v>
      </c>
      <c r="BA214">
        <v>214</v>
      </c>
      <c r="BB214">
        <v>0</v>
      </c>
      <c r="BC214">
        <v>0</v>
      </c>
      <c r="BD214">
        <v>0</v>
      </c>
      <c r="BE214">
        <v>0</v>
      </c>
      <c r="BF214">
        <v>0</v>
      </c>
      <c r="BG214">
        <v>0</v>
      </c>
      <c r="BH214">
        <v>0</v>
      </c>
      <c r="BI214">
        <v>0</v>
      </c>
      <c r="BJ214">
        <v>0</v>
      </c>
      <c r="BK214">
        <v>0</v>
      </c>
      <c r="BL214">
        <v>0</v>
      </c>
      <c r="BM214">
        <v>0</v>
      </c>
      <c r="BN214">
        <v>0</v>
      </c>
      <c r="BO214">
        <v>0</v>
      </c>
      <c r="BP214">
        <v>0</v>
      </c>
      <c r="BQ214">
        <v>0</v>
      </c>
      <c r="BR214">
        <v>0</v>
      </c>
      <c r="BS214">
        <v>0</v>
      </c>
      <c r="BT214">
        <v>0</v>
      </c>
      <c r="BU214">
        <v>0</v>
      </c>
      <c r="BV214">
        <v>0</v>
      </c>
      <c r="BW214">
        <v>0</v>
      </c>
      <c r="CX214">
        <f>Y214*Source!I105</f>
        <v>1.0283759999999997</v>
      </c>
      <c r="CY214">
        <f>AB214</f>
        <v>16.64</v>
      </c>
      <c r="CZ214">
        <f>AF214</f>
        <v>16.64</v>
      </c>
      <c r="DA214">
        <f>AJ214</f>
        <v>1</v>
      </c>
      <c r="DB214">
        <f>ROUND((((ROUND(AT214*CZ214,2)*3)*1.2)*1.15),6)</f>
        <v>285.20460000000003</v>
      </c>
      <c r="DC214">
        <f>ROUND((((ROUND(AT214*AG214,2)*3)*1.2)*1.15),6)</f>
        <v>0</v>
      </c>
    </row>
    <row r="215" spans="1:107" x14ac:dyDescent="0.2">
      <c r="A215">
        <f>ROW(Source!A105)</f>
        <v>105</v>
      </c>
      <c r="B215">
        <v>76147896</v>
      </c>
      <c r="C215">
        <v>76148540</v>
      </c>
      <c r="D215">
        <v>48914824</v>
      </c>
      <c r="E215">
        <v>1</v>
      </c>
      <c r="F215">
        <v>1</v>
      </c>
      <c r="G215">
        <v>1</v>
      </c>
      <c r="H215">
        <v>3</v>
      </c>
      <c r="I215" t="s">
        <v>753</v>
      </c>
      <c r="J215" t="s">
        <v>754</v>
      </c>
      <c r="K215" t="s">
        <v>755</v>
      </c>
      <c r="L215">
        <v>1354</v>
      </c>
      <c r="N215">
        <v>1010</v>
      </c>
      <c r="O215" t="s">
        <v>149</v>
      </c>
      <c r="P215" t="s">
        <v>149</v>
      </c>
      <c r="Q215">
        <v>1</v>
      </c>
      <c r="W215">
        <v>0</v>
      </c>
      <c r="X215">
        <v>117063084</v>
      </c>
      <c r="Y215">
        <v>61.800000000000004</v>
      </c>
      <c r="AA215">
        <v>143.94</v>
      </c>
      <c r="AB215">
        <v>0</v>
      </c>
      <c r="AC215">
        <v>0</v>
      </c>
      <c r="AD215">
        <v>0</v>
      </c>
      <c r="AE215">
        <v>143.94</v>
      </c>
      <c r="AF215">
        <v>0</v>
      </c>
      <c r="AG215">
        <v>0</v>
      </c>
      <c r="AH215">
        <v>0</v>
      </c>
      <c r="AI215">
        <v>1</v>
      </c>
      <c r="AJ215">
        <v>1</v>
      </c>
      <c r="AK215">
        <v>1</v>
      </c>
      <c r="AL215">
        <v>1</v>
      </c>
      <c r="AN215">
        <v>0</v>
      </c>
      <c r="AO215">
        <v>1</v>
      </c>
      <c r="AP215">
        <v>1</v>
      </c>
      <c r="AQ215">
        <v>0</v>
      </c>
      <c r="AR215">
        <v>0</v>
      </c>
      <c r="AS215" t="s">
        <v>3</v>
      </c>
      <c r="AT215">
        <v>20.6</v>
      </c>
      <c r="AU215" t="s">
        <v>183</v>
      </c>
      <c r="AV215">
        <v>0</v>
      </c>
      <c r="AW215">
        <v>2</v>
      </c>
      <c r="AX215">
        <v>76148552</v>
      </c>
      <c r="AY215">
        <v>1</v>
      </c>
      <c r="AZ215">
        <v>0</v>
      </c>
      <c r="BA215">
        <v>215</v>
      </c>
      <c r="BB215">
        <v>0</v>
      </c>
      <c r="BC215">
        <v>0</v>
      </c>
      <c r="BD215">
        <v>0</v>
      </c>
      <c r="BE215">
        <v>0</v>
      </c>
      <c r="BF215">
        <v>0</v>
      </c>
      <c r="BG215">
        <v>0</v>
      </c>
      <c r="BH215">
        <v>0</v>
      </c>
      <c r="BI215">
        <v>0</v>
      </c>
      <c r="BJ215">
        <v>0</v>
      </c>
      <c r="BK215">
        <v>0</v>
      </c>
      <c r="BL215">
        <v>0</v>
      </c>
      <c r="BM215">
        <v>0</v>
      </c>
      <c r="BN215">
        <v>0</v>
      </c>
      <c r="BO215">
        <v>0</v>
      </c>
      <c r="BP215">
        <v>0</v>
      </c>
      <c r="BQ215">
        <v>0</v>
      </c>
      <c r="BR215">
        <v>0</v>
      </c>
      <c r="BS215">
        <v>0</v>
      </c>
      <c r="BT215">
        <v>0</v>
      </c>
      <c r="BU215">
        <v>0</v>
      </c>
      <c r="BV215">
        <v>0</v>
      </c>
      <c r="BW215">
        <v>0</v>
      </c>
      <c r="CX215">
        <f>Y215*Source!I105</f>
        <v>3.7080000000000002</v>
      </c>
      <c r="CY215">
        <f>AA215</f>
        <v>143.94</v>
      </c>
      <c r="CZ215">
        <f>AE215</f>
        <v>143.94</v>
      </c>
      <c r="DA215">
        <f>AI215</f>
        <v>1</v>
      </c>
      <c r="DB215">
        <f>ROUND((ROUND(AT215*CZ215,2)*3),6)</f>
        <v>8895.48</v>
      </c>
      <c r="DC215">
        <f>ROUND((ROUND(AT215*AG215,2)*3),6)</f>
        <v>0</v>
      </c>
    </row>
    <row r="216" spans="1:107" x14ac:dyDescent="0.2">
      <c r="A216">
        <f>ROW(Source!A105)</f>
        <v>105</v>
      </c>
      <c r="B216">
        <v>76147896</v>
      </c>
      <c r="C216">
        <v>76148540</v>
      </c>
      <c r="D216">
        <v>48965123</v>
      </c>
      <c r="E216">
        <v>1</v>
      </c>
      <c r="F216">
        <v>1</v>
      </c>
      <c r="G216">
        <v>1</v>
      </c>
      <c r="H216">
        <v>3</v>
      </c>
      <c r="I216" t="s">
        <v>756</v>
      </c>
      <c r="J216" t="s">
        <v>757</v>
      </c>
      <c r="K216" t="s">
        <v>758</v>
      </c>
      <c r="L216">
        <v>1354</v>
      </c>
      <c r="N216">
        <v>1010</v>
      </c>
      <c r="O216" t="s">
        <v>149</v>
      </c>
      <c r="P216" t="s">
        <v>149</v>
      </c>
      <c r="Q216">
        <v>1</v>
      </c>
      <c r="W216">
        <v>0</v>
      </c>
      <c r="X216">
        <v>-697730710</v>
      </c>
      <c r="Y216">
        <v>185.39999999999998</v>
      </c>
      <c r="AA216">
        <v>6.89</v>
      </c>
      <c r="AB216">
        <v>0</v>
      </c>
      <c r="AC216">
        <v>0</v>
      </c>
      <c r="AD216">
        <v>0</v>
      </c>
      <c r="AE216">
        <v>6.89</v>
      </c>
      <c r="AF216">
        <v>0</v>
      </c>
      <c r="AG216">
        <v>0</v>
      </c>
      <c r="AH216">
        <v>0</v>
      </c>
      <c r="AI216">
        <v>1</v>
      </c>
      <c r="AJ216">
        <v>1</v>
      </c>
      <c r="AK216">
        <v>1</v>
      </c>
      <c r="AL216">
        <v>1</v>
      </c>
      <c r="AN216">
        <v>0</v>
      </c>
      <c r="AO216">
        <v>1</v>
      </c>
      <c r="AP216">
        <v>1</v>
      </c>
      <c r="AQ216">
        <v>0</v>
      </c>
      <c r="AR216">
        <v>0</v>
      </c>
      <c r="AS216" t="s">
        <v>3</v>
      </c>
      <c r="AT216">
        <v>61.8</v>
      </c>
      <c r="AU216" t="s">
        <v>183</v>
      </c>
      <c r="AV216">
        <v>0</v>
      </c>
      <c r="AW216">
        <v>2</v>
      </c>
      <c r="AX216">
        <v>76148553</v>
      </c>
      <c r="AY216">
        <v>1</v>
      </c>
      <c r="AZ216">
        <v>0</v>
      </c>
      <c r="BA216">
        <v>216</v>
      </c>
      <c r="BB216">
        <v>0</v>
      </c>
      <c r="BC216">
        <v>0</v>
      </c>
      <c r="BD216">
        <v>0</v>
      </c>
      <c r="BE216">
        <v>0</v>
      </c>
      <c r="BF216">
        <v>0</v>
      </c>
      <c r="BG216">
        <v>0</v>
      </c>
      <c r="BH216">
        <v>0</v>
      </c>
      <c r="BI216">
        <v>0</v>
      </c>
      <c r="BJ216">
        <v>0</v>
      </c>
      <c r="BK216">
        <v>0</v>
      </c>
      <c r="BL216">
        <v>0</v>
      </c>
      <c r="BM216">
        <v>0</v>
      </c>
      <c r="BN216">
        <v>0</v>
      </c>
      <c r="BO216">
        <v>0</v>
      </c>
      <c r="BP216">
        <v>0</v>
      </c>
      <c r="BQ216">
        <v>0</v>
      </c>
      <c r="BR216">
        <v>0</v>
      </c>
      <c r="BS216">
        <v>0</v>
      </c>
      <c r="BT216">
        <v>0</v>
      </c>
      <c r="BU216">
        <v>0</v>
      </c>
      <c r="BV216">
        <v>0</v>
      </c>
      <c r="BW216">
        <v>0</v>
      </c>
      <c r="CX216">
        <f>Y216*Source!I105</f>
        <v>11.123999999999999</v>
      </c>
      <c r="CY216">
        <f>AA216</f>
        <v>6.89</v>
      </c>
      <c r="CZ216">
        <f>AE216</f>
        <v>6.89</v>
      </c>
      <c r="DA216">
        <f>AI216</f>
        <v>1</v>
      </c>
      <c r="DB216">
        <f>ROUND((ROUND(AT216*CZ216,2)*3),6)</f>
        <v>1277.4000000000001</v>
      </c>
      <c r="DC216">
        <f>ROUND((ROUND(AT216*AG216,2)*3),6)</f>
        <v>0</v>
      </c>
    </row>
    <row r="217" spans="1:107" x14ac:dyDescent="0.2">
      <c r="A217">
        <f>ROW(Source!A105)</f>
        <v>105</v>
      </c>
      <c r="B217">
        <v>76147896</v>
      </c>
      <c r="C217">
        <v>76148540</v>
      </c>
      <c r="D217">
        <v>48974791</v>
      </c>
      <c r="E217">
        <v>1</v>
      </c>
      <c r="F217">
        <v>1</v>
      </c>
      <c r="G217">
        <v>1</v>
      </c>
      <c r="H217">
        <v>3</v>
      </c>
      <c r="I217" t="s">
        <v>658</v>
      </c>
      <c r="J217" t="s">
        <v>659</v>
      </c>
      <c r="K217" t="s">
        <v>660</v>
      </c>
      <c r="L217">
        <v>1374</v>
      </c>
      <c r="N217">
        <v>1013</v>
      </c>
      <c r="O217" t="s">
        <v>661</v>
      </c>
      <c r="P217" t="s">
        <v>661</v>
      </c>
      <c r="Q217">
        <v>1</v>
      </c>
      <c r="W217">
        <v>0</v>
      </c>
      <c r="X217">
        <v>-1347562341</v>
      </c>
      <c r="Y217">
        <v>193.95000000000002</v>
      </c>
      <c r="AA217">
        <v>1</v>
      </c>
      <c r="AB217">
        <v>0</v>
      </c>
      <c r="AC217">
        <v>0</v>
      </c>
      <c r="AD217">
        <v>0</v>
      </c>
      <c r="AE217">
        <v>1</v>
      </c>
      <c r="AF217">
        <v>0</v>
      </c>
      <c r="AG217">
        <v>0</v>
      </c>
      <c r="AH217">
        <v>0</v>
      </c>
      <c r="AI217">
        <v>1</v>
      </c>
      <c r="AJ217">
        <v>1</v>
      </c>
      <c r="AK217">
        <v>1</v>
      </c>
      <c r="AL217">
        <v>1</v>
      </c>
      <c r="AN217">
        <v>0</v>
      </c>
      <c r="AO217">
        <v>1</v>
      </c>
      <c r="AP217">
        <v>1</v>
      </c>
      <c r="AQ217">
        <v>0</v>
      </c>
      <c r="AR217">
        <v>0</v>
      </c>
      <c r="AS217" t="s">
        <v>3</v>
      </c>
      <c r="AT217">
        <v>64.650000000000006</v>
      </c>
      <c r="AU217" t="s">
        <v>183</v>
      </c>
      <c r="AV217">
        <v>0</v>
      </c>
      <c r="AW217">
        <v>2</v>
      </c>
      <c r="AX217">
        <v>76148554</v>
      </c>
      <c r="AY217">
        <v>1</v>
      </c>
      <c r="AZ217">
        <v>0</v>
      </c>
      <c r="BA217">
        <v>217</v>
      </c>
      <c r="BB217">
        <v>0</v>
      </c>
      <c r="BC217">
        <v>0</v>
      </c>
      <c r="BD217">
        <v>0</v>
      </c>
      <c r="BE217">
        <v>0</v>
      </c>
      <c r="BF217">
        <v>0</v>
      </c>
      <c r="BG217">
        <v>0</v>
      </c>
      <c r="BH217">
        <v>0</v>
      </c>
      <c r="BI217">
        <v>0</v>
      </c>
      <c r="BJ217">
        <v>0</v>
      </c>
      <c r="BK217">
        <v>0</v>
      </c>
      <c r="BL217">
        <v>0</v>
      </c>
      <c r="BM217">
        <v>0</v>
      </c>
      <c r="BN217">
        <v>0</v>
      </c>
      <c r="BO217">
        <v>0</v>
      </c>
      <c r="BP217">
        <v>0</v>
      </c>
      <c r="BQ217">
        <v>0</v>
      </c>
      <c r="BR217">
        <v>0</v>
      </c>
      <c r="BS217">
        <v>0</v>
      </c>
      <c r="BT217">
        <v>0</v>
      </c>
      <c r="BU217">
        <v>0</v>
      </c>
      <c r="BV217">
        <v>0</v>
      </c>
      <c r="BW217">
        <v>0</v>
      </c>
      <c r="CX217">
        <f>Y217*Source!I105</f>
        <v>11.637</v>
      </c>
      <c r="CY217">
        <f>AA217</f>
        <v>1</v>
      </c>
      <c r="CZ217">
        <f>AE217</f>
        <v>1</v>
      </c>
      <c r="DA217">
        <f>AI217</f>
        <v>1</v>
      </c>
      <c r="DB217">
        <f>ROUND((ROUND(AT217*CZ217,2)*3),6)</f>
        <v>193.95</v>
      </c>
      <c r="DC217">
        <f>ROUND((ROUND(AT217*AG217,2)*3),6)</f>
        <v>0</v>
      </c>
    </row>
    <row r="218" spans="1:107" x14ac:dyDescent="0.2">
      <c r="A218">
        <f>ROW(Source!A106)</f>
        <v>106</v>
      </c>
      <c r="B218">
        <v>76147894</v>
      </c>
      <c r="C218">
        <v>76148540</v>
      </c>
      <c r="D218">
        <v>42475093</v>
      </c>
      <c r="E218">
        <v>1</v>
      </c>
      <c r="F218">
        <v>1</v>
      </c>
      <c r="G218">
        <v>1</v>
      </c>
      <c r="H218">
        <v>1</v>
      </c>
      <c r="I218" t="s">
        <v>752</v>
      </c>
      <c r="J218" t="s">
        <v>3</v>
      </c>
      <c r="K218" t="s">
        <v>663</v>
      </c>
      <c r="L218">
        <v>1369</v>
      </c>
      <c r="N218">
        <v>1013</v>
      </c>
      <c r="O218" t="s">
        <v>623</v>
      </c>
      <c r="P218" t="s">
        <v>623</v>
      </c>
      <c r="Q218">
        <v>1</v>
      </c>
      <c r="W218">
        <v>0</v>
      </c>
      <c r="X218">
        <v>-927003078</v>
      </c>
      <c r="Y218">
        <v>1391.0399999999997</v>
      </c>
      <c r="AA218">
        <v>0</v>
      </c>
      <c r="AB218">
        <v>0</v>
      </c>
      <c r="AC218">
        <v>0</v>
      </c>
      <c r="AD218">
        <v>11.06</v>
      </c>
      <c r="AE218">
        <v>0</v>
      </c>
      <c r="AF218">
        <v>0</v>
      </c>
      <c r="AG218">
        <v>0</v>
      </c>
      <c r="AH218">
        <v>11.06</v>
      </c>
      <c r="AI218">
        <v>1</v>
      </c>
      <c r="AJ218">
        <v>1</v>
      </c>
      <c r="AK218">
        <v>1</v>
      </c>
      <c r="AL218">
        <v>1</v>
      </c>
      <c r="AN218">
        <v>0</v>
      </c>
      <c r="AO218">
        <v>1</v>
      </c>
      <c r="AP218">
        <v>1</v>
      </c>
      <c r="AQ218">
        <v>0</v>
      </c>
      <c r="AR218">
        <v>0</v>
      </c>
      <c r="AS218" t="s">
        <v>3</v>
      </c>
      <c r="AT218">
        <v>336</v>
      </c>
      <c r="AU218" t="s">
        <v>188</v>
      </c>
      <c r="AV218">
        <v>1</v>
      </c>
      <c r="AW218">
        <v>2</v>
      </c>
      <c r="AX218">
        <v>76148548</v>
      </c>
      <c r="AY218">
        <v>1</v>
      </c>
      <c r="AZ218">
        <v>0</v>
      </c>
      <c r="BA218">
        <v>218</v>
      </c>
      <c r="BB218">
        <v>0</v>
      </c>
      <c r="BC218">
        <v>0</v>
      </c>
      <c r="BD218">
        <v>0</v>
      </c>
      <c r="BE218">
        <v>0</v>
      </c>
      <c r="BF218">
        <v>0</v>
      </c>
      <c r="BG218">
        <v>0</v>
      </c>
      <c r="BH218">
        <v>0</v>
      </c>
      <c r="BI218">
        <v>0</v>
      </c>
      <c r="BJ218">
        <v>0</v>
      </c>
      <c r="BK218">
        <v>0</v>
      </c>
      <c r="BL218">
        <v>0</v>
      </c>
      <c r="BM218">
        <v>0</v>
      </c>
      <c r="BN218">
        <v>0</v>
      </c>
      <c r="BO218">
        <v>0</v>
      </c>
      <c r="BP218">
        <v>0</v>
      </c>
      <c r="BQ218">
        <v>0</v>
      </c>
      <c r="BR218">
        <v>0</v>
      </c>
      <c r="BS218">
        <v>0</v>
      </c>
      <c r="BT218">
        <v>0</v>
      </c>
      <c r="BU218">
        <v>0</v>
      </c>
      <c r="BV218">
        <v>0</v>
      </c>
      <c r="BW218">
        <v>0</v>
      </c>
      <c r="CX218">
        <f>Y218*Source!I106</f>
        <v>83.462399999999988</v>
      </c>
      <c r="CY218">
        <f>AD218</f>
        <v>11.06</v>
      </c>
      <c r="CZ218">
        <f>AH218</f>
        <v>11.06</v>
      </c>
      <c r="DA218">
        <f>AL218</f>
        <v>1</v>
      </c>
      <c r="DB218">
        <f>ROUND((((ROUND(AT218*CZ218,2)*3)*1.2)*1.15),6)</f>
        <v>15384.902400000001</v>
      </c>
      <c r="DC218">
        <f>ROUND((((ROUND(AT218*AG218,2)*3)*1.2)*1.15),6)</f>
        <v>0</v>
      </c>
    </row>
    <row r="219" spans="1:107" x14ac:dyDescent="0.2">
      <c r="A219">
        <f>ROW(Source!A106)</f>
        <v>106</v>
      </c>
      <c r="B219">
        <v>76147894</v>
      </c>
      <c r="C219">
        <v>76148540</v>
      </c>
      <c r="D219">
        <v>121548</v>
      </c>
      <c r="E219">
        <v>1</v>
      </c>
      <c r="F219">
        <v>1</v>
      </c>
      <c r="G219">
        <v>1</v>
      </c>
      <c r="H219">
        <v>1</v>
      </c>
      <c r="I219" t="s">
        <v>30</v>
      </c>
      <c r="J219" t="s">
        <v>3</v>
      </c>
      <c r="K219" t="s">
        <v>628</v>
      </c>
      <c r="L219">
        <v>608254</v>
      </c>
      <c r="N219">
        <v>1013</v>
      </c>
      <c r="O219" t="s">
        <v>629</v>
      </c>
      <c r="P219" t="s">
        <v>629</v>
      </c>
      <c r="Q219">
        <v>1</v>
      </c>
      <c r="W219">
        <v>0</v>
      </c>
      <c r="X219">
        <v>-185737400</v>
      </c>
      <c r="Y219">
        <v>561.54959999999983</v>
      </c>
      <c r="AA219">
        <v>0</v>
      </c>
      <c r="AB219">
        <v>0</v>
      </c>
      <c r="AC219">
        <v>0</v>
      </c>
      <c r="AD219">
        <v>0</v>
      </c>
      <c r="AE219">
        <v>0</v>
      </c>
      <c r="AF219">
        <v>0</v>
      </c>
      <c r="AG219">
        <v>0</v>
      </c>
      <c r="AH219">
        <v>0</v>
      </c>
      <c r="AI219">
        <v>1</v>
      </c>
      <c r="AJ219">
        <v>1</v>
      </c>
      <c r="AK219">
        <v>1</v>
      </c>
      <c r="AL219">
        <v>1</v>
      </c>
      <c r="AN219">
        <v>0</v>
      </c>
      <c r="AO219">
        <v>1</v>
      </c>
      <c r="AP219">
        <v>1</v>
      </c>
      <c r="AQ219">
        <v>0</v>
      </c>
      <c r="AR219">
        <v>0</v>
      </c>
      <c r="AS219" t="s">
        <v>3</v>
      </c>
      <c r="AT219">
        <v>135.63999999999999</v>
      </c>
      <c r="AU219" t="s">
        <v>188</v>
      </c>
      <c r="AV219">
        <v>2</v>
      </c>
      <c r="AW219">
        <v>2</v>
      </c>
      <c r="AX219">
        <v>76148549</v>
      </c>
      <c r="AY219">
        <v>1</v>
      </c>
      <c r="AZ219">
        <v>0</v>
      </c>
      <c r="BA219">
        <v>219</v>
      </c>
      <c r="BB219">
        <v>0</v>
      </c>
      <c r="BC219">
        <v>0</v>
      </c>
      <c r="BD219">
        <v>0</v>
      </c>
      <c r="BE219">
        <v>0</v>
      </c>
      <c r="BF219">
        <v>0</v>
      </c>
      <c r="BG219">
        <v>0</v>
      </c>
      <c r="BH219">
        <v>0</v>
      </c>
      <c r="BI219">
        <v>0</v>
      </c>
      <c r="BJ219">
        <v>0</v>
      </c>
      <c r="BK219">
        <v>0</v>
      </c>
      <c r="BL219">
        <v>0</v>
      </c>
      <c r="BM219">
        <v>0</v>
      </c>
      <c r="BN219">
        <v>0</v>
      </c>
      <c r="BO219">
        <v>0</v>
      </c>
      <c r="BP219">
        <v>0</v>
      </c>
      <c r="BQ219">
        <v>0</v>
      </c>
      <c r="BR219">
        <v>0</v>
      </c>
      <c r="BS219">
        <v>0</v>
      </c>
      <c r="BT219">
        <v>0</v>
      </c>
      <c r="BU219">
        <v>0</v>
      </c>
      <c r="BV219">
        <v>0</v>
      </c>
      <c r="BW219">
        <v>0</v>
      </c>
      <c r="CX219">
        <f>Y219*Source!I106</f>
        <v>33.692975999999987</v>
      </c>
      <c r="CY219">
        <f>AD219</f>
        <v>0</v>
      </c>
      <c r="CZ219">
        <f>AH219</f>
        <v>0</v>
      </c>
      <c r="DA219">
        <f>AL219</f>
        <v>1</v>
      </c>
      <c r="DB219">
        <f>ROUND((((ROUND(AT219*CZ219,2)*3)*1.2)*1.15),6)</f>
        <v>0</v>
      </c>
      <c r="DC219">
        <f>ROUND((((ROUND(AT219*AG219,2)*3)*1.2)*1.15),6)</f>
        <v>0</v>
      </c>
    </row>
    <row r="220" spans="1:107" x14ac:dyDescent="0.2">
      <c r="A220">
        <f>ROW(Source!A106)</f>
        <v>106</v>
      </c>
      <c r="B220">
        <v>76147894</v>
      </c>
      <c r="C220">
        <v>76148540</v>
      </c>
      <c r="D220">
        <v>48976039</v>
      </c>
      <c r="E220">
        <v>1</v>
      </c>
      <c r="F220">
        <v>1</v>
      </c>
      <c r="G220">
        <v>1</v>
      </c>
      <c r="H220">
        <v>2</v>
      </c>
      <c r="I220" t="s">
        <v>691</v>
      </c>
      <c r="J220" t="s">
        <v>692</v>
      </c>
      <c r="K220" t="s">
        <v>693</v>
      </c>
      <c r="L220">
        <v>1368</v>
      </c>
      <c r="N220">
        <v>1011</v>
      </c>
      <c r="O220" t="s">
        <v>633</v>
      </c>
      <c r="P220" t="s">
        <v>633</v>
      </c>
      <c r="Q220">
        <v>1</v>
      </c>
      <c r="W220">
        <v>0</v>
      </c>
      <c r="X220">
        <v>-1683568813</v>
      </c>
      <c r="Y220">
        <v>280.77479999999991</v>
      </c>
      <c r="AA220">
        <v>0</v>
      </c>
      <c r="AB220">
        <v>425.57</v>
      </c>
      <c r="AC220">
        <v>25.1</v>
      </c>
      <c r="AD220">
        <v>0</v>
      </c>
      <c r="AE220">
        <v>0</v>
      </c>
      <c r="AF220">
        <v>425.57</v>
      </c>
      <c r="AG220">
        <v>25.1</v>
      </c>
      <c r="AH220">
        <v>0</v>
      </c>
      <c r="AI220">
        <v>1</v>
      </c>
      <c r="AJ220">
        <v>1</v>
      </c>
      <c r="AK220">
        <v>1</v>
      </c>
      <c r="AL220">
        <v>1</v>
      </c>
      <c r="AN220">
        <v>0</v>
      </c>
      <c r="AO220">
        <v>1</v>
      </c>
      <c r="AP220">
        <v>1</v>
      </c>
      <c r="AQ220">
        <v>0</v>
      </c>
      <c r="AR220">
        <v>0</v>
      </c>
      <c r="AS220" t="s">
        <v>3</v>
      </c>
      <c r="AT220">
        <v>67.819999999999993</v>
      </c>
      <c r="AU220" t="s">
        <v>188</v>
      </c>
      <c r="AV220">
        <v>0</v>
      </c>
      <c r="AW220">
        <v>2</v>
      </c>
      <c r="AX220">
        <v>76148550</v>
      </c>
      <c r="AY220">
        <v>1</v>
      </c>
      <c r="AZ220">
        <v>0</v>
      </c>
      <c r="BA220">
        <v>220</v>
      </c>
      <c r="BB220">
        <v>0</v>
      </c>
      <c r="BC220">
        <v>0</v>
      </c>
      <c r="BD220">
        <v>0</v>
      </c>
      <c r="BE220">
        <v>0</v>
      </c>
      <c r="BF220">
        <v>0</v>
      </c>
      <c r="BG220">
        <v>0</v>
      </c>
      <c r="BH220">
        <v>0</v>
      </c>
      <c r="BI220">
        <v>0</v>
      </c>
      <c r="BJ220">
        <v>0</v>
      </c>
      <c r="BK220">
        <v>0</v>
      </c>
      <c r="BL220">
        <v>0</v>
      </c>
      <c r="BM220">
        <v>0</v>
      </c>
      <c r="BN220">
        <v>0</v>
      </c>
      <c r="BO220">
        <v>0</v>
      </c>
      <c r="BP220">
        <v>0</v>
      </c>
      <c r="BQ220">
        <v>0</v>
      </c>
      <c r="BR220">
        <v>0</v>
      </c>
      <c r="BS220">
        <v>0</v>
      </c>
      <c r="BT220">
        <v>0</v>
      </c>
      <c r="BU220">
        <v>0</v>
      </c>
      <c r="BV220">
        <v>0</v>
      </c>
      <c r="BW220">
        <v>0</v>
      </c>
      <c r="CX220">
        <f>Y220*Source!I106</f>
        <v>16.846487999999994</v>
      </c>
      <c r="CY220">
        <f>AB220</f>
        <v>425.57</v>
      </c>
      <c r="CZ220">
        <f>AF220</f>
        <v>425.57</v>
      </c>
      <c r="DA220">
        <f>AJ220</f>
        <v>1</v>
      </c>
      <c r="DB220">
        <f>ROUND((((ROUND(AT220*CZ220,2)*3)*1.2)*1.15),6)</f>
        <v>119489.34239999999</v>
      </c>
      <c r="DC220">
        <f>ROUND((((ROUND(AT220*AG220,2)*3)*1.2)*1.15),6)</f>
        <v>7047.4391999999998</v>
      </c>
    </row>
    <row r="221" spans="1:107" x14ac:dyDescent="0.2">
      <c r="A221">
        <f>ROW(Source!A106)</f>
        <v>106</v>
      </c>
      <c r="B221">
        <v>76147894</v>
      </c>
      <c r="C221">
        <v>76148540</v>
      </c>
      <c r="D221">
        <v>48976112</v>
      </c>
      <c r="E221">
        <v>1</v>
      </c>
      <c r="F221">
        <v>1</v>
      </c>
      <c r="G221">
        <v>1</v>
      </c>
      <c r="H221">
        <v>2</v>
      </c>
      <c r="I221" t="s">
        <v>694</v>
      </c>
      <c r="J221" t="s">
        <v>695</v>
      </c>
      <c r="K221" t="s">
        <v>696</v>
      </c>
      <c r="L221">
        <v>1368</v>
      </c>
      <c r="N221">
        <v>1011</v>
      </c>
      <c r="O221" t="s">
        <v>633</v>
      </c>
      <c r="P221" t="s">
        <v>633</v>
      </c>
      <c r="Q221">
        <v>1</v>
      </c>
      <c r="W221">
        <v>0</v>
      </c>
      <c r="X221">
        <v>372233507</v>
      </c>
      <c r="Y221">
        <v>17.139599999999994</v>
      </c>
      <c r="AA221">
        <v>0</v>
      </c>
      <c r="AB221">
        <v>16.64</v>
      </c>
      <c r="AC221">
        <v>0</v>
      </c>
      <c r="AD221">
        <v>0</v>
      </c>
      <c r="AE221">
        <v>0</v>
      </c>
      <c r="AF221">
        <v>16.64</v>
      </c>
      <c r="AG221">
        <v>0</v>
      </c>
      <c r="AH221">
        <v>0</v>
      </c>
      <c r="AI221">
        <v>1</v>
      </c>
      <c r="AJ221">
        <v>1</v>
      </c>
      <c r="AK221">
        <v>1</v>
      </c>
      <c r="AL221">
        <v>1</v>
      </c>
      <c r="AN221">
        <v>0</v>
      </c>
      <c r="AO221">
        <v>1</v>
      </c>
      <c r="AP221">
        <v>1</v>
      </c>
      <c r="AQ221">
        <v>0</v>
      </c>
      <c r="AR221">
        <v>0</v>
      </c>
      <c r="AS221" t="s">
        <v>3</v>
      </c>
      <c r="AT221">
        <v>4.1399999999999997</v>
      </c>
      <c r="AU221" t="s">
        <v>188</v>
      </c>
      <c r="AV221">
        <v>0</v>
      </c>
      <c r="AW221">
        <v>2</v>
      </c>
      <c r="AX221">
        <v>76148551</v>
      </c>
      <c r="AY221">
        <v>1</v>
      </c>
      <c r="AZ221">
        <v>0</v>
      </c>
      <c r="BA221">
        <v>221</v>
      </c>
      <c r="BB221">
        <v>0</v>
      </c>
      <c r="BC221">
        <v>0</v>
      </c>
      <c r="BD221">
        <v>0</v>
      </c>
      <c r="BE221">
        <v>0</v>
      </c>
      <c r="BF221">
        <v>0</v>
      </c>
      <c r="BG221">
        <v>0</v>
      </c>
      <c r="BH221">
        <v>0</v>
      </c>
      <c r="BI221">
        <v>0</v>
      </c>
      <c r="BJ221">
        <v>0</v>
      </c>
      <c r="BK221">
        <v>0</v>
      </c>
      <c r="BL221">
        <v>0</v>
      </c>
      <c r="BM221">
        <v>0</v>
      </c>
      <c r="BN221">
        <v>0</v>
      </c>
      <c r="BO221">
        <v>0</v>
      </c>
      <c r="BP221">
        <v>0</v>
      </c>
      <c r="BQ221">
        <v>0</v>
      </c>
      <c r="BR221">
        <v>0</v>
      </c>
      <c r="BS221">
        <v>0</v>
      </c>
      <c r="BT221">
        <v>0</v>
      </c>
      <c r="BU221">
        <v>0</v>
      </c>
      <c r="BV221">
        <v>0</v>
      </c>
      <c r="BW221">
        <v>0</v>
      </c>
      <c r="CX221">
        <f>Y221*Source!I106</f>
        <v>1.0283759999999997</v>
      </c>
      <c r="CY221">
        <f>AB221</f>
        <v>16.64</v>
      </c>
      <c r="CZ221">
        <f>AF221</f>
        <v>16.64</v>
      </c>
      <c r="DA221">
        <f>AJ221</f>
        <v>1</v>
      </c>
      <c r="DB221">
        <f>ROUND((((ROUND(AT221*CZ221,2)*3)*1.2)*1.15),6)</f>
        <v>285.20460000000003</v>
      </c>
      <c r="DC221">
        <f>ROUND((((ROUND(AT221*AG221,2)*3)*1.2)*1.15),6)</f>
        <v>0</v>
      </c>
    </row>
    <row r="222" spans="1:107" x14ac:dyDescent="0.2">
      <c r="A222">
        <f>ROW(Source!A106)</f>
        <v>106</v>
      </c>
      <c r="B222">
        <v>76147894</v>
      </c>
      <c r="C222">
        <v>76148540</v>
      </c>
      <c r="D222">
        <v>48914824</v>
      </c>
      <c r="E222">
        <v>1</v>
      </c>
      <c r="F222">
        <v>1</v>
      </c>
      <c r="G222">
        <v>1</v>
      </c>
      <c r="H222">
        <v>3</v>
      </c>
      <c r="I222" t="s">
        <v>753</v>
      </c>
      <c r="J222" t="s">
        <v>754</v>
      </c>
      <c r="K222" t="s">
        <v>755</v>
      </c>
      <c r="L222">
        <v>1354</v>
      </c>
      <c r="N222">
        <v>1010</v>
      </c>
      <c r="O222" t="s">
        <v>149</v>
      </c>
      <c r="P222" t="s">
        <v>149</v>
      </c>
      <c r="Q222">
        <v>1</v>
      </c>
      <c r="W222">
        <v>0</v>
      </c>
      <c r="X222">
        <v>117063084</v>
      </c>
      <c r="Y222">
        <v>61.800000000000004</v>
      </c>
      <c r="AA222">
        <v>143.94</v>
      </c>
      <c r="AB222">
        <v>0</v>
      </c>
      <c r="AC222">
        <v>0</v>
      </c>
      <c r="AD222">
        <v>0</v>
      </c>
      <c r="AE222">
        <v>143.94</v>
      </c>
      <c r="AF222">
        <v>0</v>
      </c>
      <c r="AG222">
        <v>0</v>
      </c>
      <c r="AH222">
        <v>0</v>
      </c>
      <c r="AI222">
        <v>1</v>
      </c>
      <c r="AJ222">
        <v>1</v>
      </c>
      <c r="AK222">
        <v>1</v>
      </c>
      <c r="AL222">
        <v>1</v>
      </c>
      <c r="AN222">
        <v>0</v>
      </c>
      <c r="AO222">
        <v>1</v>
      </c>
      <c r="AP222">
        <v>1</v>
      </c>
      <c r="AQ222">
        <v>0</v>
      </c>
      <c r="AR222">
        <v>0</v>
      </c>
      <c r="AS222" t="s">
        <v>3</v>
      </c>
      <c r="AT222">
        <v>20.6</v>
      </c>
      <c r="AU222" t="s">
        <v>183</v>
      </c>
      <c r="AV222">
        <v>0</v>
      </c>
      <c r="AW222">
        <v>2</v>
      </c>
      <c r="AX222">
        <v>76148552</v>
      </c>
      <c r="AY222">
        <v>1</v>
      </c>
      <c r="AZ222">
        <v>0</v>
      </c>
      <c r="BA222">
        <v>222</v>
      </c>
      <c r="BB222">
        <v>0</v>
      </c>
      <c r="BC222">
        <v>0</v>
      </c>
      <c r="BD222">
        <v>0</v>
      </c>
      <c r="BE222">
        <v>0</v>
      </c>
      <c r="BF222">
        <v>0</v>
      </c>
      <c r="BG222">
        <v>0</v>
      </c>
      <c r="BH222">
        <v>0</v>
      </c>
      <c r="BI222">
        <v>0</v>
      </c>
      <c r="BJ222">
        <v>0</v>
      </c>
      <c r="BK222">
        <v>0</v>
      </c>
      <c r="BL222">
        <v>0</v>
      </c>
      <c r="BM222">
        <v>0</v>
      </c>
      <c r="BN222">
        <v>0</v>
      </c>
      <c r="BO222">
        <v>0</v>
      </c>
      <c r="BP222">
        <v>0</v>
      </c>
      <c r="BQ222">
        <v>0</v>
      </c>
      <c r="BR222">
        <v>0</v>
      </c>
      <c r="BS222">
        <v>0</v>
      </c>
      <c r="BT222">
        <v>0</v>
      </c>
      <c r="BU222">
        <v>0</v>
      </c>
      <c r="BV222">
        <v>0</v>
      </c>
      <c r="BW222">
        <v>0</v>
      </c>
      <c r="CX222">
        <f>Y222*Source!I106</f>
        <v>3.7080000000000002</v>
      </c>
      <c r="CY222">
        <f>AA222</f>
        <v>143.94</v>
      </c>
      <c r="CZ222">
        <f>AE222</f>
        <v>143.94</v>
      </c>
      <c r="DA222">
        <f>AI222</f>
        <v>1</v>
      </c>
      <c r="DB222">
        <f>ROUND((ROUND(AT222*CZ222,2)*3),6)</f>
        <v>8895.48</v>
      </c>
      <c r="DC222">
        <f>ROUND((ROUND(AT222*AG222,2)*3),6)</f>
        <v>0</v>
      </c>
    </row>
    <row r="223" spans="1:107" x14ac:dyDescent="0.2">
      <c r="A223">
        <f>ROW(Source!A106)</f>
        <v>106</v>
      </c>
      <c r="B223">
        <v>76147894</v>
      </c>
      <c r="C223">
        <v>76148540</v>
      </c>
      <c r="D223">
        <v>48965123</v>
      </c>
      <c r="E223">
        <v>1</v>
      </c>
      <c r="F223">
        <v>1</v>
      </c>
      <c r="G223">
        <v>1</v>
      </c>
      <c r="H223">
        <v>3</v>
      </c>
      <c r="I223" t="s">
        <v>756</v>
      </c>
      <c r="J223" t="s">
        <v>757</v>
      </c>
      <c r="K223" t="s">
        <v>758</v>
      </c>
      <c r="L223">
        <v>1354</v>
      </c>
      <c r="N223">
        <v>1010</v>
      </c>
      <c r="O223" t="s">
        <v>149</v>
      </c>
      <c r="P223" t="s">
        <v>149</v>
      </c>
      <c r="Q223">
        <v>1</v>
      </c>
      <c r="W223">
        <v>0</v>
      </c>
      <c r="X223">
        <v>-697730710</v>
      </c>
      <c r="Y223">
        <v>185.39999999999998</v>
      </c>
      <c r="AA223">
        <v>6.89</v>
      </c>
      <c r="AB223">
        <v>0</v>
      </c>
      <c r="AC223">
        <v>0</v>
      </c>
      <c r="AD223">
        <v>0</v>
      </c>
      <c r="AE223">
        <v>6.89</v>
      </c>
      <c r="AF223">
        <v>0</v>
      </c>
      <c r="AG223">
        <v>0</v>
      </c>
      <c r="AH223">
        <v>0</v>
      </c>
      <c r="AI223">
        <v>1</v>
      </c>
      <c r="AJ223">
        <v>1</v>
      </c>
      <c r="AK223">
        <v>1</v>
      </c>
      <c r="AL223">
        <v>1</v>
      </c>
      <c r="AN223">
        <v>0</v>
      </c>
      <c r="AO223">
        <v>1</v>
      </c>
      <c r="AP223">
        <v>1</v>
      </c>
      <c r="AQ223">
        <v>0</v>
      </c>
      <c r="AR223">
        <v>0</v>
      </c>
      <c r="AS223" t="s">
        <v>3</v>
      </c>
      <c r="AT223">
        <v>61.8</v>
      </c>
      <c r="AU223" t="s">
        <v>183</v>
      </c>
      <c r="AV223">
        <v>0</v>
      </c>
      <c r="AW223">
        <v>2</v>
      </c>
      <c r="AX223">
        <v>76148553</v>
      </c>
      <c r="AY223">
        <v>1</v>
      </c>
      <c r="AZ223">
        <v>0</v>
      </c>
      <c r="BA223">
        <v>223</v>
      </c>
      <c r="BB223">
        <v>0</v>
      </c>
      <c r="BC223">
        <v>0</v>
      </c>
      <c r="BD223">
        <v>0</v>
      </c>
      <c r="BE223">
        <v>0</v>
      </c>
      <c r="BF223">
        <v>0</v>
      </c>
      <c r="BG223">
        <v>0</v>
      </c>
      <c r="BH223">
        <v>0</v>
      </c>
      <c r="BI223">
        <v>0</v>
      </c>
      <c r="BJ223">
        <v>0</v>
      </c>
      <c r="BK223">
        <v>0</v>
      </c>
      <c r="BL223">
        <v>0</v>
      </c>
      <c r="BM223">
        <v>0</v>
      </c>
      <c r="BN223">
        <v>0</v>
      </c>
      <c r="BO223">
        <v>0</v>
      </c>
      <c r="BP223">
        <v>0</v>
      </c>
      <c r="BQ223">
        <v>0</v>
      </c>
      <c r="BR223">
        <v>0</v>
      </c>
      <c r="BS223">
        <v>0</v>
      </c>
      <c r="BT223">
        <v>0</v>
      </c>
      <c r="BU223">
        <v>0</v>
      </c>
      <c r="BV223">
        <v>0</v>
      </c>
      <c r="BW223">
        <v>0</v>
      </c>
      <c r="CX223">
        <f>Y223*Source!I106</f>
        <v>11.123999999999999</v>
      </c>
      <c r="CY223">
        <f>AA223</f>
        <v>6.89</v>
      </c>
      <c r="CZ223">
        <f>AE223</f>
        <v>6.89</v>
      </c>
      <c r="DA223">
        <f>AI223</f>
        <v>1</v>
      </c>
      <c r="DB223">
        <f>ROUND((ROUND(AT223*CZ223,2)*3),6)</f>
        <v>1277.4000000000001</v>
      </c>
      <c r="DC223">
        <f>ROUND((ROUND(AT223*AG223,2)*3),6)</f>
        <v>0</v>
      </c>
    </row>
    <row r="224" spans="1:107" x14ac:dyDescent="0.2">
      <c r="A224">
        <f>ROW(Source!A106)</f>
        <v>106</v>
      </c>
      <c r="B224">
        <v>76147894</v>
      </c>
      <c r="C224">
        <v>76148540</v>
      </c>
      <c r="D224">
        <v>48974791</v>
      </c>
      <c r="E224">
        <v>1</v>
      </c>
      <c r="F224">
        <v>1</v>
      </c>
      <c r="G224">
        <v>1</v>
      </c>
      <c r="H224">
        <v>3</v>
      </c>
      <c r="I224" t="s">
        <v>658</v>
      </c>
      <c r="J224" t="s">
        <v>659</v>
      </c>
      <c r="K224" t="s">
        <v>660</v>
      </c>
      <c r="L224">
        <v>1374</v>
      </c>
      <c r="N224">
        <v>1013</v>
      </c>
      <c r="O224" t="s">
        <v>661</v>
      </c>
      <c r="P224" t="s">
        <v>661</v>
      </c>
      <c r="Q224">
        <v>1</v>
      </c>
      <c r="W224">
        <v>0</v>
      </c>
      <c r="X224">
        <v>-1347562341</v>
      </c>
      <c r="Y224">
        <v>193.95000000000002</v>
      </c>
      <c r="AA224">
        <v>1</v>
      </c>
      <c r="AB224">
        <v>0</v>
      </c>
      <c r="AC224">
        <v>0</v>
      </c>
      <c r="AD224">
        <v>0</v>
      </c>
      <c r="AE224">
        <v>1</v>
      </c>
      <c r="AF224">
        <v>0</v>
      </c>
      <c r="AG224">
        <v>0</v>
      </c>
      <c r="AH224">
        <v>0</v>
      </c>
      <c r="AI224">
        <v>1</v>
      </c>
      <c r="AJ224">
        <v>1</v>
      </c>
      <c r="AK224">
        <v>1</v>
      </c>
      <c r="AL224">
        <v>1</v>
      </c>
      <c r="AN224">
        <v>0</v>
      </c>
      <c r="AO224">
        <v>1</v>
      </c>
      <c r="AP224">
        <v>1</v>
      </c>
      <c r="AQ224">
        <v>0</v>
      </c>
      <c r="AR224">
        <v>0</v>
      </c>
      <c r="AS224" t="s">
        <v>3</v>
      </c>
      <c r="AT224">
        <v>64.650000000000006</v>
      </c>
      <c r="AU224" t="s">
        <v>183</v>
      </c>
      <c r="AV224">
        <v>0</v>
      </c>
      <c r="AW224">
        <v>2</v>
      </c>
      <c r="AX224">
        <v>76148554</v>
      </c>
      <c r="AY224">
        <v>1</v>
      </c>
      <c r="AZ224">
        <v>0</v>
      </c>
      <c r="BA224">
        <v>224</v>
      </c>
      <c r="BB224">
        <v>0</v>
      </c>
      <c r="BC224">
        <v>0</v>
      </c>
      <c r="BD224">
        <v>0</v>
      </c>
      <c r="BE224">
        <v>0</v>
      </c>
      <c r="BF224">
        <v>0</v>
      </c>
      <c r="BG224">
        <v>0</v>
      </c>
      <c r="BH224">
        <v>0</v>
      </c>
      <c r="BI224">
        <v>0</v>
      </c>
      <c r="BJ224">
        <v>0</v>
      </c>
      <c r="BK224">
        <v>0</v>
      </c>
      <c r="BL224">
        <v>0</v>
      </c>
      <c r="BM224">
        <v>0</v>
      </c>
      <c r="BN224">
        <v>0</v>
      </c>
      <c r="BO224">
        <v>0</v>
      </c>
      <c r="BP224">
        <v>0</v>
      </c>
      <c r="BQ224">
        <v>0</v>
      </c>
      <c r="BR224">
        <v>0</v>
      </c>
      <c r="BS224">
        <v>0</v>
      </c>
      <c r="BT224">
        <v>0</v>
      </c>
      <c r="BU224">
        <v>0</v>
      </c>
      <c r="BV224">
        <v>0</v>
      </c>
      <c r="BW224">
        <v>0</v>
      </c>
      <c r="CX224">
        <f>Y224*Source!I106</f>
        <v>11.637</v>
      </c>
      <c r="CY224">
        <f>AA224</f>
        <v>1</v>
      </c>
      <c r="CZ224">
        <f>AE224</f>
        <v>1</v>
      </c>
      <c r="DA224">
        <f>AI224</f>
        <v>1</v>
      </c>
      <c r="DB224">
        <f>ROUND((ROUND(AT224*CZ224,2)*3),6)</f>
        <v>193.95</v>
      </c>
      <c r="DC224">
        <f>ROUND((ROUND(AT224*AG224,2)*3),6)</f>
        <v>0</v>
      </c>
    </row>
    <row r="225" spans="1:107" x14ac:dyDescent="0.2">
      <c r="A225">
        <f>ROW(Source!A107)</f>
        <v>107</v>
      </c>
      <c r="B225">
        <v>76147896</v>
      </c>
      <c r="C225">
        <v>76148555</v>
      </c>
      <c r="D225">
        <v>42475093</v>
      </c>
      <c r="E225">
        <v>1</v>
      </c>
      <c r="F225">
        <v>1</v>
      </c>
      <c r="G225">
        <v>1</v>
      </c>
      <c r="H225">
        <v>1</v>
      </c>
      <c r="I225" t="s">
        <v>752</v>
      </c>
      <c r="J225" t="s">
        <v>3</v>
      </c>
      <c r="K225" t="s">
        <v>663</v>
      </c>
      <c r="L225">
        <v>1369</v>
      </c>
      <c r="N225">
        <v>1013</v>
      </c>
      <c r="O225" t="s">
        <v>623</v>
      </c>
      <c r="P225" t="s">
        <v>623</v>
      </c>
      <c r="Q225">
        <v>1</v>
      </c>
      <c r="W225">
        <v>0</v>
      </c>
      <c r="X225">
        <v>-927003078</v>
      </c>
      <c r="Y225">
        <v>1209.5999999999999</v>
      </c>
      <c r="AA225">
        <v>0</v>
      </c>
      <c r="AB225">
        <v>0</v>
      </c>
      <c r="AC225">
        <v>0</v>
      </c>
      <c r="AD225">
        <v>11.06</v>
      </c>
      <c r="AE225">
        <v>0</v>
      </c>
      <c r="AF225">
        <v>0</v>
      </c>
      <c r="AG225">
        <v>0</v>
      </c>
      <c r="AH225">
        <v>11.06</v>
      </c>
      <c r="AI225">
        <v>1</v>
      </c>
      <c r="AJ225">
        <v>1</v>
      </c>
      <c r="AK225">
        <v>1</v>
      </c>
      <c r="AL225">
        <v>1</v>
      </c>
      <c r="AN225">
        <v>0</v>
      </c>
      <c r="AO225">
        <v>1</v>
      </c>
      <c r="AP225">
        <v>1</v>
      </c>
      <c r="AQ225">
        <v>0</v>
      </c>
      <c r="AR225">
        <v>0</v>
      </c>
      <c r="AS225" t="s">
        <v>3</v>
      </c>
      <c r="AT225">
        <v>336</v>
      </c>
      <c r="AU225" t="s">
        <v>191</v>
      </c>
      <c r="AV225">
        <v>1</v>
      </c>
      <c r="AW225">
        <v>2</v>
      </c>
      <c r="AX225">
        <v>76148563</v>
      </c>
      <c r="AY225">
        <v>1</v>
      </c>
      <c r="AZ225">
        <v>0</v>
      </c>
      <c r="BA225">
        <v>225</v>
      </c>
      <c r="BB225">
        <v>0</v>
      </c>
      <c r="BC225">
        <v>0</v>
      </c>
      <c r="BD225">
        <v>0</v>
      </c>
      <c r="BE225">
        <v>0</v>
      </c>
      <c r="BF225">
        <v>0</v>
      </c>
      <c r="BG225">
        <v>0</v>
      </c>
      <c r="BH225">
        <v>0</v>
      </c>
      <c r="BI225">
        <v>0</v>
      </c>
      <c r="BJ225">
        <v>0</v>
      </c>
      <c r="BK225">
        <v>0</v>
      </c>
      <c r="BL225">
        <v>0</v>
      </c>
      <c r="BM225">
        <v>0</v>
      </c>
      <c r="BN225">
        <v>0</v>
      </c>
      <c r="BO225">
        <v>0</v>
      </c>
      <c r="BP225">
        <v>0</v>
      </c>
      <c r="BQ225">
        <v>0</v>
      </c>
      <c r="BR225">
        <v>0</v>
      </c>
      <c r="BS225">
        <v>0</v>
      </c>
      <c r="BT225">
        <v>0</v>
      </c>
      <c r="BU225">
        <v>0</v>
      </c>
      <c r="BV225">
        <v>0</v>
      </c>
      <c r="BW225">
        <v>0</v>
      </c>
      <c r="CX225">
        <f>Y225*Source!I107</f>
        <v>149.99039999999999</v>
      </c>
      <c r="CY225">
        <f>AD225</f>
        <v>11.06</v>
      </c>
      <c r="CZ225">
        <f>AH225</f>
        <v>11.06</v>
      </c>
      <c r="DA225">
        <f>AL225</f>
        <v>1</v>
      </c>
      <c r="DB225">
        <f>ROUND(((ROUND(AT225*CZ225,2)*3)*1.2),6)</f>
        <v>13378.175999999999</v>
      </c>
      <c r="DC225">
        <f>ROUND(((ROUND(AT225*AG225,2)*3)*1.2),6)</f>
        <v>0</v>
      </c>
    </row>
    <row r="226" spans="1:107" x14ac:dyDescent="0.2">
      <c r="A226">
        <f>ROW(Source!A107)</f>
        <v>107</v>
      </c>
      <c r="B226">
        <v>76147896</v>
      </c>
      <c r="C226">
        <v>76148555</v>
      </c>
      <c r="D226">
        <v>121548</v>
      </c>
      <c r="E226">
        <v>1</v>
      </c>
      <c r="F226">
        <v>1</v>
      </c>
      <c r="G226">
        <v>1</v>
      </c>
      <c r="H226">
        <v>1</v>
      </c>
      <c r="I226" t="s">
        <v>30</v>
      </c>
      <c r="J226" t="s">
        <v>3</v>
      </c>
      <c r="K226" t="s">
        <v>628</v>
      </c>
      <c r="L226">
        <v>608254</v>
      </c>
      <c r="N226">
        <v>1013</v>
      </c>
      <c r="O226" t="s">
        <v>629</v>
      </c>
      <c r="P226" t="s">
        <v>629</v>
      </c>
      <c r="Q226">
        <v>1</v>
      </c>
      <c r="W226">
        <v>0</v>
      </c>
      <c r="X226">
        <v>-185737400</v>
      </c>
      <c r="Y226">
        <v>488.30399999999992</v>
      </c>
      <c r="AA226">
        <v>0</v>
      </c>
      <c r="AB226">
        <v>0</v>
      </c>
      <c r="AC226">
        <v>0</v>
      </c>
      <c r="AD226">
        <v>0</v>
      </c>
      <c r="AE226">
        <v>0</v>
      </c>
      <c r="AF226">
        <v>0</v>
      </c>
      <c r="AG226">
        <v>0</v>
      </c>
      <c r="AH226">
        <v>0</v>
      </c>
      <c r="AI226">
        <v>1</v>
      </c>
      <c r="AJ226">
        <v>1</v>
      </c>
      <c r="AK226">
        <v>1</v>
      </c>
      <c r="AL226">
        <v>1</v>
      </c>
      <c r="AN226">
        <v>0</v>
      </c>
      <c r="AO226">
        <v>1</v>
      </c>
      <c r="AP226">
        <v>1</v>
      </c>
      <c r="AQ226">
        <v>0</v>
      </c>
      <c r="AR226">
        <v>0</v>
      </c>
      <c r="AS226" t="s">
        <v>3</v>
      </c>
      <c r="AT226">
        <v>135.63999999999999</v>
      </c>
      <c r="AU226" t="s">
        <v>191</v>
      </c>
      <c r="AV226">
        <v>2</v>
      </c>
      <c r="AW226">
        <v>2</v>
      </c>
      <c r="AX226">
        <v>76148564</v>
      </c>
      <c r="AY226">
        <v>1</v>
      </c>
      <c r="AZ226">
        <v>0</v>
      </c>
      <c r="BA226">
        <v>226</v>
      </c>
      <c r="BB226">
        <v>0</v>
      </c>
      <c r="BC226">
        <v>0</v>
      </c>
      <c r="BD226">
        <v>0</v>
      </c>
      <c r="BE226">
        <v>0</v>
      </c>
      <c r="BF226">
        <v>0</v>
      </c>
      <c r="BG226">
        <v>0</v>
      </c>
      <c r="BH226">
        <v>0</v>
      </c>
      <c r="BI226">
        <v>0</v>
      </c>
      <c r="BJ226">
        <v>0</v>
      </c>
      <c r="BK226">
        <v>0</v>
      </c>
      <c r="BL226">
        <v>0</v>
      </c>
      <c r="BM226">
        <v>0</v>
      </c>
      <c r="BN226">
        <v>0</v>
      </c>
      <c r="BO226">
        <v>0</v>
      </c>
      <c r="BP226">
        <v>0</v>
      </c>
      <c r="BQ226">
        <v>0</v>
      </c>
      <c r="BR226">
        <v>0</v>
      </c>
      <c r="BS226">
        <v>0</v>
      </c>
      <c r="BT226">
        <v>0</v>
      </c>
      <c r="BU226">
        <v>0</v>
      </c>
      <c r="BV226">
        <v>0</v>
      </c>
      <c r="BW226">
        <v>0</v>
      </c>
      <c r="CX226">
        <f>Y226*Source!I107</f>
        <v>60.54969599999999</v>
      </c>
      <c r="CY226">
        <f>AD226</f>
        <v>0</v>
      </c>
      <c r="CZ226">
        <f>AH226</f>
        <v>0</v>
      </c>
      <c r="DA226">
        <f>AL226</f>
        <v>1</v>
      </c>
      <c r="DB226">
        <f>ROUND(((ROUND(AT226*CZ226,2)*3)*1.2),6)</f>
        <v>0</v>
      </c>
      <c r="DC226">
        <f>ROUND(((ROUND(AT226*AG226,2)*3)*1.2),6)</f>
        <v>0</v>
      </c>
    </row>
    <row r="227" spans="1:107" x14ac:dyDescent="0.2">
      <c r="A227">
        <f>ROW(Source!A107)</f>
        <v>107</v>
      </c>
      <c r="B227">
        <v>76147896</v>
      </c>
      <c r="C227">
        <v>76148555</v>
      </c>
      <c r="D227">
        <v>48976039</v>
      </c>
      <c r="E227">
        <v>1</v>
      </c>
      <c r="F227">
        <v>1</v>
      </c>
      <c r="G227">
        <v>1</v>
      </c>
      <c r="H227">
        <v>2</v>
      </c>
      <c r="I227" t="s">
        <v>691</v>
      </c>
      <c r="J227" t="s">
        <v>692</v>
      </c>
      <c r="K227" t="s">
        <v>693</v>
      </c>
      <c r="L227">
        <v>1368</v>
      </c>
      <c r="N227">
        <v>1011</v>
      </c>
      <c r="O227" t="s">
        <v>633</v>
      </c>
      <c r="P227" t="s">
        <v>633</v>
      </c>
      <c r="Q227">
        <v>1</v>
      </c>
      <c r="W227">
        <v>0</v>
      </c>
      <c r="X227">
        <v>-1683568813</v>
      </c>
      <c r="Y227">
        <v>244.15199999999996</v>
      </c>
      <c r="AA227">
        <v>0</v>
      </c>
      <c r="AB227">
        <v>425.57</v>
      </c>
      <c r="AC227">
        <v>25.1</v>
      </c>
      <c r="AD227">
        <v>0</v>
      </c>
      <c r="AE227">
        <v>0</v>
      </c>
      <c r="AF227">
        <v>425.57</v>
      </c>
      <c r="AG227">
        <v>25.1</v>
      </c>
      <c r="AH227">
        <v>0</v>
      </c>
      <c r="AI227">
        <v>1</v>
      </c>
      <c r="AJ227">
        <v>1</v>
      </c>
      <c r="AK227">
        <v>1</v>
      </c>
      <c r="AL227">
        <v>1</v>
      </c>
      <c r="AN227">
        <v>0</v>
      </c>
      <c r="AO227">
        <v>1</v>
      </c>
      <c r="AP227">
        <v>1</v>
      </c>
      <c r="AQ227">
        <v>0</v>
      </c>
      <c r="AR227">
        <v>0</v>
      </c>
      <c r="AS227" t="s">
        <v>3</v>
      </c>
      <c r="AT227">
        <v>67.819999999999993</v>
      </c>
      <c r="AU227" t="s">
        <v>191</v>
      </c>
      <c r="AV227">
        <v>0</v>
      </c>
      <c r="AW227">
        <v>2</v>
      </c>
      <c r="AX227">
        <v>76148565</v>
      </c>
      <c r="AY227">
        <v>1</v>
      </c>
      <c r="AZ227">
        <v>0</v>
      </c>
      <c r="BA227">
        <v>227</v>
      </c>
      <c r="BB227">
        <v>0</v>
      </c>
      <c r="BC227">
        <v>0</v>
      </c>
      <c r="BD227">
        <v>0</v>
      </c>
      <c r="BE227">
        <v>0</v>
      </c>
      <c r="BF227">
        <v>0</v>
      </c>
      <c r="BG227">
        <v>0</v>
      </c>
      <c r="BH227">
        <v>0</v>
      </c>
      <c r="BI227">
        <v>0</v>
      </c>
      <c r="BJ227">
        <v>0</v>
      </c>
      <c r="BK227">
        <v>0</v>
      </c>
      <c r="BL227">
        <v>0</v>
      </c>
      <c r="BM227">
        <v>0</v>
      </c>
      <c r="BN227">
        <v>0</v>
      </c>
      <c r="BO227">
        <v>0</v>
      </c>
      <c r="BP227">
        <v>0</v>
      </c>
      <c r="BQ227">
        <v>0</v>
      </c>
      <c r="BR227">
        <v>0</v>
      </c>
      <c r="BS227">
        <v>0</v>
      </c>
      <c r="BT227">
        <v>0</v>
      </c>
      <c r="BU227">
        <v>0</v>
      </c>
      <c r="BV227">
        <v>0</v>
      </c>
      <c r="BW227">
        <v>0</v>
      </c>
      <c r="CX227">
        <f>Y227*Source!I107</f>
        <v>30.274847999999995</v>
      </c>
      <c r="CY227">
        <f>AB227</f>
        <v>425.57</v>
      </c>
      <c r="CZ227">
        <f>AF227</f>
        <v>425.57</v>
      </c>
      <c r="DA227">
        <f>AJ227</f>
        <v>1</v>
      </c>
      <c r="DB227">
        <f>ROUND(((ROUND(AT227*CZ227,2)*3)*1.2),6)</f>
        <v>103903.776</v>
      </c>
      <c r="DC227">
        <f>ROUND(((ROUND(AT227*AG227,2)*3)*1.2),6)</f>
        <v>6128.2079999999996</v>
      </c>
    </row>
    <row r="228" spans="1:107" x14ac:dyDescent="0.2">
      <c r="A228">
        <f>ROW(Source!A107)</f>
        <v>107</v>
      </c>
      <c r="B228">
        <v>76147896</v>
      </c>
      <c r="C228">
        <v>76148555</v>
      </c>
      <c r="D228">
        <v>48976112</v>
      </c>
      <c r="E228">
        <v>1</v>
      </c>
      <c r="F228">
        <v>1</v>
      </c>
      <c r="G228">
        <v>1</v>
      </c>
      <c r="H228">
        <v>2</v>
      </c>
      <c r="I228" t="s">
        <v>694</v>
      </c>
      <c r="J228" t="s">
        <v>695</v>
      </c>
      <c r="K228" t="s">
        <v>696</v>
      </c>
      <c r="L228">
        <v>1368</v>
      </c>
      <c r="N228">
        <v>1011</v>
      </c>
      <c r="O228" t="s">
        <v>633</v>
      </c>
      <c r="P228" t="s">
        <v>633</v>
      </c>
      <c r="Q228">
        <v>1</v>
      </c>
      <c r="W228">
        <v>0</v>
      </c>
      <c r="X228">
        <v>372233507</v>
      </c>
      <c r="Y228">
        <v>14.903999999999996</v>
      </c>
      <c r="AA228">
        <v>0</v>
      </c>
      <c r="AB228">
        <v>16.64</v>
      </c>
      <c r="AC228">
        <v>0</v>
      </c>
      <c r="AD228">
        <v>0</v>
      </c>
      <c r="AE228">
        <v>0</v>
      </c>
      <c r="AF228">
        <v>16.64</v>
      </c>
      <c r="AG228">
        <v>0</v>
      </c>
      <c r="AH228">
        <v>0</v>
      </c>
      <c r="AI228">
        <v>1</v>
      </c>
      <c r="AJ228">
        <v>1</v>
      </c>
      <c r="AK228">
        <v>1</v>
      </c>
      <c r="AL228">
        <v>1</v>
      </c>
      <c r="AN228">
        <v>0</v>
      </c>
      <c r="AO228">
        <v>1</v>
      </c>
      <c r="AP228">
        <v>1</v>
      </c>
      <c r="AQ228">
        <v>0</v>
      </c>
      <c r="AR228">
        <v>0</v>
      </c>
      <c r="AS228" t="s">
        <v>3</v>
      </c>
      <c r="AT228">
        <v>4.1399999999999997</v>
      </c>
      <c r="AU228" t="s">
        <v>191</v>
      </c>
      <c r="AV228">
        <v>0</v>
      </c>
      <c r="AW228">
        <v>2</v>
      </c>
      <c r="AX228">
        <v>76148566</v>
      </c>
      <c r="AY228">
        <v>1</v>
      </c>
      <c r="AZ228">
        <v>0</v>
      </c>
      <c r="BA228">
        <v>228</v>
      </c>
      <c r="BB228">
        <v>0</v>
      </c>
      <c r="BC228">
        <v>0</v>
      </c>
      <c r="BD228">
        <v>0</v>
      </c>
      <c r="BE228">
        <v>0</v>
      </c>
      <c r="BF228">
        <v>0</v>
      </c>
      <c r="BG228">
        <v>0</v>
      </c>
      <c r="BH228">
        <v>0</v>
      </c>
      <c r="BI228">
        <v>0</v>
      </c>
      <c r="BJ228">
        <v>0</v>
      </c>
      <c r="BK228">
        <v>0</v>
      </c>
      <c r="BL228">
        <v>0</v>
      </c>
      <c r="BM228">
        <v>0</v>
      </c>
      <c r="BN228">
        <v>0</v>
      </c>
      <c r="BO228">
        <v>0</v>
      </c>
      <c r="BP228">
        <v>0</v>
      </c>
      <c r="BQ228">
        <v>0</v>
      </c>
      <c r="BR228">
        <v>0</v>
      </c>
      <c r="BS228">
        <v>0</v>
      </c>
      <c r="BT228">
        <v>0</v>
      </c>
      <c r="BU228">
        <v>0</v>
      </c>
      <c r="BV228">
        <v>0</v>
      </c>
      <c r="BW228">
        <v>0</v>
      </c>
      <c r="CX228">
        <f>Y228*Source!I107</f>
        <v>1.8480959999999995</v>
      </c>
      <c r="CY228">
        <f>AB228</f>
        <v>16.64</v>
      </c>
      <c r="CZ228">
        <f>AF228</f>
        <v>16.64</v>
      </c>
      <c r="DA228">
        <f>AJ228</f>
        <v>1</v>
      </c>
      <c r="DB228">
        <f>ROUND(((ROUND(AT228*CZ228,2)*3)*1.2),6)</f>
        <v>248.00399999999999</v>
      </c>
      <c r="DC228">
        <f>ROUND(((ROUND(AT228*AG228,2)*3)*1.2),6)</f>
        <v>0</v>
      </c>
    </row>
    <row r="229" spans="1:107" x14ac:dyDescent="0.2">
      <c r="A229">
        <f>ROW(Source!A107)</f>
        <v>107</v>
      </c>
      <c r="B229">
        <v>76147896</v>
      </c>
      <c r="C229">
        <v>76148555</v>
      </c>
      <c r="D229">
        <v>48914824</v>
      </c>
      <c r="E229">
        <v>1</v>
      </c>
      <c r="F229">
        <v>1</v>
      </c>
      <c r="G229">
        <v>1</v>
      </c>
      <c r="H229">
        <v>3</v>
      </c>
      <c r="I229" t="s">
        <v>753</v>
      </c>
      <c r="J229" t="s">
        <v>754</v>
      </c>
      <c r="K229" t="s">
        <v>755</v>
      </c>
      <c r="L229">
        <v>1354</v>
      </c>
      <c r="N229">
        <v>1010</v>
      </c>
      <c r="O229" t="s">
        <v>149</v>
      </c>
      <c r="P229" t="s">
        <v>149</v>
      </c>
      <c r="Q229">
        <v>1</v>
      </c>
      <c r="W229">
        <v>0</v>
      </c>
      <c r="X229">
        <v>117063084</v>
      </c>
      <c r="Y229">
        <v>61.800000000000004</v>
      </c>
      <c r="AA229">
        <v>143.94</v>
      </c>
      <c r="AB229">
        <v>0</v>
      </c>
      <c r="AC229">
        <v>0</v>
      </c>
      <c r="AD229">
        <v>0</v>
      </c>
      <c r="AE229">
        <v>143.94</v>
      </c>
      <c r="AF229">
        <v>0</v>
      </c>
      <c r="AG229">
        <v>0</v>
      </c>
      <c r="AH229">
        <v>0</v>
      </c>
      <c r="AI229">
        <v>1</v>
      </c>
      <c r="AJ229">
        <v>1</v>
      </c>
      <c r="AK229">
        <v>1</v>
      </c>
      <c r="AL229">
        <v>1</v>
      </c>
      <c r="AN229">
        <v>0</v>
      </c>
      <c r="AO229">
        <v>1</v>
      </c>
      <c r="AP229">
        <v>1</v>
      </c>
      <c r="AQ229">
        <v>0</v>
      </c>
      <c r="AR229">
        <v>0</v>
      </c>
      <c r="AS229" t="s">
        <v>3</v>
      </c>
      <c r="AT229">
        <v>20.6</v>
      </c>
      <c r="AU229" t="s">
        <v>183</v>
      </c>
      <c r="AV229">
        <v>0</v>
      </c>
      <c r="AW229">
        <v>2</v>
      </c>
      <c r="AX229">
        <v>76148567</v>
      </c>
      <c r="AY229">
        <v>1</v>
      </c>
      <c r="AZ229">
        <v>0</v>
      </c>
      <c r="BA229">
        <v>229</v>
      </c>
      <c r="BB229">
        <v>0</v>
      </c>
      <c r="BC229">
        <v>0</v>
      </c>
      <c r="BD229">
        <v>0</v>
      </c>
      <c r="BE229">
        <v>0</v>
      </c>
      <c r="BF229">
        <v>0</v>
      </c>
      <c r="BG229">
        <v>0</v>
      </c>
      <c r="BH229">
        <v>0</v>
      </c>
      <c r="BI229">
        <v>0</v>
      </c>
      <c r="BJ229">
        <v>0</v>
      </c>
      <c r="BK229">
        <v>0</v>
      </c>
      <c r="BL229">
        <v>0</v>
      </c>
      <c r="BM229">
        <v>0</v>
      </c>
      <c r="BN229">
        <v>0</v>
      </c>
      <c r="BO229">
        <v>0</v>
      </c>
      <c r="BP229">
        <v>0</v>
      </c>
      <c r="BQ229">
        <v>0</v>
      </c>
      <c r="BR229">
        <v>0</v>
      </c>
      <c r="BS229">
        <v>0</v>
      </c>
      <c r="BT229">
        <v>0</v>
      </c>
      <c r="BU229">
        <v>0</v>
      </c>
      <c r="BV229">
        <v>0</v>
      </c>
      <c r="BW229">
        <v>0</v>
      </c>
      <c r="CX229">
        <f>Y229*Source!I107</f>
        <v>7.6632000000000007</v>
      </c>
      <c r="CY229">
        <f>AA229</f>
        <v>143.94</v>
      </c>
      <c r="CZ229">
        <f>AE229</f>
        <v>143.94</v>
      </c>
      <c r="DA229">
        <f>AI229</f>
        <v>1</v>
      </c>
      <c r="DB229">
        <f>ROUND((ROUND(AT229*CZ229,2)*3),6)</f>
        <v>8895.48</v>
      </c>
      <c r="DC229">
        <f>ROUND((ROUND(AT229*AG229,2)*3),6)</f>
        <v>0</v>
      </c>
    </row>
    <row r="230" spans="1:107" x14ac:dyDescent="0.2">
      <c r="A230">
        <f>ROW(Source!A107)</f>
        <v>107</v>
      </c>
      <c r="B230">
        <v>76147896</v>
      </c>
      <c r="C230">
        <v>76148555</v>
      </c>
      <c r="D230">
        <v>48965123</v>
      </c>
      <c r="E230">
        <v>1</v>
      </c>
      <c r="F230">
        <v>1</v>
      </c>
      <c r="G230">
        <v>1</v>
      </c>
      <c r="H230">
        <v>3</v>
      </c>
      <c r="I230" t="s">
        <v>756</v>
      </c>
      <c r="J230" t="s">
        <v>757</v>
      </c>
      <c r="K230" t="s">
        <v>758</v>
      </c>
      <c r="L230">
        <v>1354</v>
      </c>
      <c r="N230">
        <v>1010</v>
      </c>
      <c r="O230" t="s">
        <v>149</v>
      </c>
      <c r="P230" t="s">
        <v>149</v>
      </c>
      <c r="Q230">
        <v>1</v>
      </c>
      <c r="W230">
        <v>0</v>
      </c>
      <c r="X230">
        <v>-697730710</v>
      </c>
      <c r="Y230">
        <v>185.39999999999998</v>
      </c>
      <c r="AA230">
        <v>6.89</v>
      </c>
      <c r="AB230">
        <v>0</v>
      </c>
      <c r="AC230">
        <v>0</v>
      </c>
      <c r="AD230">
        <v>0</v>
      </c>
      <c r="AE230">
        <v>6.89</v>
      </c>
      <c r="AF230">
        <v>0</v>
      </c>
      <c r="AG230">
        <v>0</v>
      </c>
      <c r="AH230">
        <v>0</v>
      </c>
      <c r="AI230">
        <v>1</v>
      </c>
      <c r="AJ230">
        <v>1</v>
      </c>
      <c r="AK230">
        <v>1</v>
      </c>
      <c r="AL230">
        <v>1</v>
      </c>
      <c r="AN230">
        <v>0</v>
      </c>
      <c r="AO230">
        <v>1</v>
      </c>
      <c r="AP230">
        <v>1</v>
      </c>
      <c r="AQ230">
        <v>0</v>
      </c>
      <c r="AR230">
        <v>0</v>
      </c>
      <c r="AS230" t="s">
        <v>3</v>
      </c>
      <c r="AT230">
        <v>61.8</v>
      </c>
      <c r="AU230" t="s">
        <v>183</v>
      </c>
      <c r="AV230">
        <v>0</v>
      </c>
      <c r="AW230">
        <v>2</v>
      </c>
      <c r="AX230">
        <v>76148568</v>
      </c>
      <c r="AY230">
        <v>1</v>
      </c>
      <c r="AZ230">
        <v>0</v>
      </c>
      <c r="BA230">
        <v>230</v>
      </c>
      <c r="BB230">
        <v>0</v>
      </c>
      <c r="BC230">
        <v>0</v>
      </c>
      <c r="BD230">
        <v>0</v>
      </c>
      <c r="BE230">
        <v>0</v>
      </c>
      <c r="BF230">
        <v>0</v>
      </c>
      <c r="BG230">
        <v>0</v>
      </c>
      <c r="BH230">
        <v>0</v>
      </c>
      <c r="BI230">
        <v>0</v>
      </c>
      <c r="BJ230">
        <v>0</v>
      </c>
      <c r="BK230">
        <v>0</v>
      </c>
      <c r="BL230">
        <v>0</v>
      </c>
      <c r="BM230">
        <v>0</v>
      </c>
      <c r="BN230">
        <v>0</v>
      </c>
      <c r="BO230">
        <v>0</v>
      </c>
      <c r="BP230">
        <v>0</v>
      </c>
      <c r="BQ230">
        <v>0</v>
      </c>
      <c r="BR230">
        <v>0</v>
      </c>
      <c r="BS230">
        <v>0</v>
      </c>
      <c r="BT230">
        <v>0</v>
      </c>
      <c r="BU230">
        <v>0</v>
      </c>
      <c r="BV230">
        <v>0</v>
      </c>
      <c r="BW230">
        <v>0</v>
      </c>
      <c r="CX230">
        <f>Y230*Source!I107</f>
        <v>22.989599999999996</v>
      </c>
      <c r="CY230">
        <f>AA230</f>
        <v>6.89</v>
      </c>
      <c r="CZ230">
        <f>AE230</f>
        <v>6.89</v>
      </c>
      <c r="DA230">
        <f>AI230</f>
        <v>1</v>
      </c>
      <c r="DB230">
        <f>ROUND((ROUND(AT230*CZ230,2)*3),6)</f>
        <v>1277.4000000000001</v>
      </c>
      <c r="DC230">
        <f>ROUND((ROUND(AT230*AG230,2)*3),6)</f>
        <v>0</v>
      </c>
    </row>
    <row r="231" spans="1:107" x14ac:dyDescent="0.2">
      <c r="A231">
        <f>ROW(Source!A107)</f>
        <v>107</v>
      </c>
      <c r="B231">
        <v>76147896</v>
      </c>
      <c r="C231">
        <v>76148555</v>
      </c>
      <c r="D231">
        <v>48974791</v>
      </c>
      <c r="E231">
        <v>1</v>
      </c>
      <c r="F231">
        <v>1</v>
      </c>
      <c r="G231">
        <v>1</v>
      </c>
      <c r="H231">
        <v>3</v>
      </c>
      <c r="I231" t="s">
        <v>658</v>
      </c>
      <c r="J231" t="s">
        <v>659</v>
      </c>
      <c r="K231" t="s">
        <v>660</v>
      </c>
      <c r="L231">
        <v>1374</v>
      </c>
      <c r="N231">
        <v>1013</v>
      </c>
      <c r="O231" t="s">
        <v>661</v>
      </c>
      <c r="P231" t="s">
        <v>661</v>
      </c>
      <c r="Q231">
        <v>1</v>
      </c>
      <c r="W231">
        <v>0</v>
      </c>
      <c r="X231">
        <v>-1347562341</v>
      </c>
      <c r="Y231">
        <v>193.95000000000002</v>
      </c>
      <c r="AA231">
        <v>1</v>
      </c>
      <c r="AB231">
        <v>0</v>
      </c>
      <c r="AC231">
        <v>0</v>
      </c>
      <c r="AD231">
        <v>0</v>
      </c>
      <c r="AE231">
        <v>1</v>
      </c>
      <c r="AF231">
        <v>0</v>
      </c>
      <c r="AG231">
        <v>0</v>
      </c>
      <c r="AH231">
        <v>0</v>
      </c>
      <c r="AI231">
        <v>1</v>
      </c>
      <c r="AJ231">
        <v>1</v>
      </c>
      <c r="AK231">
        <v>1</v>
      </c>
      <c r="AL231">
        <v>1</v>
      </c>
      <c r="AN231">
        <v>0</v>
      </c>
      <c r="AO231">
        <v>1</v>
      </c>
      <c r="AP231">
        <v>1</v>
      </c>
      <c r="AQ231">
        <v>0</v>
      </c>
      <c r="AR231">
        <v>0</v>
      </c>
      <c r="AS231" t="s">
        <v>3</v>
      </c>
      <c r="AT231">
        <v>64.650000000000006</v>
      </c>
      <c r="AU231" t="s">
        <v>183</v>
      </c>
      <c r="AV231">
        <v>0</v>
      </c>
      <c r="AW231">
        <v>2</v>
      </c>
      <c r="AX231">
        <v>76148569</v>
      </c>
      <c r="AY231">
        <v>1</v>
      </c>
      <c r="AZ231">
        <v>0</v>
      </c>
      <c r="BA231">
        <v>231</v>
      </c>
      <c r="BB231">
        <v>0</v>
      </c>
      <c r="BC231">
        <v>0</v>
      </c>
      <c r="BD231">
        <v>0</v>
      </c>
      <c r="BE231">
        <v>0</v>
      </c>
      <c r="BF231">
        <v>0</v>
      </c>
      <c r="BG231">
        <v>0</v>
      </c>
      <c r="BH231">
        <v>0</v>
      </c>
      <c r="BI231">
        <v>0</v>
      </c>
      <c r="BJ231">
        <v>0</v>
      </c>
      <c r="BK231">
        <v>0</v>
      </c>
      <c r="BL231">
        <v>0</v>
      </c>
      <c r="BM231">
        <v>0</v>
      </c>
      <c r="BN231">
        <v>0</v>
      </c>
      <c r="BO231">
        <v>0</v>
      </c>
      <c r="BP231">
        <v>0</v>
      </c>
      <c r="BQ231">
        <v>0</v>
      </c>
      <c r="BR231">
        <v>0</v>
      </c>
      <c r="BS231">
        <v>0</v>
      </c>
      <c r="BT231">
        <v>0</v>
      </c>
      <c r="BU231">
        <v>0</v>
      </c>
      <c r="BV231">
        <v>0</v>
      </c>
      <c r="BW231">
        <v>0</v>
      </c>
      <c r="CX231">
        <f>Y231*Source!I107</f>
        <v>24.049800000000001</v>
      </c>
      <c r="CY231">
        <f>AA231</f>
        <v>1</v>
      </c>
      <c r="CZ231">
        <f>AE231</f>
        <v>1</v>
      </c>
      <c r="DA231">
        <f>AI231</f>
        <v>1</v>
      </c>
      <c r="DB231">
        <f>ROUND((ROUND(AT231*CZ231,2)*3),6)</f>
        <v>193.95</v>
      </c>
      <c r="DC231">
        <f>ROUND((ROUND(AT231*AG231,2)*3),6)</f>
        <v>0</v>
      </c>
    </row>
    <row r="232" spans="1:107" x14ac:dyDescent="0.2">
      <c r="A232">
        <f>ROW(Source!A108)</f>
        <v>108</v>
      </c>
      <c r="B232">
        <v>76147894</v>
      </c>
      <c r="C232">
        <v>76148555</v>
      </c>
      <c r="D232">
        <v>42475093</v>
      </c>
      <c r="E232">
        <v>1</v>
      </c>
      <c r="F232">
        <v>1</v>
      </c>
      <c r="G232">
        <v>1</v>
      </c>
      <c r="H232">
        <v>1</v>
      </c>
      <c r="I232" t="s">
        <v>752</v>
      </c>
      <c r="J232" t="s">
        <v>3</v>
      </c>
      <c r="K232" t="s">
        <v>663</v>
      </c>
      <c r="L232">
        <v>1369</v>
      </c>
      <c r="N232">
        <v>1013</v>
      </c>
      <c r="O232" t="s">
        <v>623</v>
      </c>
      <c r="P232" t="s">
        <v>623</v>
      </c>
      <c r="Q232">
        <v>1</v>
      </c>
      <c r="W232">
        <v>0</v>
      </c>
      <c r="X232">
        <v>-927003078</v>
      </c>
      <c r="Y232">
        <v>1209.5999999999999</v>
      </c>
      <c r="AA232">
        <v>0</v>
      </c>
      <c r="AB232">
        <v>0</v>
      </c>
      <c r="AC232">
        <v>0</v>
      </c>
      <c r="AD232">
        <v>11.06</v>
      </c>
      <c r="AE232">
        <v>0</v>
      </c>
      <c r="AF232">
        <v>0</v>
      </c>
      <c r="AG232">
        <v>0</v>
      </c>
      <c r="AH232">
        <v>11.06</v>
      </c>
      <c r="AI232">
        <v>1</v>
      </c>
      <c r="AJ232">
        <v>1</v>
      </c>
      <c r="AK232">
        <v>1</v>
      </c>
      <c r="AL232">
        <v>1</v>
      </c>
      <c r="AN232">
        <v>0</v>
      </c>
      <c r="AO232">
        <v>1</v>
      </c>
      <c r="AP232">
        <v>1</v>
      </c>
      <c r="AQ232">
        <v>0</v>
      </c>
      <c r="AR232">
        <v>0</v>
      </c>
      <c r="AS232" t="s">
        <v>3</v>
      </c>
      <c r="AT232">
        <v>336</v>
      </c>
      <c r="AU232" t="s">
        <v>191</v>
      </c>
      <c r="AV232">
        <v>1</v>
      </c>
      <c r="AW232">
        <v>2</v>
      </c>
      <c r="AX232">
        <v>76148563</v>
      </c>
      <c r="AY232">
        <v>1</v>
      </c>
      <c r="AZ232">
        <v>0</v>
      </c>
      <c r="BA232">
        <v>232</v>
      </c>
      <c r="BB232">
        <v>0</v>
      </c>
      <c r="BC232">
        <v>0</v>
      </c>
      <c r="BD232">
        <v>0</v>
      </c>
      <c r="BE232">
        <v>0</v>
      </c>
      <c r="BF232">
        <v>0</v>
      </c>
      <c r="BG232">
        <v>0</v>
      </c>
      <c r="BH232">
        <v>0</v>
      </c>
      <c r="BI232">
        <v>0</v>
      </c>
      <c r="BJ232">
        <v>0</v>
      </c>
      <c r="BK232">
        <v>0</v>
      </c>
      <c r="BL232">
        <v>0</v>
      </c>
      <c r="BM232">
        <v>0</v>
      </c>
      <c r="BN232">
        <v>0</v>
      </c>
      <c r="BO232">
        <v>0</v>
      </c>
      <c r="BP232">
        <v>0</v>
      </c>
      <c r="BQ232">
        <v>0</v>
      </c>
      <c r="BR232">
        <v>0</v>
      </c>
      <c r="BS232">
        <v>0</v>
      </c>
      <c r="BT232">
        <v>0</v>
      </c>
      <c r="BU232">
        <v>0</v>
      </c>
      <c r="BV232">
        <v>0</v>
      </c>
      <c r="BW232">
        <v>0</v>
      </c>
      <c r="CX232">
        <f>Y232*Source!I108</f>
        <v>149.99039999999999</v>
      </c>
      <c r="CY232">
        <f>AD232</f>
        <v>11.06</v>
      </c>
      <c r="CZ232">
        <f>AH232</f>
        <v>11.06</v>
      </c>
      <c r="DA232">
        <f>AL232</f>
        <v>1</v>
      </c>
      <c r="DB232">
        <f>ROUND(((ROUND(AT232*CZ232,2)*3)*1.2),6)</f>
        <v>13378.175999999999</v>
      </c>
      <c r="DC232">
        <f>ROUND(((ROUND(AT232*AG232,2)*3)*1.2),6)</f>
        <v>0</v>
      </c>
    </row>
    <row r="233" spans="1:107" x14ac:dyDescent="0.2">
      <c r="A233">
        <f>ROW(Source!A108)</f>
        <v>108</v>
      </c>
      <c r="B233">
        <v>76147894</v>
      </c>
      <c r="C233">
        <v>76148555</v>
      </c>
      <c r="D233">
        <v>121548</v>
      </c>
      <c r="E233">
        <v>1</v>
      </c>
      <c r="F233">
        <v>1</v>
      </c>
      <c r="G233">
        <v>1</v>
      </c>
      <c r="H233">
        <v>1</v>
      </c>
      <c r="I233" t="s">
        <v>30</v>
      </c>
      <c r="J233" t="s">
        <v>3</v>
      </c>
      <c r="K233" t="s">
        <v>628</v>
      </c>
      <c r="L233">
        <v>608254</v>
      </c>
      <c r="N233">
        <v>1013</v>
      </c>
      <c r="O233" t="s">
        <v>629</v>
      </c>
      <c r="P233" t="s">
        <v>629</v>
      </c>
      <c r="Q233">
        <v>1</v>
      </c>
      <c r="W233">
        <v>0</v>
      </c>
      <c r="X233">
        <v>-185737400</v>
      </c>
      <c r="Y233">
        <v>488.30399999999992</v>
      </c>
      <c r="AA233">
        <v>0</v>
      </c>
      <c r="AB233">
        <v>0</v>
      </c>
      <c r="AC233">
        <v>0</v>
      </c>
      <c r="AD233">
        <v>0</v>
      </c>
      <c r="AE233">
        <v>0</v>
      </c>
      <c r="AF233">
        <v>0</v>
      </c>
      <c r="AG233">
        <v>0</v>
      </c>
      <c r="AH233">
        <v>0</v>
      </c>
      <c r="AI233">
        <v>1</v>
      </c>
      <c r="AJ233">
        <v>1</v>
      </c>
      <c r="AK233">
        <v>1</v>
      </c>
      <c r="AL233">
        <v>1</v>
      </c>
      <c r="AN233">
        <v>0</v>
      </c>
      <c r="AO233">
        <v>1</v>
      </c>
      <c r="AP233">
        <v>1</v>
      </c>
      <c r="AQ233">
        <v>0</v>
      </c>
      <c r="AR233">
        <v>0</v>
      </c>
      <c r="AS233" t="s">
        <v>3</v>
      </c>
      <c r="AT233">
        <v>135.63999999999999</v>
      </c>
      <c r="AU233" t="s">
        <v>191</v>
      </c>
      <c r="AV233">
        <v>2</v>
      </c>
      <c r="AW233">
        <v>2</v>
      </c>
      <c r="AX233">
        <v>76148564</v>
      </c>
      <c r="AY233">
        <v>1</v>
      </c>
      <c r="AZ233">
        <v>0</v>
      </c>
      <c r="BA233">
        <v>233</v>
      </c>
      <c r="BB233">
        <v>0</v>
      </c>
      <c r="BC233">
        <v>0</v>
      </c>
      <c r="BD233">
        <v>0</v>
      </c>
      <c r="BE233">
        <v>0</v>
      </c>
      <c r="BF233">
        <v>0</v>
      </c>
      <c r="BG233">
        <v>0</v>
      </c>
      <c r="BH233">
        <v>0</v>
      </c>
      <c r="BI233">
        <v>0</v>
      </c>
      <c r="BJ233">
        <v>0</v>
      </c>
      <c r="BK233">
        <v>0</v>
      </c>
      <c r="BL233">
        <v>0</v>
      </c>
      <c r="BM233">
        <v>0</v>
      </c>
      <c r="BN233">
        <v>0</v>
      </c>
      <c r="BO233">
        <v>0</v>
      </c>
      <c r="BP233">
        <v>0</v>
      </c>
      <c r="BQ233">
        <v>0</v>
      </c>
      <c r="BR233">
        <v>0</v>
      </c>
      <c r="BS233">
        <v>0</v>
      </c>
      <c r="BT233">
        <v>0</v>
      </c>
      <c r="BU233">
        <v>0</v>
      </c>
      <c r="BV233">
        <v>0</v>
      </c>
      <c r="BW233">
        <v>0</v>
      </c>
      <c r="CX233">
        <f>Y233*Source!I108</f>
        <v>60.54969599999999</v>
      </c>
      <c r="CY233">
        <f>AD233</f>
        <v>0</v>
      </c>
      <c r="CZ233">
        <f>AH233</f>
        <v>0</v>
      </c>
      <c r="DA233">
        <f>AL233</f>
        <v>1</v>
      </c>
      <c r="DB233">
        <f>ROUND(((ROUND(AT233*CZ233,2)*3)*1.2),6)</f>
        <v>0</v>
      </c>
      <c r="DC233">
        <f>ROUND(((ROUND(AT233*AG233,2)*3)*1.2),6)</f>
        <v>0</v>
      </c>
    </row>
    <row r="234" spans="1:107" x14ac:dyDescent="0.2">
      <c r="A234">
        <f>ROW(Source!A108)</f>
        <v>108</v>
      </c>
      <c r="B234">
        <v>76147894</v>
      </c>
      <c r="C234">
        <v>76148555</v>
      </c>
      <c r="D234">
        <v>48976039</v>
      </c>
      <c r="E234">
        <v>1</v>
      </c>
      <c r="F234">
        <v>1</v>
      </c>
      <c r="G234">
        <v>1</v>
      </c>
      <c r="H234">
        <v>2</v>
      </c>
      <c r="I234" t="s">
        <v>691</v>
      </c>
      <c r="J234" t="s">
        <v>692</v>
      </c>
      <c r="K234" t="s">
        <v>693</v>
      </c>
      <c r="L234">
        <v>1368</v>
      </c>
      <c r="N234">
        <v>1011</v>
      </c>
      <c r="O234" t="s">
        <v>633</v>
      </c>
      <c r="P234" t="s">
        <v>633</v>
      </c>
      <c r="Q234">
        <v>1</v>
      </c>
      <c r="W234">
        <v>0</v>
      </c>
      <c r="X234">
        <v>-1683568813</v>
      </c>
      <c r="Y234">
        <v>244.15199999999996</v>
      </c>
      <c r="AA234">
        <v>0</v>
      </c>
      <c r="AB234">
        <v>425.57</v>
      </c>
      <c r="AC234">
        <v>25.1</v>
      </c>
      <c r="AD234">
        <v>0</v>
      </c>
      <c r="AE234">
        <v>0</v>
      </c>
      <c r="AF234">
        <v>425.57</v>
      </c>
      <c r="AG234">
        <v>25.1</v>
      </c>
      <c r="AH234">
        <v>0</v>
      </c>
      <c r="AI234">
        <v>1</v>
      </c>
      <c r="AJ234">
        <v>1</v>
      </c>
      <c r="AK234">
        <v>1</v>
      </c>
      <c r="AL234">
        <v>1</v>
      </c>
      <c r="AN234">
        <v>0</v>
      </c>
      <c r="AO234">
        <v>1</v>
      </c>
      <c r="AP234">
        <v>1</v>
      </c>
      <c r="AQ234">
        <v>0</v>
      </c>
      <c r="AR234">
        <v>0</v>
      </c>
      <c r="AS234" t="s">
        <v>3</v>
      </c>
      <c r="AT234">
        <v>67.819999999999993</v>
      </c>
      <c r="AU234" t="s">
        <v>191</v>
      </c>
      <c r="AV234">
        <v>0</v>
      </c>
      <c r="AW234">
        <v>2</v>
      </c>
      <c r="AX234">
        <v>76148565</v>
      </c>
      <c r="AY234">
        <v>1</v>
      </c>
      <c r="AZ234">
        <v>0</v>
      </c>
      <c r="BA234">
        <v>234</v>
      </c>
      <c r="BB234">
        <v>0</v>
      </c>
      <c r="BC234">
        <v>0</v>
      </c>
      <c r="BD234">
        <v>0</v>
      </c>
      <c r="BE234">
        <v>0</v>
      </c>
      <c r="BF234">
        <v>0</v>
      </c>
      <c r="BG234">
        <v>0</v>
      </c>
      <c r="BH234">
        <v>0</v>
      </c>
      <c r="BI234">
        <v>0</v>
      </c>
      <c r="BJ234">
        <v>0</v>
      </c>
      <c r="BK234">
        <v>0</v>
      </c>
      <c r="BL234">
        <v>0</v>
      </c>
      <c r="BM234">
        <v>0</v>
      </c>
      <c r="BN234">
        <v>0</v>
      </c>
      <c r="BO234">
        <v>0</v>
      </c>
      <c r="BP234">
        <v>0</v>
      </c>
      <c r="BQ234">
        <v>0</v>
      </c>
      <c r="BR234">
        <v>0</v>
      </c>
      <c r="BS234">
        <v>0</v>
      </c>
      <c r="BT234">
        <v>0</v>
      </c>
      <c r="BU234">
        <v>0</v>
      </c>
      <c r="BV234">
        <v>0</v>
      </c>
      <c r="BW234">
        <v>0</v>
      </c>
      <c r="CX234">
        <f>Y234*Source!I108</f>
        <v>30.274847999999995</v>
      </c>
      <c r="CY234">
        <f>AB234</f>
        <v>425.57</v>
      </c>
      <c r="CZ234">
        <f>AF234</f>
        <v>425.57</v>
      </c>
      <c r="DA234">
        <f>AJ234</f>
        <v>1</v>
      </c>
      <c r="DB234">
        <f>ROUND(((ROUND(AT234*CZ234,2)*3)*1.2),6)</f>
        <v>103903.776</v>
      </c>
      <c r="DC234">
        <f>ROUND(((ROUND(AT234*AG234,2)*3)*1.2),6)</f>
        <v>6128.2079999999996</v>
      </c>
    </row>
    <row r="235" spans="1:107" x14ac:dyDescent="0.2">
      <c r="A235">
        <f>ROW(Source!A108)</f>
        <v>108</v>
      </c>
      <c r="B235">
        <v>76147894</v>
      </c>
      <c r="C235">
        <v>76148555</v>
      </c>
      <c r="D235">
        <v>48976112</v>
      </c>
      <c r="E235">
        <v>1</v>
      </c>
      <c r="F235">
        <v>1</v>
      </c>
      <c r="G235">
        <v>1</v>
      </c>
      <c r="H235">
        <v>2</v>
      </c>
      <c r="I235" t="s">
        <v>694</v>
      </c>
      <c r="J235" t="s">
        <v>695</v>
      </c>
      <c r="K235" t="s">
        <v>696</v>
      </c>
      <c r="L235">
        <v>1368</v>
      </c>
      <c r="N235">
        <v>1011</v>
      </c>
      <c r="O235" t="s">
        <v>633</v>
      </c>
      <c r="P235" t="s">
        <v>633</v>
      </c>
      <c r="Q235">
        <v>1</v>
      </c>
      <c r="W235">
        <v>0</v>
      </c>
      <c r="X235">
        <v>372233507</v>
      </c>
      <c r="Y235">
        <v>14.903999999999996</v>
      </c>
      <c r="AA235">
        <v>0</v>
      </c>
      <c r="AB235">
        <v>16.64</v>
      </c>
      <c r="AC235">
        <v>0</v>
      </c>
      <c r="AD235">
        <v>0</v>
      </c>
      <c r="AE235">
        <v>0</v>
      </c>
      <c r="AF235">
        <v>16.64</v>
      </c>
      <c r="AG235">
        <v>0</v>
      </c>
      <c r="AH235">
        <v>0</v>
      </c>
      <c r="AI235">
        <v>1</v>
      </c>
      <c r="AJ235">
        <v>1</v>
      </c>
      <c r="AK235">
        <v>1</v>
      </c>
      <c r="AL235">
        <v>1</v>
      </c>
      <c r="AN235">
        <v>0</v>
      </c>
      <c r="AO235">
        <v>1</v>
      </c>
      <c r="AP235">
        <v>1</v>
      </c>
      <c r="AQ235">
        <v>0</v>
      </c>
      <c r="AR235">
        <v>0</v>
      </c>
      <c r="AS235" t="s">
        <v>3</v>
      </c>
      <c r="AT235">
        <v>4.1399999999999997</v>
      </c>
      <c r="AU235" t="s">
        <v>191</v>
      </c>
      <c r="AV235">
        <v>0</v>
      </c>
      <c r="AW235">
        <v>2</v>
      </c>
      <c r="AX235">
        <v>76148566</v>
      </c>
      <c r="AY235">
        <v>1</v>
      </c>
      <c r="AZ235">
        <v>0</v>
      </c>
      <c r="BA235">
        <v>235</v>
      </c>
      <c r="BB235">
        <v>0</v>
      </c>
      <c r="BC235">
        <v>0</v>
      </c>
      <c r="BD235">
        <v>0</v>
      </c>
      <c r="BE235">
        <v>0</v>
      </c>
      <c r="BF235">
        <v>0</v>
      </c>
      <c r="BG235">
        <v>0</v>
      </c>
      <c r="BH235">
        <v>0</v>
      </c>
      <c r="BI235">
        <v>0</v>
      </c>
      <c r="BJ235">
        <v>0</v>
      </c>
      <c r="BK235">
        <v>0</v>
      </c>
      <c r="BL235">
        <v>0</v>
      </c>
      <c r="BM235">
        <v>0</v>
      </c>
      <c r="BN235">
        <v>0</v>
      </c>
      <c r="BO235">
        <v>0</v>
      </c>
      <c r="BP235">
        <v>0</v>
      </c>
      <c r="BQ235">
        <v>0</v>
      </c>
      <c r="BR235">
        <v>0</v>
      </c>
      <c r="BS235">
        <v>0</v>
      </c>
      <c r="BT235">
        <v>0</v>
      </c>
      <c r="BU235">
        <v>0</v>
      </c>
      <c r="BV235">
        <v>0</v>
      </c>
      <c r="BW235">
        <v>0</v>
      </c>
      <c r="CX235">
        <f>Y235*Source!I108</f>
        <v>1.8480959999999995</v>
      </c>
      <c r="CY235">
        <f>AB235</f>
        <v>16.64</v>
      </c>
      <c r="CZ235">
        <f>AF235</f>
        <v>16.64</v>
      </c>
      <c r="DA235">
        <f>AJ235</f>
        <v>1</v>
      </c>
      <c r="DB235">
        <f>ROUND(((ROUND(AT235*CZ235,2)*3)*1.2),6)</f>
        <v>248.00399999999999</v>
      </c>
      <c r="DC235">
        <f>ROUND(((ROUND(AT235*AG235,2)*3)*1.2),6)</f>
        <v>0</v>
      </c>
    </row>
    <row r="236" spans="1:107" x14ac:dyDescent="0.2">
      <c r="A236">
        <f>ROW(Source!A108)</f>
        <v>108</v>
      </c>
      <c r="B236">
        <v>76147894</v>
      </c>
      <c r="C236">
        <v>76148555</v>
      </c>
      <c r="D236">
        <v>48914824</v>
      </c>
      <c r="E236">
        <v>1</v>
      </c>
      <c r="F236">
        <v>1</v>
      </c>
      <c r="G236">
        <v>1</v>
      </c>
      <c r="H236">
        <v>3</v>
      </c>
      <c r="I236" t="s">
        <v>753</v>
      </c>
      <c r="J236" t="s">
        <v>754</v>
      </c>
      <c r="K236" t="s">
        <v>755</v>
      </c>
      <c r="L236">
        <v>1354</v>
      </c>
      <c r="N236">
        <v>1010</v>
      </c>
      <c r="O236" t="s">
        <v>149</v>
      </c>
      <c r="P236" t="s">
        <v>149</v>
      </c>
      <c r="Q236">
        <v>1</v>
      </c>
      <c r="W236">
        <v>0</v>
      </c>
      <c r="X236">
        <v>117063084</v>
      </c>
      <c r="Y236">
        <v>61.800000000000004</v>
      </c>
      <c r="AA236">
        <v>143.94</v>
      </c>
      <c r="AB236">
        <v>0</v>
      </c>
      <c r="AC236">
        <v>0</v>
      </c>
      <c r="AD236">
        <v>0</v>
      </c>
      <c r="AE236">
        <v>143.94</v>
      </c>
      <c r="AF236">
        <v>0</v>
      </c>
      <c r="AG236">
        <v>0</v>
      </c>
      <c r="AH236">
        <v>0</v>
      </c>
      <c r="AI236">
        <v>1</v>
      </c>
      <c r="AJ236">
        <v>1</v>
      </c>
      <c r="AK236">
        <v>1</v>
      </c>
      <c r="AL236">
        <v>1</v>
      </c>
      <c r="AN236">
        <v>0</v>
      </c>
      <c r="AO236">
        <v>1</v>
      </c>
      <c r="AP236">
        <v>1</v>
      </c>
      <c r="AQ236">
        <v>0</v>
      </c>
      <c r="AR236">
        <v>0</v>
      </c>
      <c r="AS236" t="s">
        <v>3</v>
      </c>
      <c r="AT236">
        <v>20.6</v>
      </c>
      <c r="AU236" t="s">
        <v>183</v>
      </c>
      <c r="AV236">
        <v>0</v>
      </c>
      <c r="AW236">
        <v>2</v>
      </c>
      <c r="AX236">
        <v>76148567</v>
      </c>
      <c r="AY236">
        <v>1</v>
      </c>
      <c r="AZ236">
        <v>0</v>
      </c>
      <c r="BA236">
        <v>236</v>
      </c>
      <c r="BB236">
        <v>0</v>
      </c>
      <c r="BC236">
        <v>0</v>
      </c>
      <c r="BD236">
        <v>0</v>
      </c>
      <c r="BE236">
        <v>0</v>
      </c>
      <c r="BF236">
        <v>0</v>
      </c>
      <c r="BG236">
        <v>0</v>
      </c>
      <c r="BH236">
        <v>0</v>
      </c>
      <c r="BI236">
        <v>0</v>
      </c>
      <c r="BJ236">
        <v>0</v>
      </c>
      <c r="BK236">
        <v>0</v>
      </c>
      <c r="BL236">
        <v>0</v>
      </c>
      <c r="BM236">
        <v>0</v>
      </c>
      <c r="BN236">
        <v>0</v>
      </c>
      <c r="BO236">
        <v>0</v>
      </c>
      <c r="BP236">
        <v>0</v>
      </c>
      <c r="BQ236">
        <v>0</v>
      </c>
      <c r="BR236">
        <v>0</v>
      </c>
      <c r="BS236">
        <v>0</v>
      </c>
      <c r="BT236">
        <v>0</v>
      </c>
      <c r="BU236">
        <v>0</v>
      </c>
      <c r="BV236">
        <v>0</v>
      </c>
      <c r="BW236">
        <v>0</v>
      </c>
      <c r="CX236">
        <f>Y236*Source!I108</f>
        <v>7.6632000000000007</v>
      </c>
      <c r="CY236">
        <f>AA236</f>
        <v>143.94</v>
      </c>
      <c r="CZ236">
        <f>AE236</f>
        <v>143.94</v>
      </c>
      <c r="DA236">
        <f>AI236</f>
        <v>1</v>
      </c>
      <c r="DB236">
        <f>ROUND((ROUND(AT236*CZ236,2)*3),6)</f>
        <v>8895.48</v>
      </c>
      <c r="DC236">
        <f>ROUND((ROUND(AT236*AG236,2)*3),6)</f>
        <v>0</v>
      </c>
    </row>
    <row r="237" spans="1:107" x14ac:dyDescent="0.2">
      <c r="A237">
        <f>ROW(Source!A108)</f>
        <v>108</v>
      </c>
      <c r="B237">
        <v>76147894</v>
      </c>
      <c r="C237">
        <v>76148555</v>
      </c>
      <c r="D237">
        <v>48965123</v>
      </c>
      <c r="E237">
        <v>1</v>
      </c>
      <c r="F237">
        <v>1</v>
      </c>
      <c r="G237">
        <v>1</v>
      </c>
      <c r="H237">
        <v>3</v>
      </c>
      <c r="I237" t="s">
        <v>756</v>
      </c>
      <c r="J237" t="s">
        <v>757</v>
      </c>
      <c r="K237" t="s">
        <v>758</v>
      </c>
      <c r="L237">
        <v>1354</v>
      </c>
      <c r="N237">
        <v>1010</v>
      </c>
      <c r="O237" t="s">
        <v>149</v>
      </c>
      <c r="P237" t="s">
        <v>149</v>
      </c>
      <c r="Q237">
        <v>1</v>
      </c>
      <c r="W237">
        <v>0</v>
      </c>
      <c r="X237">
        <v>-697730710</v>
      </c>
      <c r="Y237">
        <v>185.39999999999998</v>
      </c>
      <c r="AA237">
        <v>6.89</v>
      </c>
      <c r="AB237">
        <v>0</v>
      </c>
      <c r="AC237">
        <v>0</v>
      </c>
      <c r="AD237">
        <v>0</v>
      </c>
      <c r="AE237">
        <v>6.89</v>
      </c>
      <c r="AF237">
        <v>0</v>
      </c>
      <c r="AG237">
        <v>0</v>
      </c>
      <c r="AH237">
        <v>0</v>
      </c>
      <c r="AI237">
        <v>1</v>
      </c>
      <c r="AJ237">
        <v>1</v>
      </c>
      <c r="AK237">
        <v>1</v>
      </c>
      <c r="AL237">
        <v>1</v>
      </c>
      <c r="AN237">
        <v>0</v>
      </c>
      <c r="AO237">
        <v>1</v>
      </c>
      <c r="AP237">
        <v>1</v>
      </c>
      <c r="AQ237">
        <v>0</v>
      </c>
      <c r="AR237">
        <v>0</v>
      </c>
      <c r="AS237" t="s">
        <v>3</v>
      </c>
      <c r="AT237">
        <v>61.8</v>
      </c>
      <c r="AU237" t="s">
        <v>183</v>
      </c>
      <c r="AV237">
        <v>0</v>
      </c>
      <c r="AW237">
        <v>2</v>
      </c>
      <c r="AX237">
        <v>76148568</v>
      </c>
      <c r="AY237">
        <v>1</v>
      </c>
      <c r="AZ237">
        <v>0</v>
      </c>
      <c r="BA237">
        <v>237</v>
      </c>
      <c r="BB237">
        <v>0</v>
      </c>
      <c r="BC237">
        <v>0</v>
      </c>
      <c r="BD237">
        <v>0</v>
      </c>
      <c r="BE237">
        <v>0</v>
      </c>
      <c r="BF237">
        <v>0</v>
      </c>
      <c r="BG237">
        <v>0</v>
      </c>
      <c r="BH237">
        <v>0</v>
      </c>
      <c r="BI237">
        <v>0</v>
      </c>
      <c r="BJ237">
        <v>0</v>
      </c>
      <c r="BK237">
        <v>0</v>
      </c>
      <c r="BL237">
        <v>0</v>
      </c>
      <c r="BM237">
        <v>0</v>
      </c>
      <c r="BN237">
        <v>0</v>
      </c>
      <c r="BO237">
        <v>0</v>
      </c>
      <c r="BP237">
        <v>0</v>
      </c>
      <c r="BQ237">
        <v>0</v>
      </c>
      <c r="BR237">
        <v>0</v>
      </c>
      <c r="BS237">
        <v>0</v>
      </c>
      <c r="BT237">
        <v>0</v>
      </c>
      <c r="BU237">
        <v>0</v>
      </c>
      <c r="BV237">
        <v>0</v>
      </c>
      <c r="BW237">
        <v>0</v>
      </c>
      <c r="CX237">
        <f>Y237*Source!I108</f>
        <v>22.989599999999996</v>
      </c>
      <c r="CY237">
        <f>AA237</f>
        <v>6.89</v>
      </c>
      <c r="CZ237">
        <f>AE237</f>
        <v>6.89</v>
      </c>
      <c r="DA237">
        <f>AI237</f>
        <v>1</v>
      </c>
      <c r="DB237">
        <f>ROUND((ROUND(AT237*CZ237,2)*3),6)</f>
        <v>1277.4000000000001</v>
      </c>
      <c r="DC237">
        <f>ROUND((ROUND(AT237*AG237,2)*3),6)</f>
        <v>0</v>
      </c>
    </row>
    <row r="238" spans="1:107" x14ac:dyDescent="0.2">
      <c r="A238">
        <f>ROW(Source!A108)</f>
        <v>108</v>
      </c>
      <c r="B238">
        <v>76147894</v>
      </c>
      <c r="C238">
        <v>76148555</v>
      </c>
      <c r="D238">
        <v>48974791</v>
      </c>
      <c r="E238">
        <v>1</v>
      </c>
      <c r="F238">
        <v>1</v>
      </c>
      <c r="G238">
        <v>1</v>
      </c>
      <c r="H238">
        <v>3</v>
      </c>
      <c r="I238" t="s">
        <v>658</v>
      </c>
      <c r="J238" t="s">
        <v>659</v>
      </c>
      <c r="K238" t="s">
        <v>660</v>
      </c>
      <c r="L238">
        <v>1374</v>
      </c>
      <c r="N238">
        <v>1013</v>
      </c>
      <c r="O238" t="s">
        <v>661</v>
      </c>
      <c r="P238" t="s">
        <v>661</v>
      </c>
      <c r="Q238">
        <v>1</v>
      </c>
      <c r="W238">
        <v>0</v>
      </c>
      <c r="X238">
        <v>-1347562341</v>
      </c>
      <c r="Y238">
        <v>193.95000000000002</v>
      </c>
      <c r="AA238">
        <v>1</v>
      </c>
      <c r="AB238">
        <v>0</v>
      </c>
      <c r="AC238">
        <v>0</v>
      </c>
      <c r="AD238">
        <v>0</v>
      </c>
      <c r="AE238">
        <v>1</v>
      </c>
      <c r="AF238">
        <v>0</v>
      </c>
      <c r="AG238">
        <v>0</v>
      </c>
      <c r="AH238">
        <v>0</v>
      </c>
      <c r="AI238">
        <v>1</v>
      </c>
      <c r="AJ238">
        <v>1</v>
      </c>
      <c r="AK238">
        <v>1</v>
      </c>
      <c r="AL238">
        <v>1</v>
      </c>
      <c r="AN238">
        <v>0</v>
      </c>
      <c r="AO238">
        <v>1</v>
      </c>
      <c r="AP238">
        <v>1</v>
      </c>
      <c r="AQ238">
        <v>0</v>
      </c>
      <c r="AR238">
        <v>0</v>
      </c>
      <c r="AS238" t="s">
        <v>3</v>
      </c>
      <c r="AT238">
        <v>64.650000000000006</v>
      </c>
      <c r="AU238" t="s">
        <v>183</v>
      </c>
      <c r="AV238">
        <v>0</v>
      </c>
      <c r="AW238">
        <v>2</v>
      </c>
      <c r="AX238">
        <v>76148569</v>
      </c>
      <c r="AY238">
        <v>1</v>
      </c>
      <c r="AZ238">
        <v>0</v>
      </c>
      <c r="BA238">
        <v>238</v>
      </c>
      <c r="BB238">
        <v>0</v>
      </c>
      <c r="BC238">
        <v>0</v>
      </c>
      <c r="BD238">
        <v>0</v>
      </c>
      <c r="BE238">
        <v>0</v>
      </c>
      <c r="BF238">
        <v>0</v>
      </c>
      <c r="BG238">
        <v>0</v>
      </c>
      <c r="BH238">
        <v>0</v>
      </c>
      <c r="BI238">
        <v>0</v>
      </c>
      <c r="BJ238">
        <v>0</v>
      </c>
      <c r="BK238">
        <v>0</v>
      </c>
      <c r="BL238">
        <v>0</v>
      </c>
      <c r="BM238">
        <v>0</v>
      </c>
      <c r="BN238">
        <v>0</v>
      </c>
      <c r="BO238">
        <v>0</v>
      </c>
      <c r="BP238">
        <v>0</v>
      </c>
      <c r="BQ238">
        <v>0</v>
      </c>
      <c r="BR238">
        <v>0</v>
      </c>
      <c r="BS238">
        <v>0</v>
      </c>
      <c r="BT238">
        <v>0</v>
      </c>
      <c r="BU238">
        <v>0</v>
      </c>
      <c r="BV238">
        <v>0</v>
      </c>
      <c r="BW238">
        <v>0</v>
      </c>
      <c r="CX238">
        <f>Y238*Source!I108</f>
        <v>24.049800000000001</v>
      </c>
      <c r="CY238">
        <f>AA238</f>
        <v>1</v>
      </c>
      <c r="CZ238">
        <f>AE238</f>
        <v>1</v>
      </c>
      <c r="DA238">
        <f>AI238</f>
        <v>1</v>
      </c>
      <c r="DB238">
        <f>ROUND((ROUND(AT238*CZ238,2)*3),6)</f>
        <v>193.95</v>
      </c>
      <c r="DC238">
        <f>ROUND((ROUND(AT238*AG238,2)*3),6)</f>
        <v>0</v>
      </c>
    </row>
    <row r="239" spans="1:107" x14ac:dyDescent="0.2">
      <c r="A239">
        <f>ROW(Source!A109)</f>
        <v>109</v>
      </c>
      <c r="B239">
        <v>76147896</v>
      </c>
      <c r="C239">
        <v>76148570</v>
      </c>
      <c r="D239">
        <v>42475093</v>
      </c>
      <c r="E239">
        <v>1</v>
      </c>
      <c r="F239">
        <v>1</v>
      </c>
      <c r="G239">
        <v>1</v>
      </c>
      <c r="H239">
        <v>1</v>
      </c>
      <c r="I239" t="s">
        <v>752</v>
      </c>
      <c r="J239" t="s">
        <v>3</v>
      </c>
      <c r="K239" t="s">
        <v>663</v>
      </c>
      <c r="L239">
        <v>1369</v>
      </c>
      <c r="N239">
        <v>1013</v>
      </c>
      <c r="O239" t="s">
        <v>623</v>
      </c>
      <c r="P239" t="s">
        <v>623</v>
      </c>
      <c r="Q239">
        <v>1</v>
      </c>
      <c r="W239">
        <v>0</v>
      </c>
      <c r="X239">
        <v>-927003078</v>
      </c>
      <c r="Y239">
        <v>1209.5999999999999</v>
      </c>
      <c r="AA239">
        <v>0</v>
      </c>
      <c r="AB239">
        <v>0</v>
      </c>
      <c r="AC239">
        <v>0</v>
      </c>
      <c r="AD239">
        <v>11.06</v>
      </c>
      <c r="AE239">
        <v>0</v>
      </c>
      <c r="AF239">
        <v>0</v>
      </c>
      <c r="AG239">
        <v>0</v>
      </c>
      <c r="AH239">
        <v>11.06</v>
      </c>
      <c r="AI239">
        <v>1</v>
      </c>
      <c r="AJ239">
        <v>1</v>
      </c>
      <c r="AK239">
        <v>1</v>
      </c>
      <c r="AL239">
        <v>1</v>
      </c>
      <c r="AN239">
        <v>0</v>
      </c>
      <c r="AO239">
        <v>1</v>
      </c>
      <c r="AP239">
        <v>1</v>
      </c>
      <c r="AQ239">
        <v>0</v>
      </c>
      <c r="AR239">
        <v>0</v>
      </c>
      <c r="AS239" t="s">
        <v>3</v>
      </c>
      <c r="AT239">
        <v>336</v>
      </c>
      <c r="AU239" t="s">
        <v>191</v>
      </c>
      <c r="AV239">
        <v>1</v>
      </c>
      <c r="AW239">
        <v>2</v>
      </c>
      <c r="AX239">
        <v>76148578</v>
      </c>
      <c r="AY239">
        <v>1</v>
      </c>
      <c r="AZ239">
        <v>0</v>
      </c>
      <c r="BA239">
        <v>239</v>
      </c>
      <c r="BB239">
        <v>0</v>
      </c>
      <c r="BC239">
        <v>0</v>
      </c>
      <c r="BD239">
        <v>0</v>
      </c>
      <c r="BE239">
        <v>0</v>
      </c>
      <c r="BF239">
        <v>0</v>
      </c>
      <c r="BG239">
        <v>0</v>
      </c>
      <c r="BH239">
        <v>0</v>
      </c>
      <c r="BI239">
        <v>0</v>
      </c>
      <c r="BJ239">
        <v>0</v>
      </c>
      <c r="BK239">
        <v>0</v>
      </c>
      <c r="BL239">
        <v>0</v>
      </c>
      <c r="BM239">
        <v>0</v>
      </c>
      <c r="BN239">
        <v>0</v>
      </c>
      <c r="BO239">
        <v>0</v>
      </c>
      <c r="BP239">
        <v>0</v>
      </c>
      <c r="BQ239">
        <v>0</v>
      </c>
      <c r="BR239">
        <v>0</v>
      </c>
      <c r="BS239">
        <v>0</v>
      </c>
      <c r="BT239">
        <v>0</v>
      </c>
      <c r="BU239">
        <v>0</v>
      </c>
      <c r="BV239">
        <v>0</v>
      </c>
      <c r="BW239">
        <v>0</v>
      </c>
      <c r="CX239">
        <f>Y239*Source!I109</f>
        <v>72.575999999999993</v>
      </c>
      <c r="CY239">
        <f>AD239</f>
        <v>11.06</v>
      </c>
      <c r="CZ239">
        <f>AH239</f>
        <v>11.06</v>
      </c>
      <c r="DA239">
        <f>AL239</f>
        <v>1</v>
      </c>
      <c r="DB239">
        <f>ROUND(((ROUND(AT239*CZ239,2)*3)*1.2),6)</f>
        <v>13378.175999999999</v>
      </c>
      <c r="DC239">
        <f>ROUND(((ROUND(AT239*AG239,2)*3)*1.2),6)</f>
        <v>0</v>
      </c>
    </row>
    <row r="240" spans="1:107" x14ac:dyDescent="0.2">
      <c r="A240">
        <f>ROW(Source!A109)</f>
        <v>109</v>
      </c>
      <c r="B240">
        <v>76147896</v>
      </c>
      <c r="C240">
        <v>76148570</v>
      </c>
      <c r="D240">
        <v>121548</v>
      </c>
      <c r="E240">
        <v>1</v>
      </c>
      <c r="F240">
        <v>1</v>
      </c>
      <c r="G240">
        <v>1</v>
      </c>
      <c r="H240">
        <v>1</v>
      </c>
      <c r="I240" t="s">
        <v>30</v>
      </c>
      <c r="J240" t="s">
        <v>3</v>
      </c>
      <c r="K240" t="s">
        <v>628</v>
      </c>
      <c r="L240">
        <v>608254</v>
      </c>
      <c r="N240">
        <v>1013</v>
      </c>
      <c r="O240" t="s">
        <v>629</v>
      </c>
      <c r="P240" t="s">
        <v>629</v>
      </c>
      <c r="Q240">
        <v>1</v>
      </c>
      <c r="W240">
        <v>0</v>
      </c>
      <c r="X240">
        <v>-185737400</v>
      </c>
      <c r="Y240">
        <v>488.30399999999992</v>
      </c>
      <c r="AA240">
        <v>0</v>
      </c>
      <c r="AB240">
        <v>0</v>
      </c>
      <c r="AC240">
        <v>0</v>
      </c>
      <c r="AD240">
        <v>0</v>
      </c>
      <c r="AE240">
        <v>0</v>
      </c>
      <c r="AF240">
        <v>0</v>
      </c>
      <c r="AG240">
        <v>0</v>
      </c>
      <c r="AH240">
        <v>0</v>
      </c>
      <c r="AI240">
        <v>1</v>
      </c>
      <c r="AJ240">
        <v>1</v>
      </c>
      <c r="AK240">
        <v>1</v>
      </c>
      <c r="AL240">
        <v>1</v>
      </c>
      <c r="AN240">
        <v>0</v>
      </c>
      <c r="AO240">
        <v>1</v>
      </c>
      <c r="AP240">
        <v>1</v>
      </c>
      <c r="AQ240">
        <v>0</v>
      </c>
      <c r="AR240">
        <v>0</v>
      </c>
      <c r="AS240" t="s">
        <v>3</v>
      </c>
      <c r="AT240">
        <v>135.63999999999999</v>
      </c>
      <c r="AU240" t="s">
        <v>191</v>
      </c>
      <c r="AV240">
        <v>2</v>
      </c>
      <c r="AW240">
        <v>2</v>
      </c>
      <c r="AX240">
        <v>76148579</v>
      </c>
      <c r="AY240">
        <v>1</v>
      </c>
      <c r="AZ240">
        <v>0</v>
      </c>
      <c r="BA240">
        <v>240</v>
      </c>
      <c r="BB240">
        <v>0</v>
      </c>
      <c r="BC240">
        <v>0</v>
      </c>
      <c r="BD240">
        <v>0</v>
      </c>
      <c r="BE240">
        <v>0</v>
      </c>
      <c r="BF240">
        <v>0</v>
      </c>
      <c r="BG240">
        <v>0</v>
      </c>
      <c r="BH240">
        <v>0</v>
      </c>
      <c r="BI240">
        <v>0</v>
      </c>
      <c r="BJ240">
        <v>0</v>
      </c>
      <c r="BK240">
        <v>0</v>
      </c>
      <c r="BL240">
        <v>0</v>
      </c>
      <c r="BM240">
        <v>0</v>
      </c>
      <c r="BN240">
        <v>0</v>
      </c>
      <c r="BO240">
        <v>0</v>
      </c>
      <c r="BP240">
        <v>0</v>
      </c>
      <c r="BQ240">
        <v>0</v>
      </c>
      <c r="BR240">
        <v>0</v>
      </c>
      <c r="BS240">
        <v>0</v>
      </c>
      <c r="BT240">
        <v>0</v>
      </c>
      <c r="BU240">
        <v>0</v>
      </c>
      <c r="BV240">
        <v>0</v>
      </c>
      <c r="BW240">
        <v>0</v>
      </c>
      <c r="CX240">
        <f>Y240*Source!I109</f>
        <v>29.298239999999993</v>
      </c>
      <c r="CY240">
        <f>AD240</f>
        <v>0</v>
      </c>
      <c r="CZ240">
        <f>AH240</f>
        <v>0</v>
      </c>
      <c r="DA240">
        <f>AL240</f>
        <v>1</v>
      </c>
      <c r="DB240">
        <f>ROUND(((ROUND(AT240*CZ240,2)*3)*1.2),6)</f>
        <v>0</v>
      </c>
      <c r="DC240">
        <f>ROUND(((ROUND(AT240*AG240,2)*3)*1.2),6)</f>
        <v>0</v>
      </c>
    </row>
    <row r="241" spans="1:107" x14ac:dyDescent="0.2">
      <c r="A241">
        <f>ROW(Source!A109)</f>
        <v>109</v>
      </c>
      <c r="B241">
        <v>76147896</v>
      </c>
      <c r="C241">
        <v>76148570</v>
      </c>
      <c r="D241">
        <v>48976039</v>
      </c>
      <c r="E241">
        <v>1</v>
      </c>
      <c r="F241">
        <v>1</v>
      </c>
      <c r="G241">
        <v>1</v>
      </c>
      <c r="H241">
        <v>2</v>
      </c>
      <c r="I241" t="s">
        <v>691</v>
      </c>
      <c r="J241" t="s">
        <v>692</v>
      </c>
      <c r="K241" t="s">
        <v>693</v>
      </c>
      <c r="L241">
        <v>1368</v>
      </c>
      <c r="N241">
        <v>1011</v>
      </c>
      <c r="O241" t="s">
        <v>633</v>
      </c>
      <c r="P241" t="s">
        <v>633</v>
      </c>
      <c r="Q241">
        <v>1</v>
      </c>
      <c r="W241">
        <v>0</v>
      </c>
      <c r="X241">
        <v>-1683568813</v>
      </c>
      <c r="Y241">
        <v>244.15199999999996</v>
      </c>
      <c r="AA241">
        <v>0</v>
      </c>
      <c r="AB241">
        <v>425.57</v>
      </c>
      <c r="AC241">
        <v>25.1</v>
      </c>
      <c r="AD241">
        <v>0</v>
      </c>
      <c r="AE241">
        <v>0</v>
      </c>
      <c r="AF241">
        <v>425.57</v>
      </c>
      <c r="AG241">
        <v>25.1</v>
      </c>
      <c r="AH241">
        <v>0</v>
      </c>
      <c r="AI241">
        <v>1</v>
      </c>
      <c r="AJ241">
        <v>1</v>
      </c>
      <c r="AK241">
        <v>1</v>
      </c>
      <c r="AL241">
        <v>1</v>
      </c>
      <c r="AN241">
        <v>0</v>
      </c>
      <c r="AO241">
        <v>1</v>
      </c>
      <c r="AP241">
        <v>1</v>
      </c>
      <c r="AQ241">
        <v>0</v>
      </c>
      <c r="AR241">
        <v>0</v>
      </c>
      <c r="AS241" t="s">
        <v>3</v>
      </c>
      <c r="AT241">
        <v>67.819999999999993</v>
      </c>
      <c r="AU241" t="s">
        <v>191</v>
      </c>
      <c r="AV241">
        <v>0</v>
      </c>
      <c r="AW241">
        <v>2</v>
      </c>
      <c r="AX241">
        <v>76148580</v>
      </c>
      <c r="AY241">
        <v>1</v>
      </c>
      <c r="AZ241">
        <v>0</v>
      </c>
      <c r="BA241">
        <v>241</v>
      </c>
      <c r="BB241">
        <v>0</v>
      </c>
      <c r="BC241">
        <v>0</v>
      </c>
      <c r="BD241">
        <v>0</v>
      </c>
      <c r="BE241">
        <v>0</v>
      </c>
      <c r="BF241">
        <v>0</v>
      </c>
      <c r="BG241">
        <v>0</v>
      </c>
      <c r="BH241">
        <v>0</v>
      </c>
      <c r="BI241">
        <v>0</v>
      </c>
      <c r="BJ241">
        <v>0</v>
      </c>
      <c r="BK241">
        <v>0</v>
      </c>
      <c r="BL241">
        <v>0</v>
      </c>
      <c r="BM241">
        <v>0</v>
      </c>
      <c r="BN241">
        <v>0</v>
      </c>
      <c r="BO241">
        <v>0</v>
      </c>
      <c r="BP241">
        <v>0</v>
      </c>
      <c r="BQ241">
        <v>0</v>
      </c>
      <c r="BR241">
        <v>0</v>
      </c>
      <c r="BS241">
        <v>0</v>
      </c>
      <c r="BT241">
        <v>0</v>
      </c>
      <c r="BU241">
        <v>0</v>
      </c>
      <c r="BV241">
        <v>0</v>
      </c>
      <c r="BW241">
        <v>0</v>
      </c>
      <c r="CX241">
        <f>Y241*Source!I109</f>
        <v>14.649119999999996</v>
      </c>
      <c r="CY241">
        <f>AB241</f>
        <v>425.57</v>
      </c>
      <c r="CZ241">
        <f>AF241</f>
        <v>425.57</v>
      </c>
      <c r="DA241">
        <f>AJ241</f>
        <v>1</v>
      </c>
      <c r="DB241">
        <f>ROUND(((ROUND(AT241*CZ241,2)*3)*1.2),6)</f>
        <v>103903.776</v>
      </c>
      <c r="DC241">
        <f>ROUND(((ROUND(AT241*AG241,2)*3)*1.2),6)</f>
        <v>6128.2079999999996</v>
      </c>
    </row>
    <row r="242" spans="1:107" x14ac:dyDescent="0.2">
      <c r="A242">
        <f>ROW(Source!A109)</f>
        <v>109</v>
      </c>
      <c r="B242">
        <v>76147896</v>
      </c>
      <c r="C242">
        <v>76148570</v>
      </c>
      <c r="D242">
        <v>48976112</v>
      </c>
      <c r="E242">
        <v>1</v>
      </c>
      <c r="F242">
        <v>1</v>
      </c>
      <c r="G242">
        <v>1</v>
      </c>
      <c r="H242">
        <v>2</v>
      </c>
      <c r="I242" t="s">
        <v>694</v>
      </c>
      <c r="J242" t="s">
        <v>695</v>
      </c>
      <c r="K242" t="s">
        <v>696</v>
      </c>
      <c r="L242">
        <v>1368</v>
      </c>
      <c r="N242">
        <v>1011</v>
      </c>
      <c r="O242" t="s">
        <v>633</v>
      </c>
      <c r="P242" t="s">
        <v>633</v>
      </c>
      <c r="Q242">
        <v>1</v>
      </c>
      <c r="W242">
        <v>0</v>
      </c>
      <c r="X242">
        <v>372233507</v>
      </c>
      <c r="Y242">
        <v>14.903999999999996</v>
      </c>
      <c r="AA242">
        <v>0</v>
      </c>
      <c r="AB242">
        <v>16.64</v>
      </c>
      <c r="AC242">
        <v>0</v>
      </c>
      <c r="AD242">
        <v>0</v>
      </c>
      <c r="AE242">
        <v>0</v>
      </c>
      <c r="AF242">
        <v>16.64</v>
      </c>
      <c r="AG242">
        <v>0</v>
      </c>
      <c r="AH242">
        <v>0</v>
      </c>
      <c r="AI242">
        <v>1</v>
      </c>
      <c r="AJ242">
        <v>1</v>
      </c>
      <c r="AK242">
        <v>1</v>
      </c>
      <c r="AL242">
        <v>1</v>
      </c>
      <c r="AN242">
        <v>0</v>
      </c>
      <c r="AO242">
        <v>1</v>
      </c>
      <c r="AP242">
        <v>1</v>
      </c>
      <c r="AQ242">
        <v>0</v>
      </c>
      <c r="AR242">
        <v>0</v>
      </c>
      <c r="AS242" t="s">
        <v>3</v>
      </c>
      <c r="AT242">
        <v>4.1399999999999997</v>
      </c>
      <c r="AU242" t="s">
        <v>191</v>
      </c>
      <c r="AV242">
        <v>0</v>
      </c>
      <c r="AW242">
        <v>2</v>
      </c>
      <c r="AX242">
        <v>76148581</v>
      </c>
      <c r="AY242">
        <v>1</v>
      </c>
      <c r="AZ242">
        <v>0</v>
      </c>
      <c r="BA242">
        <v>242</v>
      </c>
      <c r="BB242">
        <v>0</v>
      </c>
      <c r="BC242">
        <v>0</v>
      </c>
      <c r="BD242">
        <v>0</v>
      </c>
      <c r="BE242">
        <v>0</v>
      </c>
      <c r="BF242">
        <v>0</v>
      </c>
      <c r="BG242">
        <v>0</v>
      </c>
      <c r="BH242">
        <v>0</v>
      </c>
      <c r="BI242">
        <v>0</v>
      </c>
      <c r="BJ242">
        <v>0</v>
      </c>
      <c r="BK242">
        <v>0</v>
      </c>
      <c r="BL242">
        <v>0</v>
      </c>
      <c r="BM242">
        <v>0</v>
      </c>
      <c r="BN242">
        <v>0</v>
      </c>
      <c r="BO242">
        <v>0</v>
      </c>
      <c r="BP242">
        <v>0</v>
      </c>
      <c r="BQ242">
        <v>0</v>
      </c>
      <c r="BR242">
        <v>0</v>
      </c>
      <c r="BS242">
        <v>0</v>
      </c>
      <c r="BT242">
        <v>0</v>
      </c>
      <c r="BU242">
        <v>0</v>
      </c>
      <c r="BV242">
        <v>0</v>
      </c>
      <c r="BW242">
        <v>0</v>
      </c>
      <c r="CX242">
        <f>Y242*Source!I109</f>
        <v>0.8942399999999997</v>
      </c>
      <c r="CY242">
        <f>AB242</f>
        <v>16.64</v>
      </c>
      <c r="CZ242">
        <f>AF242</f>
        <v>16.64</v>
      </c>
      <c r="DA242">
        <f>AJ242</f>
        <v>1</v>
      </c>
      <c r="DB242">
        <f>ROUND(((ROUND(AT242*CZ242,2)*3)*1.2),6)</f>
        <v>248.00399999999999</v>
      </c>
      <c r="DC242">
        <f>ROUND(((ROUND(AT242*AG242,2)*3)*1.2),6)</f>
        <v>0</v>
      </c>
    </row>
    <row r="243" spans="1:107" x14ac:dyDescent="0.2">
      <c r="A243">
        <f>ROW(Source!A109)</f>
        <v>109</v>
      </c>
      <c r="B243">
        <v>76147896</v>
      </c>
      <c r="C243">
        <v>76148570</v>
      </c>
      <c r="D243">
        <v>48914824</v>
      </c>
      <c r="E243">
        <v>1</v>
      </c>
      <c r="F243">
        <v>1</v>
      </c>
      <c r="G243">
        <v>1</v>
      </c>
      <c r="H243">
        <v>3</v>
      </c>
      <c r="I243" t="s">
        <v>753</v>
      </c>
      <c r="J243" t="s">
        <v>754</v>
      </c>
      <c r="K243" t="s">
        <v>755</v>
      </c>
      <c r="L243">
        <v>1354</v>
      </c>
      <c r="N243">
        <v>1010</v>
      </c>
      <c r="O243" t="s">
        <v>149</v>
      </c>
      <c r="P243" t="s">
        <v>149</v>
      </c>
      <c r="Q243">
        <v>1</v>
      </c>
      <c r="W243">
        <v>0</v>
      </c>
      <c r="X243">
        <v>117063084</v>
      </c>
      <c r="Y243">
        <v>61.800000000000004</v>
      </c>
      <c r="AA243">
        <v>143.94</v>
      </c>
      <c r="AB243">
        <v>0</v>
      </c>
      <c r="AC243">
        <v>0</v>
      </c>
      <c r="AD243">
        <v>0</v>
      </c>
      <c r="AE243">
        <v>143.94</v>
      </c>
      <c r="AF243">
        <v>0</v>
      </c>
      <c r="AG243">
        <v>0</v>
      </c>
      <c r="AH243">
        <v>0</v>
      </c>
      <c r="AI243">
        <v>1</v>
      </c>
      <c r="AJ243">
        <v>1</v>
      </c>
      <c r="AK243">
        <v>1</v>
      </c>
      <c r="AL243">
        <v>1</v>
      </c>
      <c r="AN243">
        <v>0</v>
      </c>
      <c r="AO243">
        <v>1</v>
      </c>
      <c r="AP243">
        <v>1</v>
      </c>
      <c r="AQ243">
        <v>0</v>
      </c>
      <c r="AR243">
        <v>0</v>
      </c>
      <c r="AS243" t="s">
        <v>3</v>
      </c>
      <c r="AT243">
        <v>20.6</v>
      </c>
      <c r="AU243" t="s">
        <v>183</v>
      </c>
      <c r="AV243">
        <v>0</v>
      </c>
      <c r="AW243">
        <v>2</v>
      </c>
      <c r="AX243">
        <v>76148582</v>
      </c>
      <c r="AY243">
        <v>1</v>
      </c>
      <c r="AZ243">
        <v>0</v>
      </c>
      <c r="BA243">
        <v>243</v>
      </c>
      <c r="BB243">
        <v>0</v>
      </c>
      <c r="BC243">
        <v>0</v>
      </c>
      <c r="BD243">
        <v>0</v>
      </c>
      <c r="BE243">
        <v>0</v>
      </c>
      <c r="BF243">
        <v>0</v>
      </c>
      <c r="BG243">
        <v>0</v>
      </c>
      <c r="BH243">
        <v>0</v>
      </c>
      <c r="BI243">
        <v>0</v>
      </c>
      <c r="BJ243">
        <v>0</v>
      </c>
      <c r="BK243">
        <v>0</v>
      </c>
      <c r="BL243">
        <v>0</v>
      </c>
      <c r="BM243">
        <v>0</v>
      </c>
      <c r="BN243">
        <v>0</v>
      </c>
      <c r="BO243">
        <v>0</v>
      </c>
      <c r="BP243">
        <v>0</v>
      </c>
      <c r="BQ243">
        <v>0</v>
      </c>
      <c r="BR243">
        <v>0</v>
      </c>
      <c r="BS243">
        <v>0</v>
      </c>
      <c r="BT243">
        <v>0</v>
      </c>
      <c r="BU243">
        <v>0</v>
      </c>
      <c r="BV243">
        <v>0</v>
      </c>
      <c r="BW243">
        <v>0</v>
      </c>
      <c r="CX243">
        <f>Y243*Source!I109</f>
        <v>3.7080000000000002</v>
      </c>
      <c r="CY243">
        <f>AA243</f>
        <v>143.94</v>
      </c>
      <c r="CZ243">
        <f>AE243</f>
        <v>143.94</v>
      </c>
      <c r="DA243">
        <f>AI243</f>
        <v>1</v>
      </c>
      <c r="DB243">
        <f>ROUND((ROUND(AT243*CZ243,2)*3),6)</f>
        <v>8895.48</v>
      </c>
      <c r="DC243">
        <f>ROUND((ROUND(AT243*AG243,2)*3),6)</f>
        <v>0</v>
      </c>
    </row>
    <row r="244" spans="1:107" x14ac:dyDescent="0.2">
      <c r="A244">
        <f>ROW(Source!A109)</f>
        <v>109</v>
      </c>
      <c r="B244">
        <v>76147896</v>
      </c>
      <c r="C244">
        <v>76148570</v>
      </c>
      <c r="D244">
        <v>48965123</v>
      </c>
      <c r="E244">
        <v>1</v>
      </c>
      <c r="F244">
        <v>1</v>
      </c>
      <c r="G244">
        <v>1</v>
      </c>
      <c r="H244">
        <v>3</v>
      </c>
      <c r="I244" t="s">
        <v>756</v>
      </c>
      <c r="J244" t="s">
        <v>757</v>
      </c>
      <c r="K244" t="s">
        <v>758</v>
      </c>
      <c r="L244">
        <v>1354</v>
      </c>
      <c r="N244">
        <v>1010</v>
      </c>
      <c r="O244" t="s">
        <v>149</v>
      </c>
      <c r="P244" t="s">
        <v>149</v>
      </c>
      <c r="Q244">
        <v>1</v>
      </c>
      <c r="W244">
        <v>0</v>
      </c>
      <c r="X244">
        <v>-697730710</v>
      </c>
      <c r="Y244">
        <v>185.39999999999998</v>
      </c>
      <c r="AA244">
        <v>6.89</v>
      </c>
      <c r="AB244">
        <v>0</v>
      </c>
      <c r="AC244">
        <v>0</v>
      </c>
      <c r="AD244">
        <v>0</v>
      </c>
      <c r="AE244">
        <v>6.89</v>
      </c>
      <c r="AF244">
        <v>0</v>
      </c>
      <c r="AG244">
        <v>0</v>
      </c>
      <c r="AH244">
        <v>0</v>
      </c>
      <c r="AI244">
        <v>1</v>
      </c>
      <c r="AJ244">
        <v>1</v>
      </c>
      <c r="AK244">
        <v>1</v>
      </c>
      <c r="AL244">
        <v>1</v>
      </c>
      <c r="AN244">
        <v>0</v>
      </c>
      <c r="AO244">
        <v>1</v>
      </c>
      <c r="AP244">
        <v>1</v>
      </c>
      <c r="AQ244">
        <v>0</v>
      </c>
      <c r="AR244">
        <v>0</v>
      </c>
      <c r="AS244" t="s">
        <v>3</v>
      </c>
      <c r="AT244">
        <v>61.8</v>
      </c>
      <c r="AU244" t="s">
        <v>183</v>
      </c>
      <c r="AV244">
        <v>0</v>
      </c>
      <c r="AW244">
        <v>2</v>
      </c>
      <c r="AX244">
        <v>76148583</v>
      </c>
      <c r="AY244">
        <v>1</v>
      </c>
      <c r="AZ244">
        <v>0</v>
      </c>
      <c r="BA244">
        <v>244</v>
      </c>
      <c r="BB244">
        <v>0</v>
      </c>
      <c r="BC244">
        <v>0</v>
      </c>
      <c r="BD244">
        <v>0</v>
      </c>
      <c r="BE244">
        <v>0</v>
      </c>
      <c r="BF244">
        <v>0</v>
      </c>
      <c r="BG244">
        <v>0</v>
      </c>
      <c r="BH244">
        <v>0</v>
      </c>
      <c r="BI244">
        <v>0</v>
      </c>
      <c r="BJ244">
        <v>0</v>
      </c>
      <c r="BK244">
        <v>0</v>
      </c>
      <c r="BL244">
        <v>0</v>
      </c>
      <c r="BM244">
        <v>0</v>
      </c>
      <c r="BN244">
        <v>0</v>
      </c>
      <c r="BO244">
        <v>0</v>
      </c>
      <c r="BP244">
        <v>0</v>
      </c>
      <c r="BQ244">
        <v>0</v>
      </c>
      <c r="BR244">
        <v>0</v>
      </c>
      <c r="BS244">
        <v>0</v>
      </c>
      <c r="BT244">
        <v>0</v>
      </c>
      <c r="BU244">
        <v>0</v>
      </c>
      <c r="BV244">
        <v>0</v>
      </c>
      <c r="BW244">
        <v>0</v>
      </c>
      <c r="CX244">
        <f>Y244*Source!I109</f>
        <v>11.123999999999999</v>
      </c>
      <c r="CY244">
        <f>AA244</f>
        <v>6.89</v>
      </c>
      <c r="CZ244">
        <f>AE244</f>
        <v>6.89</v>
      </c>
      <c r="DA244">
        <f>AI244</f>
        <v>1</v>
      </c>
      <c r="DB244">
        <f>ROUND((ROUND(AT244*CZ244,2)*3),6)</f>
        <v>1277.4000000000001</v>
      </c>
      <c r="DC244">
        <f>ROUND((ROUND(AT244*AG244,2)*3),6)</f>
        <v>0</v>
      </c>
    </row>
    <row r="245" spans="1:107" x14ac:dyDescent="0.2">
      <c r="A245">
        <f>ROW(Source!A109)</f>
        <v>109</v>
      </c>
      <c r="B245">
        <v>76147896</v>
      </c>
      <c r="C245">
        <v>76148570</v>
      </c>
      <c r="D245">
        <v>48974791</v>
      </c>
      <c r="E245">
        <v>1</v>
      </c>
      <c r="F245">
        <v>1</v>
      </c>
      <c r="G245">
        <v>1</v>
      </c>
      <c r="H245">
        <v>3</v>
      </c>
      <c r="I245" t="s">
        <v>658</v>
      </c>
      <c r="J245" t="s">
        <v>659</v>
      </c>
      <c r="K245" t="s">
        <v>660</v>
      </c>
      <c r="L245">
        <v>1374</v>
      </c>
      <c r="N245">
        <v>1013</v>
      </c>
      <c r="O245" t="s">
        <v>661</v>
      </c>
      <c r="P245" t="s">
        <v>661</v>
      </c>
      <c r="Q245">
        <v>1</v>
      </c>
      <c r="W245">
        <v>0</v>
      </c>
      <c r="X245">
        <v>-1347562341</v>
      </c>
      <c r="Y245">
        <v>193.95000000000002</v>
      </c>
      <c r="AA245">
        <v>1</v>
      </c>
      <c r="AB245">
        <v>0</v>
      </c>
      <c r="AC245">
        <v>0</v>
      </c>
      <c r="AD245">
        <v>0</v>
      </c>
      <c r="AE245">
        <v>1</v>
      </c>
      <c r="AF245">
        <v>0</v>
      </c>
      <c r="AG245">
        <v>0</v>
      </c>
      <c r="AH245">
        <v>0</v>
      </c>
      <c r="AI245">
        <v>1</v>
      </c>
      <c r="AJ245">
        <v>1</v>
      </c>
      <c r="AK245">
        <v>1</v>
      </c>
      <c r="AL245">
        <v>1</v>
      </c>
      <c r="AN245">
        <v>0</v>
      </c>
      <c r="AO245">
        <v>1</v>
      </c>
      <c r="AP245">
        <v>1</v>
      </c>
      <c r="AQ245">
        <v>0</v>
      </c>
      <c r="AR245">
        <v>0</v>
      </c>
      <c r="AS245" t="s">
        <v>3</v>
      </c>
      <c r="AT245">
        <v>64.650000000000006</v>
      </c>
      <c r="AU245" t="s">
        <v>183</v>
      </c>
      <c r="AV245">
        <v>0</v>
      </c>
      <c r="AW245">
        <v>2</v>
      </c>
      <c r="AX245">
        <v>76148584</v>
      </c>
      <c r="AY245">
        <v>1</v>
      </c>
      <c r="AZ245">
        <v>0</v>
      </c>
      <c r="BA245">
        <v>245</v>
      </c>
      <c r="BB245">
        <v>0</v>
      </c>
      <c r="BC245">
        <v>0</v>
      </c>
      <c r="BD245">
        <v>0</v>
      </c>
      <c r="BE245">
        <v>0</v>
      </c>
      <c r="BF245">
        <v>0</v>
      </c>
      <c r="BG245">
        <v>0</v>
      </c>
      <c r="BH245">
        <v>0</v>
      </c>
      <c r="BI245">
        <v>0</v>
      </c>
      <c r="BJ245">
        <v>0</v>
      </c>
      <c r="BK245">
        <v>0</v>
      </c>
      <c r="BL245">
        <v>0</v>
      </c>
      <c r="BM245">
        <v>0</v>
      </c>
      <c r="BN245">
        <v>0</v>
      </c>
      <c r="BO245">
        <v>0</v>
      </c>
      <c r="BP245">
        <v>0</v>
      </c>
      <c r="BQ245">
        <v>0</v>
      </c>
      <c r="BR245">
        <v>0</v>
      </c>
      <c r="BS245">
        <v>0</v>
      </c>
      <c r="BT245">
        <v>0</v>
      </c>
      <c r="BU245">
        <v>0</v>
      </c>
      <c r="BV245">
        <v>0</v>
      </c>
      <c r="BW245">
        <v>0</v>
      </c>
      <c r="CX245">
        <f>Y245*Source!I109</f>
        <v>11.637</v>
      </c>
      <c r="CY245">
        <f>AA245</f>
        <v>1</v>
      </c>
      <c r="CZ245">
        <f>AE245</f>
        <v>1</v>
      </c>
      <c r="DA245">
        <f>AI245</f>
        <v>1</v>
      </c>
      <c r="DB245">
        <f>ROUND((ROUND(AT245*CZ245,2)*3),6)</f>
        <v>193.95</v>
      </c>
      <c r="DC245">
        <f>ROUND((ROUND(AT245*AG245,2)*3),6)</f>
        <v>0</v>
      </c>
    </row>
    <row r="246" spans="1:107" x14ac:dyDescent="0.2">
      <c r="A246">
        <f>ROW(Source!A110)</f>
        <v>110</v>
      </c>
      <c r="B246">
        <v>76147894</v>
      </c>
      <c r="C246">
        <v>76148570</v>
      </c>
      <c r="D246">
        <v>42475093</v>
      </c>
      <c r="E246">
        <v>1</v>
      </c>
      <c r="F246">
        <v>1</v>
      </c>
      <c r="G246">
        <v>1</v>
      </c>
      <c r="H246">
        <v>1</v>
      </c>
      <c r="I246" t="s">
        <v>752</v>
      </c>
      <c r="J246" t="s">
        <v>3</v>
      </c>
      <c r="K246" t="s">
        <v>663</v>
      </c>
      <c r="L246">
        <v>1369</v>
      </c>
      <c r="N246">
        <v>1013</v>
      </c>
      <c r="O246" t="s">
        <v>623</v>
      </c>
      <c r="P246" t="s">
        <v>623</v>
      </c>
      <c r="Q246">
        <v>1</v>
      </c>
      <c r="W246">
        <v>0</v>
      </c>
      <c r="X246">
        <v>-927003078</v>
      </c>
      <c r="Y246">
        <v>1209.5999999999999</v>
      </c>
      <c r="AA246">
        <v>0</v>
      </c>
      <c r="AB246">
        <v>0</v>
      </c>
      <c r="AC246">
        <v>0</v>
      </c>
      <c r="AD246">
        <v>11.06</v>
      </c>
      <c r="AE246">
        <v>0</v>
      </c>
      <c r="AF246">
        <v>0</v>
      </c>
      <c r="AG246">
        <v>0</v>
      </c>
      <c r="AH246">
        <v>11.06</v>
      </c>
      <c r="AI246">
        <v>1</v>
      </c>
      <c r="AJ246">
        <v>1</v>
      </c>
      <c r="AK246">
        <v>1</v>
      </c>
      <c r="AL246">
        <v>1</v>
      </c>
      <c r="AN246">
        <v>0</v>
      </c>
      <c r="AO246">
        <v>1</v>
      </c>
      <c r="AP246">
        <v>1</v>
      </c>
      <c r="AQ246">
        <v>0</v>
      </c>
      <c r="AR246">
        <v>0</v>
      </c>
      <c r="AS246" t="s">
        <v>3</v>
      </c>
      <c r="AT246">
        <v>336</v>
      </c>
      <c r="AU246" t="s">
        <v>191</v>
      </c>
      <c r="AV246">
        <v>1</v>
      </c>
      <c r="AW246">
        <v>2</v>
      </c>
      <c r="AX246">
        <v>76148578</v>
      </c>
      <c r="AY246">
        <v>1</v>
      </c>
      <c r="AZ246">
        <v>0</v>
      </c>
      <c r="BA246">
        <v>246</v>
      </c>
      <c r="BB246">
        <v>0</v>
      </c>
      <c r="BC246">
        <v>0</v>
      </c>
      <c r="BD246">
        <v>0</v>
      </c>
      <c r="BE246">
        <v>0</v>
      </c>
      <c r="BF246">
        <v>0</v>
      </c>
      <c r="BG246">
        <v>0</v>
      </c>
      <c r="BH246">
        <v>0</v>
      </c>
      <c r="BI246">
        <v>0</v>
      </c>
      <c r="BJ246">
        <v>0</v>
      </c>
      <c r="BK246">
        <v>0</v>
      </c>
      <c r="BL246">
        <v>0</v>
      </c>
      <c r="BM246">
        <v>0</v>
      </c>
      <c r="BN246">
        <v>0</v>
      </c>
      <c r="BO246">
        <v>0</v>
      </c>
      <c r="BP246">
        <v>0</v>
      </c>
      <c r="BQ246">
        <v>0</v>
      </c>
      <c r="BR246">
        <v>0</v>
      </c>
      <c r="BS246">
        <v>0</v>
      </c>
      <c r="BT246">
        <v>0</v>
      </c>
      <c r="BU246">
        <v>0</v>
      </c>
      <c r="BV246">
        <v>0</v>
      </c>
      <c r="BW246">
        <v>0</v>
      </c>
      <c r="CX246">
        <f>Y246*Source!I110</f>
        <v>72.575999999999993</v>
      </c>
      <c r="CY246">
        <f>AD246</f>
        <v>11.06</v>
      </c>
      <c r="CZ246">
        <f>AH246</f>
        <v>11.06</v>
      </c>
      <c r="DA246">
        <f>AL246</f>
        <v>1</v>
      </c>
      <c r="DB246">
        <f>ROUND(((ROUND(AT246*CZ246,2)*3)*1.2),6)</f>
        <v>13378.175999999999</v>
      </c>
      <c r="DC246">
        <f>ROUND(((ROUND(AT246*AG246,2)*3)*1.2),6)</f>
        <v>0</v>
      </c>
    </row>
    <row r="247" spans="1:107" x14ac:dyDescent="0.2">
      <c r="A247">
        <f>ROW(Source!A110)</f>
        <v>110</v>
      </c>
      <c r="B247">
        <v>76147894</v>
      </c>
      <c r="C247">
        <v>76148570</v>
      </c>
      <c r="D247">
        <v>121548</v>
      </c>
      <c r="E247">
        <v>1</v>
      </c>
      <c r="F247">
        <v>1</v>
      </c>
      <c r="G247">
        <v>1</v>
      </c>
      <c r="H247">
        <v>1</v>
      </c>
      <c r="I247" t="s">
        <v>30</v>
      </c>
      <c r="J247" t="s">
        <v>3</v>
      </c>
      <c r="K247" t="s">
        <v>628</v>
      </c>
      <c r="L247">
        <v>608254</v>
      </c>
      <c r="N247">
        <v>1013</v>
      </c>
      <c r="O247" t="s">
        <v>629</v>
      </c>
      <c r="P247" t="s">
        <v>629</v>
      </c>
      <c r="Q247">
        <v>1</v>
      </c>
      <c r="W247">
        <v>0</v>
      </c>
      <c r="X247">
        <v>-185737400</v>
      </c>
      <c r="Y247">
        <v>488.30399999999992</v>
      </c>
      <c r="AA247">
        <v>0</v>
      </c>
      <c r="AB247">
        <v>0</v>
      </c>
      <c r="AC247">
        <v>0</v>
      </c>
      <c r="AD247">
        <v>0</v>
      </c>
      <c r="AE247">
        <v>0</v>
      </c>
      <c r="AF247">
        <v>0</v>
      </c>
      <c r="AG247">
        <v>0</v>
      </c>
      <c r="AH247">
        <v>0</v>
      </c>
      <c r="AI247">
        <v>1</v>
      </c>
      <c r="AJ247">
        <v>1</v>
      </c>
      <c r="AK247">
        <v>1</v>
      </c>
      <c r="AL247">
        <v>1</v>
      </c>
      <c r="AN247">
        <v>0</v>
      </c>
      <c r="AO247">
        <v>1</v>
      </c>
      <c r="AP247">
        <v>1</v>
      </c>
      <c r="AQ247">
        <v>0</v>
      </c>
      <c r="AR247">
        <v>0</v>
      </c>
      <c r="AS247" t="s">
        <v>3</v>
      </c>
      <c r="AT247">
        <v>135.63999999999999</v>
      </c>
      <c r="AU247" t="s">
        <v>191</v>
      </c>
      <c r="AV247">
        <v>2</v>
      </c>
      <c r="AW247">
        <v>2</v>
      </c>
      <c r="AX247">
        <v>76148579</v>
      </c>
      <c r="AY247">
        <v>1</v>
      </c>
      <c r="AZ247">
        <v>0</v>
      </c>
      <c r="BA247">
        <v>247</v>
      </c>
      <c r="BB247">
        <v>0</v>
      </c>
      <c r="BC247">
        <v>0</v>
      </c>
      <c r="BD247">
        <v>0</v>
      </c>
      <c r="BE247">
        <v>0</v>
      </c>
      <c r="BF247">
        <v>0</v>
      </c>
      <c r="BG247">
        <v>0</v>
      </c>
      <c r="BH247">
        <v>0</v>
      </c>
      <c r="BI247">
        <v>0</v>
      </c>
      <c r="BJ247">
        <v>0</v>
      </c>
      <c r="BK247">
        <v>0</v>
      </c>
      <c r="BL247">
        <v>0</v>
      </c>
      <c r="BM247">
        <v>0</v>
      </c>
      <c r="BN247">
        <v>0</v>
      </c>
      <c r="BO247">
        <v>0</v>
      </c>
      <c r="BP247">
        <v>0</v>
      </c>
      <c r="BQ247">
        <v>0</v>
      </c>
      <c r="BR247">
        <v>0</v>
      </c>
      <c r="BS247">
        <v>0</v>
      </c>
      <c r="BT247">
        <v>0</v>
      </c>
      <c r="BU247">
        <v>0</v>
      </c>
      <c r="BV247">
        <v>0</v>
      </c>
      <c r="BW247">
        <v>0</v>
      </c>
      <c r="CX247">
        <f>Y247*Source!I110</f>
        <v>29.298239999999993</v>
      </c>
      <c r="CY247">
        <f>AD247</f>
        <v>0</v>
      </c>
      <c r="CZ247">
        <f>AH247</f>
        <v>0</v>
      </c>
      <c r="DA247">
        <f>AL247</f>
        <v>1</v>
      </c>
      <c r="DB247">
        <f>ROUND(((ROUND(AT247*CZ247,2)*3)*1.2),6)</f>
        <v>0</v>
      </c>
      <c r="DC247">
        <f>ROUND(((ROUND(AT247*AG247,2)*3)*1.2),6)</f>
        <v>0</v>
      </c>
    </row>
    <row r="248" spans="1:107" x14ac:dyDescent="0.2">
      <c r="A248">
        <f>ROW(Source!A110)</f>
        <v>110</v>
      </c>
      <c r="B248">
        <v>76147894</v>
      </c>
      <c r="C248">
        <v>76148570</v>
      </c>
      <c r="D248">
        <v>48976039</v>
      </c>
      <c r="E248">
        <v>1</v>
      </c>
      <c r="F248">
        <v>1</v>
      </c>
      <c r="G248">
        <v>1</v>
      </c>
      <c r="H248">
        <v>2</v>
      </c>
      <c r="I248" t="s">
        <v>691</v>
      </c>
      <c r="J248" t="s">
        <v>692</v>
      </c>
      <c r="K248" t="s">
        <v>693</v>
      </c>
      <c r="L248">
        <v>1368</v>
      </c>
      <c r="N248">
        <v>1011</v>
      </c>
      <c r="O248" t="s">
        <v>633</v>
      </c>
      <c r="P248" t="s">
        <v>633</v>
      </c>
      <c r="Q248">
        <v>1</v>
      </c>
      <c r="W248">
        <v>0</v>
      </c>
      <c r="X248">
        <v>-1683568813</v>
      </c>
      <c r="Y248">
        <v>244.15199999999996</v>
      </c>
      <c r="AA248">
        <v>0</v>
      </c>
      <c r="AB248">
        <v>425.57</v>
      </c>
      <c r="AC248">
        <v>25.1</v>
      </c>
      <c r="AD248">
        <v>0</v>
      </c>
      <c r="AE248">
        <v>0</v>
      </c>
      <c r="AF248">
        <v>425.57</v>
      </c>
      <c r="AG248">
        <v>25.1</v>
      </c>
      <c r="AH248">
        <v>0</v>
      </c>
      <c r="AI248">
        <v>1</v>
      </c>
      <c r="AJ248">
        <v>1</v>
      </c>
      <c r="AK248">
        <v>1</v>
      </c>
      <c r="AL248">
        <v>1</v>
      </c>
      <c r="AN248">
        <v>0</v>
      </c>
      <c r="AO248">
        <v>1</v>
      </c>
      <c r="AP248">
        <v>1</v>
      </c>
      <c r="AQ248">
        <v>0</v>
      </c>
      <c r="AR248">
        <v>0</v>
      </c>
      <c r="AS248" t="s">
        <v>3</v>
      </c>
      <c r="AT248">
        <v>67.819999999999993</v>
      </c>
      <c r="AU248" t="s">
        <v>191</v>
      </c>
      <c r="AV248">
        <v>0</v>
      </c>
      <c r="AW248">
        <v>2</v>
      </c>
      <c r="AX248">
        <v>76148580</v>
      </c>
      <c r="AY248">
        <v>1</v>
      </c>
      <c r="AZ248">
        <v>0</v>
      </c>
      <c r="BA248">
        <v>248</v>
      </c>
      <c r="BB248">
        <v>0</v>
      </c>
      <c r="BC248">
        <v>0</v>
      </c>
      <c r="BD248">
        <v>0</v>
      </c>
      <c r="BE248">
        <v>0</v>
      </c>
      <c r="BF248">
        <v>0</v>
      </c>
      <c r="BG248">
        <v>0</v>
      </c>
      <c r="BH248">
        <v>0</v>
      </c>
      <c r="BI248">
        <v>0</v>
      </c>
      <c r="BJ248">
        <v>0</v>
      </c>
      <c r="BK248">
        <v>0</v>
      </c>
      <c r="BL248">
        <v>0</v>
      </c>
      <c r="BM248">
        <v>0</v>
      </c>
      <c r="BN248">
        <v>0</v>
      </c>
      <c r="BO248">
        <v>0</v>
      </c>
      <c r="BP248">
        <v>0</v>
      </c>
      <c r="BQ248">
        <v>0</v>
      </c>
      <c r="BR248">
        <v>0</v>
      </c>
      <c r="BS248">
        <v>0</v>
      </c>
      <c r="BT248">
        <v>0</v>
      </c>
      <c r="BU248">
        <v>0</v>
      </c>
      <c r="BV248">
        <v>0</v>
      </c>
      <c r="BW248">
        <v>0</v>
      </c>
      <c r="CX248">
        <f>Y248*Source!I110</f>
        <v>14.649119999999996</v>
      </c>
      <c r="CY248">
        <f>AB248</f>
        <v>425.57</v>
      </c>
      <c r="CZ248">
        <f>AF248</f>
        <v>425.57</v>
      </c>
      <c r="DA248">
        <f>AJ248</f>
        <v>1</v>
      </c>
      <c r="DB248">
        <f>ROUND(((ROUND(AT248*CZ248,2)*3)*1.2),6)</f>
        <v>103903.776</v>
      </c>
      <c r="DC248">
        <f>ROUND(((ROUND(AT248*AG248,2)*3)*1.2),6)</f>
        <v>6128.2079999999996</v>
      </c>
    </row>
    <row r="249" spans="1:107" x14ac:dyDescent="0.2">
      <c r="A249">
        <f>ROW(Source!A110)</f>
        <v>110</v>
      </c>
      <c r="B249">
        <v>76147894</v>
      </c>
      <c r="C249">
        <v>76148570</v>
      </c>
      <c r="D249">
        <v>48976112</v>
      </c>
      <c r="E249">
        <v>1</v>
      </c>
      <c r="F249">
        <v>1</v>
      </c>
      <c r="G249">
        <v>1</v>
      </c>
      <c r="H249">
        <v>2</v>
      </c>
      <c r="I249" t="s">
        <v>694</v>
      </c>
      <c r="J249" t="s">
        <v>695</v>
      </c>
      <c r="K249" t="s">
        <v>696</v>
      </c>
      <c r="L249">
        <v>1368</v>
      </c>
      <c r="N249">
        <v>1011</v>
      </c>
      <c r="O249" t="s">
        <v>633</v>
      </c>
      <c r="P249" t="s">
        <v>633</v>
      </c>
      <c r="Q249">
        <v>1</v>
      </c>
      <c r="W249">
        <v>0</v>
      </c>
      <c r="X249">
        <v>372233507</v>
      </c>
      <c r="Y249">
        <v>14.903999999999996</v>
      </c>
      <c r="AA249">
        <v>0</v>
      </c>
      <c r="AB249">
        <v>16.64</v>
      </c>
      <c r="AC249">
        <v>0</v>
      </c>
      <c r="AD249">
        <v>0</v>
      </c>
      <c r="AE249">
        <v>0</v>
      </c>
      <c r="AF249">
        <v>16.64</v>
      </c>
      <c r="AG249">
        <v>0</v>
      </c>
      <c r="AH249">
        <v>0</v>
      </c>
      <c r="AI249">
        <v>1</v>
      </c>
      <c r="AJ249">
        <v>1</v>
      </c>
      <c r="AK249">
        <v>1</v>
      </c>
      <c r="AL249">
        <v>1</v>
      </c>
      <c r="AN249">
        <v>0</v>
      </c>
      <c r="AO249">
        <v>1</v>
      </c>
      <c r="AP249">
        <v>1</v>
      </c>
      <c r="AQ249">
        <v>0</v>
      </c>
      <c r="AR249">
        <v>0</v>
      </c>
      <c r="AS249" t="s">
        <v>3</v>
      </c>
      <c r="AT249">
        <v>4.1399999999999997</v>
      </c>
      <c r="AU249" t="s">
        <v>191</v>
      </c>
      <c r="AV249">
        <v>0</v>
      </c>
      <c r="AW249">
        <v>2</v>
      </c>
      <c r="AX249">
        <v>76148581</v>
      </c>
      <c r="AY249">
        <v>1</v>
      </c>
      <c r="AZ249">
        <v>0</v>
      </c>
      <c r="BA249">
        <v>249</v>
      </c>
      <c r="BB249">
        <v>0</v>
      </c>
      <c r="BC249">
        <v>0</v>
      </c>
      <c r="BD249">
        <v>0</v>
      </c>
      <c r="BE249">
        <v>0</v>
      </c>
      <c r="BF249">
        <v>0</v>
      </c>
      <c r="BG249">
        <v>0</v>
      </c>
      <c r="BH249">
        <v>0</v>
      </c>
      <c r="BI249">
        <v>0</v>
      </c>
      <c r="BJ249">
        <v>0</v>
      </c>
      <c r="BK249">
        <v>0</v>
      </c>
      <c r="BL249">
        <v>0</v>
      </c>
      <c r="BM249">
        <v>0</v>
      </c>
      <c r="BN249">
        <v>0</v>
      </c>
      <c r="BO249">
        <v>0</v>
      </c>
      <c r="BP249">
        <v>0</v>
      </c>
      <c r="BQ249">
        <v>0</v>
      </c>
      <c r="BR249">
        <v>0</v>
      </c>
      <c r="BS249">
        <v>0</v>
      </c>
      <c r="BT249">
        <v>0</v>
      </c>
      <c r="BU249">
        <v>0</v>
      </c>
      <c r="BV249">
        <v>0</v>
      </c>
      <c r="BW249">
        <v>0</v>
      </c>
      <c r="CX249">
        <f>Y249*Source!I110</f>
        <v>0.8942399999999997</v>
      </c>
      <c r="CY249">
        <f>AB249</f>
        <v>16.64</v>
      </c>
      <c r="CZ249">
        <f>AF249</f>
        <v>16.64</v>
      </c>
      <c r="DA249">
        <f>AJ249</f>
        <v>1</v>
      </c>
      <c r="DB249">
        <f>ROUND(((ROUND(AT249*CZ249,2)*3)*1.2),6)</f>
        <v>248.00399999999999</v>
      </c>
      <c r="DC249">
        <f>ROUND(((ROUND(AT249*AG249,2)*3)*1.2),6)</f>
        <v>0</v>
      </c>
    </row>
    <row r="250" spans="1:107" x14ac:dyDescent="0.2">
      <c r="A250">
        <f>ROW(Source!A110)</f>
        <v>110</v>
      </c>
      <c r="B250">
        <v>76147894</v>
      </c>
      <c r="C250">
        <v>76148570</v>
      </c>
      <c r="D250">
        <v>48914824</v>
      </c>
      <c r="E250">
        <v>1</v>
      </c>
      <c r="F250">
        <v>1</v>
      </c>
      <c r="G250">
        <v>1</v>
      </c>
      <c r="H250">
        <v>3</v>
      </c>
      <c r="I250" t="s">
        <v>753</v>
      </c>
      <c r="J250" t="s">
        <v>754</v>
      </c>
      <c r="K250" t="s">
        <v>755</v>
      </c>
      <c r="L250">
        <v>1354</v>
      </c>
      <c r="N250">
        <v>1010</v>
      </c>
      <c r="O250" t="s">
        <v>149</v>
      </c>
      <c r="P250" t="s">
        <v>149</v>
      </c>
      <c r="Q250">
        <v>1</v>
      </c>
      <c r="W250">
        <v>0</v>
      </c>
      <c r="X250">
        <v>117063084</v>
      </c>
      <c r="Y250">
        <v>61.800000000000004</v>
      </c>
      <c r="AA250">
        <v>143.94</v>
      </c>
      <c r="AB250">
        <v>0</v>
      </c>
      <c r="AC250">
        <v>0</v>
      </c>
      <c r="AD250">
        <v>0</v>
      </c>
      <c r="AE250">
        <v>143.94</v>
      </c>
      <c r="AF250">
        <v>0</v>
      </c>
      <c r="AG250">
        <v>0</v>
      </c>
      <c r="AH250">
        <v>0</v>
      </c>
      <c r="AI250">
        <v>1</v>
      </c>
      <c r="AJ250">
        <v>1</v>
      </c>
      <c r="AK250">
        <v>1</v>
      </c>
      <c r="AL250">
        <v>1</v>
      </c>
      <c r="AN250">
        <v>0</v>
      </c>
      <c r="AO250">
        <v>1</v>
      </c>
      <c r="AP250">
        <v>1</v>
      </c>
      <c r="AQ250">
        <v>0</v>
      </c>
      <c r="AR250">
        <v>0</v>
      </c>
      <c r="AS250" t="s">
        <v>3</v>
      </c>
      <c r="AT250">
        <v>20.6</v>
      </c>
      <c r="AU250" t="s">
        <v>183</v>
      </c>
      <c r="AV250">
        <v>0</v>
      </c>
      <c r="AW250">
        <v>2</v>
      </c>
      <c r="AX250">
        <v>76148582</v>
      </c>
      <c r="AY250">
        <v>1</v>
      </c>
      <c r="AZ250">
        <v>0</v>
      </c>
      <c r="BA250">
        <v>250</v>
      </c>
      <c r="BB250">
        <v>0</v>
      </c>
      <c r="BC250">
        <v>0</v>
      </c>
      <c r="BD250">
        <v>0</v>
      </c>
      <c r="BE250">
        <v>0</v>
      </c>
      <c r="BF250">
        <v>0</v>
      </c>
      <c r="BG250">
        <v>0</v>
      </c>
      <c r="BH250">
        <v>0</v>
      </c>
      <c r="BI250">
        <v>0</v>
      </c>
      <c r="BJ250">
        <v>0</v>
      </c>
      <c r="BK250">
        <v>0</v>
      </c>
      <c r="BL250">
        <v>0</v>
      </c>
      <c r="BM250">
        <v>0</v>
      </c>
      <c r="BN250">
        <v>0</v>
      </c>
      <c r="BO250">
        <v>0</v>
      </c>
      <c r="BP250">
        <v>0</v>
      </c>
      <c r="BQ250">
        <v>0</v>
      </c>
      <c r="BR250">
        <v>0</v>
      </c>
      <c r="BS250">
        <v>0</v>
      </c>
      <c r="BT250">
        <v>0</v>
      </c>
      <c r="BU250">
        <v>0</v>
      </c>
      <c r="BV250">
        <v>0</v>
      </c>
      <c r="BW250">
        <v>0</v>
      </c>
      <c r="CX250">
        <f>Y250*Source!I110</f>
        <v>3.7080000000000002</v>
      </c>
      <c r="CY250">
        <f>AA250</f>
        <v>143.94</v>
      </c>
      <c r="CZ250">
        <f>AE250</f>
        <v>143.94</v>
      </c>
      <c r="DA250">
        <f>AI250</f>
        <v>1</v>
      </c>
      <c r="DB250">
        <f>ROUND((ROUND(AT250*CZ250,2)*3),6)</f>
        <v>8895.48</v>
      </c>
      <c r="DC250">
        <f>ROUND((ROUND(AT250*AG250,2)*3),6)</f>
        <v>0</v>
      </c>
    </row>
    <row r="251" spans="1:107" x14ac:dyDescent="0.2">
      <c r="A251">
        <f>ROW(Source!A110)</f>
        <v>110</v>
      </c>
      <c r="B251">
        <v>76147894</v>
      </c>
      <c r="C251">
        <v>76148570</v>
      </c>
      <c r="D251">
        <v>48965123</v>
      </c>
      <c r="E251">
        <v>1</v>
      </c>
      <c r="F251">
        <v>1</v>
      </c>
      <c r="G251">
        <v>1</v>
      </c>
      <c r="H251">
        <v>3</v>
      </c>
      <c r="I251" t="s">
        <v>756</v>
      </c>
      <c r="J251" t="s">
        <v>757</v>
      </c>
      <c r="K251" t="s">
        <v>758</v>
      </c>
      <c r="L251">
        <v>1354</v>
      </c>
      <c r="N251">
        <v>1010</v>
      </c>
      <c r="O251" t="s">
        <v>149</v>
      </c>
      <c r="P251" t="s">
        <v>149</v>
      </c>
      <c r="Q251">
        <v>1</v>
      </c>
      <c r="W251">
        <v>0</v>
      </c>
      <c r="X251">
        <v>-697730710</v>
      </c>
      <c r="Y251">
        <v>185.39999999999998</v>
      </c>
      <c r="AA251">
        <v>6.89</v>
      </c>
      <c r="AB251">
        <v>0</v>
      </c>
      <c r="AC251">
        <v>0</v>
      </c>
      <c r="AD251">
        <v>0</v>
      </c>
      <c r="AE251">
        <v>6.89</v>
      </c>
      <c r="AF251">
        <v>0</v>
      </c>
      <c r="AG251">
        <v>0</v>
      </c>
      <c r="AH251">
        <v>0</v>
      </c>
      <c r="AI251">
        <v>1</v>
      </c>
      <c r="AJ251">
        <v>1</v>
      </c>
      <c r="AK251">
        <v>1</v>
      </c>
      <c r="AL251">
        <v>1</v>
      </c>
      <c r="AN251">
        <v>0</v>
      </c>
      <c r="AO251">
        <v>1</v>
      </c>
      <c r="AP251">
        <v>1</v>
      </c>
      <c r="AQ251">
        <v>0</v>
      </c>
      <c r="AR251">
        <v>0</v>
      </c>
      <c r="AS251" t="s">
        <v>3</v>
      </c>
      <c r="AT251">
        <v>61.8</v>
      </c>
      <c r="AU251" t="s">
        <v>183</v>
      </c>
      <c r="AV251">
        <v>0</v>
      </c>
      <c r="AW251">
        <v>2</v>
      </c>
      <c r="AX251">
        <v>76148583</v>
      </c>
      <c r="AY251">
        <v>1</v>
      </c>
      <c r="AZ251">
        <v>0</v>
      </c>
      <c r="BA251">
        <v>251</v>
      </c>
      <c r="BB251">
        <v>0</v>
      </c>
      <c r="BC251">
        <v>0</v>
      </c>
      <c r="BD251">
        <v>0</v>
      </c>
      <c r="BE251">
        <v>0</v>
      </c>
      <c r="BF251">
        <v>0</v>
      </c>
      <c r="BG251">
        <v>0</v>
      </c>
      <c r="BH251">
        <v>0</v>
      </c>
      <c r="BI251">
        <v>0</v>
      </c>
      <c r="BJ251">
        <v>0</v>
      </c>
      <c r="BK251">
        <v>0</v>
      </c>
      <c r="BL251">
        <v>0</v>
      </c>
      <c r="BM251">
        <v>0</v>
      </c>
      <c r="BN251">
        <v>0</v>
      </c>
      <c r="BO251">
        <v>0</v>
      </c>
      <c r="BP251">
        <v>0</v>
      </c>
      <c r="BQ251">
        <v>0</v>
      </c>
      <c r="BR251">
        <v>0</v>
      </c>
      <c r="BS251">
        <v>0</v>
      </c>
      <c r="BT251">
        <v>0</v>
      </c>
      <c r="BU251">
        <v>0</v>
      </c>
      <c r="BV251">
        <v>0</v>
      </c>
      <c r="BW251">
        <v>0</v>
      </c>
      <c r="CX251">
        <f>Y251*Source!I110</f>
        <v>11.123999999999999</v>
      </c>
      <c r="CY251">
        <f>AA251</f>
        <v>6.89</v>
      </c>
      <c r="CZ251">
        <f>AE251</f>
        <v>6.89</v>
      </c>
      <c r="DA251">
        <f>AI251</f>
        <v>1</v>
      </c>
      <c r="DB251">
        <f>ROUND((ROUND(AT251*CZ251,2)*3),6)</f>
        <v>1277.4000000000001</v>
      </c>
      <c r="DC251">
        <f>ROUND((ROUND(AT251*AG251,2)*3),6)</f>
        <v>0</v>
      </c>
    </row>
    <row r="252" spans="1:107" x14ac:dyDescent="0.2">
      <c r="A252">
        <f>ROW(Source!A110)</f>
        <v>110</v>
      </c>
      <c r="B252">
        <v>76147894</v>
      </c>
      <c r="C252">
        <v>76148570</v>
      </c>
      <c r="D252">
        <v>48974791</v>
      </c>
      <c r="E252">
        <v>1</v>
      </c>
      <c r="F252">
        <v>1</v>
      </c>
      <c r="G252">
        <v>1</v>
      </c>
      <c r="H252">
        <v>3</v>
      </c>
      <c r="I252" t="s">
        <v>658</v>
      </c>
      <c r="J252" t="s">
        <v>659</v>
      </c>
      <c r="K252" t="s">
        <v>660</v>
      </c>
      <c r="L252">
        <v>1374</v>
      </c>
      <c r="N252">
        <v>1013</v>
      </c>
      <c r="O252" t="s">
        <v>661</v>
      </c>
      <c r="P252" t="s">
        <v>661</v>
      </c>
      <c r="Q252">
        <v>1</v>
      </c>
      <c r="W252">
        <v>0</v>
      </c>
      <c r="X252">
        <v>-1347562341</v>
      </c>
      <c r="Y252">
        <v>193.95000000000002</v>
      </c>
      <c r="AA252">
        <v>1</v>
      </c>
      <c r="AB252">
        <v>0</v>
      </c>
      <c r="AC252">
        <v>0</v>
      </c>
      <c r="AD252">
        <v>0</v>
      </c>
      <c r="AE252">
        <v>1</v>
      </c>
      <c r="AF252">
        <v>0</v>
      </c>
      <c r="AG252">
        <v>0</v>
      </c>
      <c r="AH252">
        <v>0</v>
      </c>
      <c r="AI252">
        <v>1</v>
      </c>
      <c r="AJ252">
        <v>1</v>
      </c>
      <c r="AK252">
        <v>1</v>
      </c>
      <c r="AL252">
        <v>1</v>
      </c>
      <c r="AN252">
        <v>0</v>
      </c>
      <c r="AO252">
        <v>1</v>
      </c>
      <c r="AP252">
        <v>1</v>
      </c>
      <c r="AQ252">
        <v>0</v>
      </c>
      <c r="AR252">
        <v>0</v>
      </c>
      <c r="AS252" t="s">
        <v>3</v>
      </c>
      <c r="AT252">
        <v>64.650000000000006</v>
      </c>
      <c r="AU252" t="s">
        <v>183</v>
      </c>
      <c r="AV252">
        <v>0</v>
      </c>
      <c r="AW252">
        <v>2</v>
      </c>
      <c r="AX252">
        <v>76148584</v>
      </c>
      <c r="AY252">
        <v>1</v>
      </c>
      <c r="AZ252">
        <v>0</v>
      </c>
      <c r="BA252">
        <v>252</v>
      </c>
      <c r="BB252">
        <v>0</v>
      </c>
      <c r="BC252">
        <v>0</v>
      </c>
      <c r="BD252">
        <v>0</v>
      </c>
      <c r="BE252">
        <v>0</v>
      </c>
      <c r="BF252">
        <v>0</v>
      </c>
      <c r="BG252">
        <v>0</v>
      </c>
      <c r="BH252">
        <v>0</v>
      </c>
      <c r="BI252">
        <v>0</v>
      </c>
      <c r="BJ252">
        <v>0</v>
      </c>
      <c r="BK252">
        <v>0</v>
      </c>
      <c r="BL252">
        <v>0</v>
      </c>
      <c r="BM252">
        <v>0</v>
      </c>
      <c r="BN252">
        <v>0</v>
      </c>
      <c r="BO252">
        <v>0</v>
      </c>
      <c r="BP252">
        <v>0</v>
      </c>
      <c r="BQ252">
        <v>0</v>
      </c>
      <c r="BR252">
        <v>0</v>
      </c>
      <c r="BS252">
        <v>0</v>
      </c>
      <c r="BT252">
        <v>0</v>
      </c>
      <c r="BU252">
        <v>0</v>
      </c>
      <c r="BV252">
        <v>0</v>
      </c>
      <c r="BW252">
        <v>0</v>
      </c>
      <c r="CX252">
        <f>Y252*Source!I110</f>
        <v>11.637</v>
      </c>
      <c r="CY252">
        <f>AA252</f>
        <v>1</v>
      </c>
      <c r="CZ252">
        <f>AE252</f>
        <v>1</v>
      </c>
      <c r="DA252">
        <f>AI252</f>
        <v>1</v>
      </c>
      <c r="DB252">
        <f>ROUND((ROUND(AT252*CZ252,2)*3),6)</f>
        <v>193.95</v>
      </c>
      <c r="DC252">
        <f>ROUND((ROUND(AT252*AG252,2)*3),6)</f>
        <v>0</v>
      </c>
    </row>
    <row r="253" spans="1:107" x14ac:dyDescent="0.2">
      <c r="A253">
        <f>ROW(Source!A111)</f>
        <v>111</v>
      </c>
      <c r="B253">
        <v>76147896</v>
      </c>
      <c r="C253">
        <v>76148585</v>
      </c>
      <c r="D253">
        <v>42475093</v>
      </c>
      <c r="E253">
        <v>1</v>
      </c>
      <c r="F253">
        <v>1</v>
      </c>
      <c r="G253">
        <v>1</v>
      </c>
      <c r="H253">
        <v>1</v>
      </c>
      <c r="I253" t="s">
        <v>752</v>
      </c>
      <c r="J253" t="s">
        <v>3</v>
      </c>
      <c r="K253" t="s">
        <v>663</v>
      </c>
      <c r="L253">
        <v>1369</v>
      </c>
      <c r="N253">
        <v>1013</v>
      </c>
      <c r="O253" t="s">
        <v>623</v>
      </c>
      <c r="P253" t="s">
        <v>623</v>
      </c>
      <c r="Q253">
        <v>1</v>
      </c>
      <c r="W253">
        <v>0</v>
      </c>
      <c r="X253">
        <v>-927003078</v>
      </c>
      <c r="Y253">
        <v>1935.3600000000001</v>
      </c>
      <c r="AA253">
        <v>0</v>
      </c>
      <c r="AB253">
        <v>0</v>
      </c>
      <c r="AC253">
        <v>0</v>
      </c>
      <c r="AD253">
        <v>11.06</v>
      </c>
      <c r="AE253">
        <v>0</v>
      </c>
      <c r="AF253">
        <v>0</v>
      </c>
      <c r="AG253">
        <v>0</v>
      </c>
      <c r="AH253">
        <v>11.06</v>
      </c>
      <c r="AI253">
        <v>1</v>
      </c>
      <c r="AJ253">
        <v>1</v>
      </c>
      <c r="AK253">
        <v>1</v>
      </c>
      <c r="AL253">
        <v>1</v>
      </c>
      <c r="AN253">
        <v>0</v>
      </c>
      <c r="AO253">
        <v>1</v>
      </c>
      <c r="AP253">
        <v>1</v>
      </c>
      <c r="AQ253">
        <v>0</v>
      </c>
      <c r="AR253">
        <v>0</v>
      </c>
      <c r="AS253" t="s">
        <v>3</v>
      </c>
      <c r="AT253">
        <v>336</v>
      </c>
      <c r="AU253" t="s">
        <v>194</v>
      </c>
      <c r="AV253">
        <v>1</v>
      </c>
      <c r="AW253">
        <v>2</v>
      </c>
      <c r="AX253">
        <v>76148593</v>
      </c>
      <c r="AY253">
        <v>1</v>
      </c>
      <c r="AZ253">
        <v>0</v>
      </c>
      <c r="BA253">
        <v>253</v>
      </c>
      <c r="BB253">
        <v>0</v>
      </c>
      <c r="BC253">
        <v>0</v>
      </c>
      <c r="BD253">
        <v>0</v>
      </c>
      <c r="BE253">
        <v>0</v>
      </c>
      <c r="BF253">
        <v>0</v>
      </c>
      <c r="BG253">
        <v>0</v>
      </c>
      <c r="BH253">
        <v>0</v>
      </c>
      <c r="BI253">
        <v>0</v>
      </c>
      <c r="BJ253">
        <v>0</v>
      </c>
      <c r="BK253">
        <v>0</v>
      </c>
      <c r="BL253">
        <v>0</v>
      </c>
      <c r="BM253">
        <v>0</v>
      </c>
      <c r="BN253">
        <v>0</v>
      </c>
      <c r="BO253">
        <v>0</v>
      </c>
      <c r="BP253">
        <v>0</v>
      </c>
      <c r="BQ253">
        <v>0</v>
      </c>
      <c r="BR253">
        <v>0</v>
      </c>
      <c r="BS253">
        <v>0</v>
      </c>
      <c r="BT253">
        <v>0</v>
      </c>
      <c r="BU253">
        <v>0</v>
      </c>
      <c r="BV253">
        <v>0</v>
      </c>
      <c r="BW253">
        <v>0</v>
      </c>
      <c r="CX253">
        <f>Y253*Source!I111</f>
        <v>116.1216</v>
      </c>
      <c r="CY253">
        <f>AD253</f>
        <v>11.06</v>
      </c>
      <c r="CZ253">
        <f>AH253</f>
        <v>11.06</v>
      </c>
      <c r="DA253">
        <f>AL253</f>
        <v>1</v>
      </c>
      <c r="DB253">
        <f>ROUND((ROUND(AT253*CZ253,2)*1.2*1.6*3),6)</f>
        <v>21405.081600000001</v>
      </c>
      <c r="DC253">
        <f>ROUND((ROUND(AT253*AG253,2)*1.2*1.6*3),6)</f>
        <v>0</v>
      </c>
    </row>
    <row r="254" spans="1:107" x14ac:dyDescent="0.2">
      <c r="A254">
        <f>ROW(Source!A111)</f>
        <v>111</v>
      </c>
      <c r="B254">
        <v>76147896</v>
      </c>
      <c r="C254">
        <v>76148585</v>
      </c>
      <c r="D254">
        <v>121548</v>
      </c>
      <c r="E254">
        <v>1</v>
      </c>
      <c r="F254">
        <v>1</v>
      </c>
      <c r="G254">
        <v>1</v>
      </c>
      <c r="H254">
        <v>1</v>
      </c>
      <c r="I254" t="s">
        <v>30</v>
      </c>
      <c r="J254" t="s">
        <v>3</v>
      </c>
      <c r="K254" t="s">
        <v>628</v>
      </c>
      <c r="L254">
        <v>608254</v>
      </c>
      <c r="N254">
        <v>1013</v>
      </c>
      <c r="O254" t="s">
        <v>629</v>
      </c>
      <c r="P254" t="s">
        <v>629</v>
      </c>
      <c r="Q254">
        <v>1</v>
      </c>
      <c r="W254">
        <v>0</v>
      </c>
      <c r="X254">
        <v>-185737400</v>
      </c>
      <c r="Y254">
        <v>781.28639999999996</v>
      </c>
      <c r="AA254">
        <v>0</v>
      </c>
      <c r="AB254">
        <v>0</v>
      </c>
      <c r="AC254">
        <v>0</v>
      </c>
      <c r="AD254">
        <v>0</v>
      </c>
      <c r="AE254">
        <v>0</v>
      </c>
      <c r="AF254">
        <v>0</v>
      </c>
      <c r="AG254">
        <v>0</v>
      </c>
      <c r="AH254">
        <v>0</v>
      </c>
      <c r="AI254">
        <v>1</v>
      </c>
      <c r="AJ254">
        <v>1</v>
      </c>
      <c r="AK254">
        <v>1</v>
      </c>
      <c r="AL254">
        <v>1</v>
      </c>
      <c r="AN254">
        <v>0</v>
      </c>
      <c r="AO254">
        <v>1</v>
      </c>
      <c r="AP254">
        <v>1</v>
      </c>
      <c r="AQ254">
        <v>0</v>
      </c>
      <c r="AR254">
        <v>0</v>
      </c>
      <c r="AS254" t="s">
        <v>3</v>
      </c>
      <c r="AT254">
        <v>135.63999999999999</v>
      </c>
      <c r="AU254" t="s">
        <v>194</v>
      </c>
      <c r="AV254">
        <v>2</v>
      </c>
      <c r="AW254">
        <v>2</v>
      </c>
      <c r="AX254">
        <v>76148594</v>
      </c>
      <c r="AY254">
        <v>1</v>
      </c>
      <c r="AZ254">
        <v>0</v>
      </c>
      <c r="BA254">
        <v>254</v>
      </c>
      <c r="BB254">
        <v>0</v>
      </c>
      <c r="BC254">
        <v>0</v>
      </c>
      <c r="BD254">
        <v>0</v>
      </c>
      <c r="BE254">
        <v>0</v>
      </c>
      <c r="BF254">
        <v>0</v>
      </c>
      <c r="BG254">
        <v>0</v>
      </c>
      <c r="BH254">
        <v>0</v>
      </c>
      <c r="BI254">
        <v>0</v>
      </c>
      <c r="BJ254">
        <v>0</v>
      </c>
      <c r="BK254">
        <v>0</v>
      </c>
      <c r="BL254">
        <v>0</v>
      </c>
      <c r="BM254">
        <v>0</v>
      </c>
      <c r="BN254">
        <v>0</v>
      </c>
      <c r="BO254">
        <v>0</v>
      </c>
      <c r="BP254">
        <v>0</v>
      </c>
      <c r="BQ254">
        <v>0</v>
      </c>
      <c r="BR254">
        <v>0</v>
      </c>
      <c r="BS254">
        <v>0</v>
      </c>
      <c r="BT254">
        <v>0</v>
      </c>
      <c r="BU254">
        <v>0</v>
      </c>
      <c r="BV254">
        <v>0</v>
      </c>
      <c r="BW254">
        <v>0</v>
      </c>
      <c r="CX254">
        <f>Y254*Source!I111</f>
        <v>46.877183999999993</v>
      </c>
      <c r="CY254">
        <f>AD254</f>
        <v>0</v>
      </c>
      <c r="CZ254">
        <f>AH254</f>
        <v>0</v>
      </c>
      <c r="DA254">
        <f>AL254</f>
        <v>1</v>
      </c>
      <c r="DB254">
        <f>ROUND((ROUND(AT254*CZ254,2)*1.2*1.6*3),6)</f>
        <v>0</v>
      </c>
      <c r="DC254">
        <f>ROUND((ROUND(AT254*AG254,2)*1.2*1.6*3),6)</f>
        <v>0</v>
      </c>
    </row>
    <row r="255" spans="1:107" x14ac:dyDescent="0.2">
      <c r="A255">
        <f>ROW(Source!A111)</f>
        <v>111</v>
      </c>
      <c r="B255">
        <v>76147896</v>
      </c>
      <c r="C255">
        <v>76148585</v>
      </c>
      <c r="D255">
        <v>48976039</v>
      </c>
      <c r="E255">
        <v>1</v>
      </c>
      <c r="F255">
        <v>1</v>
      </c>
      <c r="G255">
        <v>1</v>
      </c>
      <c r="H255">
        <v>2</v>
      </c>
      <c r="I255" t="s">
        <v>691</v>
      </c>
      <c r="J255" t="s">
        <v>692</v>
      </c>
      <c r="K255" t="s">
        <v>693</v>
      </c>
      <c r="L255">
        <v>1368</v>
      </c>
      <c r="N255">
        <v>1011</v>
      </c>
      <c r="O255" t="s">
        <v>633</v>
      </c>
      <c r="P255" t="s">
        <v>633</v>
      </c>
      <c r="Q255">
        <v>1</v>
      </c>
      <c r="W255">
        <v>0</v>
      </c>
      <c r="X255">
        <v>-1683568813</v>
      </c>
      <c r="Y255">
        <v>390.64319999999998</v>
      </c>
      <c r="AA255">
        <v>0</v>
      </c>
      <c r="AB255">
        <v>425.57</v>
      </c>
      <c r="AC255">
        <v>25.1</v>
      </c>
      <c r="AD255">
        <v>0</v>
      </c>
      <c r="AE255">
        <v>0</v>
      </c>
      <c r="AF255">
        <v>425.57</v>
      </c>
      <c r="AG255">
        <v>25.1</v>
      </c>
      <c r="AH255">
        <v>0</v>
      </c>
      <c r="AI255">
        <v>1</v>
      </c>
      <c r="AJ255">
        <v>1</v>
      </c>
      <c r="AK255">
        <v>1</v>
      </c>
      <c r="AL255">
        <v>1</v>
      </c>
      <c r="AN255">
        <v>0</v>
      </c>
      <c r="AO255">
        <v>1</v>
      </c>
      <c r="AP255">
        <v>1</v>
      </c>
      <c r="AQ255">
        <v>0</v>
      </c>
      <c r="AR255">
        <v>0</v>
      </c>
      <c r="AS255" t="s">
        <v>3</v>
      </c>
      <c r="AT255">
        <v>67.819999999999993</v>
      </c>
      <c r="AU255" t="s">
        <v>194</v>
      </c>
      <c r="AV255">
        <v>0</v>
      </c>
      <c r="AW255">
        <v>2</v>
      </c>
      <c r="AX255">
        <v>76148595</v>
      </c>
      <c r="AY255">
        <v>1</v>
      </c>
      <c r="AZ255">
        <v>0</v>
      </c>
      <c r="BA255">
        <v>255</v>
      </c>
      <c r="BB255">
        <v>0</v>
      </c>
      <c r="BC255">
        <v>0</v>
      </c>
      <c r="BD255">
        <v>0</v>
      </c>
      <c r="BE255">
        <v>0</v>
      </c>
      <c r="BF255">
        <v>0</v>
      </c>
      <c r="BG255">
        <v>0</v>
      </c>
      <c r="BH255">
        <v>0</v>
      </c>
      <c r="BI255">
        <v>0</v>
      </c>
      <c r="BJ255">
        <v>0</v>
      </c>
      <c r="BK255">
        <v>0</v>
      </c>
      <c r="BL255">
        <v>0</v>
      </c>
      <c r="BM255">
        <v>0</v>
      </c>
      <c r="BN255">
        <v>0</v>
      </c>
      <c r="BO255">
        <v>0</v>
      </c>
      <c r="BP255">
        <v>0</v>
      </c>
      <c r="BQ255">
        <v>0</v>
      </c>
      <c r="BR255">
        <v>0</v>
      </c>
      <c r="BS255">
        <v>0</v>
      </c>
      <c r="BT255">
        <v>0</v>
      </c>
      <c r="BU255">
        <v>0</v>
      </c>
      <c r="BV255">
        <v>0</v>
      </c>
      <c r="BW255">
        <v>0</v>
      </c>
      <c r="CX255">
        <f>Y255*Source!I111</f>
        <v>23.438591999999996</v>
      </c>
      <c r="CY255">
        <f>AB255</f>
        <v>425.57</v>
      </c>
      <c r="CZ255">
        <f>AF255</f>
        <v>425.57</v>
      </c>
      <c r="DA255">
        <f>AJ255</f>
        <v>1</v>
      </c>
      <c r="DB255">
        <f>ROUND((ROUND(AT255*CZ255,2)*1.2*1.6*3),6)</f>
        <v>166246.0416</v>
      </c>
      <c r="DC255">
        <f>ROUND((ROUND(AT255*AG255,2)*1.2*1.6*3),6)</f>
        <v>9805.1327999999994</v>
      </c>
    </row>
    <row r="256" spans="1:107" x14ac:dyDescent="0.2">
      <c r="A256">
        <f>ROW(Source!A111)</f>
        <v>111</v>
      </c>
      <c r="B256">
        <v>76147896</v>
      </c>
      <c r="C256">
        <v>76148585</v>
      </c>
      <c r="D256">
        <v>48976112</v>
      </c>
      <c r="E256">
        <v>1</v>
      </c>
      <c r="F256">
        <v>1</v>
      </c>
      <c r="G256">
        <v>1</v>
      </c>
      <c r="H256">
        <v>2</v>
      </c>
      <c r="I256" t="s">
        <v>694</v>
      </c>
      <c r="J256" t="s">
        <v>695</v>
      </c>
      <c r="K256" t="s">
        <v>696</v>
      </c>
      <c r="L256">
        <v>1368</v>
      </c>
      <c r="N256">
        <v>1011</v>
      </c>
      <c r="O256" t="s">
        <v>633</v>
      </c>
      <c r="P256" t="s">
        <v>633</v>
      </c>
      <c r="Q256">
        <v>1</v>
      </c>
      <c r="W256">
        <v>0</v>
      </c>
      <c r="X256">
        <v>372233507</v>
      </c>
      <c r="Y256">
        <v>23.846399999999996</v>
      </c>
      <c r="AA256">
        <v>0</v>
      </c>
      <c r="AB256">
        <v>16.64</v>
      </c>
      <c r="AC256">
        <v>0</v>
      </c>
      <c r="AD256">
        <v>0</v>
      </c>
      <c r="AE256">
        <v>0</v>
      </c>
      <c r="AF256">
        <v>16.64</v>
      </c>
      <c r="AG256">
        <v>0</v>
      </c>
      <c r="AH256">
        <v>0</v>
      </c>
      <c r="AI256">
        <v>1</v>
      </c>
      <c r="AJ256">
        <v>1</v>
      </c>
      <c r="AK256">
        <v>1</v>
      </c>
      <c r="AL256">
        <v>1</v>
      </c>
      <c r="AN256">
        <v>0</v>
      </c>
      <c r="AO256">
        <v>1</v>
      </c>
      <c r="AP256">
        <v>1</v>
      </c>
      <c r="AQ256">
        <v>0</v>
      </c>
      <c r="AR256">
        <v>0</v>
      </c>
      <c r="AS256" t="s">
        <v>3</v>
      </c>
      <c r="AT256">
        <v>4.1399999999999997</v>
      </c>
      <c r="AU256" t="s">
        <v>194</v>
      </c>
      <c r="AV256">
        <v>0</v>
      </c>
      <c r="AW256">
        <v>2</v>
      </c>
      <c r="AX256">
        <v>76148596</v>
      </c>
      <c r="AY256">
        <v>1</v>
      </c>
      <c r="AZ256">
        <v>0</v>
      </c>
      <c r="BA256">
        <v>256</v>
      </c>
      <c r="BB256">
        <v>0</v>
      </c>
      <c r="BC256">
        <v>0</v>
      </c>
      <c r="BD256">
        <v>0</v>
      </c>
      <c r="BE256">
        <v>0</v>
      </c>
      <c r="BF256">
        <v>0</v>
      </c>
      <c r="BG256">
        <v>0</v>
      </c>
      <c r="BH256">
        <v>0</v>
      </c>
      <c r="BI256">
        <v>0</v>
      </c>
      <c r="BJ256">
        <v>0</v>
      </c>
      <c r="BK256">
        <v>0</v>
      </c>
      <c r="BL256">
        <v>0</v>
      </c>
      <c r="BM256">
        <v>0</v>
      </c>
      <c r="BN256">
        <v>0</v>
      </c>
      <c r="BO256">
        <v>0</v>
      </c>
      <c r="BP256">
        <v>0</v>
      </c>
      <c r="BQ256">
        <v>0</v>
      </c>
      <c r="BR256">
        <v>0</v>
      </c>
      <c r="BS256">
        <v>0</v>
      </c>
      <c r="BT256">
        <v>0</v>
      </c>
      <c r="BU256">
        <v>0</v>
      </c>
      <c r="BV256">
        <v>0</v>
      </c>
      <c r="BW256">
        <v>0</v>
      </c>
      <c r="CX256">
        <f>Y256*Source!I111</f>
        <v>1.4307839999999996</v>
      </c>
      <c r="CY256">
        <f>AB256</f>
        <v>16.64</v>
      </c>
      <c r="CZ256">
        <f>AF256</f>
        <v>16.64</v>
      </c>
      <c r="DA256">
        <f>AJ256</f>
        <v>1</v>
      </c>
      <c r="DB256">
        <f>ROUND((ROUND(AT256*CZ256,2)*1.2*1.6*3),6)</f>
        <v>396.8064</v>
      </c>
      <c r="DC256">
        <f>ROUND((ROUND(AT256*AG256,2)*1.2*1.6*3),6)</f>
        <v>0</v>
      </c>
    </row>
    <row r="257" spans="1:107" x14ac:dyDescent="0.2">
      <c r="A257">
        <f>ROW(Source!A111)</f>
        <v>111</v>
      </c>
      <c r="B257">
        <v>76147896</v>
      </c>
      <c r="C257">
        <v>76148585</v>
      </c>
      <c r="D257">
        <v>48914824</v>
      </c>
      <c r="E257">
        <v>1</v>
      </c>
      <c r="F257">
        <v>1</v>
      </c>
      <c r="G257">
        <v>1</v>
      </c>
      <c r="H257">
        <v>3</v>
      </c>
      <c r="I257" t="s">
        <v>753</v>
      </c>
      <c r="J257" t="s">
        <v>754</v>
      </c>
      <c r="K257" t="s">
        <v>755</v>
      </c>
      <c r="L257">
        <v>1354</v>
      </c>
      <c r="N257">
        <v>1010</v>
      </c>
      <c r="O257" t="s">
        <v>149</v>
      </c>
      <c r="P257" t="s">
        <v>149</v>
      </c>
      <c r="Q257">
        <v>1</v>
      </c>
      <c r="W257">
        <v>0</v>
      </c>
      <c r="X257">
        <v>117063084</v>
      </c>
      <c r="Y257">
        <v>61.800000000000004</v>
      </c>
      <c r="AA257">
        <v>143.94</v>
      </c>
      <c r="AB257">
        <v>0</v>
      </c>
      <c r="AC257">
        <v>0</v>
      </c>
      <c r="AD257">
        <v>0</v>
      </c>
      <c r="AE257">
        <v>143.94</v>
      </c>
      <c r="AF257">
        <v>0</v>
      </c>
      <c r="AG257">
        <v>0</v>
      </c>
      <c r="AH257">
        <v>0</v>
      </c>
      <c r="AI257">
        <v>1</v>
      </c>
      <c r="AJ257">
        <v>1</v>
      </c>
      <c r="AK257">
        <v>1</v>
      </c>
      <c r="AL257">
        <v>1</v>
      </c>
      <c r="AN257">
        <v>0</v>
      </c>
      <c r="AO257">
        <v>1</v>
      </c>
      <c r="AP257">
        <v>1</v>
      </c>
      <c r="AQ257">
        <v>0</v>
      </c>
      <c r="AR257">
        <v>0</v>
      </c>
      <c r="AS257" t="s">
        <v>3</v>
      </c>
      <c r="AT257">
        <v>20.6</v>
      </c>
      <c r="AU257" t="s">
        <v>193</v>
      </c>
      <c r="AV257">
        <v>0</v>
      </c>
      <c r="AW257">
        <v>2</v>
      </c>
      <c r="AX257">
        <v>76148597</v>
      </c>
      <c r="AY257">
        <v>1</v>
      </c>
      <c r="AZ257">
        <v>0</v>
      </c>
      <c r="BA257">
        <v>257</v>
      </c>
      <c r="BB257">
        <v>0</v>
      </c>
      <c r="BC257">
        <v>0</v>
      </c>
      <c r="BD257">
        <v>0</v>
      </c>
      <c r="BE257">
        <v>0</v>
      </c>
      <c r="BF257">
        <v>0</v>
      </c>
      <c r="BG257">
        <v>0</v>
      </c>
      <c r="BH257">
        <v>0</v>
      </c>
      <c r="BI257">
        <v>0</v>
      </c>
      <c r="BJ257">
        <v>0</v>
      </c>
      <c r="BK257">
        <v>0</v>
      </c>
      <c r="BL257">
        <v>0</v>
      </c>
      <c r="BM257">
        <v>0</v>
      </c>
      <c r="BN257">
        <v>0</v>
      </c>
      <c r="BO257">
        <v>0</v>
      </c>
      <c r="BP257">
        <v>0</v>
      </c>
      <c r="BQ257">
        <v>0</v>
      </c>
      <c r="BR257">
        <v>0</v>
      </c>
      <c r="BS257">
        <v>0</v>
      </c>
      <c r="BT257">
        <v>0</v>
      </c>
      <c r="BU257">
        <v>0</v>
      </c>
      <c r="BV257">
        <v>0</v>
      </c>
      <c r="BW257">
        <v>0</v>
      </c>
      <c r="CX257">
        <f>Y257*Source!I111</f>
        <v>3.7080000000000002</v>
      </c>
      <c r="CY257">
        <f>AA257</f>
        <v>143.94</v>
      </c>
      <c r="CZ257">
        <f>AE257</f>
        <v>143.94</v>
      </c>
      <c r="DA257">
        <f>AI257</f>
        <v>1</v>
      </c>
      <c r="DB257">
        <f>ROUND((ROUND(AT257*CZ257,2)*3),6)</f>
        <v>8895.48</v>
      </c>
      <c r="DC257">
        <f>ROUND((ROUND(AT257*AG257,2)*3),6)</f>
        <v>0</v>
      </c>
    </row>
    <row r="258" spans="1:107" x14ac:dyDescent="0.2">
      <c r="A258">
        <f>ROW(Source!A111)</f>
        <v>111</v>
      </c>
      <c r="B258">
        <v>76147896</v>
      </c>
      <c r="C258">
        <v>76148585</v>
      </c>
      <c r="D258">
        <v>48965123</v>
      </c>
      <c r="E258">
        <v>1</v>
      </c>
      <c r="F258">
        <v>1</v>
      </c>
      <c r="G258">
        <v>1</v>
      </c>
      <c r="H258">
        <v>3</v>
      </c>
      <c r="I258" t="s">
        <v>756</v>
      </c>
      <c r="J258" t="s">
        <v>757</v>
      </c>
      <c r="K258" t="s">
        <v>758</v>
      </c>
      <c r="L258">
        <v>1354</v>
      </c>
      <c r="N258">
        <v>1010</v>
      </c>
      <c r="O258" t="s">
        <v>149</v>
      </c>
      <c r="P258" t="s">
        <v>149</v>
      </c>
      <c r="Q258">
        <v>1</v>
      </c>
      <c r="W258">
        <v>0</v>
      </c>
      <c r="X258">
        <v>-697730710</v>
      </c>
      <c r="Y258">
        <v>185.39999999999998</v>
      </c>
      <c r="AA258">
        <v>6.89</v>
      </c>
      <c r="AB258">
        <v>0</v>
      </c>
      <c r="AC258">
        <v>0</v>
      </c>
      <c r="AD258">
        <v>0</v>
      </c>
      <c r="AE258">
        <v>6.89</v>
      </c>
      <c r="AF258">
        <v>0</v>
      </c>
      <c r="AG258">
        <v>0</v>
      </c>
      <c r="AH258">
        <v>0</v>
      </c>
      <c r="AI258">
        <v>1</v>
      </c>
      <c r="AJ258">
        <v>1</v>
      </c>
      <c r="AK258">
        <v>1</v>
      </c>
      <c r="AL258">
        <v>1</v>
      </c>
      <c r="AN258">
        <v>0</v>
      </c>
      <c r="AO258">
        <v>1</v>
      </c>
      <c r="AP258">
        <v>1</v>
      </c>
      <c r="AQ258">
        <v>0</v>
      </c>
      <c r="AR258">
        <v>0</v>
      </c>
      <c r="AS258" t="s">
        <v>3</v>
      </c>
      <c r="AT258">
        <v>61.8</v>
      </c>
      <c r="AU258" t="s">
        <v>193</v>
      </c>
      <c r="AV258">
        <v>0</v>
      </c>
      <c r="AW258">
        <v>2</v>
      </c>
      <c r="AX258">
        <v>76148598</v>
      </c>
      <c r="AY258">
        <v>1</v>
      </c>
      <c r="AZ258">
        <v>0</v>
      </c>
      <c r="BA258">
        <v>258</v>
      </c>
      <c r="BB258">
        <v>0</v>
      </c>
      <c r="BC258">
        <v>0</v>
      </c>
      <c r="BD258">
        <v>0</v>
      </c>
      <c r="BE258">
        <v>0</v>
      </c>
      <c r="BF258">
        <v>0</v>
      </c>
      <c r="BG258">
        <v>0</v>
      </c>
      <c r="BH258">
        <v>0</v>
      </c>
      <c r="BI258">
        <v>0</v>
      </c>
      <c r="BJ258">
        <v>0</v>
      </c>
      <c r="BK258">
        <v>0</v>
      </c>
      <c r="BL258">
        <v>0</v>
      </c>
      <c r="BM258">
        <v>0</v>
      </c>
      <c r="BN258">
        <v>0</v>
      </c>
      <c r="BO258">
        <v>0</v>
      </c>
      <c r="BP258">
        <v>0</v>
      </c>
      <c r="BQ258">
        <v>0</v>
      </c>
      <c r="BR258">
        <v>0</v>
      </c>
      <c r="BS258">
        <v>0</v>
      </c>
      <c r="BT258">
        <v>0</v>
      </c>
      <c r="BU258">
        <v>0</v>
      </c>
      <c r="BV258">
        <v>0</v>
      </c>
      <c r="BW258">
        <v>0</v>
      </c>
      <c r="CX258">
        <f>Y258*Source!I111</f>
        <v>11.123999999999999</v>
      </c>
      <c r="CY258">
        <f>AA258</f>
        <v>6.89</v>
      </c>
      <c r="CZ258">
        <f>AE258</f>
        <v>6.89</v>
      </c>
      <c r="DA258">
        <f>AI258</f>
        <v>1</v>
      </c>
      <c r="DB258">
        <f>ROUND((ROUND(AT258*CZ258,2)*3),6)</f>
        <v>1277.4000000000001</v>
      </c>
      <c r="DC258">
        <f>ROUND((ROUND(AT258*AG258,2)*3),6)</f>
        <v>0</v>
      </c>
    </row>
    <row r="259" spans="1:107" x14ac:dyDescent="0.2">
      <c r="A259">
        <f>ROW(Source!A111)</f>
        <v>111</v>
      </c>
      <c r="B259">
        <v>76147896</v>
      </c>
      <c r="C259">
        <v>76148585</v>
      </c>
      <c r="D259">
        <v>48974791</v>
      </c>
      <c r="E259">
        <v>1</v>
      </c>
      <c r="F259">
        <v>1</v>
      </c>
      <c r="G259">
        <v>1</v>
      </c>
      <c r="H259">
        <v>3</v>
      </c>
      <c r="I259" t="s">
        <v>658</v>
      </c>
      <c r="J259" t="s">
        <v>659</v>
      </c>
      <c r="K259" t="s">
        <v>660</v>
      </c>
      <c r="L259">
        <v>1374</v>
      </c>
      <c r="N259">
        <v>1013</v>
      </c>
      <c r="O259" t="s">
        <v>661</v>
      </c>
      <c r="P259" t="s">
        <v>661</v>
      </c>
      <c r="Q259">
        <v>1</v>
      </c>
      <c r="W259">
        <v>0</v>
      </c>
      <c r="X259">
        <v>-1347562341</v>
      </c>
      <c r="Y259">
        <v>193.95000000000002</v>
      </c>
      <c r="AA259">
        <v>1</v>
      </c>
      <c r="AB259">
        <v>0</v>
      </c>
      <c r="AC259">
        <v>0</v>
      </c>
      <c r="AD259">
        <v>0</v>
      </c>
      <c r="AE259">
        <v>1</v>
      </c>
      <c r="AF259">
        <v>0</v>
      </c>
      <c r="AG259">
        <v>0</v>
      </c>
      <c r="AH259">
        <v>0</v>
      </c>
      <c r="AI259">
        <v>1</v>
      </c>
      <c r="AJ259">
        <v>1</v>
      </c>
      <c r="AK259">
        <v>1</v>
      </c>
      <c r="AL259">
        <v>1</v>
      </c>
      <c r="AN259">
        <v>0</v>
      </c>
      <c r="AO259">
        <v>1</v>
      </c>
      <c r="AP259">
        <v>1</v>
      </c>
      <c r="AQ259">
        <v>0</v>
      </c>
      <c r="AR259">
        <v>0</v>
      </c>
      <c r="AS259" t="s">
        <v>3</v>
      </c>
      <c r="AT259">
        <v>64.650000000000006</v>
      </c>
      <c r="AU259" t="s">
        <v>193</v>
      </c>
      <c r="AV259">
        <v>0</v>
      </c>
      <c r="AW259">
        <v>2</v>
      </c>
      <c r="AX259">
        <v>76148599</v>
      </c>
      <c r="AY259">
        <v>1</v>
      </c>
      <c r="AZ259">
        <v>0</v>
      </c>
      <c r="BA259">
        <v>259</v>
      </c>
      <c r="BB259">
        <v>0</v>
      </c>
      <c r="BC259">
        <v>0</v>
      </c>
      <c r="BD259">
        <v>0</v>
      </c>
      <c r="BE259">
        <v>0</v>
      </c>
      <c r="BF259">
        <v>0</v>
      </c>
      <c r="BG259">
        <v>0</v>
      </c>
      <c r="BH259">
        <v>0</v>
      </c>
      <c r="BI259">
        <v>0</v>
      </c>
      <c r="BJ259">
        <v>0</v>
      </c>
      <c r="BK259">
        <v>0</v>
      </c>
      <c r="BL259">
        <v>0</v>
      </c>
      <c r="BM259">
        <v>0</v>
      </c>
      <c r="BN259">
        <v>0</v>
      </c>
      <c r="BO259">
        <v>0</v>
      </c>
      <c r="BP259">
        <v>0</v>
      </c>
      <c r="BQ259">
        <v>0</v>
      </c>
      <c r="BR259">
        <v>0</v>
      </c>
      <c r="BS259">
        <v>0</v>
      </c>
      <c r="BT259">
        <v>0</v>
      </c>
      <c r="BU259">
        <v>0</v>
      </c>
      <c r="BV259">
        <v>0</v>
      </c>
      <c r="BW259">
        <v>0</v>
      </c>
      <c r="CX259">
        <f>Y259*Source!I111</f>
        <v>11.637</v>
      </c>
      <c r="CY259">
        <f>AA259</f>
        <v>1</v>
      </c>
      <c r="CZ259">
        <f>AE259</f>
        <v>1</v>
      </c>
      <c r="DA259">
        <f>AI259</f>
        <v>1</v>
      </c>
      <c r="DB259">
        <f>ROUND((ROUND(AT259*CZ259,2)*3),6)</f>
        <v>193.95</v>
      </c>
      <c r="DC259">
        <f>ROUND((ROUND(AT259*AG259,2)*3),6)</f>
        <v>0</v>
      </c>
    </row>
    <row r="260" spans="1:107" x14ac:dyDescent="0.2">
      <c r="A260">
        <f>ROW(Source!A112)</f>
        <v>112</v>
      </c>
      <c r="B260">
        <v>76147894</v>
      </c>
      <c r="C260">
        <v>76148585</v>
      </c>
      <c r="D260">
        <v>42475093</v>
      </c>
      <c r="E260">
        <v>1</v>
      </c>
      <c r="F260">
        <v>1</v>
      </c>
      <c r="G260">
        <v>1</v>
      </c>
      <c r="H260">
        <v>1</v>
      </c>
      <c r="I260" t="s">
        <v>752</v>
      </c>
      <c r="J260" t="s">
        <v>3</v>
      </c>
      <c r="K260" t="s">
        <v>663</v>
      </c>
      <c r="L260">
        <v>1369</v>
      </c>
      <c r="N260">
        <v>1013</v>
      </c>
      <c r="O260" t="s">
        <v>623</v>
      </c>
      <c r="P260" t="s">
        <v>623</v>
      </c>
      <c r="Q260">
        <v>1</v>
      </c>
      <c r="W260">
        <v>0</v>
      </c>
      <c r="X260">
        <v>-927003078</v>
      </c>
      <c r="Y260">
        <v>1935.3600000000001</v>
      </c>
      <c r="AA260">
        <v>0</v>
      </c>
      <c r="AB260">
        <v>0</v>
      </c>
      <c r="AC260">
        <v>0</v>
      </c>
      <c r="AD260">
        <v>11.06</v>
      </c>
      <c r="AE260">
        <v>0</v>
      </c>
      <c r="AF260">
        <v>0</v>
      </c>
      <c r="AG260">
        <v>0</v>
      </c>
      <c r="AH260">
        <v>11.06</v>
      </c>
      <c r="AI260">
        <v>1</v>
      </c>
      <c r="AJ260">
        <v>1</v>
      </c>
      <c r="AK260">
        <v>1</v>
      </c>
      <c r="AL260">
        <v>1</v>
      </c>
      <c r="AN260">
        <v>0</v>
      </c>
      <c r="AO260">
        <v>1</v>
      </c>
      <c r="AP260">
        <v>1</v>
      </c>
      <c r="AQ260">
        <v>0</v>
      </c>
      <c r="AR260">
        <v>0</v>
      </c>
      <c r="AS260" t="s">
        <v>3</v>
      </c>
      <c r="AT260">
        <v>336</v>
      </c>
      <c r="AU260" t="s">
        <v>194</v>
      </c>
      <c r="AV260">
        <v>1</v>
      </c>
      <c r="AW260">
        <v>2</v>
      </c>
      <c r="AX260">
        <v>76148593</v>
      </c>
      <c r="AY260">
        <v>1</v>
      </c>
      <c r="AZ260">
        <v>0</v>
      </c>
      <c r="BA260">
        <v>260</v>
      </c>
      <c r="BB260">
        <v>0</v>
      </c>
      <c r="BC260">
        <v>0</v>
      </c>
      <c r="BD260">
        <v>0</v>
      </c>
      <c r="BE260">
        <v>0</v>
      </c>
      <c r="BF260">
        <v>0</v>
      </c>
      <c r="BG260">
        <v>0</v>
      </c>
      <c r="BH260">
        <v>0</v>
      </c>
      <c r="BI260">
        <v>0</v>
      </c>
      <c r="BJ260">
        <v>0</v>
      </c>
      <c r="BK260">
        <v>0</v>
      </c>
      <c r="BL260">
        <v>0</v>
      </c>
      <c r="BM260">
        <v>0</v>
      </c>
      <c r="BN260">
        <v>0</v>
      </c>
      <c r="BO260">
        <v>0</v>
      </c>
      <c r="BP260">
        <v>0</v>
      </c>
      <c r="BQ260">
        <v>0</v>
      </c>
      <c r="BR260">
        <v>0</v>
      </c>
      <c r="BS260">
        <v>0</v>
      </c>
      <c r="BT260">
        <v>0</v>
      </c>
      <c r="BU260">
        <v>0</v>
      </c>
      <c r="BV260">
        <v>0</v>
      </c>
      <c r="BW260">
        <v>0</v>
      </c>
      <c r="CX260">
        <f>Y260*Source!I112</f>
        <v>116.1216</v>
      </c>
      <c r="CY260">
        <f>AD260</f>
        <v>11.06</v>
      </c>
      <c r="CZ260">
        <f>AH260</f>
        <v>11.06</v>
      </c>
      <c r="DA260">
        <f>AL260</f>
        <v>1</v>
      </c>
      <c r="DB260">
        <f>ROUND((ROUND(AT260*CZ260,2)*1.2*1.6*3),6)</f>
        <v>21405.081600000001</v>
      </c>
      <c r="DC260">
        <f>ROUND((ROUND(AT260*AG260,2)*1.2*1.6*3),6)</f>
        <v>0</v>
      </c>
    </row>
    <row r="261" spans="1:107" x14ac:dyDescent="0.2">
      <c r="A261">
        <f>ROW(Source!A112)</f>
        <v>112</v>
      </c>
      <c r="B261">
        <v>76147894</v>
      </c>
      <c r="C261">
        <v>76148585</v>
      </c>
      <c r="D261">
        <v>121548</v>
      </c>
      <c r="E261">
        <v>1</v>
      </c>
      <c r="F261">
        <v>1</v>
      </c>
      <c r="G261">
        <v>1</v>
      </c>
      <c r="H261">
        <v>1</v>
      </c>
      <c r="I261" t="s">
        <v>30</v>
      </c>
      <c r="J261" t="s">
        <v>3</v>
      </c>
      <c r="K261" t="s">
        <v>628</v>
      </c>
      <c r="L261">
        <v>608254</v>
      </c>
      <c r="N261">
        <v>1013</v>
      </c>
      <c r="O261" t="s">
        <v>629</v>
      </c>
      <c r="P261" t="s">
        <v>629</v>
      </c>
      <c r="Q261">
        <v>1</v>
      </c>
      <c r="W261">
        <v>0</v>
      </c>
      <c r="X261">
        <v>-185737400</v>
      </c>
      <c r="Y261">
        <v>781.28639999999996</v>
      </c>
      <c r="AA261">
        <v>0</v>
      </c>
      <c r="AB261">
        <v>0</v>
      </c>
      <c r="AC261">
        <v>0</v>
      </c>
      <c r="AD261">
        <v>0</v>
      </c>
      <c r="AE261">
        <v>0</v>
      </c>
      <c r="AF261">
        <v>0</v>
      </c>
      <c r="AG261">
        <v>0</v>
      </c>
      <c r="AH261">
        <v>0</v>
      </c>
      <c r="AI261">
        <v>1</v>
      </c>
      <c r="AJ261">
        <v>1</v>
      </c>
      <c r="AK261">
        <v>1</v>
      </c>
      <c r="AL261">
        <v>1</v>
      </c>
      <c r="AN261">
        <v>0</v>
      </c>
      <c r="AO261">
        <v>1</v>
      </c>
      <c r="AP261">
        <v>1</v>
      </c>
      <c r="AQ261">
        <v>0</v>
      </c>
      <c r="AR261">
        <v>0</v>
      </c>
      <c r="AS261" t="s">
        <v>3</v>
      </c>
      <c r="AT261">
        <v>135.63999999999999</v>
      </c>
      <c r="AU261" t="s">
        <v>194</v>
      </c>
      <c r="AV261">
        <v>2</v>
      </c>
      <c r="AW261">
        <v>2</v>
      </c>
      <c r="AX261">
        <v>76148594</v>
      </c>
      <c r="AY261">
        <v>1</v>
      </c>
      <c r="AZ261">
        <v>0</v>
      </c>
      <c r="BA261">
        <v>261</v>
      </c>
      <c r="BB261">
        <v>0</v>
      </c>
      <c r="BC261">
        <v>0</v>
      </c>
      <c r="BD261">
        <v>0</v>
      </c>
      <c r="BE261">
        <v>0</v>
      </c>
      <c r="BF261">
        <v>0</v>
      </c>
      <c r="BG261">
        <v>0</v>
      </c>
      <c r="BH261">
        <v>0</v>
      </c>
      <c r="BI261">
        <v>0</v>
      </c>
      <c r="BJ261">
        <v>0</v>
      </c>
      <c r="BK261">
        <v>0</v>
      </c>
      <c r="BL261">
        <v>0</v>
      </c>
      <c r="BM261">
        <v>0</v>
      </c>
      <c r="BN261">
        <v>0</v>
      </c>
      <c r="BO261">
        <v>0</v>
      </c>
      <c r="BP261">
        <v>0</v>
      </c>
      <c r="BQ261">
        <v>0</v>
      </c>
      <c r="BR261">
        <v>0</v>
      </c>
      <c r="BS261">
        <v>0</v>
      </c>
      <c r="BT261">
        <v>0</v>
      </c>
      <c r="BU261">
        <v>0</v>
      </c>
      <c r="BV261">
        <v>0</v>
      </c>
      <c r="BW261">
        <v>0</v>
      </c>
      <c r="CX261">
        <f>Y261*Source!I112</f>
        <v>46.877183999999993</v>
      </c>
      <c r="CY261">
        <f>AD261</f>
        <v>0</v>
      </c>
      <c r="CZ261">
        <f>AH261</f>
        <v>0</v>
      </c>
      <c r="DA261">
        <f>AL261</f>
        <v>1</v>
      </c>
      <c r="DB261">
        <f>ROUND((ROUND(AT261*CZ261,2)*1.2*1.6*3),6)</f>
        <v>0</v>
      </c>
      <c r="DC261">
        <f>ROUND((ROUND(AT261*AG261,2)*1.2*1.6*3),6)</f>
        <v>0</v>
      </c>
    </row>
    <row r="262" spans="1:107" x14ac:dyDescent="0.2">
      <c r="A262">
        <f>ROW(Source!A112)</f>
        <v>112</v>
      </c>
      <c r="B262">
        <v>76147894</v>
      </c>
      <c r="C262">
        <v>76148585</v>
      </c>
      <c r="D262">
        <v>48976039</v>
      </c>
      <c r="E262">
        <v>1</v>
      </c>
      <c r="F262">
        <v>1</v>
      </c>
      <c r="G262">
        <v>1</v>
      </c>
      <c r="H262">
        <v>2</v>
      </c>
      <c r="I262" t="s">
        <v>691</v>
      </c>
      <c r="J262" t="s">
        <v>692</v>
      </c>
      <c r="K262" t="s">
        <v>693</v>
      </c>
      <c r="L262">
        <v>1368</v>
      </c>
      <c r="N262">
        <v>1011</v>
      </c>
      <c r="O262" t="s">
        <v>633</v>
      </c>
      <c r="P262" t="s">
        <v>633</v>
      </c>
      <c r="Q262">
        <v>1</v>
      </c>
      <c r="W262">
        <v>0</v>
      </c>
      <c r="X262">
        <v>-1683568813</v>
      </c>
      <c r="Y262">
        <v>390.64319999999998</v>
      </c>
      <c r="AA262">
        <v>0</v>
      </c>
      <c r="AB262">
        <v>425.57</v>
      </c>
      <c r="AC262">
        <v>25.1</v>
      </c>
      <c r="AD262">
        <v>0</v>
      </c>
      <c r="AE262">
        <v>0</v>
      </c>
      <c r="AF262">
        <v>425.57</v>
      </c>
      <c r="AG262">
        <v>25.1</v>
      </c>
      <c r="AH262">
        <v>0</v>
      </c>
      <c r="AI262">
        <v>1</v>
      </c>
      <c r="AJ262">
        <v>1</v>
      </c>
      <c r="AK262">
        <v>1</v>
      </c>
      <c r="AL262">
        <v>1</v>
      </c>
      <c r="AN262">
        <v>0</v>
      </c>
      <c r="AO262">
        <v>1</v>
      </c>
      <c r="AP262">
        <v>1</v>
      </c>
      <c r="AQ262">
        <v>0</v>
      </c>
      <c r="AR262">
        <v>0</v>
      </c>
      <c r="AS262" t="s">
        <v>3</v>
      </c>
      <c r="AT262">
        <v>67.819999999999993</v>
      </c>
      <c r="AU262" t="s">
        <v>194</v>
      </c>
      <c r="AV262">
        <v>0</v>
      </c>
      <c r="AW262">
        <v>2</v>
      </c>
      <c r="AX262">
        <v>76148595</v>
      </c>
      <c r="AY262">
        <v>1</v>
      </c>
      <c r="AZ262">
        <v>0</v>
      </c>
      <c r="BA262">
        <v>262</v>
      </c>
      <c r="BB262">
        <v>0</v>
      </c>
      <c r="BC262">
        <v>0</v>
      </c>
      <c r="BD262">
        <v>0</v>
      </c>
      <c r="BE262">
        <v>0</v>
      </c>
      <c r="BF262">
        <v>0</v>
      </c>
      <c r="BG262">
        <v>0</v>
      </c>
      <c r="BH262">
        <v>0</v>
      </c>
      <c r="BI262">
        <v>0</v>
      </c>
      <c r="BJ262">
        <v>0</v>
      </c>
      <c r="BK262">
        <v>0</v>
      </c>
      <c r="BL262">
        <v>0</v>
      </c>
      <c r="BM262">
        <v>0</v>
      </c>
      <c r="BN262">
        <v>0</v>
      </c>
      <c r="BO262">
        <v>0</v>
      </c>
      <c r="BP262">
        <v>0</v>
      </c>
      <c r="BQ262">
        <v>0</v>
      </c>
      <c r="BR262">
        <v>0</v>
      </c>
      <c r="BS262">
        <v>0</v>
      </c>
      <c r="BT262">
        <v>0</v>
      </c>
      <c r="BU262">
        <v>0</v>
      </c>
      <c r="BV262">
        <v>0</v>
      </c>
      <c r="BW262">
        <v>0</v>
      </c>
      <c r="CX262">
        <f>Y262*Source!I112</f>
        <v>23.438591999999996</v>
      </c>
      <c r="CY262">
        <f>AB262</f>
        <v>425.57</v>
      </c>
      <c r="CZ262">
        <f>AF262</f>
        <v>425.57</v>
      </c>
      <c r="DA262">
        <f>AJ262</f>
        <v>1</v>
      </c>
      <c r="DB262">
        <f>ROUND((ROUND(AT262*CZ262,2)*1.2*1.6*3),6)</f>
        <v>166246.0416</v>
      </c>
      <c r="DC262">
        <f>ROUND((ROUND(AT262*AG262,2)*1.2*1.6*3),6)</f>
        <v>9805.1327999999994</v>
      </c>
    </row>
    <row r="263" spans="1:107" x14ac:dyDescent="0.2">
      <c r="A263">
        <f>ROW(Source!A112)</f>
        <v>112</v>
      </c>
      <c r="B263">
        <v>76147894</v>
      </c>
      <c r="C263">
        <v>76148585</v>
      </c>
      <c r="D263">
        <v>48976112</v>
      </c>
      <c r="E263">
        <v>1</v>
      </c>
      <c r="F263">
        <v>1</v>
      </c>
      <c r="G263">
        <v>1</v>
      </c>
      <c r="H263">
        <v>2</v>
      </c>
      <c r="I263" t="s">
        <v>694</v>
      </c>
      <c r="J263" t="s">
        <v>695</v>
      </c>
      <c r="K263" t="s">
        <v>696</v>
      </c>
      <c r="L263">
        <v>1368</v>
      </c>
      <c r="N263">
        <v>1011</v>
      </c>
      <c r="O263" t="s">
        <v>633</v>
      </c>
      <c r="P263" t="s">
        <v>633</v>
      </c>
      <c r="Q263">
        <v>1</v>
      </c>
      <c r="W263">
        <v>0</v>
      </c>
      <c r="X263">
        <v>372233507</v>
      </c>
      <c r="Y263">
        <v>23.846399999999996</v>
      </c>
      <c r="AA263">
        <v>0</v>
      </c>
      <c r="AB263">
        <v>16.64</v>
      </c>
      <c r="AC263">
        <v>0</v>
      </c>
      <c r="AD263">
        <v>0</v>
      </c>
      <c r="AE263">
        <v>0</v>
      </c>
      <c r="AF263">
        <v>16.64</v>
      </c>
      <c r="AG263">
        <v>0</v>
      </c>
      <c r="AH263">
        <v>0</v>
      </c>
      <c r="AI263">
        <v>1</v>
      </c>
      <c r="AJ263">
        <v>1</v>
      </c>
      <c r="AK263">
        <v>1</v>
      </c>
      <c r="AL263">
        <v>1</v>
      </c>
      <c r="AN263">
        <v>0</v>
      </c>
      <c r="AO263">
        <v>1</v>
      </c>
      <c r="AP263">
        <v>1</v>
      </c>
      <c r="AQ263">
        <v>0</v>
      </c>
      <c r="AR263">
        <v>0</v>
      </c>
      <c r="AS263" t="s">
        <v>3</v>
      </c>
      <c r="AT263">
        <v>4.1399999999999997</v>
      </c>
      <c r="AU263" t="s">
        <v>194</v>
      </c>
      <c r="AV263">
        <v>0</v>
      </c>
      <c r="AW263">
        <v>2</v>
      </c>
      <c r="AX263">
        <v>76148596</v>
      </c>
      <c r="AY263">
        <v>1</v>
      </c>
      <c r="AZ263">
        <v>0</v>
      </c>
      <c r="BA263">
        <v>263</v>
      </c>
      <c r="BB263">
        <v>0</v>
      </c>
      <c r="BC263">
        <v>0</v>
      </c>
      <c r="BD263">
        <v>0</v>
      </c>
      <c r="BE263">
        <v>0</v>
      </c>
      <c r="BF263">
        <v>0</v>
      </c>
      <c r="BG263">
        <v>0</v>
      </c>
      <c r="BH263">
        <v>0</v>
      </c>
      <c r="BI263">
        <v>0</v>
      </c>
      <c r="BJ263">
        <v>0</v>
      </c>
      <c r="BK263">
        <v>0</v>
      </c>
      <c r="BL263">
        <v>0</v>
      </c>
      <c r="BM263">
        <v>0</v>
      </c>
      <c r="BN263">
        <v>0</v>
      </c>
      <c r="BO263">
        <v>0</v>
      </c>
      <c r="BP263">
        <v>0</v>
      </c>
      <c r="BQ263">
        <v>0</v>
      </c>
      <c r="BR263">
        <v>0</v>
      </c>
      <c r="BS263">
        <v>0</v>
      </c>
      <c r="BT263">
        <v>0</v>
      </c>
      <c r="BU263">
        <v>0</v>
      </c>
      <c r="BV263">
        <v>0</v>
      </c>
      <c r="BW263">
        <v>0</v>
      </c>
      <c r="CX263">
        <f>Y263*Source!I112</f>
        <v>1.4307839999999996</v>
      </c>
      <c r="CY263">
        <f>AB263</f>
        <v>16.64</v>
      </c>
      <c r="CZ263">
        <f>AF263</f>
        <v>16.64</v>
      </c>
      <c r="DA263">
        <f>AJ263</f>
        <v>1</v>
      </c>
      <c r="DB263">
        <f>ROUND((ROUND(AT263*CZ263,2)*1.2*1.6*3),6)</f>
        <v>396.8064</v>
      </c>
      <c r="DC263">
        <f>ROUND((ROUND(AT263*AG263,2)*1.2*1.6*3),6)</f>
        <v>0</v>
      </c>
    </row>
    <row r="264" spans="1:107" x14ac:dyDescent="0.2">
      <c r="A264">
        <f>ROW(Source!A112)</f>
        <v>112</v>
      </c>
      <c r="B264">
        <v>76147894</v>
      </c>
      <c r="C264">
        <v>76148585</v>
      </c>
      <c r="D264">
        <v>48914824</v>
      </c>
      <c r="E264">
        <v>1</v>
      </c>
      <c r="F264">
        <v>1</v>
      </c>
      <c r="G264">
        <v>1</v>
      </c>
      <c r="H264">
        <v>3</v>
      </c>
      <c r="I264" t="s">
        <v>753</v>
      </c>
      <c r="J264" t="s">
        <v>754</v>
      </c>
      <c r="K264" t="s">
        <v>755</v>
      </c>
      <c r="L264">
        <v>1354</v>
      </c>
      <c r="N264">
        <v>1010</v>
      </c>
      <c r="O264" t="s">
        <v>149</v>
      </c>
      <c r="P264" t="s">
        <v>149</v>
      </c>
      <c r="Q264">
        <v>1</v>
      </c>
      <c r="W264">
        <v>0</v>
      </c>
      <c r="X264">
        <v>117063084</v>
      </c>
      <c r="Y264">
        <v>61.800000000000004</v>
      </c>
      <c r="AA264">
        <v>143.94</v>
      </c>
      <c r="AB264">
        <v>0</v>
      </c>
      <c r="AC264">
        <v>0</v>
      </c>
      <c r="AD264">
        <v>0</v>
      </c>
      <c r="AE264">
        <v>143.94</v>
      </c>
      <c r="AF264">
        <v>0</v>
      </c>
      <c r="AG264">
        <v>0</v>
      </c>
      <c r="AH264">
        <v>0</v>
      </c>
      <c r="AI264">
        <v>1</v>
      </c>
      <c r="AJ264">
        <v>1</v>
      </c>
      <c r="AK264">
        <v>1</v>
      </c>
      <c r="AL264">
        <v>1</v>
      </c>
      <c r="AN264">
        <v>0</v>
      </c>
      <c r="AO264">
        <v>1</v>
      </c>
      <c r="AP264">
        <v>1</v>
      </c>
      <c r="AQ264">
        <v>0</v>
      </c>
      <c r="AR264">
        <v>0</v>
      </c>
      <c r="AS264" t="s">
        <v>3</v>
      </c>
      <c r="AT264">
        <v>20.6</v>
      </c>
      <c r="AU264" t="s">
        <v>193</v>
      </c>
      <c r="AV264">
        <v>0</v>
      </c>
      <c r="AW264">
        <v>2</v>
      </c>
      <c r="AX264">
        <v>76148597</v>
      </c>
      <c r="AY264">
        <v>1</v>
      </c>
      <c r="AZ264">
        <v>0</v>
      </c>
      <c r="BA264">
        <v>264</v>
      </c>
      <c r="BB264">
        <v>0</v>
      </c>
      <c r="BC264">
        <v>0</v>
      </c>
      <c r="BD264">
        <v>0</v>
      </c>
      <c r="BE264">
        <v>0</v>
      </c>
      <c r="BF264">
        <v>0</v>
      </c>
      <c r="BG264">
        <v>0</v>
      </c>
      <c r="BH264">
        <v>0</v>
      </c>
      <c r="BI264">
        <v>0</v>
      </c>
      <c r="BJ264">
        <v>0</v>
      </c>
      <c r="BK264">
        <v>0</v>
      </c>
      <c r="BL264">
        <v>0</v>
      </c>
      <c r="BM264">
        <v>0</v>
      </c>
      <c r="BN264">
        <v>0</v>
      </c>
      <c r="BO264">
        <v>0</v>
      </c>
      <c r="BP264">
        <v>0</v>
      </c>
      <c r="BQ264">
        <v>0</v>
      </c>
      <c r="BR264">
        <v>0</v>
      </c>
      <c r="BS264">
        <v>0</v>
      </c>
      <c r="BT264">
        <v>0</v>
      </c>
      <c r="BU264">
        <v>0</v>
      </c>
      <c r="BV264">
        <v>0</v>
      </c>
      <c r="BW264">
        <v>0</v>
      </c>
      <c r="CX264">
        <f>Y264*Source!I112</f>
        <v>3.7080000000000002</v>
      </c>
      <c r="CY264">
        <f>AA264</f>
        <v>143.94</v>
      </c>
      <c r="CZ264">
        <f>AE264</f>
        <v>143.94</v>
      </c>
      <c r="DA264">
        <f>AI264</f>
        <v>1</v>
      </c>
      <c r="DB264">
        <f>ROUND((ROUND(AT264*CZ264,2)*3),6)</f>
        <v>8895.48</v>
      </c>
      <c r="DC264">
        <f>ROUND((ROUND(AT264*AG264,2)*3),6)</f>
        <v>0</v>
      </c>
    </row>
    <row r="265" spans="1:107" x14ac:dyDescent="0.2">
      <c r="A265">
        <f>ROW(Source!A112)</f>
        <v>112</v>
      </c>
      <c r="B265">
        <v>76147894</v>
      </c>
      <c r="C265">
        <v>76148585</v>
      </c>
      <c r="D265">
        <v>48965123</v>
      </c>
      <c r="E265">
        <v>1</v>
      </c>
      <c r="F265">
        <v>1</v>
      </c>
      <c r="G265">
        <v>1</v>
      </c>
      <c r="H265">
        <v>3</v>
      </c>
      <c r="I265" t="s">
        <v>756</v>
      </c>
      <c r="J265" t="s">
        <v>757</v>
      </c>
      <c r="K265" t="s">
        <v>758</v>
      </c>
      <c r="L265">
        <v>1354</v>
      </c>
      <c r="N265">
        <v>1010</v>
      </c>
      <c r="O265" t="s">
        <v>149</v>
      </c>
      <c r="P265" t="s">
        <v>149</v>
      </c>
      <c r="Q265">
        <v>1</v>
      </c>
      <c r="W265">
        <v>0</v>
      </c>
      <c r="X265">
        <v>-697730710</v>
      </c>
      <c r="Y265">
        <v>185.39999999999998</v>
      </c>
      <c r="AA265">
        <v>6.89</v>
      </c>
      <c r="AB265">
        <v>0</v>
      </c>
      <c r="AC265">
        <v>0</v>
      </c>
      <c r="AD265">
        <v>0</v>
      </c>
      <c r="AE265">
        <v>6.89</v>
      </c>
      <c r="AF265">
        <v>0</v>
      </c>
      <c r="AG265">
        <v>0</v>
      </c>
      <c r="AH265">
        <v>0</v>
      </c>
      <c r="AI265">
        <v>1</v>
      </c>
      <c r="AJ265">
        <v>1</v>
      </c>
      <c r="AK265">
        <v>1</v>
      </c>
      <c r="AL265">
        <v>1</v>
      </c>
      <c r="AN265">
        <v>0</v>
      </c>
      <c r="AO265">
        <v>1</v>
      </c>
      <c r="AP265">
        <v>1</v>
      </c>
      <c r="AQ265">
        <v>0</v>
      </c>
      <c r="AR265">
        <v>0</v>
      </c>
      <c r="AS265" t="s">
        <v>3</v>
      </c>
      <c r="AT265">
        <v>61.8</v>
      </c>
      <c r="AU265" t="s">
        <v>193</v>
      </c>
      <c r="AV265">
        <v>0</v>
      </c>
      <c r="AW265">
        <v>2</v>
      </c>
      <c r="AX265">
        <v>76148598</v>
      </c>
      <c r="AY265">
        <v>1</v>
      </c>
      <c r="AZ265">
        <v>0</v>
      </c>
      <c r="BA265">
        <v>265</v>
      </c>
      <c r="BB265">
        <v>0</v>
      </c>
      <c r="BC265">
        <v>0</v>
      </c>
      <c r="BD265">
        <v>0</v>
      </c>
      <c r="BE265">
        <v>0</v>
      </c>
      <c r="BF265">
        <v>0</v>
      </c>
      <c r="BG265">
        <v>0</v>
      </c>
      <c r="BH265">
        <v>0</v>
      </c>
      <c r="BI265">
        <v>0</v>
      </c>
      <c r="BJ265">
        <v>0</v>
      </c>
      <c r="BK265">
        <v>0</v>
      </c>
      <c r="BL265">
        <v>0</v>
      </c>
      <c r="BM265">
        <v>0</v>
      </c>
      <c r="BN265">
        <v>0</v>
      </c>
      <c r="BO265">
        <v>0</v>
      </c>
      <c r="BP265">
        <v>0</v>
      </c>
      <c r="BQ265">
        <v>0</v>
      </c>
      <c r="BR265">
        <v>0</v>
      </c>
      <c r="BS265">
        <v>0</v>
      </c>
      <c r="BT265">
        <v>0</v>
      </c>
      <c r="BU265">
        <v>0</v>
      </c>
      <c r="BV265">
        <v>0</v>
      </c>
      <c r="BW265">
        <v>0</v>
      </c>
      <c r="CX265">
        <f>Y265*Source!I112</f>
        <v>11.123999999999999</v>
      </c>
      <c r="CY265">
        <f>AA265</f>
        <v>6.89</v>
      </c>
      <c r="CZ265">
        <f>AE265</f>
        <v>6.89</v>
      </c>
      <c r="DA265">
        <f>AI265</f>
        <v>1</v>
      </c>
      <c r="DB265">
        <f>ROUND((ROUND(AT265*CZ265,2)*3),6)</f>
        <v>1277.4000000000001</v>
      </c>
      <c r="DC265">
        <f>ROUND((ROUND(AT265*AG265,2)*3),6)</f>
        <v>0</v>
      </c>
    </row>
    <row r="266" spans="1:107" x14ac:dyDescent="0.2">
      <c r="A266">
        <f>ROW(Source!A112)</f>
        <v>112</v>
      </c>
      <c r="B266">
        <v>76147894</v>
      </c>
      <c r="C266">
        <v>76148585</v>
      </c>
      <c r="D266">
        <v>48974791</v>
      </c>
      <c r="E266">
        <v>1</v>
      </c>
      <c r="F266">
        <v>1</v>
      </c>
      <c r="G266">
        <v>1</v>
      </c>
      <c r="H266">
        <v>3</v>
      </c>
      <c r="I266" t="s">
        <v>658</v>
      </c>
      <c r="J266" t="s">
        <v>659</v>
      </c>
      <c r="K266" t="s">
        <v>660</v>
      </c>
      <c r="L266">
        <v>1374</v>
      </c>
      <c r="N266">
        <v>1013</v>
      </c>
      <c r="O266" t="s">
        <v>661</v>
      </c>
      <c r="P266" t="s">
        <v>661</v>
      </c>
      <c r="Q266">
        <v>1</v>
      </c>
      <c r="W266">
        <v>0</v>
      </c>
      <c r="X266">
        <v>-1347562341</v>
      </c>
      <c r="Y266">
        <v>193.95000000000002</v>
      </c>
      <c r="AA266">
        <v>1</v>
      </c>
      <c r="AB266">
        <v>0</v>
      </c>
      <c r="AC266">
        <v>0</v>
      </c>
      <c r="AD266">
        <v>0</v>
      </c>
      <c r="AE266">
        <v>1</v>
      </c>
      <c r="AF266">
        <v>0</v>
      </c>
      <c r="AG266">
        <v>0</v>
      </c>
      <c r="AH266">
        <v>0</v>
      </c>
      <c r="AI266">
        <v>1</v>
      </c>
      <c r="AJ266">
        <v>1</v>
      </c>
      <c r="AK266">
        <v>1</v>
      </c>
      <c r="AL266">
        <v>1</v>
      </c>
      <c r="AN266">
        <v>0</v>
      </c>
      <c r="AO266">
        <v>1</v>
      </c>
      <c r="AP266">
        <v>1</v>
      </c>
      <c r="AQ266">
        <v>0</v>
      </c>
      <c r="AR266">
        <v>0</v>
      </c>
      <c r="AS266" t="s">
        <v>3</v>
      </c>
      <c r="AT266">
        <v>64.650000000000006</v>
      </c>
      <c r="AU266" t="s">
        <v>193</v>
      </c>
      <c r="AV266">
        <v>0</v>
      </c>
      <c r="AW266">
        <v>2</v>
      </c>
      <c r="AX266">
        <v>76148599</v>
      </c>
      <c r="AY266">
        <v>1</v>
      </c>
      <c r="AZ266">
        <v>0</v>
      </c>
      <c r="BA266">
        <v>266</v>
      </c>
      <c r="BB266">
        <v>0</v>
      </c>
      <c r="BC266">
        <v>0</v>
      </c>
      <c r="BD266">
        <v>0</v>
      </c>
      <c r="BE266">
        <v>0</v>
      </c>
      <c r="BF266">
        <v>0</v>
      </c>
      <c r="BG266">
        <v>0</v>
      </c>
      <c r="BH266">
        <v>0</v>
      </c>
      <c r="BI266">
        <v>0</v>
      </c>
      <c r="BJ266">
        <v>0</v>
      </c>
      <c r="BK266">
        <v>0</v>
      </c>
      <c r="BL266">
        <v>0</v>
      </c>
      <c r="BM266">
        <v>0</v>
      </c>
      <c r="BN266">
        <v>0</v>
      </c>
      <c r="BO266">
        <v>0</v>
      </c>
      <c r="BP266">
        <v>0</v>
      </c>
      <c r="BQ266">
        <v>0</v>
      </c>
      <c r="BR266">
        <v>0</v>
      </c>
      <c r="BS266">
        <v>0</v>
      </c>
      <c r="BT266">
        <v>0</v>
      </c>
      <c r="BU266">
        <v>0</v>
      </c>
      <c r="BV266">
        <v>0</v>
      </c>
      <c r="BW266">
        <v>0</v>
      </c>
      <c r="CX266">
        <f>Y266*Source!I112</f>
        <v>11.637</v>
      </c>
      <c r="CY266">
        <f>AA266</f>
        <v>1</v>
      </c>
      <c r="CZ266">
        <f>AE266</f>
        <v>1</v>
      </c>
      <c r="DA266">
        <f>AI266</f>
        <v>1</v>
      </c>
      <c r="DB266">
        <f>ROUND((ROUND(AT266*CZ266,2)*3),6)</f>
        <v>193.95</v>
      </c>
      <c r="DC266">
        <f>ROUND((ROUND(AT266*AG266,2)*3),6)</f>
        <v>0</v>
      </c>
    </row>
    <row r="267" spans="1:107" x14ac:dyDescent="0.2">
      <c r="A267">
        <f>ROW(Source!A152)</f>
        <v>152</v>
      </c>
      <c r="B267">
        <v>76147896</v>
      </c>
      <c r="C267">
        <v>76148601</v>
      </c>
      <c r="D267">
        <v>42476369</v>
      </c>
      <c r="E267">
        <v>1</v>
      </c>
      <c r="F267">
        <v>1</v>
      </c>
      <c r="G267">
        <v>1</v>
      </c>
      <c r="H267">
        <v>1</v>
      </c>
      <c r="I267" t="s">
        <v>689</v>
      </c>
      <c r="J267" t="s">
        <v>3</v>
      </c>
      <c r="K267" t="s">
        <v>690</v>
      </c>
      <c r="L267">
        <v>1369</v>
      </c>
      <c r="N267">
        <v>1013</v>
      </c>
      <c r="O267" t="s">
        <v>623</v>
      </c>
      <c r="P267" t="s">
        <v>623</v>
      </c>
      <c r="Q267">
        <v>1</v>
      </c>
      <c r="W267">
        <v>0</v>
      </c>
      <c r="X267">
        <v>1434402670</v>
      </c>
      <c r="Y267">
        <v>7.3343999999999996</v>
      </c>
      <c r="AA267">
        <v>0</v>
      </c>
      <c r="AB267">
        <v>0</v>
      </c>
      <c r="AC267">
        <v>0</v>
      </c>
      <c r="AD267">
        <v>11.39</v>
      </c>
      <c r="AE267">
        <v>0</v>
      </c>
      <c r="AF267">
        <v>0</v>
      </c>
      <c r="AG267">
        <v>0</v>
      </c>
      <c r="AH267">
        <v>11.39</v>
      </c>
      <c r="AI267">
        <v>1</v>
      </c>
      <c r="AJ267">
        <v>1</v>
      </c>
      <c r="AK267">
        <v>1</v>
      </c>
      <c r="AL267">
        <v>1</v>
      </c>
      <c r="AN267">
        <v>0</v>
      </c>
      <c r="AO267">
        <v>1</v>
      </c>
      <c r="AP267">
        <v>1</v>
      </c>
      <c r="AQ267">
        <v>0</v>
      </c>
      <c r="AR267">
        <v>0</v>
      </c>
      <c r="AS267" t="s">
        <v>3</v>
      </c>
      <c r="AT267">
        <v>3.82</v>
      </c>
      <c r="AU267" t="s">
        <v>75</v>
      </c>
      <c r="AV267">
        <v>1</v>
      </c>
      <c r="AW267">
        <v>2</v>
      </c>
      <c r="AX267">
        <v>76148607</v>
      </c>
      <c r="AY267">
        <v>1</v>
      </c>
      <c r="AZ267">
        <v>0</v>
      </c>
      <c r="BA267">
        <v>267</v>
      </c>
      <c r="BB267">
        <v>0</v>
      </c>
      <c r="BC267">
        <v>0</v>
      </c>
      <c r="BD267">
        <v>0</v>
      </c>
      <c r="BE267">
        <v>0</v>
      </c>
      <c r="BF267">
        <v>0</v>
      </c>
      <c r="BG267">
        <v>0</v>
      </c>
      <c r="BH267">
        <v>0</v>
      </c>
      <c r="BI267">
        <v>0</v>
      </c>
      <c r="BJ267">
        <v>0</v>
      </c>
      <c r="BK267">
        <v>0</v>
      </c>
      <c r="BL267">
        <v>0</v>
      </c>
      <c r="BM267">
        <v>0</v>
      </c>
      <c r="BN267">
        <v>0</v>
      </c>
      <c r="BO267">
        <v>0</v>
      </c>
      <c r="BP267">
        <v>0</v>
      </c>
      <c r="BQ267">
        <v>0</v>
      </c>
      <c r="BR267">
        <v>0</v>
      </c>
      <c r="BS267">
        <v>0</v>
      </c>
      <c r="BT267">
        <v>0</v>
      </c>
      <c r="BU267">
        <v>0</v>
      </c>
      <c r="BV267">
        <v>0</v>
      </c>
      <c r="BW267">
        <v>0</v>
      </c>
      <c r="CX267">
        <f>Y267*Source!I152</f>
        <v>36.671999999999997</v>
      </c>
      <c r="CY267">
        <f>AD267</f>
        <v>11.39</v>
      </c>
      <c r="CZ267">
        <f>AH267</f>
        <v>11.39</v>
      </c>
      <c r="DA267">
        <f>AL267</f>
        <v>1</v>
      </c>
      <c r="DB267">
        <f>ROUND((ROUND(AT267*CZ267,2)*1.2*1.6),6)</f>
        <v>83.539199999999994</v>
      </c>
      <c r="DC267">
        <f>ROUND((ROUND(AT267*AG267,2)*1.2*1.6),6)</f>
        <v>0</v>
      </c>
    </row>
    <row r="268" spans="1:107" x14ac:dyDescent="0.2">
      <c r="A268">
        <f>ROW(Source!A152)</f>
        <v>152</v>
      </c>
      <c r="B268">
        <v>76147896</v>
      </c>
      <c r="C268">
        <v>76148601</v>
      </c>
      <c r="D268">
        <v>121548</v>
      </c>
      <c r="E268">
        <v>1</v>
      </c>
      <c r="F268">
        <v>1</v>
      </c>
      <c r="G268">
        <v>1</v>
      </c>
      <c r="H268">
        <v>1</v>
      </c>
      <c r="I268" t="s">
        <v>30</v>
      </c>
      <c r="J268" t="s">
        <v>3</v>
      </c>
      <c r="K268" t="s">
        <v>628</v>
      </c>
      <c r="L268">
        <v>608254</v>
      </c>
      <c r="N268">
        <v>1013</v>
      </c>
      <c r="O268" t="s">
        <v>629</v>
      </c>
      <c r="P268" t="s">
        <v>629</v>
      </c>
      <c r="Q268">
        <v>1</v>
      </c>
      <c r="W268">
        <v>0</v>
      </c>
      <c r="X268">
        <v>-185737400</v>
      </c>
      <c r="Y268">
        <v>2.88</v>
      </c>
      <c r="AA268">
        <v>0</v>
      </c>
      <c r="AB268">
        <v>0</v>
      </c>
      <c r="AC268">
        <v>0</v>
      </c>
      <c r="AD268">
        <v>0</v>
      </c>
      <c r="AE268">
        <v>0</v>
      </c>
      <c r="AF268">
        <v>0</v>
      </c>
      <c r="AG268">
        <v>0</v>
      </c>
      <c r="AH268">
        <v>0</v>
      </c>
      <c r="AI268">
        <v>1</v>
      </c>
      <c r="AJ268">
        <v>1</v>
      </c>
      <c r="AK268">
        <v>1</v>
      </c>
      <c r="AL268">
        <v>1</v>
      </c>
      <c r="AN268">
        <v>0</v>
      </c>
      <c r="AO268">
        <v>1</v>
      </c>
      <c r="AP268">
        <v>1</v>
      </c>
      <c r="AQ268">
        <v>0</v>
      </c>
      <c r="AR268">
        <v>0</v>
      </c>
      <c r="AS268" t="s">
        <v>3</v>
      </c>
      <c r="AT268">
        <v>1.5</v>
      </c>
      <c r="AU268" t="s">
        <v>75</v>
      </c>
      <c r="AV268">
        <v>2</v>
      </c>
      <c r="AW268">
        <v>2</v>
      </c>
      <c r="AX268">
        <v>76148608</v>
      </c>
      <c r="AY268">
        <v>1</v>
      </c>
      <c r="AZ268">
        <v>0</v>
      </c>
      <c r="BA268">
        <v>268</v>
      </c>
      <c r="BB268">
        <v>0</v>
      </c>
      <c r="BC268">
        <v>0</v>
      </c>
      <c r="BD268">
        <v>0</v>
      </c>
      <c r="BE268">
        <v>0</v>
      </c>
      <c r="BF268">
        <v>0</v>
      </c>
      <c r="BG268">
        <v>0</v>
      </c>
      <c r="BH268">
        <v>0</v>
      </c>
      <c r="BI268">
        <v>0</v>
      </c>
      <c r="BJ268">
        <v>0</v>
      </c>
      <c r="BK268">
        <v>0</v>
      </c>
      <c r="BL268">
        <v>0</v>
      </c>
      <c r="BM268">
        <v>0</v>
      </c>
      <c r="BN268">
        <v>0</v>
      </c>
      <c r="BO268">
        <v>0</v>
      </c>
      <c r="BP268">
        <v>0</v>
      </c>
      <c r="BQ268">
        <v>0</v>
      </c>
      <c r="BR268">
        <v>0</v>
      </c>
      <c r="BS268">
        <v>0</v>
      </c>
      <c r="BT268">
        <v>0</v>
      </c>
      <c r="BU268">
        <v>0</v>
      </c>
      <c r="BV268">
        <v>0</v>
      </c>
      <c r="BW268">
        <v>0</v>
      </c>
      <c r="CX268">
        <f>Y268*Source!I152</f>
        <v>14.399999999999999</v>
      </c>
      <c r="CY268">
        <f>AD268</f>
        <v>0</v>
      </c>
      <c r="CZ268">
        <f>AH268</f>
        <v>0</v>
      </c>
      <c r="DA268">
        <f>AL268</f>
        <v>1</v>
      </c>
      <c r="DB268">
        <f>ROUND((ROUND(AT268*CZ268,2)*1.2*1.6),6)</f>
        <v>0</v>
      </c>
      <c r="DC268">
        <f>ROUND((ROUND(AT268*AG268,2)*1.2*1.6),6)</f>
        <v>0</v>
      </c>
    </row>
    <row r="269" spans="1:107" x14ac:dyDescent="0.2">
      <c r="A269">
        <f>ROW(Source!A152)</f>
        <v>152</v>
      </c>
      <c r="B269">
        <v>76147896</v>
      </c>
      <c r="C269">
        <v>76148601</v>
      </c>
      <c r="D269">
        <v>48976039</v>
      </c>
      <c r="E269">
        <v>1</v>
      </c>
      <c r="F269">
        <v>1</v>
      </c>
      <c r="G269">
        <v>1</v>
      </c>
      <c r="H269">
        <v>2</v>
      </c>
      <c r="I269" t="s">
        <v>691</v>
      </c>
      <c r="J269" t="s">
        <v>692</v>
      </c>
      <c r="K269" t="s">
        <v>693</v>
      </c>
      <c r="L269">
        <v>1368</v>
      </c>
      <c r="N269">
        <v>1011</v>
      </c>
      <c r="O269" t="s">
        <v>633</v>
      </c>
      <c r="P269" t="s">
        <v>633</v>
      </c>
      <c r="Q269">
        <v>1</v>
      </c>
      <c r="W269">
        <v>0</v>
      </c>
      <c r="X269">
        <v>-1683568813</v>
      </c>
      <c r="Y269">
        <v>1.44</v>
      </c>
      <c r="AA269">
        <v>0</v>
      </c>
      <c r="AB269">
        <v>425.57</v>
      </c>
      <c r="AC269">
        <v>25.1</v>
      </c>
      <c r="AD269">
        <v>0</v>
      </c>
      <c r="AE269">
        <v>0</v>
      </c>
      <c r="AF269">
        <v>425.57</v>
      </c>
      <c r="AG269">
        <v>25.1</v>
      </c>
      <c r="AH269">
        <v>0</v>
      </c>
      <c r="AI269">
        <v>1</v>
      </c>
      <c r="AJ269">
        <v>1</v>
      </c>
      <c r="AK269">
        <v>1</v>
      </c>
      <c r="AL269">
        <v>1</v>
      </c>
      <c r="AN269">
        <v>0</v>
      </c>
      <c r="AO269">
        <v>1</v>
      </c>
      <c r="AP269">
        <v>1</v>
      </c>
      <c r="AQ269">
        <v>0</v>
      </c>
      <c r="AR269">
        <v>0</v>
      </c>
      <c r="AS269" t="s">
        <v>3</v>
      </c>
      <c r="AT269">
        <v>0.75</v>
      </c>
      <c r="AU269" t="s">
        <v>75</v>
      </c>
      <c r="AV269">
        <v>0</v>
      </c>
      <c r="AW269">
        <v>2</v>
      </c>
      <c r="AX269">
        <v>76148609</v>
      </c>
      <c r="AY269">
        <v>1</v>
      </c>
      <c r="AZ269">
        <v>0</v>
      </c>
      <c r="BA269">
        <v>269</v>
      </c>
      <c r="BB269">
        <v>0</v>
      </c>
      <c r="BC269">
        <v>0</v>
      </c>
      <c r="BD269">
        <v>0</v>
      </c>
      <c r="BE269">
        <v>0</v>
      </c>
      <c r="BF269">
        <v>0</v>
      </c>
      <c r="BG269">
        <v>0</v>
      </c>
      <c r="BH269">
        <v>0</v>
      </c>
      <c r="BI269">
        <v>0</v>
      </c>
      <c r="BJ269">
        <v>0</v>
      </c>
      <c r="BK269">
        <v>0</v>
      </c>
      <c r="BL269">
        <v>0</v>
      </c>
      <c r="BM269">
        <v>0</v>
      </c>
      <c r="BN269">
        <v>0</v>
      </c>
      <c r="BO269">
        <v>0</v>
      </c>
      <c r="BP269">
        <v>0</v>
      </c>
      <c r="BQ269">
        <v>0</v>
      </c>
      <c r="BR269">
        <v>0</v>
      </c>
      <c r="BS269">
        <v>0</v>
      </c>
      <c r="BT269">
        <v>0</v>
      </c>
      <c r="BU269">
        <v>0</v>
      </c>
      <c r="BV269">
        <v>0</v>
      </c>
      <c r="BW269">
        <v>0</v>
      </c>
      <c r="CX269">
        <f>Y269*Source!I152</f>
        <v>7.1999999999999993</v>
      </c>
      <c r="CY269">
        <f>AB269</f>
        <v>425.57</v>
      </c>
      <c r="CZ269">
        <f>AF269</f>
        <v>425.57</v>
      </c>
      <c r="DA269">
        <f>AJ269</f>
        <v>1</v>
      </c>
      <c r="DB269">
        <f>ROUND((ROUND(AT269*CZ269,2)*1.2*1.6),6)</f>
        <v>612.82560000000001</v>
      </c>
      <c r="DC269">
        <f>ROUND((ROUND(AT269*AG269,2)*1.2*1.6),6)</f>
        <v>36.153599999999997</v>
      </c>
    </row>
    <row r="270" spans="1:107" x14ac:dyDescent="0.2">
      <c r="A270">
        <f>ROW(Source!A152)</f>
        <v>152</v>
      </c>
      <c r="B270">
        <v>76147896</v>
      </c>
      <c r="C270">
        <v>76148601</v>
      </c>
      <c r="D270">
        <v>48976112</v>
      </c>
      <c r="E270">
        <v>1</v>
      </c>
      <c r="F270">
        <v>1</v>
      </c>
      <c r="G270">
        <v>1</v>
      </c>
      <c r="H270">
        <v>2</v>
      </c>
      <c r="I270" t="s">
        <v>694</v>
      </c>
      <c r="J270" t="s">
        <v>695</v>
      </c>
      <c r="K270" t="s">
        <v>696</v>
      </c>
      <c r="L270">
        <v>1368</v>
      </c>
      <c r="N270">
        <v>1011</v>
      </c>
      <c r="O270" t="s">
        <v>633</v>
      </c>
      <c r="P270" t="s">
        <v>633</v>
      </c>
      <c r="Q270">
        <v>1</v>
      </c>
      <c r="W270">
        <v>0</v>
      </c>
      <c r="X270">
        <v>372233507</v>
      </c>
      <c r="Y270">
        <v>1.44</v>
      </c>
      <c r="AA270">
        <v>0</v>
      </c>
      <c r="AB270">
        <v>16.64</v>
      </c>
      <c r="AC270">
        <v>0</v>
      </c>
      <c r="AD270">
        <v>0</v>
      </c>
      <c r="AE270">
        <v>0</v>
      </c>
      <c r="AF270">
        <v>16.64</v>
      </c>
      <c r="AG270">
        <v>0</v>
      </c>
      <c r="AH270">
        <v>0</v>
      </c>
      <c r="AI270">
        <v>1</v>
      </c>
      <c r="AJ270">
        <v>1</v>
      </c>
      <c r="AK270">
        <v>1</v>
      </c>
      <c r="AL270">
        <v>1</v>
      </c>
      <c r="AN270">
        <v>0</v>
      </c>
      <c r="AO270">
        <v>1</v>
      </c>
      <c r="AP270">
        <v>1</v>
      </c>
      <c r="AQ270">
        <v>0</v>
      </c>
      <c r="AR270">
        <v>0</v>
      </c>
      <c r="AS270" t="s">
        <v>3</v>
      </c>
      <c r="AT270">
        <v>0.75</v>
      </c>
      <c r="AU270" t="s">
        <v>75</v>
      </c>
      <c r="AV270">
        <v>0</v>
      </c>
      <c r="AW270">
        <v>2</v>
      </c>
      <c r="AX270">
        <v>76148610</v>
      </c>
      <c r="AY270">
        <v>1</v>
      </c>
      <c r="AZ270">
        <v>0</v>
      </c>
      <c r="BA270">
        <v>270</v>
      </c>
      <c r="BB270">
        <v>0</v>
      </c>
      <c r="BC270">
        <v>0</v>
      </c>
      <c r="BD270">
        <v>0</v>
      </c>
      <c r="BE270">
        <v>0</v>
      </c>
      <c r="BF270">
        <v>0</v>
      </c>
      <c r="BG270">
        <v>0</v>
      </c>
      <c r="BH270">
        <v>0</v>
      </c>
      <c r="BI270">
        <v>0</v>
      </c>
      <c r="BJ270">
        <v>0</v>
      </c>
      <c r="BK270">
        <v>0</v>
      </c>
      <c r="BL270">
        <v>0</v>
      </c>
      <c r="BM270">
        <v>0</v>
      </c>
      <c r="BN270">
        <v>0</v>
      </c>
      <c r="BO270">
        <v>0</v>
      </c>
      <c r="BP270">
        <v>0</v>
      </c>
      <c r="BQ270">
        <v>0</v>
      </c>
      <c r="BR270">
        <v>0</v>
      </c>
      <c r="BS270">
        <v>0</v>
      </c>
      <c r="BT270">
        <v>0</v>
      </c>
      <c r="BU270">
        <v>0</v>
      </c>
      <c r="BV270">
        <v>0</v>
      </c>
      <c r="BW270">
        <v>0</v>
      </c>
      <c r="CX270">
        <f>Y270*Source!I152</f>
        <v>7.1999999999999993</v>
      </c>
      <c r="CY270">
        <f>AB270</f>
        <v>16.64</v>
      </c>
      <c r="CZ270">
        <f>AF270</f>
        <v>16.64</v>
      </c>
      <c r="DA270">
        <f>AJ270</f>
        <v>1</v>
      </c>
      <c r="DB270">
        <f>ROUND((ROUND(AT270*CZ270,2)*1.2*1.6),6)</f>
        <v>23.961600000000001</v>
      </c>
      <c r="DC270">
        <f>ROUND((ROUND(AT270*AG270,2)*1.2*1.6),6)</f>
        <v>0</v>
      </c>
    </row>
    <row r="271" spans="1:107" x14ac:dyDescent="0.2">
      <c r="A271">
        <f>ROW(Source!A152)</f>
        <v>152</v>
      </c>
      <c r="B271">
        <v>76147896</v>
      </c>
      <c r="C271">
        <v>76148601</v>
      </c>
      <c r="D271">
        <v>48974791</v>
      </c>
      <c r="E271">
        <v>1</v>
      </c>
      <c r="F271">
        <v>1</v>
      </c>
      <c r="G271">
        <v>1</v>
      </c>
      <c r="H271">
        <v>3</v>
      </c>
      <c r="I271" t="s">
        <v>658</v>
      </c>
      <c r="J271" t="s">
        <v>659</v>
      </c>
      <c r="K271" t="s">
        <v>660</v>
      </c>
      <c r="L271">
        <v>1374</v>
      </c>
      <c r="N271">
        <v>1013</v>
      </c>
      <c r="O271" t="s">
        <v>661</v>
      </c>
      <c r="P271" t="s">
        <v>661</v>
      </c>
      <c r="Q271">
        <v>1</v>
      </c>
      <c r="W271">
        <v>0</v>
      </c>
      <c r="X271">
        <v>-1347562341</v>
      </c>
      <c r="Y271">
        <v>0.79</v>
      </c>
      <c r="AA271">
        <v>1</v>
      </c>
      <c r="AB271">
        <v>0</v>
      </c>
      <c r="AC271">
        <v>0</v>
      </c>
      <c r="AD271">
        <v>0</v>
      </c>
      <c r="AE271">
        <v>1</v>
      </c>
      <c r="AF271">
        <v>0</v>
      </c>
      <c r="AG271">
        <v>0</v>
      </c>
      <c r="AH271">
        <v>0</v>
      </c>
      <c r="AI271">
        <v>1</v>
      </c>
      <c r="AJ271">
        <v>1</v>
      </c>
      <c r="AK271">
        <v>1</v>
      </c>
      <c r="AL271">
        <v>1</v>
      </c>
      <c r="AN271">
        <v>0</v>
      </c>
      <c r="AO271">
        <v>1</v>
      </c>
      <c r="AP271">
        <v>0</v>
      </c>
      <c r="AQ271">
        <v>0</v>
      </c>
      <c r="AR271">
        <v>0</v>
      </c>
      <c r="AS271" t="s">
        <v>3</v>
      </c>
      <c r="AT271">
        <v>0.79</v>
      </c>
      <c r="AU271" t="s">
        <v>3</v>
      </c>
      <c r="AV271">
        <v>0</v>
      </c>
      <c r="AW271">
        <v>2</v>
      </c>
      <c r="AX271">
        <v>76148611</v>
      </c>
      <c r="AY271">
        <v>1</v>
      </c>
      <c r="AZ271">
        <v>0</v>
      </c>
      <c r="BA271">
        <v>271</v>
      </c>
      <c r="BB271">
        <v>0</v>
      </c>
      <c r="BC271">
        <v>0</v>
      </c>
      <c r="BD271">
        <v>0</v>
      </c>
      <c r="BE271">
        <v>0</v>
      </c>
      <c r="BF271">
        <v>0</v>
      </c>
      <c r="BG271">
        <v>0</v>
      </c>
      <c r="BH271">
        <v>0</v>
      </c>
      <c r="BI271">
        <v>0</v>
      </c>
      <c r="BJ271">
        <v>0</v>
      </c>
      <c r="BK271">
        <v>0</v>
      </c>
      <c r="BL271">
        <v>0</v>
      </c>
      <c r="BM271">
        <v>0</v>
      </c>
      <c r="BN271">
        <v>0</v>
      </c>
      <c r="BO271">
        <v>0</v>
      </c>
      <c r="BP271">
        <v>0</v>
      </c>
      <c r="BQ271">
        <v>0</v>
      </c>
      <c r="BR271">
        <v>0</v>
      </c>
      <c r="BS271">
        <v>0</v>
      </c>
      <c r="BT271">
        <v>0</v>
      </c>
      <c r="BU271">
        <v>0</v>
      </c>
      <c r="BV271">
        <v>0</v>
      </c>
      <c r="BW271">
        <v>0</v>
      </c>
      <c r="CX271">
        <f>Y271*Source!I152</f>
        <v>3.95</v>
      </c>
      <c r="CY271">
        <f>AA271</f>
        <v>1</v>
      </c>
      <c r="CZ271">
        <f>AE271</f>
        <v>1</v>
      </c>
      <c r="DA271">
        <f>AI271</f>
        <v>1</v>
      </c>
      <c r="DB271">
        <f>ROUND(ROUND(AT271*CZ271,2),6)</f>
        <v>0.79</v>
      </c>
      <c r="DC271">
        <f>ROUND(ROUND(AT271*AG271,2),6)</f>
        <v>0</v>
      </c>
    </row>
    <row r="272" spans="1:107" x14ac:dyDescent="0.2">
      <c r="A272">
        <f>ROW(Source!A153)</f>
        <v>153</v>
      </c>
      <c r="B272">
        <v>76147894</v>
      </c>
      <c r="C272">
        <v>76148601</v>
      </c>
      <c r="D272">
        <v>42476369</v>
      </c>
      <c r="E272">
        <v>1</v>
      </c>
      <c r="F272">
        <v>1</v>
      </c>
      <c r="G272">
        <v>1</v>
      </c>
      <c r="H272">
        <v>1</v>
      </c>
      <c r="I272" t="s">
        <v>689</v>
      </c>
      <c r="J272" t="s">
        <v>3</v>
      </c>
      <c r="K272" t="s">
        <v>690</v>
      </c>
      <c r="L272">
        <v>1369</v>
      </c>
      <c r="N272">
        <v>1013</v>
      </c>
      <c r="O272" t="s">
        <v>623</v>
      </c>
      <c r="P272" t="s">
        <v>623</v>
      </c>
      <c r="Q272">
        <v>1</v>
      </c>
      <c r="W272">
        <v>0</v>
      </c>
      <c r="X272">
        <v>1434402670</v>
      </c>
      <c r="Y272">
        <v>7.3343999999999996</v>
      </c>
      <c r="AA272">
        <v>0</v>
      </c>
      <c r="AB272">
        <v>0</v>
      </c>
      <c r="AC272">
        <v>0</v>
      </c>
      <c r="AD272">
        <v>11.39</v>
      </c>
      <c r="AE272">
        <v>0</v>
      </c>
      <c r="AF272">
        <v>0</v>
      </c>
      <c r="AG272">
        <v>0</v>
      </c>
      <c r="AH272">
        <v>11.39</v>
      </c>
      <c r="AI272">
        <v>1</v>
      </c>
      <c r="AJ272">
        <v>1</v>
      </c>
      <c r="AK272">
        <v>1</v>
      </c>
      <c r="AL272">
        <v>1</v>
      </c>
      <c r="AN272">
        <v>0</v>
      </c>
      <c r="AO272">
        <v>1</v>
      </c>
      <c r="AP272">
        <v>1</v>
      </c>
      <c r="AQ272">
        <v>0</v>
      </c>
      <c r="AR272">
        <v>0</v>
      </c>
      <c r="AS272" t="s">
        <v>3</v>
      </c>
      <c r="AT272">
        <v>3.82</v>
      </c>
      <c r="AU272" t="s">
        <v>75</v>
      </c>
      <c r="AV272">
        <v>1</v>
      </c>
      <c r="AW272">
        <v>2</v>
      </c>
      <c r="AX272">
        <v>76148607</v>
      </c>
      <c r="AY272">
        <v>1</v>
      </c>
      <c r="AZ272">
        <v>0</v>
      </c>
      <c r="BA272">
        <v>272</v>
      </c>
      <c r="BB272">
        <v>0</v>
      </c>
      <c r="BC272">
        <v>0</v>
      </c>
      <c r="BD272">
        <v>0</v>
      </c>
      <c r="BE272">
        <v>0</v>
      </c>
      <c r="BF272">
        <v>0</v>
      </c>
      <c r="BG272">
        <v>0</v>
      </c>
      <c r="BH272">
        <v>0</v>
      </c>
      <c r="BI272">
        <v>0</v>
      </c>
      <c r="BJ272">
        <v>0</v>
      </c>
      <c r="BK272">
        <v>0</v>
      </c>
      <c r="BL272">
        <v>0</v>
      </c>
      <c r="BM272">
        <v>0</v>
      </c>
      <c r="BN272">
        <v>0</v>
      </c>
      <c r="BO272">
        <v>0</v>
      </c>
      <c r="BP272">
        <v>0</v>
      </c>
      <c r="BQ272">
        <v>0</v>
      </c>
      <c r="BR272">
        <v>0</v>
      </c>
      <c r="BS272">
        <v>0</v>
      </c>
      <c r="BT272">
        <v>0</v>
      </c>
      <c r="BU272">
        <v>0</v>
      </c>
      <c r="BV272">
        <v>0</v>
      </c>
      <c r="BW272">
        <v>0</v>
      </c>
      <c r="CX272">
        <f>Y272*Source!I153</f>
        <v>36.671999999999997</v>
      </c>
      <c r="CY272">
        <f>AD272</f>
        <v>11.39</v>
      </c>
      <c r="CZ272">
        <f>AH272</f>
        <v>11.39</v>
      </c>
      <c r="DA272">
        <f>AL272</f>
        <v>1</v>
      </c>
      <c r="DB272">
        <f>ROUND((ROUND(AT272*CZ272,2)*1.2*1.6),6)</f>
        <v>83.539199999999994</v>
      </c>
      <c r="DC272">
        <f>ROUND((ROUND(AT272*AG272,2)*1.2*1.6),6)</f>
        <v>0</v>
      </c>
    </row>
    <row r="273" spans="1:107" x14ac:dyDescent="0.2">
      <c r="A273">
        <f>ROW(Source!A153)</f>
        <v>153</v>
      </c>
      <c r="B273">
        <v>76147894</v>
      </c>
      <c r="C273">
        <v>76148601</v>
      </c>
      <c r="D273">
        <v>121548</v>
      </c>
      <c r="E273">
        <v>1</v>
      </c>
      <c r="F273">
        <v>1</v>
      </c>
      <c r="G273">
        <v>1</v>
      </c>
      <c r="H273">
        <v>1</v>
      </c>
      <c r="I273" t="s">
        <v>30</v>
      </c>
      <c r="J273" t="s">
        <v>3</v>
      </c>
      <c r="K273" t="s">
        <v>628</v>
      </c>
      <c r="L273">
        <v>608254</v>
      </c>
      <c r="N273">
        <v>1013</v>
      </c>
      <c r="O273" t="s">
        <v>629</v>
      </c>
      <c r="P273" t="s">
        <v>629</v>
      </c>
      <c r="Q273">
        <v>1</v>
      </c>
      <c r="W273">
        <v>0</v>
      </c>
      <c r="X273">
        <v>-185737400</v>
      </c>
      <c r="Y273">
        <v>2.88</v>
      </c>
      <c r="AA273">
        <v>0</v>
      </c>
      <c r="AB273">
        <v>0</v>
      </c>
      <c r="AC273">
        <v>0</v>
      </c>
      <c r="AD273">
        <v>0</v>
      </c>
      <c r="AE273">
        <v>0</v>
      </c>
      <c r="AF273">
        <v>0</v>
      </c>
      <c r="AG273">
        <v>0</v>
      </c>
      <c r="AH273">
        <v>0</v>
      </c>
      <c r="AI273">
        <v>1</v>
      </c>
      <c r="AJ273">
        <v>1</v>
      </c>
      <c r="AK273">
        <v>1</v>
      </c>
      <c r="AL273">
        <v>1</v>
      </c>
      <c r="AN273">
        <v>0</v>
      </c>
      <c r="AO273">
        <v>1</v>
      </c>
      <c r="AP273">
        <v>1</v>
      </c>
      <c r="AQ273">
        <v>0</v>
      </c>
      <c r="AR273">
        <v>0</v>
      </c>
      <c r="AS273" t="s">
        <v>3</v>
      </c>
      <c r="AT273">
        <v>1.5</v>
      </c>
      <c r="AU273" t="s">
        <v>75</v>
      </c>
      <c r="AV273">
        <v>2</v>
      </c>
      <c r="AW273">
        <v>2</v>
      </c>
      <c r="AX273">
        <v>76148608</v>
      </c>
      <c r="AY273">
        <v>1</v>
      </c>
      <c r="AZ273">
        <v>0</v>
      </c>
      <c r="BA273">
        <v>273</v>
      </c>
      <c r="BB273">
        <v>0</v>
      </c>
      <c r="BC273">
        <v>0</v>
      </c>
      <c r="BD273">
        <v>0</v>
      </c>
      <c r="BE273">
        <v>0</v>
      </c>
      <c r="BF273">
        <v>0</v>
      </c>
      <c r="BG273">
        <v>0</v>
      </c>
      <c r="BH273">
        <v>0</v>
      </c>
      <c r="BI273">
        <v>0</v>
      </c>
      <c r="BJ273">
        <v>0</v>
      </c>
      <c r="BK273">
        <v>0</v>
      </c>
      <c r="BL273">
        <v>0</v>
      </c>
      <c r="BM273">
        <v>0</v>
      </c>
      <c r="BN273">
        <v>0</v>
      </c>
      <c r="BO273">
        <v>0</v>
      </c>
      <c r="BP273">
        <v>0</v>
      </c>
      <c r="BQ273">
        <v>0</v>
      </c>
      <c r="BR273">
        <v>0</v>
      </c>
      <c r="BS273">
        <v>0</v>
      </c>
      <c r="BT273">
        <v>0</v>
      </c>
      <c r="BU273">
        <v>0</v>
      </c>
      <c r="BV273">
        <v>0</v>
      </c>
      <c r="BW273">
        <v>0</v>
      </c>
      <c r="CX273">
        <f>Y273*Source!I153</f>
        <v>14.399999999999999</v>
      </c>
      <c r="CY273">
        <f>AD273</f>
        <v>0</v>
      </c>
      <c r="CZ273">
        <f>AH273</f>
        <v>0</v>
      </c>
      <c r="DA273">
        <f>AL273</f>
        <v>1</v>
      </c>
      <c r="DB273">
        <f>ROUND((ROUND(AT273*CZ273,2)*1.2*1.6),6)</f>
        <v>0</v>
      </c>
      <c r="DC273">
        <f>ROUND((ROUND(AT273*AG273,2)*1.2*1.6),6)</f>
        <v>0</v>
      </c>
    </row>
    <row r="274" spans="1:107" x14ac:dyDescent="0.2">
      <c r="A274">
        <f>ROW(Source!A153)</f>
        <v>153</v>
      </c>
      <c r="B274">
        <v>76147894</v>
      </c>
      <c r="C274">
        <v>76148601</v>
      </c>
      <c r="D274">
        <v>48976039</v>
      </c>
      <c r="E274">
        <v>1</v>
      </c>
      <c r="F274">
        <v>1</v>
      </c>
      <c r="G274">
        <v>1</v>
      </c>
      <c r="H274">
        <v>2</v>
      </c>
      <c r="I274" t="s">
        <v>691</v>
      </c>
      <c r="J274" t="s">
        <v>692</v>
      </c>
      <c r="K274" t="s">
        <v>693</v>
      </c>
      <c r="L274">
        <v>1368</v>
      </c>
      <c r="N274">
        <v>1011</v>
      </c>
      <c r="O274" t="s">
        <v>633</v>
      </c>
      <c r="P274" t="s">
        <v>633</v>
      </c>
      <c r="Q274">
        <v>1</v>
      </c>
      <c r="W274">
        <v>0</v>
      </c>
      <c r="X274">
        <v>-1683568813</v>
      </c>
      <c r="Y274">
        <v>1.44</v>
      </c>
      <c r="AA274">
        <v>0</v>
      </c>
      <c r="AB274">
        <v>425.57</v>
      </c>
      <c r="AC274">
        <v>25.1</v>
      </c>
      <c r="AD274">
        <v>0</v>
      </c>
      <c r="AE274">
        <v>0</v>
      </c>
      <c r="AF274">
        <v>425.57</v>
      </c>
      <c r="AG274">
        <v>25.1</v>
      </c>
      <c r="AH274">
        <v>0</v>
      </c>
      <c r="AI274">
        <v>1</v>
      </c>
      <c r="AJ274">
        <v>1</v>
      </c>
      <c r="AK274">
        <v>1</v>
      </c>
      <c r="AL274">
        <v>1</v>
      </c>
      <c r="AN274">
        <v>0</v>
      </c>
      <c r="AO274">
        <v>1</v>
      </c>
      <c r="AP274">
        <v>1</v>
      </c>
      <c r="AQ274">
        <v>0</v>
      </c>
      <c r="AR274">
        <v>0</v>
      </c>
      <c r="AS274" t="s">
        <v>3</v>
      </c>
      <c r="AT274">
        <v>0.75</v>
      </c>
      <c r="AU274" t="s">
        <v>75</v>
      </c>
      <c r="AV274">
        <v>0</v>
      </c>
      <c r="AW274">
        <v>2</v>
      </c>
      <c r="AX274">
        <v>76148609</v>
      </c>
      <c r="AY274">
        <v>1</v>
      </c>
      <c r="AZ274">
        <v>0</v>
      </c>
      <c r="BA274">
        <v>274</v>
      </c>
      <c r="BB274">
        <v>0</v>
      </c>
      <c r="BC274">
        <v>0</v>
      </c>
      <c r="BD274">
        <v>0</v>
      </c>
      <c r="BE274">
        <v>0</v>
      </c>
      <c r="BF274">
        <v>0</v>
      </c>
      <c r="BG274">
        <v>0</v>
      </c>
      <c r="BH274">
        <v>0</v>
      </c>
      <c r="BI274">
        <v>0</v>
      </c>
      <c r="BJ274">
        <v>0</v>
      </c>
      <c r="BK274">
        <v>0</v>
      </c>
      <c r="BL274">
        <v>0</v>
      </c>
      <c r="BM274">
        <v>0</v>
      </c>
      <c r="BN274">
        <v>0</v>
      </c>
      <c r="BO274">
        <v>0</v>
      </c>
      <c r="BP274">
        <v>0</v>
      </c>
      <c r="BQ274">
        <v>0</v>
      </c>
      <c r="BR274">
        <v>0</v>
      </c>
      <c r="BS274">
        <v>0</v>
      </c>
      <c r="BT274">
        <v>0</v>
      </c>
      <c r="BU274">
        <v>0</v>
      </c>
      <c r="BV274">
        <v>0</v>
      </c>
      <c r="BW274">
        <v>0</v>
      </c>
      <c r="CX274">
        <f>Y274*Source!I153</f>
        <v>7.1999999999999993</v>
      </c>
      <c r="CY274">
        <f>AB274</f>
        <v>425.57</v>
      </c>
      <c r="CZ274">
        <f>AF274</f>
        <v>425.57</v>
      </c>
      <c r="DA274">
        <f>AJ274</f>
        <v>1</v>
      </c>
      <c r="DB274">
        <f>ROUND((ROUND(AT274*CZ274,2)*1.2*1.6),6)</f>
        <v>612.82560000000001</v>
      </c>
      <c r="DC274">
        <f>ROUND((ROUND(AT274*AG274,2)*1.2*1.6),6)</f>
        <v>36.153599999999997</v>
      </c>
    </row>
    <row r="275" spans="1:107" x14ac:dyDescent="0.2">
      <c r="A275">
        <f>ROW(Source!A153)</f>
        <v>153</v>
      </c>
      <c r="B275">
        <v>76147894</v>
      </c>
      <c r="C275">
        <v>76148601</v>
      </c>
      <c r="D275">
        <v>48976112</v>
      </c>
      <c r="E275">
        <v>1</v>
      </c>
      <c r="F275">
        <v>1</v>
      </c>
      <c r="G275">
        <v>1</v>
      </c>
      <c r="H275">
        <v>2</v>
      </c>
      <c r="I275" t="s">
        <v>694</v>
      </c>
      <c r="J275" t="s">
        <v>695</v>
      </c>
      <c r="K275" t="s">
        <v>696</v>
      </c>
      <c r="L275">
        <v>1368</v>
      </c>
      <c r="N275">
        <v>1011</v>
      </c>
      <c r="O275" t="s">
        <v>633</v>
      </c>
      <c r="P275" t="s">
        <v>633</v>
      </c>
      <c r="Q275">
        <v>1</v>
      </c>
      <c r="W275">
        <v>0</v>
      </c>
      <c r="X275">
        <v>372233507</v>
      </c>
      <c r="Y275">
        <v>1.44</v>
      </c>
      <c r="AA275">
        <v>0</v>
      </c>
      <c r="AB275">
        <v>16.64</v>
      </c>
      <c r="AC275">
        <v>0</v>
      </c>
      <c r="AD275">
        <v>0</v>
      </c>
      <c r="AE275">
        <v>0</v>
      </c>
      <c r="AF275">
        <v>16.64</v>
      </c>
      <c r="AG275">
        <v>0</v>
      </c>
      <c r="AH275">
        <v>0</v>
      </c>
      <c r="AI275">
        <v>1</v>
      </c>
      <c r="AJ275">
        <v>1</v>
      </c>
      <c r="AK275">
        <v>1</v>
      </c>
      <c r="AL275">
        <v>1</v>
      </c>
      <c r="AN275">
        <v>0</v>
      </c>
      <c r="AO275">
        <v>1</v>
      </c>
      <c r="AP275">
        <v>1</v>
      </c>
      <c r="AQ275">
        <v>0</v>
      </c>
      <c r="AR275">
        <v>0</v>
      </c>
      <c r="AS275" t="s">
        <v>3</v>
      </c>
      <c r="AT275">
        <v>0.75</v>
      </c>
      <c r="AU275" t="s">
        <v>75</v>
      </c>
      <c r="AV275">
        <v>0</v>
      </c>
      <c r="AW275">
        <v>2</v>
      </c>
      <c r="AX275">
        <v>76148610</v>
      </c>
      <c r="AY275">
        <v>1</v>
      </c>
      <c r="AZ275">
        <v>0</v>
      </c>
      <c r="BA275">
        <v>275</v>
      </c>
      <c r="BB275">
        <v>0</v>
      </c>
      <c r="BC275">
        <v>0</v>
      </c>
      <c r="BD275">
        <v>0</v>
      </c>
      <c r="BE275">
        <v>0</v>
      </c>
      <c r="BF275">
        <v>0</v>
      </c>
      <c r="BG275">
        <v>0</v>
      </c>
      <c r="BH275">
        <v>0</v>
      </c>
      <c r="BI275">
        <v>0</v>
      </c>
      <c r="BJ275">
        <v>0</v>
      </c>
      <c r="BK275">
        <v>0</v>
      </c>
      <c r="BL275">
        <v>0</v>
      </c>
      <c r="BM275">
        <v>0</v>
      </c>
      <c r="BN275">
        <v>0</v>
      </c>
      <c r="BO275">
        <v>0</v>
      </c>
      <c r="BP275">
        <v>0</v>
      </c>
      <c r="BQ275">
        <v>0</v>
      </c>
      <c r="BR275">
        <v>0</v>
      </c>
      <c r="BS275">
        <v>0</v>
      </c>
      <c r="BT275">
        <v>0</v>
      </c>
      <c r="BU275">
        <v>0</v>
      </c>
      <c r="BV275">
        <v>0</v>
      </c>
      <c r="BW275">
        <v>0</v>
      </c>
      <c r="CX275">
        <f>Y275*Source!I153</f>
        <v>7.1999999999999993</v>
      </c>
      <c r="CY275">
        <f>AB275</f>
        <v>16.64</v>
      </c>
      <c r="CZ275">
        <f>AF275</f>
        <v>16.64</v>
      </c>
      <c r="DA275">
        <f>AJ275</f>
        <v>1</v>
      </c>
      <c r="DB275">
        <f>ROUND((ROUND(AT275*CZ275,2)*1.2*1.6),6)</f>
        <v>23.961600000000001</v>
      </c>
      <c r="DC275">
        <f>ROUND((ROUND(AT275*AG275,2)*1.2*1.6),6)</f>
        <v>0</v>
      </c>
    </row>
    <row r="276" spans="1:107" x14ac:dyDescent="0.2">
      <c r="A276">
        <f>ROW(Source!A153)</f>
        <v>153</v>
      </c>
      <c r="B276">
        <v>76147894</v>
      </c>
      <c r="C276">
        <v>76148601</v>
      </c>
      <c r="D276">
        <v>48974791</v>
      </c>
      <c r="E276">
        <v>1</v>
      </c>
      <c r="F276">
        <v>1</v>
      </c>
      <c r="G276">
        <v>1</v>
      </c>
      <c r="H276">
        <v>3</v>
      </c>
      <c r="I276" t="s">
        <v>658</v>
      </c>
      <c r="J276" t="s">
        <v>659</v>
      </c>
      <c r="K276" t="s">
        <v>660</v>
      </c>
      <c r="L276">
        <v>1374</v>
      </c>
      <c r="N276">
        <v>1013</v>
      </c>
      <c r="O276" t="s">
        <v>661</v>
      </c>
      <c r="P276" t="s">
        <v>661</v>
      </c>
      <c r="Q276">
        <v>1</v>
      </c>
      <c r="W276">
        <v>0</v>
      </c>
      <c r="X276">
        <v>-1347562341</v>
      </c>
      <c r="Y276">
        <v>0.79</v>
      </c>
      <c r="AA276">
        <v>1</v>
      </c>
      <c r="AB276">
        <v>0</v>
      </c>
      <c r="AC276">
        <v>0</v>
      </c>
      <c r="AD276">
        <v>0</v>
      </c>
      <c r="AE276">
        <v>1</v>
      </c>
      <c r="AF276">
        <v>0</v>
      </c>
      <c r="AG276">
        <v>0</v>
      </c>
      <c r="AH276">
        <v>0</v>
      </c>
      <c r="AI276">
        <v>1</v>
      </c>
      <c r="AJ276">
        <v>1</v>
      </c>
      <c r="AK276">
        <v>1</v>
      </c>
      <c r="AL276">
        <v>1</v>
      </c>
      <c r="AN276">
        <v>0</v>
      </c>
      <c r="AO276">
        <v>1</v>
      </c>
      <c r="AP276">
        <v>0</v>
      </c>
      <c r="AQ276">
        <v>0</v>
      </c>
      <c r="AR276">
        <v>0</v>
      </c>
      <c r="AS276" t="s">
        <v>3</v>
      </c>
      <c r="AT276">
        <v>0.79</v>
      </c>
      <c r="AU276" t="s">
        <v>3</v>
      </c>
      <c r="AV276">
        <v>0</v>
      </c>
      <c r="AW276">
        <v>2</v>
      </c>
      <c r="AX276">
        <v>76148611</v>
      </c>
      <c r="AY276">
        <v>1</v>
      </c>
      <c r="AZ276">
        <v>0</v>
      </c>
      <c r="BA276">
        <v>276</v>
      </c>
      <c r="BB276">
        <v>0</v>
      </c>
      <c r="BC276">
        <v>0</v>
      </c>
      <c r="BD276">
        <v>0</v>
      </c>
      <c r="BE276">
        <v>0</v>
      </c>
      <c r="BF276">
        <v>0</v>
      </c>
      <c r="BG276">
        <v>0</v>
      </c>
      <c r="BH276">
        <v>0</v>
      </c>
      <c r="BI276">
        <v>0</v>
      </c>
      <c r="BJ276">
        <v>0</v>
      </c>
      <c r="BK276">
        <v>0</v>
      </c>
      <c r="BL276">
        <v>0</v>
      </c>
      <c r="BM276">
        <v>0</v>
      </c>
      <c r="BN276">
        <v>0</v>
      </c>
      <c r="BO276">
        <v>0</v>
      </c>
      <c r="BP276">
        <v>0</v>
      </c>
      <c r="BQ276">
        <v>0</v>
      </c>
      <c r="BR276">
        <v>0</v>
      </c>
      <c r="BS276">
        <v>0</v>
      </c>
      <c r="BT276">
        <v>0</v>
      </c>
      <c r="BU276">
        <v>0</v>
      </c>
      <c r="BV276">
        <v>0</v>
      </c>
      <c r="BW276">
        <v>0</v>
      </c>
      <c r="CX276">
        <f>Y276*Source!I153</f>
        <v>3.95</v>
      </c>
      <c r="CY276">
        <f>AA276</f>
        <v>1</v>
      </c>
      <c r="CZ276">
        <f>AE276</f>
        <v>1</v>
      </c>
      <c r="DA276">
        <f>AI276</f>
        <v>1</v>
      </c>
      <c r="DB276">
        <f>ROUND(ROUND(AT276*CZ276,2),6)</f>
        <v>0.79</v>
      </c>
      <c r="DC276">
        <f>ROUND(ROUND(AT276*AG276,2),6)</f>
        <v>0</v>
      </c>
    </row>
    <row r="277" spans="1:107" x14ac:dyDescent="0.2">
      <c r="A277">
        <f>ROW(Source!A154)</f>
        <v>154</v>
      </c>
      <c r="B277">
        <v>76147896</v>
      </c>
      <c r="C277">
        <v>76148612</v>
      </c>
      <c r="D277">
        <v>42331139</v>
      </c>
      <c r="E277">
        <v>1</v>
      </c>
      <c r="F277">
        <v>1</v>
      </c>
      <c r="G277">
        <v>1</v>
      </c>
      <c r="H277">
        <v>1</v>
      </c>
      <c r="I277" t="s">
        <v>697</v>
      </c>
      <c r="J277" t="s">
        <v>3</v>
      </c>
      <c r="K277" t="s">
        <v>698</v>
      </c>
      <c r="L277">
        <v>1369</v>
      </c>
      <c r="N277">
        <v>1013</v>
      </c>
      <c r="O277" t="s">
        <v>623</v>
      </c>
      <c r="P277" t="s">
        <v>623</v>
      </c>
      <c r="Q277">
        <v>1</v>
      </c>
      <c r="W277">
        <v>0</v>
      </c>
      <c r="X277">
        <v>306834177</v>
      </c>
      <c r="Y277">
        <v>1.1867999999999999</v>
      </c>
      <c r="AA277">
        <v>0</v>
      </c>
      <c r="AB277">
        <v>0</v>
      </c>
      <c r="AC277">
        <v>0</v>
      </c>
      <c r="AD277">
        <v>9.92</v>
      </c>
      <c r="AE277">
        <v>0</v>
      </c>
      <c r="AF277">
        <v>0</v>
      </c>
      <c r="AG277">
        <v>0</v>
      </c>
      <c r="AH277">
        <v>9.92</v>
      </c>
      <c r="AI277">
        <v>1</v>
      </c>
      <c r="AJ277">
        <v>1</v>
      </c>
      <c r="AK277">
        <v>1</v>
      </c>
      <c r="AL277">
        <v>1</v>
      </c>
      <c r="AN277">
        <v>0</v>
      </c>
      <c r="AO277">
        <v>1</v>
      </c>
      <c r="AP277">
        <v>1</v>
      </c>
      <c r="AQ277">
        <v>0</v>
      </c>
      <c r="AR277">
        <v>0</v>
      </c>
      <c r="AS277" t="s">
        <v>3</v>
      </c>
      <c r="AT277">
        <v>0.86</v>
      </c>
      <c r="AU277" t="s">
        <v>144</v>
      </c>
      <c r="AV277">
        <v>1</v>
      </c>
      <c r="AW277">
        <v>2</v>
      </c>
      <c r="AX277">
        <v>76148621</v>
      </c>
      <c r="AY277">
        <v>1</v>
      </c>
      <c r="AZ277">
        <v>0</v>
      </c>
      <c r="BA277">
        <v>277</v>
      </c>
      <c r="BB277">
        <v>0</v>
      </c>
      <c r="BC277">
        <v>0</v>
      </c>
      <c r="BD277">
        <v>0</v>
      </c>
      <c r="BE277">
        <v>0</v>
      </c>
      <c r="BF277">
        <v>0</v>
      </c>
      <c r="BG277">
        <v>0</v>
      </c>
      <c r="BH277">
        <v>0</v>
      </c>
      <c r="BI277">
        <v>0</v>
      </c>
      <c r="BJ277">
        <v>0</v>
      </c>
      <c r="BK277">
        <v>0</v>
      </c>
      <c r="BL277">
        <v>0</v>
      </c>
      <c r="BM277">
        <v>0</v>
      </c>
      <c r="BN277">
        <v>0</v>
      </c>
      <c r="BO277">
        <v>0</v>
      </c>
      <c r="BP277">
        <v>0</v>
      </c>
      <c r="BQ277">
        <v>0</v>
      </c>
      <c r="BR277">
        <v>0</v>
      </c>
      <c r="BS277">
        <v>0</v>
      </c>
      <c r="BT277">
        <v>0</v>
      </c>
      <c r="BU277">
        <v>0</v>
      </c>
      <c r="BV277">
        <v>0</v>
      </c>
      <c r="BW277">
        <v>0</v>
      </c>
      <c r="CX277">
        <f>Y277*Source!I154</f>
        <v>5.9339999999999993</v>
      </c>
      <c r="CY277">
        <f>AD277</f>
        <v>9.92</v>
      </c>
      <c r="CZ277">
        <f>AH277</f>
        <v>9.92</v>
      </c>
      <c r="DA277">
        <f>AL277</f>
        <v>1</v>
      </c>
      <c r="DB277">
        <f>ROUND(((ROUND(AT277*CZ277,2)*1.2)*1.15),6)</f>
        <v>11.7714</v>
      </c>
      <c r="DC277">
        <f>ROUND(((ROUND(AT277*AG277,2)*1.2)*1.15),6)</f>
        <v>0</v>
      </c>
    </row>
    <row r="278" spans="1:107" x14ac:dyDescent="0.2">
      <c r="A278">
        <f>ROW(Source!A154)</f>
        <v>154</v>
      </c>
      <c r="B278">
        <v>76147896</v>
      </c>
      <c r="C278">
        <v>76148612</v>
      </c>
      <c r="D278">
        <v>121548</v>
      </c>
      <c r="E278">
        <v>1</v>
      </c>
      <c r="F278">
        <v>1</v>
      </c>
      <c r="G278">
        <v>1</v>
      </c>
      <c r="H278">
        <v>1</v>
      </c>
      <c r="I278" t="s">
        <v>30</v>
      </c>
      <c r="J278" t="s">
        <v>3</v>
      </c>
      <c r="K278" t="s">
        <v>628</v>
      </c>
      <c r="L278">
        <v>608254</v>
      </c>
      <c r="N278">
        <v>1013</v>
      </c>
      <c r="O278" t="s">
        <v>629</v>
      </c>
      <c r="P278" t="s">
        <v>629</v>
      </c>
      <c r="Q278">
        <v>1</v>
      </c>
      <c r="W278">
        <v>0</v>
      </c>
      <c r="X278">
        <v>-185737400</v>
      </c>
      <c r="Y278">
        <v>2.76E-2</v>
      </c>
      <c r="AA278">
        <v>0</v>
      </c>
      <c r="AB278">
        <v>0</v>
      </c>
      <c r="AC278">
        <v>0</v>
      </c>
      <c r="AD278">
        <v>0</v>
      </c>
      <c r="AE278">
        <v>0</v>
      </c>
      <c r="AF278">
        <v>0</v>
      </c>
      <c r="AG278">
        <v>0</v>
      </c>
      <c r="AH278">
        <v>0</v>
      </c>
      <c r="AI278">
        <v>1</v>
      </c>
      <c r="AJ278">
        <v>1</v>
      </c>
      <c r="AK278">
        <v>1</v>
      </c>
      <c r="AL278">
        <v>1</v>
      </c>
      <c r="AN278">
        <v>0</v>
      </c>
      <c r="AO278">
        <v>1</v>
      </c>
      <c r="AP278">
        <v>1</v>
      </c>
      <c r="AQ278">
        <v>0</v>
      </c>
      <c r="AR278">
        <v>0</v>
      </c>
      <c r="AS278" t="s">
        <v>3</v>
      </c>
      <c r="AT278">
        <v>0.02</v>
      </c>
      <c r="AU278" t="s">
        <v>144</v>
      </c>
      <c r="AV278">
        <v>2</v>
      </c>
      <c r="AW278">
        <v>2</v>
      </c>
      <c r="AX278">
        <v>76148622</v>
      </c>
      <c r="AY278">
        <v>1</v>
      </c>
      <c r="AZ278">
        <v>0</v>
      </c>
      <c r="BA278">
        <v>278</v>
      </c>
      <c r="BB278">
        <v>0</v>
      </c>
      <c r="BC278">
        <v>0</v>
      </c>
      <c r="BD278">
        <v>0</v>
      </c>
      <c r="BE278">
        <v>0</v>
      </c>
      <c r="BF278">
        <v>0</v>
      </c>
      <c r="BG278">
        <v>0</v>
      </c>
      <c r="BH278">
        <v>0</v>
      </c>
      <c r="BI278">
        <v>0</v>
      </c>
      <c r="BJ278">
        <v>0</v>
      </c>
      <c r="BK278">
        <v>0</v>
      </c>
      <c r="BL278">
        <v>0</v>
      </c>
      <c r="BM278">
        <v>0</v>
      </c>
      <c r="BN278">
        <v>0</v>
      </c>
      <c r="BO278">
        <v>0</v>
      </c>
      <c r="BP278">
        <v>0</v>
      </c>
      <c r="BQ278">
        <v>0</v>
      </c>
      <c r="BR278">
        <v>0</v>
      </c>
      <c r="BS278">
        <v>0</v>
      </c>
      <c r="BT278">
        <v>0</v>
      </c>
      <c r="BU278">
        <v>0</v>
      </c>
      <c r="BV278">
        <v>0</v>
      </c>
      <c r="BW278">
        <v>0</v>
      </c>
      <c r="CX278">
        <f>Y278*Source!I154</f>
        <v>0.13800000000000001</v>
      </c>
      <c r="CY278">
        <f>AD278</f>
        <v>0</v>
      </c>
      <c r="CZ278">
        <f>AH278</f>
        <v>0</v>
      </c>
      <c r="DA278">
        <f>AL278</f>
        <v>1</v>
      </c>
      <c r="DB278">
        <f>ROUND(((ROUND(AT278*CZ278,2)*1.2)*1.15),6)</f>
        <v>0</v>
      </c>
      <c r="DC278">
        <f>ROUND(((ROUND(AT278*AG278,2)*1.2)*1.15),6)</f>
        <v>0</v>
      </c>
    </row>
    <row r="279" spans="1:107" x14ac:dyDescent="0.2">
      <c r="A279">
        <f>ROW(Source!A154)</f>
        <v>154</v>
      </c>
      <c r="B279">
        <v>76147896</v>
      </c>
      <c r="C279">
        <v>76148612</v>
      </c>
      <c r="D279">
        <v>48975304</v>
      </c>
      <c r="E279">
        <v>1</v>
      </c>
      <c r="F279">
        <v>1</v>
      </c>
      <c r="G279">
        <v>1</v>
      </c>
      <c r="H279">
        <v>2</v>
      </c>
      <c r="I279" t="s">
        <v>664</v>
      </c>
      <c r="J279" t="s">
        <v>665</v>
      </c>
      <c r="K279" t="s">
        <v>666</v>
      </c>
      <c r="L279">
        <v>1368</v>
      </c>
      <c r="N279">
        <v>1011</v>
      </c>
      <c r="O279" t="s">
        <v>633</v>
      </c>
      <c r="P279" t="s">
        <v>633</v>
      </c>
      <c r="Q279">
        <v>1</v>
      </c>
      <c r="W279">
        <v>0</v>
      </c>
      <c r="X279">
        <v>-1000709144</v>
      </c>
      <c r="Y279">
        <v>2.76E-2</v>
      </c>
      <c r="AA279">
        <v>0</v>
      </c>
      <c r="AB279">
        <v>134.65</v>
      </c>
      <c r="AC279">
        <v>13.5</v>
      </c>
      <c r="AD279">
        <v>0</v>
      </c>
      <c r="AE279">
        <v>0</v>
      </c>
      <c r="AF279">
        <v>134.65</v>
      </c>
      <c r="AG279">
        <v>13.5</v>
      </c>
      <c r="AH279">
        <v>0</v>
      </c>
      <c r="AI279">
        <v>1</v>
      </c>
      <c r="AJ279">
        <v>1</v>
      </c>
      <c r="AK279">
        <v>1</v>
      </c>
      <c r="AL279">
        <v>1</v>
      </c>
      <c r="AN279">
        <v>0</v>
      </c>
      <c r="AO279">
        <v>1</v>
      </c>
      <c r="AP279">
        <v>1</v>
      </c>
      <c r="AQ279">
        <v>0</v>
      </c>
      <c r="AR279">
        <v>0</v>
      </c>
      <c r="AS279" t="s">
        <v>3</v>
      </c>
      <c r="AT279">
        <v>0.02</v>
      </c>
      <c r="AU279" t="s">
        <v>144</v>
      </c>
      <c r="AV279">
        <v>0</v>
      </c>
      <c r="AW279">
        <v>2</v>
      </c>
      <c r="AX279">
        <v>76148623</v>
      </c>
      <c r="AY279">
        <v>1</v>
      </c>
      <c r="AZ279">
        <v>0</v>
      </c>
      <c r="BA279">
        <v>279</v>
      </c>
      <c r="BB279">
        <v>0</v>
      </c>
      <c r="BC279">
        <v>0</v>
      </c>
      <c r="BD279">
        <v>0</v>
      </c>
      <c r="BE279">
        <v>0</v>
      </c>
      <c r="BF279">
        <v>0</v>
      </c>
      <c r="BG279">
        <v>0</v>
      </c>
      <c r="BH279">
        <v>0</v>
      </c>
      <c r="BI279">
        <v>0</v>
      </c>
      <c r="BJ279">
        <v>0</v>
      </c>
      <c r="BK279">
        <v>0</v>
      </c>
      <c r="BL279">
        <v>0</v>
      </c>
      <c r="BM279">
        <v>0</v>
      </c>
      <c r="BN279">
        <v>0</v>
      </c>
      <c r="BO279">
        <v>0</v>
      </c>
      <c r="BP279">
        <v>0</v>
      </c>
      <c r="BQ279">
        <v>0</v>
      </c>
      <c r="BR279">
        <v>0</v>
      </c>
      <c r="BS279">
        <v>0</v>
      </c>
      <c r="BT279">
        <v>0</v>
      </c>
      <c r="BU279">
        <v>0</v>
      </c>
      <c r="BV279">
        <v>0</v>
      </c>
      <c r="BW279">
        <v>0</v>
      </c>
      <c r="CX279">
        <f>Y279*Source!I154</f>
        <v>0.13800000000000001</v>
      </c>
      <c r="CY279">
        <f>AB279</f>
        <v>134.65</v>
      </c>
      <c r="CZ279">
        <f>AF279</f>
        <v>134.65</v>
      </c>
      <c r="DA279">
        <f>AJ279</f>
        <v>1</v>
      </c>
      <c r="DB279">
        <f>ROUND(((ROUND(AT279*CZ279,2)*1.2)*1.15),6)</f>
        <v>3.7122000000000002</v>
      </c>
      <c r="DC279">
        <f>ROUND(((ROUND(AT279*AG279,2)*1.2)*1.15),6)</f>
        <v>0.37259999999999999</v>
      </c>
    </row>
    <row r="280" spans="1:107" x14ac:dyDescent="0.2">
      <c r="A280">
        <f>ROW(Source!A154)</f>
        <v>154</v>
      </c>
      <c r="B280">
        <v>76147896</v>
      </c>
      <c r="C280">
        <v>76148612</v>
      </c>
      <c r="D280">
        <v>48977174</v>
      </c>
      <c r="E280">
        <v>1</v>
      </c>
      <c r="F280">
        <v>1</v>
      </c>
      <c r="G280">
        <v>1</v>
      </c>
      <c r="H280">
        <v>2</v>
      </c>
      <c r="I280" t="s">
        <v>676</v>
      </c>
      <c r="J280" t="s">
        <v>677</v>
      </c>
      <c r="K280" t="s">
        <v>678</v>
      </c>
      <c r="L280">
        <v>1368</v>
      </c>
      <c r="N280">
        <v>1011</v>
      </c>
      <c r="O280" t="s">
        <v>633</v>
      </c>
      <c r="P280" t="s">
        <v>633</v>
      </c>
      <c r="Q280">
        <v>1</v>
      </c>
      <c r="W280">
        <v>0</v>
      </c>
      <c r="X280">
        <v>82797005</v>
      </c>
      <c r="Y280">
        <v>2.76E-2</v>
      </c>
      <c r="AA280">
        <v>0</v>
      </c>
      <c r="AB280">
        <v>87.17</v>
      </c>
      <c r="AC280">
        <v>11.6</v>
      </c>
      <c r="AD280">
        <v>0</v>
      </c>
      <c r="AE280">
        <v>0</v>
      </c>
      <c r="AF280">
        <v>87.17</v>
      </c>
      <c r="AG280">
        <v>11.6</v>
      </c>
      <c r="AH280">
        <v>0</v>
      </c>
      <c r="AI280">
        <v>1</v>
      </c>
      <c r="AJ280">
        <v>1</v>
      </c>
      <c r="AK280">
        <v>1</v>
      </c>
      <c r="AL280">
        <v>1</v>
      </c>
      <c r="AN280">
        <v>0</v>
      </c>
      <c r="AO280">
        <v>1</v>
      </c>
      <c r="AP280">
        <v>1</v>
      </c>
      <c r="AQ280">
        <v>0</v>
      </c>
      <c r="AR280">
        <v>0</v>
      </c>
      <c r="AS280" t="s">
        <v>3</v>
      </c>
      <c r="AT280">
        <v>0.02</v>
      </c>
      <c r="AU280" t="s">
        <v>144</v>
      </c>
      <c r="AV280">
        <v>0</v>
      </c>
      <c r="AW280">
        <v>2</v>
      </c>
      <c r="AX280">
        <v>76148624</v>
      </c>
      <c r="AY280">
        <v>1</v>
      </c>
      <c r="AZ280">
        <v>0</v>
      </c>
      <c r="BA280">
        <v>280</v>
      </c>
      <c r="BB280">
        <v>0</v>
      </c>
      <c r="BC280">
        <v>0</v>
      </c>
      <c r="BD280">
        <v>0</v>
      </c>
      <c r="BE280">
        <v>0</v>
      </c>
      <c r="BF280">
        <v>0</v>
      </c>
      <c r="BG280">
        <v>0</v>
      </c>
      <c r="BH280">
        <v>0</v>
      </c>
      <c r="BI280">
        <v>0</v>
      </c>
      <c r="BJ280">
        <v>0</v>
      </c>
      <c r="BK280">
        <v>0</v>
      </c>
      <c r="BL280">
        <v>0</v>
      </c>
      <c r="BM280">
        <v>0</v>
      </c>
      <c r="BN280">
        <v>0</v>
      </c>
      <c r="BO280">
        <v>0</v>
      </c>
      <c r="BP280">
        <v>0</v>
      </c>
      <c r="BQ280">
        <v>0</v>
      </c>
      <c r="BR280">
        <v>0</v>
      </c>
      <c r="BS280">
        <v>0</v>
      </c>
      <c r="BT280">
        <v>0</v>
      </c>
      <c r="BU280">
        <v>0</v>
      </c>
      <c r="BV280">
        <v>0</v>
      </c>
      <c r="BW280">
        <v>0</v>
      </c>
      <c r="CX280">
        <f>Y280*Source!I154</f>
        <v>0.13800000000000001</v>
      </c>
      <c r="CY280">
        <f>AB280</f>
        <v>87.17</v>
      </c>
      <c r="CZ280">
        <f>AF280</f>
        <v>87.17</v>
      </c>
      <c r="DA280">
        <f>AJ280</f>
        <v>1</v>
      </c>
      <c r="DB280">
        <f>ROUND(((ROUND(AT280*CZ280,2)*1.2)*1.15),6)</f>
        <v>2.4011999999999998</v>
      </c>
      <c r="DC280">
        <f>ROUND(((ROUND(AT280*AG280,2)*1.2)*1.15),6)</f>
        <v>0.31740000000000002</v>
      </c>
    </row>
    <row r="281" spans="1:107" x14ac:dyDescent="0.2">
      <c r="A281">
        <f>ROW(Source!A154)</f>
        <v>154</v>
      </c>
      <c r="B281">
        <v>76147896</v>
      </c>
      <c r="C281">
        <v>76148612</v>
      </c>
      <c r="D281">
        <v>48907269</v>
      </c>
      <c r="E281">
        <v>1</v>
      </c>
      <c r="F281">
        <v>1</v>
      </c>
      <c r="G281">
        <v>1</v>
      </c>
      <c r="H281">
        <v>3</v>
      </c>
      <c r="I281" t="s">
        <v>699</v>
      </c>
      <c r="J281" t="s">
        <v>700</v>
      </c>
      <c r="K281" t="s">
        <v>701</v>
      </c>
      <c r="L281">
        <v>1346</v>
      </c>
      <c r="N281">
        <v>1009</v>
      </c>
      <c r="O281" t="s">
        <v>414</v>
      </c>
      <c r="P281" t="s">
        <v>414</v>
      </c>
      <c r="Q281">
        <v>1</v>
      </c>
      <c r="W281">
        <v>0</v>
      </c>
      <c r="X281">
        <v>725821963</v>
      </c>
      <c r="Y281">
        <v>0.1</v>
      </c>
      <c r="AA281">
        <v>9.0399999999999991</v>
      </c>
      <c r="AB281">
        <v>0</v>
      </c>
      <c r="AC281">
        <v>0</v>
      </c>
      <c r="AD281">
        <v>0</v>
      </c>
      <c r="AE281">
        <v>9.0399999999999991</v>
      </c>
      <c r="AF281">
        <v>0</v>
      </c>
      <c r="AG281">
        <v>0</v>
      </c>
      <c r="AH281">
        <v>0</v>
      </c>
      <c r="AI281">
        <v>1</v>
      </c>
      <c r="AJ281">
        <v>1</v>
      </c>
      <c r="AK281">
        <v>1</v>
      </c>
      <c r="AL281">
        <v>1</v>
      </c>
      <c r="AN281">
        <v>0</v>
      </c>
      <c r="AO281">
        <v>1</v>
      </c>
      <c r="AP281">
        <v>0</v>
      </c>
      <c r="AQ281">
        <v>0</v>
      </c>
      <c r="AR281">
        <v>0</v>
      </c>
      <c r="AS281" t="s">
        <v>3</v>
      </c>
      <c r="AT281">
        <v>0.1</v>
      </c>
      <c r="AU281" t="s">
        <v>3</v>
      </c>
      <c r="AV281">
        <v>0</v>
      </c>
      <c r="AW281">
        <v>2</v>
      </c>
      <c r="AX281">
        <v>76148625</v>
      </c>
      <c r="AY281">
        <v>1</v>
      </c>
      <c r="AZ281">
        <v>0</v>
      </c>
      <c r="BA281">
        <v>281</v>
      </c>
      <c r="BB281">
        <v>0</v>
      </c>
      <c r="BC281">
        <v>0</v>
      </c>
      <c r="BD281">
        <v>0</v>
      </c>
      <c r="BE281">
        <v>0</v>
      </c>
      <c r="BF281">
        <v>0</v>
      </c>
      <c r="BG281">
        <v>0</v>
      </c>
      <c r="BH281">
        <v>0</v>
      </c>
      <c r="BI281">
        <v>0</v>
      </c>
      <c r="BJ281">
        <v>0</v>
      </c>
      <c r="BK281">
        <v>0</v>
      </c>
      <c r="BL281">
        <v>0</v>
      </c>
      <c r="BM281">
        <v>0</v>
      </c>
      <c r="BN281">
        <v>0</v>
      </c>
      <c r="BO281">
        <v>0</v>
      </c>
      <c r="BP281">
        <v>0</v>
      </c>
      <c r="BQ281">
        <v>0</v>
      </c>
      <c r="BR281">
        <v>0</v>
      </c>
      <c r="BS281">
        <v>0</v>
      </c>
      <c r="BT281">
        <v>0</v>
      </c>
      <c r="BU281">
        <v>0</v>
      </c>
      <c r="BV281">
        <v>0</v>
      </c>
      <c r="BW281">
        <v>0</v>
      </c>
      <c r="CX281">
        <f>Y281*Source!I154</f>
        <v>0.5</v>
      </c>
      <c r="CY281">
        <f>AA281</f>
        <v>9.0399999999999991</v>
      </c>
      <c r="CZ281">
        <f>AE281</f>
        <v>9.0399999999999991</v>
      </c>
      <c r="DA281">
        <f>AI281</f>
        <v>1</v>
      </c>
      <c r="DB281">
        <f>ROUND(ROUND(AT281*CZ281,2),6)</f>
        <v>0.9</v>
      </c>
      <c r="DC281">
        <f>ROUND(ROUND(AT281*AG281,2),6)</f>
        <v>0</v>
      </c>
    </row>
    <row r="282" spans="1:107" x14ac:dyDescent="0.2">
      <c r="A282">
        <f>ROW(Source!A154)</f>
        <v>154</v>
      </c>
      <c r="B282">
        <v>76147896</v>
      </c>
      <c r="C282">
        <v>76148612</v>
      </c>
      <c r="D282">
        <v>48903217</v>
      </c>
      <c r="E282">
        <v>1</v>
      </c>
      <c r="F282">
        <v>1</v>
      </c>
      <c r="G282">
        <v>1</v>
      </c>
      <c r="H282">
        <v>3</v>
      </c>
      <c r="I282" t="s">
        <v>702</v>
      </c>
      <c r="J282" t="s">
        <v>703</v>
      </c>
      <c r="K282" t="s">
        <v>704</v>
      </c>
      <c r="L282">
        <v>1346</v>
      </c>
      <c r="N282">
        <v>1009</v>
      </c>
      <c r="O282" t="s">
        <v>414</v>
      </c>
      <c r="P282" t="s">
        <v>414</v>
      </c>
      <c r="Q282">
        <v>1</v>
      </c>
      <c r="W282">
        <v>0</v>
      </c>
      <c r="X282">
        <v>-1028395538</v>
      </c>
      <c r="Y282">
        <v>0.05</v>
      </c>
      <c r="AA282">
        <v>28.6</v>
      </c>
      <c r="AB282">
        <v>0</v>
      </c>
      <c r="AC282">
        <v>0</v>
      </c>
      <c r="AD282">
        <v>0</v>
      </c>
      <c r="AE282">
        <v>28.6</v>
      </c>
      <c r="AF282">
        <v>0</v>
      </c>
      <c r="AG282">
        <v>0</v>
      </c>
      <c r="AH282">
        <v>0</v>
      </c>
      <c r="AI282">
        <v>1</v>
      </c>
      <c r="AJ282">
        <v>1</v>
      </c>
      <c r="AK282">
        <v>1</v>
      </c>
      <c r="AL282">
        <v>1</v>
      </c>
      <c r="AN282">
        <v>0</v>
      </c>
      <c r="AO282">
        <v>1</v>
      </c>
      <c r="AP282">
        <v>0</v>
      </c>
      <c r="AQ282">
        <v>0</v>
      </c>
      <c r="AR282">
        <v>0</v>
      </c>
      <c r="AS282" t="s">
        <v>3</v>
      </c>
      <c r="AT282">
        <v>0.05</v>
      </c>
      <c r="AU282" t="s">
        <v>3</v>
      </c>
      <c r="AV282">
        <v>0</v>
      </c>
      <c r="AW282">
        <v>2</v>
      </c>
      <c r="AX282">
        <v>76148626</v>
      </c>
      <c r="AY282">
        <v>1</v>
      </c>
      <c r="AZ282">
        <v>0</v>
      </c>
      <c r="BA282">
        <v>282</v>
      </c>
      <c r="BB282">
        <v>0</v>
      </c>
      <c r="BC282">
        <v>0</v>
      </c>
      <c r="BD282">
        <v>0</v>
      </c>
      <c r="BE282">
        <v>0</v>
      </c>
      <c r="BF282">
        <v>0</v>
      </c>
      <c r="BG282">
        <v>0</v>
      </c>
      <c r="BH282">
        <v>0</v>
      </c>
      <c r="BI282">
        <v>0</v>
      </c>
      <c r="BJ282">
        <v>0</v>
      </c>
      <c r="BK282">
        <v>0</v>
      </c>
      <c r="BL282">
        <v>0</v>
      </c>
      <c r="BM282">
        <v>0</v>
      </c>
      <c r="BN282">
        <v>0</v>
      </c>
      <c r="BO282">
        <v>0</v>
      </c>
      <c r="BP282">
        <v>0</v>
      </c>
      <c r="BQ282">
        <v>0</v>
      </c>
      <c r="BR282">
        <v>0</v>
      </c>
      <c r="BS282">
        <v>0</v>
      </c>
      <c r="BT282">
        <v>0</v>
      </c>
      <c r="BU282">
        <v>0</v>
      </c>
      <c r="BV282">
        <v>0</v>
      </c>
      <c r="BW282">
        <v>0</v>
      </c>
      <c r="CX282">
        <f>Y282*Source!I154</f>
        <v>0.25</v>
      </c>
      <c r="CY282">
        <f>AA282</f>
        <v>28.6</v>
      </c>
      <c r="CZ282">
        <f>AE282</f>
        <v>28.6</v>
      </c>
      <c r="DA282">
        <f>AI282</f>
        <v>1</v>
      </c>
      <c r="DB282">
        <f>ROUND(ROUND(AT282*CZ282,2),6)</f>
        <v>1.43</v>
      </c>
      <c r="DC282">
        <f>ROUND(ROUND(AT282*AG282,2),6)</f>
        <v>0</v>
      </c>
    </row>
    <row r="283" spans="1:107" x14ac:dyDescent="0.2">
      <c r="A283">
        <f>ROW(Source!A154)</f>
        <v>154</v>
      </c>
      <c r="B283">
        <v>76147896</v>
      </c>
      <c r="C283">
        <v>76148612</v>
      </c>
      <c r="D283">
        <v>48903674</v>
      </c>
      <c r="E283">
        <v>1</v>
      </c>
      <c r="F283">
        <v>1</v>
      </c>
      <c r="G283">
        <v>1</v>
      </c>
      <c r="H283">
        <v>3</v>
      </c>
      <c r="I283" t="s">
        <v>705</v>
      </c>
      <c r="J283" t="s">
        <v>706</v>
      </c>
      <c r="K283" t="s">
        <v>707</v>
      </c>
      <c r="L283">
        <v>1346</v>
      </c>
      <c r="N283">
        <v>1009</v>
      </c>
      <c r="O283" t="s">
        <v>414</v>
      </c>
      <c r="P283" t="s">
        <v>414</v>
      </c>
      <c r="Q283">
        <v>1</v>
      </c>
      <c r="W283">
        <v>0</v>
      </c>
      <c r="X283">
        <v>-1295539515</v>
      </c>
      <c r="Y283">
        <v>0.01</v>
      </c>
      <c r="AA283">
        <v>30.4</v>
      </c>
      <c r="AB283">
        <v>0</v>
      </c>
      <c r="AC283">
        <v>0</v>
      </c>
      <c r="AD283">
        <v>0</v>
      </c>
      <c r="AE283">
        <v>30.4</v>
      </c>
      <c r="AF283">
        <v>0</v>
      </c>
      <c r="AG283">
        <v>0</v>
      </c>
      <c r="AH283">
        <v>0</v>
      </c>
      <c r="AI283">
        <v>1</v>
      </c>
      <c r="AJ283">
        <v>1</v>
      </c>
      <c r="AK283">
        <v>1</v>
      </c>
      <c r="AL283">
        <v>1</v>
      </c>
      <c r="AN283">
        <v>0</v>
      </c>
      <c r="AO283">
        <v>1</v>
      </c>
      <c r="AP283">
        <v>0</v>
      </c>
      <c r="AQ283">
        <v>0</v>
      </c>
      <c r="AR283">
        <v>0</v>
      </c>
      <c r="AS283" t="s">
        <v>3</v>
      </c>
      <c r="AT283">
        <v>0.01</v>
      </c>
      <c r="AU283" t="s">
        <v>3</v>
      </c>
      <c r="AV283">
        <v>0</v>
      </c>
      <c r="AW283">
        <v>2</v>
      </c>
      <c r="AX283">
        <v>76148627</v>
      </c>
      <c r="AY283">
        <v>1</v>
      </c>
      <c r="AZ283">
        <v>0</v>
      </c>
      <c r="BA283">
        <v>283</v>
      </c>
      <c r="BB283">
        <v>0</v>
      </c>
      <c r="BC283">
        <v>0</v>
      </c>
      <c r="BD283">
        <v>0</v>
      </c>
      <c r="BE283">
        <v>0</v>
      </c>
      <c r="BF283">
        <v>0</v>
      </c>
      <c r="BG283">
        <v>0</v>
      </c>
      <c r="BH283">
        <v>0</v>
      </c>
      <c r="BI283">
        <v>0</v>
      </c>
      <c r="BJ283">
        <v>0</v>
      </c>
      <c r="BK283">
        <v>0</v>
      </c>
      <c r="BL283">
        <v>0</v>
      </c>
      <c r="BM283">
        <v>0</v>
      </c>
      <c r="BN283">
        <v>0</v>
      </c>
      <c r="BO283">
        <v>0</v>
      </c>
      <c r="BP283">
        <v>0</v>
      </c>
      <c r="BQ283">
        <v>0</v>
      </c>
      <c r="BR283">
        <v>0</v>
      </c>
      <c r="BS283">
        <v>0</v>
      </c>
      <c r="BT283">
        <v>0</v>
      </c>
      <c r="BU283">
        <v>0</v>
      </c>
      <c r="BV283">
        <v>0</v>
      </c>
      <c r="BW283">
        <v>0</v>
      </c>
      <c r="CX283">
        <f>Y283*Source!I154</f>
        <v>0.05</v>
      </c>
      <c r="CY283">
        <f>AA283</f>
        <v>30.4</v>
      </c>
      <c r="CZ283">
        <f>AE283</f>
        <v>30.4</v>
      </c>
      <c r="DA283">
        <f>AI283</f>
        <v>1</v>
      </c>
      <c r="DB283">
        <f>ROUND(ROUND(AT283*CZ283,2),6)</f>
        <v>0.3</v>
      </c>
      <c r="DC283">
        <f>ROUND(ROUND(AT283*AG283,2),6)</f>
        <v>0</v>
      </c>
    </row>
    <row r="284" spans="1:107" x14ac:dyDescent="0.2">
      <c r="A284">
        <f>ROW(Source!A154)</f>
        <v>154</v>
      </c>
      <c r="B284">
        <v>76147896</v>
      </c>
      <c r="C284">
        <v>76148612</v>
      </c>
      <c r="D284">
        <v>48974791</v>
      </c>
      <c r="E284">
        <v>1</v>
      </c>
      <c r="F284">
        <v>1</v>
      </c>
      <c r="G284">
        <v>1</v>
      </c>
      <c r="H284">
        <v>3</v>
      </c>
      <c r="I284" t="s">
        <v>658</v>
      </c>
      <c r="J284" t="s">
        <v>659</v>
      </c>
      <c r="K284" t="s">
        <v>660</v>
      </c>
      <c r="L284">
        <v>1374</v>
      </c>
      <c r="N284">
        <v>1013</v>
      </c>
      <c r="O284" t="s">
        <v>661</v>
      </c>
      <c r="P284" t="s">
        <v>661</v>
      </c>
      <c r="Q284">
        <v>1</v>
      </c>
      <c r="W284">
        <v>0</v>
      </c>
      <c r="X284">
        <v>-1347562341</v>
      </c>
      <c r="Y284">
        <v>0.17</v>
      </c>
      <c r="AA284">
        <v>1</v>
      </c>
      <c r="AB284">
        <v>0</v>
      </c>
      <c r="AC284">
        <v>0</v>
      </c>
      <c r="AD284">
        <v>0</v>
      </c>
      <c r="AE284">
        <v>1</v>
      </c>
      <c r="AF284">
        <v>0</v>
      </c>
      <c r="AG284">
        <v>0</v>
      </c>
      <c r="AH284">
        <v>0</v>
      </c>
      <c r="AI284">
        <v>1</v>
      </c>
      <c r="AJ284">
        <v>1</v>
      </c>
      <c r="AK284">
        <v>1</v>
      </c>
      <c r="AL284">
        <v>1</v>
      </c>
      <c r="AN284">
        <v>0</v>
      </c>
      <c r="AO284">
        <v>1</v>
      </c>
      <c r="AP284">
        <v>0</v>
      </c>
      <c r="AQ284">
        <v>0</v>
      </c>
      <c r="AR284">
        <v>0</v>
      </c>
      <c r="AS284" t="s">
        <v>3</v>
      </c>
      <c r="AT284">
        <v>0.17</v>
      </c>
      <c r="AU284" t="s">
        <v>3</v>
      </c>
      <c r="AV284">
        <v>0</v>
      </c>
      <c r="AW284">
        <v>2</v>
      </c>
      <c r="AX284">
        <v>76148628</v>
      </c>
      <c r="AY284">
        <v>1</v>
      </c>
      <c r="AZ284">
        <v>0</v>
      </c>
      <c r="BA284">
        <v>284</v>
      </c>
      <c r="BB284">
        <v>0</v>
      </c>
      <c r="BC284">
        <v>0</v>
      </c>
      <c r="BD284">
        <v>0</v>
      </c>
      <c r="BE284">
        <v>0</v>
      </c>
      <c r="BF284">
        <v>0</v>
      </c>
      <c r="BG284">
        <v>0</v>
      </c>
      <c r="BH284">
        <v>0</v>
      </c>
      <c r="BI284">
        <v>0</v>
      </c>
      <c r="BJ284">
        <v>0</v>
      </c>
      <c r="BK284">
        <v>0</v>
      </c>
      <c r="BL284">
        <v>0</v>
      </c>
      <c r="BM284">
        <v>0</v>
      </c>
      <c r="BN284">
        <v>0</v>
      </c>
      <c r="BO284">
        <v>0</v>
      </c>
      <c r="BP284">
        <v>0</v>
      </c>
      <c r="BQ284">
        <v>0</v>
      </c>
      <c r="BR284">
        <v>0</v>
      </c>
      <c r="BS284">
        <v>0</v>
      </c>
      <c r="BT284">
        <v>0</v>
      </c>
      <c r="BU284">
        <v>0</v>
      </c>
      <c r="BV284">
        <v>0</v>
      </c>
      <c r="BW284">
        <v>0</v>
      </c>
      <c r="CX284">
        <f>Y284*Source!I154</f>
        <v>0.85000000000000009</v>
      </c>
      <c r="CY284">
        <f>AA284</f>
        <v>1</v>
      </c>
      <c r="CZ284">
        <f>AE284</f>
        <v>1</v>
      </c>
      <c r="DA284">
        <f>AI284</f>
        <v>1</v>
      </c>
      <c r="DB284">
        <f>ROUND(ROUND(AT284*CZ284,2),6)</f>
        <v>0.17</v>
      </c>
      <c r="DC284">
        <f>ROUND(ROUND(AT284*AG284,2),6)</f>
        <v>0</v>
      </c>
    </row>
    <row r="285" spans="1:107" x14ac:dyDescent="0.2">
      <c r="A285">
        <f>ROW(Source!A155)</f>
        <v>155</v>
      </c>
      <c r="B285">
        <v>76147894</v>
      </c>
      <c r="C285">
        <v>76148612</v>
      </c>
      <c r="D285">
        <v>42331139</v>
      </c>
      <c r="E285">
        <v>1</v>
      </c>
      <c r="F285">
        <v>1</v>
      </c>
      <c r="G285">
        <v>1</v>
      </c>
      <c r="H285">
        <v>1</v>
      </c>
      <c r="I285" t="s">
        <v>697</v>
      </c>
      <c r="J285" t="s">
        <v>3</v>
      </c>
      <c r="K285" t="s">
        <v>698</v>
      </c>
      <c r="L285">
        <v>1369</v>
      </c>
      <c r="N285">
        <v>1013</v>
      </c>
      <c r="O285" t="s">
        <v>623</v>
      </c>
      <c r="P285" t="s">
        <v>623</v>
      </c>
      <c r="Q285">
        <v>1</v>
      </c>
      <c r="W285">
        <v>0</v>
      </c>
      <c r="X285">
        <v>306834177</v>
      </c>
      <c r="Y285">
        <v>1.1867999999999999</v>
      </c>
      <c r="AA285">
        <v>0</v>
      </c>
      <c r="AB285">
        <v>0</v>
      </c>
      <c r="AC285">
        <v>0</v>
      </c>
      <c r="AD285">
        <v>9.92</v>
      </c>
      <c r="AE285">
        <v>0</v>
      </c>
      <c r="AF285">
        <v>0</v>
      </c>
      <c r="AG285">
        <v>0</v>
      </c>
      <c r="AH285">
        <v>9.92</v>
      </c>
      <c r="AI285">
        <v>1</v>
      </c>
      <c r="AJ285">
        <v>1</v>
      </c>
      <c r="AK285">
        <v>1</v>
      </c>
      <c r="AL285">
        <v>1</v>
      </c>
      <c r="AN285">
        <v>0</v>
      </c>
      <c r="AO285">
        <v>1</v>
      </c>
      <c r="AP285">
        <v>1</v>
      </c>
      <c r="AQ285">
        <v>0</v>
      </c>
      <c r="AR285">
        <v>0</v>
      </c>
      <c r="AS285" t="s">
        <v>3</v>
      </c>
      <c r="AT285">
        <v>0.86</v>
      </c>
      <c r="AU285" t="s">
        <v>144</v>
      </c>
      <c r="AV285">
        <v>1</v>
      </c>
      <c r="AW285">
        <v>2</v>
      </c>
      <c r="AX285">
        <v>76148621</v>
      </c>
      <c r="AY285">
        <v>1</v>
      </c>
      <c r="AZ285">
        <v>0</v>
      </c>
      <c r="BA285">
        <v>285</v>
      </c>
      <c r="BB285">
        <v>0</v>
      </c>
      <c r="BC285">
        <v>0</v>
      </c>
      <c r="BD285">
        <v>0</v>
      </c>
      <c r="BE285">
        <v>0</v>
      </c>
      <c r="BF285">
        <v>0</v>
      </c>
      <c r="BG285">
        <v>0</v>
      </c>
      <c r="BH285">
        <v>0</v>
      </c>
      <c r="BI285">
        <v>0</v>
      </c>
      <c r="BJ285">
        <v>0</v>
      </c>
      <c r="BK285">
        <v>0</v>
      </c>
      <c r="BL285">
        <v>0</v>
      </c>
      <c r="BM285">
        <v>0</v>
      </c>
      <c r="BN285">
        <v>0</v>
      </c>
      <c r="BO285">
        <v>0</v>
      </c>
      <c r="BP285">
        <v>0</v>
      </c>
      <c r="BQ285">
        <v>0</v>
      </c>
      <c r="BR285">
        <v>0</v>
      </c>
      <c r="BS285">
        <v>0</v>
      </c>
      <c r="BT285">
        <v>0</v>
      </c>
      <c r="BU285">
        <v>0</v>
      </c>
      <c r="BV285">
        <v>0</v>
      </c>
      <c r="BW285">
        <v>0</v>
      </c>
      <c r="CX285">
        <f>Y285*Source!I155</f>
        <v>5.9339999999999993</v>
      </c>
      <c r="CY285">
        <f>AD285</f>
        <v>9.92</v>
      </c>
      <c r="CZ285">
        <f>AH285</f>
        <v>9.92</v>
      </c>
      <c r="DA285">
        <f>AL285</f>
        <v>1</v>
      </c>
      <c r="DB285">
        <f>ROUND(((ROUND(AT285*CZ285,2)*1.2)*1.15),6)</f>
        <v>11.7714</v>
      </c>
      <c r="DC285">
        <f>ROUND(((ROUND(AT285*AG285,2)*1.2)*1.15),6)</f>
        <v>0</v>
      </c>
    </row>
    <row r="286" spans="1:107" x14ac:dyDescent="0.2">
      <c r="A286">
        <f>ROW(Source!A155)</f>
        <v>155</v>
      </c>
      <c r="B286">
        <v>76147894</v>
      </c>
      <c r="C286">
        <v>76148612</v>
      </c>
      <c r="D286">
        <v>121548</v>
      </c>
      <c r="E286">
        <v>1</v>
      </c>
      <c r="F286">
        <v>1</v>
      </c>
      <c r="G286">
        <v>1</v>
      </c>
      <c r="H286">
        <v>1</v>
      </c>
      <c r="I286" t="s">
        <v>30</v>
      </c>
      <c r="J286" t="s">
        <v>3</v>
      </c>
      <c r="K286" t="s">
        <v>628</v>
      </c>
      <c r="L286">
        <v>608254</v>
      </c>
      <c r="N286">
        <v>1013</v>
      </c>
      <c r="O286" t="s">
        <v>629</v>
      </c>
      <c r="P286" t="s">
        <v>629</v>
      </c>
      <c r="Q286">
        <v>1</v>
      </c>
      <c r="W286">
        <v>0</v>
      </c>
      <c r="X286">
        <v>-185737400</v>
      </c>
      <c r="Y286">
        <v>2.76E-2</v>
      </c>
      <c r="AA286">
        <v>0</v>
      </c>
      <c r="AB286">
        <v>0</v>
      </c>
      <c r="AC286">
        <v>0</v>
      </c>
      <c r="AD286">
        <v>0</v>
      </c>
      <c r="AE286">
        <v>0</v>
      </c>
      <c r="AF286">
        <v>0</v>
      </c>
      <c r="AG286">
        <v>0</v>
      </c>
      <c r="AH286">
        <v>0</v>
      </c>
      <c r="AI286">
        <v>1</v>
      </c>
      <c r="AJ286">
        <v>1</v>
      </c>
      <c r="AK286">
        <v>1</v>
      </c>
      <c r="AL286">
        <v>1</v>
      </c>
      <c r="AN286">
        <v>0</v>
      </c>
      <c r="AO286">
        <v>1</v>
      </c>
      <c r="AP286">
        <v>1</v>
      </c>
      <c r="AQ286">
        <v>0</v>
      </c>
      <c r="AR286">
        <v>0</v>
      </c>
      <c r="AS286" t="s">
        <v>3</v>
      </c>
      <c r="AT286">
        <v>0.02</v>
      </c>
      <c r="AU286" t="s">
        <v>144</v>
      </c>
      <c r="AV286">
        <v>2</v>
      </c>
      <c r="AW286">
        <v>2</v>
      </c>
      <c r="AX286">
        <v>76148622</v>
      </c>
      <c r="AY286">
        <v>1</v>
      </c>
      <c r="AZ286">
        <v>0</v>
      </c>
      <c r="BA286">
        <v>286</v>
      </c>
      <c r="BB286">
        <v>0</v>
      </c>
      <c r="BC286">
        <v>0</v>
      </c>
      <c r="BD286">
        <v>0</v>
      </c>
      <c r="BE286">
        <v>0</v>
      </c>
      <c r="BF286">
        <v>0</v>
      </c>
      <c r="BG286">
        <v>0</v>
      </c>
      <c r="BH286">
        <v>0</v>
      </c>
      <c r="BI286">
        <v>0</v>
      </c>
      <c r="BJ286">
        <v>0</v>
      </c>
      <c r="BK286">
        <v>0</v>
      </c>
      <c r="BL286">
        <v>0</v>
      </c>
      <c r="BM286">
        <v>0</v>
      </c>
      <c r="BN286">
        <v>0</v>
      </c>
      <c r="BO286">
        <v>0</v>
      </c>
      <c r="BP286">
        <v>0</v>
      </c>
      <c r="BQ286">
        <v>0</v>
      </c>
      <c r="BR286">
        <v>0</v>
      </c>
      <c r="BS286">
        <v>0</v>
      </c>
      <c r="BT286">
        <v>0</v>
      </c>
      <c r="BU286">
        <v>0</v>
      </c>
      <c r="BV286">
        <v>0</v>
      </c>
      <c r="BW286">
        <v>0</v>
      </c>
      <c r="CX286">
        <f>Y286*Source!I155</f>
        <v>0.13800000000000001</v>
      </c>
      <c r="CY286">
        <f>AD286</f>
        <v>0</v>
      </c>
      <c r="CZ286">
        <f>AH286</f>
        <v>0</v>
      </c>
      <c r="DA286">
        <f>AL286</f>
        <v>1</v>
      </c>
      <c r="DB286">
        <f>ROUND(((ROUND(AT286*CZ286,2)*1.2)*1.15),6)</f>
        <v>0</v>
      </c>
      <c r="DC286">
        <f>ROUND(((ROUND(AT286*AG286,2)*1.2)*1.15),6)</f>
        <v>0</v>
      </c>
    </row>
    <row r="287" spans="1:107" x14ac:dyDescent="0.2">
      <c r="A287">
        <f>ROW(Source!A155)</f>
        <v>155</v>
      </c>
      <c r="B287">
        <v>76147894</v>
      </c>
      <c r="C287">
        <v>76148612</v>
      </c>
      <c r="D287">
        <v>48975304</v>
      </c>
      <c r="E287">
        <v>1</v>
      </c>
      <c r="F287">
        <v>1</v>
      </c>
      <c r="G287">
        <v>1</v>
      </c>
      <c r="H287">
        <v>2</v>
      </c>
      <c r="I287" t="s">
        <v>664</v>
      </c>
      <c r="J287" t="s">
        <v>665</v>
      </c>
      <c r="K287" t="s">
        <v>666</v>
      </c>
      <c r="L287">
        <v>1368</v>
      </c>
      <c r="N287">
        <v>1011</v>
      </c>
      <c r="O287" t="s">
        <v>633</v>
      </c>
      <c r="P287" t="s">
        <v>633</v>
      </c>
      <c r="Q287">
        <v>1</v>
      </c>
      <c r="W287">
        <v>0</v>
      </c>
      <c r="X287">
        <v>-1000709144</v>
      </c>
      <c r="Y287">
        <v>2.76E-2</v>
      </c>
      <c r="AA287">
        <v>0</v>
      </c>
      <c r="AB287">
        <v>134.65</v>
      </c>
      <c r="AC287">
        <v>13.5</v>
      </c>
      <c r="AD287">
        <v>0</v>
      </c>
      <c r="AE287">
        <v>0</v>
      </c>
      <c r="AF287">
        <v>134.65</v>
      </c>
      <c r="AG287">
        <v>13.5</v>
      </c>
      <c r="AH287">
        <v>0</v>
      </c>
      <c r="AI287">
        <v>1</v>
      </c>
      <c r="AJ287">
        <v>1</v>
      </c>
      <c r="AK287">
        <v>1</v>
      </c>
      <c r="AL287">
        <v>1</v>
      </c>
      <c r="AN287">
        <v>0</v>
      </c>
      <c r="AO287">
        <v>1</v>
      </c>
      <c r="AP287">
        <v>1</v>
      </c>
      <c r="AQ287">
        <v>0</v>
      </c>
      <c r="AR287">
        <v>0</v>
      </c>
      <c r="AS287" t="s">
        <v>3</v>
      </c>
      <c r="AT287">
        <v>0.02</v>
      </c>
      <c r="AU287" t="s">
        <v>144</v>
      </c>
      <c r="AV287">
        <v>0</v>
      </c>
      <c r="AW287">
        <v>2</v>
      </c>
      <c r="AX287">
        <v>76148623</v>
      </c>
      <c r="AY287">
        <v>1</v>
      </c>
      <c r="AZ287">
        <v>0</v>
      </c>
      <c r="BA287">
        <v>287</v>
      </c>
      <c r="BB287">
        <v>0</v>
      </c>
      <c r="BC287">
        <v>0</v>
      </c>
      <c r="BD287">
        <v>0</v>
      </c>
      <c r="BE287">
        <v>0</v>
      </c>
      <c r="BF287">
        <v>0</v>
      </c>
      <c r="BG287">
        <v>0</v>
      </c>
      <c r="BH287">
        <v>0</v>
      </c>
      <c r="BI287">
        <v>0</v>
      </c>
      <c r="BJ287">
        <v>0</v>
      </c>
      <c r="BK287">
        <v>0</v>
      </c>
      <c r="BL287">
        <v>0</v>
      </c>
      <c r="BM287">
        <v>0</v>
      </c>
      <c r="BN287">
        <v>0</v>
      </c>
      <c r="BO287">
        <v>0</v>
      </c>
      <c r="BP287">
        <v>0</v>
      </c>
      <c r="BQ287">
        <v>0</v>
      </c>
      <c r="BR287">
        <v>0</v>
      </c>
      <c r="BS287">
        <v>0</v>
      </c>
      <c r="BT287">
        <v>0</v>
      </c>
      <c r="BU287">
        <v>0</v>
      </c>
      <c r="BV287">
        <v>0</v>
      </c>
      <c r="BW287">
        <v>0</v>
      </c>
      <c r="CX287">
        <f>Y287*Source!I155</f>
        <v>0.13800000000000001</v>
      </c>
      <c r="CY287">
        <f>AB287</f>
        <v>134.65</v>
      </c>
      <c r="CZ287">
        <f>AF287</f>
        <v>134.65</v>
      </c>
      <c r="DA287">
        <f>AJ287</f>
        <v>1</v>
      </c>
      <c r="DB287">
        <f>ROUND(((ROUND(AT287*CZ287,2)*1.2)*1.15),6)</f>
        <v>3.7122000000000002</v>
      </c>
      <c r="DC287">
        <f>ROUND(((ROUND(AT287*AG287,2)*1.2)*1.15),6)</f>
        <v>0.37259999999999999</v>
      </c>
    </row>
    <row r="288" spans="1:107" x14ac:dyDescent="0.2">
      <c r="A288">
        <f>ROW(Source!A155)</f>
        <v>155</v>
      </c>
      <c r="B288">
        <v>76147894</v>
      </c>
      <c r="C288">
        <v>76148612</v>
      </c>
      <c r="D288">
        <v>48977174</v>
      </c>
      <c r="E288">
        <v>1</v>
      </c>
      <c r="F288">
        <v>1</v>
      </c>
      <c r="G288">
        <v>1</v>
      </c>
      <c r="H288">
        <v>2</v>
      </c>
      <c r="I288" t="s">
        <v>676</v>
      </c>
      <c r="J288" t="s">
        <v>677</v>
      </c>
      <c r="K288" t="s">
        <v>678</v>
      </c>
      <c r="L288">
        <v>1368</v>
      </c>
      <c r="N288">
        <v>1011</v>
      </c>
      <c r="O288" t="s">
        <v>633</v>
      </c>
      <c r="P288" t="s">
        <v>633</v>
      </c>
      <c r="Q288">
        <v>1</v>
      </c>
      <c r="W288">
        <v>0</v>
      </c>
      <c r="X288">
        <v>82797005</v>
      </c>
      <c r="Y288">
        <v>2.76E-2</v>
      </c>
      <c r="AA288">
        <v>0</v>
      </c>
      <c r="AB288">
        <v>87.17</v>
      </c>
      <c r="AC288">
        <v>11.6</v>
      </c>
      <c r="AD288">
        <v>0</v>
      </c>
      <c r="AE288">
        <v>0</v>
      </c>
      <c r="AF288">
        <v>87.17</v>
      </c>
      <c r="AG288">
        <v>11.6</v>
      </c>
      <c r="AH288">
        <v>0</v>
      </c>
      <c r="AI288">
        <v>1</v>
      </c>
      <c r="AJ288">
        <v>1</v>
      </c>
      <c r="AK288">
        <v>1</v>
      </c>
      <c r="AL288">
        <v>1</v>
      </c>
      <c r="AN288">
        <v>0</v>
      </c>
      <c r="AO288">
        <v>1</v>
      </c>
      <c r="AP288">
        <v>1</v>
      </c>
      <c r="AQ288">
        <v>0</v>
      </c>
      <c r="AR288">
        <v>0</v>
      </c>
      <c r="AS288" t="s">
        <v>3</v>
      </c>
      <c r="AT288">
        <v>0.02</v>
      </c>
      <c r="AU288" t="s">
        <v>144</v>
      </c>
      <c r="AV288">
        <v>0</v>
      </c>
      <c r="AW288">
        <v>2</v>
      </c>
      <c r="AX288">
        <v>76148624</v>
      </c>
      <c r="AY288">
        <v>1</v>
      </c>
      <c r="AZ288">
        <v>0</v>
      </c>
      <c r="BA288">
        <v>288</v>
      </c>
      <c r="BB288">
        <v>0</v>
      </c>
      <c r="BC288">
        <v>0</v>
      </c>
      <c r="BD288">
        <v>0</v>
      </c>
      <c r="BE288">
        <v>0</v>
      </c>
      <c r="BF288">
        <v>0</v>
      </c>
      <c r="BG288">
        <v>0</v>
      </c>
      <c r="BH288">
        <v>0</v>
      </c>
      <c r="BI288">
        <v>0</v>
      </c>
      <c r="BJ288">
        <v>0</v>
      </c>
      <c r="BK288">
        <v>0</v>
      </c>
      <c r="BL288">
        <v>0</v>
      </c>
      <c r="BM288">
        <v>0</v>
      </c>
      <c r="BN288">
        <v>0</v>
      </c>
      <c r="BO288">
        <v>0</v>
      </c>
      <c r="BP288">
        <v>0</v>
      </c>
      <c r="BQ288">
        <v>0</v>
      </c>
      <c r="BR288">
        <v>0</v>
      </c>
      <c r="BS288">
        <v>0</v>
      </c>
      <c r="BT288">
        <v>0</v>
      </c>
      <c r="BU288">
        <v>0</v>
      </c>
      <c r="BV288">
        <v>0</v>
      </c>
      <c r="BW288">
        <v>0</v>
      </c>
      <c r="CX288">
        <f>Y288*Source!I155</f>
        <v>0.13800000000000001</v>
      </c>
      <c r="CY288">
        <f>AB288</f>
        <v>87.17</v>
      </c>
      <c r="CZ288">
        <f>AF288</f>
        <v>87.17</v>
      </c>
      <c r="DA288">
        <f>AJ288</f>
        <v>1</v>
      </c>
      <c r="DB288">
        <f>ROUND(((ROUND(AT288*CZ288,2)*1.2)*1.15),6)</f>
        <v>2.4011999999999998</v>
      </c>
      <c r="DC288">
        <f>ROUND(((ROUND(AT288*AG288,2)*1.2)*1.15),6)</f>
        <v>0.31740000000000002</v>
      </c>
    </row>
    <row r="289" spans="1:107" x14ac:dyDescent="0.2">
      <c r="A289">
        <f>ROW(Source!A155)</f>
        <v>155</v>
      </c>
      <c r="B289">
        <v>76147894</v>
      </c>
      <c r="C289">
        <v>76148612</v>
      </c>
      <c r="D289">
        <v>48907269</v>
      </c>
      <c r="E289">
        <v>1</v>
      </c>
      <c r="F289">
        <v>1</v>
      </c>
      <c r="G289">
        <v>1</v>
      </c>
      <c r="H289">
        <v>3</v>
      </c>
      <c r="I289" t="s">
        <v>699</v>
      </c>
      <c r="J289" t="s">
        <v>700</v>
      </c>
      <c r="K289" t="s">
        <v>701</v>
      </c>
      <c r="L289">
        <v>1346</v>
      </c>
      <c r="N289">
        <v>1009</v>
      </c>
      <c r="O289" t="s">
        <v>414</v>
      </c>
      <c r="P289" t="s">
        <v>414</v>
      </c>
      <c r="Q289">
        <v>1</v>
      </c>
      <c r="W289">
        <v>0</v>
      </c>
      <c r="X289">
        <v>725821963</v>
      </c>
      <c r="Y289">
        <v>0.1</v>
      </c>
      <c r="AA289">
        <v>9.0399999999999991</v>
      </c>
      <c r="AB289">
        <v>0</v>
      </c>
      <c r="AC289">
        <v>0</v>
      </c>
      <c r="AD289">
        <v>0</v>
      </c>
      <c r="AE289">
        <v>9.0399999999999991</v>
      </c>
      <c r="AF289">
        <v>0</v>
      </c>
      <c r="AG289">
        <v>0</v>
      </c>
      <c r="AH289">
        <v>0</v>
      </c>
      <c r="AI289">
        <v>1</v>
      </c>
      <c r="AJ289">
        <v>1</v>
      </c>
      <c r="AK289">
        <v>1</v>
      </c>
      <c r="AL289">
        <v>1</v>
      </c>
      <c r="AN289">
        <v>0</v>
      </c>
      <c r="AO289">
        <v>1</v>
      </c>
      <c r="AP289">
        <v>0</v>
      </c>
      <c r="AQ289">
        <v>0</v>
      </c>
      <c r="AR289">
        <v>0</v>
      </c>
      <c r="AS289" t="s">
        <v>3</v>
      </c>
      <c r="AT289">
        <v>0.1</v>
      </c>
      <c r="AU289" t="s">
        <v>3</v>
      </c>
      <c r="AV289">
        <v>0</v>
      </c>
      <c r="AW289">
        <v>2</v>
      </c>
      <c r="AX289">
        <v>76148625</v>
      </c>
      <c r="AY289">
        <v>1</v>
      </c>
      <c r="AZ289">
        <v>0</v>
      </c>
      <c r="BA289">
        <v>289</v>
      </c>
      <c r="BB289">
        <v>0</v>
      </c>
      <c r="BC289">
        <v>0</v>
      </c>
      <c r="BD289">
        <v>0</v>
      </c>
      <c r="BE289">
        <v>0</v>
      </c>
      <c r="BF289">
        <v>0</v>
      </c>
      <c r="BG289">
        <v>0</v>
      </c>
      <c r="BH289">
        <v>0</v>
      </c>
      <c r="BI289">
        <v>0</v>
      </c>
      <c r="BJ289">
        <v>0</v>
      </c>
      <c r="BK289">
        <v>0</v>
      </c>
      <c r="BL289">
        <v>0</v>
      </c>
      <c r="BM289">
        <v>0</v>
      </c>
      <c r="BN289">
        <v>0</v>
      </c>
      <c r="BO289">
        <v>0</v>
      </c>
      <c r="BP289">
        <v>0</v>
      </c>
      <c r="BQ289">
        <v>0</v>
      </c>
      <c r="BR289">
        <v>0</v>
      </c>
      <c r="BS289">
        <v>0</v>
      </c>
      <c r="BT289">
        <v>0</v>
      </c>
      <c r="BU289">
        <v>0</v>
      </c>
      <c r="BV289">
        <v>0</v>
      </c>
      <c r="BW289">
        <v>0</v>
      </c>
      <c r="CX289">
        <f>Y289*Source!I155</f>
        <v>0.5</v>
      </c>
      <c r="CY289">
        <f>AA289</f>
        <v>9.0399999999999991</v>
      </c>
      <c r="CZ289">
        <f>AE289</f>
        <v>9.0399999999999991</v>
      </c>
      <c r="DA289">
        <f>AI289</f>
        <v>1</v>
      </c>
      <c r="DB289">
        <f>ROUND(ROUND(AT289*CZ289,2),6)</f>
        <v>0.9</v>
      </c>
      <c r="DC289">
        <f>ROUND(ROUND(AT289*AG289,2),6)</f>
        <v>0</v>
      </c>
    </row>
    <row r="290" spans="1:107" x14ac:dyDescent="0.2">
      <c r="A290">
        <f>ROW(Source!A155)</f>
        <v>155</v>
      </c>
      <c r="B290">
        <v>76147894</v>
      </c>
      <c r="C290">
        <v>76148612</v>
      </c>
      <c r="D290">
        <v>48903217</v>
      </c>
      <c r="E290">
        <v>1</v>
      </c>
      <c r="F290">
        <v>1</v>
      </c>
      <c r="G290">
        <v>1</v>
      </c>
      <c r="H290">
        <v>3</v>
      </c>
      <c r="I290" t="s">
        <v>702</v>
      </c>
      <c r="J290" t="s">
        <v>703</v>
      </c>
      <c r="K290" t="s">
        <v>704</v>
      </c>
      <c r="L290">
        <v>1346</v>
      </c>
      <c r="N290">
        <v>1009</v>
      </c>
      <c r="O290" t="s">
        <v>414</v>
      </c>
      <c r="P290" t="s">
        <v>414</v>
      </c>
      <c r="Q290">
        <v>1</v>
      </c>
      <c r="W290">
        <v>0</v>
      </c>
      <c r="X290">
        <v>-1028395538</v>
      </c>
      <c r="Y290">
        <v>0.05</v>
      </c>
      <c r="AA290">
        <v>28.6</v>
      </c>
      <c r="AB290">
        <v>0</v>
      </c>
      <c r="AC290">
        <v>0</v>
      </c>
      <c r="AD290">
        <v>0</v>
      </c>
      <c r="AE290">
        <v>28.6</v>
      </c>
      <c r="AF290">
        <v>0</v>
      </c>
      <c r="AG290">
        <v>0</v>
      </c>
      <c r="AH290">
        <v>0</v>
      </c>
      <c r="AI290">
        <v>1</v>
      </c>
      <c r="AJ290">
        <v>1</v>
      </c>
      <c r="AK290">
        <v>1</v>
      </c>
      <c r="AL290">
        <v>1</v>
      </c>
      <c r="AN290">
        <v>0</v>
      </c>
      <c r="AO290">
        <v>1</v>
      </c>
      <c r="AP290">
        <v>0</v>
      </c>
      <c r="AQ290">
        <v>0</v>
      </c>
      <c r="AR290">
        <v>0</v>
      </c>
      <c r="AS290" t="s">
        <v>3</v>
      </c>
      <c r="AT290">
        <v>0.05</v>
      </c>
      <c r="AU290" t="s">
        <v>3</v>
      </c>
      <c r="AV290">
        <v>0</v>
      </c>
      <c r="AW290">
        <v>2</v>
      </c>
      <c r="AX290">
        <v>76148626</v>
      </c>
      <c r="AY290">
        <v>1</v>
      </c>
      <c r="AZ290">
        <v>0</v>
      </c>
      <c r="BA290">
        <v>290</v>
      </c>
      <c r="BB290">
        <v>0</v>
      </c>
      <c r="BC290">
        <v>0</v>
      </c>
      <c r="BD290">
        <v>0</v>
      </c>
      <c r="BE290">
        <v>0</v>
      </c>
      <c r="BF290">
        <v>0</v>
      </c>
      <c r="BG290">
        <v>0</v>
      </c>
      <c r="BH290">
        <v>0</v>
      </c>
      <c r="BI290">
        <v>0</v>
      </c>
      <c r="BJ290">
        <v>0</v>
      </c>
      <c r="BK290">
        <v>0</v>
      </c>
      <c r="BL290">
        <v>0</v>
      </c>
      <c r="BM290">
        <v>0</v>
      </c>
      <c r="BN290">
        <v>0</v>
      </c>
      <c r="BO290">
        <v>0</v>
      </c>
      <c r="BP290">
        <v>0</v>
      </c>
      <c r="BQ290">
        <v>0</v>
      </c>
      <c r="BR290">
        <v>0</v>
      </c>
      <c r="BS290">
        <v>0</v>
      </c>
      <c r="BT290">
        <v>0</v>
      </c>
      <c r="BU290">
        <v>0</v>
      </c>
      <c r="BV290">
        <v>0</v>
      </c>
      <c r="BW290">
        <v>0</v>
      </c>
      <c r="CX290">
        <f>Y290*Source!I155</f>
        <v>0.25</v>
      </c>
      <c r="CY290">
        <f>AA290</f>
        <v>28.6</v>
      </c>
      <c r="CZ290">
        <f>AE290</f>
        <v>28.6</v>
      </c>
      <c r="DA290">
        <f>AI290</f>
        <v>1</v>
      </c>
      <c r="DB290">
        <f>ROUND(ROUND(AT290*CZ290,2),6)</f>
        <v>1.43</v>
      </c>
      <c r="DC290">
        <f>ROUND(ROUND(AT290*AG290,2),6)</f>
        <v>0</v>
      </c>
    </row>
    <row r="291" spans="1:107" x14ac:dyDescent="0.2">
      <c r="A291">
        <f>ROW(Source!A155)</f>
        <v>155</v>
      </c>
      <c r="B291">
        <v>76147894</v>
      </c>
      <c r="C291">
        <v>76148612</v>
      </c>
      <c r="D291">
        <v>48903674</v>
      </c>
      <c r="E291">
        <v>1</v>
      </c>
      <c r="F291">
        <v>1</v>
      </c>
      <c r="G291">
        <v>1</v>
      </c>
      <c r="H291">
        <v>3</v>
      </c>
      <c r="I291" t="s">
        <v>705</v>
      </c>
      <c r="J291" t="s">
        <v>706</v>
      </c>
      <c r="K291" t="s">
        <v>707</v>
      </c>
      <c r="L291">
        <v>1346</v>
      </c>
      <c r="N291">
        <v>1009</v>
      </c>
      <c r="O291" t="s">
        <v>414</v>
      </c>
      <c r="P291" t="s">
        <v>414</v>
      </c>
      <c r="Q291">
        <v>1</v>
      </c>
      <c r="W291">
        <v>0</v>
      </c>
      <c r="X291">
        <v>-1295539515</v>
      </c>
      <c r="Y291">
        <v>0.01</v>
      </c>
      <c r="AA291">
        <v>30.4</v>
      </c>
      <c r="AB291">
        <v>0</v>
      </c>
      <c r="AC291">
        <v>0</v>
      </c>
      <c r="AD291">
        <v>0</v>
      </c>
      <c r="AE291">
        <v>30.4</v>
      </c>
      <c r="AF291">
        <v>0</v>
      </c>
      <c r="AG291">
        <v>0</v>
      </c>
      <c r="AH291">
        <v>0</v>
      </c>
      <c r="AI291">
        <v>1</v>
      </c>
      <c r="AJ291">
        <v>1</v>
      </c>
      <c r="AK291">
        <v>1</v>
      </c>
      <c r="AL291">
        <v>1</v>
      </c>
      <c r="AN291">
        <v>0</v>
      </c>
      <c r="AO291">
        <v>1</v>
      </c>
      <c r="AP291">
        <v>0</v>
      </c>
      <c r="AQ291">
        <v>0</v>
      </c>
      <c r="AR291">
        <v>0</v>
      </c>
      <c r="AS291" t="s">
        <v>3</v>
      </c>
      <c r="AT291">
        <v>0.01</v>
      </c>
      <c r="AU291" t="s">
        <v>3</v>
      </c>
      <c r="AV291">
        <v>0</v>
      </c>
      <c r="AW291">
        <v>2</v>
      </c>
      <c r="AX291">
        <v>76148627</v>
      </c>
      <c r="AY291">
        <v>1</v>
      </c>
      <c r="AZ291">
        <v>0</v>
      </c>
      <c r="BA291">
        <v>291</v>
      </c>
      <c r="BB291">
        <v>0</v>
      </c>
      <c r="BC291">
        <v>0</v>
      </c>
      <c r="BD291">
        <v>0</v>
      </c>
      <c r="BE291">
        <v>0</v>
      </c>
      <c r="BF291">
        <v>0</v>
      </c>
      <c r="BG291">
        <v>0</v>
      </c>
      <c r="BH291">
        <v>0</v>
      </c>
      <c r="BI291">
        <v>0</v>
      </c>
      <c r="BJ291">
        <v>0</v>
      </c>
      <c r="BK291">
        <v>0</v>
      </c>
      <c r="BL291">
        <v>0</v>
      </c>
      <c r="BM291">
        <v>0</v>
      </c>
      <c r="BN291">
        <v>0</v>
      </c>
      <c r="BO291">
        <v>0</v>
      </c>
      <c r="BP291">
        <v>0</v>
      </c>
      <c r="BQ291">
        <v>0</v>
      </c>
      <c r="BR291">
        <v>0</v>
      </c>
      <c r="BS291">
        <v>0</v>
      </c>
      <c r="BT291">
        <v>0</v>
      </c>
      <c r="BU291">
        <v>0</v>
      </c>
      <c r="BV291">
        <v>0</v>
      </c>
      <c r="BW291">
        <v>0</v>
      </c>
      <c r="CX291">
        <f>Y291*Source!I155</f>
        <v>0.05</v>
      </c>
      <c r="CY291">
        <f>AA291</f>
        <v>30.4</v>
      </c>
      <c r="CZ291">
        <f>AE291</f>
        <v>30.4</v>
      </c>
      <c r="DA291">
        <f>AI291</f>
        <v>1</v>
      </c>
      <c r="DB291">
        <f>ROUND(ROUND(AT291*CZ291,2),6)</f>
        <v>0.3</v>
      </c>
      <c r="DC291">
        <f>ROUND(ROUND(AT291*AG291,2),6)</f>
        <v>0</v>
      </c>
    </row>
    <row r="292" spans="1:107" x14ac:dyDescent="0.2">
      <c r="A292">
        <f>ROW(Source!A155)</f>
        <v>155</v>
      </c>
      <c r="B292">
        <v>76147894</v>
      </c>
      <c r="C292">
        <v>76148612</v>
      </c>
      <c r="D292">
        <v>48974791</v>
      </c>
      <c r="E292">
        <v>1</v>
      </c>
      <c r="F292">
        <v>1</v>
      </c>
      <c r="G292">
        <v>1</v>
      </c>
      <c r="H292">
        <v>3</v>
      </c>
      <c r="I292" t="s">
        <v>658</v>
      </c>
      <c r="J292" t="s">
        <v>659</v>
      </c>
      <c r="K292" t="s">
        <v>660</v>
      </c>
      <c r="L292">
        <v>1374</v>
      </c>
      <c r="N292">
        <v>1013</v>
      </c>
      <c r="O292" t="s">
        <v>661</v>
      </c>
      <c r="P292" t="s">
        <v>661</v>
      </c>
      <c r="Q292">
        <v>1</v>
      </c>
      <c r="W292">
        <v>0</v>
      </c>
      <c r="X292">
        <v>-1347562341</v>
      </c>
      <c r="Y292">
        <v>0.17</v>
      </c>
      <c r="AA292">
        <v>1</v>
      </c>
      <c r="AB292">
        <v>0</v>
      </c>
      <c r="AC292">
        <v>0</v>
      </c>
      <c r="AD292">
        <v>0</v>
      </c>
      <c r="AE292">
        <v>1</v>
      </c>
      <c r="AF292">
        <v>0</v>
      </c>
      <c r="AG292">
        <v>0</v>
      </c>
      <c r="AH292">
        <v>0</v>
      </c>
      <c r="AI292">
        <v>1</v>
      </c>
      <c r="AJ292">
        <v>1</v>
      </c>
      <c r="AK292">
        <v>1</v>
      </c>
      <c r="AL292">
        <v>1</v>
      </c>
      <c r="AN292">
        <v>0</v>
      </c>
      <c r="AO292">
        <v>1</v>
      </c>
      <c r="AP292">
        <v>0</v>
      </c>
      <c r="AQ292">
        <v>0</v>
      </c>
      <c r="AR292">
        <v>0</v>
      </c>
      <c r="AS292" t="s">
        <v>3</v>
      </c>
      <c r="AT292">
        <v>0.17</v>
      </c>
      <c r="AU292" t="s">
        <v>3</v>
      </c>
      <c r="AV292">
        <v>0</v>
      </c>
      <c r="AW292">
        <v>2</v>
      </c>
      <c r="AX292">
        <v>76148628</v>
      </c>
      <c r="AY292">
        <v>1</v>
      </c>
      <c r="AZ292">
        <v>0</v>
      </c>
      <c r="BA292">
        <v>292</v>
      </c>
      <c r="BB292">
        <v>0</v>
      </c>
      <c r="BC292">
        <v>0</v>
      </c>
      <c r="BD292">
        <v>0</v>
      </c>
      <c r="BE292">
        <v>0</v>
      </c>
      <c r="BF292">
        <v>0</v>
      </c>
      <c r="BG292">
        <v>0</v>
      </c>
      <c r="BH292">
        <v>0</v>
      </c>
      <c r="BI292">
        <v>0</v>
      </c>
      <c r="BJ292">
        <v>0</v>
      </c>
      <c r="BK292">
        <v>0</v>
      </c>
      <c r="BL292">
        <v>0</v>
      </c>
      <c r="BM292">
        <v>0</v>
      </c>
      <c r="BN292">
        <v>0</v>
      </c>
      <c r="BO292">
        <v>0</v>
      </c>
      <c r="BP292">
        <v>0</v>
      </c>
      <c r="BQ292">
        <v>0</v>
      </c>
      <c r="BR292">
        <v>0</v>
      </c>
      <c r="BS292">
        <v>0</v>
      </c>
      <c r="BT292">
        <v>0</v>
      </c>
      <c r="BU292">
        <v>0</v>
      </c>
      <c r="BV292">
        <v>0</v>
      </c>
      <c r="BW292">
        <v>0</v>
      </c>
      <c r="CX292">
        <f>Y292*Source!I155</f>
        <v>0.85000000000000009</v>
      </c>
      <c r="CY292">
        <f>AA292</f>
        <v>1</v>
      </c>
      <c r="CZ292">
        <f>AE292</f>
        <v>1</v>
      </c>
      <c r="DA292">
        <f>AI292</f>
        <v>1</v>
      </c>
      <c r="DB292">
        <f>ROUND(ROUND(AT292*CZ292,2),6)</f>
        <v>0.17</v>
      </c>
      <c r="DC292">
        <f>ROUND(ROUND(AT292*AG292,2),6)</f>
        <v>0</v>
      </c>
    </row>
    <row r="293" spans="1:107" x14ac:dyDescent="0.2">
      <c r="A293">
        <f>ROW(Source!A164)</f>
        <v>164</v>
      </c>
      <c r="B293">
        <v>76147896</v>
      </c>
      <c r="C293">
        <v>76148633</v>
      </c>
      <c r="D293">
        <v>42326370</v>
      </c>
      <c r="E293">
        <v>1</v>
      </c>
      <c r="F293">
        <v>1</v>
      </c>
      <c r="G293">
        <v>1</v>
      </c>
      <c r="H293">
        <v>1</v>
      </c>
      <c r="I293" t="s">
        <v>662</v>
      </c>
      <c r="J293" t="s">
        <v>3</v>
      </c>
      <c r="K293" t="s">
        <v>663</v>
      </c>
      <c r="L293">
        <v>1369</v>
      </c>
      <c r="N293">
        <v>1013</v>
      </c>
      <c r="O293" t="s">
        <v>623</v>
      </c>
      <c r="P293" t="s">
        <v>623</v>
      </c>
      <c r="Q293">
        <v>1</v>
      </c>
      <c r="W293">
        <v>0</v>
      </c>
      <c r="X293">
        <v>489703996</v>
      </c>
      <c r="Y293">
        <v>3.2256</v>
      </c>
      <c r="AA293">
        <v>0</v>
      </c>
      <c r="AB293">
        <v>0</v>
      </c>
      <c r="AC293">
        <v>0</v>
      </c>
      <c r="AD293">
        <v>9.6199999999999992</v>
      </c>
      <c r="AE293">
        <v>0</v>
      </c>
      <c r="AF293">
        <v>0</v>
      </c>
      <c r="AG293">
        <v>0</v>
      </c>
      <c r="AH293">
        <v>9.6199999999999992</v>
      </c>
      <c r="AI293">
        <v>1</v>
      </c>
      <c r="AJ293">
        <v>1</v>
      </c>
      <c r="AK293">
        <v>1</v>
      </c>
      <c r="AL293">
        <v>1</v>
      </c>
      <c r="AN293">
        <v>0</v>
      </c>
      <c r="AO293">
        <v>1</v>
      </c>
      <c r="AP293">
        <v>1</v>
      </c>
      <c r="AQ293">
        <v>0</v>
      </c>
      <c r="AR293">
        <v>0</v>
      </c>
      <c r="AS293" t="s">
        <v>3</v>
      </c>
      <c r="AT293">
        <v>1.68</v>
      </c>
      <c r="AU293" t="s">
        <v>75</v>
      </c>
      <c r="AV293">
        <v>1</v>
      </c>
      <c r="AW293">
        <v>2</v>
      </c>
      <c r="AX293">
        <v>76148643</v>
      </c>
      <c r="AY293">
        <v>1</v>
      </c>
      <c r="AZ293">
        <v>0</v>
      </c>
      <c r="BA293">
        <v>293</v>
      </c>
      <c r="BB293">
        <v>0</v>
      </c>
      <c r="BC293">
        <v>0</v>
      </c>
      <c r="BD293">
        <v>0</v>
      </c>
      <c r="BE293">
        <v>0</v>
      </c>
      <c r="BF293">
        <v>0</v>
      </c>
      <c r="BG293">
        <v>0</v>
      </c>
      <c r="BH293">
        <v>0</v>
      </c>
      <c r="BI293">
        <v>0</v>
      </c>
      <c r="BJ293">
        <v>0</v>
      </c>
      <c r="BK293">
        <v>0</v>
      </c>
      <c r="BL293">
        <v>0</v>
      </c>
      <c r="BM293">
        <v>0</v>
      </c>
      <c r="BN293">
        <v>0</v>
      </c>
      <c r="BO293">
        <v>0</v>
      </c>
      <c r="BP293">
        <v>0</v>
      </c>
      <c r="BQ293">
        <v>0</v>
      </c>
      <c r="BR293">
        <v>0</v>
      </c>
      <c r="BS293">
        <v>0</v>
      </c>
      <c r="BT293">
        <v>0</v>
      </c>
      <c r="BU293">
        <v>0</v>
      </c>
      <c r="BV293">
        <v>0</v>
      </c>
      <c r="BW293">
        <v>0</v>
      </c>
      <c r="CX293">
        <f>Y293*Source!I164</f>
        <v>19.3536</v>
      </c>
      <c r="CY293">
        <f>AD293</f>
        <v>9.6199999999999992</v>
      </c>
      <c r="CZ293">
        <f>AH293</f>
        <v>9.6199999999999992</v>
      </c>
      <c r="DA293">
        <f>AL293</f>
        <v>1</v>
      </c>
      <c r="DB293">
        <f>ROUND((ROUND(AT293*CZ293,2)*1.2*1.6),6)</f>
        <v>31.027200000000001</v>
      </c>
      <c r="DC293">
        <f>ROUND((ROUND(AT293*AG293,2)*1.2*1.6),6)</f>
        <v>0</v>
      </c>
    </row>
    <row r="294" spans="1:107" x14ac:dyDescent="0.2">
      <c r="A294">
        <f>ROW(Source!A164)</f>
        <v>164</v>
      </c>
      <c r="B294">
        <v>76147896</v>
      </c>
      <c r="C294">
        <v>76148633</v>
      </c>
      <c r="D294">
        <v>121548</v>
      </c>
      <c r="E294">
        <v>1</v>
      </c>
      <c r="F294">
        <v>1</v>
      </c>
      <c r="G294">
        <v>1</v>
      </c>
      <c r="H294">
        <v>1</v>
      </c>
      <c r="I294" t="s">
        <v>30</v>
      </c>
      <c r="J294" t="s">
        <v>3</v>
      </c>
      <c r="K294" t="s">
        <v>628</v>
      </c>
      <c r="L294">
        <v>608254</v>
      </c>
      <c r="N294">
        <v>1013</v>
      </c>
      <c r="O294" t="s">
        <v>629</v>
      </c>
      <c r="P294" t="s">
        <v>629</v>
      </c>
      <c r="Q294">
        <v>1</v>
      </c>
      <c r="W294">
        <v>0</v>
      </c>
      <c r="X294">
        <v>-185737400</v>
      </c>
      <c r="Y294">
        <v>1.9200000000000002E-2</v>
      </c>
      <c r="AA294">
        <v>0</v>
      </c>
      <c r="AB294">
        <v>0</v>
      </c>
      <c r="AC294">
        <v>0</v>
      </c>
      <c r="AD294">
        <v>0</v>
      </c>
      <c r="AE294">
        <v>0</v>
      </c>
      <c r="AF294">
        <v>0</v>
      </c>
      <c r="AG294">
        <v>0</v>
      </c>
      <c r="AH294">
        <v>0</v>
      </c>
      <c r="AI294">
        <v>1</v>
      </c>
      <c r="AJ294">
        <v>1</v>
      </c>
      <c r="AK294">
        <v>1</v>
      </c>
      <c r="AL294">
        <v>1</v>
      </c>
      <c r="AN294">
        <v>0</v>
      </c>
      <c r="AO294">
        <v>1</v>
      </c>
      <c r="AP294">
        <v>1</v>
      </c>
      <c r="AQ294">
        <v>0</v>
      </c>
      <c r="AR294">
        <v>0</v>
      </c>
      <c r="AS294" t="s">
        <v>3</v>
      </c>
      <c r="AT294">
        <v>0.01</v>
      </c>
      <c r="AU294" t="s">
        <v>75</v>
      </c>
      <c r="AV294">
        <v>2</v>
      </c>
      <c r="AW294">
        <v>2</v>
      </c>
      <c r="AX294">
        <v>76148644</v>
      </c>
      <c r="AY294">
        <v>1</v>
      </c>
      <c r="AZ294">
        <v>0</v>
      </c>
      <c r="BA294">
        <v>294</v>
      </c>
      <c r="BB294">
        <v>0</v>
      </c>
      <c r="BC294">
        <v>0</v>
      </c>
      <c r="BD294">
        <v>0</v>
      </c>
      <c r="BE294">
        <v>0</v>
      </c>
      <c r="BF294">
        <v>0</v>
      </c>
      <c r="BG294">
        <v>0</v>
      </c>
      <c r="BH294">
        <v>0</v>
      </c>
      <c r="BI294">
        <v>0</v>
      </c>
      <c r="BJ294">
        <v>0</v>
      </c>
      <c r="BK294">
        <v>0</v>
      </c>
      <c r="BL294">
        <v>0</v>
      </c>
      <c r="BM294">
        <v>0</v>
      </c>
      <c r="BN294">
        <v>0</v>
      </c>
      <c r="BO294">
        <v>0</v>
      </c>
      <c r="BP294">
        <v>0</v>
      </c>
      <c r="BQ294">
        <v>0</v>
      </c>
      <c r="BR294">
        <v>0</v>
      </c>
      <c r="BS294">
        <v>0</v>
      </c>
      <c r="BT294">
        <v>0</v>
      </c>
      <c r="BU294">
        <v>0</v>
      </c>
      <c r="BV294">
        <v>0</v>
      </c>
      <c r="BW294">
        <v>0</v>
      </c>
      <c r="CX294">
        <f>Y294*Source!I164</f>
        <v>0.11520000000000001</v>
      </c>
      <c r="CY294">
        <f>AD294</f>
        <v>0</v>
      </c>
      <c r="CZ294">
        <f>AH294</f>
        <v>0</v>
      </c>
      <c r="DA294">
        <f>AL294</f>
        <v>1</v>
      </c>
      <c r="DB294">
        <f>ROUND((ROUND(AT294*CZ294,2)*1.2*1.6),6)</f>
        <v>0</v>
      </c>
      <c r="DC294">
        <f>ROUND((ROUND(AT294*AG294,2)*1.2*1.6),6)</f>
        <v>0</v>
      </c>
    </row>
    <row r="295" spans="1:107" x14ac:dyDescent="0.2">
      <c r="A295">
        <f>ROW(Source!A164)</f>
        <v>164</v>
      </c>
      <c r="B295">
        <v>76147896</v>
      </c>
      <c r="C295">
        <v>76148633</v>
      </c>
      <c r="D295">
        <v>48975304</v>
      </c>
      <c r="E295">
        <v>1</v>
      </c>
      <c r="F295">
        <v>1</v>
      </c>
      <c r="G295">
        <v>1</v>
      </c>
      <c r="H295">
        <v>2</v>
      </c>
      <c r="I295" t="s">
        <v>664</v>
      </c>
      <c r="J295" t="s">
        <v>665</v>
      </c>
      <c r="K295" t="s">
        <v>666</v>
      </c>
      <c r="L295">
        <v>1368</v>
      </c>
      <c r="N295">
        <v>1011</v>
      </c>
      <c r="O295" t="s">
        <v>633</v>
      </c>
      <c r="P295" t="s">
        <v>633</v>
      </c>
      <c r="Q295">
        <v>1</v>
      </c>
      <c r="W295">
        <v>0</v>
      </c>
      <c r="X295">
        <v>-1000709144</v>
      </c>
      <c r="Y295">
        <v>1.9200000000000002E-2</v>
      </c>
      <c r="AA295">
        <v>0</v>
      </c>
      <c r="AB295">
        <v>134.65</v>
      </c>
      <c r="AC295">
        <v>13.5</v>
      </c>
      <c r="AD295">
        <v>0</v>
      </c>
      <c r="AE295">
        <v>0</v>
      </c>
      <c r="AF295">
        <v>134.65</v>
      </c>
      <c r="AG295">
        <v>13.5</v>
      </c>
      <c r="AH295">
        <v>0</v>
      </c>
      <c r="AI295">
        <v>1</v>
      </c>
      <c r="AJ295">
        <v>1</v>
      </c>
      <c r="AK295">
        <v>1</v>
      </c>
      <c r="AL295">
        <v>1</v>
      </c>
      <c r="AN295">
        <v>0</v>
      </c>
      <c r="AO295">
        <v>1</v>
      </c>
      <c r="AP295">
        <v>1</v>
      </c>
      <c r="AQ295">
        <v>0</v>
      </c>
      <c r="AR295">
        <v>0</v>
      </c>
      <c r="AS295" t="s">
        <v>3</v>
      </c>
      <c r="AT295">
        <v>0.01</v>
      </c>
      <c r="AU295" t="s">
        <v>75</v>
      </c>
      <c r="AV295">
        <v>0</v>
      </c>
      <c r="AW295">
        <v>2</v>
      </c>
      <c r="AX295">
        <v>76148645</v>
      </c>
      <c r="AY295">
        <v>1</v>
      </c>
      <c r="AZ295">
        <v>0</v>
      </c>
      <c r="BA295">
        <v>295</v>
      </c>
      <c r="BB295">
        <v>0</v>
      </c>
      <c r="BC295">
        <v>0</v>
      </c>
      <c r="BD295">
        <v>0</v>
      </c>
      <c r="BE295">
        <v>0</v>
      </c>
      <c r="BF295">
        <v>0</v>
      </c>
      <c r="BG295">
        <v>0</v>
      </c>
      <c r="BH295">
        <v>0</v>
      </c>
      <c r="BI295">
        <v>0</v>
      </c>
      <c r="BJ295">
        <v>0</v>
      </c>
      <c r="BK295">
        <v>0</v>
      </c>
      <c r="BL295">
        <v>0</v>
      </c>
      <c r="BM295">
        <v>0</v>
      </c>
      <c r="BN295">
        <v>0</v>
      </c>
      <c r="BO295">
        <v>0</v>
      </c>
      <c r="BP295">
        <v>0</v>
      </c>
      <c r="BQ295">
        <v>0</v>
      </c>
      <c r="BR295">
        <v>0</v>
      </c>
      <c r="BS295">
        <v>0</v>
      </c>
      <c r="BT295">
        <v>0</v>
      </c>
      <c r="BU295">
        <v>0</v>
      </c>
      <c r="BV295">
        <v>0</v>
      </c>
      <c r="BW295">
        <v>0</v>
      </c>
      <c r="CX295">
        <f>Y295*Source!I164</f>
        <v>0.11520000000000001</v>
      </c>
      <c r="CY295">
        <f>AB295</f>
        <v>134.65</v>
      </c>
      <c r="CZ295">
        <f>AF295</f>
        <v>134.65</v>
      </c>
      <c r="DA295">
        <f>AJ295</f>
        <v>1</v>
      </c>
      <c r="DB295">
        <f>ROUND((ROUND(AT295*CZ295,2)*1.2*1.6),6)</f>
        <v>2.5920000000000001</v>
      </c>
      <c r="DC295">
        <f>ROUND((ROUND(AT295*AG295,2)*1.2*1.6),6)</f>
        <v>0.26879999999999998</v>
      </c>
    </row>
    <row r="296" spans="1:107" x14ac:dyDescent="0.2">
      <c r="A296">
        <f>ROW(Source!A164)</f>
        <v>164</v>
      </c>
      <c r="B296">
        <v>76147896</v>
      </c>
      <c r="C296">
        <v>76148633</v>
      </c>
      <c r="D296">
        <v>48977174</v>
      </c>
      <c r="E296">
        <v>1</v>
      </c>
      <c r="F296">
        <v>1</v>
      </c>
      <c r="G296">
        <v>1</v>
      </c>
      <c r="H296">
        <v>2</v>
      </c>
      <c r="I296" t="s">
        <v>676</v>
      </c>
      <c r="J296" t="s">
        <v>677</v>
      </c>
      <c r="K296" t="s">
        <v>678</v>
      </c>
      <c r="L296">
        <v>1368</v>
      </c>
      <c r="N296">
        <v>1011</v>
      </c>
      <c r="O296" t="s">
        <v>633</v>
      </c>
      <c r="P296" t="s">
        <v>633</v>
      </c>
      <c r="Q296">
        <v>1</v>
      </c>
      <c r="W296">
        <v>0</v>
      </c>
      <c r="X296">
        <v>82797005</v>
      </c>
      <c r="Y296">
        <v>1.9200000000000002E-2</v>
      </c>
      <c r="AA296">
        <v>0</v>
      </c>
      <c r="AB296">
        <v>87.17</v>
      </c>
      <c r="AC296">
        <v>11.6</v>
      </c>
      <c r="AD296">
        <v>0</v>
      </c>
      <c r="AE296">
        <v>0</v>
      </c>
      <c r="AF296">
        <v>87.17</v>
      </c>
      <c r="AG296">
        <v>11.6</v>
      </c>
      <c r="AH296">
        <v>0</v>
      </c>
      <c r="AI296">
        <v>1</v>
      </c>
      <c r="AJ296">
        <v>1</v>
      </c>
      <c r="AK296">
        <v>1</v>
      </c>
      <c r="AL296">
        <v>1</v>
      </c>
      <c r="AN296">
        <v>0</v>
      </c>
      <c r="AO296">
        <v>1</v>
      </c>
      <c r="AP296">
        <v>1</v>
      </c>
      <c r="AQ296">
        <v>0</v>
      </c>
      <c r="AR296">
        <v>0</v>
      </c>
      <c r="AS296" t="s">
        <v>3</v>
      </c>
      <c r="AT296">
        <v>0.01</v>
      </c>
      <c r="AU296" t="s">
        <v>75</v>
      </c>
      <c r="AV296">
        <v>0</v>
      </c>
      <c r="AW296">
        <v>2</v>
      </c>
      <c r="AX296">
        <v>76148646</v>
      </c>
      <c r="AY296">
        <v>1</v>
      </c>
      <c r="AZ296">
        <v>0</v>
      </c>
      <c r="BA296">
        <v>296</v>
      </c>
      <c r="BB296">
        <v>0</v>
      </c>
      <c r="BC296">
        <v>0</v>
      </c>
      <c r="BD296">
        <v>0</v>
      </c>
      <c r="BE296">
        <v>0</v>
      </c>
      <c r="BF296">
        <v>0</v>
      </c>
      <c r="BG296">
        <v>0</v>
      </c>
      <c r="BH296">
        <v>0</v>
      </c>
      <c r="BI296">
        <v>0</v>
      </c>
      <c r="BJ296">
        <v>0</v>
      </c>
      <c r="BK296">
        <v>0</v>
      </c>
      <c r="BL296">
        <v>0</v>
      </c>
      <c r="BM296">
        <v>0</v>
      </c>
      <c r="BN296">
        <v>0</v>
      </c>
      <c r="BO296">
        <v>0</v>
      </c>
      <c r="BP296">
        <v>0</v>
      </c>
      <c r="BQ296">
        <v>0</v>
      </c>
      <c r="BR296">
        <v>0</v>
      </c>
      <c r="BS296">
        <v>0</v>
      </c>
      <c r="BT296">
        <v>0</v>
      </c>
      <c r="BU296">
        <v>0</v>
      </c>
      <c r="BV296">
        <v>0</v>
      </c>
      <c r="BW296">
        <v>0</v>
      </c>
      <c r="CX296">
        <f>Y296*Source!I164</f>
        <v>0.11520000000000001</v>
      </c>
      <c r="CY296">
        <f>AB296</f>
        <v>87.17</v>
      </c>
      <c r="CZ296">
        <f>AF296</f>
        <v>87.17</v>
      </c>
      <c r="DA296">
        <f>AJ296</f>
        <v>1</v>
      </c>
      <c r="DB296">
        <f>ROUND((ROUND(AT296*CZ296,2)*1.2*1.6),6)</f>
        <v>1.6704000000000001</v>
      </c>
      <c r="DC296">
        <f>ROUND((ROUND(AT296*AG296,2)*1.2*1.6),6)</f>
        <v>0.23039999999999999</v>
      </c>
    </row>
    <row r="297" spans="1:107" x14ac:dyDescent="0.2">
      <c r="A297">
        <f>ROW(Source!A164)</f>
        <v>164</v>
      </c>
      <c r="B297">
        <v>76147896</v>
      </c>
      <c r="C297">
        <v>76148633</v>
      </c>
      <c r="D297">
        <v>48900459</v>
      </c>
      <c r="E297">
        <v>1</v>
      </c>
      <c r="F297">
        <v>1</v>
      </c>
      <c r="G297">
        <v>1</v>
      </c>
      <c r="H297">
        <v>3</v>
      </c>
      <c r="I297" t="s">
        <v>708</v>
      </c>
      <c r="J297" t="s">
        <v>709</v>
      </c>
      <c r="K297" t="s">
        <v>710</v>
      </c>
      <c r="L297">
        <v>1348</v>
      </c>
      <c r="N297">
        <v>1009</v>
      </c>
      <c r="O297" t="s">
        <v>362</v>
      </c>
      <c r="P297" t="s">
        <v>362</v>
      </c>
      <c r="Q297">
        <v>1000</v>
      </c>
      <c r="W297">
        <v>0</v>
      </c>
      <c r="X297">
        <v>805469523</v>
      </c>
      <c r="Y297">
        <v>8.0000000000000004E-4</v>
      </c>
      <c r="AA297">
        <v>4488.3999999999996</v>
      </c>
      <c r="AB297">
        <v>0</v>
      </c>
      <c r="AC297">
        <v>0</v>
      </c>
      <c r="AD297">
        <v>0</v>
      </c>
      <c r="AE297">
        <v>4488.3999999999996</v>
      </c>
      <c r="AF297">
        <v>0</v>
      </c>
      <c r="AG297">
        <v>0</v>
      </c>
      <c r="AH297">
        <v>0</v>
      </c>
      <c r="AI297">
        <v>1</v>
      </c>
      <c r="AJ297">
        <v>1</v>
      </c>
      <c r="AK297">
        <v>1</v>
      </c>
      <c r="AL297">
        <v>1</v>
      </c>
      <c r="AN297">
        <v>0</v>
      </c>
      <c r="AO297">
        <v>1</v>
      </c>
      <c r="AP297">
        <v>0</v>
      </c>
      <c r="AQ297">
        <v>0</v>
      </c>
      <c r="AR297">
        <v>0</v>
      </c>
      <c r="AS297" t="s">
        <v>3</v>
      </c>
      <c r="AT297">
        <v>8.0000000000000004E-4</v>
      </c>
      <c r="AU297" t="s">
        <v>3</v>
      </c>
      <c r="AV297">
        <v>0</v>
      </c>
      <c r="AW297">
        <v>2</v>
      </c>
      <c r="AX297">
        <v>76148647</v>
      </c>
      <c r="AY297">
        <v>1</v>
      </c>
      <c r="AZ297">
        <v>0</v>
      </c>
      <c r="BA297">
        <v>297</v>
      </c>
      <c r="BB297">
        <v>0</v>
      </c>
      <c r="BC297">
        <v>0</v>
      </c>
      <c r="BD297">
        <v>0</v>
      </c>
      <c r="BE297">
        <v>0</v>
      </c>
      <c r="BF297">
        <v>0</v>
      </c>
      <c r="BG297">
        <v>0</v>
      </c>
      <c r="BH297">
        <v>0</v>
      </c>
      <c r="BI297">
        <v>0</v>
      </c>
      <c r="BJ297">
        <v>0</v>
      </c>
      <c r="BK297">
        <v>0</v>
      </c>
      <c r="BL297">
        <v>0</v>
      </c>
      <c r="BM297">
        <v>0</v>
      </c>
      <c r="BN297">
        <v>0</v>
      </c>
      <c r="BO297">
        <v>0</v>
      </c>
      <c r="BP297">
        <v>0</v>
      </c>
      <c r="BQ297">
        <v>0</v>
      </c>
      <c r="BR297">
        <v>0</v>
      </c>
      <c r="BS297">
        <v>0</v>
      </c>
      <c r="BT297">
        <v>0</v>
      </c>
      <c r="BU297">
        <v>0</v>
      </c>
      <c r="BV297">
        <v>0</v>
      </c>
      <c r="BW297">
        <v>0</v>
      </c>
      <c r="CX297">
        <f>Y297*Source!I164</f>
        <v>4.8000000000000004E-3</v>
      </c>
      <c r="CY297">
        <f>AA297</f>
        <v>4488.3999999999996</v>
      </c>
      <c r="CZ297">
        <f>AE297</f>
        <v>4488.3999999999996</v>
      </c>
      <c r="DA297">
        <f>AI297</f>
        <v>1</v>
      </c>
      <c r="DB297">
        <f>ROUND(ROUND(AT297*CZ297,2),6)</f>
        <v>3.59</v>
      </c>
      <c r="DC297">
        <f>ROUND(ROUND(AT297*AG297,2),6)</f>
        <v>0</v>
      </c>
    </row>
    <row r="298" spans="1:107" x14ac:dyDescent="0.2">
      <c r="A298">
        <f>ROW(Source!A164)</f>
        <v>164</v>
      </c>
      <c r="B298">
        <v>76147896</v>
      </c>
      <c r="C298">
        <v>76148633</v>
      </c>
      <c r="D298">
        <v>48900495</v>
      </c>
      <c r="E298">
        <v>1</v>
      </c>
      <c r="F298">
        <v>1</v>
      </c>
      <c r="G298">
        <v>1</v>
      </c>
      <c r="H298">
        <v>3</v>
      </c>
      <c r="I298" t="s">
        <v>711</v>
      </c>
      <c r="J298" t="s">
        <v>712</v>
      </c>
      <c r="K298" t="s">
        <v>713</v>
      </c>
      <c r="L298">
        <v>1346</v>
      </c>
      <c r="N298">
        <v>1009</v>
      </c>
      <c r="O298" t="s">
        <v>414</v>
      </c>
      <c r="P298" t="s">
        <v>414</v>
      </c>
      <c r="Q298">
        <v>1</v>
      </c>
      <c r="W298">
        <v>0</v>
      </c>
      <c r="X298">
        <v>1918055629</v>
      </c>
      <c r="Y298">
        <v>0.15</v>
      </c>
      <c r="AA298">
        <v>6.09</v>
      </c>
      <c r="AB298">
        <v>0</v>
      </c>
      <c r="AC298">
        <v>0</v>
      </c>
      <c r="AD298">
        <v>0</v>
      </c>
      <c r="AE298">
        <v>6.09</v>
      </c>
      <c r="AF298">
        <v>0</v>
      </c>
      <c r="AG298">
        <v>0</v>
      </c>
      <c r="AH298">
        <v>0</v>
      </c>
      <c r="AI298">
        <v>1</v>
      </c>
      <c r="AJ298">
        <v>1</v>
      </c>
      <c r="AK298">
        <v>1</v>
      </c>
      <c r="AL298">
        <v>1</v>
      </c>
      <c r="AN298">
        <v>0</v>
      </c>
      <c r="AO298">
        <v>1</v>
      </c>
      <c r="AP298">
        <v>0</v>
      </c>
      <c r="AQ298">
        <v>0</v>
      </c>
      <c r="AR298">
        <v>0</v>
      </c>
      <c r="AS298" t="s">
        <v>3</v>
      </c>
      <c r="AT298">
        <v>0.15</v>
      </c>
      <c r="AU298" t="s">
        <v>3</v>
      </c>
      <c r="AV298">
        <v>0</v>
      </c>
      <c r="AW298">
        <v>2</v>
      </c>
      <c r="AX298">
        <v>76148648</v>
      </c>
      <c r="AY298">
        <v>1</v>
      </c>
      <c r="AZ298">
        <v>0</v>
      </c>
      <c r="BA298">
        <v>298</v>
      </c>
      <c r="BB298">
        <v>0</v>
      </c>
      <c r="BC298">
        <v>0</v>
      </c>
      <c r="BD298">
        <v>0</v>
      </c>
      <c r="BE298">
        <v>0</v>
      </c>
      <c r="BF298">
        <v>0</v>
      </c>
      <c r="BG298">
        <v>0</v>
      </c>
      <c r="BH298">
        <v>0</v>
      </c>
      <c r="BI298">
        <v>0</v>
      </c>
      <c r="BJ298">
        <v>0</v>
      </c>
      <c r="BK298">
        <v>0</v>
      </c>
      <c r="BL298">
        <v>0</v>
      </c>
      <c r="BM298">
        <v>0</v>
      </c>
      <c r="BN298">
        <v>0</v>
      </c>
      <c r="BO298">
        <v>0</v>
      </c>
      <c r="BP298">
        <v>0</v>
      </c>
      <c r="BQ298">
        <v>0</v>
      </c>
      <c r="BR298">
        <v>0</v>
      </c>
      <c r="BS298">
        <v>0</v>
      </c>
      <c r="BT298">
        <v>0</v>
      </c>
      <c r="BU298">
        <v>0</v>
      </c>
      <c r="BV298">
        <v>0</v>
      </c>
      <c r="BW298">
        <v>0</v>
      </c>
      <c r="CX298">
        <f>Y298*Source!I164</f>
        <v>0.89999999999999991</v>
      </c>
      <c r="CY298">
        <f>AA298</f>
        <v>6.09</v>
      </c>
      <c r="CZ298">
        <f>AE298</f>
        <v>6.09</v>
      </c>
      <c r="DA298">
        <f>AI298</f>
        <v>1</v>
      </c>
      <c r="DB298">
        <f>ROUND(ROUND(AT298*CZ298,2),6)</f>
        <v>0.91</v>
      </c>
      <c r="DC298">
        <f>ROUND(ROUND(AT298*AG298,2),6)</f>
        <v>0</v>
      </c>
    </row>
    <row r="299" spans="1:107" x14ac:dyDescent="0.2">
      <c r="A299">
        <f>ROW(Source!A164)</f>
        <v>164</v>
      </c>
      <c r="B299">
        <v>76147896</v>
      </c>
      <c r="C299">
        <v>76148633</v>
      </c>
      <c r="D299">
        <v>48903634</v>
      </c>
      <c r="E299">
        <v>1</v>
      </c>
      <c r="F299">
        <v>1</v>
      </c>
      <c r="G299">
        <v>1</v>
      </c>
      <c r="H299">
        <v>3</v>
      </c>
      <c r="I299" t="s">
        <v>679</v>
      </c>
      <c r="J299" t="s">
        <v>680</v>
      </c>
      <c r="K299" t="s">
        <v>681</v>
      </c>
      <c r="L299">
        <v>1308</v>
      </c>
      <c r="N299">
        <v>1003</v>
      </c>
      <c r="O299" t="s">
        <v>345</v>
      </c>
      <c r="P299" t="s">
        <v>345</v>
      </c>
      <c r="Q299">
        <v>100</v>
      </c>
      <c r="W299">
        <v>0</v>
      </c>
      <c r="X299">
        <v>96057515</v>
      </c>
      <c r="Y299">
        <v>2.3999999999999998E-3</v>
      </c>
      <c r="AA299">
        <v>120</v>
      </c>
      <c r="AB299">
        <v>0</v>
      </c>
      <c r="AC299">
        <v>0</v>
      </c>
      <c r="AD299">
        <v>0</v>
      </c>
      <c r="AE299">
        <v>120</v>
      </c>
      <c r="AF299">
        <v>0</v>
      </c>
      <c r="AG299">
        <v>0</v>
      </c>
      <c r="AH299">
        <v>0</v>
      </c>
      <c r="AI299">
        <v>1</v>
      </c>
      <c r="AJ299">
        <v>1</v>
      </c>
      <c r="AK299">
        <v>1</v>
      </c>
      <c r="AL299">
        <v>1</v>
      </c>
      <c r="AN299">
        <v>0</v>
      </c>
      <c r="AO299">
        <v>1</v>
      </c>
      <c r="AP299">
        <v>0</v>
      </c>
      <c r="AQ299">
        <v>0</v>
      </c>
      <c r="AR299">
        <v>0</v>
      </c>
      <c r="AS299" t="s">
        <v>3</v>
      </c>
      <c r="AT299">
        <v>2.3999999999999998E-3</v>
      </c>
      <c r="AU299" t="s">
        <v>3</v>
      </c>
      <c r="AV299">
        <v>0</v>
      </c>
      <c r="AW299">
        <v>2</v>
      </c>
      <c r="AX299">
        <v>76148649</v>
      </c>
      <c r="AY299">
        <v>1</v>
      </c>
      <c r="AZ299">
        <v>0</v>
      </c>
      <c r="BA299">
        <v>299</v>
      </c>
      <c r="BB299">
        <v>0</v>
      </c>
      <c r="BC299">
        <v>0</v>
      </c>
      <c r="BD299">
        <v>0</v>
      </c>
      <c r="BE299">
        <v>0</v>
      </c>
      <c r="BF299">
        <v>0</v>
      </c>
      <c r="BG299">
        <v>0</v>
      </c>
      <c r="BH299">
        <v>0</v>
      </c>
      <c r="BI299">
        <v>0</v>
      </c>
      <c r="BJ299">
        <v>0</v>
      </c>
      <c r="BK299">
        <v>0</v>
      </c>
      <c r="BL299">
        <v>0</v>
      </c>
      <c r="BM299">
        <v>0</v>
      </c>
      <c r="BN299">
        <v>0</v>
      </c>
      <c r="BO299">
        <v>0</v>
      </c>
      <c r="BP299">
        <v>0</v>
      </c>
      <c r="BQ299">
        <v>0</v>
      </c>
      <c r="BR299">
        <v>0</v>
      </c>
      <c r="BS299">
        <v>0</v>
      </c>
      <c r="BT299">
        <v>0</v>
      </c>
      <c r="BU299">
        <v>0</v>
      </c>
      <c r="BV299">
        <v>0</v>
      </c>
      <c r="BW299">
        <v>0</v>
      </c>
      <c r="CX299">
        <f>Y299*Source!I164</f>
        <v>1.44E-2</v>
      </c>
      <c r="CY299">
        <f>AA299</f>
        <v>120</v>
      </c>
      <c r="CZ299">
        <f>AE299</f>
        <v>120</v>
      </c>
      <c r="DA299">
        <f>AI299</f>
        <v>1</v>
      </c>
      <c r="DB299">
        <f>ROUND(ROUND(AT299*CZ299,2),6)</f>
        <v>0.28999999999999998</v>
      </c>
      <c r="DC299">
        <f>ROUND(ROUND(AT299*AG299,2),6)</f>
        <v>0</v>
      </c>
    </row>
    <row r="300" spans="1:107" x14ac:dyDescent="0.2">
      <c r="A300">
        <f>ROW(Source!A164)</f>
        <v>164</v>
      </c>
      <c r="B300">
        <v>76147896</v>
      </c>
      <c r="C300">
        <v>76148633</v>
      </c>
      <c r="D300">
        <v>48974621</v>
      </c>
      <c r="E300">
        <v>1</v>
      </c>
      <c r="F300">
        <v>1</v>
      </c>
      <c r="G300">
        <v>1</v>
      </c>
      <c r="H300">
        <v>3</v>
      </c>
      <c r="I300" t="s">
        <v>714</v>
      </c>
      <c r="J300" t="s">
        <v>715</v>
      </c>
      <c r="K300" t="s">
        <v>716</v>
      </c>
      <c r="L300">
        <v>1348</v>
      </c>
      <c r="N300">
        <v>1009</v>
      </c>
      <c r="O300" t="s">
        <v>362</v>
      </c>
      <c r="P300" t="s">
        <v>362</v>
      </c>
      <c r="Q300">
        <v>1000</v>
      </c>
      <c r="W300">
        <v>0</v>
      </c>
      <c r="X300">
        <v>-1744242340</v>
      </c>
      <c r="Y300">
        <v>1.0000000000000001E-5</v>
      </c>
      <c r="AA300">
        <v>8105.71</v>
      </c>
      <c r="AB300">
        <v>0</v>
      </c>
      <c r="AC300">
        <v>0</v>
      </c>
      <c r="AD300">
        <v>0</v>
      </c>
      <c r="AE300">
        <v>8105.71</v>
      </c>
      <c r="AF300">
        <v>0</v>
      </c>
      <c r="AG300">
        <v>0</v>
      </c>
      <c r="AH300">
        <v>0</v>
      </c>
      <c r="AI300">
        <v>1</v>
      </c>
      <c r="AJ300">
        <v>1</v>
      </c>
      <c r="AK300">
        <v>1</v>
      </c>
      <c r="AL300">
        <v>1</v>
      </c>
      <c r="AN300">
        <v>0</v>
      </c>
      <c r="AO300">
        <v>1</v>
      </c>
      <c r="AP300">
        <v>0</v>
      </c>
      <c r="AQ300">
        <v>0</v>
      </c>
      <c r="AR300">
        <v>0</v>
      </c>
      <c r="AS300" t="s">
        <v>3</v>
      </c>
      <c r="AT300">
        <v>1.0000000000000001E-5</v>
      </c>
      <c r="AU300" t="s">
        <v>3</v>
      </c>
      <c r="AV300">
        <v>0</v>
      </c>
      <c r="AW300">
        <v>2</v>
      </c>
      <c r="AX300">
        <v>76148650</v>
      </c>
      <c r="AY300">
        <v>1</v>
      </c>
      <c r="AZ300">
        <v>0</v>
      </c>
      <c r="BA300">
        <v>300</v>
      </c>
      <c r="BB300">
        <v>0</v>
      </c>
      <c r="BC300">
        <v>0</v>
      </c>
      <c r="BD300">
        <v>0</v>
      </c>
      <c r="BE300">
        <v>0</v>
      </c>
      <c r="BF300">
        <v>0</v>
      </c>
      <c r="BG300">
        <v>0</v>
      </c>
      <c r="BH300">
        <v>0</v>
      </c>
      <c r="BI300">
        <v>0</v>
      </c>
      <c r="BJ300">
        <v>0</v>
      </c>
      <c r="BK300">
        <v>0</v>
      </c>
      <c r="BL300">
        <v>0</v>
      </c>
      <c r="BM300">
        <v>0</v>
      </c>
      <c r="BN300">
        <v>0</v>
      </c>
      <c r="BO300">
        <v>0</v>
      </c>
      <c r="BP300">
        <v>0</v>
      </c>
      <c r="BQ300">
        <v>0</v>
      </c>
      <c r="BR300">
        <v>0</v>
      </c>
      <c r="BS300">
        <v>0</v>
      </c>
      <c r="BT300">
        <v>0</v>
      </c>
      <c r="BU300">
        <v>0</v>
      </c>
      <c r="BV300">
        <v>0</v>
      </c>
      <c r="BW300">
        <v>0</v>
      </c>
      <c r="CX300">
        <f>Y300*Source!I164</f>
        <v>6.0000000000000008E-5</v>
      </c>
      <c r="CY300">
        <f>AA300</f>
        <v>8105.71</v>
      </c>
      <c r="CZ300">
        <f>AE300</f>
        <v>8105.71</v>
      </c>
      <c r="DA300">
        <f>AI300</f>
        <v>1</v>
      </c>
      <c r="DB300">
        <f>ROUND(ROUND(AT300*CZ300,2),6)</f>
        <v>0.08</v>
      </c>
      <c r="DC300">
        <f>ROUND(ROUND(AT300*AG300,2),6)</f>
        <v>0</v>
      </c>
    </row>
    <row r="301" spans="1:107" x14ac:dyDescent="0.2">
      <c r="A301">
        <f>ROW(Source!A164)</f>
        <v>164</v>
      </c>
      <c r="B301">
        <v>76147896</v>
      </c>
      <c r="C301">
        <v>76148633</v>
      </c>
      <c r="D301">
        <v>48974791</v>
      </c>
      <c r="E301">
        <v>1</v>
      </c>
      <c r="F301">
        <v>1</v>
      </c>
      <c r="G301">
        <v>1</v>
      </c>
      <c r="H301">
        <v>3</v>
      </c>
      <c r="I301" t="s">
        <v>658</v>
      </c>
      <c r="J301" t="s">
        <v>659</v>
      </c>
      <c r="K301" t="s">
        <v>660</v>
      </c>
      <c r="L301">
        <v>1374</v>
      </c>
      <c r="N301">
        <v>1013</v>
      </c>
      <c r="O301" t="s">
        <v>661</v>
      </c>
      <c r="P301" t="s">
        <v>661</v>
      </c>
      <c r="Q301">
        <v>1</v>
      </c>
      <c r="W301">
        <v>0</v>
      </c>
      <c r="X301">
        <v>-1347562341</v>
      </c>
      <c r="Y301">
        <v>0.32</v>
      </c>
      <c r="AA301">
        <v>1</v>
      </c>
      <c r="AB301">
        <v>0</v>
      </c>
      <c r="AC301">
        <v>0</v>
      </c>
      <c r="AD301">
        <v>0</v>
      </c>
      <c r="AE301">
        <v>1</v>
      </c>
      <c r="AF301">
        <v>0</v>
      </c>
      <c r="AG301">
        <v>0</v>
      </c>
      <c r="AH301">
        <v>0</v>
      </c>
      <c r="AI301">
        <v>1</v>
      </c>
      <c r="AJ301">
        <v>1</v>
      </c>
      <c r="AK301">
        <v>1</v>
      </c>
      <c r="AL301">
        <v>1</v>
      </c>
      <c r="AN301">
        <v>0</v>
      </c>
      <c r="AO301">
        <v>1</v>
      </c>
      <c r="AP301">
        <v>0</v>
      </c>
      <c r="AQ301">
        <v>0</v>
      </c>
      <c r="AR301">
        <v>0</v>
      </c>
      <c r="AS301" t="s">
        <v>3</v>
      </c>
      <c r="AT301">
        <v>0.32</v>
      </c>
      <c r="AU301" t="s">
        <v>3</v>
      </c>
      <c r="AV301">
        <v>0</v>
      </c>
      <c r="AW301">
        <v>2</v>
      </c>
      <c r="AX301">
        <v>76148651</v>
      </c>
      <c r="AY301">
        <v>1</v>
      </c>
      <c r="AZ301">
        <v>0</v>
      </c>
      <c r="BA301">
        <v>301</v>
      </c>
      <c r="BB301">
        <v>0</v>
      </c>
      <c r="BC301">
        <v>0</v>
      </c>
      <c r="BD301">
        <v>0</v>
      </c>
      <c r="BE301">
        <v>0</v>
      </c>
      <c r="BF301">
        <v>0</v>
      </c>
      <c r="BG301">
        <v>0</v>
      </c>
      <c r="BH301">
        <v>0</v>
      </c>
      <c r="BI301">
        <v>0</v>
      </c>
      <c r="BJ301">
        <v>0</v>
      </c>
      <c r="BK301">
        <v>0</v>
      </c>
      <c r="BL301">
        <v>0</v>
      </c>
      <c r="BM301">
        <v>0</v>
      </c>
      <c r="BN301">
        <v>0</v>
      </c>
      <c r="BO301">
        <v>0</v>
      </c>
      <c r="BP301">
        <v>0</v>
      </c>
      <c r="BQ301">
        <v>0</v>
      </c>
      <c r="BR301">
        <v>0</v>
      </c>
      <c r="BS301">
        <v>0</v>
      </c>
      <c r="BT301">
        <v>0</v>
      </c>
      <c r="BU301">
        <v>0</v>
      </c>
      <c r="BV301">
        <v>0</v>
      </c>
      <c r="BW301">
        <v>0</v>
      </c>
      <c r="CX301">
        <f>Y301*Source!I164</f>
        <v>1.92</v>
      </c>
      <c r="CY301">
        <f>AA301</f>
        <v>1</v>
      </c>
      <c r="CZ301">
        <f>AE301</f>
        <v>1</v>
      </c>
      <c r="DA301">
        <f>AI301</f>
        <v>1</v>
      </c>
      <c r="DB301">
        <f>ROUND(ROUND(AT301*CZ301,2),6)</f>
        <v>0.32</v>
      </c>
      <c r="DC301">
        <f>ROUND(ROUND(AT301*AG301,2),6)</f>
        <v>0</v>
      </c>
    </row>
    <row r="302" spans="1:107" x14ac:dyDescent="0.2">
      <c r="A302">
        <f>ROW(Source!A165)</f>
        <v>165</v>
      </c>
      <c r="B302">
        <v>76147894</v>
      </c>
      <c r="C302">
        <v>76148633</v>
      </c>
      <c r="D302">
        <v>42326370</v>
      </c>
      <c r="E302">
        <v>1</v>
      </c>
      <c r="F302">
        <v>1</v>
      </c>
      <c r="G302">
        <v>1</v>
      </c>
      <c r="H302">
        <v>1</v>
      </c>
      <c r="I302" t="s">
        <v>662</v>
      </c>
      <c r="J302" t="s">
        <v>3</v>
      </c>
      <c r="K302" t="s">
        <v>663</v>
      </c>
      <c r="L302">
        <v>1369</v>
      </c>
      <c r="N302">
        <v>1013</v>
      </c>
      <c r="O302" t="s">
        <v>623</v>
      </c>
      <c r="P302" t="s">
        <v>623</v>
      </c>
      <c r="Q302">
        <v>1</v>
      </c>
      <c r="W302">
        <v>0</v>
      </c>
      <c r="X302">
        <v>489703996</v>
      </c>
      <c r="Y302">
        <v>3.2256</v>
      </c>
      <c r="AA302">
        <v>0</v>
      </c>
      <c r="AB302">
        <v>0</v>
      </c>
      <c r="AC302">
        <v>0</v>
      </c>
      <c r="AD302">
        <v>9.6199999999999992</v>
      </c>
      <c r="AE302">
        <v>0</v>
      </c>
      <c r="AF302">
        <v>0</v>
      </c>
      <c r="AG302">
        <v>0</v>
      </c>
      <c r="AH302">
        <v>9.6199999999999992</v>
      </c>
      <c r="AI302">
        <v>1</v>
      </c>
      <c r="AJ302">
        <v>1</v>
      </c>
      <c r="AK302">
        <v>1</v>
      </c>
      <c r="AL302">
        <v>1</v>
      </c>
      <c r="AN302">
        <v>0</v>
      </c>
      <c r="AO302">
        <v>1</v>
      </c>
      <c r="AP302">
        <v>1</v>
      </c>
      <c r="AQ302">
        <v>0</v>
      </c>
      <c r="AR302">
        <v>0</v>
      </c>
      <c r="AS302" t="s">
        <v>3</v>
      </c>
      <c r="AT302">
        <v>1.68</v>
      </c>
      <c r="AU302" t="s">
        <v>75</v>
      </c>
      <c r="AV302">
        <v>1</v>
      </c>
      <c r="AW302">
        <v>2</v>
      </c>
      <c r="AX302">
        <v>76148643</v>
      </c>
      <c r="AY302">
        <v>1</v>
      </c>
      <c r="AZ302">
        <v>0</v>
      </c>
      <c r="BA302">
        <v>302</v>
      </c>
      <c r="BB302">
        <v>0</v>
      </c>
      <c r="BC302">
        <v>0</v>
      </c>
      <c r="BD302">
        <v>0</v>
      </c>
      <c r="BE302">
        <v>0</v>
      </c>
      <c r="BF302">
        <v>0</v>
      </c>
      <c r="BG302">
        <v>0</v>
      </c>
      <c r="BH302">
        <v>0</v>
      </c>
      <c r="BI302">
        <v>0</v>
      </c>
      <c r="BJ302">
        <v>0</v>
      </c>
      <c r="BK302">
        <v>0</v>
      </c>
      <c r="BL302">
        <v>0</v>
      </c>
      <c r="BM302">
        <v>0</v>
      </c>
      <c r="BN302">
        <v>0</v>
      </c>
      <c r="BO302">
        <v>0</v>
      </c>
      <c r="BP302">
        <v>0</v>
      </c>
      <c r="BQ302">
        <v>0</v>
      </c>
      <c r="BR302">
        <v>0</v>
      </c>
      <c r="BS302">
        <v>0</v>
      </c>
      <c r="BT302">
        <v>0</v>
      </c>
      <c r="BU302">
        <v>0</v>
      </c>
      <c r="BV302">
        <v>0</v>
      </c>
      <c r="BW302">
        <v>0</v>
      </c>
      <c r="CX302">
        <f>Y302*Source!I165</f>
        <v>19.3536</v>
      </c>
      <c r="CY302">
        <f>AD302</f>
        <v>9.6199999999999992</v>
      </c>
      <c r="CZ302">
        <f>AH302</f>
        <v>9.6199999999999992</v>
      </c>
      <c r="DA302">
        <f>AL302</f>
        <v>1</v>
      </c>
      <c r="DB302">
        <f>ROUND((ROUND(AT302*CZ302,2)*1.2*1.6),6)</f>
        <v>31.027200000000001</v>
      </c>
      <c r="DC302">
        <f>ROUND((ROUND(AT302*AG302,2)*1.2*1.6),6)</f>
        <v>0</v>
      </c>
    </row>
    <row r="303" spans="1:107" x14ac:dyDescent="0.2">
      <c r="A303">
        <f>ROW(Source!A165)</f>
        <v>165</v>
      </c>
      <c r="B303">
        <v>76147894</v>
      </c>
      <c r="C303">
        <v>76148633</v>
      </c>
      <c r="D303">
        <v>121548</v>
      </c>
      <c r="E303">
        <v>1</v>
      </c>
      <c r="F303">
        <v>1</v>
      </c>
      <c r="G303">
        <v>1</v>
      </c>
      <c r="H303">
        <v>1</v>
      </c>
      <c r="I303" t="s">
        <v>30</v>
      </c>
      <c r="J303" t="s">
        <v>3</v>
      </c>
      <c r="K303" t="s">
        <v>628</v>
      </c>
      <c r="L303">
        <v>608254</v>
      </c>
      <c r="N303">
        <v>1013</v>
      </c>
      <c r="O303" t="s">
        <v>629</v>
      </c>
      <c r="P303" t="s">
        <v>629</v>
      </c>
      <c r="Q303">
        <v>1</v>
      </c>
      <c r="W303">
        <v>0</v>
      </c>
      <c r="X303">
        <v>-185737400</v>
      </c>
      <c r="Y303">
        <v>1.9200000000000002E-2</v>
      </c>
      <c r="AA303">
        <v>0</v>
      </c>
      <c r="AB303">
        <v>0</v>
      </c>
      <c r="AC303">
        <v>0</v>
      </c>
      <c r="AD303">
        <v>0</v>
      </c>
      <c r="AE303">
        <v>0</v>
      </c>
      <c r="AF303">
        <v>0</v>
      </c>
      <c r="AG303">
        <v>0</v>
      </c>
      <c r="AH303">
        <v>0</v>
      </c>
      <c r="AI303">
        <v>1</v>
      </c>
      <c r="AJ303">
        <v>1</v>
      </c>
      <c r="AK303">
        <v>1</v>
      </c>
      <c r="AL303">
        <v>1</v>
      </c>
      <c r="AN303">
        <v>0</v>
      </c>
      <c r="AO303">
        <v>1</v>
      </c>
      <c r="AP303">
        <v>1</v>
      </c>
      <c r="AQ303">
        <v>0</v>
      </c>
      <c r="AR303">
        <v>0</v>
      </c>
      <c r="AS303" t="s">
        <v>3</v>
      </c>
      <c r="AT303">
        <v>0.01</v>
      </c>
      <c r="AU303" t="s">
        <v>75</v>
      </c>
      <c r="AV303">
        <v>2</v>
      </c>
      <c r="AW303">
        <v>2</v>
      </c>
      <c r="AX303">
        <v>76148644</v>
      </c>
      <c r="AY303">
        <v>1</v>
      </c>
      <c r="AZ303">
        <v>0</v>
      </c>
      <c r="BA303">
        <v>303</v>
      </c>
      <c r="BB303">
        <v>0</v>
      </c>
      <c r="BC303">
        <v>0</v>
      </c>
      <c r="BD303">
        <v>0</v>
      </c>
      <c r="BE303">
        <v>0</v>
      </c>
      <c r="BF303">
        <v>0</v>
      </c>
      <c r="BG303">
        <v>0</v>
      </c>
      <c r="BH303">
        <v>0</v>
      </c>
      <c r="BI303">
        <v>0</v>
      </c>
      <c r="BJ303">
        <v>0</v>
      </c>
      <c r="BK303">
        <v>0</v>
      </c>
      <c r="BL303">
        <v>0</v>
      </c>
      <c r="BM303">
        <v>0</v>
      </c>
      <c r="BN303">
        <v>0</v>
      </c>
      <c r="BO303">
        <v>0</v>
      </c>
      <c r="BP303">
        <v>0</v>
      </c>
      <c r="BQ303">
        <v>0</v>
      </c>
      <c r="BR303">
        <v>0</v>
      </c>
      <c r="BS303">
        <v>0</v>
      </c>
      <c r="BT303">
        <v>0</v>
      </c>
      <c r="BU303">
        <v>0</v>
      </c>
      <c r="BV303">
        <v>0</v>
      </c>
      <c r="BW303">
        <v>0</v>
      </c>
      <c r="CX303">
        <f>Y303*Source!I165</f>
        <v>0.11520000000000001</v>
      </c>
      <c r="CY303">
        <f>AD303</f>
        <v>0</v>
      </c>
      <c r="CZ303">
        <f>AH303</f>
        <v>0</v>
      </c>
      <c r="DA303">
        <f>AL303</f>
        <v>1</v>
      </c>
      <c r="DB303">
        <f>ROUND((ROUND(AT303*CZ303,2)*1.2*1.6),6)</f>
        <v>0</v>
      </c>
      <c r="DC303">
        <f>ROUND((ROUND(AT303*AG303,2)*1.2*1.6),6)</f>
        <v>0</v>
      </c>
    </row>
    <row r="304" spans="1:107" x14ac:dyDescent="0.2">
      <c r="A304">
        <f>ROW(Source!A165)</f>
        <v>165</v>
      </c>
      <c r="B304">
        <v>76147894</v>
      </c>
      <c r="C304">
        <v>76148633</v>
      </c>
      <c r="D304">
        <v>48975304</v>
      </c>
      <c r="E304">
        <v>1</v>
      </c>
      <c r="F304">
        <v>1</v>
      </c>
      <c r="G304">
        <v>1</v>
      </c>
      <c r="H304">
        <v>2</v>
      </c>
      <c r="I304" t="s">
        <v>664</v>
      </c>
      <c r="J304" t="s">
        <v>665</v>
      </c>
      <c r="K304" t="s">
        <v>666</v>
      </c>
      <c r="L304">
        <v>1368</v>
      </c>
      <c r="N304">
        <v>1011</v>
      </c>
      <c r="O304" t="s">
        <v>633</v>
      </c>
      <c r="P304" t="s">
        <v>633</v>
      </c>
      <c r="Q304">
        <v>1</v>
      </c>
      <c r="W304">
        <v>0</v>
      </c>
      <c r="X304">
        <v>-1000709144</v>
      </c>
      <c r="Y304">
        <v>1.9200000000000002E-2</v>
      </c>
      <c r="AA304">
        <v>0</v>
      </c>
      <c r="AB304">
        <v>134.65</v>
      </c>
      <c r="AC304">
        <v>13.5</v>
      </c>
      <c r="AD304">
        <v>0</v>
      </c>
      <c r="AE304">
        <v>0</v>
      </c>
      <c r="AF304">
        <v>134.65</v>
      </c>
      <c r="AG304">
        <v>13.5</v>
      </c>
      <c r="AH304">
        <v>0</v>
      </c>
      <c r="AI304">
        <v>1</v>
      </c>
      <c r="AJ304">
        <v>1</v>
      </c>
      <c r="AK304">
        <v>1</v>
      </c>
      <c r="AL304">
        <v>1</v>
      </c>
      <c r="AN304">
        <v>0</v>
      </c>
      <c r="AO304">
        <v>1</v>
      </c>
      <c r="AP304">
        <v>1</v>
      </c>
      <c r="AQ304">
        <v>0</v>
      </c>
      <c r="AR304">
        <v>0</v>
      </c>
      <c r="AS304" t="s">
        <v>3</v>
      </c>
      <c r="AT304">
        <v>0.01</v>
      </c>
      <c r="AU304" t="s">
        <v>75</v>
      </c>
      <c r="AV304">
        <v>0</v>
      </c>
      <c r="AW304">
        <v>2</v>
      </c>
      <c r="AX304">
        <v>76148645</v>
      </c>
      <c r="AY304">
        <v>1</v>
      </c>
      <c r="AZ304">
        <v>0</v>
      </c>
      <c r="BA304">
        <v>304</v>
      </c>
      <c r="BB304">
        <v>0</v>
      </c>
      <c r="BC304">
        <v>0</v>
      </c>
      <c r="BD304">
        <v>0</v>
      </c>
      <c r="BE304">
        <v>0</v>
      </c>
      <c r="BF304">
        <v>0</v>
      </c>
      <c r="BG304">
        <v>0</v>
      </c>
      <c r="BH304">
        <v>0</v>
      </c>
      <c r="BI304">
        <v>0</v>
      </c>
      <c r="BJ304">
        <v>0</v>
      </c>
      <c r="BK304">
        <v>0</v>
      </c>
      <c r="BL304">
        <v>0</v>
      </c>
      <c r="BM304">
        <v>0</v>
      </c>
      <c r="BN304">
        <v>0</v>
      </c>
      <c r="BO304">
        <v>0</v>
      </c>
      <c r="BP304">
        <v>0</v>
      </c>
      <c r="BQ304">
        <v>0</v>
      </c>
      <c r="BR304">
        <v>0</v>
      </c>
      <c r="BS304">
        <v>0</v>
      </c>
      <c r="BT304">
        <v>0</v>
      </c>
      <c r="BU304">
        <v>0</v>
      </c>
      <c r="BV304">
        <v>0</v>
      </c>
      <c r="BW304">
        <v>0</v>
      </c>
      <c r="CX304">
        <f>Y304*Source!I165</f>
        <v>0.11520000000000001</v>
      </c>
      <c r="CY304">
        <f>AB304</f>
        <v>134.65</v>
      </c>
      <c r="CZ304">
        <f>AF304</f>
        <v>134.65</v>
      </c>
      <c r="DA304">
        <f>AJ304</f>
        <v>1</v>
      </c>
      <c r="DB304">
        <f>ROUND((ROUND(AT304*CZ304,2)*1.2*1.6),6)</f>
        <v>2.5920000000000001</v>
      </c>
      <c r="DC304">
        <f>ROUND((ROUND(AT304*AG304,2)*1.2*1.6),6)</f>
        <v>0.26879999999999998</v>
      </c>
    </row>
    <row r="305" spans="1:107" x14ac:dyDescent="0.2">
      <c r="A305">
        <f>ROW(Source!A165)</f>
        <v>165</v>
      </c>
      <c r="B305">
        <v>76147894</v>
      </c>
      <c r="C305">
        <v>76148633</v>
      </c>
      <c r="D305">
        <v>48977174</v>
      </c>
      <c r="E305">
        <v>1</v>
      </c>
      <c r="F305">
        <v>1</v>
      </c>
      <c r="G305">
        <v>1</v>
      </c>
      <c r="H305">
        <v>2</v>
      </c>
      <c r="I305" t="s">
        <v>676</v>
      </c>
      <c r="J305" t="s">
        <v>677</v>
      </c>
      <c r="K305" t="s">
        <v>678</v>
      </c>
      <c r="L305">
        <v>1368</v>
      </c>
      <c r="N305">
        <v>1011</v>
      </c>
      <c r="O305" t="s">
        <v>633</v>
      </c>
      <c r="P305" t="s">
        <v>633</v>
      </c>
      <c r="Q305">
        <v>1</v>
      </c>
      <c r="W305">
        <v>0</v>
      </c>
      <c r="X305">
        <v>82797005</v>
      </c>
      <c r="Y305">
        <v>1.9200000000000002E-2</v>
      </c>
      <c r="AA305">
        <v>0</v>
      </c>
      <c r="AB305">
        <v>87.17</v>
      </c>
      <c r="AC305">
        <v>11.6</v>
      </c>
      <c r="AD305">
        <v>0</v>
      </c>
      <c r="AE305">
        <v>0</v>
      </c>
      <c r="AF305">
        <v>87.17</v>
      </c>
      <c r="AG305">
        <v>11.6</v>
      </c>
      <c r="AH305">
        <v>0</v>
      </c>
      <c r="AI305">
        <v>1</v>
      </c>
      <c r="AJ305">
        <v>1</v>
      </c>
      <c r="AK305">
        <v>1</v>
      </c>
      <c r="AL305">
        <v>1</v>
      </c>
      <c r="AN305">
        <v>0</v>
      </c>
      <c r="AO305">
        <v>1</v>
      </c>
      <c r="AP305">
        <v>1</v>
      </c>
      <c r="AQ305">
        <v>0</v>
      </c>
      <c r="AR305">
        <v>0</v>
      </c>
      <c r="AS305" t="s">
        <v>3</v>
      </c>
      <c r="AT305">
        <v>0.01</v>
      </c>
      <c r="AU305" t="s">
        <v>75</v>
      </c>
      <c r="AV305">
        <v>0</v>
      </c>
      <c r="AW305">
        <v>2</v>
      </c>
      <c r="AX305">
        <v>76148646</v>
      </c>
      <c r="AY305">
        <v>1</v>
      </c>
      <c r="AZ305">
        <v>0</v>
      </c>
      <c r="BA305">
        <v>305</v>
      </c>
      <c r="BB305">
        <v>0</v>
      </c>
      <c r="BC305">
        <v>0</v>
      </c>
      <c r="BD305">
        <v>0</v>
      </c>
      <c r="BE305">
        <v>0</v>
      </c>
      <c r="BF305">
        <v>0</v>
      </c>
      <c r="BG305">
        <v>0</v>
      </c>
      <c r="BH305">
        <v>0</v>
      </c>
      <c r="BI305">
        <v>0</v>
      </c>
      <c r="BJ305">
        <v>0</v>
      </c>
      <c r="BK305">
        <v>0</v>
      </c>
      <c r="BL305">
        <v>0</v>
      </c>
      <c r="BM305">
        <v>0</v>
      </c>
      <c r="BN305">
        <v>0</v>
      </c>
      <c r="BO305">
        <v>0</v>
      </c>
      <c r="BP305">
        <v>0</v>
      </c>
      <c r="BQ305">
        <v>0</v>
      </c>
      <c r="BR305">
        <v>0</v>
      </c>
      <c r="BS305">
        <v>0</v>
      </c>
      <c r="BT305">
        <v>0</v>
      </c>
      <c r="BU305">
        <v>0</v>
      </c>
      <c r="BV305">
        <v>0</v>
      </c>
      <c r="BW305">
        <v>0</v>
      </c>
      <c r="CX305">
        <f>Y305*Source!I165</f>
        <v>0.11520000000000001</v>
      </c>
      <c r="CY305">
        <f>AB305</f>
        <v>87.17</v>
      </c>
      <c r="CZ305">
        <f>AF305</f>
        <v>87.17</v>
      </c>
      <c r="DA305">
        <f>AJ305</f>
        <v>1</v>
      </c>
      <c r="DB305">
        <f>ROUND((ROUND(AT305*CZ305,2)*1.2*1.6),6)</f>
        <v>1.6704000000000001</v>
      </c>
      <c r="DC305">
        <f>ROUND((ROUND(AT305*AG305,2)*1.2*1.6),6)</f>
        <v>0.23039999999999999</v>
      </c>
    </row>
    <row r="306" spans="1:107" x14ac:dyDescent="0.2">
      <c r="A306">
        <f>ROW(Source!A165)</f>
        <v>165</v>
      </c>
      <c r="B306">
        <v>76147894</v>
      </c>
      <c r="C306">
        <v>76148633</v>
      </c>
      <c r="D306">
        <v>48900459</v>
      </c>
      <c r="E306">
        <v>1</v>
      </c>
      <c r="F306">
        <v>1</v>
      </c>
      <c r="G306">
        <v>1</v>
      </c>
      <c r="H306">
        <v>3</v>
      </c>
      <c r="I306" t="s">
        <v>708</v>
      </c>
      <c r="J306" t="s">
        <v>709</v>
      </c>
      <c r="K306" t="s">
        <v>710</v>
      </c>
      <c r="L306">
        <v>1348</v>
      </c>
      <c r="N306">
        <v>1009</v>
      </c>
      <c r="O306" t="s">
        <v>362</v>
      </c>
      <c r="P306" t="s">
        <v>362</v>
      </c>
      <c r="Q306">
        <v>1000</v>
      </c>
      <c r="W306">
        <v>0</v>
      </c>
      <c r="X306">
        <v>805469523</v>
      </c>
      <c r="Y306">
        <v>8.0000000000000004E-4</v>
      </c>
      <c r="AA306">
        <v>4488.3999999999996</v>
      </c>
      <c r="AB306">
        <v>0</v>
      </c>
      <c r="AC306">
        <v>0</v>
      </c>
      <c r="AD306">
        <v>0</v>
      </c>
      <c r="AE306">
        <v>4488.3999999999996</v>
      </c>
      <c r="AF306">
        <v>0</v>
      </c>
      <c r="AG306">
        <v>0</v>
      </c>
      <c r="AH306">
        <v>0</v>
      </c>
      <c r="AI306">
        <v>1</v>
      </c>
      <c r="AJ306">
        <v>1</v>
      </c>
      <c r="AK306">
        <v>1</v>
      </c>
      <c r="AL306">
        <v>1</v>
      </c>
      <c r="AN306">
        <v>0</v>
      </c>
      <c r="AO306">
        <v>1</v>
      </c>
      <c r="AP306">
        <v>0</v>
      </c>
      <c r="AQ306">
        <v>0</v>
      </c>
      <c r="AR306">
        <v>0</v>
      </c>
      <c r="AS306" t="s">
        <v>3</v>
      </c>
      <c r="AT306">
        <v>8.0000000000000004E-4</v>
      </c>
      <c r="AU306" t="s">
        <v>3</v>
      </c>
      <c r="AV306">
        <v>0</v>
      </c>
      <c r="AW306">
        <v>2</v>
      </c>
      <c r="AX306">
        <v>76148647</v>
      </c>
      <c r="AY306">
        <v>1</v>
      </c>
      <c r="AZ306">
        <v>0</v>
      </c>
      <c r="BA306">
        <v>306</v>
      </c>
      <c r="BB306">
        <v>0</v>
      </c>
      <c r="BC306">
        <v>0</v>
      </c>
      <c r="BD306">
        <v>0</v>
      </c>
      <c r="BE306">
        <v>0</v>
      </c>
      <c r="BF306">
        <v>0</v>
      </c>
      <c r="BG306">
        <v>0</v>
      </c>
      <c r="BH306">
        <v>0</v>
      </c>
      <c r="BI306">
        <v>0</v>
      </c>
      <c r="BJ306">
        <v>0</v>
      </c>
      <c r="BK306">
        <v>0</v>
      </c>
      <c r="BL306">
        <v>0</v>
      </c>
      <c r="BM306">
        <v>0</v>
      </c>
      <c r="BN306">
        <v>0</v>
      </c>
      <c r="BO306">
        <v>0</v>
      </c>
      <c r="BP306">
        <v>0</v>
      </c>
      <c r="BQ306">
        <v>0</v>
      </c>
      <c r="BR306">
        <v>0</v>
      </c>
      <c r="BS306">
        <v>0</v>
      </c>
      <c r="BT306">
        <v>0</v>
      </c>
      <c r="BU306">
        <v>0</v>
      </c>
      <c r="BV306">
        <v>0</v>
      </c>
      <c r="BW306">
        <v>0</v>
      </c>
      <c r="CX306">
        <f>Y306*Source!I165</f>
        <v>4.8000000000000004E-3</v>
      </c>
      <c r="CY306">
        <f>AA306</f>
        <v>4488.3999999999996</v>
      </c>
      <c r="CZ306">
        <f>AE306</f>
        <v>4488.3999999999996</v>
      </c>
      <c r="DA306">
        <f>AI306</f>
        <v>1</v>
      </c>
      <c r="DB306">
        <f>ROUND(ROUND(AT306*CZ306,2),6)</f>
        <v>3.59</v>
      </c>
      <c r="DC306">
        <f>ROUND(ROUND(AT306*AG306,2),6)</f>
        <v>0</v>
      </c>
    </row>
    <row r="307" spans="1:107" x14ac:dyDescent="0.2">
      <c r="A307">
        <f>ROW(Source!A165)</f>
        <v>165</v>
      </c>
      <c r="B307">
        <v>76147894</v>
      </c>
      <c r="C307">
        <v>76148633</v>
      </c>
      <c r="D307">
        <v>48900495</v>
      </c>
      <c r="E307">
        <v>1</v>
      </c>
      <c r="F307">
        <v>1</v>
      </c>
      <c r="G307">
        <v>1</v>
      </c>
      <c r="H307">
        <v>3</v>
      </c>
      <c r="I307" t="s">
        <v>711</v>
      </c>
      <c r="J307" t="s">
        <v>712</v>
      </c>
      <c r="K307" t="s">
        <v>713</v>
      </c>
      <c r="L307">
        <v>1346</v>
      </c>
      <c r="N307">
        <v>1009</v>
      </c>
      <c r="O307" t="s">
        <v>414</v>
      </c>
      <c r="P307" t="s">
        <v>414</v>
      </c>
      <c r="Q307">
        <v>1</v>
      </c>
      <c r="W307">
        <v>0</v>
      </c>
      <c r="X307">
        <v>1918055629</v>
      </c>
      <c r="Y307">
        <v>0.15</v>
      </c>
      <c r="AA307">
        <v>6.09</v>
      </c>
      <c r="AB307">
        <v>0</v>
      </c>
      <c r="AC307">
        <v>0</v>
      </c>
      <c r="AD307">
        <v>0</v>
      </c>
      <c r="AE307">
        <v>6.09</v>
      </c>
      <c r="AF307">
        <v>0</v>
      </c>
      <c r="AG307">
        <v>0</v>
      </c>
      <c r="AH307">
        <v>0</v>
      </c>
      <c r="AI307">
        <v>1</v>
      </c>
      <c r="AJ307">
        <v>1</v>
      </c>
      <c r="AK307">
        <v>1</v>
      </c>
      <c r="AL307">
        <v>1</v>
      </c>
      <c r="AN307">
        <v>0</v>
      </c>
      <c r="AO307">
        <v>1</v>
      </c>
      <c r="AP307">
        <v>0</v>
      </c>
      <c r="AQ307">
        <v>0</v>
      </c>
      <c r="AR307">
        <v>0</v>
      </c>
      <c r="AS307" t="s">
        <v>3</v>
      </c>
      <c r="AT307">
        <v>0.15</v>
      </c>
      <c r="AU307" t="s">
        <v>3</v>
      </c>
      <c r="AV307">
        <v>0</v>
      </c>
      <c r="AW307">
        <v>2</v>
      </c>
      <c r="AX307">
        <v>76148648</v>
      </c>
      <c r="AY307">
        <v>1</v>
      </c>
      <c r="AZ307">
        <v>0</v>
      </c>
      <c r="BA307">
        <v>307</v>
      </c>
      <c r="BB307">
        <v>0</v>
      </c>
      <c r="BC307">
        <v>0</v>
      </c>
      <c r="BD307">
        <v>0</v>
      </c>
      <c r="BE307">
        <v>0</v>
      </c>
      <c r="BF307">
        <v>0</v>
      </c>
      <c r="BG307">
        <v>0</v>
      </c>
      <c r="BH307">
        <v>0</v>
      </c>
      <c r="BI307">
        <v>0</v>
      </c>
      <c r="BJ307">
        <v>0</v>
      </c>
      <c r="BK307">
        <v>0</v>
      </c>
      <c r="BL307">
        <v>0</v>
      </c>
      <c r="BM307">
        <v>0</v>
      </c>
      <c r="BN307">
        <v>0</v>
      </c>
      <c r="BO307">
        <v>0</v>
      </c>
      <c r="BP307">
        <v>0</v>
      </c>
      <c r="BQ307">
        <v>0</v>
      </c>
      <c r="BR307">
        <v>0</v>
      </c>
      <c r="BS307">
        <v>0</v>
      </c>
      <c r="BT307">
        <v>0</v>
      </c>
      <c r="BU307">
        <v>0</v>
      </c>
      <c r="BV307">
        <v>0</v>
      </c>
      <c r="BW307">
        <v>0</v>
      </c>
      <c r="CX307">
        <f>Y307*Source!I165</f>
        <v>0.89999999999999991</v>
      </c>
      <c r="CY307">
        <f>AA307</f>
        <v>6.09</v>
      </c>
      <c r="CZ307">
        <f>AE307</f>
        <v>6.09</v>
      </c>
      <c r="DA307">
        <f>AI307</f>
        <v>1</v>
      </c>
      <c r="DB307">
        <f>ROUND(ROUND(AT307*CZ307,2),6)</f>
        <v>0.91</v>
      </c>
      <c r="DC307">
        <f>ROUND(ROUND(AT307*AG307,2),6)</f>
        <v>0</v>
      </c>
    </row>
    <row r="308" spans="1:107" x14ac:dyDescent="0.2">
      <c r="A308">
        <f>ROW(Source!A165)</f>
        <v>165</v>
      </c>
      <c r="B308">
        <v>76147894</v>
      </c>
      <c r="C308">
        <v>76148633</v>
      </c>
      <c r="D308">
        <v>48903634</v>
      </c>
      <c r="E308">
        <v>1</v>
      </c>
      <c r="F308">
        <v>1</v>
      </c>
      <c r="G308">
        <v>1</v>
      </c>
      <c r="H308">
        <v>3</v>
      </c>
      <c r="I308" t="s">
        <v>679</v>
      </c>
      <c r="J308" t="s">
        <v>680</v>
      </c>
      <c r="K308" t="s">
        <v>681</v>
      </c>
      <c r="L308">
        <v>1308</v>
      </c>
      <c r="N308">
        <v>1003</v>
      </c>
      <c r="O308" t="s">
        <v>345</v>
      </c>
      <c r="P308" t="s">
        <v>345</v>
      </c>
      <c r="Q308">
        <v>100</v>
      </c>
      <c r="W308">
        <v>0</v>
      </c>
      <c r="X308">
        <v>96057515</v>
      </c>
      <c r="Y308">
        <v>2.3999999999999998E-3</v>
      </c>
      <c r="AA308">
        <v>120</v>
      </c>
      <c r="AB308">
        <v>0</v>
      </c>
      <c r="AC308">
        <v>0</v>
      </c>
      <c r="AD308">
        <v>0</v>
      </c>
      <c r="AE308">
        <v>120</v>
      </c>
      <c r="AF308">
        <v>0</v>
      </c>
      <c r="AG308">
        <v>0</v>
      </c>
      <c r="AH308">
        <v>0</v>
      </c>
      <c r="AI308">
        <v>1</v>
      </c>
      <c r="AJ308">
        <v>1</v>
      </c>
      <c r="AK308">
        <v>1</v>
      </c>
      <c r="AL308">
        <v>1</v>
      </c>
      <c r="AN308">
        <v>0</v>
      </c>
      <c r="AO308">
        <v>1</v>
      </c>
      <c r="AP308">
        <v>0</v>
      </c>
      <c r="AQ308">
        <v>0</v>
      </c>
      <c r="AR308">
        <v>0</v>
      </c>
      <c r="AS308" t="s">
        <v>3</v>
      </c>
      <c r="AT308">
        <v>2.3999999999999998E-3</v>
      </c>
      <c r="AU308" t="s">
        <v>3</v>
      </c>
      <c r="AV308">
        <v>0</v>
      </c>
      <c r="AW308">
        <v>2</v>
      </c>
      <c r="AX308">
        <v>76148649</v>
      </c>
      <c r="AY308">
        <v>1</v>
      </c>
      <c r="AZ308">
        <v>0</v>
      </c>
      <c r="BA308">
        <v>308</v>
      </c>
      <c r="BB308">
        <v>0</v>
      </c>
      <c r="BC308">
        <v>0</v>
      </c>
      <c r="BD308">
        <v>0</v>
      </c>
      <c r="BE308">
        <v>0</v>
      </c>
      <c r="BF308">
        <v>0</v>
      </c>
      <c r="BG308">
        <v>0</v>
      </c>
      <c r="BH308">
        <v>0</v>
      </c>
      <c r="BI308">
        <v>0</v>
      </c>
      <c r="BJ308">
        <v>0</v>
      </c>
      <c r="BK308">
        <v>0</v>
      </c>
      <c r="BL308">
        <v>0</v>
      </c>
      <c r="BM308">
        <v>0</v>
      </c>
      <c r="BN308">
        <v>0</v>
      </c>
      <c r="BO308">
        <v>0</v>
      </c>
      <c r="BP308">
        <v>0</v>
      </c>
      <c r="BQ308">
        <v>0</v>
      </c>
      <c r="BR308">
        <v>0</v>
      </c>
      <c r="BS308">
        <v>0</v>
      </c>
      <c r="BT308">
        <v>0</v>
      </c>
      <c r="BU308">
        <v>0</v>
      </c>
      <c r="BV308">
        <v>0</v>
      </c>
      <c r="BW308">
        <v>0</v>
      </c>
      <c r="CX308">
        <f>Y308*Source!I165</f>
        <v>1.44E-2</v>
      </c>
      <c r="CY308">
        <f>AA308</f>
        <v>120</v>
      </c>
      <c r="CZ308">
        <f>AE308</f>
        <v>120</v>
      </c>
      <c r="DA308">
        <f>AI308</f>
        <v>1</v>
      </c>
      <c r="DB308">
        <f>ROUND(ROUND(AT308*CZ308,2),6)</f>
        <v>0.28999999999999998</v>
      </c>
      <c r="DC308">
        <f>ROUND(ROUND(AT308*AG308,2),6)</f>
        <v>0</v>
      </c>
    </row>
    <row r="309" spans="1:107" x14ac:dyDescent="0.2">
      <c r="A309">
        <f>ROW(Source!A165)</f>
        <v>165</v>
      </c>
      <c r="B309">
        <v>76147894</v>
      </c>
      <c r="C309">
        <v>76148633</v>
      </c>
      <c r="D309">
        <v>48974621</v>
      </c>
      <c r="E309">
        <v>1</v>
      </c>
      <c r="F309">
        <v>1</v>
      </c>
      <c r="G309">
        <v>1</v>
      </c>
      <c r="H309">
        <v>3</v>
      </c>
      <c r="I309" t="s">
        <v>714</v>
      </c>
      <c r="J309" t="s">
        <v>715</v>
      </c>
      <c r="K309" t="s">
        <v>716</v>
      </c>
      <c r="L309">
        <v>1348</v>
      </c>
      <c r="N309">
        <v>1009</v>
      </c>
      <c r="O309" t="s">
        <v>362</v>
      </c>
      <c r="P309" t="s">
        <v>362</v>
      </c>
      <c r="Q309">
        <v>1000</v>
      </c>
      <c r="W309">
        <v>0</v>
      </c>
      <c r="X309">
        <v>-1744242340</v>
      </c>
      <c r="Y309">
        <v>1.0000000000000001E-5</v>
      </c>
      <c r="AA309">
        <v>8105.71</v>
      </c>
      <c r="AB309">
        <v>0</v>
      </c>
      <c r="AC309">
        <v>0</v>
      </c>
      <c r="AD309">
        <v>0</v>
      </c>
      <c r="AE309">
        <v>8105.71</v>
      </c>
      <c r="AF309">
        <v>0</v>
      </c>
      <c r="AG309">
        <v>0</v>
      </c>
      <c r="AH309">
        <v>0</v>
      </c>
      <c r="AI309">
        <v>1</v>
      </c>
      <c r="AJ309">
        <v>1</v>
      </c>
      <c r="AK309">
        <v>1</v>
      </c>
      <c r="AL309">
        <v>1</v>
      </c>
      <c r="AN309">
        <v>0</v>
      </c>
      <c r="AO309">
        <v>1</v>
      </c>
      <c r="AP309">
        <v>0</v>
      </c>
      <c r="AQ309">
        <v>0</v>
      </c>
      <c r="AR309">
        <v>0</v>
      </c>
      <c r="AS309" t="s">
        <v>3</v>
      </c>
      <c r="AT309">
        <v>1.0000000000000001E-5</v>
      </c>
      <c r="AU309" t="s">
        <v>3</v>
      </c>
      <c r="AV309">
        <v>0</v>
      </c>
      <c r="AW309">
        <v>2</v>
      </c>
      <c r="AX309">
        <v>76148650</v>
      </c>
      <c r="AY309">
        <v>1</v>
      </c>
      <c r="AZ309">
        <v>0</v>
      </c>
      <c r="BA309">
        <v>309</v>
      </c>
      <c r="BB309">
        <v>0</v>
      </c>
      <c r="BC309">
        <v>0</v>
      </c>
      <c r="BD309">
        <v>0</v>
      </c>
      <c r="BE309">
        <v>0</v>
      </c>
      <c r="BF309">
        <v>0</v>
      </c>
      <c r="BG309">
        <v>0</v>
      </c>
      <c r="BH309">
        <v>0</v>
      </c>
      <c r="BI309">
        <v>0</v>
      </c>
      <c r="BJ309">
        <v>0</v>
      </c>
      <c r="BK309">
        <v>0</v>
      </c>
      <c r="BL309">
        <v>0</v>
      </c>
      <c r="BM309">
        <v>0</v>
      </c>
      <c r="BN309">
        <v>0</v>
      </c>
      <c r="BO309">
        <v>0</v>
      </c>
      <c r="BP309">
        <v>0</v>
      </c>
      <c r="BQ309">
        <v>0</v>
      </c>
      <c r="BR309">
        <v>0</v>
      </c>
      <c r="BS309">
        <v>0</v>
      </c>
      <c r="BT309">
        <v>0</v>
      </c>
      <c r="BU309">
        <v>0</v>
      </c>
      <c r="BV309">
        <v>0</v>
      </c>
      <c r="BW309">
        <v>0</v>
      </c>
      <c r="CX309">
        <f>Y309*Source!I165</f>
        <v>6.0000000000000008E-5</v>
      </c>
      <c r="CY309">
        <f>AA309</f>
        <v>8105.71</v>
      </c>
      <c r="CZ309">
        <f>AE309</f>
        <v>8105.71</v>
      </c>
      <c r="DA309">
        <f>AI309</f>
        <v>1</v>
      </c>
      <c r="DB309">
        <f>ROUND(ROUND(AT309*CZ309,2),6)</f>
        <v>0.08</v>
      </c>
      <c r="DC309">
        <f>ROUND(ROUND(AT309*AG309,2),6)</f>
        <v>0</v>
      </c>
    </row>
    <row r="310" spans="1:107" x14ac:dyDescent="0.2">
      <c r="A310">
        <f>ROW(Source!A165)</f>
        <v>165</v>
      </c>
      <c r="B310">
        <v>76147894</v>
      </c>
      <c r="C310">
        <v>76148633</v>
      </c>
      <c r="D310">
        <v>48974791</v>
      </c>
      <c r="E310">
        <v>1</v>
      </c>
      <c r="F310">
        <v>1</v>
      </c>
      <c r="G310">
        <v>1</v>
      </c>
      <c r="H310">
        <v>3</v>
      </c>
      <c r="I310" t="s">
        <v>658</v>
      </c>
      <c r="J310" t="s">
        <v>659</v>
      </c>
      <c r="K310" t="s">
        <v>660</v>
      </c>
      <c r="L310">
        <v>1374</v>
      </c>
      <c r="N310">
        <v>1013</v>
      </c>
      <c r="O310" t="s">
        <v>661</v>
      </c>
      <c r="P310" t="s">
        <v>661</v>
      </c>
      <c r="Q310">
        <v>1</v>
      </c>
      <c r="W310">
        <v>0</v>
      </c>
      <c r="X310">
        <v>-1347562341</v>
      </c>
      <c r="Y310">
        <v>0.32</v>
      </c>
      <c r="AA310">
        <v>1</v>
      </c>
      <c r="AB310">
        <v>0</v>
      </c>
      <c r="AC310">
        <v>0</v>
      </c>
      <c r="AD310">
        <v>0</v>
      </c>
      <c r="AE310">
        <v>1</v>
      </c>
      <c r="AF310">
        <v>0</v>
      </c>
      <c r="AG310">
        <v>0</v>
      </c>
      <c r="AH310">
        <v>0</v>
      </c>
      <c r="AI310">
        <v>1</v>
      </c>
      <c r="AJ310">
        <v>1</v>
      </c>
      <c r="AK310">
        <v>1</v>
      </c>
      <c r="AL310">
        <v>1</v>
      </c>
      <c r="AN310">
        <v>0</v>
      </c>
      <c r="AO310">
        <v>1</v>
      </c>
      <c r="AP310">
        <v>0</v>
      </c>
      <c r="AQ310">
        <v>0</v>
      </c>
      <c r="AR310">
        <v>0</v>
      </c>
      <c r="AS310" t="s">
        <v>3</v>
      </c>
      <c r="AT310">
        <v>0.32</v>
      </c>
      <c r="AU310" t="s">
        <v>3</v>
      </c>
      <c r="AV310">
        <v>0</v>
      </c>
      <c r="AW310">
        <v>2</v>
      </c>
      <c r="AX310">
        <v>76148651</v>
      </c>
      <c r="AY310">
        <v>1</v>
      </c>
      <c r="AZ310">
        <v>0</v>
      </c>
      <c r="BA310">
        <v>310</v>
      </c>
      <c r="BB310">
        <v>0</v>
      </c>
      <c r="BC310">
        <v>0</v>
      </c>
      <c r="BD310">
        <v>0</v>
      </c>
      <c r="BE310">
        <v>0</v>
      </c>
      <c r="BF310">
        <v>0</v>
      </c>
      <c r="BG310">
        <v>0</v>
      </c>
      <c r="BH310">
        <v>0</v>
      </c>
      <c r="BI310">
        <v>0</v>
      </c>
      <c r="BJ310">
        <v>0</v>
      </c>
      <c r="BK310">
        <v>0</v>
      </c>
      <c r="BL310">
        <v>0</v>
      </c>
      <c r="BM310">
        <v>0</v>
      </c>
      <c r="BN310">
        <v>0</v>
      </c>
      <c r="BO310">
        <v>0</v>
      </c>
      <c r="BP310">
        <v>0</v>
      </c>
      <c r="BQ310">
        <v>0</v>
      </c>
      <c r="BR310">
        <v>0</v>
      </c>
      <c r="BS310">
        <v>0</v>
      </c>
      <c r="BT310">
        <v>0</v>
      </c>
      <c r="BU310">
        <v>0</v>
      </c>
      <c r="BV310">
        <v>0</v>
      </c>
      <c r="BW310">
        <v>0</v>
      </c>
      <c r="CX310">
        <f>Y310*Source!I165</f>
        <v>1.92</v>
      </c>
      <c r="CY310">
        <f>AA310</f>
        <v>1</v>
      </c>
      <c r="CZ310">
        <f>AE310</f>
        <v>1</v>
      </c>
      <c r="DA310">
        <f>AI310</f>
        <v>1</v>
      </c>
      <c r="DB310">
        <f>ROUND(ROUND(AT310*CZ310,2),6)</f>
        <v>0.32</v>
      </c>
      <c r="DC310">
        <f>ROUND(ROUND(AT310*AG310,2),6)</f>
        <v>0</v>
      </c>
    </row>
    <row r="311" spans="1:107" x14ac:dyDescent="0.2">
      <c r="A311">
        <f>ROW(Source!A168)</f>
        <v>168</v>
      </c>
      <c r="B311">
        <v>76147896</v>
      </c>
      <c r="C311">
        <v>76148653</v>
      </c>
      <c r="D311">
        <v>42475093</v>
      </c>
      <c r="E311">
        <v>1</v>
      </c>
      <c r="F311">
        <v>1</v>
      </c>
      <c r="G311">
        <v>1</v>
      </c>
      <c r="H311">
        <v>1</v>
      </c>
      <c r="I311" t="s">
        <v>752</v>
      </c>
      <c r="J311" t="s">
        <v>3</v>
      </c>
      <c r="K311" t="s">
        <v>663</v>
      </c>
      <c r="L311">
        <v>1369</v>
      </c>
      <c r="N311">
        <v>1013</v>
      </c>
      <c r="O311" t="s">
        <v>623</v>
      </c>
      <c r="P311" t="s">
        <v>623</v>
      </c>
      <c r="Q311">
        <v>1</v>
      </c>
      <c r="W311">
        <v>0</v>
      </c>
      <c r="X311">
        <v>-927003078</v>
      </c>
      <c r="Y311">
        <v>846.71999999999991</v>
      </c>
      <c r="AA311">
        <v>0</v>
      </c>
      <c r="AB311">
        <v>0</v>
      </c>
      <c r="AC311">
        <v>0</v>
      </c>
      <c r="AD311">
        <v>11.06</v>
      </c>
      <c r="AE311">
        <v>0</v>
      </c>
      <c r="AF311">
        <v>0</v>
      </c>
      <c r="AG311">
        <v>0</v>
      </c>
      <c r="AH311">
        <v>11.06</v>
      </c>
      <c r="AI311">
        <v>1</v>
      </c>
      <c r="AJ311">
        <v>1</v>
      </c>
      <c r="AK311">
        <v>1</v>
      </c>
      <c r="AL311">
        <v>1</v>
      </c>
      <c r="AN311">
        <v>0</v>
      </c>
      <c r="AO311">
        <v>1</v>
      </c>
      <c r="AP311">
        <v>1</v>
      </c>
      <c r="AQ311">
        <v>0</v>
      </c>
      <c r="AR311">
        <v>0</v>
      </c>
      <c r="AS311" t="s">
        <v>3</v>
      </c>
      <c r="AT311">
        <v>336</v>
      </c>
      <c r="AU311" t="s">
        <v>217</v>
      </c>
      <c r="AV311">
        <v>1</v>
      </c>
      <c r="AW311">
        <v>2</v>
      </c>
      <c r="AX311">
        <v>76148661</v>
      </c>
      <c r="AY311">
        <v>1</v>
      </c>
      <c r="AZ311">
        <v>0</v>
      </c>
      <c r="BA311">
        <v>311</v>
      </c>
      <c r="BB311">
        <v>0</v>
      </c>
      <c r="BC311">
        <v>0</v>
      </c>
      <c r="BD311">
        <v>0</v>
      </c>
      <c r="BE311">
        <v>0</v>
      </c>
      <c r="BF311">
        <v>0</v>
      </c>
      <c r="BG311">
        <v>0</v>
      </c>
      <c r="BH311">
        <v>0</v>
      </c>
      <c r="BI311">
        <v>0</v>
      </c>
      <c r="BJ311">
        <v>0</v>
      </c>
      <c r="BK311">
        <v>0</v>
      </c>
      <c r="BL311">
        <v>0</v>
      </c>
      <c r="BM311">
        <v>0</v>
      </c>
      <c r="BN311">
        <v>0</v>
      </c>
      <c r="BO311">
        <v>0</v>
      </c>
      <c r="BP311">
        <v>0</v>
      </c>
      <c r="BQ311">
        <v>0</v>
      </c>
      <c r="BR311">
        <v>0</v>
      </c>
      <c r="BS311">
        <v>0</v>
      </c>
      <c r="BT311">
        <v>0</v>
      </c>
      <c r="BU311">
        <v>0</v>
      </c>
      <c r="BV311">
        <v>0</v>
      </c>
      <c r="BW311">
        <v>0</v>
      </c>
      <c r="CX311">
        <f>Y311*Source!I168</f>
        <v>173.57759999999996</v>
      </c>
      <c r="CY311">
        <f>AD311</f>
        <v>11.06</v>
      </c>
      <c r="CZ311">
        <f>AH311</f>
        <v>11.06</v>
      </c>
      <c r="DA311">
        <f>AL311</f>
        <v>1</v>
      </c>
      <c r="DB311">
        <f>ROUND((((ROUND(AT311*CZ311,2)*3)*0.7)*1.2),6)</f>
        <v>9364.7232000000004</v>
      </c>
      <c r="DC311">
        <f>ROUND((((ROUND(AT311*AG311,2)*3)*0.7)*1.2),6)</f>
        <v>0</v>
      </c>
    </row>
    <row r="312" spans="1:107" x14ac:dyDescent="0.2">
      <c r="A312">
        <f>ROW(Source!A168)</f>
        <v>168</v>
      </c>
      <c r="B312">
        <v>76147896</v>
      </c>
      <c r="C312">
        <v>76148653</v>
      </c>
      <c r="D312">
        <v>121548</v>
      </c>
      <c r="E312">
        <v>1</v>
      </c>
      <c r="F312">
        <v>1</v>
      </c>
      <c r="G312">
        <v>1</v>
      </c>
      <c r="H312">
        <v>1</v>
      </c>
      <c r="I312" t="s">
        <v>30</v>
      </c>
      <c r="J312" t="s">
        <v>3</v>
      </c>
      <c r="K312" t="s">
        <v>628</v>
      </c>
      <c r="L312">
        <v>608254</v>
      </c>
      <c r="N312">
        <v>1013</v>
      </c>
      <c r="O312" t="s">
        <v>629</v>
      </c>
      <c r="P312" t="s">
        <v>629</v>
      </c>
      <c r="Q312">
        <v>1</v>
      </c>
      <c r="W312">
        <v>0</v>
      </c>
      <c r="X312">
        <v>-185737400</v>
      </c>
      <c r="Y312">
        <v>341.81279999999992</v>
      </c>
      <c r="AA312">
        <v>0</v>
      </c>
      <c r="AB312">
        <v>0</v>
      </c>
      <c r="AC312">
        <v>0</v>
      </c>
      <c r="AD312">
        <v>0</v>
      </c>
      <c r="AE312">
        <v>0</v>
      </c>
      <c r="AF312">
        <v>0</v>
      </c>
      <c r="AG312">
        <v>0</v>
      </c>
      <c r="AH312">
        <v>0</v>
      </c>
      <c r="AI312">
        <v>1</v>
      </c>
      <c r="AJ312">
        <v>1</v>
      </c>
      <c r="AK312">
        <v>1</v>
      </c>
      <c r="AL312">
        <v>1</v>
      </c>
      <c r="AN312">
        <v>0</v>
      </c>
      <c r="AO312">
        <v>1</v>
      </c>
      <c r="AP312">
        <v>1</v>
      </c>
      <c r="AQ312">
        <v>0</v>
      </c>
      <c r="AR312">
        <v>0</v>
      </c>
      <c r="AS312" t="s">
        <v>3</v>
      </c>
      <c r="AT312">
        <v>135.63999999999999</v>
      </c>
      <c r="AU312" t="s">
        <v>217</v>
      </c>
      <c r="AV312">
        <v>2</v>
      </c>
      <c r="AW312">
        <v>2</v>
      </c>
      <c r="AX312">
        <v>76148662</v>
      </c>
      <c r="AY312">
        <v>1</v>
      </c>
      <c r="AZ312">
        <v>0</v>
      </c>
      <c r="BA312">
        <v>312</v>
      </c>
      <c r="BB312">
        <v>0</v>
      </c>
      <c r="BC312">
        <v>0</v>
      </c>
      <c r="BD312">
        <v>0</v>
      </c>
      <c r="BE312">
        <v>0</v>
      </c>
      <c r="BF312">
        <v>0</v>
      </c>
      <c r="BG312">
        <v>0</v>
      </c>
      <c r="BH312">
        <v>0</v>
      </c>
      <c r="BI312">
        <v>0</v>
      </c>
      <c r="BJ312">
        <v>0</v>
      </c>
      <c r="BK312">
        <v>0</v>
      </c>
      <c r="BL312">
        <v>0</v>
      </c>
      <c r="BM312">
        <v>0</v>
      </c>
      <c r="BN312">
        <v>0</v>
      </c>
      <c r="BO312">
        <v>0</v>
      </c>
      <c r="BP312">
        <v>0</v>
      </c>
      <c r="BQ312">
        <v>0</v>
      </c>
      <c r="BR312">
        <v>0</v>
      </c>
      <c r="BS312">
        <v>0</v>
      </c>
      <c r="BT312">
        <v>0</v>
      </c>
      <c r="BU312">
        <v>0</v>
      </c>
      <c r="BV312">
        <v>0</v>
      </c>
      <c r="BW312">
        <v>0</v>
      </c>
      <c r="CX312">
        <f>Y312*Source!I168</f>
        <v>70.071623999999986</v>
      </c>
      <c r="CY312">
        <f>AD312</f>
        <v>0</v>
      </c>
      <c r="CZ312">
        <f>AH312</f>
        <v>0</v>
      </c>
      <c r="DA312">
        <f>AL312</f>
        <v>1</v>
      </c>
      <c r="DB312">
        <f>ROUND((((ROUND(AT312*CZ312,2)*3)*0.7)*1.2),6)</f>
        <v>0</v>
      </c>
      <c r="DC312">
        <f>ROUND((((ROUND(AT312*AG312,2)*3)*0.7)*1.2),6)</f>
        <v>0</v>
      </c>
    </row>
    <row r="313" spans="1:107" x14ac:dyDescent="0.2">
      <c r="A313">
        <f>ROW(Source!A168)</f>
        <v>168</v>
      </c>
      <c r="B313">
        <v>76147896</v>
      </c>
      <c r="C313">
        <v>76148653</v>
      </c>
      <c r="D313">
        <v>48976039</v>
      </c>
      <c r="E313">
        <v>1</v>
      </c>
      <c r="F313">
        <v>1</v>
      </c>
      <c r="G313">
        <v>1</v>
      </c>
      <c r="H313">
        <v>2</v>
      </c>
      <c r="I313" t="s">
        <v>691</v>
      </c>
      <c r="J313" t="s">
        <v>692</v>
      </c>
      <c r="K313" t="s">
        <v>693</v>
      </c>
      <c r="L313">
        <v>1368</v>
      </c>
      <c r="N313">
        <v>1011</v>
      </c>
      <c r="O313" t="s">
        <v>633</v>
      </c>
      <c r="P313" t="s">
        <v>633</v>
      </c>
      <c r="Q313">
        <v>1</v>
      </c>
      <c r="W313">
        <v>0</v>
      </c>
      <c r="X313">
        <v>-1683568813</v>
      </c>
      <c r="Y313">
        <v>170.90639999999996</v>
      </c>
      <c r="AA313">
        <v>0</v>
      </c>
      <c r="AB313">
        <v>425.57</v>
      </c>
      <c r="AC313">
        <v>25.1</v>
      </c>
      <c r="AD313">
        <v>0</v>
      </c>
      <c r="AE313">
        <v>0</v>
      </c>
      <c r="AF313">
        <v>425.57</v>
      </c>
      <c r="AG313">
        <v>25.1</v>
      </c>
      <c r="AH313">
        <v>0</v>
      </c>
      <c r="AI313">
        <v>1</v>
      </c>
      <c r="AJ313">
        <v>1</v>
      </c>
      <c r="AK313">
        <v>1</v>
      </c>
      <c r="AL313">
        <v>1</v>
      </c>
      <c r="AN313">
        <v>0</v>
      </c>
      <c r="AO313">
        <v>1</v>
      </c>
      <c r="AP313">
        <v>1</v>
      </c>
      <c r="AQ313">
        <v>0</v>
      </c>
      <c r="AR313">
        <v>0</v>
      </c>
      <c r="AS313" t="s">
        <v>3</v>
      </c>
      <c r="AT313">
        <v>67.819999999999993</v>
      </c>
      <c r="AU313" t="s">
        <v>217</v>
      </c>
      <c r="AV313">
        <v>0</v>
      </c>
      <c r="AW313">
        <v>2</v>
      </c>
      <c r="AX313">
        <v>76148663</v>
      </c>
      <c r="AY313">
        <v>1</v>
      </c>
      <c r="AZ313">
        <v>0</v>
      </c>
      <c r="BA313">
        <v>313</v>
      </c>
      <c r="BB313">
        <v>0</v>
      </c>
      <c r="BC313">
        <v>0</v>
      </c>
      <c r="BD313">
        <v>0</v>
      </c>
      <c r="BE313">
        <v>0</v>
      </c>
      <c r="BF313">
        <v>0</v>
      </c>
      <c r="BG313">
        <v>0</v>
      </c>
      <c r="BH313">
        <v>0</v>
      </c>
      <c r="BI313">
        <v>0</v>
      </c>
      <c r="BJ313">
        <v>0</v>
      </c>
      <c r="BK313">
        <v>0</v>
      </c>
      <c r="BL313">
        <v>0</v>
      </c>
      <c r="BM313">
        <v>0</v>
      </c>
      <c r="BN313">
        <v>0</v>
      </c>
      <c r="BO313">
        <v>0</v>
      </c>
      <c r="BP313">
        <v>0</v>
      </c>
      <c r="BQ313">
        <v>0</v>
      </c>
      <c r="BR313">
        <v>0</v>
      </c>
      <c r="BS313">
        <v>0</v>
      </c>
      <c r="BT313">
        <v>0</v>
      </c>
      <c r="BU313">
        <v>0</v>
      </c>
      <c r="BV313">
        <v>0</v>
      </c>
      <c r="BW313">
        <v>0</v>
      </c>
      <c r="CX313">
        <f>Y313*Source!I168</f>
        <v>35.035811999999993</v>
      </c>
      <c r="CY313">
        <f>AB313</f>
        <v>425.57</v>
      </c>
      <c r="CZ313">
        <f>AF313</f>
        <v>425.57</v>
      </c>
      <c r="DA313">
        <f>AJ313</f>
        <v>1</v>
      </c>
      <c r="DB313">
        <f>ROUND((((ROUND(AT313*CZ313,2)*3)*0.7)*1.2),6)</f>
        <v>72732.643200000006</v>
      </c>
      <c r="DC313">
        <f>ROUND((((ROUND(AT313*AG313,2)*3)*0.7)*1.2),6)</f>
        <v>4289.7456000000002</v>
      </c>
    </row>
    <row r="314" spans="1:107" x14ac:dyDescent="0.2">
      <c r="A314">
        <f>ROW(Source!A168)</f>
        <v>168</v>
      </c>
      <c r="B314">
        <v>76147896</v>
      </c>
      <c r="C314">
        <v>76148653</v>
      </c>
      <c r="D314">
        <v>48976112</v>
      </c>
      <c r="E314">
        <v>1</v>
      </c>
      <c r="F314">
        <v>1</v>
      </c>
      <c r="G314">
        <v>1</v>
      </c>
      <c r="H314">
        <v>2</v>
      </c>
      <c r="I314" t="s">
        <v>694</v>
      </c>
      <c r="J314" t="s">
        <v>695</v>
      </c>
      <c r="K314" t="s">
        <v>696</v>
      </c>
      <c r="L314">
        <v>1368</v>
      </c>
      <c r="N314">
        <v>1011</v>
      </c>
      <c r="O314" t="s">
        <v>633</v>
      </c>
      <c r="P314" t="s">
        <v>633</v>
      </c>
      <c r="Q314">
        <v>1</v>
      </c>
      <c r="W314">
        <v>0</v>
      </c>
      <c r="X314">
        <v>372233507</v>
      </c>
      <c r="Y314">
        <v>10.432799999999997</v>
      </c>
      <c r="AA314">
        <v>0</v>
      </c>
      <c r="AB314">
        <v>16.64</v>
      </c>
      <c r="AC314">
        <v>0</v>
      </c>
      <c r="AD314">
        <v>0</v>
      </c>
      <c r="AE314">
        <v>0</v>
      </c>
      <c r="AF314">
        <v>16.64</v>
      </c>
      <c r="AG314">
        <v>0</v>
      </c>
      <c r="AH314">
        <v>0</v>
      </c>
      <c r="AI314">
        <v>1</v>
      </c>
      <c r="AJ314">
        <v>1</v>
      </c>
      <c r="AK314">
        <v>1</v>
      </c>
      <c r="AL314">
        <v>1</v>
      </c>
      <c r="AN314">
        <v>0</v>
      </c>
      <c r="AO314">
        <v>1</v>
      </c>
      <c r="AP314">
        <v>1</v>
      </c>
      <c r="AQ314">
        <v>0</v>
      </c>
      <c r="AR314">
        <v>0</v>
      </c>
      <c r="AS314" t="s">
        <v>3</v>
      </c>
      <c r="AT314">
        <v>4.1399999999999997</v>
      </c>
      <c r="AU314" t="s">
        <v>217</v>
      </c>
      <c r="AV314">
        <v>0</v>
      </c>
      <c r="AW314">
        <v>2</v>
      </c>
      <c r="AX314">
        <v>76148664</v>
      </c>
      <c r="AY314">
        <v>1</v>
      </c>
      <c r="AZ314">
        <v>0</v>
      </c>
      <c r="BA314">
        <v>314</v>
      </c>
      <c r="BB314">
        <v>0</v>
      </c>
      <c r="BC314">
        <v>0</v>
      </c>
      <c r="BD314">
        <v>0</v>
      </c>
      <c r="BE314">
        <v>0</v>
      </c>
      <c r="BF314">
        <v>0</v>
      </c>
      <c r="BG314">
        <v>0</v>
      </c>
      <c r="BH314">
        <v>0</v>
      </c>
      <c r="BI314">
        <v>0</v>
      </c>
      <c r="BJ314">
        <v>0</v>
      </c>
      <c r="BK314">
        <v>0</v>
      </c>
      <c r="BL314">
        <v>0</v>
      </c>
      <c r="BM314">
        <v>0</v>
      </c>
      <c r="BN314">
        <v>0</v>
      </c>
      <c r="BO314">
        <v>0</v>
      </c>
      <c r="BP314">
        <v>0</v>
      </c>
      <c r="BQ314">
        <v>0</v>
      </c>
      <c r="BR314">
        <v>0</v>
      </c>
      <c r="BS314">
        <v>0</v>
      </c>
      <c r="BT314">
        <v>0</v>
      </c>
      <c r="BU314">
        <v>0</v>
      </c>
      <c r="BV314">
        <v>0</v>
      </c>
      <c r="BW314">
        <v>0</v>
      </c>
      <c r="CX314">
        <f>Y314*Source!I168</f>
        <v>2.1387239999999994</v>
      </c>
      <c r="CY314">
        <f>AB314</f>
        <v>16.64</v>
      </c>
      <c r="CZ314">
        <f>AF314</f>
        <v>16.64</v>
      </c>
      <c r="DA314">
        <f>AJ314</f>
        <v>1</v>
      </c>
      <c r="DB314">
        <f>ROUND((((ROUND(AT314*CZ314,2)*3)*0.7)*1.2),6)</f>
        <v>173.6028</v>
      </c>
      <c r="DC314">
        <f>ROUND((((ROUND(AT314*AG314,2)*3)*0.7)*1.2),6)</f>
        <v>0</v>
      </c>
    </row>
    <row r="315" spans="1:107" x14ac:dyDescent="0.2">
      <c r="A315">
        <f>ROW(Source!A168)</f>
        <v>168</v>
      </c>
      <c r="B315">
        <v>76147896</v>
      </c>
      <c r="C315">
        <v>76148653</v>
      </c>
      <c r="D315">
        <v>48914824</v>
      </c>
      <c r="E315">
        <v>1</v>
      </c>
      <c r="F315">
        <v>1</v>
      </c>
      <c r="G315">
        <v>1</v>
      </c>
      <c r="H315">
        <v>3</v>
      </c>
      <c r="I315" t="s">
        <v>753</v>
      </c>
      <c r="J315" t="s">
        <v>754</v>
      </c>
      <c r="K315" t="s">
        <v>755</v>
      </c>
      <c r="L315">
        <v>1354</v>
      </c>
      <c r="N315">
        <v>1010</v>
      </c>
      <c r="O315" t="s">
        <v>149</v>
      </c>
      <c r="P315" t="s">
        <v>149</v>
      </c>
      <c r="Q315">
        <v>1</v>
      </c>
      <c r="W315">
        <v>0</v>
      </c>
      <c r="X315">
        <v>117063084</v>
      </c>
      <c r="Y315">
        <v>0</v>
      </c>
      <c r="AA315">
        <v>143.94</v>
      </c>
      <c r="AB315">
        <v>0</v>
      </c>
      <c r="AC315">
        <v>0</v>
      </c>
      <c r="AD315">
        <v>0</v>
      </c>
      <c r="AE315">
        <v>143.94</v>
      </c>
      <c r="AF315">
        <v>0</v>
      </c>
      <c r="AG315">
        <v>0</v>
      </c>
      <c r="AH315">
        <v>0</v>
      </c>
      <c r="AI315">
        <v>1</v>
      </c>
      <c r="AJ315">
        <v>1</v>
      </c>
      <c r="AK315">
        <v>1</v>
      </c>
      <c r="AL315">
        <v>1</v>
      </c>
      <c r="AN315">
        <v>0</v>
      </c>
      <c r="AO315">
        <v>1</v>
      </c>
      <c r="AP315">
        <v>1</v>
      </c>
      <c r="AQ315">
        <v>0</v>
      </c>
      <c r="AR315">
        <v>0</v>
      </c>
      <c r="AS315" t="s">
        <v>3</v>
      </c>
      <c r="AT315">
        <v>20.6</v>
      </c>
      <c r="AU315" t="s">
        <v>216</v>
      </c>
      <c r="AV315">
        <v>0</v>
      </c>
      <c r="AW315">
        <v>2</v>
      </c>
      <c r="AX315">
        <v>76148665</v>
      </c>
      <c r="AY315">
        <v>1</v>
      </c>
      <c r="AZ315">
        <v>0</v>
      </c>
      <c r="BA315">
        <v>315</v>
      </c>
      <c r="BB315">
        <v>0</v>
      </c>
      <c r="BC315">
        <v>0</v>
      </c>
      <c r="BD315">
        <v>0</v>
      </c>
      <c r="BE315">
        <v>0</v>
      </c>
      <c r="BF315">
        <v>0</v>
      </c>
      <c r="BG315">
        <v>0</v>
      </c>
      <c r="BH315">
        <v>0</v>
      </c>
      <c r="BI315">
        <v>0</v>
      </c>
      <c r="BJ315">
        <v>0</v>
      </c>
      <c r="BK315">
        <v>0</v>
      </c>
      <c r="BL315">
        <v>0</v>
      </c>
      <c r="BM315">
        <v>0</v>
      </c>
      <c r="BN315">
        <v>0</v>
      </c>
      <c r="BO315">
        <v>0</v>
      </c>
      <c r="BP315">
        <v>0</v>
      </c>
      <c r="BQ315">
        <v>0</v>
      </c>
      <c r="BR315">
        <v>0</v>
      </c>
      <c r="BS315">
        <v>0</v>
      </c>
      <c r="BT315">
        <v>0</v>
      </c>
      <c r="BU315">
        <v>0</v>
      </c>
      <c r="BV315">
        <v>0</v>
      </c>
      <c r="BW315">
        <v>0</v>
      </c>
      <c r="CX315">
        <f>Y315*Source!I168</f>
        <v>0</v>
      </c>
      <c r="CY315">
        <f>AA315</f>
        <v>143.94</v>
      </c>
      <c r="CZ315">
        <f>AE315</f>
        <v>143.94</v>
      </c>
      <c r="DA315">
        <f>AI315</f>
        <v>1</v>
      </c>
      <c r="DB315">
        <f>ROUND((ROUND(AT315*CZ315,2)*0),6)</f>
        <v>0</v>
      </c>
      <c r="DC315">
        <f>ROUND((ROUND(AT315*AG315,2)*0),6)</f>
        <v>0</v>
      </c>
    </row>
    <row r="316" spans="1:107" x14ac:dyDescent="0.2">
      <c r="A316">
        <f>ROW(Source!A168)</f>
        <v>168</v>
      </c>
      <c r="B316">
        <v>76147896</v>
      </c>
      <c r="C316">
        <v>76148653</v>
      </c>
      <c r="D316">
        <v>48965123</v>
      </c>
      <c r="E316">
        <v>1</v>
      </c>
      <c r="F316">
        <v>1</v>
      </c>
      <c r="G316">
        <v>1</v>
      </c>
      <c r="H316">
        <v>3</v>
      </c>
      <c r="I316" t="s">
        <v>756</v>
      </c>
      <c r="J316" t="s">
        <v>757</v>
      </c>
      <c r="K316" t="s">
        <v>758</v>
      </c>
      <c r="L316">
        <v>1354</v>
      </c>
      <c r="N316">
        <v>1010</v>
      </c>
      <c r="O316" t="s">
        <v>149</v>
      </c>
      <c r="P316" t="s">
        <v>149</v>
      </c>
      <c r="Q316">
        <v>1</v>
      </c>
      <c r="W316">
        <v>0</v>
      </c>
      <c r="X316">
        <v>-697730710</v>
      </c>
      <c r="Y316">
        <v>0</v>
      </c>
      <c r="AA316">
        <v>6.89</v>
      </c>
      <c r="AB316">
        <v>0</v>
      </c>
      <c r="AC316">
        <v>0</v>
      </c>
      <c r="AD316">
        <v>0</v>
      </c>
      <c r="AE316">
        <v>6.89</v>
      </c>
      <c r="AF316">
        <v>0</v>
      </c>
      <c r="AG316">
        <v>0</v>
      </c>
      <c r="AH316">
        <v>0</v>
      </c>
      <c r="AI316">
        <v>1</v>
      </c>
      <c r="AJ316">
        <v>1</v>
      </c>
      <c r="AK316">
        <v>1</v>
      </c>
      <c r="AL316">
        <v>1</v>
      </c>
      <c r="AN316">
        <v>0</v>
      </c>
      <c r="AO316">
        <v>1</v>
      </c>
      <c r="AP316">
        <v>1</v>
      </c>
      <c r="AQ316">
        <v>0</v>
      </c>
      <c r="AR316">
        <v>0</v>
      </c>
      <c r="AS316" t="s">
        <v>3</v>
      </c>
      <c r="AT316">
        <v>61.8</v>
      </c>
      <c r="AU316" t="s">
        <v>216</v>
      </c>
      <c r="AV316">
        <v>0</v>
      </c>
      <c r="AW316">
        <v>2</v>
      </c>
      <c r="AX316">
        <v>76148666</v>
      </c>
      <c r="AY316">
        <v>1</v>
      </c>
      <c r="AZ316">
        <v>0</v>
      </c>
      <c r="BA316">
        <v>316</v>
      </c>
      <c r="BB316">
        <v>0</v>
      </c>
      <c r="BC316">
        <v>0</v>
      </c>
      <c r="BD316">
        <v>0</v>
      </c>
      <c r="BE316">
        <v>0</v>
      </c>
      <c r="BF316">
        <v>0</v>
      </c>
      <c r="BG316">
        <v>0</v>
      </c>
      <c r="BH316">
        <v>0</v>
      </c>
      <c r="BI316">
        <v>0</v>
      </c>
      <c r="BJ316">
        <v>0</v>
      </c>
      <c r="BK316">
        <v>0</v>
      </c>
      <c r="BL316">
        <v>0</v>
      </c>
      <c r="BM316">
        <v>0</v>
      </c>
      <c r="BN316">
        <v>0</v>
      </c>
      <c r="BO316">
        <v>0</v>
      </c>
      <c r="BP316">
        <v>0</v>
      </c>
      <c r="BQ316">
        <v>0</v>
      </c>
      <c r="BR316">
        <v>0</v>
      </c>
      <c r="BS316">
        <v>0</v>
      </c>
      <c r="BT316">
        <v>0</v>
      </c>
      <c r="BU316">
        <v>0</v>
      </c>
      <c r="BV316">
        <v>0</v>
      </c>
      <c r="BW316">
        <v>0</v>
      </c>
      <c r="CX316">
        <f>Y316*Source!I168</f>
        <v>0</v>
      </c>
      <c r="CY316">
        <f>AA316</f>
        <v>6.89</v>
      </c>
      <c r="CZ316">
        <f>AE316</f>
        <v>6.89</v>
      </c>
      <c r="DA316">
        <f>AI316</f>
        <v>1</v>
      </c>
      <c r="DB316">
        <f>ROUND((ROUND(AT316*CZ316,2)*0),6)</f>
        <v>0</v>
      </c>
      <c r="DC316">
        <f>ROUND((ROUND(AT316*AG316,2)*0),6)</f>
        <v>0</v>
      </c>
    </row>
    <row r="317" spans="1:107" x14ac:dyDescent="0.2">
      <c r="A317">
        <f>ROW(Source!A168)</f>
        <v>168</v>
      </c>
      <c r="B317">
        <v>76147896</v>
      </c>
      <c r="C317">
        <v>76148653</v>
      </c>
      <c r="D317">
        <v>48974791</v>
      </c>
      <c r="E317">
        <v>1</v>
      </c>
      <c r="F317">
        <v>1</v>
      </c>
      <c r="G317">
        <v>1</v>
      </c>
      <c r="H317">
        <v>3</v>
      </c>
      <c r="I317" t="s">
        <v>658</v>
      </c>
      <c r="J317" t="s">
        <v>659</v>
      </c>
      <c r="K317" t="s">
        <v>660</v>
      </c>
      <c r="L317">
        <v>1374</v>
      </c>
      <c r="N317">
        <v>1013</v>
      </c>
      <c r="O317" t="s">
        <v>661</v>
      </c>
      <c r="P317" t="s">
        <v>661</v>
      </c>
      <c r="Q317">
        <v>1</v>
      </c>
      <c r="W317">
        <v>0</v>
      </c>
      <c r="X317">
        <v>-1347562341</v>
      </c>
      <c r="Y317">
        <v>0</v>
      </c>
      <c r="AA317">
        <v>1</v>
      </c>
      <c r="AB317">
        <v>0</v>
      </c>
      <c r="AC317">
        <v>0</v>
      </c>
      <c r="AD317">
        <v>0</v>
      </c>
      <c r="AE317">
        <v>1</v>
      </c>
      <c r="AF317">
        <v>0</v>
      </c>
      <c r="AG317">
        <v>0</v>
      </c>
      <c r="AH317">
        <v>0</v>
      </c>
      <c r="AI317">
        <v>1</v>
      </c>
      <c r="AJ317">
        <v>1</v>
      </c>
      <c r="AK317">
        <v>1</v>
      </c>
      <c r="AL317">
        <v>1</v>
      </c>
      <c r="AN317">
        <v>0</v>
      </c>
      <c r="AO317">
        <v>1</v>
      </c>
      <c r="AP317">
        <v>1</v>
      </c>
      <c r="AQ317">
        <v>0</v>
      </c>
      <c r="AR317">
        <v>0</v>
      </c>
      <c r="AS317" t="s">
        <v>3</v>
      </c>
      <c r="AT317">
        <v>64.650000000000006</v>
      </c>
      <c r="AU317" t="s">
        <v>216</v>
      </c>
      <c r="AV317">
        <v>0</v>
      </c>
      <c r="AW317">
        <v>2</v>
      </c>
      <c r="AX317">
        <v>76148667</v>
      </c>
      <c r="AY317">
        <v>1</v>
      </c>
      <c r="AZ317">
        <v>0</v>
      </c>
      <c r="BA317">
        <v>317</v>
      </c>
      <c r="BB317">
        <v>0</v>
      </c>
      <c r="BC317">
        <v>0</v>
      </c>
      <c r="BD317">
        <v>0</v>
      </c>
      <c r="BE317">
        <v>0</v>
      </c>
      <c r="BF317">
        <v>0</v>
      </c>
      <c r="BG317">
        <v>0</v>
      </c>
      <c r="BH317">
        <v>0</v>
      </c>
      <c r="BI317">
        <v>0</v>
      </c>
      <c r="BJ317">
        <v>0</v>
      </c>
      <c r="BK317">
        <v>0</v>
      </c>
      <c r="BL317">
        <v>0</v>
      </c>
      <c r="BM317">
        <v>0</v>
      </c>
      <c r="BN317">
        <v>0</v>
      </c>
      <c r="BO317">
        <v>0</v>
      </c>
      <c r="BP317">
        <v>0</v>
      </c>
      <c r="BQ317">
        <v>0</v>
      </c>
      <c r="BR317">
        <v>0</v>
      </c>
      <c r="BS317">
        <v>0</v>
      </c>
      <c r="BT317">
        <v>0</v>
      </c>
      <c r="BU317">
        <v>0</v>
      </c>
      <c r="BV317">
        <v>0</v>
      </c>
      <c r="BW317">
        <v>0</v>
      </c>
      <c r="CX317">
        <f>Y317*Source!I168</f>
        <v>0</v>
      </c>
      <c r="CY317">
        <f>AA317</f>
        <v>1</v>
      </c>
      <c r="CZ317">
        <f>AE317</f>
        <v>1</v>
      </c>
      <c r="DA317">
        <f>AI317</f>
        <v>1</v>
      </c>
      <c r="DB317">
        <f>ROUND((ROUND(AT317*CZ317,2)*0),6)</f>
        <v>0</v>
      </c>
      <c r="DC317">
        <f>ROUND((ROUND(AT317*AG317,2)*0),6)</f>
        <v>0</v>
      </c>
    </row>
    <row r="318" spans="1:107" x14ac:dyDescent="0.2">
      <c r="A318">
        <f>ROW(Source!A169)</f>
        <v>169</v>
      </c>
      <c r="B318">
        <v>76147894</v>
      </c>
      <c r="C318">
        <v>76148653</v>
      </c>
      <c r="D318">
        <v>42475093</v>
      </c>
      <c r="E318">
        <v>1</v>
      </c>
      <c r="F318">
        <v>1</v>
      </c>
      <c r="G318">
        <v>1</v>
      </c>
      <c r="H318">
        <v>1</v>
      </c>
      <c r="I318" t="s">
        <v>752</v>
      </c>
      <c r="J318" t="s">
        <v>3</v>
      </c>
      <c r="K318" t="s">
        <v>663</v>
      </c>
      <c r="L318">
        <v>1369</v>
      </c>
      <c r="N318">
        <v>1013</v>
      </c>
      <c r="O318" t="s">
        <v>623</v>
      </c>
      <c r="P318" t="s">
        <v>623</v>
      </c>
      <c r="Q318">
        <v>1</v>
      </c>
      <c r="W318">
        <v>0</v>
      </c>
      <c r="X318">
        <v>-927003078</v>
      </c>
      <c r="Y318">
        <v>846.71999999999991</v>
      </c>
      <c r="AA318">
        <v>0</v>
      </c>
      <c r="AB318">
        <v>0</v>
      </c>
      <c r="AC318">
        <v>0</v>
      </c>
      <c r="AD318">
        <v>11.06</v>
      </c>
      <c r="AE318">
        <v>0</v>
      </c>
      <c r="AF318">
        <v>0</v>
      </c>
      <c r="AG318">
        <v>0</v>
      </c>
      <c r="AH318">
        <v>11.06</v>
      </c>
      <c r="AI318">
        <v>1</v>
      </c>
      <c r="AJ318">
        <v>1</v>
      </c>
      <c r="AK318">
        <v>1</v>
      </c>
      <c r="AL318">
        <v>1</v>
      </c>
      <c r="AN318">
        <v>0</v>
      </c>
      <c r="AO318">
        <v>1</v>
      </c>
      <c r="AP318">
        <v>1</v>
      </c>
      <c r="AQ318">
        <v>0</v>
      </c>
      <c r="AR318">
        <v>0</v>
      </c>
      <c r="AS318" t="s">
        <v>3</v>
      </c>
      <c r="AT318">
        <v>336</v>
      </c>
      <c r="AU318" t="s">
        <v>217</v>
      </c>
      <c r="AV318">
        <v>1</v>
      </c>
      <c r="AW318">
        <v>2</v>
      </c>
      <c r="AX318">
        <v>76148661</v>
      </c>
      <c r="AY318">
        <v>1</v>
      </c>
      <c r="AZ318">
        <v>0</v>
      </c>
      <c r="BA318">
        <v>318</v>
      </c>
      <c r="BB318">
        <v>0</v>
      </c>
      <c r="BC318">
        <v>0</v>
      </c>
      <c r="BD318">
        <v>0</v>
      </c>
      <c r="BE318">
        <v>0</v>
      </c>
      <c r="BF318">
        <v>0</v>
      </c>
      <c r="BG318">
        <v>0</v>
      </c>
      <c r="BH318">
        <v>0</v>
      </c>
      <c r="BI318">
        <v>0</v>
      </c>
      <c r="BJ318">
        <v>0</v>
      </c>
      <c r="BK318">
        <v>0</v>
      </c>
      <c r="BL318">
        <v>0</v>
      </c>
      <c r="BM318">
        <v>0</v>
      </c>
      <c r="BN318">
        <v>0</v>
      </c>
      <c r="BO318">
        <v>0</v>
      </c>
      <c r="BP318">
        <v>0</v>
      </c>
      <c r="BQ318">
        <v>0</v>
      </c>
      <c r="BR318">
        <v>0</v>
      </c>
      <c r="BS318">
        <v>0</v>
      </c>
      <c r="BT318">
        <v>0</v>
      </c>
      <c r="BU318">
        <v>0</v>
      </c>
      <c r="BV318">
        <v>0</v>
      </c>
      <c r="BW318">
        <v>0</v>
      </c>
      <c r="CX318">
        <f>Y318*Source!I169</f>
        <v>173.57759999999996</v>
      </c>
      <c r="CY318">
        <f>AD318</f>
        <v>11.06</v>
      </c>
      <c r="CZ318">
        <f>AH318</f>
        <v>11.06</v>
      </c>
      <c r="DA318">
        <f>AL318</f>
        <v>1</v>
      </c>
      <c r="DB318">
        <f>ROUND((((ROUND(AT318*CZ318,2)*3)*0.7)*1.2),6)</f>
        <v>9364.7232000000004</v>
      </c>
      <c r="DC318">
        <f>ROUND((((ROUND(AT318*AG318,2)*3)*0.7)*1.2),6)</f>
        <v>0</v>
      </c>
    </row>
    <row r="319" spans="1:107" x14ac:dyDescent="0.2">
      <c r="A319">
        <f>ROW(Source!A169)</f>
        <v>169</v>
      </c>
      <c r="B319">
        <v>76147894</v>
      </c>
      <c r="C319">
        <v>76148653</v>
      </c>
      <c r="D319">
        <v>121548</v>
      </c>
      <c r="E319">
        <v>1</v>
      </c>
      <c r="F319">
        <v>1</v>
      </c>
      <c r="G319">
        <v>1</v>
      </c>
      <c r="H319">
        <v>1</v>
      </c>
      <c r="I319" t="s">
        <v>30</v>
      </c>
      <c r="J319" t="s">
        <v>3</v>
      </c>
      <c r="K319" t="s">
        <v>628</v>
      </c>
      <c r="L319">
        <v>608254</v>
      </c>
      <c r="N319">
        <v>1013</v>
      </c>
      <c r="O319" t="s">
        <v>629</v>
      </c>
      <c r="P319" t="s">
        <v>629</v>
      </c>
      <c r="Q319">
        <v>1</v>
      </c>
      <c r="W319">
        <v>0</v>
      </c>
      <c r="X319">
        <v>-185737400</v>
      </c>
      <c r="Y319">
        <v>341.81279999999992</v>
      </c>
      <c r="AA319">
        <v>0</v>
      </c>
      <c r="AB319">
        <v>0</v>
      </c>
      <c r="AC319">
        <v>0</v>
      </c>
      <c r="AD319">
        <v>0</v>
      </c>
      <c r="AE319">
        <v>0</v>
      </c>
      <c r="AF319">
        <v>0</v>
      </c>
      <c r="AG319">
        <v>0</v>
      </c>
      <c r="AH319">
        <v>0</v>
      </c>
      <c r="AI319">
        <v>1</v>
      </c>
      <c r="AJ319">
        <v>1</v>
      </c>
      <c r="AK319">
        <v>1</v>
      </c>
      <c r="AL319">
        <v>1</v>
      </c>
      <c r="AN319">
        <v>0</v>
      </c>
      <c r="AO319">
        <v>1</v>
      </c>
      <c r="AP319">
        <v>1</v>
      </c>
      <c r="AQ319">
        <v>0</v>
      </c>
      <c r="AR319">
        <v>0</v>
      </c>
      <c r="AS319" t="s">
        <v>3</v>
      </c>
      <c r="AT319">
        <v>135.63999999999999</v>
      </c>
      <c r="AU319" t="s">
        <v>217</v>
      </c>
      <c r="AV319">
        <v>2</v>
      </c>
      <c r="AW319">
        <v>2</v>
      </c>
      <c r="AX319">
        <v>76148662</v>
      </c>
      <c r="AY319">
        <v>1</v>
      </c>
      <c r="AZ319">
        <v>0</v>
      </c>
      <c r="BA319">
        <v>319</v>
      </c>
      <c r="BB319">
        <v>0</v>
      </c>
      <c r="BC319">
        <v>0</v>
      </c>
      <c r="BD319">
        <v>0</v>
      </c>
      <c r="BE319">
        <v>0</v>
      </c>
      <c r="BF319">
        <v>0</v>
      </c>
      <c r="BG319">
        <v>0</v>
      </c>
      <c r="BH319">
        <v>0</v>
      </c>
      <c r="BI319">
        <v>0</v>
      </c>
      <c r="BJ319">
        <v>0</v>
      </c>
      <c r="BK319">
        <v>0</v>
      </c>
      <c r="BL319">
        <v>0</v>
      </c>
      <c r="BM319">
        <v>0</v>
      </c>
      <c r="BN319">
        <v>0</v>
      </c>
      <c r="BO319">
        <v>0</v>
      </c>
      <c r="BP319">
        <v>0</v>
      </c>
      <c r="BQ319">
        <v>0</v>
      </c>
      <c r="BR319">
        <v>0</v>
      </c>
      <c r="BS319">
        <v>0</v>
      </c>
      <c r="BT319">
        <v>0</v>
      </c>
      <c r="BU319">
        <v>0</v>
      </c>
      <c r="BV319">
        <v>0</v>
      </c>
      <c r="BW319">
        <v>0</v>
      </c>
      <c r="CX319">
        <f>Y319*Source!I169</f>
        <v>70.071623999999986</v>
      </c>
      <c r="CY319">
        <f>AD319</f>
        <v>0</v>
      </c>
      <c r="CZ319">
        <f>AH319</f>
        <v>0</v>
      </c>
      <c r="DA319">
        <f>AL319</f>
        <v>1</v>
      </c>
      <c r="DB319">
        <f>ROUND((((ROUND(AT319*CZ319,2)*3)*0.7)*1.2),6)</f>
        <v>0</v>
      </c>
      <c r="DC319">
        <f>ROUND((((ROUND(AT319*AG319,2)*3)*0.7)*1.2),6)</f>
        <v>0</v>
      </c>
    </row>
    <row r="320" spans="1:107" x14ac:dyDescent="0.2">
      <c r="A320">
        <f>ROW(Source!A169)</f>
        <v>169</v>
      </c>
      <c r="B320">
        <v>76147894</v>
      </c>
      <c r="C320">
        <v>76148653</v>
      </c>
      <c r="D320">
        <v>48976039</v>
      </c>
      <c r="E320">
        <v>1</v>
      </c>
      <c r="F320">
        <v>1</v>
      </c>
      <c r="G320">
        <v>1</v>
      </c>
      <c r="H320">
        <v>2</v>
      </c>
      <c r="I320" t="s">
        <v>691</v>
      </c>
      <c r="J320" t="s">
        <v>692</v>
      </c>
      <c r="K320" t="s">
        <v>693</v>
      </c>
      <c r="L320">
        <v>1368</v>
      </c>
      <c r="N320">
        <v>1011</v>
      </c>
      <c r="O320" t="s">
        <v>633</v>
      </c>
      <c r="P320" t="s">
        <v>633</v>
      </c>
      <c r="Q320">
        <v>1</v>
      </c>
      <c r="W320">
        <v>0</v>
      </c>
      <c r="X320">
        <v>-1683568813</v>
      </c>
      <c r="Y320">
        <v>170.90639999999996</v>
      </c>
      <c r="AA320">
        <v>0</v>
      </c>
      <c r="AB320">
        <v>425.57</v>
      </c>
      <c r="AC320">
        <v>25.1</v>
      </c>
      <c r="AD320">
        <v>0</v>
      </c>
      <c r="AE320">
        <v>0</v>
      </c>
      <c r="AF320">
        <v>425.57</v>
      </c>
      <c r="AG320">
        <v>25.1</v>
      </c>
      <c r="AH320">
        <v>0</v>
      </c>
      <c r="AI320">
        <v>1</v>
      </c>
      <c r="AJ320">
        <v>1</v>
      </c>
      <c r="AK320">
        <v>1</v>
      </c>
      <c r="AL320">
        <v>1</v>
      </c>
      <c r="AN320">
        <v>0</v>
      </c>
      <c r="AO320">
        <v>1</v>
      </c>
      <c r="AP320">
        <v>1</v>
      </c>
      <c r="AQ320">
        <v>0</v>
      </c>
      <c r="AR320">
        <v>0</v>
      </c>
      <c r="AS320" t="s">
        <v>3</v>
      </c>
      <c r="AT320">
        <v>67.819999999999993</v>
      </c>
      <c r="AU320" t="s">
        <v>217</v>
      </c>
      <c r="AV320">
        <v>0</v>
      </c>
      <c r="AW320">
        <v>2</v>
      </c>
      <c r="AX320">
        <v>76148663</v>
      </c>
      <c r="AY320">
        <v>1</v>
      </c>
      <c r="AZ320">
        <v>0</v>
      </c>
      <c r="BA320">
        <v>320</v>
      </c>
      <c r="BB320">
        <v>0</v>
      </c>
      <c r="BC320">
        <v>0</v>
      </c>
      <c r="BD320">
        <v>0</v>
      </c>
      <c r="BE320">
        <v>0</v>
      </c>
      <c r="BF320">
        <v>0</v>
      </c>
      <c r="BG320">
        <v>0</v>
      </c>
      <c r="BH320">
        <v>0</v>
      </c>
      <c r="BI320">
        <v>0</v>
      </c>
      <c r="BJ320">
        <v>0</v>
      </c>
      <c r="BK320">
        <v>0</v>
      </c>
      <c r="BL320">
        <v>0</v>
      </c>
      <c r="BM320">
        <v>0</v>
      </c>
      <c r="BN320">
        <v>0</v>
      </c>
      <c r="BO320">
        <v>0</v>
      </c>
      <c r="BP320">
        <v>0</v>
      </c>
      <c r="BQ320">
        <v>0</v>
      </c>
      <c r="BR320">
        <v>0</v>
      </c>
      <c r="BS320">
        <v>0</v>
      </c>
      <c r="BT320">
        <v>0</v>
      </c>
      <c r="BU320">
        <v>0</v>
      </c>
      <c r="BV320">
        <v>0</v>
      </c>
      <c r="BW320">
        <v>0</v>
      </c>
      <c r="CX320">
        <f>Y320*Source!I169</f>
        <v>35.035811999999993</v>
      </c>
      <c r="CY320">
        <f>AB320</f>
        <v>425.57</v>
      </c>
      <c r="CZ320">
        <f>AF320</f>
        <v>425.57</v>
      </c>
      <c r="DA320">
        <f>AJ320</f>
        <v>1</v>
      </c>
      <c r="DB320">
        <f>ROUND((((ROUND(AT320*CZ320,2)*3)*0.7)*1.2),6)</f>
        <v>72732.643200000006</v>
      </c>
      <c r="DC320">
        <f>ROUND((((ROUND(AT320*AG320,2)*3)*0.7)*1.2),6)</f>
        <v>4289.7456000000002</v>
      </c>
    </row>
    <row r="321" spans="1:107" x14ac:dyDescent="0.2">
      <c r="A321">
        <f>ROW(Source!A169)</f>
        <v>169</v>
      </c>
      <c r="B321">
        <v>76147894</v>
      </c>
      <c r="C321">
        <v>76148653</v>
      </c>
      <c r="D321">
        <v>48976112</v>
      </c>
      <c r="E321">
        <v>1</v>
      </c>
      <c r="F321">
        <v>1</v>
      </c>
      <c r="G321">
        <v>1</v>
      </c>
      <c r="H321">
        <v>2</v>
      </c>
      <c r="I321" t="s">
        <v>694</v>
      </c>
      <c r="J321" t="s">
        <v>695</v>
      </c>
      <c r="K321" t="s">
        <v>696</v>
      </c>
      <c r="L321">
        <v>1368</v>
      </c>
      <c r="N321">
        <v>1011</v>
      </c>
      <c r="O321" t="s">
        <v>633</v>
      </c>
      <c r="P321" t="s">
        <v>633</v>
      </c>
      <c r="Q321">
        <v>1</v>
      </c>
      <c r="W321">
        <v>0</v>
      </c>
      <c r="X321">
        <v>372233507</v>
      </c>
      <c r="Y321">
        <v>10.432799999999997</v>
      </c>
      <c r="AA321">
        <v>0</v>
      </c>
      <c r="AB321">
        <v>16.64</v>
      </c>
      <c r="AC321">
        <v>0</v>
      </c>
      <c r="AD321">
        <v>0</v>
      </c>
      <c r="AE321">
        <v>0</v>
      </c>
      <c r="AF321">
        <v>16.64</v>
      </c>
      <c r="AG321">
        <v>0</v>
      </c>
      <c r="AH321">
        <v>0</v>
      </c>
      <c r="AI321">
        <v>1</v>
      </c>
      <c r="AJ321">
        <v>1</v>
      </c>
      <c r="AK321">
        <v>1</v>
      </c>
      <c r="AL321">
        <v>1</v>
      </c>
      <c r="AN321">
        <v>0</v>
      </c>
      <c r="AO321">
        <v>1</v>
      </c>
      <c r="AP321">
        <v>1</v>
      </c>
      <c r="AQ321">
        <v>0</v>
      </c>
      <c r="AR321">
        <v>0</v>
      </c>
      <c r="AS321" t="s">
        <v>3</v>
      </c>
      <c r="AT321">
        <v>4.1399999999999997</v>
      </c>
      <c r="AU321" t="s">
        <v>217</v>
      </c>
      <c r="AV321">
        <v>0</v>
      </c>
      <c r="AW321">
        <v>2</v>
      </c>
      <c r="AX321">
        <v>76148664</v>
      </c>
      <c r="AY321">
        <v>1</v>
      </c>
      <c r="AZ321">
        <v>0</v>
      </c>
      <c r="BA321">
        <v>321</v>
      </c>
      <c r="BB321">
        <v>0</v>
      </c>
      <c r="BC321">
        <v>0</v>
      </c>
      <c r="BD321">
        <v>0</v>
      </c>
      <c r="BE321">
        <v>0</v>
      </c>
      <c r="BF321">
        <v>0</v>
      </c>
      <c r="BG321">
        <v>0</v>
      </c>
      <c r="BH321">
        <v>0</v>
      </c>
      <c r="BI321">
        <v>0</v>
      </c>
      <c r="BJ321">
        <v>0</v>
      </c>
      <c r="BK321">
        <v>0</v>
      </c>
      <c r="BL321">
        <v>0</v>
      </c>
      <c r="BM321">
        <v>0</v>
      </c>
      <c r="BN321">
        <v>0</v>
      </c>
      <c r="BO321">
        <v>0</v>
      </c>
      <c r="BP321">
        <v>0</v>
      </c>
      <c r="BQ321">
        <v>0</v>
      </c>
      <c r="BR321">
        <v>0</v>
      </c>
      <c r="BS321">
        <v>0</v>
      </c>
      <c r="BT321">
        <v>0</v>
      </c>
      <c r="BU321">
        <v>0</v>
      </c>
      <c r="BV321">
        <v>0</v>
      </c>
      <c r="BW321">
        <v>0</v>
      </c>
      <c r="CX321">
        <f>Y321*Source!I169</f>
        <v>2.1387239999999994</v>
      </c>
      <c r="CY321">
        <f>AB321</f>
        <v>16.64</v>
      </c>
      <c r="CZ321">
        <f>AF321</f>
        <v>16.64</v>
      </c>
      <c r="DA321">
        <f>AJ321</f>
        <v>1</v>
      </c>
      <c r="DB321">
        <f>ROUND((((ROUND(AT321*CZ321,2)*3)*0.7)*1.2),6)</f>
        <v>173.6028</v>
      </c>
      <c r="DC321">
        <f>ROUND((((ROUND(AT321*AG321,2)*3)*0.7)*1.2),6)</f>
        <v>0</v>
      </c>
    </row>
    <row r="322" spans="1:107" x14ac:dyDescent="0.2">
      <c r="A322">
        <f>ROW(Source!A169)</f>
        <v>169</v>
      </c>
      <c r="B322">
        <v>76147894</v>
      </c>
      <c r="C322">
        <v>76148653</v>
      </c>
      <c r="D322">
        <v>48914824</v>
      </c>
      <c r="E322">
        <v>1</v>
      </c>
      <c r="F322">
        <v>1</v>
      </c>
      <c r="G322">
        <v>1</v>
      </c>
      <c r="H322">
        <v>3</v>
      </c>
      <c r="I322" t="s">
        <v>753</v>
      </c>
      <c r="J322" t="s">
        <v>754</v>
      </c>
      <c r="K322" t="s">
        <v>755</v>
      </c>
      <c r="L322">
        <v>1354</v>
      </c>
      <c r="N322">
        <v>1010</v>
      </c>
      <c r="O322" t="s">
        <v>149</v>
      </c>
      <c r="P322" t="s">
        <v>149</v>
      </c>
      <c r="Q322">
        <v>1</v>
      </c>
      <c r="W322">
        <v>0</v>
      </c>
      <c r="X322">
        <v>117063084</v>
      </c>
      <c r="Y322">
        <v>0</v>
      </c>
      <c r="AA322">
        <v>143.94</v>
      </c>
      <c r="AB322">
        <v>0</v>
      </c>
      <c r="AC322">
        <v>0</v>
      </c>
      <c r="AD322">
        <v>0</v>
      </c>
      <c r="AE322">
        <v>143.94</v>
      </c>
      <c r="AF322">
        <v>0</v>
      </c>
      <c r="AG322">
        <v>0</v>
      </c>
      <c r="AH322">
        <v>0</v>
      </c>
      <c r="AI322">
        <v>1</v>
      </c>
      <c r="AJ322">
        <v>1</v>
      </c>
      <c r="AK322">
        <v>1</v>
      </c>
      <c r="AL322">
        <v>1</v>
      </c>
      <c r="AN322">
        <v>0</v>
      </c>
      <c r="AO322">
        <v>1</v>
      </c>
      <c r="AP322">
        <v>1</v>
      </c>
      <c r="AQ322">
        <v>0</v>
      </c>
      <c r="AR322">
        <v>0</v>
      </c>
      <c r="AS322" t="s">
        <v>3</v>
      </c>
      <c r="AT322">
        <v>20.6</v>
      </c>
      <c r="AU322" t="s">
        <v>216</v>
      </c>
      <c r="AV322">
        <v>0</v>
      </c>
      <c r="AW322">
        <v>2</v>
      </c>
      <c r="AX322">
        <v>76148665</v>
      </c>
      <c r="AY322">
        <v>1</v>
      </c>
      <c r="AZ322">
        <v>0</v>
      </c>
      <c r="BA322">
        <v>322</v>
      </c>
      <c r="BB322">
        <v>0</v>
      </c>
      <c r="BC322">
        <v>0</v>
      </c>
      <c r="BD322">
        <v>0</v>
      </c>
      <c r="BE322">
        <v>0</v>
      </c>
      <c r="BF322">
        <v>0</v>
      </c>
      <c r="BG322">
        <v>0</v>
      </c>
      <c r="BH322">
        <v>0</v>
      </c>
      <c r="BI322">
        <v>0</v>
      </c>
      <c r="BJ322">
        <v>0</v>
      </c>
      <c r="BK322">
        <v>0</v>
      </c>
      <c r="BL322">
        <v>0</v>
      </c>
      <c r="BM322">
        <v>0</v>
      </c>
      <c r="BN322">
        <v>0</v>
      </c>
      <c r="BO322">
        <v>0</v>
      </c>
      <c r="BP322">
        <v>0</v>
      </c>
      <c r="BQ322">
        <v>0</v>
      </c>
      <c r="BR322">
        <v>0</v>
      </c>
      <c r="BS322">
        <v>0</v>
      </c>
      <c r="BT322">
        <v>0</v>
      </c>
      <c r="BU322">
        <v>0</v>
      </c>
      <c r="BV322">
        <v>0</v>
      </c>
      <c r="BW322">
        <v>0</v>
      </c>
      <c r="CX322">
        <f>Y322*Source!I169</f>
        <v>0</v>
      </c>
      <c r="CY322">
        <f>AA322</f>
        <v>143.94</v>
      </c>
      <c r="CZ322">
        <f>AE322</f>
        <v>143.94</v>
      </c>
      <c r="DA322">
        <f>AI322</f>
        <v>1</v>
      </c>
      <c r="DB322">
        <f>ROUND((ROUND(AT322*CZ322,2)*0),6)</f>
        <v>0</v>
      </c>
      <c r="DC322">
        <f>ROUND((ROUND(AT322*AG322,2)*0),6)</f>
        <v>0</v>
      </c>
    </row>
    <row r="323" spans="1:107" x14ac:dyDescent="0.2">
      <c r="A323">
        <f>ROW(Source!A169)</f>
        <v>169</v>
      </c>
      <c r="B323">
        <v>76147894</v>
      </c>
      <c r="C323">
        <v>76148653</v>
      </c>
      <c r="D323">
        <v>48965123</v>
      </c>
      <c r="E323">
        <v>1</v>
      </c>
      <c r="F323">
        <v>1</v>
      </c>
      <c r="G323">
        <v>1</v>
      </c>
      <c r="H323">
        <v>3</v>
      </c>
      <c r="I323" t="s">
        <v>756</v>
      </c>
      <c r="J323" t="s">
        <v>757</v>
      </c>
      <c r="K323" t="s">
        <v>758</v>
      </c>
      <c r="L323">
        <v>1354</v>
      </c>
      <c r="N323">
        <v>1010</v>
      </c>
      <c r="O323" t="s">
        <v>149</v>
      </c>
      <c r="P323" t="s">
        <v>149</v>
      </c>
      <c r="Q323">
        <v>1</v>
      </c>
      <c r="W323">
        <v>0</v>
      </c>
      <c r="X323">
        <v>-697730710</v>
      </c>
      <c r="Y323">
        <v>0</v>
      </c>
      <c r="AA323">
        <v>6.89</v>
      </c>
      <c r="AB323">
        <v>0</v>
      </c>
      <c r="AC323">
        <v>0</v>
      </c>
      <c r="AD323">
        <v>0</v>
      </c>
      <c r="AE323">
        <v>6.89</v>
      </c>
      <c r="AF323">
        <v>0</v>
      </c>
      <c r="AG323">
        <v>0</v>
      </c>
      <c r="AH323">
        <v>0</v>
      </c>
      <c r="AI323">
        <v>1</v>
      </c>
      <c r="AJ323">
        <v>1</v>
      </c>
      <c r="AK323">
        <v>1</v>
      </c>
      <c r="AL323">
        <v>1</v>
      </c>
      <c r="AN323">
        <v>0</v>
      </c>
      <c r="AO323">
        <v>1</v>
      </c>
      <c r="AP323">
        <v>1</v>
      </c>
      <c r="AQ323">
        <v>0</v>
      </c>
      <c r="AR323">
        <v>0</v>
      </c>
      <c r="AS323" t="s">
        <v>3</v>
      </c>
      <c r="AT323">
        <v>61.8</v>
      </c>
      <c r="AU323" t="s">
        <v>216</v>
      </c>
      <c r="AV323">
        <v>0</v>
      </c>
      <c r="AW323">
        <v>2</v>
      </c>
      <c r="AX323">
        <v>76148666</v>
      </c>
      <c r="AY323">
        <v>1</v>
      </c>
      <c r="AZ323">
        <v>0</v>
      </c>
      <c r="BA323">
        <v>323</v>
      </c>
      <c r="BB323">
        <v>0</v>
      </c>
      <c r="BC323">
        <v>0</v>
      </c>
      <c r="BD323">
        <v>0</v>
      </c>
      <c r="BE323">
        <v>0</v>
      </c>
      <c r="BF323">
        <v>0</v>
      </c>
      <c r="BG323">
        <v>0</v>
      </c>
      <c r="BH323">
        <v>0</v>
      </c>
      <c r="BI323">
        <v>0</v>
      </c>
      <c r="BJ323">
        <v>0</v>
      </c>
      <c r="BK323">
        <v>0</v>
      </c>
      <c r="BL323">
        <v>0</v>
      </c>
      <c r="BM323">
        <v>0</v>
      </c>
      <c r="BN323">
        <v>0</v>
      </c>
      <c r="BO323">
        <v>0</v>
      </c>
      <c r="BP323">
        <v>0</v>
      </c>
      <c r="BQ323">
        <v>0</v>
      </c>
      <c r="BR323">
        <v>0</v>
      </c>
      <c r="BS323">
        <v>0</v>
      </c>
      <c r="BT323">
        <v>0</v>
      </c>
      <c r="BU323">
        <v>0</v>
      </c>
      <c r="BV323">
        <v>0</v>
      </c>
      <c r="BW323">
        <v>0</v>
      </c>
      <c r="CX323">
        <f>Y323*Source!I169</f>
        <v>0</v>
      </c>
      <c r="CY323">
        <f>AA323</f>
        <v>6.89</v>
      </c>
      <c r="CZ323">
        <f>AE323</f>
        <v>6.89</v>
      </c>
      <c r="DA323">
        <f>AI323</f>
        <v>1</v>
      </c>
      <c r="DB323">
        <f>ROUND((ROUND(AT323*CZ323,2)*0),6)</f>
        <v>0</v>
      </c>
      <c r="DC323">
        <f>ROUND((ROUND(AT323*AG323,2)*0),6)</f>
        <v>0</v>
      </c>
    </row>
    <row r="324" spans="1:107" x14ac:dyDescent="0.2">
      <c r="A324">
        <f>ROW(Source!A169)</f>
        <v>169</v>
      </c>
      <c r="B324">
        <v>76147894</v>
      </c>
      <c r="C324">
        <v>76148653</v>
      </c>
      <c r="D324">
        <v>48974791</v>
      </c>
      <c r="E324">
        <v>1</v>
      </c>
      <c r="F324">
        <v>1</v>
      </c>
      <c r="G324">
        <v>1</v>
      </c>
      <c r="H324">
        <v>3</v>
      </c>
      <c r="I324" t="s">
        <v>658</v>
      </c>
      <c r="J324" t="s">
        <v>659</v>
      </c>
      <c r="K324" t="s">
        <v>660</v>
      </c>
      <c r="L324">
        <v>1374</v>
      </c>
      <c r="N324">
        <v>1013</v>
      </c>
      <c r="O324" t="s">
        <v>661</v>
      </c>
      <c r="P324" t="s">
        <v>661</v>
      </c>
      <c r="Q324">
        <v>1</v>
      </c>
      <c r="W324">
        <v>0</v>
      </c>
      <c r="X324">
        <v>-1347562341</v>
      </c>
      <c r="Y324">
        <v>0</v>
      </c>
      <c r="AA324">
        <v>1</v>
      </c>
      <c r="AB324">
        <v>0</v>
      </c>
      <c r="AC324">
        <v>0</v>
      </c>
      <c r="AD324">
        <v>0</v>
      </c>
      <c r="AE324">
        <v>1</v>
      </c>
      <c r="AF324">
        <v>0</v>
      </c>
      <c r="AG324">
        <v>0</v>
      </c>
      <c r="AH324">
        <v>0</v>
      </c>
      <c r="AI324">
        <v>1</v>
      </c>
      <c r="AJ324">
        <v>1</v>
      </c>
      <c r="AK324">
        <v>1</v>
      </c>
      <c r="AL324">
        <v>1</v>
      </c>
      <c r="AN324">
        <v>0</v>
      </c>
      <c r="AO324">
        <v>1</v>
      </c>
      <c r="AP324">
        <v>1</v>
      </c>
      <c r="AQ324">
        <v>0</v>
      </c>
      <c r="AR324">
        <v>0</v>
      </c>
      <c r="AS324" t="s">
        <v>3</v>
      </c>
      <c r="AT324">
        <v>64.650000000000006</v>
      </c>
      <c r="AU324" t="s">
        <v>216</v>
      </c>
      <c r="AV324">
        <v>0</v>
      </c>
      <c r="AW324">
        <v>2</v>
      </c>
      <c r="AX324">
        <v>76148667</v>
      </c>
      <c r="AY324">
        <v>1</v>
      </c>
      <c r="AZ324">
        <v>0</v>
      </c>
      <c r="BA324">
        <v>324</v>
      </c>
      <c r="BB324">
        <v>0</v>
      </c>
      <c r="BC324">
        <v>0</v>
      </c>
      <c r="BD324">
        <v>0</v>
      </c>
      <c r="BE324">
        <v>0</v>
      </c>
      <c r="BF324">
        <v>0</v>
      </c>
      <c r="BG324">
        <v>0</v>
      </c>
      <c r="BH324">
        <v>0</v>
      </c>
      <c r="BI324">
        <v>0</v>
      </c>
      <c r="BJ324">
        <v>0</v>
      </c>
      <c r="BK324">
        <v>0</v>
      </c>
      <c r="BL324">
        <v>0</v>
      </c>
      <c r="BM324">
        <v>0</v>
      </c>
      <c r="BN324">
        <v>0</v>
      </c>
      <c r="BO324">
        <v>0</v>
      </c>
      <c r="BP324">
        <v>0</v>
      </c>
      <c r="BQ324">
        <v>0</v>
      </c>
      <c r="BR324">
        <v>0</v>
      </c>
      <c r="BS324">
        <v>0</v>
      </c>
      <c r="BT324">
        <v>0</v>
      </c>
      <c r="BU324">
        <v>0</v>
      </c>
      <c r="BV324">
        <v>0</v>
      </c>
      <c r="BW324">
        <v>0</v>
      </c>
      <c r="CX324">
        <f>Y324*Source!I169</f>
        <v>0</v>
      </c>
      <c r="CY324">
        <f>AA324</f>
        <v>1</v>
      </c>
      <c r="CZ324">
        <f>AE324</f>
        <v>1</v>
      </c>
      <c r="DA324">
        <f>AI324</f>
        <v>1</v>
      </c>
      <c r="DB324">
        <f>ROUND((ROUND(AT324*CZ324,2)*0),6)</f>
        <v>0</v>
      </c>
      <c r="DC324">
        <f>ROUND((ROUND(AT324*AG324,2)*0),6)</f>
        <v>0</v>
      </c>
    </row>
    <row r="325" spans="1:107" x14ac:dyDescent="0.2">
      <c r="A325">
        <f>ROW(Source!A170)</f>
        <v>170</v>
      </c>
      <c r="B325">
        <v>76147896</v>
      </c>
      <c r="C325">
        <v>76148668</v>
      </c>
      <c r="D325">
        <v>42475093</v>
      </c>
      <c r="E325">
        <v>1</v>
      </c>
      <c r="F325">
        <v>1</v>
      </c>
      <c r="G325">
        <v>1</v>
      </c>
      <c r="H325">
        <v>1</v>
      </c>
      <c r="I325" t="s">
        <v>752</v>
      </c>
      <c r="J325" t="s">
        <v>3</v>
      </c>
      <c r="K325" t="s">
        <v>663</v>
      </c>
      <c r="L325">
        <v>1369</v>
      </c>
      <c r="N325">
        <v>1013</v>
      </c>
      <c r="O325" t="s">
        <v>623</v>
      </c>
      <c r="P325" t="s">
        <v>623</v>
      </c>
      <c r="Q325">
        <v>1</v>
      </c>
      <c r="W325">
        <v>0</v>
      </c>
      <c r="X325">
        <v>-927003078</v>
      </c>
      <c r="Y325">
        <v>2921.1839999999993</v>
      </c>
      <c r="AA325">
        <v>0</v>
      </c>
      <c r="AB325">
        <v>0</v>
      </c>
      <c r="AC325">
        <v>0</v>
      </c>
      <c r="AD325">
        <v>11.06</v>
      </c>
      <c r="AE325">
        <v>0</v>
      </c>
      <c r="AF325">
        <v>0</v>
      </c>
      <c r="AG325">
        <v>0</v>
      </c>
      <c r="AH325">
        <v>11.06</v>
      </c>
      <c r="AI325">
        <v>1</v>
      </c>
      <c r="AJ325">
        <v>1</v>
      </c>
      <c r="AK325">
        <v>1</v>
      </c>
      <c r="AL325">
        <v>1</v>
      </c>
      <c r="AN325">
        <v>0</v>
      </c>
      <c r="AO325">
        <v>1</v>
      </c>
      <c r="AP325">
        <v>1</v>
      </c>
      <c r="AQ325">
        <v>0</v>
      </c>
      <c r="AR325">
        <v>0</v>
      </c>
      <c r="AS325" t="s">
        <v>3</v>
      </c>
      <c r="AT325">
        <v>336</v>
      </c>
      <c r="AU325" t="s">
        <v>179</v>
      </c>
      <c r="AV325">
        <v>1</v>
      </c>
      <c r="AW325">
        <v>2</v>
      </c>
      <c r="AX325">
        <v>76148676</v>
      </c>
      <c r="AY325">
        <v>1</v>
      </c>
      <c r="AZ325">
        <v>0</v>
      </c>
      <c r="BA325">
        <v>325</v>
      </c>
      <c r="BB325">
        <v>0</v>
      </c>
      <c r="BC325">
        <v>0</v>
      </c>
      <c r="BD325">
        <v>0</v>
      </c>
      <c r="BE325">
        <v>0</v>
      </c>
      <c r="BF325">
        <v>0</v>
      </c>
      <c r="BG325">
        <v>0</v>
      </c>
      <c r="BH325">
        <v>0</v>
      </c>
      <c r="BI325">
        <v>0</v>
      </c>
      <c r="BJ325">
        <v>0</v>
      </c>
      <c r="BK325">
        <v>0</v>
      </c>
      <c r="BL325">
        <v>0</v>
      </c>
      <c r="BM325">
        <v>0</v>
      </c>
      <c r="BN325">
        <v>0</v>
      </c>
      <c r="BO325">
        <v>0</v>
      </c>
      <c r="BP325">
        <v>0</v>
      </c>
      <c r="BQ325">
        <v>0</v>
      </c>
      <c r="BR325">
        <v>0</v>
      </c>
      <c r="BS325">
        <v>0</v>
      </c>
      <c r="BT325">
        <v>0</v>
      </c>
      <c r="BU325">
        <v>0</v>
      </c>
      <c r="BV325">
        <v>0</v>
      </c>
      <c r="BW325">
        <v>0</v>
      </c>
      <c r="CX325">
        <f>Y325*Source!I170</f>
        <v>598.84271999999987</v>
      </c>
      <c r="CY325">
        <f>AD325</f>
        <v>11.06</v>
      </c>
      <c r="CZ325">
        <f>AH325</f>
        <v>11.06</v>
      </c>
      <c r="DA325">
        <f>AL325</f>
        <v>1</v>
      </c>
      <c r="DB325">
        <f>ROUND((((((ROUND(AT325*CZ325,2)*3)*0.7)*1.2)*1.15)*3),6)</f>
        <v>32308.295040000001</v>
      </c>
      <c r="DC325">
        <f>ROUND((((((ROUND(AT325*AG325,2)*3)*0.7)*1.2)*1.15)*3),6)</f>
        <v>0</v>
      </c>
    </row>
    <row r="326" spans="1:107" x14ac:dyDescent="0.2">
      <c r="A326">
        <f>ROW(Source!A170)</f>
        <v>170</v>
      </c>
      <c r="B326">
        <v>76147896</v>
      </c>
      <c r="C326">
        <v>76148668</v>
      </c>
      <c r="D326">
        <v>121548</v>
      </c>
      <c r="E326">
        <v>1</v>
      </c>
      <c r="F326">
        <v>1</v>
      </c>
      <c r="G326">
        <v>1</v>
      </c>
      <c r="H326">
        <v>1</v>
      </c>
      <c r="I326" t="s">
        <v>30</v>
      </c>
      <c r="J326" t="s">
        <v>3</v>
      </c>
      <c r="K326" t="s">
        <v>628</v>
      </c>
      <c r="L326">
        <v>608254</v>
      </c>
      <c r="N326">
        <v>1013</v>
      </c>
      <c r="O326" t="s">
        <v>629</v>
      </c>
      <c r="P326" t="s">
        <v>629</v>
      </c>
      <c r="Q326">
        <v>1</v>
      </c>
      <c r="W326">
        <v>0</v>
      </c>
      <c r="X326">
        <v>-185737400</v>
      </c>
      <c r="Y326">
        <v>1179.2541599999997</v>
      </c>
      <c r="AA326">
        <v>0</v>
      </c>
      <c r="AB326">
        <v>0</v>
      </c>
      <c r="AC326">
        <v>0</v>
      </c>
      <c r="AD326">
        <v>0</v>
      </c>
      <c r="AE326">
        <v>0</v>
      </c>
      <c r="AF326">
        <v>0</v>
      </c>
      <c r="AG326">
        <v>0</v>
      </c>
      <c r="AH326">
        <v>0</v>
      </c>
      <c r="AI326">
        <v>1</v>
      </c>
      <c r="AJ326">
        <v>1</v>
      </c>
      <c r="AK326">
        <v>1</v>
      </c>
      <c r="AL326">
        <v>1</v>
      </c>
      <c r="AN326">
        <v>0</v>
      </c>
      <c r="AO326">
        <v>1</v>
      </c>
      <c r="AP326">
        <v>1</v>
      </c>
      <c r="AQ326">
        <v>0</v>
      </c>
      <c r="AR326">
        <v>0</v>
      </c>
      <c r="AS326" t="s">
        <v>3</v>
      </c>
      <c r="AT326">
        <v>135.63999999999999</v>
      </c>
      <c r="AU326" t="s">
        <v>179</v>
      </c>
      <c r="AV326">
        <v>2</v>
      </c>
      <c r="AW326">
        <v>2</v>
      </c>
      <c r="AX326">
        <v>76148677</v>
      </c>
      <c r="AY326">
        <v>1</v>
      </c>
      <c r="AZ326">
        <v>0</v>
      </c>
      <c r="BA326">
        <v>326</v>
      </c>
      <c r="BB326">
        <v>0</v>
      </c>
      <c r="BC326">
        <v>0</v>
      </c>
      <c r="BD326">
        <v>0</v>
      </c>
      <c r="BE326">
        <v>0</v>
      </c>
      <c r="BF326">
        <v>0</v>
      </c>
      <c r="BG326">
        <v>0</v>
      </c>
      <c r="BH326">
        <v>0</v>
      </c>
      <c r="BI326">
        <v>0</v>
      </c>
      <c r="BJ326">
        <v>0</v>
      </c>
      <c r="BK326">
        <v>0</v>
      </c>
      <c r="BL326">
        <v>0</v>
      </c>
      <c r="BM326">
        <v>0</v>
      </c>
      <c r="BN326">
        <v>0</v>
      </c>
      <c r="BO326">
        <v>0</v>
      </c>
      <c r="BP326">
        <v>0</v>
      </c>
      <c r="BQ326">
        <v>0</v>
      </c>
      <c r="BR326">
        <v>0</v>
      </c>
      <c r="BS326">
        <v>0</v>
      </c>
      <c r="BT326">
        <v>0</v>
      </c>
      <c r="BU326">
        <v>0</v>
      </c>
      <c r="BV326">
        <v>0</v>
      </c>
      <c r="BW326">
        <v>0</v>
      </c>
      <c r="CX326">
        <f>Y326*Source!I170</f>
        <v>241.74710279999994</v>
      </c>
      <c r="CY326">
        <f>AD326</f>
        <v>0</v>
      </c>
      <c r="CZ326">
        <f>AH326</f>
        <v>0</v>
      </c>
      <c r="DA326">
        <f>AL326</f>
        <v>1</v>
      </c>
      <c r="DB326">
        <f>ROUND((((((ROUND(AT326*CZ326,2)*3)*0.7)*1.2)*1.15)*3),6)</f>
        <v>0</v>
      </c>
      <c r="DC326">
        <f>ROUND((((((ROUND(AT326*AG326,2)*3)*0.7)*1.2)*1.15)*3),6)</f>
        <v>0</v>
      </c>
    </row>
    <row r="327" spans="1:107" x14ac:dyDescent="0.2">
      <c r="A327">
        <f>ROW(Source!A170)</f>
        <v>170</v>
      </c>
      <c r="B327">
        <v>76147896</v>
      </c>
      <c r="C327">
        <v>76148668</v>
      </c>
      <c r="D327">
        <v>48976039</v>
      </c>
      <c r="E327">
        <v>1</v>
      </c>
      <c r="F327">
        <v>1</v>
      </c>
      <c r="G327">
        <v>1</v>
      </c>
      <c r="H327">
        <v>2</v>
      </c>
      <c r="I327" t="s">
        <v>691</v>
      </c>
      <c r="J327" t="s">
        <v>692</v>
      </c>
      <c r="K327" t="s">
        <v>693</v>
      </c>
      <c r="L327">
        <v>1368</v>
      </c>
      <c r="N327">
        <v>1011</v>
      </c>
      <c r="O327" t="s">
        <v>633</v>
      </c>
      <c r="P327" t="s">
        <v>633</v>
      </c>
      <c r="Q327">
        <v>1</v>
      </c>
      <c r="W327">
        <v>0</v>
      </c>
      <c r="X327">
        <v>-1683568813</v>
      </c>
      <c r="Y327">
        <v>589.62707999999986</v>
      </c>
      <c r="AA327">
        <v>0</v>
      </c>
      <c r="AB327">
        <v>425.57</v>
      </c>
      <c r="AC327">
        <v>25.1</v>
      </c>
      <c r="AD327">
        <v>0</v>
      </c>
      <c r="AE327">
        <v>0</v>
      </c>
      <c r="AF327">
        <v>425.57</v>
      </c>
      <c r="AG327">
        <v>25.1</v>
      </c>
      <c r="AH327">
        <v>0</v>
      </c>
      <c r="AI327">
        <v>1</v>
      </c>
      <c r="AJ327">
        <v>1</v>
      </c>
      <c r="AK327">
        <v>1</v>
      </c>
      <c r="AL327">
        <v>1</v>
      </c>
      <c r="AN327">
        <v>0</v>
      </c>
      <c r="AO327">
        <v>1</v>
      </c>
      <c r="AP327">
        <v>1</v>
      </c>
      <c r="AQ327">
        <v>0</v>
      </c>
      <c r="AR327">
        <v>0</v>
      </c>
      <c r="AS327" t="s">
        <v>3</v>
      </c>
      <c r="AT327">
        <v>67.819999999999993</v>
      </c>
      <c r="AU327" t="s">
        <v>179</v>
      </c>
      <c r="AV327">
        <v>0</v>
      </c>
      <c r="AW327">
        <v>2</v>
      </c>
      <c r="AX327">
        <v>76148678</v>
      </c>
      <c r="AY327">
        <v>1</v>
      </c>
      <c r="AZ327">
        <v>0</v>
      </c>
      <c r="BA327">
        <v>327</v>
      </c>
      <c r="BB327">
        <v>0</v>
      </c>
      <c r="BC327">
        <v>0</v>
      </c>
      <c r="BD327">
        <v>0</v>
      </c>
      <c r="BE327">
        <v>0</v>
      </c>
      <c r="BF327">
        <v>0</v>
      </c>
      <c r="BG327">
        <v>0</v>
      </c>
      <c r="BH327">
        <v>0</v>
      </c>
      <c r="BI327">
        <v>0</v>
      </c>
      <c r="BJ327">
        <v>0</v>
      </c>
      <c r="BK327">
        <v>0</v>
      </c>
      <c r="BL327">
        <v>0</v>
      </c>
      <c r="BM327">
        <v>0</v>
      </c>
      <c r="BN327">
        <v>0</v>
      </c>
      <c r="BO327">
        <v>0</v>
      </c>
      <c r="BP327">
        <v>0</v>
      </c>
      <c r="BQ327">
        <v>0</v>
      </c>
      <c r="BR327">
        <v>0</v>
      </c>
      <c r="BS327">
        <v>0</v>
      </c>
      <c r="BT327">
        <v>0</v>
      </c>
      <c r="BU327">
        <v>0</v>
      </c>
      <c r="BV327">
        <v>0</v>
      </c>
      <c r="BW327">
        <v>0</v>
      </c>
      <c r="CX327">
        <f>Y327*Source!I170</f>
        <v>120.87355139999997</v>
      </c>
      <c r="CY327">
        <f>AB327</f>
        <v>425.57</v>
      </c>
      <c r="CZ327">
        <f>AF327</f>
        <v>425.57</v>
      </c>
      <c r="DA327">
        <f>AJ327</f>
        <v>1</v>
      </c>
      <c r="DB327">
        <f>ROUND((((((ROUND(AT327*CZ327,2)*3)*0.7)*1.2)*1.15)*3),6)</f>
        <v>250927.61903999999</v>
      </c>
      <c r="DC327">
        <f>ROUND((((((ROUND(AT327*AG327,2)*3)*0.7)*1.2)*1.15)*3),6)</f>
        <v>14799.62232</v>
      </c>
    </row>
    <row r="328" spans="1:107" x14ac:dyDescent="0.2">
      <c r="A328">
        <f>ROW(Source!A170)</f>
        <v>170</v>
      </c>
      <c r="B328">
        <v>76147896</v>
      </c>
      <c r="C328">
        <v>76148668</v>
      </c>
      <c r="D328">
        <v>48976112</v>
      </c>
      <c r="E328">
        <v>1</v>
      </c>
      <c r="F328">
        <v>1</v>
      </c>
      <c r="G328">
        <v>1</v>
      </c>
      <c r="H328">
        <v>2</v>
      </c>
      <c r="I328" t="s">
        <v>694</v>
      </c>
      <c r="J328" t="s">
        <v>695</v>
      </c>
      <c r="K328" t="s">
        <v>696</v>
      </c>
      <c r="L328">
        <v>1368</v>
      </c>
      <c r="N328">
        <v>1011</v>
      </c>
      <c r="O328" t="s">
        <v>633</v>
      </c>
      <c r="P328" t="s">
        <v>633</v>
      </c>
      <c r="Q328">
        <v>1</v>
      </c>
      <c r="W328">
        <v>0</v>
      </c>
      <c r="X328">
        <v>372233507</v>
      </c>
      <c r="Y328">
        <v>35.993159999999989</v>
      </c>
      <c r="AA328">
        <v>0</v>
      </c>
      <c r="AB328">
        <v>16.64</v>
      </c>
      <c r="AC328">
        <v>0</v>
      </c>
      <c r="AD328">
        <v>0</v>
      </c>
      <c r="AE328">
        <v>0</v>
      </c>
      <c r="AF328">
        <v>16.64</v>
      </c>
      <c r="AG328">
        <v>0</v>
      </c>
      <c r="AH328">
        <v>0</v>
      </c>
      <c r="AI328">
        <v>1</v>
      </c>
      <c r="AJ328">
        <v>1</v>
      </c>
      <c r="AK328">
        <v>1</v>
      </c>
      <c r="AL328">
        <v>1</v>
      </c>
      <c r="AN328">
        <v>0</v>
      </c>
      <c r="AO328">
        <v>1</v>
      </c>
      <c r="AP328">
        <v>1</v>
      </c>
      <c r="AQ328">
        <v>0</v>
      </c>
      <c r="AR328">
        <v>0</v>
      </c>
      <c r="AS328" t="s">
        <v>3</v>
      </c>
      <c r="AT328">
        <v>4.1399999999999997</v>
      </c>
      <c r="AU328" t="s">
        <v>179</v>
      </c>
      <c r="AV328">
        <v>0</v>
      </c>
      <c r="AW328">
        <v>2</v>
      </c>
      <c r="AX328">
        <v>76148679</v>
      </c>
      <c r="AY328">
        <v>1</v>
      </c>
      <c r="AZ328">
        <v>0</v>
      </c>
      <c r="BA328">
        <v>328</v>
      </c>
      <c r="BB328">
        <v>0</v>
      </c>
      <c r="BC328">
        <v>0</v>
      </c>
      <c r="BD328">
        <v>0</v>
      </c>
      <c r="BE328">
        <v>0</v>
      </c>
      <c r="BF328">
        <v>0</v>
      </c>
      <c r="BG328">
        <v>0</v>
      </c>
      <c r="BH328">
        <v>0</v>
      </c>
      <c r="BI328">
        <v>0</v>
      </c>
      <c r="BJ328">
        <v>0</v>
      </c>
      <c r="BK328">
        <v>0</v>
      </c>
      <c r="BL328">
        <v>0</v>
      </c>
      <c r="BM328">
        <v>0</v>
      </c>
      <c r="BN328">
        <v>0</v>
      </c>
      <c r="BO328">
        <v>0</v>
      </c>
      <c r="BP328">
        <v>0</v>
      </c>
      <c r="BQ328">
        <v>0</v>
      </c>
      <c r="BR328">
        <v>0</v>
      </c>
      <c r="BS328">
        <v>0</v>
      </c>
      <c r="BT328">
        <v>0</v>
      </c>
      <c r="BU328">
        <v>0</v>
      </c>
      <c r="BV328">
        <v>0</v>
      </c>
      <c r="BW328">
        <v>0</v>
      </c>
      <c r="CX328">
        <f>Y328*Source!I170</f>
        <v>7.378597799999997</v>
      </c>
      <c r="CY328">
        <f>AB328</f>
        <v>16.64</v>
      </c>
      <c r="CZ328">
        <f>AF328</f>
        <v>16.64</v>
      </c>
      <c r="DA328">
        <f>AJ328</f>
        <v>1</v>
      </c>
      <c r="DB328">
        <f>ROUND((((((ROUND(AT328*CZ328,2)*3)*0.7)*1.2)*1.15)*3),6)</f>
        <v>598.92966000000001</v>
      </c>
      <c r="DC328">
        <f>ROUND((((((ROUND(AT328*AG328,2)*3)*0.7)*1.2)*1.15)*3),6)</f>
        <v>0</v>
      </c>
    </row>
    <row r="329" spans="1:107" x14ac:dyDescent="0.2">
      <c r="A329">
        <f>ROW(Source!A170)</f>
        <v>170</v>
      </c>
      <c r="B329">
        <v>76147896</v>
      </c>
      <c r="C329">
        <v>76148668</v>
      </c>
      <c r="D329">
        <v>48914824</v>
      </c>
      <c r="E329">
        <v>1</v>
      </c>
      <c r="F329">
        <v>1</v>
      </c>
      <c r="G329">
        <v>1</v>
      </c>
      <c r="H329">
        <v>3</v>
      </c>
      <c r="I329" t="s">
        <v>753</v>
      </c>
      <c r="J329" t="s">
        <v>754</v>
      </c>
      <c r="K329" t="s">
        <v>755</v>
      </c>
      <c r="L329">
        <v>1354</v>
      </c>
      <c r="N329">
        <v>1010</v>
      </c>
      <c r="O329" t="s">
        <v>149</v>
      </c>
      <c r="P329" t="s">
        <v>149</v>
      </c>
      <c r="Q329">
        <v>1</v>
      </c>
      <c r="W329">
        <v>0</v>
      </c>
      <c r="X329">
        <v>117063084</v>
      </c>
      <c r="Y329">
        <v>0</v>
      </c>
      <c r="AA329">
        <v>143.94</v>
      </c>
      <c r="AB329">
        <v>0</v>
      </c>
      <c r="AC329">
        <v>0</v>
      </c>
      <c r="AD329">
        <v>0</v>
      </c>
      <c r="AE329">
        <v>143.94</v>
      </c>
      <c r="AF329">
        <v>0</v>
      </c>
      <c r="AG329">
        <v>0</v>
      </c>
      <c r="AH329">
        <v>0</v>
      </c>
      <c r="AI329">
        <v>1</v>
      </c>
      <c r="AJ329">
        <v>1</v>
      </c>
      <c r="AK329">
        <v>1</v>
      </c>
      <c r="AL329">
        <v>1</v>
      </c>
      <c r="AN329">
        <v>0</v>
      </c>
      <c r="AO329">
        <v>1</v>
      </c>
      <c r="AP329">
        <v>1</v>
      </c>
      <c r="AQ329">
        <v>0</v>
      </c>
      <c r="AR329">
        <v>0</v>
      </c>
      <c r="AS329" t="s">
        <v>3</v>
      </c>
      <c r="AT329">
        <v>20.6</v>
      </c>
      <c r="AU329" t="s">
        <v>178</v>
      </c>
      <c r="AV329">
        <v>0</v>
      </c>
      <c r="AW329">
        <v>2</v>
      </c>
      <c r="AX329">
        <v>76148680</v>
      </c>
      <c r="AY329">
        <v>1</v>
      </c>
      <c r="AZ329">
        <v>0</v>
      </c>
      <c r="BA329">
        <v>329</v>
      </c>
      <c r="BB329">
        <v>0</v>
      </c>
      <c r="BC329">
        <v>0</v>
      </c>
      <c r="BD329">
        <v>0</v>
      </c>
      <c r="BE329">
        <v>0</v>
      </c>
      <c r="BF329">
        <v>0</v>
      </c>
      <c r="BG329">
        <v>0</v>
      </c>
      <c r="BH329">
        <v>0</v>
      </c>
      <c r="BI329">
        <v>0</v>
      </c>
      <c r="BJ329">
        <v>0</v>
      </c>
      <c r="BK329">
        <v>0</v>
      </c>
      <c r="BL329">
        <v>0</v>
      </c>
      <c r="BM329">
        <v>0</v>
      </c>
      <c r="BN329">
        <v>0</v>
      </c>
      <c r="BO329">
        <v>0</v>
      </c>
      <c r="BP329">
        <v>0</v>
      </c>
      <c r="BQ329">
        <v>0</v>
      </c>
      <c r="BR329">
        <v>0</v>
      </c>
      <c r="BS329">
        <v>0</v>
      </c>
      <c r="BT329">
        <v>0</v>
      </c>
      <c r="BU329">
        <v>0</v>
      </c>
      <c r="BV329">
        <v>0</v>
      </c>
      <c r="BW329">
        <v>0</v>
      </c>
      <c r="CX329">
        <f>Y329*Source!I170</f>
        <v>0</v>
      </c>
      <c r="CY329">
        <f>AA329</f>
        <v>143.94</v>
      </c>
      <c r="CZ329">
        <f>AE329</f>
        <v>143.94</v>
      </c>
      <c r="DA329">
        <f>AI329</f>
        <v>1</v>
      </c>
      <c r="DB329">
        <f>ROUND(((ROUND(AT329*CZ329,2)*3)*0),6)</f>
        <v>0</v>
      </c>
      <c r="DC329">
        <f>ROUND(((ROUND(AT329*AG329,2)*3)*0),6)</f>
        <v>0</v>
      </c>
    </row>
    <row r="330" spans="1:107" x14ac:dyDescent="0.2">
      <c r="A330">
        <f>ROW(Source!A170)</f>
        <v>170</v>
      </c>
      <c r="B330">
        <v>76147896</v>
      </c>
      <c r="C330">
        <v>76148668</v>
      </c>
      <c r="D330">
        <v>48965123</v>
      </c>
      <c r="E330">
        <v>1</v>
      </c>
      <c r="F330">
        <v>1</v>
      </c>
      <c r="G330">
        <v>1</v>
      </c>
      <c r="H330">
        <v>3</v>
      </c>
      <c r="I330" t="s">
        <v>756</v>
      </c>
      <c r="J330" t="s">
        <v>757</v>
      </c>
      <c r="K330" t="s">
        <v>758</v>
      </c>
      <c r="L330">
        <v>1354</v>
      </c>
      <c r="N330">
        <v>1010</v>
      </c>
      <c r="O330" t="s">
        <v>149</v>
      </c>
      <c r="P330" t="s">
        <v>149</v>
      </c>
      <c r="Q330">
        <v>1</v>
      </c>
      <c r="W330">
        <v>0</v>
      </c>
      <c r="X330">
        <v>-697730710</v>
      </c>
      <c r="Y330">
        <v>0</v>
      </c>
      <c r="AA330">
        <v>6.89</v>
      </c>
      <c r="AB330">
        <v>0</v>
      </c>
      <c r="AC330">
        <v>0</v>
      </c>
      <c r="AD330">
        <v>0</v>
      </c>
      <c r="AE330">
        <v>6.89</v>
      </c>
      <c r="AF330">
        <v>0</v>
      </c>
      <c r="AG330">
        <v>0</v>
      </c>
      <c r="AH330">
        <v>0</v>
      </c>
      <c r="AI330">
        <v>1</v>
      </c>
      <c r="AJ330">
        <v>1</v>
      </c>
      <c r="AK330">
        <v>1</v>
      </c>
      <c r="AL330">
        <v>1</v>
      </c>
      <c r="AN330">
        <v>0</v>
      </c>
      <c r="AO330">
        <v>1</v>
      </c>
      <c r="AP330">
        <v>1</v>
      </c>
      <c r="AQ330">
        <v>0</v>
      </c>
      <c r="AR330">
        <v>0</v>
      </c>
      <c r="AS330" t="s">
        <v>3</v>
      </c>
      <c r="AT330">
        <v>61.8</v>
      </c>
      <c r="AU330" t="s">
        <v>178</v>
      </c>
      <c r="AV330">
        <v>0</v>
      </c>
      <c r="AW330">
        <v>2</v>
      </c>
      <c r="AX330">
        <v>76148681</v>
      </c>
      <c r="AY330">
        <v>1</v>
      </c>
      <c r="AZ330">
        <v>0</v>
      </c>
      <c r="BA330">
        <v>330</v>
      </c>
      <c r="BB330">
        <v>0</v>
      </c>
      <c r="BC330">
        <v>0</v>
      </c>
      <c r="BD330">
        <v>0</v>
      </c>
      <c r="BE330">
        <v>0</v>
      </c>
      <c r="BF330">
        <v>0</v>
      </c>
      <c r="BG330">
        <v>0</v>
      </c>
      <c r="BH330">
        <v>0</v>
      </c>
      <c r="BI330">
        <v>0</v>
      </c>
      <c r="BJ330">
        <v>0</v>
      </c>
      <c r="BK330">
        <v>0</v>
      </c>
      <c r="BL330">
        <v>0</v>
      </c>
      <c r="BM330">
        <v>0</v>
      </c>
      <c r="BN330">
        <v>0</v>
      </c>
      <c r="BO330">
        <v>0</v>
      </c>
      <c r="BP330">
        <v>0</v>
      </c>
      <c r="BQ330">
        <v>0</v>
      </c>
      <c r="BR330">
        <v>0</v>
      </c>
      <c r="BS330">
        <v>0</v>
      </c>
      <c r="BT330">
        <v>0</v>
      </c>
      <c r="BU330">
        <v>0</v>
      </c>
      <c r="BV330">
        <v>0</v>
      </c>
      <c r="BW330">
        <v>0</v>
      </c>
      <c r="CX330">
        <f>Y330*Source!I170</f>
        <v>0</v>
      </c>
      <c r="CY330">
        <f>AA330</f>
        <v>6.89</v>
      </c>
      <c r="CZ330">
        <f>AE330</f>
        <v>6.89</v>
      </c>
      <c r="DA330">
        <f>AI330</f>
        <v>1</v>
      </c>
      <c r="DB330">
        <f>ROUND(((ROUND(AT330*CZ330,2)*3)*0),6)</f>
        <v>0</v>
      </c>
      <c r="DC330">
        <f>ROUND(((ROUND(AT330*AG330,2)*3)*0),6)</f>
        <v>0</v>
      </c>
    </row>
    <row r="331" spans="1:107" x14ac:dyDescent="0.2">
      <c r="A331">
        <f>ROW(Source!A170)</f>
        <v>170</v>
      </c>
      <c r="B331">
        <v>76147896</v>
      </c>
      <c r="C331">
        <v>76148668</v>
      </c>
      <c r="D331">
        <v>48974791</v>
      </c>
      <c r="E331">
        <v>1</v>
      </c>
      <c r="F331">
        <v>1</v>
      </c>
      <c r="G331">
        <v>1</v>
      </c>
      <c r="H331">
        <v>3</v>
      </c>
      <c r="I331" t="s">
        <v>658</v>
      </c>
      <c r="J331" t="s">
        <v>659</v>
      </c>
      <c r="K331" t="s">
        <v>660</v>
      </c>
      <c r="L331">
        <v>1374</v>
      </c>
      <c r="N331">
        <v>1013</v>
      </c>
      <c r="O331" t="s">
        <v>661</v>
      </c>
      <c r="P331" t="s">
        <v>661</v>
      </c>
      <c r="Q331">
        <v>1</v>
      </c>
      <c r="W331">
        <v>0</v>
      </c>
      <c r="X331">
        <v>-1347562341</v>
      </c>
      <c r="Y331">
        <v>0</v>
      </c>
      <c r="AA331">
        <v>1</v>
      </c>
      <c r="AB331">
        <v>0</v>
      </c>
      <c r="AC331">
        <v>0</v>
      </c>
      <c r="AD331">
        <v>0</v>
      </c>
      <c r="AE331">
        <v>1</v>
      </c>
      <c r="AF331">
        <v>0</v>
      </c>
      <c r="AG331">
        <v>0</v>
      </c>
      <c r="AH331">
        <v>0</v>
      </c>
      <c r="AI331">
        <v>1</v>
      </c>
      <c r="AJ331">
        <v>1</v>
      </c>
      <c r="AK331">
        <v>1</v>
      </c>
      <c r="AL331">
        <v>1</v>
      </c>
      <c r="AN331">
        <v>0</v>
      </c>
      <c r="AO331">
        <v>1</v>
      </c>
      <c r="AP331">
        <v>1</v>
      </c>
      <c r="AQ331">
        <v>0</v>
      </c>
      <c r="AR331">
        <v>0</v>
      </c>
      <c r="AS331" t="s">
        <v>3</v>
      </c>
      <c r="AT331">
        <v>64.650000000000006</v>
      </c>
      <c r="AU331" t="s">
        <v>178</v>
      </c>
      <c r="AV331">
        <v>0</v>
      </c>
      <c r="AW331">
        <v>2</v>
      </c>
      <c r="AX331">
        <v>76148682</v>
      </c>
      <c r="AY331">
        <v>1</v>
      </c>
      <c r="AZ331">
        <v>0</v>
      </c>
      <c r="BA331">
        <v>331</v>
      </c>
      <c r="BB331">
        <v>0</v>
      </c>
      <c r="BC331">
        <v>0</v>
      </c>
      <c r="BD331">
        <v>0</v>
      </c>
      <c r="BE331">
        <v>0</v>
      </c>
      <c r="BF331">
        <v>0</v>
      </c>
      <c r="BG331">
        <v>0</v>
      </c>
      <c r="BH331">
        <v>0</v>
      </c>
      <c r="BI331">
        <v>0</v>
      </c>
      <c r="BJ331">
        <v>0</v>
      </c>
      <c r="BK331">
        <v>0</v>
      </c>
      <c r="BL331">
        <v>0</v>
      </c>
      <c r="BM331">
        <v>0</v>
      </c>
      <c r="BN331">
        <v>0</v>
      </c>
      <c r="BO331">
        <v>0</v>
      </c>
      <c r="BP331">
        <v>0</v>
      </c>
      <c r="BQ331">
        <v>0</v>
      </c>
      <c r="BR331">
        <v>0</v>
      </c>
      <c r="BS331">
        <v>0</v>
      </c>
      <c r="BT331">
        <v>0</v>
      </c>
      <c r="BU331">
        <v>0</v>
      </c>
      <c r="BV331">
        <v>0</v>
      </c>
      <c r="BW331">
        <v>0</v>
      </c>
      <c r="CX331">
        <f>Y331*Source!I170</f>
        <v>0</v>
      </c>
      <c r="CY331">
        <f>AA331</f>
        <v>1</v>
      </c>
      <c r="CZ331">
        <f>AE331</f>
        <v>1</v>
      </c>
      <c r="DA331">
        <f>AI331</f>
        <v>1</v>
      </c>
      <c r="DB331">
        <f>ROUND(((ROUND(AT331*CZ331,2)*3)*0),6)</f>
        <v>0</v>
      </c>
      <c r="DC331">
        <f>ROUND(((ROUND(AT331*AG331,2)*3)*0),6)</f>
        <v>0</v>
      </c>
    </row>
    <row r="332" spans="1:107" x14ac:dyDescent="0.2">
      <c r="A332">
        <f>ROW(Source!A171)</f>
        <v>171</v>
      </c>
      <c r="B332">
        <v>76147894</v>
      </c>
      <c r="C332">
        <v>76148668</v>
      </c>
      <c r="D332">
        <v>42475093</v>
      </c>
      <c r="E332">
        <v>1</v>
      </c>
      <c r="F332">
        <v>1</v>
      </c>
      <c r="G332">
        <v>1</v>
      </c>
      <c r="H332">
        <v>1</v>
      </c>
      <c r="I332" t="s">
        <v>752</v>
      </c>
      <c r="J332" t="s">
        <v>3</v>
      </c>
      <c r="K332" t="s">
        <v>663</v>
      </c>
      <c r="L332">
        <v>1369</v>
      </c>
      <c r="N332">
        <v>1013</v>
      </c>
      <c r="O332" t="s">
        <v>623</v>
      </c>
      <c r="P332" t="s">
        <v>623</v>
      </c>
      <c r="Q332">
        <v>1</v>
      </c>
      <c r="W332">
        <v>0</v>
      </c>
      <c r="X332">
        <v>-927003078</v>
      </c>
      <c r="Y332">
        <v>2921.1839999999993</v>
      </c>
      <c r="AA332">
        <v>0</v>
      </c>
      <c r="AB332">
        <v>0</v>
      </c>
      <c r="AC332">
        <v>0</v>
      </c>
      <c r="AD332">
        <v>11.06</v>
      </c>
      <c r="AE332">
        <v>0</v>
      </c>
      <c r="AF332">
        <v>0</v>
      </c>
      <c r="AG332">
        <v>0</v>
      </c>
      <c r="AH332">
        <v>11.06</v>
      </c>
      <c r="AI332">
        <v>1</v>
      </c>
      <c r="AJ332">
        <v>1</v>
      </c>
      <c r="AK332">
        <v>1</v>
      </c>
      <c r="AL332">
        <v>1</v>
      </c>
      <c r="AN332">
        <v>0</v>
      </c>
      <c r="AO332">
        <v>1</v>
      </c>
      <c r="AP332">
        <v>1</v>
      </c>
      <c r="AQ332">
        <v>0</v>
      </c>
      <c r="AR332">
        <v>0</v>
      </c>
      <c r="AS332" t="s">
        <v>3</v>
      </c>
      <c r="AT332">
        <v>336</v>
      </c>
      <c r="AU332" t="s">
        <v>179</v>
      </c>
      <c r="AV332">
        <v>1</v>
      </c>
      <c r="AW332">
        <v>2</v>
      </c>
      <c r="AX332">
        <v>76148676</v>
      </c>
      <c r="AY332">
        <v>1</v>
      </c>
      <c r="AZ332">
        <v>0</v>
      </c>
      <c r="BA332">
        <v>332</v>
      </c>
      <c r="BB332">
        <v>0</v>
      </c>
      <c r="BC332">
        <v>0</v>
      </c>
      <c r="BD332">
        <v>0</v>
      </c>
      <c r="BE332">
        <v>0</v>
      </c>
      <c r="BF332">
        <v>0</v>
      </c>
      <c r="BG332">
        <v>0</v>
      </c>
      <c r="BH332">
        <v>0</v>
      </c>
      <c r="BI332">
        <v>0</v>
      </c>
      <c r="BJ332">
        <v>0</v>
      </c>
      <c r="BK332">
        <v>0</v>
      </c>
      <c r="BL332">
        <v>0</v>
      </c>
      <c r="BM332">
        <v>0</v>
      </c>
      <c r="BN332">
        <v>0</v>
      </c>
      <c r="BO332">
        <v>0</v>
      </c>
      <c r="BP332">
        <v>0</v>
      </c>
      <c r="BQ332">
        <v>0</v>
      </c>
      <c r="BR332">
        <v>0</v>
      </c>
      <c r="BS332">
        <v>0</v>
      </c>
      <c r="BT332">
        <v>0</v>
      </c>
      <c r="BU332">
        <v>0</v>
      </c>
      <c r="BV332">
        <v>0</v>
      </c>
      <c r="BW332">
        <v>0</v>
      </c>
      <c r="CX332">
        <f>Y332*Source!I171</f>
        <v>598.84271999999987</v>
      </c>
      <c r="CY332">
        <f>AD332</f>
        <v>11.06</v>
      </c>
      <c r="CZ332">
        <f>AH332</f>
        <v>11.06</v>
      </c>
      <c r="DA332">
        <f>AL332</f>
        <v>1</v>
      </c>
      <c r="DB332">
        <f>ROUND((((((ROUND(AT332*CZ332,2)*3)*0.7)*1.2)*1.15)*3),6)</f>
        <v>32308.295040000001</v>
      </c>
      <c r="DC332">
        <f>ROUND((((((ROUND(AT332*AG332,2)*3)*0.7)*1.2)*1.15)*3),6)</f>
        <v>0</v>
      </c>
    </row>
    <row r="333" spans="1:107" x14ac:dyDescent="0.2">
      <c r="A333">
        <f>ROW(Source!A171)</f>
        <v>171</v>
      </c>
      <c r="B333">
        <v>76147894</v>
      </c>
      <c r="C333">
        <v>76148668</v>
      </c>
      <c r="D333">
        <v>121548</v>
      </c>
      <c r="E333">
        <v>1</v>
      </c>
      <c r="F333">
        <v>1</v>
      </c>
      <c r="G333">
        <v>1</v>
      </c>
      <c r="H333">
        <v>1</v>
      </c>
      <c r="I333" t="s">
        <v>30</v>
      </c>
      <c r="J333" t="s">
        <v>3</v>
      </c>
      <c r="K333" t="s">
        <v>628</v>
      </c>
      <c r="L333">
        <v>608254</v>
      </c>
      <c r="N333">
        <v>1013</v>
      </c>
      <c r="O333" t="s">
        <v>629</v>
      </c>
      <c r="P333" t="s">
        <v>629</v>
      </c>
      <c r="Q333">
        <v>1</v>
      </c>
      <c r="W333">
        <v>0</v>
      </c>
      <c r="X333">
        <v>-185737400</v>
      </c>
      <c r="Y333">
        <v>1179.2541599999997</v>
      </c>
      <c r="AA333">
        <v>0</v>
      </c>
      <c r="AB333">
        <v>0</v>
      </c>
      <c r="AC333">
        <v>0</v>
      </c>
      <c r="AD333">
        <v>0</v>
      </c>
      <c r="AE333">
        <v>0</v>
      </c>
      <c r="AF333">
        <v>0</v>
      </c>
      <c r="AG333">
        <v>0</v>
      </c>
      <c r="AH333">
        <v>0</v>
      </c>
      <c r="AI333">
        <v>1</v>
      </c>
      <c r="AJ333">
        <v>1</v>
      </c>
      <c r="AK333">
        <v>1</v>
      </c>
      <c r="AL333">
        <v>1</v>
      </c>
      <c r="AN333">
        <v>0</v>
      </c>
      <c r="AO333">
        <v>1</v>
      </c>
      <c r="AP333">
        <v>1</v>
      </c>
      <c r="AQ333">
        <v>0</v>
      </c>
      <c r="AR333">
        <v>0</v>
      </c>
      <c r="AS333" t="s">
        <v>3</v>
      </c>
      <c r="AT333">
        <v>135.63999999999999</v>
      </c>
      <c r="AU333" t="s">
        <v>179</v>
      </c>
      <c r="AV333">
        <v>2</v>
      </c>
      <c r="AW333">
        <v>2</v>
      </c>
      <c r="AX333">
        <v>76148677</v>
      </c>
      <c r="AY333">
        <v>1</v>
      </c>
      <c r="AZ333">
        <v>0</v>
      </c>
      <c r="BA333">
        <v>333</v>
      </c>
      <c r="BB333">
        <v>0</v>
      </c>
      <c r="BC333">
        <v>0</v>
      </c>
      <c r="BD333">
        <v>0</v>
      </c>
      <c r="BE333">
        <v>0</v>
      </c>
      <c r="BF333">
        <v>0</v>
      </c>
      <c r="BG333">
        <v>0</v>
      </c>
      <c r="BH333">
        <v>0</v>
      </c>
      <c r="BI333">
        <v>0</v>
      </c>
      <c r="BJ333">
        <v>0</v>
      </c>
      <c r="BK333">
        <v>0</v>
      </c>
      <c r="BL333">
        <v>0</v>
      </c>
      <c r="BM333">
        <v>0</v>
      </c>
      <c r="BN333">
        <v>0</v>
      </c>
      <c r="BO333">
        <v>0</v>
      </c>
      <c r="BP333">
        <v>0</v>
      </c>
      <c r="BQ333">
        <v>0</v>
      </c>
      <c r="BR333">
        <v>0</v>
      </c>
      <c r="BS333">
        <v>0</v>
      </c>
      <c r="BT333">
        <v>0</v>
      </c>
      <c r="BU333">
        <v>0</v>
      </c>
      <c r="BV333">
        <v>0</v>
      </c>
      <c r="BW333">
        <v>0</v>
      </c>
      <c r="CX333">
        <f>Y333*Source!I171</f>
        <v>241.74710279999994</v>
      </c>
      <c r="CY333">
        <f>AD333</f>
        <v>0</v>
      </c>
      <c r="CZ333">
        <f>AH333</f>
        <v>0</v>
      </c>
      <c r="DA333">
        <f>AL333</f>
        <v>1</v>
      </c>
      <c r="DB333">
        <f>ROUND((((((ROUND(AT333*CZ333,2)*3)*0.7)*1.2)*1.15)*3),6)</f>
        <v>0</v>
      </c>
      <c r="DC333">
        <f>ROUND((((((ROUND(AT333*AG333,2)*3)*0.7)*1.2)*1.15)*3),6)</f>
        <v>0</v>
      </c>
    </row>
    <row r="334" spans="1:107" x14ac:dyDescent="0.2">
      <c r="A334">
        <f>ROW(Source!A171)</f>
        <v>171</v>
      </c>
      <c r="B334">
        <v>76147894</v>
      </c>
      <c r="C334">
        <v>76148668</v>
      </c>
      <c r="D334">
        <v>48976039</v>
      </c>
      <c r="E334">
        <v>1</v>
      </c>
      <c r="F334">
        <v>1</v>
      </c>
      <c r="G334">
        <v>1</v>
      </c>
      <c r="H334">
        <v>2</v>
      </c>
      <c r="I334" t="s">
        <v>691</v>
      </c>
      <c r="J334" t="s">
        <v>692</v>
      </c>
      <c r="K334" t="s">
        <v>693</v>
      </c>
      <c r="L334">
        <v>1368</v>
      </c>
      <c r="N334">
        <v>1011</v>
      </c>
      <c r="O334" t="s">
        <v>633</v>
      </c>
      <c r="P334" t="s">
        <v>633</v>
      </c>
      <c r="Q334">
        <v>1</v>
      </c>
      <c r="W334">
        <v>0</v>
      </c>
      <c r="X334">
        <v>-1683568813</v>
      </c>
      <c r="Y334">
        <v>589.62707999999986</v>
      </c>
      <c r="AA334">
        <v>0</v>
      </c>
      <c r="AB334">
        <v>425.57</v>
      </c>
      <c r="AC334">
        <v>25.1</v>
      </c>
      <c r="AD334">
        <v>0</v>
      </c>
      <c r="AE334">
        <v>0</v>
      </c>
      <c r="AF334">
        <v>425.57</v>
      </c>
      <c r="AG334">
        <v>25.1</v>
      </c>
      <c r="AH334">
        <v>0</v>
      </c>
      <c r="AI334">
        <v>1</v>
      </c>
      <c r="AJ334">
        <v>1</v>
      </c>
      <c r="AK334">
        <v>1</v>
      </c>
      <c r="AL334">
        <v>1</v>
      </c>
      <c r="AN334">
        <v>0</v>
      </c>
      <c r="AO334">
        <v>1</v>
      </c>
      <c r="AP334">
        <v>1</v>
      </c>
      <c r="AQ334">
        <v>0</v>
      </c>
      <c r="AR334">
        <v>0</v>
      </c>
      <c r="AS334" t="s">
        <v>3</v>
      </c>
      <c r="AT334">
        <v>67.819999999999993</v>
      </c>
      <c r="AU334" t="s">
        <v>179</v>
      </c>
      <c r="AV334">
        <v>0</v>
      </c>
      <c r="AW334">
        <v>2</v>
      </c>
      <c r="AX334">
        <v>76148678</v>
      </c>
      <c r="AY334">
        <v>1</v>
      </c>
      <c r="AZ334">
        <v>0</v>
      </c>
      <c r="BA334">
        <v>334</v>
      </c>
      <c r="BB334">
        <v>0</v>
      </c>
      <c r="BC334">
        <v>0</v>
      </c>
      <c r="BD334">
        <v>0</v>
      </c>
      <c r="BE334">
        <v>0</v>
      </c>
      <c r="BF334">
        <v>0</v>
      </c>
      <c r="BG334">
        <v>0</v>
      </c>
      <c r="BH334">
        <v>0</v>
      </c>
      <c r="BI334">
        <v>0</v>
      </c>
      <c r="BJ334">
        <v>0</v>
      </c>
      <c r="BK334">
        <v>0</v>
      </c>
      <c r="BL334">
        <v>0</v>
      </c>
      <c r="BM334">
        <v>0</v>
      </c>
      <c r="BN334">
        <v>0</v>
      </c>
      <c r="BO334">
        <v>0</v>
      </c>
      <c r="BP334">
        <v>0</v>
      </c>
      <c r="BQ334">
        <v>0</v>
      </c>
      <c r="BR334">
        <v>0</v>
      </c>
      <c r="BS334">
        <v>0</v>
      </c>
      <c r="BT334">
        <v>0</v>
      </c>
      <c r="BU334">
        <v>0</v>
      </c>
      <c r="BV334">
        <v>0</v>
      </c>
      <c r="BW334">
        <v>0</v>
      </c>
      <c r="CX334">
        <f>Y334*Source!I171</f>
        <v>120.87355139999997</v>
      </c>
      <c r="CY334">
        <f>AB334</f>
        <v>425.57</v>
      </c>
      <c r="CZ334">
        <f>AF334</f>
        <v>425.57</v>
      </c>
      <c r="DA334">
        <f>AJ334</f>
        <v>1</v>
      </c>
      <c r="DB334">
        <f>ROUND((((((ROUND(AT334*CZ334,2)*3)*0.7)*1.2)*1.15)*3),6)</f>
        <v>250927.61903999999</v>
      </c>
      <c r="DC334">
        <f>ROUND((((((ROUND(AT334*AG334,2)*3)*0.7)*1.2)*1.15)*3),6)</f>
        <v>14799.62232</v>
      </c>
    </row>
    <row r="335" spans="1:107" x14ac:dyDescent="0.2">
      <c r="A335">
        <f>ROW(Source!A171)</f>
        <v>171</v>
      </c>
      <c r="B335">
        <v>76147894</v>
      </c>
      <c r="C335">
        <v>76148668</v>
      </c>
      <c r="D335">
        <v>48976112</v>
      </c>
      <c r="E335">
        <v>1</v>
      </c>
      <c r="F335">
        <v>1</v>
      </c>
      <c r="G335">
        <v>1</v>
      </c>
      <c r="H335">
        <v>2</v>
      </c>
      <c r="I335" t="s">
        <v>694</v>
      </c>
      <c r="J335" t="s">
        <v>695</v>
      </c>
      <c r="K335" t="s">
        <v>696</v>
      </c>
      <c r="L335">
        <v>1368</v>
      </c>
      <c r="N335">
        <v>1011</v>
      </c>
      <c r="O335" t="s">
        <v>633</v>
      </c>
      <c r="P335" t="s">
        <v>633</v>
      </c>
      <c r="Q335">
        <v>1</v>
      </c>
      <c r="W335">
        <v>0</v>
      </c>
      <c r="X335">
        <v>372233507</v>
      </c>
      <c r="Y335">
        <v>35.993159999999989</v>
      </c>
      <c r="AA335">
        <v>0</v>
      </c>
      <c r="AB335">
        <v>16.64</v>
      </c>
      <c r="AC335">
        <v>0</v>
      </c>
      <c r="AD335">
        <v>0</v>
      </c>
      <c r="AE335">
        <v>0</v>
      </c>
      <c r="AF335">
        <v>16.64</v>
      </c>
      <c r="AG335">
        <v>0</v>
      </c>
      <c r="AH335">
        <v>0</v>
      </c>
      <c r="AI335">
        <v>1</v>
      </c>
      <c r="AJ335">
        <v>1</v>
      </c>
      <c r="AK335">
        <v>1</v>
      </c>
      <c r="AL335">
        <v>1</v>
      </c>
      <c r="AN335">
        <v>0</v>
      </c>
      <c r="AO335">
        <v>1</v>
      </c>
      <c r="AP335">
        <v>1</v>
      </c>
      <c r="AQ335">
        <v>0</v>
      </c>
      <c r="AR335">
        <v>0</v>
      </c>
      <c r="AS335" t="s">
        <v>3</v>
      </c>
      <c r="AT335">
        <v>4.1399999999999997</v>
      </c>
      <c r="AU335" t="s">
        <v>179</v>
      </c>
      <c r="AV335">
        <v>0</v>
      </c>
      <c r="AW335">
        <v>2</v>
      </c>
      <c r="AX335">
        <v>76148679</v>
      </c>
      <c r="AY335">
        <v>1</v>
      </c>
      <c r="AZ335">
        <v>0</v>
      </c>
      <c r="BA335">
        <v>335</v>
      </c>
      <c r="BB335">
        <v>0</v>
      </c>
      <c r="BC335">
        <v>0</v>
      </c>
      <c r="BD335">
        <v>0</v>
      </c>
      <c r="BE335">
        <v>0</v>
      </c>
      <c r="BF335">
        <v>0</v>
      </c>
      <c r="BG335">
        <v>0</v>
      </c>
      <c r="BH335">
        <v>0</v>
      </c>
      <c r="BI335">
        <v>0</v>
      </c>
      <c r="BJ335">
        <v>0</v>
      </c>
      <c r="BK335">
        <v>0</v>
      </c>
      <c r="BL335">
        <v>0</v>
      </c>
      <c r="BM335">
        <v>0</v>
      </c>
      <c r="BN335">
        <v>0</v>
      </c>
      <c r="BO335">
        <v>0</v>
      </c>
      <c r="BP335">
        <v>0</v>
      </c>
      <c r="BQ335">
        <v>0</v>
      </c>
      <c r="BR335">
        <v>0</v>
      </c>
      <c r="BS335">
        <v>0</v>
      </c>
      <c r="BT335">
        <v>0</v>
      </c>
      <c r="BU335">
        <v>0</v>
      </c>
      <c r="BV335">
        <v>0</v>
      </c>
      <c r="BW335">
        <v>0</v>
      </c>
      <c r="CX335">
        <f>Y335*Source!I171</f>
        <v>7.378597799999997</v>
      </c>
      <c r="CY335">
        <f>AB335</f>
        <v>16.64</v>
      </c>
      <c r="CZ335">
        <f>AF335</f>
        <v>16.64</v>
      </c>
      <c r="DA335">
        <f>AJ335</f>
        <v>1</v>
      </c>
      <c r="DB335">
        <f>ROUND((((((ROUND(AT335*CZ335,2)*3)*0.7)*1.2)*1.15)*3),6)</f>
        <v>598.92966000000001</v>
      </c>
      <c r="DC335">
        <f>ROUND((((((ROUND(AT335*AG335,2)*3)*0.7)*1.2)*1.15)*3),6)</f>
        <v>0</v>
      </c>
    </row>
    <row r="336" spans="1:107" x14ac:dyDescent="0.2">
      <c r="A336">
        <f>ROW(Source!A171)</f>
        <v>171</v>
      </c>
      <c r="B336">
        <v>76147894</v>
      </c>
      <c r="C336">
        <v>76148668</v>
      </c>
      <c r="D336">
        <v>48914824</v>
      </c>
      <c r="E336">
        <v>1</v>
      </c>
      <c r="F336">
        <v>1</v>
      </c>
      <c r="G336">
        <v>1</v>
      </c>
      <c r="H336">
        <v>3</v>
      </c>
      <c r="I336" t="s">
        <v>753</v>
      </c>
      <c r="J336" t="s">
        <v>754</v>
      </c>
      <c r="K336" t="s">
        <v>755</v>
      </c>
      <c r="L336">
        <v>1354</v>
      </c>
      <c r="N336">
        <v>1010</v>
      </c>
      <c r="O336" t="s">
        <v>149</v>
      </c>
      <c r="P336" t="s">
        <v>149</v>
      </c>
      <c r="Q336">
        <v>1</v>
      </c>
      <c r="W336">
        <v>0</v>
      </c>
      <c r="X336">
        <v>117063084</v>
      </c>
      <c r="Y336">
        <v>0</v>
      </c>
      <c r="AA336">
        <v>143.94</v>
      </c>
      <c r="AB336">
        <v>0</v>
      </c>
      <c r="AC336">
        <v>0</v>
      </c>
      <c r="AD336">
        <v>0</v>
      </c>
      <c r="AE336">
        <v>143.94</v>
      </c>
      <c r="AF336">
        <v>0</v>
      </c>
      <c r="AG336">
        <v>0</v>
      </c>
      <c r="AH336">
        <v>0</v>
      </c>
      <c r="AI336">
        <v>1</v>
      </c>
      <c r="AJ336">
        <v>1</v>
      </c>
      <c r="AK336">
        <v>1</v>
      </c>
      <c r="AL336">
        <v>1</v>
      </c>
      <c r="AN336">
        <v>0</v>
      </c>
      <c r="AO336">
        <v>1</v>
      </c>
      <c r="AP336">
        <v>1</v>
      </c>
      <c r="AQ336">
        <v>0</v>
      </c>
      <c r="AR336">
        <v>0</v>
      </c>
      <c r="AS336" t="s">
        <v>3</v>
      </c>
      <c r="AT336">
        <v>20.6</v>
      </c>
      <c r="AU336" t="s">
        <v>178</v>
      </c>
      <c r="AV336">
        <v>0</v>
      </c>
      <c r="AW336">
        <v>2</v>
      </c>
      <c r="AX336">
        <v>76148680</v>
      </c>
      <c r="AY336">
        <v>1</v>
      </c>
      <c r="AZ336">
        <v>0</v>
      </c>
      <c r="BA336">
        <v>336</v>
      </c>
      <c r="BB336">
        <v>0</v>
      </c>
      <c r="BC336">
        <v>0</v>
      </c>
      <c r="BD336">
        <v>0</v>
      </c>
      <c r="BE336">
        <v>0</v>
      </c>
      <c r="BF336">
        <v>0</v>
      </c>
      <c r="BG336">
        <v>0</v>
      </c>
      <c r="BH336">
        <v>0</v>
      </c>
      <c r="BI336">
        <v>0</v>
      </c>
      <c r="BJ336">
        <v>0</v>
      </c>
      <c r="BK336">
        <v>0</v>
      </c>
      <c r="BL336">
        <v>0</v>
      </c>
      <c r="BM336">
        <v>0</v>
      </c>
      <c r="BN336">
        <v>0</v>
      </c>
      <c r="BO336">
        <v>0</v>
      </c>
      <c r="BP336">
        <v>0</v>
      </c>
      <c r="BQ336">
        <v>0</v>
      </c>
      <c r="BR336">
        <v>0</v>
      </c>
      <c r="BS336">
        <v>0</v>
      </c>
      <c r="BT336">
        <v>0</v>
      </c>
      <c r="BU336">
        <v>0</v>
      </c>
      <c r="BV336">
        <v>0</v>
      </c>
      <c r="BW336">
        <v>0</v>
      </c>
      <c r="CX336">
        <f>Y336*Source!I171</f>
        <v>0</v>
      </c>
      <c r="CY336">
        <f>AA336</f>
        <v>143.94</v>
      </c>
      <c r="CZ336">
        <f>AE336</f>
        <v>143.94</v>
      </c>
      <c r="DA336">
        <f>AI336</f>
        <v>1</v>
      </c>
      <c r="DB336">
        <f>ROUND(((ROUND(AT336*CZ336,2)*3)*0),6)</f>
        <v>0</v>
      </c>
      <c r="DC336">
        <f>ROUND(((ROUND(AT336*AG336,2)*3)*0),6)</f>
        <v>0</v>
      </c>
    </row>
    <row r="337" spans="1:107" x14ac:dyDescent="0.2">
      <c r="A337">
        <f>ROW(Source!A171)</f>
        <v>171</v>
      </c>
      <c r="B337">
        <v>76147894</v>
      </c>
      <c r="C337">
        <v>76148668</v>
      </c>
      <c r="D337">
        <v>48965123</v>
      </c>
      <c r="E337">
        <v>1</v>
      </c>
      <c r="F337">
        <v>1</v>
      </c>
      <c r="G337">
        <v>1</v>
      </c>
      <c r="H337">
        <v>3</v>
      </c>
      <c r="I337" t="s">
        <v>756</v>
      </c>
      <c r="J337" t="s">
        <v>757</v>
      </c>
      <c r="K337" t="s">
        <v>758</v>
      </c>
      <c r="L337">
        <v>1354</v>
      </c>
      <c r="N337">
        <v>1010</v>
      </c>
      <c r="O337" t="s">
        <v>149</v>
      </c>
      <c r="P337" t="s">
        <v>149</v>
      </c>
      <c r="Q337">
        <v>1</v>
      </c>
      <c r="W337">
        <v>0</v>
      </c>
      <c r="X337">
        <v>-697730710</v>
      </c>
      <c r="Y337">
        <v>0</v>
      </c>
      <c r="AA337">
        <v>6.89</v>
      </c>
      <c r="AB337">
        <v>0</v>
      </c>
      <c r="AC337">
        <v>0</v>
      </c>
      <c r="AD337">
        <v>0</v>
      </c>
      <c r="AE337">
        <v>6.89</v>
      </c>
      <c r="AF337">
        <v>0</v>
      </c>
      <c r="AG337">
        <v>0</v>
      </c>
      <c r="AH337">
        <v>0</v>
      </c>
      <c r="AI337">
        <v>1</v>
      </c>
      <c r="AJ337">
        <v>1</v>
      </c>
      <c r="AK337">
        <v>1</v>
      </c>
      <c r="AL337">
        <v>1</v>
      </c>
      <c r="AN337">
        <v>0</v>
      </c>
      <c r="AO337">
        <v>1</v>
      </c>
      <c r="AP337">
        <v>1</v>
      </c>
      <c r="AQ337">
        <v>0</v>
      </c>
      <c r="AR337">
        <v>0</v>
      </c>
      <c r="AS337" t="s">
        <v>3</v>
      </c>
      <c r="AT337">
        <v>61.8</v>
      </c>
      <c r="AU337" t="s">
        <v>178</v>
      </c>
      <c r="AV337">
        <v>0</v>
      </c>
      <c r="AW337">
        <v>2</v>
      </c>
      <c r="AX337">
        <v>76148681</v>
      </c>
      <c r="AY337">
        <v>1</v>
      </c>
      <c r="AZ337">
        <v>0</v>
      </c>
      <c r="BA337">
        <v>337</v>
      </c>
      <c r="BB337">
        <v>0</v>
      </c>
      <c r="BC337">
        <v>0</v>
      </c>
      <c r="BD337">
        <v>0</v>
      </c>
      <c r="BE337">
        <v>0</v>
      </c>
      <c r="BF337">
        <v>0</v>
      </c>
      <c r="BG337">
        <v>0</v>
      </c>
      <c r="BH337">
        <v>0</v>
      </c>
      <c r="BI337">
        <v>0</v>
      </c>
      <c r="BJ337">
        <v>0</v>
      </c>
      <c r="BK337">
        <v>0</v>
      </c>
      <c r="BL337">
        <v>0</v>
      </c>
      <c r="BM337">
        <v>0</v>
      </c>
      <c r="BN337">
        <v>0</v>
      </c>
      <c r="BO337">
        <v>0</v>
      </c>
      <c r="BP337">
        <v>0</v>
      </c>
      <c r="BQ337">
        <v>0</v>
      </c>
      <c r="BR337">
        <v>0</v>
      </c>
      <c r="BS337">
        <v>0</v>
      </c>
      <c r="BT337">
        <v>0</v>
      </c>
      <c r="BU337">
        <v>0</v>
      </c>
      <c r="BV337">
        <v>0</v>
      </c>
      <c r="BW337">
        <v>0</v>
      </c>
      <c r="CX337">
        <f>Y337*Source!I171</f>
        <v>0</v>
      </c>
      <c r="CY337">
        <f>AA337</f>
        <v>6.89</v>
      </c>
      <c r="CZ337">
        <f>AE337</f>
        <v>6.89</v>
      </c>
      <c r="DA337">
        <f>AI337</f>
        <v>1</v>
      </c>
      <c r="DB337">
        <f>ROUND(((ROUND(AT337*CZ337,2)*3)*0),6)</f>
        <v>0</v>
      </c>
      <c r="DC337">
        <f>ROUND(((ROUND(AT337*AG337,2)*3)*0),6)</f>
        <v>0</v>
      </c>
    </row>
    <row r="338" spans="1:107" x14ac:dyDescent="0.2">
      <c r="A338">
        <f>ROW(Source!A171)</f>
        <v>171</v>
      </c>
      <c r="B338">
        <v>76147894</v>
      </c>
      <c r="C338">
        <v>76148668</v>
      </c>
      <c r="D338">
        <v>48974791</v>
      </c>
      <c r="E338">
        <v>1</v>
      </c>
      <c r="F338">
        <v>1</v>
      </c>
      <c r="G338">
        <v>1</v>
      </c>
      <c r="H338">
        <v>3</v>
      </c>
      <c r="I338" t="s">
        <v>658</v>
      </c>
      <c r="J338" t="s">
        <v>659</v>
      </c>
      <c r="K338" t="s">
        <v>660</v>
      </c>
      <c r="L338">
        <v>1374</v>
      </c>
      <c r="N338">
        <v>1013</v>
      </c>
      <c r="O338" t="s">
        <v>661</v>
      </c>
      <c r="P338" t="s">
        <v>661</v>
      </c>
      <c r="Q338">
        <v>1</v>
      </c>
      <c r="W338">
        <v>0</v>
      </c>
      <c r="X338">
        <v>-1347562341</v>
      </c>
      <c r="Y338">
        <v>0</v>
      </c>
      <c r="AA338">
        <v>1</v>
      </c>
      <c r="AB338">
        <v>0</v>
      </c>
      <c r="AC338">
        <v>0</v>
      </c>
      <c r="AD338">
        <v>0</v>
      </c>
      <c r="AE338">
        <v>1</v>
      </c>
      <c r="AF338">
        <v>0</v>
      </c>
      <c r="AG338">
        <v>0</v>
      </c>
      <c r="AH338">
        <v>0</v>
      </c>
      <c r="AI338">
        <v>1</v>
      </c>
      <c r="AJ338">
        <v>1</v>
      </c>
      <c r="AK338">
        <v>1</v>
      </c>
      <c r="AL338">
        <v>1</v>
      </c>
      <c r="AN338">
        <v>0</v>
      </c>
      <c r="AO338">
        <v>1</v>
      </c>
      <c r="AP338">
        <v>1</v>
      </c>
      <c r="AQ338">
        <v>0</v>
      </c>
      <c r="AR338">
        <v>0</v>
      </c>
      <c r="AS338" t="s">
        <v>3</v>
      </c>
      <c r="AT338">
        <v>64.650000000000006</v>
      </c>
      <c r="AU338" t="s">
        <v>178</v>
      </c>
      <c r="AV338">
        <v>0</v>
      </c>
      <c r="AW338">
        <v>2</v>
      </c>
      <c r="AX338">
        <v>76148682</v>
      </c>
      <c r="AY338">
        <v>1</v>
      </c>
      <c r="AZ338">
        <v>0</v>
      </c>
      <c r="BA338">
        <v>338</v>
      </c>
      <c r="BB338">
        <v>0</v>
      </c>
      <c r="BC338">
        <v>0</v>
      </c>
      <c r="BD338">
        <v>0</v>
      </c>
      <c r="BE338">
        <v>0</v>
      </c>
      <c r="BF338">
        <v>0</v>
      </c>
      <c r="BG338">
        <v>0</v>
      </c>
      <c r="BH338">
        <v>0</v>
      </c>
      <c r="BI338">
        <v>0</v>
      </c>
      <c r="BJ338">
        <v>0</v>
      </c>
      <c r="BK338">
        <v>0</v>
      </c>
      <c r="BL338">
        <v>0</v>
      </c>
      <c r="BM338">
        <v>0</v>
      </c>
      <c r="BN338">
        <v>0</v>
      </c>
      <c r="BO338">
        <v>0</v>
      </c>
      <c r="BP338">
        <v>0</v>
      </c>
      <c r="BQ338">
        <v>0</v>
      </c>
      <c r="BR338">
        <v>0</v>
      </c>
      <c r="BS338">
        <v>0</v>
      </c>
      <c r="BT338">
        <v>0</v>
      </c>
      <c r="BU338">
        <v>0</v>
      </c>
      <c r="BV338">
        <v>0</v>
      </c>
      <c r="BW338">
        <v>0</v>
      </c>
      <c r="CX338">
        <f>Y338*Source!I171</f>
        <v>0</v>
      </c>
      <c r="CY338">
        <f>AA338</f>
        <v>1</v>
      </c>
      <c r="CZ338">
        <f>AE338</f>
        <v>1</v>
      </c>
      <c r="DA338">
        <f>AI338</f>
        <v>1</v>
      </c>
      <c r="DB338">
        <f>ROUND(((ROUND(AT338*CZ338,2)*3)*0),6)</f>
        <v>0</v>
      </c>
      <c r="DC338">
        <f>ROUND(((ROUND(AT338*AG338,2)*3)*0),6)</f>
        <v>0</v>
      </c>
    </row>
    <row r="339" spans="1:107" x14ac:dyDescent="0.2">
      <c r="A339">
        <f>ROW(Source!A172)</f>
        <v>172</v>
      </c>
      <c r="B339">
        <v>76147896</v>
      </c>
      <c r="C339">
        <v>76148683</v>
      </c>
      <c r="D339">
        <v>42475093</v>
      </c>
      <c r="E339">
        <v>1</v>
      </c>
      <c r="F339">
        <v>1</v>
      </c>
      <c r="G339">
        <v>1</v>
      </c>
      <c r="H339">
        <v>1</v>
      </c>
      <c r="I339" t="s">
        <v>752</v>
      </c>
      <c r="J339" t="s">
        <v>3</v>
      </c>
      <c r="K339" t="s">
        <v>663</v>
      </c>
      <c r="L339">
        <v>1369</v>
      </c>
      <c r="N339">
        <v>1013</v>
      </c>
      <c r="O339" t="s">
        <v>623</v>
      </c>
      <c r="P339" t="s">
        <v>623</v>
      </c>
      <c r="Q339">
        <v>1</v>
      </c>
      <c r="W339">
        <v>0</v>
      </c>
      <c r="X339">
        <v>-927003078</v>
      </c>
      <c r="Y339">
        <v>1209.5999999999999</v>
      </c>
      <c r="AA339">
        <v>0</v>
      </c>
      <c r="AB339">
        <v>0</v>
      </c>
      <c r="AC339">
        <v>0</v>
      </c>
      <c r="AD339">
        <v>11.06</v>
      </c>
      <c r="AE339">
        <v>0</v>
      </c>
      <c r="AF339">
        <v>0</v>
      </c>
      <c r="AG339">
        <v>0</v>
      </c>
      <c r="AH339">
        <v>11.06</v>
      </c>
      <c r="AI339">
        <v>1</v>
      </c>
      <c r="AJ339">
        <v>1</v>
      </c>
      <c r="AK339">
        <v>1</v>
      </c>
      <c r="AL339">
        <v>1</v>
      </c>
      <c r="AN339">
        <v>0</v>
      </c>
      <c r="AO339">
        <v>1</v>
      </c>
      <c r="AP339">
        <v>1</v>
      </c>
      <c r="AQ339">
        <v>0</v>
      </c>
      <c r="AR339">
        <v>0</v>
      </c>
      <c r="AS339" t="s">
        <v>3</v>
      </c>
      <c r="AT339">
        <v>336</v>
      </c>
      <c r="AU339" t="s">
        <v>191</v>
      </c>
      <c r="AV339">
        <v>1</v>
      </c>
      <c r="AW339">
        <v>2</v>
      </c>
      <c r="AX339">
        <v>76148691</v>
      </c>
      <c r="AY339">
        <v>1</v>
      </c>
      <c r="AZ339">
        <v>0</v>
      </c>
      <c r="BA339">
        <v>339</v>
      </c>
      <c r="BB339">
        <v>0</v>
      </c>
      <c r="BC339">
        <v>0</v>
      </c>
      <c r="BD339">
        <v>0</v>
      </c>
      <c r="BE339">
        <v>0</v>
      </c>
      <c r="BF339">
        <v>0</v>
      </c>
      <c r="BG339">
        <v>0</v>
      </c>
      <c r="BH339">
        <v>0</v>
      </c>
      <c r="BI339">
        <v>0</v>
      </c>
      <c r="BJ339">
        <v>0</v>
      </c>
      <c r="BK339">
        <v>0</v>
      </c>
      <c r="BL339">
        <v>0</v>
      </c>
      <c r="BM339">
        <v>0</v>
      </c>
      <c r="BN339">
        <v>0</v>
      </c>
      <c r="BO339">
        <v>0</v>
      </c>
      <c r="BP339">
        <v>0</v>
      </c>
      <c r="BQ339">
        <v>0</v>
      </c>
      <c r="BR339">
        <v>0</v>
      </c>
      <c r="BS339">
        <v>0</v>
      </c>
      <c r="BT339">
        <v>0</v>
      </c>
      <c r="BU339">
        <v>0</v>
      </c>
      <c r="BV339">
        <v>0</v>
      </c>
      <c r="BW339">
        <v>0</v>
      </c>
      <c r="CX339">
        <f>Y339*Source!I172</f>
        <v>247.96799999999996</v>
      </c>
      <c r="CY339">
        <f>AD339</f>
        <v>11.06</v>
      </c>
      <c r="CZ339">
        <f>AH339</f>
        <v>11.06</v>
      </c>
      <c r="DA339">
        <f>AL339</f>
        <v>1</v>
      </c>
      <c r="DB339">
        <f>ROUND(((ROUND(AT339*CZ339,2)*3)*1.2),6)</f>
        <v>13378.175999999999</v>
      </c>
      <c r="DC339">
        <f>ROUND(((ROUND(AT339*AG339,2)*3)*1.2),6)</f>
        <v>0</v>
      </c>
    </row>
    <row r="340" spans="1:107" x14ac:dyDescent="0.2">
      <c r="A340">
        <f>ROW(Source!A172)</f>
        <v>172</v>
      </c>
      <c r="B340">
        <v>76147896</v>
      </c>
      <c r="C340">
        <v>76148683</v>
      </c>
      <c r="D340">
        <v>121548</v>
      </c>
      <c r="E340">
        <v>1</v>
      </c>
      <c r="F340">
        <v>1</v>
      </c>
      <c r="G340">
        <v>1</v>
      </c>
      <c r="H340">
        <v>1</v>
      </c>
      <c r="I340" t="s">
        <v>30</v>
      </c>
      <c r="J340" t="s">
        <v>3</v>
      </c>
      <c r="K340" t="s">
        <v>628</v>
      </c>
      <c r="L340">
        <v>608254</v>
      </c>
      <c r="N340">
        <v>1013</v>
      </c>
      <c r="O340" t="s">
        <v>629</v>
      </c>
      <c r="P340" t="s">
        <v>629</v>
      </c>
      <c r="Q340">
        <v>1</v>
      </c>
      <c r="W340">
        <v>0</v>
      </c>
      <c r="X340">
        <v>-185737400</v>
      </c>
      <c r="Y340">
        <v>488.30399999999992</v>
      </c>
      <c r="AA340">
        <v>0</v>
      </c>
      <c r="AB340">
        <v>0</v>
      </c>
      <c r="AC340">
        <v>0</v>
      </c>
      <c r="AD340">
        <v>0</v>
      </c>
      <c r="AE340">
        <v>0</v>
      </c>
      <c r="AF340">
        <v>0</v>
      </c>
      <c r="AG340">
        <v>0</v>
      </c>
      <c r="AH340">
        <v>0</v>
      </c>
      <c r="AI340">
        <v>1</v>
      </c>
      <c r="AJ340">
        <v>1</v>
      </c>
      <c r="AK340">
        <v>1</v>
      </c>
      <c r="AL340">
        <v>1</v>
      </c>
      <c r="AN340">
        <v>0</v>
      </c>
      <c r="AO340">
        <v>1</v>
      </c>
      <c r="AP340">
        <v>1</v>
      </c>
      <c r="AQ340">
        <v>0</v>
      </c>
      <c r="AR340">
        <v>0</v>
      </c>
      <c r="AS340" t="s">
        <v>3</v>
      </c>
      <c r="AT340">
        <v>135.63999999999999</v>
      </c>
      <c r="AU340" t="s">
        <v>191</v>
      </c>
      <c r="AV340">
        <v>2</v>
      </c>
      <c r="AW340">
        <v>2</v>
      </c>
      <c r="AX340">
        <v>76148692</v>
      </c>
      <c r="AY340">
        <v>1</v>
      </c>
      <c r="AZ340">
        <v>0</v>
      </c>
      <c r="BA340">
        <v>340</v>
      </c>
      <c r="BB340">
        <v>0</v>
      </c>
      <c r="BC340">
        <v>0</v>
      </c>
      <c r="BD340">
        <v>0</v>
      </c>
      <c r="BE340">
        <v>0</v>
      </c>
      <c r="BF340">
        <v>0</v>
      </c>
      <c r="BG340">
        <v>0</v>
      </c>
      <c r="BH340">
        <v>0</v>
      </c>
      <c r="BI340">
        <v>0</v>
      </c>
      <c r="BJ340">
        <v>0</v>
      </c>
      <c r="BK340">
        <v>0</v>
      </c>
      <c r="BL340">
        <v>0</v>
      </c>
      <c r="BM340">
        <v>0</v>
      </c>
      <c r="BN340">
        <v>0</v>
      </c>
      <c r="BO340">
        <v>0</v>
      </c>
      <c r="BP340">
        <v>0</v>
      </c>
      <c r="BQ340">
        <v>0</v>
      </c>
      <c r="BR340">
        <v>0</v>
      </c>
      <c r="BS340">
        <v>0</v>
      </c>
      <c r="BT340">
        <v>0</v>
      </c>
      <c r="BU340">
        <v>0</v>
      </c>
      <c r="BV340">
        <v>0</v>
      </c>
      <c r="BW340">
        <v>0</v>
      </c>
      <c r="CX340">
        <f>Y340*Source!I172</f>
        <v>100.10231999999998</v>
      </c>
      <c r="CY340">
        <f>AD340</f>
        <v>0</v>
      </c>
      <c r="CZ340">
        <f>AH340</f>
        <v>0</v>
      </c>
      <c r="DA340">
        <f>AL340</f>
        <v>1</v>
      </c>
      <c r="DB340">
        <f>ROUND(((ROUND(AT340*CZ340,2)*3)*1.2),6)</f>
        <v>0</v>
      </c>
      <c r="DC340">
        <f>ROUND(((ROUND(AT340*AG340,2)*3)*1.2),6)</f>
        <v>0</v>
      </c>
    </row>
    <row r="341" spans="1:107" x14ac:dyDescent="0.2">
      <c r="A341">
        <f>ROW(Source!A172)</f>
        <v>172</v>
      </c>
      <c r="B341">
        <v>76147896</v>
      </c>
      <c r="C341">
        <v>76148683</v>
      </c>
      <c r="D341">
        <v>48976039</v>
      </c>
      <c r="E341">
        <v>1</v>
      </c>
      <c r="F341">
        <v>1</v>
      </c>
      <c r="G341">
        <v>1</v>
      </c>
      <c r="H341">
        <v>2</v>
      </c>
      <c r="I341" t="s">
        <v>691</v>
      </c>
      <c r="J341" t="s">
        <v>692</v>
      </c>
      <c r="K341" t="s">
        <v>693</v>
      </c>
      <c r="L341">
        <v>1368</v>
      </c>
      <c r="N341">
        <v>1011</v>
      </c>
      <c r="O341" t="s">
        <v>633</v>
      </c>
      <c r="P341" t="s">
        <v>633</v>
      </c>
      <c r="Q341">
        <v>1</v>
      </c>
      <c r="W341">
        <v>0</v>
      </c>
      <c r="X341">
        <v>-1683568813</v>
      </c>
      <c r="Y341">
        <v>244.15199999999996</v>
      </c>
      <c r="AA341">
        <v>0</v>
      </c>
      <c r="AB341">
        <v>425.57</v>
      </c>
      <c r="AC341">
        <v>25.1</v>
      </c>
      <c r="AD341">
        <v>0</v>
      </c>
      <c r="AE341">
        <v>0</v>
      </c>
      <c r="AF341">
        <v>425.57</v>
      </c>
      <c r="AG341">
        <v>25.1</v>
      </c>
      <c r="AH341">
        <v>0</v>
      </c>
      <c r="AI341">
        <v>1</v>
      </c>
      <c r="AJ341">
        <v>1</v>
      </c>
      <c r="AK341">
        <v>1</v>
      </c>
      <c r="AL341">
        <v>1</v>
      </c>
      <c r="AN341">
        <v>0</v>
      </c>
      <c r="AO341">
        <v>1</v>
      </c>
      <c r="AP341">
        <v>1</v>
      </c>
      <c r="AQ341">
        <v>0</v>
      </c>
      <c r="AR341">
        <v>0</v>
      </c>
      <c r="AS341" t="s">
        <v>3</v>
      </c>
      <c r="AT341">
        <v>67.819999999999993</v>
      </c>
      <c r="AU341" t="s">
        <v>191</v>
      </c>
      <c r="AV341">
        <v>0</v>
      </c>
      <c r="AW341">
        <v>2</v>
      </c>
      <c r="AX341">
        <v>76148693</v>
      </c>
      <c r="AY341">
        <v>1</v>
      </c>
      <c r="AZ341">
        <v>0</v>
      </c>
      <c r="BA341">
        <v>341</v>
      </c>
      <c r="BB341">
        <v>0</v>
      </c>
      <c r="BC341">
        <v>0</v>
      </c>
      <c r="BD341">
        <v>0</v>
      </c>
      <c r="BE341">
        <v>0</v>
      </c>
      <c r="BF341">
        <v>0</v>
      </c>
      <c r="BG341">
        <v>0</v>
      </c>
      <c r="BH341">
        <v>0</v>
      </c>
      <c r="BI341">
        <v>0</v>
      </c>
      <c r="BJ341">
        <v>0</v>
      </c>
      <c r="BK341">
        <v>0</v>
      </c>
      <c r="BL341">
        <v>0</v>
      </c>
      <c r="BM341">
        <v>0</v>
      </c>
      <c r="BN341">
        <v>0</v>
      </c>
      <c r="BO341">
        <v>0</v>
      </c>
      <c r="BP341">
        <v>0</v>
      </c>
      <c r="BQ341">
        <v>0</v>
      </c>
      <c r="BR341">
        <v>0</v>
      </c>
      <c r="BS341">
        <v>0</v>
      </c>
      <c r="BT341">
        <v>0</v>
      </c>
      <c r="BU341">
        <v>0</v>
      </c>
      <c r="BV341">
        <v>0</v>
      </c>
      <c r="BW341">
        <v>0</v>
      </c>
      <c r="CX341">
        <f>Y341*Source!I172</f>
        <v>50.051159999999989</v>
      </c>
      <c r="CY341">
        <f>AB341</f>
        <v>425.57</v>
      </c>
      <c r="CZ341">
        <f>AF341</f>
        <v>425.57</v>
      </c>
      <c r="DA341">
        <f>AJ341</f>
        <v>1</v>
      </c>
      <c r="DB341">
        <f>ROUND(((ROUND(AT341*CZ341,2)*3)*1.2),6)</f>
        <v>103903.776</v>
      </c>
      <c r="DC341">
        <f>ROUND(((ROUND(AT341*AG341,2)*3)*1.2),6)</f>
        <v>6128.2079999999996</v>
      </c>
    </row>
    <row r="342" spans="1:107" x14ac:dyDescent="0.2">
      <c r="A342">
        <f>ROW(Source!A172)</f>
        <v>172</v>
      </c>
      <c r="B342">
        <v>76147896</v>
      </c>
      <c r="C342">
        <v>76148683</v>
      </c>
      <c r="D342">
        <v>48976112</v>
      </c>
      <c r="E342">
        <v>1</v>
      </c>
      <c r="F342">
        <v>1</v>
      </c>
      <c r="G342">
        <v>1</v>
      </c>
      <c r="H342">
        <v>2</v>
      </c>
      <c r="I342" t="s">
        <v>694</v>
      </c>
      <c r="J342" t="s">
        <v>695</v>
      </c>
      <c r="K342" t="s">
        <v>696</v>
      </c>
      <c r="L342">
        <v>1368</v>
      </c>
      <c r="N342">
        <v>1011</v>
      </c>
      <c r="O342" t="s">
        <v>633</v>
      </c>
      <c r="P342" t="s">
        <v>633</v>
      </c>
      <c r="Q342">
        <v>1</v>
      </c>
      <c r="W342">
        <v>0</v>
      </c>
      <c r="X342">
        <v>372233507</v>
      </c>
      <c r="Y342">
        <v>14.903999999999996</v>
      </c>
      <c r="AA342">
        <v>0</v>
      </c>
      <c r="AB342">
        <v>16.64</v>
      </c>
      <c r="AC342">
        <v>0</v>
      </c>
      <c r="AD342">
        <v>0</v>
      </c>
      <c r="AE342">
        <v>0</v>
      </c>
      <c r="AF342">
        <v>16.64</v>
      </c>
      <c r="AG342">
        <v>0</v>
      </c>
      <c r="AH342">
        <v>0</v>
      </c>
      <c r="AI342">
        <v>1</v>
      </c>
      <c r="AJ342">
        <v>1</v>
      </c>
      <c r="AK342">
        <v>1</v>
      </c>
      <c r="AL342">
        <v>1</v>
      </c>
      <c r="AN342">
        <v>0</v>
      </c>
      <c r="AO342">
        <v>1</v>
      </c>
      <c r="AP342">
        <v>1</v>
      </c>
      <c r="AQ342">
        <v>0</v>
      </c>
      <c r="AR342">
        <v>0</v>
      </c>
      <c r="AS342" t="s">
        <v>3</v>
      </c>
      <c r="AT342">
        <v>4.1399999999999997</v>
      </c>
      <c r="AU342" t="s">
        <v>191</v>
      </c>
      <c r="AV342">
        <v>0</v>
      </c>
      <c r="AW342">
        <v>2</v>
      </c>
      <c r="AX342">
        <v>76148694</v>
      </c>
      <c r="AY342">
        <v>1</v>
      </c>
      <c r="AZ342">
        <v>0</v>
      </c>
      <c r="BA342">
        <v>342</v>
      </c>
      <c r="BB342">
        <v>0</v>
      </c>
      <c r="BC342">
        <v>0</v>
      </c>
      <c r="BD342">
        <v>0</v>
      </c>
      <c r="BE342">
        <v>0</v>
      </c>
      <c r="BF342">
        <v>0</v>
      </c>
      <c r="BG342">
        <v>0</v>
      </c>
      <c r="BH342">
        <v>0</v>
      </c>
      <c r="BI342">
        <v>0</v>
      </c>
      <c r="BJ342">
        <v>0</v>
      </c>
      <c r="BK342">
        <v>0</v>
      </c>
      <c r="BL342">
        <v>0</v>
      </c>
      <c r="BM342">
        <v>0</v>
      </c>
      <c r="BN342">
        <v>0</v>
      </c>
      <c r="BO342">
        <v>0</v>
      </c>
      <c r="BP342">
        <v>0</v>
      </c>
      <c r="BQ342">
        <v>0</v>
      </c>
      <c r="BR342">
        <v>0</v>
      </c>
      <c r="BS342">
        <v>0</v>
      </c>
      <c r="BT342">
        <v>0</v>
      </c>
      <c r="BU342">
        <v>0</v>
      </c>
      <c r="BV342">
        <v>0</v>
      </c>
      <c r="BW342">
        <v>0</v>
      </c>
      <c r="CX342">
        <f>Y342*Source!I172</f>
        <v>3.0553199999999991</v>
      </c>
      <c r="CY342">
        <f>AB342</f>
        <v>16.64</v>
      </c>
      <c r="CZ342">
        <f>AF342</f>
        <v>16.64</v>
      </c>
      <c r="DA342">
        <f>AJ342</f>
        <v>1</v>
      </c>
      <c r="DB342">
        <f>ROUND(((ROUND(AT342*CZ342,2)*3)*1.2),6)</f>
        <v>248.00399999999999</v>
      </c>
      <c r="DC342">
        <f>ROUND(((ROUND(AT342*AG342,2)*3)*1.2),6)</f>
        <v>0</v>
      </c>
    </row>
    <row r="343" spans="1:107" x14ac:dyDescent="0.2">
      <c r="A343">
        <f>ROW(Source!A172)</f>
        <v>172</v>
      </c>
      <c r="B343">
        <v>76147896</v>
      </c>
      <c r="C343">
        <v>76148683</v>
      </c>
      <c r="D343">
        <v>48914824</v>
      </c>
      <c r="E343">
        <v>1</v>
      </c>
      <c r="F343">
        <v>1</v>
      </c>
      <c r="G343">
        <v>1</v>
      </c>
      <c r="H343">
        <v>3</v>
      </c>
      <c r="I343" t="s">
        <v>753</v>
      </c>
      <c r="J343" t="s">
        <v>754</v>
      </c>
      <c r="K343" t="s">
        <v>755</v>
      </c>
      <c r="L343">
        <v>1354</v>
      </c>
      <c r="N343">
        <v>1010</v>
      </c>
      <c r="O343" t="s">
        <v>149</v>
      </c>
      <c r="P343" t="s">
        <v>149</v>
      </c>
      <c r="Q343">
        <v>1</v>
      </c>
      <c r="W343">
        <v>0</v>
      </c>
      <c r="X343">
        <v>117063084</v>
      </c>
      <c r="Y343">
        <v>61.800000000000004</v>
      </c>
      <c r="AA343">
        <v>143.94</v>
      </c>
      <c r="AB343">
        <v>0</v>
      </c>
      <c r="AC343">
        <v>0</v>
      </c>
      <c r="AD343">
        <v>0</v>
      </c>
      <c r="AE343">
        <v>143.94</v>
      </c>
      <c r="AF343">
        <v>0</v>
      </c>
      <c r="AG343">
        <v>0</v>
      </c>
      <c r="AH343">
        <v>0</v>
      </c>
      <c r="AI343">
        <v>1</v>
      </c>
      <c r="AJ343">
        <v>1</v>
      </c>
      <c r="AK343">
        <v>1</v>
      </c>
      <c r="AL343">
        <v>1</v>
      </c>
      <c r="AN343">
        <v>0</v>
      </c>
      <c r="AO343">
        <v>1</v>
      </c>
      <c r="AP343">
        <v>1</v>
      </c>
      <c r="AQ343">
        <v>0</v>
      </c>
      <c r="AR343">
        <v>0</v>
      </c>
      <c r="AS343" t="s">
        <v>3</v>
      </c>
      <c r="AT343">
        <v>20.6</v>
      </c>
      <c r="AU343" t="s">
        <v>183</v>
      </c>
      <c r="AV343">
        <v>0</v>
      </c>
      <c r="AW343">
        <v>2</v>
      </c>
      <c r="AX343">
        <v>76148695</v>
      </c>
      <c r="AY343">
        <v>1</v>
      </c>
      <c r="AZ343">
        <v>0</v>
      </c>
      <c r="BA343">
        <v>343</v>
      </c>
      <c r="BB343">
        <v>0</v>
      </c>
      <c r="BC343">
        <v>0</v>
      </c>
      <c r="BD343">
        <v>0</v>
      </c>
      <c r="BE343">
        <v>0</v>
      </c>
      <c r="BF343">
        <v>0</v>
      </c>
      <c r="BG343">
        <v>0</v>
      </c>
      <c r="BH343">
        <v>0</v>
      </c>
      <c r="BI343">
        <v>0</v>
      </c>
      <c r="BJ343">
        <v>0</v>
      </c>
      <c r="BK343">
        <v>0</v>
      </c>
      <c r="BL343">
        <v>0</v>
      </c>
      <c r="BM343">
        <v>0</v>
      </c>
      <c r="BN343">
        <v>0</v>
      </c>
      <c r="BO343">
        <v>0</v>
      </c>
      <c r="BP343">
        <v>0</v>
      </c>
      <c r="BQ343">
        <v>0</v>
      </c>
      <c r="BR343">
        <v>0</v>
      </c>
      <c r="BS343">
        <v>0</v>
      </c>
      <c r="BT343">
        <v>0</v>
      </c>
      <c r="BU343">
        <v>0</v>
      </c>
      <c r="BV343">
        <v>0</v>
      </c>
      <c r="BW343">
        <v>0</v>
      </c>
      <c r="CX343">
        <f>Y343*Source!I172</f>
        <v>12.669</v>
      </c>
      <c r="CY343">
        <f>AA343</f>
        <v>143.94</v>
      </c>
      <c r="CZ343">
        <f>AE343</f>
        <v>143.94</v>
      </c>
      <c r="DA343">
        <f>AI343</f>
        <v>1</v>
      </c>
      <c r="DB343">
        <f>ROUND((ROUND(AT343*CZ343,2)*3),6)</f>
        <v>8895.48</v>
      </c>
      <c r="DC343">
        <f>ROUND((ROUND(AT343*AG343,2)*3),6)</f>
        <v>0</v>
      </c>
    </row>
    <row r="344" spans="1:107" x14ac:dyDescent="0.2">
      <c r="A344">
        <f>ROW(Source!A172)</f>
        <v>172</v>
      </c>
      <c r="B344">
        <v>76147896</v>
      </c>
      <c r="C344">
        <v>76148683</v>
      </c>
      <c r="D344">
        <v>48965123</v>
      </c>
      <c r="E344">
        <v>1</v>
      </c>
      <c r="F344">
        <v>1</v>
      </c>
      <c r="G344">
        <v>1</v>
      </c>
      <c r="H344">
        <v>3</v>
      </c>
      <c r="I344" t="s">
        <v>756</v>
      </c>
      <c r="J344" t="s">
        <v>757</v>
      </c>
      <c r="K344" t="s">
        <v>758</v>
      </c>
      <c r="L344">
        <v>1354</v>
      </c>
      <c r="N344">
        <v>1010</v>
      </c>
      <c r="O344" t="s">
        <v>149</v>
      </c>
      <c r="P344" t="s">
        <v>149</v>
      </c>
      <c r="Q344">
        <v>1</v>
      </c>
      <c r="W344">
        <v>0</v>
      </c>
      <c r="X344">
        <v>-697730710</v>
      </c>
      <c r="Y344">
        <v>185.39999999999998</v>
      </c>
      <c r="AA344">
        <v>6.89</v>
      </c>
      <c r="AB344">
        <v>0</v>
      </c>
      <c r="AC344">
        <v>0</v>
      </c>
      <c r="AD344">
        <v>0</v>
      </c>
      <c r="AE344">
        <v>6.89</v>
      </c>
      <c r="AF344">
        <v>0</v>
      </c>
      <c r="AG344">
        <v>0</v>
      </c>
      <c r="AH344">
        <v>0</v>
      </c>
      <c r="AI344">
        <v>1</v>
      </c>
      <c r="AJ344">
        <v>1</v>
      </c>
      <c r="AK344">
        <v>1</v>
      </c>
      <c r="AL344">
        <v>1</v>
      </c>
      <c r="AN344">
        <v>0</v>
      </c>
      <c r="AO344">
        <v>1</v>
      </c>
      <c r="AP344">
        <v>1</v>
      </c>
      <c r="AQ344">
        <v>0</v>
      </c>
      <c r="AR344">
        <v>0</v>
      </c>
      <c r="AS344" t="s">
        <v>3</v>
      </c>
      <c r="AT344">
        <v>61.8</v>
      </c>
      <c r="AU344" t="s">
        <v>183</v>
      </c>
      <c r="AV344">
        <v>0</v>
      </c>
      <c r="AW344">
        <v>2</v>
      </c>
      <c r="AX344">
        <v>76148696</v>
      </c>
      <c r="AY344">
        <v>1</v>
      </c>
      <c r="AZ344">
        <v>0</v>
      </c>
      <c r="BA344">
        <v>344</v>
      </c>
      <c r="BB344">
        <v>0</v>
      </c>
      <c r="BC344">
        <v>0</v>
      </c>
      <c r="BD344">
        <v>0</v>
      </c>
      <c r="BE344">
        <v>0</v>
      </c>
      <c r="BF344">
        <v>0</v>
      </c>
      <c r="BG344">
        <v>0</v>
      </c>
      <c r="BH344">
        <v>0</v>
      </c>
      <c r="BI344">
        <v>0</v>
      </c>
      <c r="BJ344">
        <v>0</v>
      </c>
      <c r="BK344">
        <v>0</v>
      </c>
      <c r="BL344">
        <v>0</v>
      </c>
      <c r="BM344">
        <v>0</v>
      </c>
      <c r="BN344">
        <v>0</v>
      </c>
      <c r="BO344">
        <v>0</v>
      </c>
      <c r="BP344">
        <v>0</v>
      </c>
      <c r="BQ344">
        <v>0</v>
      </c>
      <c r="BR344">
        <v>0</v>
      </c>
      <c r="BS344">
        <v>0</v>
      </c>
      <c r="BT344">
        <v>0</v>
      </c>
      <c r="BU344">
        <v>0</v>
      </c>
      <c r="BV344">
        <v>0</v>
      </c>
      <c r="BW344">
        <v>0</v>
      </c>
      <c r="CX344">
        <f>Y344*Source!I172</f>
        <v>38.006999999999991</v>
      </c>
      <c r="CY344">
        <f>AA344</f>
        <v>6.89</v>
      </c>
      <c r="CZ344">
        <f>AE344</f>
        <v>6.89</v>
      </c>
      <c r="DA344">
        <f>AI344</f>
        <v>1</v>
      </c>
      <c r="DB344">
        <f>ROUND((ROUND(AT344*CZ344,2)*3),6)</f>
        <v>1277.4000000000001</v>
      </c>
      <c r="DC344">
        <f>ROUND((ROUND(AT344*AG344,2)*3),6)</f>
        <v>0</v>
      </c>
    </row>
    <row r="345" spans="1:107" x14ac:dyDescent="0.2">
      <c r="A345">
        <f>ROW(Source!A172)</f>
        <v>172</v>
      </c>
      <c r="B345">
        <v>76147896</v>
      </c>
      <c r="C345">
        <v>76148683</v>
      </c>
      <c r="D345">
        <v>48974791</v>
      </c>
      <c r="E345">
        <v>1</v>
      </c>
      <c r="F345">
        <v>1</v>
      </c>
      <c r="G345">
        <v>1</v>
      </c>
      <c r="H345">
        <v>3</v>
      </c>
      <c r="I345" t="s">
        <v>658</v>
      </c>
      <c r="J345" t="s">
        <v>659</v>
      </c>
      <c r="K345" t="s">
        <v>660</v>
      </c>
      <c r="L345">
        <v>1374</v>
      </c>
      <c r="N345">
        <v>1013</v>
      </c>
      <c r="O345" t="s">
        <v>661</v>
      </c>
      <c r="P345" t="s">
        <v>661</v>
      </c>
      <c r="Q345">
        <v>1</v>
      </c>
      <c r="W345">
        <v>0</v>
      </c>
      <c r="X345">
        <v>-1347562341</v>
      </c>
      <c r="Y345">
        <v>193.95000000000002</v>
      </c>
      <c r="AA345">
        <v>1</v>
      </c>
      <c r="AB345">
        <v>0</v>
      </c>
      <c r="AC345">
        <v>0</v>
      </c>
      <c r="AD345">
        <v>0</v>
      </c>
      <c r="AE345">
        <v>1</v>
      </c>
      <c r="AF345">
        <v>0</v>
      </c>
      <c r="AG345">
        <v>0</v>
      </c>
      <c r="AH345">
        <v>0</v>
      </c>
      <c r="AI345">
        <v>1</v>
      </c>
      <c r="AJ345">
        <v>1</v>
      </c>
      <c r="AK345">
        <v>1</v>
      </c>
      <c r="AL345">
        <v>1</v>
      </c>
      <c r="AN345">
        <v>0</v>
      </c>
      <c r="AO345">
        <v>1</v>
      </c>
      <c r="AP345">
        <v>1</v>
      </c>
      <c r="AQ345">
        <v>0</v>
      </c>
      <c r="AR345">
        <v>0</v>
      </c>
      <c r="AS345" t="s">
        <v>3</v>
      </c>
      <c r="AT345">
        <v>64.650000000000006</v>
      </c>
      <c r="AU345" t="s">
        <v>183</v>
      </c>
      <c r="AV345">
        <v>0</v>
      </c>
      <c r="AW345">
        <v>2</v>
      </c>
      <c r="AX345">
        <v>76148697</v>
      </c>
      <c r="AY345">
        <v>1</v>
      </c>
      <c r="AZ345">
        <v>0</v>
      </c>
      <c r="BA345">
        <v>345</v>
      </c>
      <c r="BB345">
        <v>0</v>
      </c>
      <c r="BC345">
        <v>0</v>
      </c>
      <c r="BD345">
        <v>0</v>
      </c>
      <c r="BE345">
        <v>0</v>
      </c>
      <c r="BF345">
        <v>0</v>
      </c>
      <c r="BG345">
        <v>0</v>
      </c>
      <c r="BH345">
        <v>0</v>
      </c>
      <c r="BI345">
        <v>0</v>
      </c>
      <c r="BJ345">
        <v>0</v>
      </c>
      <c r="BK345">
        <v>0</v>
      </c>
      <c r="BL345">
        <v>0</v>
      </c>
      <c r="BM345">
        <v>0</v>
      </c>
      <c r="BN345">
        <v>0</v>
      </c>
      <c r="BO345">
        <v>0</v>
      </c>
      <c r="BP345">
        <v>0</v>
      </c>
      <c r="BQ345">
        <v>0</v>
      </c>
      <c r="BR345">
        <v>0</v>
      </c>
      <c r="BS345">
        <v>0</v>
      </c>
      <c r="BT345">
        <v>0</v>
      </c>
      <c r="BU345">
        <v>0</v>
      </c>
      <c r="BV345">
        <v>0</v>
      </c>
      <c r="BW345">
        <v>0</v>
      </c>
      <c r="CX345">
        <f>Y345*Source!I172</f>
        <v>39.759750000000004</v>
      </c>
      <c r="CY345">
        <f>AA345</f>
        <v>1</v>
      </c>
      <c r="CZ345">
        <f>AE345</f>
        <v>1</v>
      </c>
      <c r="DA345">
        <f>AI345</f>
        <v>1</v>
      </c>
      <c r="DB345">
        <f>ROUND((ROUND(AT345*CZ345,2)*3),6)</f>
        <v>193.95</v>
      </c>
      <c r="DC345">
        <f>ROUND((ROUND(AT345*AG345,2)*3),6)</f>
        <v>0</v>
      </c>
    </row>
    <row r="346" spans="1:107" x14ac:dyDescent="0.2">
      <c r="A346">
        <f>ROW(Source!A173)</f>
        <v>173</v>
      </c>
      <c r="B346">
        <v>76147894</v>
      </c>
      <c r="C346">
        <v>76148683</v>
      </c>
      <c r="D346">
        <v>42475093</v>
      </c>
      <c r="E346">
        <v>1</v>
      </c>
      <c r="F346">
        <v>1</v>
      </c>
      <c r="G346">
        <v>1</v>
      </c>
      <c r="H346">
        <v>1</v>
      </c>
      <c r="I346" t="s">
        <v>752</v>
      </c>
      <c r="J346" t="s">
        <v>3</v>
      </c>
      <c r="K346" t="s">
        <v>663</v>
      </c>
      <c r="L346">
        <v>1369</v>
      </c>
      <c r="N346">
        <v>1013</v>
      </c>
      <c r="O346" t="s">
        <v>623</v>
      </c>
      <c r="P346" t="s">
        <v>623</v>
      </c>
      <c r="Q346">
        <v>1</v>
      </c>
      <c r="W346">
        <v>0</v>
      </c>
      <c r="X346">
        <v>-927003078</v>
      </c>
      <c r="Y346">
        <v>1209.5999999999999</v>
      </c>
      <c r="AA346">
        <v>0</v>
      </c>
      <c r="AB346">
        <v>0</v>
      </c>
      <c r="AC346">
        <v>0</v>
      </c>
      <c r="AD346">
        <v>11.06</v>
      </c>
      <c r="AE346">
        <v>0</v>
      </c>
      <c r="AF346">
        <v>0</v>
      </c>
      <c r="AG346">
        <v>0</v>
      </c>
      <c r="AH346">
        <v>11.06</v>
      </c>
      <c r="AI346">
        <v>1</v>
      </c>
      <c r="AJ346">
        <v>1</v>
      </c>
      <c r="AK346">
        <v>1</v>
      </c>
      <c r="AL346">
        <v>1</v>
      </c>
      <c r="AN346">
        <v>0</v>
      </c>
      <c r="AO346">
        <v>1</v>
      </c>
      <c r="AP346">
        <v>1</v>
      </c>
      <c r="AQ346">
        <v>0</v>
      </c>
      <c r="AR346">
        <v>0</v>
      </c>
      <c r="AS346" t="s">
        <v>3</v>
      </c>
      <c r="AT346">
        <v>336</v>
      </c>
      <c r="AU346" t="s">
        <v>191</v>
      </c>
      <c r="AV346">
        <v>1</v>
      </c>
      <c r="AW346">
        <v>2</v>
      </c>
      <c r="AX346">
        <v>76148691</v>
      </c>
      <c r="AY346">
        <v>1</v>
      </c>
      <c r="AZ346">
        <v>0</v>
      </c>
      <c r="BA346">
        <v>346</v>
      </c>
      <c r="BB346">
        <v>0</v>
      </c>
      <c r="BC346">
        <v>0</v>
      </c>
      <c r="BD346">
        <v>0</v>
      </c>
      <c r="BE346">
        <v>0</v>
      </c>
      <c r="BF346">
        <v>0</v>
      </c>
      <c r="BG346">
        <v>0</v>
      </c>
      <c r="BH346">
        <v>0</v>
      </c>
      <c r="BI346">
        <v>0</v>
      </c>
      <c r="BJ346">
        <v>0</v>
      </c>
      <c r="BK346">
        <v>0</v>
      </c>
      <c r="BL346">
        <v>0</v>
      </c>
      <c r="BM346">
        <v>0</v>
      </c>
      <c r="BN346">
        <v>0</v>
      </c>
      <c r="BO346">
        <v>0</v>
      </c>
      <c r="BP346">
        <v>0</v>
      </c>
      <c r="BQ346">
        <v>0</v>
      </c>
      <c r="BR346">
        <v>0</v>
      </c>
      <c r="BS346">
        <v>0</v>
      </c>
      <c r="BT346">
        <v>0</v>
      </c>
      <c r="BU346">
        <v>0</v>
      </c>
      <c r="BV346">
        <v>0</v>
      </c>
      <c r="BW346">
        <v>0</v>
      </c>
      <c r="CX346">
        <f>Y346*Source!I173</f>
        <v>247.96799999999996</v>
      </c>
      <c r="CY346">
        <f>AD346</f>
        <v>11.06</v>
      </c>
      <c r="CZ346">
        <f>AH346</f>
        <v>11.06</v>
      </c>
      <c r="DA346">
        <f>AL346</f>
        <v>1</v>
      </c>
      <c r="DB346">
        <f>ROUND(((ROUND(AT346*CZ346,2)*3)*1.2),6)</f>
        <v>13378.175999999999</v>
      </c>
      <c r="DC346">
        <f>ROUND(((ROUND(AT346*AG346,2)*3)*1.2),6)</f>
        <v>0</v>
      </c>
    </row>
    <row r="347" spans="1:107" x14ac:dyDescent="0.2">
      <c r="A347">
        <f>ROW(Source!A173)</f>
        <v>173</v>
      </c>
      <c r="B347">
        <v>76147894</v>
      </c>
      <c r="C347">
        <v>76148683</v>
      </c>
      <c r="D347">
        <v>121548</v>
      </c>
      <c r="E347">
        <v>1</v>
      </c>
      <c r="F347">
        <v>1</v>
      </c>
      <c r="G347">
        <v>1</v>
      </c>
      <c r="H347">
        <v>1</v>
      </c>
      <c r="I347" t="s">
        <v>30</v>
      </c>
      <c r="J347" t="s">
        <v>3</v>
      </c>
      <c r="K347" t="s">
        <v>628</v>
      </c>
      <c r="L347">
        <v>608254</v>
      </c>
      <c r="N347">
        <v>1013</v>
      </c>
      <c r="O347" t="s">
        <v>629</v>
      </c>
      <c r="P347" t="s">
        <v>629</v>
      </c>
      <c r="Q347">
        <v>1</v>
      </c>
      <c r="W347">
        <v>0</v>
      </c>
      <c r="X347">
        <v>-185737400</v>
      </c>
      <c r="Y347">
        <v>488.30399999999992</v>
      </c>
      <c r="AA347">
        <v>0</v>
      </c>
      <c r="AB347">
        <v>0</v>
      </c>
      <c r="AC347">
        <v>0</v>
      </c>
      <c r="AD347">
        <v>0</v>
      </c>
      <c r="AE347">
        <v>0</v>
      </c>
      <c r="AF347">
        <v>0</v>
      </c>
      <c r="AG347">
        <v>0</v>
      </c>
      <c r="AH347">
        <v>0</v>
      </c>
      <c r="AI347">
        <v>1</v>
      </c>
      <c r="AJ347">
        <v>1</v>
      </c>
      <c r="AK347">
        <v>1</v>
      </c>
      <c r="AL347">
        <v>1</v>
      </c>
      <c r="AN347">
        <v>0</v>
      </c>
      <c r="AO347">
        <v>1</v>
      </c>
      <c r="AP347">
        <v>1</v>
      </c>
      <c r="AQ347">
        <v>0</v>
      </c>
      <c r="AR347">
        <v>0</v>
      </c>
      <c r="AS347" t="s">
        <v>3</v>
      </c>
      <c r="AT347">
        <v>135.63999999999999</v>
      </c>
      <c r="AU347" t="s">
        <v>191</v>
      </c>
      <c r="AV347">
        <v>2</v>
      </c>
      <c r="AW347">
        <v>2</v>
      </c>
      <c r="AX347">
        <v>76148692</v>
      </c>
      <c r="AY347">
        <v>1</v>
      </c>
      <c r="AZ347">
        <v>0</v>
      </c>
      <c r="BA347">
        <v>347</v>
      </c>
      <c r="BB347">
        <v>0</v>
      </c>
      <c r="BC347">
        <v>0</v>
      </c>
      <c r="BD347">
        <v>0</v>
      </c>
      <c r="BE347">
        <v>0</v>
      </c>
      <c r="BF347">
        <v>0</v>
      </c>
      <c r="BG347">
        <v>0</v>
      </c>
      <c r="BH347">
        <v>0</v>
      </c>
      <c r="BI347">
        <v>0</v>
      </c>
      <c r="BJ347">
        <v>0</v>
      </c>
      <c r="BK347">
        <v>0</v>
      </c>
      <c r="BL347">
        <v>0</v>
      </c>
      <c r="BM347">
        <v>0</v>
      </c>
      <c r="BN347">
        <v>0</v>
      </c>
      <c r="BO347">
        <v>0</v>
      </c>
      <c r="BP347">
        <v>0</v>
      </c>
      <c r="BQ347">
        <v>0</v>
      </c>
      <c r="BR347">
        <v>0</v>
      </c>
      <c r="BS347">
        <v>0</v>
      </c>
      <c r="BT347">
        <v>0</v>
      </c>
      <c r="BU347">
        <v>0</v>
      </c>
      <c r="BV347">
        <v>0</v>
      </c>
      <c r="BW347">
        <v>0</v>
      </c>
      <c r="CX347">
        <f>Y347*Source!I173</f>
        <v>100.10231999999998</v>
      </c>
      <c r="CY347">
        <f>AD347</f>
        <v>0</v>
      </c>
      <c r="CZ347">
        <f>AH347</f>
        <v>0</v>
      </c>
      <c r="DA347">
        <f>AL347</f>
        <v>1</v>
      </c>
      <c r="DB347">
        <f>ROUND(((ROUND(AT347*CZ347,2)*3)*1.2),6)</f>
        <v>0</v>
      </c>
      <c r="DC347">
        <f>ROUND(((ROUND(AT347*AG347,2)*3)*1.2),6)</f>
        <v>0</v>
      </c>
    </row>
    <row r="348" spans="1:107" x14ac:dyDescent="0.2">
      <c r="A348">
        <f>ROW(Source!A173)</f>
        <v>173</v>
      </c>
      <c r="B348">
        <v>76147894</v>
      </c>
      <c r="C348">
        <v>76148683</v>
      </c>
      <c r="D348">
        <v>48976039</v>
      </c>
      <c r="E348">
        <v>1</v>
      </c>
      <c r="F348">
        <v>1</v>
      </c>
      <c r="G348">
        <v>1</v>
      </c>
      <c r="H348">
        <v>2</v>
      </c>
      <c r="I348" t="s">
        <v>691</v>
      </c>
      <c r="J348" t="s">
        <v>692</v>
      </c>
      <c r="K348" t="s">
        <v>693</v>
      </c>
      <c r="L348">
        <v>1368</v>
      </c>
      <c r="N348">
        <v>1011</v>
      </c>
      <c r="O348" t="s">
        <v>633</v>
      </c>
      <c r="P348" t="s">
        <v>633</v>
      </c>
      <c r="Q348">
        <v>1</v>
      </c>
      <c r="W348">
        <v>0</v>
      </c>
      <c r="X348">
        <v>-1683568813</v>
      </c>
      <c r="Y348">
        <v>244.15199999999996</v>
      </c>
      <c r="AA348">
        <v>0</v>
      </c>
      <c r="AB348">
        <v>425.57</v>
      </c>
      <c r="AC348">
        <v>25.1</v>
      </c>
      <c r="AD348">
        <v>0</v>
      </c>
      <c r="AE348">
        <v>0</v>
      </c>
      <c r="AF348">
        <v>425.57</v>
      </c>
      <c r="AG348">
        <v>25.1</v>
      </c>
      <c r="AH348">
        <v>0</v>
      </c>
      <c r="AI348">
        <v>1</v>
      </c>
      <c r="AJ348">
        <v>1</v>
      </c>
      <c r="AK348">
        <v>1</v>
      </c>
      <c r="AL348">
        <v>1</v>
      </c>
      <c r="AN348">
        <v>0</v>
      </c>
      <c r="AO348">
        <v>1</v>
      </c>
      <c r="AP348">
        <v>1</v>
      </c>
      <c r="AQ348">
        <v>0</v>
      </c>
      <c r="AR348">
        <v>0</v>
      </c>
      <c r="AS348" t="s">
        <v>3</v>
      </c>
      <c r="AT348">
        <v>67.819999999999993</v>
      </c>
      <c r="AU348" t="s">
        <v>191</v>
      </c>
      <c r="AV348">
        <v>0</v>
      </c>
      <c r="AW348">
        <v>2</v>
      </c>
      <c r="AX348">
        <v>76148693</v>
      </c>
      <c r="AY348">
        <v>1</v>
      </c>
      <c r="AZ348">
        <v>0</v>
      </c>
      <c r="BA348">
        <v>348</v>
      </c>
      <c r="BB348">
        <v>0</v>
      </c>
      <c r="BC348">
        <v>0</v>
      </c>
      <c r="BD348">
        <v>0</v>
      </c>
      <c r="BE348">
        <v>0</v>
      </c>
      <c r="BF348">
        <v>0</v>
      </c>
      <c r="BG348">
        <v>0</v>
      </c>
      <c r="BH348">
        <v>0</v>
      </c>
      <c r="BI348">
        <v>0</v>
      </c>
      <c r="BJ348">
        <v>0</v>
      </c>
      <c r="BK348">
        <v>0</v>
      </c>
      <c r="BL348">
        <v>0</v>
      </c>
      <c r="BM348">
        <v>0</v>
      </c>
      <c r="BN348">
        <v>0</v>
      </c>
      <c r="BO348">
        <v>0</v>
      </c>
      <c r="BP348">
        <v>0</v>
      </c>
      <c r="BQ348">
        <v>0</v>
      </c>
      <c r="BR348">
        <v>0</v>
      </c>
      <c r="BS348">
        <v>0</v>
      </c>
      <c r="BT348">
        <v>0</v>
      </c>
      <c r="BU348">
        <v>0</v>
      </c>
      <c r="BV348">
        <v>0</v>
      </c>
      <c r="BW348">
        <v>0</v>
      </c>
      <c r="CX348">
        <f>Y348*Source!I173</f>
        <v>50.051159999999989</v>
      </c>
      <c r="CY348">
        <f>AB348</f>
        <v>425.57</v>
      </c>
      <c r="CZ348">
        <f>AF348</f>
        <v>425.57</v>
      </c>
      <c r="DA348">
        <f>AJ348</f>
        <v>1</v>
      </c>
      <c r="DB348">
        <f>ROUND(((ROUND(AT348*CZ348,2)*3)*1.2),6)</f>
        <v>103903.776</v>
      </c>
      <c r="DC348">
        <f>ROUND(((ROUND(AT348*AG348,2)*3)*1.2),6)</f>
        <v>6128.2079999999996</v>
      </c>
    </row>
    <row r="349" spans="1:107" x14ac:dyDescent="0.2">
      <c r="A349">
        <f>ROW(Source!A173)</f>
        <v>173</v>
      </c>
      <c r="B349">
        <v>76147894</v>
      </c>
      <c r="C349">
        <v>76148683</v>
      </c>
      <c r="D349">
        <v>48976112</v>
      </c>
      <c r="E349">
        <v>1</v>
      </c>
      <c r="F349">
        <v>1</v>
      </c>
      <c r="G349">
        <v>1</v>
      </c>
      <c r="H349">
        <v>2</v>
      </c>
      <c r="I349" t="s">
        <v>694</v>
      </c>
      <c r="J349" t="s">
        <v>695</v>
      </c>
      <c r="K349" t="s">
        <v>696</v>
      </c>
      <c r="L349">
        <v>1368</v>
      </c>
      <c r="N349">
        <v>1011</v>
      </c>
      <c r="O349" t="s">
        <v>633</v>
      </c>
      <c r="P349" t="s">
        <v>633</v>
      </c>
      <c r="Q349">
        <v>1</v>
      </c>
      <c r="W349">
        <v>0</v>
      </c>
      <c r="X349">
        <v>372233507</v>
      </c>
      <c r="Y349">
        <v>14.903999999999996</v>
      </c>
      <c r="AA349">
        <v>0</v>
      </c>
      <c r="AB349">
        <v>16.64</v>
      </c>
      <c r="AC349">
        <v>0</v>
      </c>
      <c r="AD349">
        <v>0</v>
      </c>
      <c r="AE349">
        <v>0</v>
      </c>
      <c r="AF349">
        <v>16.64</v>
      </c>
      <c r="AG349">
        <v>0</v>
      </c>
      <c r="AH349">
        <v>0</v>
      </c>
      <c r="AI349">
        <v>1</v>
      </c>
      <c r="AJ349">
        <v>1</v>
      </c>
      <c r="AK349">
        <v>1</v>
      </c>
      <c r="AL349">
        <v>1</v>
      </c>
      <c r="AN349">
        <v>0</v>
      </c>
      <c r="AO349">
        <v>1</v>
      </c>
      <c r="AP349">
        <v>1</v>
      </c>
      <c r="AQ349">
        <v>0</v>
      </c>
      <c r="AR349">
        <v>0</v>
      </c>
      <c r="AS349" t="s">
        <v>3</v>
      </c>
      <c r="AT349">
        <v>4.1399999999999997</v>
      </c>
      <c r="AU349" t="s">
        <v>191</v>
      </c>
      <c r="AV349">
        <v>0</v>
      </c>
      <c r="AW349">
        <v>2</v>
      </c>
      <c r="AX349">
        <v>76148694</v>
      </c>
      <c r="AY349">
        <v>1</v>
      </c>
      <c r="AZ349">
        <v>0</v>
      </c>
      <c r="BA349">
        <v>349</v>
      </c>
      <c r="BB349">
        <v>0</v>
      </c>
      <c r="BC349">
        <v>0</v>
      </c>
      <c r="BD349">
        <v>0</v>
      </c>
      <c r="BE349">
        <v>0</v>
      </c>
      <c r="BF349">
        <v>0</v>
      </c>
      <c r="BG349">
        <v>0</v>
      </c>
      <c r="BH349">
        <v>0</v>
      </c>
      <c r="BI349">
        <v>0</v>
      </c>
      <c r="BJ349">
        <v>0</v>
      </c>
      <c r="BK349">
        <v>0</v>
      </c>
      <c r="BL349">
        <v>0</v>
      </c>
      <c r="BM349">
        <v>0</v>
      </c>
      <c r="BN349">
        <v>0</v>
      </c>
      <c r="BO349">
        <v>0</v>
      </c>
      <c r="BP349">
        <v>0</v>
      </c>
      <c r="BQ349">
        <v>0</v>
      </c>
      <c r="BR349">
        <v>0</v>
      </c>
      <c r="BS349">
        <v>0</v>
      </c>
      <c r="BT349">
        <v>0</v>
      </c>
      <c r="BU349">
        <v>0</v>
      </c>
      <c r="BV349">
        <v>0</v>
      </c>
      <c r="BW349">
        <v>0</v>
      </c>
      <c r="CX349">
        <f>Y349*Source!I173</f>
        <v>3.0553199999999991</v>
      </c>
      <c r="CY349">
        <f>AB349</f>
        <v>16.64</v>
      </c>
      <c r="CZ349">
        <f>AF349</f>
        <v>16.64</v>
      </c>
      <c r="DA349">
        <f>AJ349</f>
        <v>1</v>
      </c>
      <c r="DB349">
        <f>ROUND(((ROUND(AT349*CZ349,2)*3)*1.2),6)</f>
        <v>248.00399999999999</v>
      </c>
      <c r="DC349">
        <f>ROUND(((ROUND(AT349*AG349,2)*3)*1.2),6)</f>
        <v>0</v>
      </c>
    </row>
    <row r="350" spans="1:107" x14ac:dyDescent="0.2">
      <c r="A350">
        <f>ROW(Source!A173)</f>
        <v>173</v>
      </c>
      <c r="B350">
        <v>76147894</v>
      </c>
      <c r="C350">
        <v>76148683</v>
      </c>
      <c r="D350">
        <v>48914824</v>
      </c>
      <c r="E350">
        <v>1</v>
      </c>
      <c r="F350">
        <v>1</v>
      </c>
      <c r="G350">
        <v>1</v>
      </c>
      <c r="H350">
        <v>3</v>
      </c>
      <c r="I350" t="s">
        <v>753</v>
      </c>
      <c r="J350" t="s">
        <v>754</v>
      </c>
      <c r="K350" t="s">
        <v>755</v>
      </c>
      <c r="L350">
        <v>1354</v>
      </c>
      <c r="N350">
        <v>1010</v>
      </c>
      <c r="O350" t="s">
        <v>149</v>
      </c>
      <c r="P350" t="s">
        <v>149</v>
      </c>
      <c r="Q350">
        <v>1</v>
      </c>
      <c r="W350">
        <v>0</v>
      </c>
      <c r="X350">
        <v>117063084</v>
      </c>
      <c r="Y350">
        <v>61.800000000000004</v>
      </c>
      <c r="AA350">
        <v>143.94</v>
      </c>
      <c r="AB350">
        <v>0</v>
      </c>
      <c r="AC350">
        <v>0</v>
      </c>
      <c r="AD350">
        <v>0</v>
      </c>
      <c r="AE350">
        <v>143.94</v>
      </c>
      <c r="AF350">
        <v>0</v>
      </c>
      <c r="AG350">
        <v>0</v>
      </c>
      <c r="AH350">
        <v>0</v>
      </c>
      <c r="AI350">
        <v>1</v>
      </c>
      <c r="AJ350">
        <v>1</v>
      </c>
      <c r="AK350">
        <v>1</v>
      </c>
      <c r="AL350">
        <v>1</v>
      </c>
      <c r="AN350">
        <v>0</v>
      </c>
      <c r="AO350">
        <v>1</v>
      </c>
      <c r="AP350">
        <v>1</v>
      </c>
      <c r="AQ350">
        <v>0</v>
      </c>
      <c r="AR350">
        <v>0</v>
      </c>
      <c r="AS350" t="s">
        <v>3</v>
      </c>
      <c r="AT350">
        <v>20.6</v>
      </c>
      <c r="AU350" t="s">
        <v>183</v>
      </c>
      <c r="AV350">
        <v>0</v>
      </c>
      <c r="AW350">
        <v>2</v>
      </c>
      <c r="AX350">
        <v>76148695</v>
      </c>
      <c r="AY350">
        <v>1</v>
      </c>
      <c r="AZ350">
        <v>0</v>
      </c>
      <c r="BA350">
        <v>350</v>
      </c>
      <c r="BB350">
        <v>0</v>
      </c>
      <c r="BC350">
        <v>0</v>
      </c>
      <c r="BD350">
        <v>0</v>
      </c>
      <c r="BE350">
        <v>0</v>
      </c>
      <c r="BF350">
        <v>0</v>
      </c>
      <c r="BG350">
        <v>0</v>
      </c>
      <c r="BH350">
        <v>0</v>
      </c>
      <c r="BI350">
        <v>0</v>
      </c>
      <c r="BJ350">
        <v>0</v>
      </c>
      <c r="BK350">
        <v>0</v>
      </c>
      <c r="BL350">
        <v>0</v>
      </c>
      <c r="BM350">
        <v>0</v>
      </c>
      <c r="BN350">
        <v>0</v>
      </c>
      <c r="BO350">
        <v>0</v>
      </c>
      <c r="BP350">
        <v>0</v>
      </c>
      <c r="BQ350">
        <v>0</v>
      </c>
      <c r="BR350">
        <v>0</v>
      </c>
      <c r="BS350">
        <v>0</v>
      </c>
      <c r="BT350">
        <v>0</v>
      </c>
      <c r="BU350">
        <v>0</v>
      </c>
      <c r="BV350">
        <v>0</v>
      </c>
      <c r="BW350">
        <v>0</v>
      </c>
      <c r="CX350">
        <f>Y350*Source!I173</f>
        <v>12.669</v>
      </c>
      <c r="CY350">
        <f>AA350</f>
        <v>143.94</v>
      </c>
      <c r="CZ350">
        <f>AE350</f>
        <v>143.94</v>
      </c>
      <c r="DA350">
        <f>AI350</f>
        <v>1</v>
      </c>
      <c r="DB350">
        <f>ROUND((ROUND(AT350*CZ350,2)*3),6)</f>
        <v>8895.48</v>
      </c>
      <c r="DC350">
        <f>ROUND((ROUND(AT350*AG350,2)*3),6)</f>
        <v>0</v>
      </c>
    </row>
    <row r="351" spans="1:107" x14ac:dyDescent="0.2">
      <c r="A351">
        <f>ROW(Source!A173)</f>
        <v>173</v>
      </c>
      <c r="B351">
        <v>76147894</v>
      </c>
      <c r="C351">
        <v>76148683</v>
      </c>
      <c r="D351">
        <v>48965123</v>
      </c>
      <c r="E351">
        <v>1</v>
      </c>
      <c r="F351">
        <v>1</v>
      </c>
      <c r="G351">
        <v>1</v>
      </c>
      <c r="H351">
        <v>3</v>
      </c>
      <c r="I351" t="s">
        <v>756</v>
      </c>
      <c r="J351" t="s">
        <v>757</v>
      </c>
      <c r="K351" t="s">
        <v>758</v>
      </c>
      <c r="L351">
        <v>1354</v>
      </c>
      <c r="N351">
        <v>1010</v>
      </c>
      <c r="O351" t="s">
        <v>149</v>
      </c>
      <c r="P351" t="s">
        <v>149</v>
      </c>
      <c r="Q351">
        <v>1</v>
      </c>
      <c r="W351">
        <v>0</v>
      </c>
      <c r="X351">
        <v>-697730710</v>
      </c>
      <c r="Y351">
        <v>185.39999999999998</v>
      </c>
      <c r="AA351">
        <v>6.89</v>
      </c>
      <c r="AB351">
        <v>0</v>
      </c>
      <c r="AC351">
        <v>0</v>
      </c>
      <c r="AD351">
        <v>0</v>
      </c>
      <c r="AE351">
        <v>6.89</v>
      </c>
      <c r="AF351">
        <v>0</v>
      </c>
      <c r="AG351">
        <v>0</v>
      </c>
      <c r="AH351">
        <v>0</v>
      </c>
      <c r="AI351">
        <v>1</v>
      </c>
      <c r="AJ351">
        <v>1</v>
      </c>
      <c r="AK351">
        <v>1</v>
      </c>
      <c r="AL351">
        <v>1</v>
      </c>
      <c r="AN351">
        <v>0</v>
      </c>
      <c r="AO351">
        <v>1</v>
      </c>
      <c r="AP351">
        <v>1</v>
      </c>
      <c r="AQ351">
        <v>0</v>
      </c>
      <c r="AR351">
        <v>0</v>
      </c>
      <c r="AS351" t="s">
        <v>3</v>
      </c>
      <c r="AT351">
        <v>61.8</v>
      </c>
      <c r="AU351" t="s">
        <v>183</v>
      </c>
      <c r="AV351">
        <v>0</v>
      </c>
      <c r="AW351">
        <v>2</v>
      </c>
      <c r="AX351">
        <v>76148696</v>
      </c>
      <c r="AY351">
        <v>1</v>
      </c>
      <c r="AZ351">
        <v>0</v>
      </c>
      <c r="BA351">
        <v>351</v>
      </c>
      <c r="BB351">
        <v>0</v>
      </c>
      <c r="BC351">
        <v>0</v>
      </c>
      <c r="BD351">
        <v>0</v>
      </c>
      <c r="BE351">
        <v>0</v>
      </c>
      <c r="BF351">
        <v>0</v>
      </c>
      <c r="BG351">
        <v>0</v>
      </c>
      <c r="BH351">
        <v>0</v>
      </c>
      <c r="BI351">
        <v>0</v>
      </c>
      <c r="BJ351">
        <v>0</v>
      </c>
      <c r="BK351">
        <v>0</v>
      </c>
      <c r="BL351">
        <v>0</v>
      </c>
      <c r="BM351">
        <v>0</v>
      </c>
      <c r="BN351">
        <v>0</v>
      </c>
      <c r="BO351">
        <v>0</v>
      </c>
      <c r="BP351">
        <v>0</v>
      </c>
      <c r="BQ351">
        <v>0</v>
      </c>
      <c r="BR351">
        <v>0</v>
      </c>
      <c r="BS351">
        <v>0</v>
      </c>
      <c r="BT351">
        <v>0</v>
      </c>
      <c r="BU351">
        <v>0</v>
      </c>
      <c r="BV351">
        <v>0</v>
      </c>
      <c r="BW351">
        <v>0</v>
      </c>
      <c r="CX351">
        <f>Y351*Source!I173</f>
        <v>38.006999999999991</v>
      </c>
      <c r="CY351">
        <f>AA351</f>
        <v>6.89</v>
      </c>
      <c r="CZ351">
        <f>AE351</f>
        <v>6.89</v>
      </c>
      <c r="DA351">
        <f>AI351</f>
        <v>1</v>
      </c>
      <c r="DB351">
        <f>ROUND((ROUND(AT351*CZ351,2)*3),6)</f>
        <v>1277.4000000000001</v>
      </c>
      <c r="DC351">
        <f>ROUND((ROUND(AT351*AG351,2)*3),6)</f>
        <v>0</v>
      </c>
    </row>
    <row r="352" spans="1:107" x14ac:dyDescent="0.2">
      <c r="A352">
        <f>ROW(Source!A173)</f>
        <v>173</v>
      </c>
      <c r="B352">
        <v>76147894</v>
      </c>
      <c r="C352">
        <v>76148683</v>
      </c>
      <c r="D352">
        <v>48974791</v>
      </c>
      <c r="E352">
        <v>1</v>
      </c>
      <c r="F352">
        <v>1</v>
      </c>
      <c r="G352">
        <v>1</v>
      </c>
      <c r="H352">
        <v>3</v>
      </c>
      <c r="I352" t="s">
        <v>658</v>
      </c>
      <c r="J352" t="s">
        <v>659</v>
      </c>
      <c r="K352" t="s">
        <v>660</v>
      </c>
      <c r="L352">
        <v>1374</v>
      </c>
      <c r="N352">
        <v>1013</v>
      </c>
      <c r="O352" t="s">
        <v>661</v>
      </c>
      <c r="P352" t="s">
        <v>661</v>
      </c>
      <c r="Q352">
        <v>1</v>
      </c>
      <c r="W352">
        <v>0</v>
      </c>
      <c r="X352">
        <v>-1347562341</v>
      </c>
      <c r="Y352">
        <v>193.95000000000002</v>
      </c>
      <c r="AA352">
        <v>1</v>
      </c>
      <c r="AB352">
        <v>0</v>
      </c>
      <c r="AC352">
        <v>0</v>
      </c>
      <c r="AD352">
        <v>0</v>
      </c>
      <c r="AE352">
        <v>1</v>
      </c>
      <c r="AF352">
        <v>0</v>
      </c>
      <c r="AG352">
        <v>0</v>
      </c>
      <c r="AH352">
        <v>0</v>
      </c>
      <c r="AI352">
        <v>1</v>
      </c>
      <c r="AJ352">
        <v>1</v>
      </c>
      <c r="AK352">
        <v>1</v>
      </c>
      <c r="AL352">
        <v>1</v>
      </c>
      <c r="AN352">
        <v>0</v>
      </c>
      <c r="AO352">
        <v>1</v>
      </c>
      <c r="AP352">
        <v>1</v>
      </c>
      <c r="AQ352">
        <v>0</v>
      </c>
      <c r="AR352">
        <v>0</v>
      </c>
      <c r="AS352" t="s">
        <v>3</v>
      </c>
      <c r="AT352">
        <v>64.650000000000006</v>
      </c>
      <c r="AU352" t="s">
        <v>183</v>
      </c>
      <c r="AV352">
        <v>0</v>
      </c>
      <c r="AW352">
        <v>2</v>
      </c>
      <c r="AX352">
        <v>76148697</v>
      </c>
      <c r="AY352">
        <v>1</v>
      </c>
      <c r="AZ352">
        <v>0</v>
      </c>
      <c r="BA352">
        <v>352</v>
      </c>
      <c r="BB352">
        <v>0</v>
      </c>
      <c r="BC352">
        <v>0</v>
      </c>
      <c r="BD352">
        <v>0</v>
      </c>
      <c r="BE352">
        <v>0</v>
      </c>
      <c r="BF352">
        <v>0</v>
      </c>
      <c r="BG352">
        <v>0</v>
      </c>
      <c r="BH352">
        <v>0</v>
      </c>
      <c r="BI352">
        <v>0</v>
      </c>
      <c r="BJ352">
        <v>0</v>
      </c>
      <c r="BK352">
        <v>0</v>
      </c>
      <c r="BL352">
        <v>0</v>
      </c>
      <c r="BM352">
        <v>0</v>
      </c>
      <c r="BN352">
        <v>0</v>
      </c>
      <c r="BO352">
        <v>0</v>
      </c>
      <c r="BP352">
        <v>0</v>
      </c>
      <c r="BQ352">
        <v>0</v>
      </c>
      <c r="BR352">
        <v>0</v>
      </c>
      <c r="BS352">
        <v>0</v>
      </c>
      <c r="BT352">
        <v>0</v>
      </c>
      <c r="BU352">
        <v>0</v>
      </c>
      <c r="BV352">
        <v>0</v>
      </c>
      <c r="BW352">
        <v>0</v>
      </c>
      <c r="CX352">
        <f>Y352*Source!I173</f>
        <v>39.759750000000004</v>
      </c>
      <c r="CY352">
        <f>AA352</f>
        <v>1</v>
      </c>
      <c r="CZ352">
        <f>AE352</f>
        <v>1</v>
      </c>
      <c r="DA352">
        <f>AI352</f>
        <v>1</v>
      </c>
      <c r="DB352">
        <f>ROUND((ROUND(AT352*CZ352,2)*3),6)</f>
        <v>193.95</v>
      </c>
      <c r="DC352">
        <f>ROUND((ROUND(AT352*AG352,2)*3),6)</f>
        <v>0</v>
      </c>
    </row>
    <row r="353" spans="1:107" x14ac:dyDescent="0.2">
      <c r="A353">
        <f>ROW(Source!A174)</f>
        <v>174</v>
      </c>
      <c r="B353">
        <v>76147896</v>
      </c>
      <c r="C353">
        <v>76148698</v>
      </c>
      <c r="D353">
        <v>42475093</v>
      </c>
      <c r="E353">
        <v>1</v>
      </c>
      <c r="F353">
        <v>1</v>
      </c>
      <c r="G353">
        <v>1</v>
      </c>
      <c r="H353">
        <v>1</v>
      </c>
      <c r="I353" t="s">
        <v>752</v>
      </c>
      <c r="J353" t="s">
        <v>3</v>
      </c>
      <c r="K353" t="s">
        <v>663</v>
      </c>
      <c r="L353">
        <v>1369</v>
      </c>
      <c r="N353">
        <v>1013</v>
      </c>
      <c r="O353" t="s">
        <v>623</v>
      </c>
      <c r="P353" t="s">
        <v>623</v>
      </c>
      <c r="Q353">
        <v>1</v>
      </c>
      <c r="W353">
        <v>0</v>
      </c>
      <c r="X353">
        <v>-927003078</v>
      </c>
      <c r="Y353">
        <v>4173.119999999999</v>
      </c>
      <c r="AA353">
        <v>0</v>
      </c>
      <c r="AB353">
        <v>0</v>
      </c>
      <c r="AC353">
        <v>0</v>
      </c>
      <c r="AD353">
        <v>11.06</v>
      </c>
      <c r="AE353">
        <v>0</v>
      </c>
      <c r="AF353">
        <v>0</v>
      </c>
      <c r="AG353">
        <v>0</v>
      </c>
      <c r="AH353">
        <v>11.06</v>
      </c>
      <c r="AI353">
        <v>1</v>
      </c>
      <c r="AJ353">
        <v>1</v>
      </c>
      <c r="AK353">
        <v>1</v>
      </c>
      <c r="AL353">
        <v>1</v>
      </c>
      <c r="AN353">
        <v>0</v>
      </c>
      <c r="AO353">
        <v>1</v>
      </c>
      <c r="AP353">
        <v>1</v>
      </c>
      <c r="AQ353">
        <v>0</v>
      </c>
      <c r="AR353">
        <v>0</v>
      </c>
      <c r="AS353" t="s">
        <v>3</v>
      </c>
      <c r="AT353">
        <v>336</v>
      </c>
      <c r="AU353" t="s">
        <v>184</v>
      </c>
      <c r="AV353">
        <v>1</v>
      </c>
      <c r="AW353">
        <v>2</v>
      </c>
      <c r="AX353">
        <v>76148706</v>
      </c>
      <c r="AY353">
        <v>1</v>
      </c>
      <c r="AZ353">
        <v>0</v>
      </c>
      <c r="BA353">
        <v>353</v>
      </c>
      <c r="BB353">
        <v>0</v>
      </c>
      <c r="BC353">
        <v>0</v>
      </c>
      <c r="BD353">
        <v>0</v>
      </c>
      <c r="BE353">
        <v>0</v>
      </c>
      <c r="BF353">
        <v>0</v>
      </c>
      <c r="BG353">
        <v>0</v>
      </c>
      <c r="BH353">
        <v>0</v>
      </c>
      <c r="BI353">
        <v>0</v>
      </c>
      <c r="BJ353">
        <v>0</v>
      </c>
      <c r="BK353">
        <v>0</v>
      </c>
      <c r="BL353">
        <v>0</v>
      </c>
      <c r="BM353">
        <v>0</v>
      </c>
      <c r="BN353">
        <v>0</v>
      </c>
      <c r="BO353">
        <v>0</v>
      </c>
      <c r="BP353">
        <v>0</v>
      </c>
      <c r="BQ353">
        <v>0</v>
      </c>
      <c r="BR353">
        <v>0</v>
      </c>
      <c r="BS353">
        <v>0</v>
      </c>
      <c r="BT353">
        <v>0</v>
      </c>
      <c r="BU353">
        <v>0</v>
      </c>
      <c r="BV353">
        <v>0</v>
      </c>
      <c r="BW353">
        <v>0</v>
      </c>
      <c r="CX353">
        <f>Y353*Source!I174</f>
        <v>855.48959999999977</v>
      </c>
      <c r="CY353">
        <f>AD353</f>
        <v>11.06</v>
      </c>
      <c r="CZ353">
        <f>AH353</f>
        <v>11.06</v>
      </c>
      <c r="DA353">
        <f>AL353</f>
        <v>1</v>
      </c>
      <c r="DB353">
        <f>ROUND(((((ROUND(AT353*CZ353,2)*3)*1.2)*1.15)*3),6)</f>
        <v>46154.707199999997</v>
      </c>
      <c r="DC353">
        <f>ROUND(((((ROUND(AT353*AG353,2)*3)*1.2)*1.15)*3),6)</f>
        <v>0</v>
      </c>
    </row>
    <row r="354" spans="1:107" x14ac:dyDescent="0.2">
      <c r="A354">
        <f>ROW(Source!A174)</f>
        <v>174</v>
      </c>
      <c r="B354">
        <v>76147896</v>
      </c>
      <c r="C354">
        <v>76148698</v>
      </c>
      <c r="D354">
        <v>121548</v>
      </c>
      <c r="E354">
        <v>1</v>
      </c>
      <c r="F354">
        <v>1</v>
      </c>
      <c r="G354">
        <v>1</v>
      </c>
      <c r="H354">
        <v>1</v>
      </c>
      <c r="I354" t="s">
        <v>30</v>
      </c>
      <c r="J354" t="s">
        <v>3</v>
      </c>
      <c r="K354" t="s">
        <v>628</v>
      </c>
      <c r="L354">
        <v>608254</v>
      </c>
      <c r="N354">
        <v>1013</v>
      </c>
      <c r="O354" t="s">
        <v>629</v>
      </c>
      <c r="P354" t="s">
        <v>629</v>
      </c>
      <c r="Q354">
        <v>1</v>
      </c>
      <c r="W354">
        <v>0</v>
      </c>
      <c r="X354">
        <v>-185737400</v>
      </c>
      <c r="Y354">
        <v>1684.6487999999995</v>
      </c>
      <c r="AA354">
        <v>0</v>
      </c>
      <c r="AB354">
        <v>0</v>
      </c>
      <c r="AC354">
        <v>0</v>
      </c>
      <c r="AD354">
        <v>0</v>
      </c>
      <c r="AE354">
        <v>0</v>
      </c>
      <c r="AF354">
        <v>0</v>
      </c>
      <c r="AG354">
        <v>0</v>
      </c>
      <c r="AH354">
        <v>0</v>
      </c>
      <c r="AI354">
        <v>1</v>
      </c>
      <c r="AJ354">
        <v>1</v>
      </c>
      <c r="AK354">
        <v>1</v>
      </c>
      <c r="AL354">
        <v>1</v>
      </c>
      <c r="AN354">
        <v>0</v>
      </c>
      <c r="AO354">
        <v>1</v>
      </c>
      <c r="AP354">
        <v>1</v>
      </c>
      <c r="AQ354">
        <v>0</v>
      </c>
      <c r="AR354">
        <v>0</v>
      </c>
      <c r="AS354" t="s">
        <v>3</v>
      </c>
      <c r="AT354">
        <v>135.63999999999999</v>
      </c>
      <c r="AU354" t="s">
        <v>184</v>
      </c>
      <c r="AV354">
        <v>2</v>
      </c>
      <c r="AW354">
        <v>2</v>
      </c>
      <c r="AX354">
        <v>76148707</v>
      </c>
      <c r="AY354">
        <v>1</v>
      </c>
      <c r="AZ354">
        <v>0</v>
      </c>
      <c r="BA354">
        <v>354</v>
      </c>
      <c r="BB354">
        <v>0</v>
      </c>
      <c r="BC354">
        <v>0</v>
      </c>
      <c r="BD354">
        <v>0</v>
      </c>
      <c r="BE354">
        <v>0</v>
      </c>
      <c r="BF354">
        <v>0</v>
      </c>
      <c r="BG354">
        <v>0</v>
      </c>
      <c r="BH354">
        <v>0</v>
      </c>
      <c r="BI354">
        <v>0</v>
      </c>
      <c r="BJ354">
        <v>0</v>
      </c>
      <c r="BK354">
        <v>0</v>
      </c>
      <c r="BL354">
        <v>0</v>
      </c>
      <c r="BM354">
        <v>0</v>
      </c>
      <c r="BN354">
        <v>0</v>
      </c>
      <c r="BO354">
        <v>0</v>
      </c>
      <c r="BP354">
        <v>0</v>
      </c>
      <c r="BQ354">
        <v>0</v>
      </c>
      <c r="BR354">
        <v>0</v>
      </c>
      <c r="BS354">
        <v>0</v>
      </c>
      <c r="BT354">
        <v>0</v>
      </c>
      <c r="BU354">
        <v>0</v>
      </c>
      <c r="BV354">
        <v>0</v>
      </c>
      <c r="BW354">
        <v>0</v>
      </c>
      <c r="CX354">
        <f>Y354*Source!I174</f>
        <v>345.35300399999988</v>
      </c>
      <c r="CY354">
        <f>AD354</f>
        <v>0</v>
      </c>
      <c r="CZ354">
        <f>AH354</f>
        <v>0</v>
      </c>
      <c r="DA354">
        <f>AL354</f>
        <v>1</v>
      </c>
      <c r="DB354">
        <f>ROUND(((((ROUND(AT354*CZ354,2)*3)*1.2)*1.15)*3),6)</f>
        <v>0</v>
      </c>
      <c r="DC354">
        <f>ROUND(((((ROUND(AT354*AG354,2)*3)*1.2)*1.15)*3),6)</f>
        <v>0</v>
      </c>
    </row>
    <row r="355" spans="1:107" x14ac:dyDescent="0.2">
      <c r="A355">
        <f>ROW(Source!A174)</f>
        <v>174</v>
      </c>
      <c r="B355">
        <v>76147896</v>
      </c>
      <c r="C355">
        <v>76148698</v>
      </c>
      <c r="D355">
        <v>48976039</v>
      </c>
      <c r="E355">
        <v>1</v>
      </c>
      <c r="F355">
        <v>1</v>
      </c>
      <c r="G355">
        <v>1</v>
      </c>
      <c r="H355">
        <v>2</v>
      </c>
      <c r="I355" t="s">
        <v>691</v>
      </c>
      <c r="J355" t="s">
        <v>692</v>
      </c>
      <c r="K355" t="s">
        <v>693</v>
      </c>
      <c r="L355">
        <v>1368</v>
      </c>
      <c r="N355">
        <v>1011</v>
      </c>
      <c r="O355" t="s">
        <v>633</v>
      </c>
      <c r="P355" t="s">
        <v>633</v>
      </c>
      <c r="Q355">
        <v>1</v>
      </c>
      <c r="W355">
        <v>0</v>
      </c>
      <c r="X355">
        <v>-1683568813</v>
      </c>
      <c r="Y355">
        <v>842.32439999999974</v>
      </c>
      <c r="AA355">
        <v>0</v>
      </c>
      <c r="AB355">
        <v>425.57</v>
      </c>
      <c r="AC355">
        <v>25.1</v>
      </c>
      <c r="AD355">
        <v>0</v>
      </c>
      <c r="AE355">
        <v>0</v>
      </c>
      <c r="AF355">
        <v>425.57</v>
      </c>
      <c r="AG355">
        <v>25.1</v>
      </c>
      <c r="AH355">
        <v>0</v>
      </c>
      <c r="AI355">
        <v>1</v>
      </c>
      <c r="AJ355">
        <v>1</v>
      </c>
      <c r="AK355">
        <v>1</v>
      </c>
      <c r="AL355">
        <v>1</v>
      </c>
      <c r="AN355">
        <v>0</v>
      </c>
      <c r="AO355">
        <v>1</v>
      </c>
      <c r="AP355">
        <v>1</v>
      </c>
      <c r="AQ355">
        <v>0</v>
      </c>
      <c r="AR355">
        <v>0</v>
      </c>
      <c r="AS355" t="s">
        <v>3</v>
      </c>
      <c r="AT355">
        <v>67.819999999999993</v>
      </c>
      <c r="AU355" t="s">
        <v>184</v>
      </c>
      <c r="AV355">
        <v>0</v>
      </c>
      <c r="AW355">
        <v>2</v>
      </c>
      <c r="AX355">
        <v>76148708</v>
      </c>
      <c r="AY355">
        <v>1</v>
      </c>
      <c r="AZ355">
        <v>0</v>
      </c>
      <c r="BA355">
        <v>355</v>
      </c>
      <c r="BB355">
        <v>0</v>
      </c>
      <c r="BC355">
        <v>0</v>
      </c>
      <c r="BD355">
        <v>0</v>
      </c>
      <c r="BE355">
        <v>0</v>
      </c>
      <c r="BF355">
        <v>0</v>
      </c>
      <c r="BG355">
        <v>0</v>
      </c>
      <c r="BH355">
        <v>0</v>
      </c>
      <c r="BI355">
        <v>0</v>
      </c>
      <c r="BJ355">
        <v>0</v>
      </c>
      <c r="BK355">
        <v>0</v>
      </c>
      <c r="BL355">
        <v>0</v>
      </c>
      <c r="BM355">
        <v>0</v>
      </c>
      <c r="BN355">
        <v>0</v>
      </c>
      <c r="BO355">
        <v>0</v>
      </c>
      <c r="BP355">
        <v>0</v>
      </c>
      <c r="BQ355">
        <v>0</v>
      </c>
      <c r="BR355">
        <v>0</v>
      </c>
      <c r="BS355">
        <v>0</v>
      </c>
      <c r="BT355">
        <v>0</v>
      </c>
      <c r="BU355">
        <v>0</v>
      </c>
      <c r="BV355">
        <v>0</v>
      </c>
      <c r="BW355">
        <v>0</v>
      </c>
      <c r="CX355">
        <f>Y355*Source!I174</f>
        <v>172.67650199999994</v>
      </c>
      <c r="CY355">
        <f>AB355</f>
        <v>425.57</v>
      </c>
      <c r="CZ355">
        <f>AF355</f>
        <v>425.57</v>
      </c>
      <c r="DA355">
        <f>AJ355</f>
        <v>1</v>
      </c>
      <c r="DB355">
        <f>ROUND(((((ROUND(AT355*CZ355,2)*3)*1.2)*1.15)*3),6)</f>
        <v>358468.02720000001</v>
      </c>
      <c r="DC355">
        <f>ROUND(((((ROUND(AT355*AG355,2)*3)*1.2)*1.15)*3),6)</f>
        <v>21142.317599999998</v>
      </c>
    </row>
    <row r="356" spans="1:107" x14ac:dyDescent="0.2">
      <c r="A356">
        <f>ROW(Source!A174)</f>
        <v>174</v>
      </c>
      <c r="B356">
        <v>76147896</v>
      </c>
      <c r="C356">
        <v>76148698</v>
      </c>
      <c r="D356">
        <v>48976112</v>
      </c>
      <c r="E356">
        <v>1</v>
      </c>
      <c r="F356">
        <v>1</v>
      </c>
      <c r="G356">
        <v>1</v>
      </c>
      <c r="H356">
        <v>2</v>
      </c>
      <c r="I356" t="s">
        <v>694</v>
      </c>
      <c r="J356" t="s">
        <v>695</v>
      </c>
      <c r="K356" t="s">
        <v>696</v>
      </c>
      <c r="L356">
        <v>1368</v>
      </c>
      <c r="N356">
        <v>1011</v>
      </c>
      <c r="O356" t="s">
        <v>633</v>
      </c>
      <c r="P356" t="s">
        <v>633</v>
      </c>
      <c r="Q356">
        <v>1</v>
      </c>
      <c r="W356">
        <v>0</v>
      </c>
      <c r="X356">
        <v>372233507</v>
      </c>
      <c r="Y356">
        <v>51.418799999999983</v>
      </c>
      <c r="AA356">
        <v>0</v>
      </c>
      <c r="AB356">
        <v>16.64</v>
      </c>
      <c r="AC356">
        <v>0</v>
      </c>
      <c r="AD356">
        <v>0</v>
      </c>
      <c r="AE356">
        <v>0</v>
      </c>
      <c r="AF356">
        <v>16.64</v>
      </c>
      <c r="AG356">
        <v>0</v>
      </c>
      <c r="AH356">
        <v>0</v>
      </c>
      <c r="AI356">
        <v>1</v>
      </c>
      <c r="AJ356">
        <v>1</v>
      </c>
      <c r="AK356">
        <v>1</v>
      </c>
      <c r="AL356">
        <v>1</v>
      </c>
      <c r="AN356">
        <v>0</v>
      </c>
      <c r="AO356">
        <v>1</v>
      </c>
      <c r="AP356">
        <v>1</v>
      </c>
      <c r="AQ356">
        <v>0</v>
      </c>
      <c r="AR356">
        <v>0</v>
      </c>
      <c r="AS356" t="s">
        <v>3</v>
      </c>
      <c r="AT356">
        <v>4.1399999999999997</v>
      </c>
      <c r="AU356" t="s">
        <v>184</v>
      </c>
      <c r="AV356">
        <v>0</v>
      </c>
      <c r="AW356">
        <v>2</v>
      </c>
      <c r="AX356">
        <v>76148709</v>
      </c>
      <c r="AY356">
        <v>1</v>
      </c>
      <c r="AZ356">
        <v>0</v>
      </c>
      <c r="BA356">
        <v>356</v>
      </c>
      <c r="BB356">
        <v>0</v>
      </c>
      <c r="BC356">
        <v>0</v>
      </c>
      <c r="BD356">
        <v>0</v>
      </c>
      <c r="BE356">
        <v>0</v>
      </c>
      <c r="BF356">
        <v>0</v>
      </c>
      <c r="BG356">
        <v>0</v>
      </c>
      <c r="BH356">
        <v>0</v>
      </c>
      <c r="BI356">
        <v>0</v>
      </c>
      <c r="BJ356">
        <v>0</v>
      </c>
      <c r="BK356">
        <v>0</v>
      </c>
      <c r="BL356">
        <v>0</v>
      </c>
      <c r="BM356">
        <v>0</v>
      </c>
      <c r="BN356">
        <v>0</v>
      </c>
      <c r="BO356">
        <v>0</v>
      </c>
      <c r="BP356">
        <v>0</v>
      </c>
      <c r="BQ356">
        <v>0</v>
      </c>
      <c r="BR356">
        <v>0</v>
      </c>
      <c r="BS356">
        <v>0</v>
      </c>
      <c r="BT356">
        <v>0</v>
      </c>
      <c r="BU356">
        <v>0</v>
      </c>
      <c r="BV356">
        <v>0</v>
      </c>
      <c r="BW356">
        <v>0</v>
      </c>
      <c r="CX356">
        <f>Y356*Source!I174</f>
        <v>10.540853999999996</v>
      </c>
      <c r="CY356">
        <f>AB356</f>
        <v>16.64</v>
      </c>
      <c r="CZ356">
        <f>AF356</f>
        <v>16.64</v>
      </c>
      <c r="DA356">
        <f>AJ356</f>
        <v>1</v>
      </c>
      <c r="DB356">
        <f>ROUND(((((ROUND(AT356*CZ356,2)*3)*1.2)*1.15)*3),6)</f>
        <v>855.61379999999997</v>
      </c>
      <c r="DC356">
        <f>ROUND(((((ROUND(AT356*AG356,2)*3)*1.2)*1.15)*3),6)</f>
        <v>0</v>
      </c>
    </row>
    <row r="357" spans="1:107" x14ac:dyDescent="0.2">
      <c r="A357">
        <f>ROW(Source!A174)</f>
        <v>174</v>
      </c>
      <c r="B357">
        <v>76147896</v>
      </c>
      <c r="C357">
        <v>76148698</v>
      </c>
      <c r="D357">
        <v>48914824</v>
      </c>
      <c r="E357">
        <v>1</v>
      </c>
      <c r="F357">
        <v>1</v>
      </c>
      <c r="G357">
        <v>1</v>
      </c>
      <c r="H357">
        <v>3</v>
      </c>
      <c r="I357" t="s">
        <v>753</v>
      </c>
      <c r="J357" t="s">
        <v>754</v>
      </c>
      <c r="K357" t="s">
        <v>755</v>
      </c>
      <c r="L357">
        <v>1354</v>
      </c>
      <c r="N357">
        <v>1010</v>
      </c>
      <c r="O357" t="s">
        <v>149</v>
      </c>
      <c r="P357" t="s">
        <v>149</v>
      </c>
      <c r="Q357">
        <v>1</v>
      </c>
      <c r="W357">
        <v>0</v>
      </c>
      <c r="X357">
        <v>117063084</v>
      </c>
      <c r="Y357">
        <v>61.800000000000004</v>
      </c>
      <c r="AA357">
        <v>143.94</v>
      </c>
      <c r="AB357">
        <v>0</v>
      </c>
      <c r="AC357">
        <v>0</v>
      </c>
      <c r="AD357">
        <v>0</v>
      </c>
      <c r="AE357">
        <v>143.94</v>
      </c>
      <c r="AF357">
        <v>0</v>
      </c>
      <c r="AG357">
        <v>0</v>
      </c>
      <c r="AH357">
        <v>0</v>
      </c>
      <c r="AI357">
        <v>1</v>
      </c>
      <c r="AJ357">
        <v>1</v>
      </c>
      <c r="AK357">
        <v>1</v>
      </c>
      <c r="AL357">
        <v>1</v>
      </c>
      <c r="AN357">
        <v>0</v>
      </c>
      <c r="AO357">
        <v>1</v>
      </c>
      <c r="AP357">
        <v>1</v>
      </c>
      <c r="AQ357">
        <v>0</v>
      </c>
      <c r="AR357">
        <v>0</v>
      </c>
      <c r="AS357" t="s">
        <v>3</v>
      </c>
      <c r="AT357">
        <v>20.6</v>
      </c>
      <c r="AU357" t="s">
        <v>183</v>
      </c>
      <c r="AV357">
        <v>0</v>
      </c>
      <c r="AW357">
        <v>2</v>
      </c>
      <c r="AX357">
        <v>76148710</v>
      </c>
      <c r="AY357">
        <v>1</v>
      </c>
      <c r="AZ357">
        <v>0</v>
      </c>
      <c r="BA357">
        <v>357</v>
      </c>
      <c r="BB357">
        <v>0</v>
      </c>
      <c r="BC357">
        <v>0</v>
      </c>
      <c r="BD357">
        <v>0</v>
      </c>
      <c r="BE357">
        <v>0</v>
      </c>
      <c r="BF357">
        <v>0</v>
      </c>
      <c r="BG357">
        <v>0</v>
      </c>
      <c r="BH357">
        <v>0</v>
      </c>
      <c r="BI357">
        <v>0</v>
      </c>
      <c r="BJ357">
        <v>0</v>
      </c>
      <c r="BK357">
        <v>0</v>
      </c>
      <c r="BL357">
        <v>0</v>
      </c>
      <c r="BM357">
        <v>0</v>
      </c>
      <c r="BN357">
        <v>0</v>
      </c>
      <c r="BO357">
        <v>0</v>
      </c>
      <c r="BP357">
        <v>0</v>
      </c>
      <c r="BQ357">
        <v>0</v>
      </c>
      <c r="BR357">
        <v>0</v>
      </c>
      <c r="BS357">
        <v>0</v>
      </c>
      <c r="BT357">
        <v>0</v>
      </c>
      <c r="BU357">
        <v>0</v>
      </c>
      <c r="BV357">
        <v>0</v>
      </c>
      <c r="BW357">
        <v>0</v>
      </c>
      <c r="CX357">
        <f>Y357*Source!I174</f>
        <v>12.669</v>
      </c>
      <c r="CY357">
        <f>AA357</f>
        <v>143.94</v>
      </c>
      <c r="CZ357">
        <f>AE357</f>
        <v>143.94</v>
      </c>
      <c r="DA357">
        <f>AI357</f>
        <v>1</v>
      </c>
      <c r="DB357">
        <f>ROUND((ROUND(AT357*CZ357,2)*3),6)</f>
        <v>8895.48</v>
      </c>
      <c r="DC357">
        <f>ROUND((ROUND(AT357*AG357,2)*3),6)</f>
        <v>0</v>
      </c>
    </row>
    <row r="358" spans="1:107" x14ac:dyDescent="0.2">
      <c r="A358">
        <f>ROW(Source!A174)</f>
        <v>174</v>
      </c>
      <c r="B358">
        <v>76147896</v>
      </c>
      <c r="C358">
        <v>76148698</v>
      </c>
      <c r="D358">
        <v>48965123</v>
      </c>
      <c r="E358">
        <v>1</v>
      </c>
      <c r="F358">
        <v>1</v>
      </c>
      <c r="G358">
        <v>1</v>
      </c>
      <c r="H358">
        <v>3</v>
      </c>
      <c r="I358" t="s">
        <v>756</v>
      </c>
      <c r="J358" t="s">
        <v>757</v>
      </c>
      <c r="K358" t="s">
        <v>758</v>
      </c>
      <c r="L358">
        <v>1354</v>
      </c>
      <c r="N358">
        <v>1010</v>
      </c>
      <c r="O358" t="s">
        <v>149</v>
      </c>
      <c r="P358" t="s">
        <v>149</v>
      </c>
      <c r="Q358">
        <v>1</v>
      </c>
      <c r="W358">
        <v>0</v>
      </c>
      <c r="X358">
        <v>-697730710</v>
      </c>
      <c r="Y358">
        <v>185.39999999999998</v>
      </c>
      <c r="AA358">
        <v>6.89</v>
      </c>
      <c r="AB358">
        <v>0</v>
      </c>
      <c r="AC358">
        <v>0</v>
      </c>
      <c r="AD358">
        <v>0</v>
      </c>
      <c r="AE358">
        <v>6.89</v>
      </c>
      <c r="AF358">
        <v>0</v>
      </c>
      <c r="AG358">
        <v>0</v>
      </c>
      <c r="AH358">
        <v>0</v>
      </c>
      <c r="AI358">
        <v>1</v>
      </c>
      <c r="AJ358">
        <v>1</v>
      </c>
      <c r="AK358">
        <v>1</v>
      </c>
      <c r="AL358">
        <v>1</v>
      </c>
      <c r="AN358">
        <v>0</v>
      </c>
      <c r="AO358">
        <v>1</v>
      </c>
      <c r="AP358">
        <v>1</v>
      </c>
      <c r="AQ358">
        <v>0</v>
      </c>
      <c r="AR358">
        <v>0</v>
      </c>
      <c r="AS358" t="s">
        <v>3</v>
      </c>
      <c r="AT358">
        <v>61.8</v>
      </c>
      <c r="AU358" t="s">
        <v>183</v>
      </c>
      <c r="AV358">
        <v>0</v>
      </c>
      <c r="AW358">
        <v>2</v>
      </c>
      <c r="AX358">
        <v>76148711</v>
      </c>
      <c r="AY358">
        <v>1</v>
      </c>
      <c r="AZ358">
        <v>0</v>
      </c>
      <c r="BA358">
        <v>358</v>
      </c>
      <c r="BB358">
        <v>0</v>
      </c>
      <c r="BC358">
        <v>0</v>
      </c>
      <c r="BD358">
        <v>0</v>
      </c>
      <c r="BE358">
        <v>0</v>
      </c>
      <c r="BF358">
        <v>0</v>
      </c>
      <c r="BG358">
        <v>0</v>
      </c>
      <c r="BH358">
        <v>0</v>
      </c>
      <c r="BI358">
        <v>0</v>
      </c>
      <c r="BJ358">
        <v>0</v>
      </c>
      <c r="BK358">
        <v>0</v>
      </c>
      <c r="BL358">
        <v>0</v>
      </c>
      <c r="BM358">
        <v>0</v>
      </c>
      <c r="BN358">
        <v>0</v>
      </c>
      <c r="BO358">
        <v>0</v>
      </c>
      <c r="BP358">
        <v>0</v>
      </c>
      <c r="BQ358">
        <v>0</v>
      </c>
      <c r="BR358">
        <v>0</v>
      </c>
      <c r="BS358">
        <v>0</v>
      </c>
      <c r="BT358">
        <v>0</v>
      </c>
      <c r="BU358">
        <v>0</v>
      </c>
      <c r="BV358">
        <v>0</v>
      </c>
      <c r="BW358">
        <v>0</v>
      </c>
      <c r="CX358">
        <f>Y358*Source!I174</f>
        <v>38.006999999999991</v>
      </c>
      <c r="CY358">
        <f>AA358</f>
        <v>6.89</v>
      </c>
      <c r="CZ358">
        <f>AE358</f>
        <v>6.89</v>
      </c>
      <c r="DA358">
        <f>AI358</f>
        <v>1</v>
      </c>
      <c r="DB358">
        <f>ROUND((ROUND(AT358*CZ358,2)*3),6)</f>
        <v>1277.4000000000001</v>
      </c>
      <c r="DC358">
        <f>ROUND((ROUND(AT358*AG358,2)*3),6)</f>
        <v>0</v>
      </c>
    </row>
    <row r="359" spans="1:107" x14ac:dyDescent="0.2">
      <c r="A359">
        <f>ROW(Source!A174)</f>
        <v>174</v>
      </c>
      <c r="B359">
        <v>76147896</v>
      </c>
      <c r="C359">
        <v>76148698</v>
      </c>
      <c r="D359">
        <v>48974791</v>
      </c>
      <c r="E359">
        <v>1</v>
      </c>
      <c r="F359">
        <v>1</v>
      </c>
      <c r="G359">
        <v>1</v>
      </c>
      <c r="H359">
        <v>3</v>
      </c>
      <c r="I359" t="s">
        <v>658</v>
      </c>
      <c r="J359" t="s">
        <v>659</v>
      </c>
      <c r="K359" t="s">
        <v>660</v>
      </c>
      <c r="L359">
        <v>1374</v>
      </c>
      <c r="N359">
        <v>1013</v>
      </c>
      <c r="O359" t="s">
        <v>661</v>
      </c>
      <c r="P359" t="s">
        <v>661</v>
      </c>
      <c r="Q359">
        <v>1</v>
      </c>
      <c r="W359">
        <v>0</v>
      </c>
      <c r="X359">
        <v>-1347562341</v>
      </c>
      <c r="Y359">
        <v>193.95000000000002</v>
      </c>
      <c r="AA359">
        <v>1</v>
      </c>
      <c r="AB359">
        <v>0</v>
      </c>
      <c r="AC359">
        <v>0</v>
      </c>
      <c r="AD359">
        <v>0</v>
      </c>
      <c r="AE359">
        <v>1</v>
      </c>
      <c r="AF359">
        <v>0</v>
      </c>
      <c r="AG359">
        <v>0</v>
      </c>
      <c r="AH359">
        <v>0</v>
      </c>
      <c r="AI359">
        <v>1</v>
      </c>
      <c r="AJ359">
        <v>1</v>
      </c>
      <c r="AK359">
        <v>1</v>
      </c>
      <c r="AL359">
        <v>1</v>
      </c>
      <c r="AN359">
        <v>0</v>
      </c>
      <c r="AO359">
        <v>1</v>
      </c>
      <c r="AP359">
        <v>1</v>
      </c>
      <c r="AQ359">
        <v>0</v>
      </c>
      <c r="AR359">
        <v>0</v>
      </c>
      <c r="AS359" t="s">
        <v>3</v>
      </c>
      <c r="AT359">
        <v>64.650000000000006</v>
      </c>
      <c r="AU359" t="s">
        <v>183</v>
      </c>
      <c r="AV359">
        <v>0</v>
      </c>
      <c r="AW359">
        <v>2</v>
      </c>
      <c r="AX359">
        <v>76148712</v>
      </c>
      <c r="AY359">
        <v>1</v>
      </c>
      <c r="AZ359">
        <v>0</v>
      </c>
      <c r="BA359">
        <v>359</v>
      </c>
      <c r="BB359">
        <v>0</v>
      </c>
      <c r="BC359">
        <v>0</v>
      </c>
      <c r="BD359">
        <v>0</v>
      </c>
      <c r="BE359">
        <v>0</v>
      </c>
      <c r="BF359">
        <v>0</v>
      </c>
      <c r="BG359">
        <v>0</v>
      </c>
      <c r="BH359">
        <v>0</v>
      </c>
      <c r="BI359">
        <v>0</v>
      </c>
      <c r="BJ359">
        <v>0</v>
      </c>
      <c r="BK359">
        <v>0</v>
      </c>
      <c r="BL359">
        <v>0</v>
      </c>
      <c r="BM359">
        <v>0</v>
      </c>
      <c r="BN359">
        <v>0</v>
      </c>
      <c r="BO359">
        <v>0</v>
      </c>
      <c r="BP359">
        <v>0</v>
      </c>
      <c r="BQ359">
        <v>0</v>
      </c>
      <c r="BR359">
        <v>0</v>
      </c>
      <c r="BS359">
        <v>0</v>
      </c>
      <c r="BT359">
        <v>0</v>
      </c>
      <c r="BU359">
        <v>0</v>
      </c>
      <c r="BV359">
        <v>0</v>
      </c>
      <c r="BW359">
        <v>0</v>
      </c>
      <c r="CX359">
        <f>Y359*Source!I174</f>
        <v>39.759750000000004</v>
      </c>
      <c r="CY359">
        <f>AA359</f>
        <v>1</v>
      </c>
      <c r="CZ359">
        <f>AE359</f>
        <v>1</v>
      </c>
      <c r="DA359">
        <f>AI359</f>
        <v>1</v>
      </c>
      <c r="DB359">
        <f>ROUND((ROUND(AT359*CZ359,2)*3),6)</f>
        <v>193.95</v>
      </c>
      <c r="DC359">
        <f>ROUND((ROUND(AT359*AG359,2)*3),6)</f>
        <v>0</v>
      </c>
    </row>
    <row r="360" spans="1:107" x14ac:dyDescent="0.2">
      <c r="A360">
        <f>ROW(Source!A175)</f>
        <v>175</v>
      </c>
      <c r="B360">
        <v>76147894</v>
      </c>
      <c r="C360">
        <v>76148698</v>
      </c>
      <c r="D360">
        <v>42475093</v>
      </c>
      <c r="E360">
        <v>1</v>
      </c>
      <c r="F360">
        <v>1</v>
      </c>
      <c r="G360">
        <v>1</v>
      </c>
      <c r="H360">
        <v>1</v>
      </c>
      <c r="I360" t="s">
        <v>752</v>
      </c>
      <c r="J360" t="s">
        <v>3</v>
      </c>
      <c r="K360" t="s">
        <v>663</v>
      </c>
      <c r="L360">
        <v>1369</v>
      </c>
      <c r="N360">
        <v>1013</v>
      </c>
      <c r="O360" t="s">
        <v>623</v>
      </c>
      <c r="P360" t="s">
        <v>623</v>
      </c>
      <c r="Q360">
        <v>1</v>
      </c>
      <c r="W360">
        <v>0</v>
      </c>
      <c r="X360">
        <v>-927003078</v>
      </c>
      <c r="Y360">
        <v>4173.119999999999</v>
      </c>
      <c r="AA360">
        <v>0</v>
      </c>
      <c r="AB360">
        <v>0</v>
      </c>
      <c r="AC360">
        <v>0</v>
      </c>
      <c r="AD360">
        <v>11.06</v>
      </c>
      <c r="AE360">
        <v>0</v>
      </c>
      <c r="AF360">
        <v>0</v>
      </c>
      <c r="AG360">
        <v>0</v>
      </c>
      <c r="AH360">
        <v>11.06</v>
      </c>
      <c r="AI360">
        <v>1</v>
      </c>
      <c r="AJ360">
        <v>1</v>
      </c>
      <c r="AK360">
        <v>1</v>
      </c>
      <c r="AL360">
        <v>1</v>
      </c>
      <c r="AN360">
        <v>0</v>
      </c>
      <c r="AO360">
        <v>1</v>
      </c>
      <c r="AP360">
        <v>1</v>
      </c>
      <c r="AQ360">
        <v>0</v>
      </c>
      <c r="AR360">
        <v>0</v>
      </c>
      <c r="AS360" t="s">
        <v>3</v>
      </c>
      <c r="AT360">
        <v>336</v>
      </c>
      <c r="AU360" t="s">
        <v>184</v>
      </c>
      <c r="AV360">
        <v>1</v>
      </c>
      <c r="AW360">
        <v>2</v>
      </c>
      <c r="AX360">
        <v>76148706</v>
      </c>
      <c r="AY360">
        <v>1</v>
      </c>
      <c r="AZ360">
        <v>0</v>
      </c>
      <c r="BA360">
        <v>360</v>
      </c>
      <c r="BB360">
        <v>0</v>
      </c>
      <c r="BC360">
        <v>0</v>
      </c>
      <c r="BD360">
        <v>0</v>
      </c>
      <c r="BE360">
        <v>0</v>
      </c>
      <c r="BF360">
        <v>0</v>
      </c>
      <c r="BG360">
        <v>0</v>
      </c>
      <c r="BH360">
        <v>0</v>
      </c>
      <c r="BI360">
        <v>0</v>
      </c>
      <c r="BJ360">
        <v>0</v>
      </c>
      <c r="BK360">
        <v>0</v>
      </c>
      <c r="BL360">
        <v>0</v>
      </c>
      <c r="BM360">
        <v>0</v>
      </c>
      <c r="BN360">
        <v>0</v>
      </c>
      <c r="BO360">
        <v>0</v>
      </c>
      <c r="BP360">
        <v>0</v>
      </c>
      <c r="BQ360">
        <v>0</v>
      </c>
      <c r="BR360">
        <v>0</v>
      </c>
      <c r="BS360">
        <v>0</v>
      </c>
      <c r="BT360">
        <v>0</v>
      </c>
      <c r="BU360">
        <v>0</v>
      </c>
      <c r="BV360">
        <v>0</v>
      </c>
      <c r="BW360">
        <v>0</v>
      </c>
      <c r="CX360">
        <f>Y360*Source!I175</f>
        <v>855.48959999999977</v>
      </c>
      <c r="CY360">
        <f>AD360</f>
        <v>11.06</v>
      </c>
      <c r="CZ360">
        <f>AH360</f>
        <v>11.06</v>
      </c>
      <c r="DA360">
        <f>AL360</f>
        <v>1</v>
      </c>
      <c r="DB360">
        <f>ROUND(((((ROUND(AT360*CZ360,2)*3)*1.2)*1.15)*3),6)</f>
        <v>46154.707199999997</v>
      </c>
      <c r="DC360">
        <f>ROUND(((((ROUND(AT360*AG360,2)*3)*1.2)*1.15)*3),6)</f>
        <v>0</v>
      </c>
    </row>
    <row r="361" spans="1:107" x14ac:dyDescent="0.2">
      <c r="A361">
        <f>ROW(Source!A175)</f>
        <v>175</v>
      </c>
      <c r="B361">
        <v>76147894</v>
      </c>
      <c r="C361">
        <v>76148698</v>
      </c>
      <c r="D361">
        <v>121548</v>
      </c>
      <c r="E361">
        <v>1</v>
      </c>
      <c r="F361">
        <v>1</v>
      </c>
      <c r="G361">
        <v>1</v>
      </c>
      <c r="H361">
        <v>1</v>
      </c>
      <c r="I361" t="s">
        <v>30</v>
      </c>
      <c r="J361" t="s">
        <v>3</v>
      </c>
      <c r="K361" t="s">
        <v>628</v>
      </c>
      <c r="L361">
        <v>608254</v>
      </c>
      <c r="N361">
        <v>1013</v>
      </c>
      <c r="O361" t="s">
        <v>629</v>
      </c>
      <c r="P361" t="s">
        <v>629</v>
      </c>
      <c r="Q361">
        <v>1</v>
      </c>
      <c r="W361">
        <v>0</v>
      </c>
      <c r="X361">
        <v>-185737400</v>
      </c>
      <c r="Y361">
        <v>1684.6487999999995</v>
      </c>
      <c r="AA361">
        <v>0</v>
      </c>
      <c r="AB361">
        <v>0</v>
      </c>
      <c r="AC361">
        <v>0</v>
      </c>
      <c r="AD361">
        <v>0</v>
      </c>
      <c r="AE361">
        <v>0</v>
      </c>
      <c r="AF361">
        <v>0</v>
      </c>
      <c r="AG361">
        <v>0</v>
      </c>
      <c r="AH361">
        <v>0</v>
      </c>
      <c r="AI361">
        <v>1</v>
      </c>
      <c r="AJ361">
        <v>1</v>
      </c>
      <c r="AK361">
        <v>1</v>
      </c>
      <c r="AL361">
        <v>1</v>
      </c>
      <c r="AN361">
        <v>0</v>
      </c>
      <c r="AO361">
        <v>1</v>
      </c>
      <c r="AP361">
        <v>1</v>
      </c>
      <c r="AQ361">
        <v>0</v>
      </c>
      <c r="AR361">
        <v>0</v>
      </c>
      <c r="AS361" t="s">
        <v>3</v>
      </c>
      <c r="AT361">
        <v>135.63999999999999</v>
      </c>
      <c r="AU361" t="s">
        <v>184</v>
      </c>
      <c r="AV361">
        <v>2</v>
      </c>
      <c r="AW361">
        <v>2</v>
      </c>
      <c r="AX361">
        <v>76148707</v>
      </c>
      <c r="AY361">
        <v>1</v>
      </c>
      <c r="AZ361">
        <v>0</v>
      </c>
      <c r="BA361">
        <v>361</v>
      </c>
      <c r="BB361">
        <v>0</v>
      </c>
      <c r="BC361">
        <v>0</v>
      </c>
      <c r="BD361">
        <v>0</v>
      </c>
      <c r="BE361">
        <v>0</v>
      </c>
      <c r="BF361">
        <v>0</v>
      </c>
      <c r="BG361">
        <v>0</v>
      </c>
      <c r="BH361">
        <v>0</v>
      </c>
      <c r="BI361">
        <v>0</v>
      </c>
      <c r="BJ361">
        <v>0</v>
      </c>
      <c r="BK361">
        <v>0</v>
      </c>
      <c r="BL361">
        <v>0</v>
      </c>
      <c r="BM361">
        <v>0</v>
      </c>
      <c r="BN361">
        <v>0</v>
      </c>
      <c r="BO361">
        <v>0</v>
      </c>
      <c r="BP361">
        <v>0</v>
      </c>
      <c r="BQ361">
        <v>0</v>
      </c>
      <c r="BR361">
        <v>0</v>
      </c>
      <c r="BS361">
        <v>0</v>
      </c>
      <c r="BT361">
        <v>0</v>
      </c>
      <c r="BU361">
        <v>0</v>
      </c>
      <c r="BV361">
        <v>0</v>
      </c>
      <c r="BW361">
        <v>0</v>
      </c>
      <c r="CX361">
        <f>Y361*Source!I175</f>
        <v>345.35300399999988</v>
      </c>
      <c r="CY361">
        <f>AD361</f>
        <v>0</v>
      </c>
      <c r="CZ361">
        <f>AH361</f>
        <v>0</v>
      </c>
      <c r="DA361">
        <f>AL361</f>
        <v>1</v>
      </c>
      <c r="DB361">
        <f>ROUND(((((ROUND(AT361*CZ361,2)*3)*1.2)*1.15)*3),6)</f>
        <v>0</v>
      </c>
      <c r="DC361">
        <f>ROUND(((((ROUND(AT361*AG361,2)*3)*1.2)*1.15)*3),6)</f>
        <v>0</v>
      </c>
    </row>
    <row r="362" spans="1:107" x14ac:dyDescent="0.2">
      <c r="A362">
        <f>ROW(Source!A175)</f>
        <v>175</v>
      </c>
      <c r="B362">
        <v>76147894</v>
      </c>
      <c r="C362">
        <v>76148698</v>
      </c>
      <c r="D362">
        <v>48976039</v>
      </c>
      <c r="E362">
        <v>1</v>
      </c>
      <c r="F362">
        <v>1</v>
      </c>
      <c r="G362">
        <v>1</v>
      </c>
      <c r="H362">
        <v>2</v>
      </c>
      <c r="I362" t="s">
        <v>691</v>
      </c>
      <c r="J362" t="s">
        <v>692</v>
      </c>
      <c r="K362" t="s">
        <v>693</v>
      </c>
      <c r="L362">
        <v>1368</v>
      </c>
      <c r="N362">
        <v>1011</v>
      </c>
      <c r="O362" t="s">
        <v>633</v>
      </c>
      <c r="P362" t="s">
        <v>633</v>
      </c>
      <c r="Q362">
        <v>1</v>
      </c>
      <c r="W362">
        <v>0</v>
      </c>
      <c r="X362">
        <v>-1683568813</v>
      </c>
      <c r="Y362">
        <v>842.32439999999974</v>
      </c>
      <c r="AA362">
        <v>0</v>
      </c>
      <c r="AB362">
        <v>425.57</v>
      </c>
      <c r="AC362">
        <v>25.1</v>
      </c>
      <c r="AD362">
        <v>0</v>
      </c>
      <c r="AE362">
        <v>0</v>
      </c>
      <c r="AF362">
        <v>425.57</v>
      </c>
      <c r="AG362">
        <v>25.1</v>
      </c>
      <c r="AH362">
        <v>0</v>
      </c>
      <c r="AI362">
        <v>1</v>
      </c>
      <c r="AJ362">
        <v>1</v>
      </c>
      <c r="AK362">
        <v>1</v>
      </c>
      <c r="AL362">
        <v>1</v>
      </c>
      <c r="AN362">
        <v>0</v>
      </c>
      <c r="AO362">
        <v>1</v>
      </c>
      <c r="AP362">
        <v>1</v>
      </c>
      <c r="AQ362">
        <v>0</v>
      </c>
      <c r="AR362">
        <v>0</v>
      </c>
      <c r="AS362" t="s">
        <v>3</v>
      </c>
      <c r="AT362">
        <v>67.819999999999993</v>
      </c>
      <c r="AU362" t="s">
        <v>184</v>
      </c>
      <c r="AV362">
        <v>0</v>
      </c>
      <c r="AW362">
        <v>2</v>
      </c>
      <c r="AX362">
        <v>76148708</v>
      </c>
      <c r="AY362">
        <v>1</v>
      </c>
      <c r="AZ362">
        <v>0</v>
      </c>
      <c r="BA362">
        <v>362</v>
      </c>
      <c r="BB362">
        <v>0</v>
      </c>
      <c r="BC362">
        <v>0</v>
      </c>
      <c r="BD362">
        <v>0</v>
      </c>
      <c r="BE362">
        <v>0</v>
      </c>
      <c r="BF362">
        <v>0</v>
      </c>
      <c r="BG362">
        <v>0</v>
      </c>
      <c r="BH362">
        <v>0</v>
      </c>
      <c r="BI362">
        <v>0</v>
      </c>
      <c r="BJ362">
        <v>0</v>
      </c>
      <c r="BK362">
        <v>0</v>
      </c>
      <c r="BL362">
        <v>0</v>
      </c>
      <c r="BM362">
        <v>0</v>
      </c>
      <c r="BN362">
        <v>0</v>
      </c>
      <c r="BO362">
        <v>0</v>
      </c>
      <c r="BP362">
        <v>0</v>
      </c>
      <c r="BQ362">
        <v>0</v>
      </c>
      <c r="BR362">
        <v>0</v>
      </c>
      <c r="BS362">
        <v>0</v>
      </c>
      <c r="BT362">
        <v>0</v>
      </c>
      <c r="BU362">
        <v>0</v>
      </c>
      <c r="BV362">
        <v>0</v>
      </c>
      <c r="BW362">
        <v>0</v>
      </c>
      <c r="CX362">
        <f>Y362*Source!I175</f>
        <v>172.67650199999994</v>
      </c>
      <c r="CY362">
        <f>AB362</f>
        <v>425.57</v>
      </c>
      <c r="CZ362">
        <f>AF362</f>
        <v>425.57</v>
      </c>
      <c r="DA362">
        <f>AJ362</f>
        <v>1</v>
      </c>
      <c r="DB362">
        <f>ROUND(((((ROUND(AT362*CZ362,2)*3)*1.2)*1.15)*3),6)</f>
        <v>358468.02720000001</v>
      </c>
      <c r="DC362">
        <f>ROUND(((((ROUND(AT362*AG362,2)*3)*1.2)*1.15)*3),6)</f>
        <v>21142.317599999998</v>
      </c>
    </row>
    <row r="363" spans="1:107" x14ac:dyDescent="0.2">
      <c r="A363">
        <f>ROW(Source!A175)</f>
        <v>175</v>
      </c>
      <c r="B363">
        <v>76147894</v>
      </c>
      <c r="C363">
        <v>76148698</v>
      </c>
      <c r="D363">
        <v>48976112</v>
      </c>
      <c r="E363">
        <v>1</v>
      </c>
      <c r="F363">
        <v>1</v>
      </c>
      <c r="G363">
        <v>1</v>
      </c>
      <c r="H363">
        <v>2</v>
      </c>
      <c r="I363" t="s">
        <v>694</v>
      </c>
      <c r="J363" t="s">
        <v>695</v>
      </c>
      <c r="K363" t="s">
        <v>696</v>
      </c>
      <c r="L363">
        <v>1368</v>
      </c>
      <c r="N363">
        <v>1011</v>
      </c>
      <c r="O363" t="s">
        <v>633</v>
      </c>
      <c r="P363" t="s">
        <v>633</v>
      </c>
      <c r="Q363">
        <v>1</v>
      </c>
      <c r="W363">
        <v>0</v>
      </c>
      <c r="X363">
        <v>372233507</v>
      </c>
      <c r="Y363">
        <v>51.418799999999983</v>
      </c>
      <c r="AA363">
        <v>0</v>
      </c>
      <c r="AB363">
        <v>16.64</v>
      </c>
      <c r="AC363">
        <v>0</v>
      </c>
      <c r="AD363">
        <v>0</v>
      </c>
      <c r="AE363">
        <v>0</v>
      </c>
      <c r="AF363">
        <v>16.64</v>
      </c>
      <c r="AG363">
        <v>0</v>
      </c>
      <c r="AH363">
        <v>0</v>
      </c>
      <c r="AI363">
        <v>1</v>
      </c>
      <c r="AJ363">
        <v>1</v>
      </c>
      <c r="AK363">
        <v>1</v>
      </c>
      <c r="AL363">
        <v>1</v>
      </c>
      <c r="AN363">
        <v>0</v>
      </c>
      <c r="AO363">
        <v>1</v>
      </c>
      <c r="AP363">
        <v>1</v>
      </c>
      <c r="AQ363">
        <v>0</v>
      </c>
      <c r="AR363">
        <v>0</v>
      </c>
      <c r="AS363" t="s">
        <v>3</v>
      </c>
      <c r="AT363">
        <v>4.1399999999999997</v>
      </c>
      <c r="AU363" t="s">
        <v>184</v>
      </c>
      <c r="AV363">
        <v>0</v>
      </c>
      <c r="AW363">
        <v>2</v>
      </c>
      <c r="AX363">
        <v>76148709</v>
      </c>
      <c r="AY363">
        <v>1</v>
      </c>
      <c r="AZ363">
        <v>0</v>
      </c>
      <c r="BA363">
        <v>363</v>
      </c>
      <c r="BB363">
        <v>0</v>
      </c>
      <c r="BC363">
        <v>0</v>
      </c>
      <c r="BD363">
        <v>0</v>
      </c>
      <c r="BE363">
        <v>0</v>
      </c>
      <c r="BF363">
        <v>0</v>
      </c>
      <c r="BG363">
        <v>0</v>
      </c>
      <c r="BH363">
        <v>0</v>
      </c>
      <c r="BI363">
        <v>0</v>
      </c>
      <c r="BJ363">
        <v>0</v>
      </c>
      <c r="BK363">
        <v>0</v>
      </c>
      <c r="BL363">
        <v>0</v>
      </c>
      <c r="BM363">
        <v>0</v>
      </c>
      <c r="BN363">
        <v>0</v>
      </c>
      <c r="BO363">
        <v>0</v>
      </c>
      <c r="BP363">
        <v>0</v>
      </c>
      <c r="BQ363">
        <v>0</v>
      </c>
      <c r="BR363">
        <v>0</v>
      </c>
      <c r="BS363">
        <v>0</v>
      </c>
      <c r="BT363">
        <v>0</v>
      </c>
      <c r="BU363">
        <v>0</v>
      </c>
      <c r="BV363">
        <v>0</v>
      </c>
      <c r="BW363">
        <v>0</v>
      </c>
      <c r="CX363">
        <f>Y363*Source!I175</f>
        <v>10.540853999999996</v>
      </c>
      <c r="CY363">
        <f>AB363</f>
        <v>16.64</v>
      </c>
      <c r="CZ363">
        <f>AF363</f>
        <v>16.64</v>
      </c>
      <c r="DA363">
        <f>AJ363</f>
        <v>1</v>
      </c>
      <c r="DB363">
        <f>ROUND(((((ROUND(AT363*CZ363,2)*3)*1.2)*1.15)*3),6)</f>
        <v>855.61379999999997</v>
      </c>
      <c r="DC363">
        <f>ROUND(((((ROUND(AT363*AG363,2)*3)*1.2)*1.15)*3),6)</f>
        <v>0</v>
      </c>
    </row>
    <row r="364" spans="1:107" x14ac:dyDescent="0.2">
      <c r="A364">
        <f>ROW(Source!A175)</f>
        <v>175</v>
      </c>
      <c r="B364">
        <v>76147894</v>
      </c>
      <c r="C364">
        <v>76148698</v>
      </c>
      <c r="D364">
        <v>48914824</v>
      </c>
      <c r="E364">
        <v>1</v>
      </c>
      <c r="F364">
        <v>1</v>
      </c>
      <c r="G364">
        <v>1</v>
      </c>
      <c r="H364">
        <v>3</v>
      </c>
      <c r="I364" t="s">
        <v>753</v>
      </c>
      <c r="J364" t="s">
        <v>754</v>
      </c>
      <c r="K364" t="s">
        <v>755</v>
      </c>
      <c r="L364">
        <v>1354</v>
      </c>
      <c r="N364">
        <v>1010</v>
      </c>
      <c r="O364" t="s">
        <v>149</v>
      </c>
      <c r="P364" t="s">
        <v>149</v>
      </c>
      <c r="Q364">
        <v>1</v>
      </c>
      <c r="W364">
        <v>0</v>
      </c>
      <c r="X364">
        <v>117063084</v>
      </c>
      <c r="Y364">
        <v>61.800000000000004</v>
      </c>
      <c r="AA364">
        <v>143.94</v>
      </c>
      <c r="AB364">
        <v>0</v>
      </c>
      <c r="AC364">
        <v>0</v>
      </c>
      <c r="AD364">
        <v>0</v>
      </c>
      <c r="AE364">
        <v>143.94</v>
      </c>
      <c r="AF364">
        <v>0</v>
      </c>
      <c r="AG364">
        <v>0</v>
      </c>
      <c r="AH364">
        <v>0</v>
      </c>
      <c r="AI364">
        <v>1</v>
      </c>
      <c r="AJ364">
        <v>1</v>
      </c>
      <c r="AK364">
        <v>1</v>
      </c>
      <c r="AL364">
        <v>1</v>
      </c>
      <c r="AN364">
        <v>0</v>
      </c>
      <c r="AO364">
        <v>1</v>
      </c>
      <c r="AP364">
        <v>1</v>
      </c>
      <c r="AQ364">
        <v>0</v>
      </c>
      <c r="AR364">
        <v>0</v>
      </c>
      <c r="AS364" t="s">
        <v>3</v>
      </c>
      <c r="AT364">
        <v>20.6</v>
      </c>
      <c r="AU364" t="s">
        <v>183</v>
      </c>
      <c r="AV364">
        <v>0</v>
      </c>
      <c r="AW364">
        <v>2</v>
      </c>
      <c r="AX364">
        <v>76148710</v>
      </c>
      <c r="AY364">
        <v>1</v>
      </c>
      <c r="AZ364">
        <v>0</v>
      </c>
      <c r="BA364">
        <v>364</v>
      </c>
      <c r="BB364">
        <v>0</v>
      </c>
      <c r="BC364">
        <v>0</v>
      </c>
      <c r="BD364">
        <v>0</v>
      </c>
      <c r="BE364">
        <v>0</v>
      </c>
      <c r="BF364">
        <v>0</v>
      </c>
      <c r="BG364">
        <v>0</v>
      </c>
      <c r="BH364">
        <v>0</v>
      </c>
      <c r="BI364">
        <v>0</v>
      </c>
      <c r="BJ364">
        <v>0</v>
      </c>
      <c r="BK364">
        <v>0</v>
      </c>
      <c r="BL364">
        <v>0</v>
      </c>
      <c r="BM364">
        <v>0</v>
      </c>
      <c r="BN364">
        <v>0</v>
      </c>
      <c r="BO364">
        <v>0</v>
      </c>
      <c r="BP364">
        <v>0</v>
      </c>
      <c r="BQ364">
        <v>0</v>
      </c>
      <c r="BR364">
        <v>0</v>
      </c>
      <c r="BS364">
        <v>0</v>
      </c>
      <c r="BT364">
        <v>0</v>
      </c>
      <c r="BU364">
        <v>0</v>
      </c>
      <c r="BV364">
        <v>0</v>
      </c>
      <c r="BW364">
        <v>0</v>
      </c>
      <c r="CX364">
        <f>Y364*Source!I175</f>
        <v>12.669</v>
      </c>
      <c r="CY364">
        <f>AA364</f>
        <v>143.94</v>
      </c>
      <c r="CZ364">
        <f>AE364</f>
        <v>143.94</v>
      </c>
      <c r="DA364">
        <f>AI364</f>
        <v>1</v>
      </c>
      <c r="DB364">
        <f>ROUND((ROUND(AT364*CZ364,2)*3),6)</f>
        <v>8895.48</v>
      </c>
      <c r="DC364">
        <f>ROUND((ROUND(AT364*AG364,2)*3),6)</f>
        <v>0</v>
      </c>
    </row>
    <row r="365" spans="1:107" x14ac:dyDescent="0.2">
      <c r="A365">
        <f>ROW(Source!A175)</f>
        <v>175</v>
      </c>
      <c r="B365">
        <v>76147894</v>
      </c>
      <c r="C365">
        <v>76148698</v>
      </c>
      <c r="D365">
        <v>48965123</v>
      </c>
      <c r="E365">
        <v>1</v>
      </c>
      <c r="F365">
        <v>1</v>
      </c>
      <c r="G365">
        <v>1</v>
      </c>
      <c r="H365">
        <v>3</v>
      </c>
      <c r="I365" t="s">
        <v>756</v>
      </c>
      <c r="J365" t="s">
        <v>757</v>
      </c>
      <c r="K365" t="s">
        <v>758</v>
      </c>
      <c r="L365">
        <v>1354</v>
      </c>
      <c r="N365">
        <v>1010</v>
      </c>
      <c r="O365" t="s">
        <v>149</v>
      </c>
      <c r="P365" t="s">
        <v>149</v>
      </c>
      <c r="Q365">
        <v>1</v>
      </c>
      <c r="W365">
        <v>0</v>
      </c>
      <c r="X365">
        <v>-697730710</v>
      </c>
      <c r="Y365">
        <v>185.39999999999998</v>
      </c>
      <c r="AA365">
        <v>6.89</v>
      </c>
      <c r="AB365">
        <v>0</v>
      </c>
      <c r="AC365">
        <v>0</v>
      </c>
      <c r="AD365">
        <v>0</v>
      </c>
      <c r="AE365">
        <v>6.89</v>
      </c>
      <c r="AF365">
        <v>0</v>
      </c>
      <c r="AG365">
        <v>0</v>
      </c>
      <c r="AH365">
        <v>0</v>
      </c>
      <c r="AI365">
        <v>1</v>
      </c>
      <c r="AJ365">
        <v>1</v>
      </c>
      <c r="AK365">
        <v>1</v>
      </c>
      <c r="AL365">
        <v>1</v>
      </c>
      <c r="AN365">
        <v>0</v>
      </c>
      <c r="AO365">
        <v>1</v>
      </c>
      <c r="AP365">
        <v>1</v>
      </c>
      <c r="AQ365">
        <v>0</v>
      </c>
      <c r="AR365">
        <v>0</v>
      </c>
      <c r="AS365" t="s">
        <v>3</v>
      </c>
      <c r="AT365">
        <v>61.8</v>
      </c>
      <c r="AU365" t="s">
        <v>183</v>
      </c>
      <c r="AV365">
        <v>0</v>
      </c>
      <c r="AW365">
        <v>2</v>
      </c>
      <c r="AX365">
        <v>76148711</v>
      </c>
      <c r="AY365">
        <v>1</v>
      </c>
      <c r="AZ365">
        <v>0</v>
      </c>
      <c r="BA365">
        <v>365</v>
      </c>
      <c r="BB365">
        <v>0</v>
      </c>
      <c r="BC365">
        <v>0</v>
      </c>
      <c r="BD365">
        <v>0</v>
      </c>
      <c r="BE365">
        <v>0</v>
      </c>
      <c r="BF365">
        <v>0</v>
      </c>
      <c r="BG365">
        <v>0</v>
      </c>
      <c r="BH365">
        <v>0</v>
      </c>
      <c r="BI365">
        <v>0</v>
      </c>
      <c r="BJ365">
        <v>0</v>
      </c>
      <c r="BK365">
        <v>0</v>
      </c>
      <c r="BL365">
        <v>0</v>
      </c>
      <c r="BM365">
        <v>0</v>
      </c>
      <c r="BN365">
        <v>0</v>
      </c>
      <c r="BO365">
        <v>0</v>
      </c>
      <c r="BP365">
        <v>0</v>
      </c>
      <c r="BQ365">
        <v>0</v>
      </c>
      <c r="BR365">
        <v>0</v>
      </c>
      <c r="BS365">
        <v>0</v>
      </c>
      <c r="BT365">
        <v>0</v>
      </c>
      <c r="BU365">
        <v>0</v>
      </c>
      <c r="BV365">
        <v>0</v>
      </c>
      <c r="BW365">
        <v>0</v>
      </c>
      <c r="CX365">
        <f>Y365*Source!I175</f>
        <v>38.006999999999991</v>
      </c>
      <c r="CY365">
        <f>AA365</f>
        <v>6.89</v>
      </c>
      <c r="CZ365">
        <f>AE365</f>
        <v>6.89</v>
      </c>
      <c r="DA365">
        <f>AI365</f>
        <v>1</v>
      </c>
      <c r="DB365">
        <f>ROUND((ROUND(AT365*CZ365,2)*3),6)</f>
        <v>1277.4000000000001</v>
      </c>
      <c r="DC365">
        <f>ROUND((ROUND(AT365*AG365,2)*3),6)</f>
        <v>0</v>
      </c>
    </row>
    <row r="366" spans="1:107" x14ac:dyDescent="0.2">
      <c r="A366">
        <f>ROW(Source!A175)</f>
        <v>175</v>
      </c>
      <c r="B366">
        <v>76147894</v>
      </c>
      <c r="C366">
        <v>76148698</v>
      </c>
      <c r="D366">
        <v>48974791</v>
      </c>
      <c r="E366">
        <v>1</v>
      </c>
      <c r="F366">
        <v>1</v>
      </c>
      <c r="G366">
        <v>1</v>
      </c>
      <c r="H366">
        <v>3</v>
      </c>
      <c r="I366" t="s">
        <v>658</v>
      </c>
      <c r="J366" t="s">
        <v>659</v>
      </c>
      <c r="K366" t="s">
        <v>660</v>
      </c>
      <c r="L366">
        <v>1374</v>
      </c>
      <c r="N366">
        <v>1013</v>
      </c>
      <c r="O366" t="s">
        <v>661</v>
      </c>
      <c r="P366" t="s">
        <v>661</v>
      </c>
      <c r="Q366">
        <v>1</v>
      </c>
      <c r="W366">
        <v>0</v>
      </c>
      <c r="X366">
        <v>-1347562341</v>
      </c>
      <c r="Y366">
        <v>193.95000000000002</v>
      </c>
      <c r="AA366">
        <v>1</v>
      </c>
      <c r="AB366">
        <v>0</v>
      </c>
      <c r="AC366">
        <v>0</v>
      </c>
      <c r="AD366">
        <v>0</v>
      </c>
      <c r="AE366">
        <v>1</v>
      </c>
      <c r="AF366">
        <v>0</v>
      </c>
      <c r="AG366">
        <v>0</v>
      </c>
      <c r="AH366">
        <v>0</v>
      </c>
      <c r="AI366">
        <v>1</v>
      </c>
      <c r="AJ366">
        <v>1</v>
      </c>
      <c r="AK366">
        <v>1</v>
      </c>
      <c r="AL366">
        <v>1</v>
      </c>
      <c r="AN366">
        <v>0</v>
      </c>
      <c r="AO366">
        <v>1</v>
      </c>
      <c r="AP366">
        <v>1</v>
      </c>
      <c r="AQ366">
        <v>0</v>
      </c>
      <c r="AR366">
        <v>0</v>
      </c>
      <c r="AS366" t="s">
        <v>3</v>
      </c>
      <c r="AT366">
        <v>64.650000000000006</v>
      </c>
      <c r="AU366" t="s">
        <v>183</v>
      </c>
      <c r="AV366">
        <v>0</v>
      </c>
      <c r="AW366">
        <v>2</v>
      </c>
      <c r="AX366">
        <v>76148712</v>
      </c>
      <c r="AY366">
        <v>1</v>
      </c>
      <c r="AZ366">
        <v>0</v>
      </c>
      <c r="BA366">
        <v>366</v>
      </c>
      <c r="BB366">
        <v>0</v>
      </c>
      <c r="BC366">
        <v>0</v>
      </c>
      <c r="BD366">
        <v>0</v>
      </c>
      <c r="BE366">
        <v>0</v>
      </c>
      <c r="BF366">
        <v>0</v>
      </c>
      <c r="BG366">
        <v>0</v>
      </c>
      <c r="BH366">
        <v>0</v>
      </c>
      <c r="BI366">
        <v>0</v>
      </c>
      <c r="BJ366">
        <v>0</v>
      </c>
      <c r="BK366">
        <v>0</v>
      </c>
      <c r="BL366">
        <v>0</v>
      </c>
      <c r="BM366">
        <v>0</v>
      </c>
      <c r="BN366">
        <v>0</v>
      </c>
      <c r="BO366">
        <v>0</v>
      </c>
      <c r="BP366">
        <v>0</v>
      </c>
      <c r="BQ366">
        <v>0</v>
      </c>
      <c r="BR366">
        <v>0</v>
      </c>
      <c r="BS366">
        <v>0</v>
      </c>
      <c r="BT366">
        <v>0</v>
      </c>
      <c r="BU366">
        <v>0</v>
      </c>
      <c r="BV366">
        <v>0</v>
      </c>
      <c r="BW366">
        <v>0</v>
      </c>
      <c r="CX366">
        <f>Y366*Source!I175</f>
        <v>39.759750000000004</v>
      </c>
      <c r="CY366">
        <f>AA366</f>
        <v>1</v>
      </c>
      <c r="CZ366">
        <f>AE366</f>
        <v>1</v>
      </c>
      <c r="DA366">
        <f>AI366</f>
        <v>1</v>
      </c>
      <c r="DB366">
        <f>ROUND((ROUND(AT366*CZ366,2)*3),6)</f>
        <v>193.95</v>
      </c>
      <c r="DC366">
        <f>ROUND((ROUND(AT366*AG366,2)*3),6)</f>
        <v>0</v>
      </c>
    </row>
    <row r="367" spans="1:107" x14ac:dyDescent="0.2">
      <c r="A367">
        <f>ROW(Source!A176)</f>
        <v>176</v>
      </c>
      <c r="B367">
        <v>76147896</v>
      </c>
      <c r="C367">
        <v>76148713</v>
      </c>
      <c r="D367">
        <v>42475093</v>
      </c>
      <c r="E367">
        <v>1</v>
      </c>
      <c r="F367">
        <v>1</v>
      </c>
      <c r="G367">
        <v>1</v>
      </c>
      <c r="H367">
        <v>1</v>
      </c>
      <c r="I367" t="s">
        <v>752</v>
      </c>
      <c r="J367" t="s">
        <v>3</v>
      </c>
      <c r="K367" t="s">
        <v>663</v>
      </c>
      <c r="L367">
        <v>1369</v>
      </c>
      <c r="N367">
        <v>1013</v>
      </c>
      <c r="O367" t="s">
        <v>623</v>
      </c>
      <c r="P367" t="s">
        <v>623</v>
      </c>
      <c r="Q367">
        <v>1</v>
      </c>
      <c r="W367">
        <v>0</v>
      </c>
      <c r="X367">
        <v>-927003078</v>
      </c>
      <c r="Y367">
        <v>1209.5999999999999</v>
      </c>
      <c r="AA367">
        <v>0</v>
      </c>
      <c r="AB367">
        <v>0</v>
      </c>
      <c r="AC367">
        <v>0</v>
      </c>
      <c r="AD367">
        <v>11.06</v>
      </c>
      <c r="AE367">
        <v>0</v>
      </c>
      <c r="AF367">
        <v>0</v>
      </c>
      <c r="AG367">
        <v>0</v>
      </c>
      <c r="AH367">
        <v>11.06</v>
      </c>
      <c r="AI367">
        <v>1</v>
      </c>
      <c r="AJ367">
        <v>1</v>
      </c>
      <c r="AK367">
        <v>1</v>
      </c>
      <c r="AL367">
        <v>1</v>
      </c>
      <c r="AN367">
        <v>0</v>
      </c>
      <c r="AO367">
        <v>1</v>
      </c>
      <c r="AP367">
        <v>1</v>
      </c>
      <c r="AQ367">
        <v>0</v>
      </c>
      <c r="AR367">
        <v>0</v>
      </c>
      <c r="AS367" t="s">
        <v>3</v>
      </c>
      <c r="AT367">
        <v>336</v>
      </c>
      <c r="AU367" t="s">
        <v>191</v>
      </c>
      <c r="AV367">
        <v>1</v>
      </c>
      <c r="AW367">
        <v>2</v>
      </c>
      <c r="AX367">
        <v>76148721</v>
      </c>
      <c r="AY367">
        <v>1</v>
      </c>
      <c r="AZ367">
        <v>0</v>
      </c>
      <c r="BA367">
        <v>367</v>
      </c>
      <c r="BB367">
        <v>0</v>
      </c>
      <c r="BC367">
        <v>0</v>
      </c>
      <c r="BD367">
        <v>0</v>
      </c>
      <c r="BE367">
        <v>0</v>
      </c>
      <c r="BF367">
        <v>0</v>
      </c>
      <c r="BG367">
        <v>0</v>
      </c>
      <c r="BH367">
        <v>0</v>
      </c>
      <c r="BI367">
        <v>0</v>
      </c>
      <c r="BJ367">
        <v>0</v>
      </c>
      <c r="BK367">
        <v>0</v>
      </c>
      <c r="BL367">
        <v>0</v>
      </c>
      <c r="BM367">
        <v>0</v>
      </c>
      <c r="BN367">
        <v>0</v>
      </c>
      <c r="BO367">
        <v>0</v>
      </c>
      <c r="BP367">
        <v>0</v>
      </c>
      <c r="BQ367">
        <v>0</v>
      </c>
      <c r="BR367">
        <v>0</v>
      </c>
      <c r="BS367">
        <v>0</v>
      </c>
      <c r="BT367">
        <v>0</v>
      </c>
      <c r="BU367">
        <v>0</v>
      </c>
      <c r="BV367">
        <v>0</v>
      </c>
      <c r="BW367">
        <v>0</v>
      </c>
      <c r="CX367">
        <f>Y367*Source!I176</f>
        <v>72.575999999999993</v>
      </c>
      <c r="CY367">
        <f>AD367</f>
        <v>11.06</v>
      </c>
      <c r="CZ367">
        <f>AH367</f>
        <v>11.06</v>
      </c>
      <c r="DA367">
        <f>AL367</f>
        <v>1</v>
      </c>
      <c r="DB367">
        <f>ROUND(((ROUND(AT367*CZ367,2)*3)*1.2),6)</f>
        <v>13378.175999999999</v>
      </c>
      <c r="DC367">
        <f>ROUND(((ROUND(AT367*AG367,2)*3)*1.2),6)</f>
        <v>0</v>
      </c>
    </row>
    <row r="368" spans="1:107" x14ac:dyDescent="0.2">
      <c r="A368">
        <f>ROW(Source!A176)</f>
        <v>176</v>
      </c>
      <c r="B368">
        <v>76147896</v>
      </c>
      <c r="C368">
        <v>76148713</v>
      </c>
      <c r="D368">
        <v>121548</v>
      </c>
      <c r="E368">
        <v>1</v>
      </c>
      <c r="F368">
        <v>1</v>
      </c>
      <c r="G368">
        <v>1</v>
      </c>
      <c r="H368">
        <v>1</v>
      </c>
      <c r="I368" t="s">
        <v>30</v>
      </c>
      <c r="J368" t="s">
        <v>3</v>
      </c>
      <c r="K368" t="s">
        <v>628</v>
      </c>
      <c r="L368">
        <v>608254</v>
      </c>
      <c r="N368">
        <v>1013</v>
      </c>
      <c r="O368" t="s">
        <v>629</v>
      </c>
      <c r="P368" t="s">
        <v>629</v>
      </c>
      <c r="Q368">
        <v>1</v>
      </c>
      <c r="W368">
        <v>0</v>
      </c>
      <c r="X368">
        <v>-185737400</v>
      </c>
      <c r="Y368">
        <v>488.30399999999992</v>
      </c>
      <c r="AA368">
        <v>0</v>
      </c>
      <c r="AB368">
        <v>0</v>
      </c>
      <c r="AC368">
        <v>0</v>
      </c>
      <c r="AD368">
        <v>0</v>
      </c>
      <c r="AE368">
        <v>0</v>
      </c>
      <c r="AF368">
        <v>0</v>
      </c>
      <c r="AG368">
        <v>0</v>
      </c>
      <c r="AH368">
        <v>0</v>
      </c>
      <c r="AI368">
        <v>1</v>
      </c>
      <c r="AJ368">
        <v>1</v>
      </c>
      <c r="AK368">
        <v>1</v>
      </c>
      <c r="AL368">
        <v>1</v>
      </c>
      <c r="AN368">
        <v>0</v>
      </c>
      <c r="AO368">
        <v>1</v>
      </c>
      <c r="AP368">
        <v>1</v>
      </c>
      <c r="AQ368">
        <v>0</v>
      </c>
      <c r="AR368">
        <v>0</v>
      </c>
      <c r="AS368" t="s">
        <v>3</v>
      </c>
      <c r="AT368">
        <v>135.63999999999999</v>
      </c>
      <c r="AU368" t="s">
        <v>191</v>
      </c>
      <c r="AV368">
        <v>2</v>
      </c>
      <c r="AW368">
        <v>2</v>
      </c>
      <c r="AX368">
        <v>76148722</v>
      </c>
      <c r="AY368">
        <v>1</v>
      </c>
      <c r="AZ368">
        <v>0</v>
      </c>
      <c r="BA368">
        <v>368</v>
      </c>
      <c r="BB368">
        <v>0</v>
      </c>
      <c r="BC368">
        <v>0</v>
      </c>
      <c r="BD368">
        <v>0</v>
      </c>
      <c r="BE368">
        <v>0</v>
      </c>
      <c r="BF368">
        <v>0</v>
      </c>
      <c r="BG368">
        <v>0</v>
      </c>
      <c r="BH368">
        <v>0</v>
      </c>
      <c r="BI368">
        <v>0</v>
      </c>
      <c r="BJ368">
        <v>0</v>
      </c>
      <c r="BK368">
        <v>0</v>
      </c>
      <c r="BL368">
        <v>0</v>
      </c>
      <c r="BM368">
        <v>0</v>
      </c>
      <c r="BN368">
        <v>0</v>
      </c>
      <c r="BO368">
        <v>0</v>
      </c>
      <c r="BP368">
        <v>0</v>
      </c>
      <c r="BQ368">
        <v>0</v>
      </c>
      <c r="BR368">
        <v>0</v>
      </c>
      <c r="BS368">
        <v>0</v>
      </c>
      <c r="BT368">
        <v>0</v>
      </c>
      <c r="BU368">
        <v>0</v>
      </c>
      <c r="BV368">
        <v>0</v>
      </c>
      <c r="BW368">
        <v>0</v>
      </c>
      <c r="CX368">
        <f>Y368*Source!I176</f>
        <v>29.298239999999993</v>
      </c>
      <c r="CY368">
        <f>AD368</f>
        <v>0</v>
      </c>
      <c r="CZ368">
        <f>AH368</f>
        <v>0</v>
      </c>
      <c r="DA368">
        <f>AL368</f>
        <v>1</v>
      </c>
      <c r="DB368">
        <f>ROUND(((ROUND(AT368*CZ368,2)*3)*1.2),6)</f>
        <v>0</v>
      </c>
      <c r="DC368">
        <f>ROUND(((ROUND(AT368*AG368,2)*3)*1.2),6)</f>
        <v>0</v>
      </c>
    </row>
    <row r="369" spans="1:107" x14ac:dyDescent="0.2">
      <c r="A369">
        <f>ROW(Source!A176)</f>
        <v>176</v>
      </c>
      <c r="B369">
        <v>76147896</v>
      </c>
      <c r="C369">
        <v>76148713</v>
      </c>
      <c r="D369">
        <v>48976039</v>
      </c>
      <c r="E369">
        <v>1</v>
      </c>
      <c r="F369">
        <v>1</v>
      </c>
      <c r="G369">
        <v>1</v>
      </c>
      <c r="H369">
        <v>2</v>
      </c>
      <c r="I369" t="s">
        <v>691</v>
      </c>
      <c r="J369" t="s">
        <v>692</v>
      </c>
      <c r="K369" t="s">
        <v>693</v>
      </c>
      <c r="L369">
        <v>1368</v>
      </c>
      <c r="N369">
        <v>1011</v>
      </c>
      <c r="O369" t="s">
        <v>633</v>
      </c>
      <c r="P369" t="s">
        <v>633</v>
      </c>
      <c r="Q369">
        <v>1</v>
      </c>
      <c r="W369">
        <v>0</v>
      </c>
      <c r="X369">
        <v>-1683568813</v>
      </c>
      <c r="Y369">
        <v>244.15199999999996</v>
      </c>
      <c r="AA369">
        <v>0</v>
      </c>
      <c r="AB369">
        <v>425.57</v>
      </c>
      <c r="AC369">
        <v>25.1</v>
      </c>
      <c r="AD369">
        <v>0</v>
      </c>
      <c r="AE369">
        <v>0</v>
      </c>
      <c r="AF369">
        <v>425.57</v>
      </c>
      <c r="AG369">
        <v>25.1</v>
      </c>
      <c r="AH369">
        <v>0</v>
      </c>
      <c r="AI369">
        <v>1</v>
      </c>
      <c r="AJ369">
        <v>1</v>
      </c>
      <c r="AK369">
        <v>1</v>
      </c>
      <c r="AL369">
        <v>1</v>
      </c>
      <c r="AN369">
        <v>0</v>
      </c>
      <c r="AO369">
        <v>1</v>
      </c>
      <c r="AP369">
        <v>1</v>
      </c>
      <c r="AQ369">
        <v>0</v>
      </c>
      <c r="AR369">
        <v>0</v>
      </c>
      <c r="AS369" t="s">
        <v>3</v>
      </c>
      <c r="AT369">
        <v>67.819999999999993</v>
      </c>
      <c r="AU369" t="s">
        <v>191</v>
      </c>
      <c r="AV369">
        <v>0</v>
      </c>
      <c r="AW369">
        <v>2</v>
      </c>
      <c r="AX369">
        <v>76148723</v>
      </c>
      <c r="AY369">
        <v>1</v>
      </c>
      <c r="AZ369">
        <v>0</v>
      </c>
      <c r="BA369">
        <v>369</v>
      </c>
      <c r="BB369">
        <v>0</v>
      </c>
      <c r="BC369">
        <v>0</v>
      </c>
      <c r="BD369">
        <v>0</v>
      </c>
      <c r="BE369">
        <v>0</v>
      </c>
      <c r="BF369">
        <v>0</v>
      </c>
      <c r="BG369">
        <v>0</v>
      </c>
      <c r="BH369">
        <v>0</v>
      </c>
      <c r="BI369">
        <v>0</v>
      </c>
      <c r="BJ369">
        <v>0</v>
      </c>
      <c r="BK369">
        <v>0</v>
      </c>
      <c r="BL369">
        <v>0</v>
      </c>
      <c r="BM369">
        <v>0</v>
      </c>
      <c r="BN369">
        <v>0</v>
      </c>
      <c r="BO369">
        <v>0</v>
      </c>
      <c r="BP369">
        <v>0</v>
      </c>
      <c r="BQ369">
        <v>0</v>
      </c>
      <c r="BR369">
        <v>0</v>
      </c>
      <c r="BS369">
        <v>0</v>
      </c>
      <c r="BT369">
        <v>0</v>
      </c>
      <c r="BU369">
        <v>0</v>
      </c>
      <c r="BV369">
        <v>0</v>
      </c>
      <c r="BW369">
        <v>0</v>
      </c>
      <c r="CX369">
        <f>Y369*Source!I176</f>
        <v>14.649119999999996</v>
      </c>
      <c r="CY369">
        <f>AB369</f>
        <v>425.57</v>
      </c>
      <c r="CZ369">
        <f>AF369</f>
        <v>425.57</v>
      </c>
      <c r="DA369">
        <f>AJ369</f>
        <v>1</v>
      </c>
      <c r="DB369">
        <f>ROUND(((ROUND(AT369*CZ369,2)*3)*1.2),6)</f>
        <v>103903.776</v>
      </c>
      <c r="DC369">
        <f>ROUND(((ROUND(AT369*AG369,2)*3)*1.2),6)</f>
        <v>6128.2079999999996</v>
      </c>
    </row>
    <row r="370" spans="1:107" x14ac:dyDescent="0.2">
      <c r="A370">
        <f>ROW(Source!A176)</f>
        <v>176</v>
      </c>
      <c r="B370">
        <v>76147896</v>
      </c>
      <c r="C370">
        <v>76148713</v>
      </c>
      <c r="D370">
        <v>48976112</v>
      </c>
      <c r="E370">
        <v>1</v>
      </c>
      <c r="F370">
        <v>1</v>
      </c>
      <c r="G370">
        <v>1</v>
      </c>
      <c r="H370">
        <v>2</v>
      </c>
      <c r="I370" t="s">
        <v>694</v>
      </c>
      <c r="J370" t="s">
        <v>695</v>
      </c>
      <c r="K370" t="s">
        <v>696</v>
      </c>
      <c r="L370">
        <v>1368</v>
      </c>
      <c r="N370">
        <v>1011</v>
      </c>
      <c r="O370" t="s">
        <v>633</v>
      </c>
      <c r="P370" t="s">
        <v>633</v>
      </c>
      <c r="Q370">
        <v>1</v>
      </c>
      <c r="W370">
        <v>0</v>
      </c>
      <c r="X370">
        <v>372233507</v>
      </c>
      <c r="Y370">
        <v>14.903999999999996</v>
      </c>
      <c r="AA370">
        <v>0</v>
      </c>
      <c r="AB370">
        <v>16.64</v>
      </c>
      <c r="AC370">
        <v>0</v>
      </c>
      <c r="AD370">
        <v>0</v>
      </c>
      <c r="AE370">
        <v>0</v>
      </c>
      <c r="AF370">
        <v>16.64</v>
      </c>
      <c r="AG370">
        <v>0</v>
      </c>
      <c r="AH370">
        <v>0</v>
      </c>
      <c r="AI370">
        <v>1</v>
      </c>
      <c r="AJ370">
        <v>1</v>
      </c>
      <c r="AK370">
        <v>1</v>
      </c>
      <c r="AL370">
        <v>1</v>
      </c>
      <c r="AN370">
        <v>0</v>
      </c>
      <c r="AO370">
        <v>1</v>
      </c>
      <c r="AP370">
        <v>1</v>
      </c>
      <c r="AQ370">
        <v>0</v>
      </c>
      <c r="AR370">
        <v>0</v>
      </c>
      <c r="AS370" t="s">
        <v>3</v>
      </c>
      <c r="AT370">
        <v>4.1399999999999997</v>
      </c>
      <c r="AU370" t="s">
        <v>191</v>
      </c>
      <c r="AV370">
        <v>0</v>
      </c>
      <c r="AW370">
        <v>2</v>
      </c>
      <c r="AX370">
        <v>76148724</v>
      </c>
      <c r="AY370">
        <v>1</v>
      </c>
      <c r="AZ370">
        <v>0</v>
      </c>
      <c r="BA370">
        <v>370</v>
      </c>
      <c r="BB370">
        <v>0</v>
      </c>
      <c r="BC370">
        <v>0</v>
      </c>
      <c r="BD370">
        <v>0</v>
      </c>
      <c r="BE370">
        <v>0</v>
      </c>
      <c r="BF370">
        <v>0</v>
      </c>
      <c r="BG370">
        <v>0</v>
      </c>
      <c r="BH370">
        <v>0</v>
      </c>
      <c r="BI370">
        <v>0</v>
      </c>
      <c r="BJ370">
        <v>0</v>
      </c>
      <c r="BK370">
        <v>0</v>
      </c>
      <c r="BL370">
        <v>0</v>
      </c>
      <c r="BM370">
        <v>0</v>
      </c>
      <c r="BN370">
        <v>0</v>
      </c>
      <c r="BO370">
        <v>0</v>
      </c>
      <c r="BP370">
        <v>0</v>
      </c>
      <c r="BQ370">
        <v>0</v>
      </c>
      <c r="BR370">
        <v>0</v>
      </c>
      <c r="BS370">
        <v>0</v>
      </c>
      <c r="BT370">
        <v>0</v>
      </c>
      <c r="BU370">
        <v>0</v>
      </c>
      <c r="BV370">
        <v>0</v>
      </c>
      <c r="BW370">
        <v>0</v>
      </c>
      <c r="CX370">
        <f>Y370*Source!I176</f>
        <v>0.8942399999999997</v>
      </c>
      <c r="CY370">
        <f>AB370</f>
        <v>16.64</v>
      </c>
      <c r="CZ370">
        <f>AF370</f>
        <v>16.64</v>
      </c>
      <c r="DA370">
        <f>AJ370</f>
        <v>1</v>
      </c>
      <c r="DB370">
        <f>ROUND(((ROUND(AT370*CZ370,2)*3)*1.2),6)</f>
        <v>248.00399999999999</v>
      </c>
      <c r="DC370">
        <f>ROUND(((ROUND(AT370*AG370,2)*3)*1.2),6)</f>
        <v>0</v>
      </c>
    </row>
    <row r="371" spans="1:107" x14ac:dyDescent="0.2">
      <c r="A371">
        <f>ROW(Source!A176)</f>
        <v>176</v>
      </c>
      <c r="B371">
        <v>76147896</v>
      </c>
      <c r="C371">
        <v>76148713</v>
      </c>
      <c r="D371">
        <v>48914824</v>
      </c>
      <c r="E371">
        <v>1</v>
      </c>
      <c r="F371">
        <v>1</v>
      </c>
      <c r="G371">
        <v>1</v>
      </c>
      <c r="H371">
        <v>3</v>
      </c>
      <c r="I371" t="s">
        <v>753</v>
      </c>
      <c r="J371" t="s">
        <v>754</v>
      </c>
      <c r="K371" t="s">
        <v>755</v>
      </c>
      <c r="L371">
        <v>1354</v>
      </c>
      <c r="N371">
        <v>1010</v>
      </c>
      <c r="O371" t="s">
        <v>149</v>
      </c>
      <c r="P371" t="s">
        <v>149</v>
      </c>
      <c r="Q371">
        <v>1</v>
      </c>
      <c r="W371">
        <v>0</v>
      </c>
      <c r="X371">
        <v>117063084</v>
      </c>
      <c r="Y371">
        <v>61.800000000000004</v>
      </c>
      <c r="AA371">
        <v>143.94</v>
      </c>
      <c r="AB371">
        <v>0</v>
      </c>
      <c r="AC371">
        <v>0</v>
      </c>
      <c r="AD371">
        <v>0</v>
      </c>
      <c r="AE371">
        <v>143.94</v>
      </c>
      <c r="AF371">
        <v>0</v>
      </c>
      <c r="AG371">
        <v>0</v>
      </c>
      <c r="AH371">
        <v>0</v>
      </c>
      <c r="AI371">
        <v>1</v>
      </c>
      <c r="AJ371">
        <v>1</v>
      </c>
      <c r="AK371">
        <v>1</v>
      </c>
      <c r="AL371">
        <v>1</v>
      </c>
      <c r="AN371">
        <v>0</v>
      </c>
      <c r="AO371">
        <v>1</v>
      </c>
      <c r="AP371">
        <v>1</v>
      </c>
      <c r="AQ371">
        <v>0</v>
      </c>
      <c r="AR371">
        <v>0</v>
      </c>
      <c r="AS371" t="s">
        <v>3</v>
      </c>
      <c r="AT371">
        <v>20.6</v>
      </c>
      <c r="AU371" t="s">
        <v>183</v>
      </c>
      <c r="AV371">
        <v>0</v>
      </c>
      <c r="AW371">
        <v>2</v>
      </c>
      <c r="AX371">
        <v>76148725</v>
      </c>
      <c r="AY371">
        <v>1</v>
      </c>
      <c r="AZ371">
        <v>0</v>
      </c>
      <c r="BA371">
        <v>371</v>
      </c>
      <c r="BB371">
        <v>0</v>
      </c>
      <c r="BC371">
        <v>0</v>
      </c>
      <c r="BD371">
        <v>0</v>
      </c>
      <c r="BE371">
        <v>0</v>
      </c>
      <c r="BF371">
        <v>0</v>
      </c>
      <c r="BG371">
        <v>0</v>
      </c>
      <c r="BH371">
        <v>0</v>
      </c>
      <c r="BI371">
        <v>0</v>
      </c>
      <c r="BJ371">
        <v>0</v>
      </c>
      <c r="BK371">
        <v>0</v>
      </c>
      <c r="BL371">
        <v>0</v>
      </c>
      <c r="BM371">
        <v>0</v>
      </c>
      <c r="BN371">
        <v>0</v>
      </c>
      <c r="BO371">
        <v>0</v>
      </c>
      <c r="BP371">
        <v>0</v>
      </c>
      <c r="BQ371">
        <v>0</v>
      </c>
      <c r="BR371">
        <v>0</v>
      </c>
      <c r="BS371">
        <v>0</v>
      </c>
      <c r="BT371">
        <v>0</v>
      </c>
      <c r="BU371">
        <v>0</v>
      </c>
      <c r="BV371">
        <v>0</v>
      </c>
      <c r="BW371">
        <v>0</v>
      </c>
      <c r="CX371">
        <f>Y371*Source!I176</f>
        <v>3.7080000000000002</v>
      </c>
      <c r="CY371">
        <f>AA371</f>
        <v>143.94</v>
      </c>
      <c r="CZ371">
        <f>AE371</f>
        <v>143.94</v>
      </c>
      <c r="DA371">
        <f>AI371</f>
        <v>1</v>
      </c>
      <c r="DB371">
        <f>ROUND((ROUND(AT371*CZ371,2)*3),6)</f>
        <v>8895.48</v>
      </c>
      <c r="DC371">
        <f>ROUND((ROUND(AT371*AG371,2)*3),6)</f>
        <v>0</v>
      </c>
    </row>
    <row r="372" spans="1:107" x14ac:dyDescent="0.2">
      <c r="A372">
        <f>ROW(Source!A176)</f>
        <v>176</v>
      </c>
      <c r="B372">
        <v>76147896</v>
      </c>
      <c r="C372">
        <v>76148713</v>
      </c>
      <c r="D372">
        <v>48965123</v>
      </c>
      <c r="E372">
        <v>1</v>
      </c>
      <c r="F372">
        <v>1</v>
      </c>
      <c r="G372">
        <v>1</v>
      </c>
      <c r="H372">
        <v>3</v>
      </c>
      <c r="I372" t="s">
        <v>756</v>
      </c>
      <c r="J372" t="s">
        <v>757</v>
      </c>
      <c r="K372" t="s">
        <v>758</v>
      </c>
      <c r="L372">
        <v>1354</v>
      </c>
      <c r="N372">
        <v>1010</v>
      </c>
      <c r="O372" t="s">
        <v>149</v>
      </c>
      <c r="P372" t="s">
        <v>149</v>
      </c>
      <c r="Q372">
        <v>1</v>
      </c>
      <c r="W372">
        <v>0</v>
      </c>
      <c r="X372">
        <v>-697730710</v>
      </c>
      <c r="Y372">
        <v>185.39999999999998</v>
      </c>
      <c r="AA372">
        <v>6.89</v>
      </c>
      <c r="AB372">
        <v>0</v>
      </c>
      <c r="AC372">
        <v>0</v>
      </c>
      <c r="AD372">
        <v>0</v>
      </c>
      <c r="AE372">
        <v>6.89</v>
      </c>
      <c r="AF372">
        <v>0</v>
      </c>
      <c r="AG372">
        <v>0</v>
      </c>
      <c r="AH372">
        <v>0</v>
      </c>
      <c r="AI372">
        <v>1</v>
      </c>
      <c r="AJ372">
        <v>1</v>
      </c>
      <c r="AK372">
        <v>1</v>
      </c>
      <c r="AL372">
        <v>1</v>
      </c>
      <c r="AN372">
        <v>0</v>
      </c>
      <c r="AO372">
        <v>1</v>
      </c>
      <c r="AP372">
        <v>1</v>
      </c>
      <c r="AQ372">
        <v>0</v>
      </c>
      <c r="AR372">
        <v>0</v>
      </c>
      <c r="AS372" t="s">
        <v>3</v>
      </c>
      <c r="AT372">
        <v>61.8</v>
      </c>
      <c r="AU372" t="s">
        <v>183</v>
      </c>
      <c r="AV372">
        <v>0</v>
      </c>
      <c r="AW372">
        <v>2</v>
      </c>
      <c r="AX372">
        <v>76148726</v>
      </c>
      <c r="AY372">
        <v>1</v>
      </c>
      <c r="AZ372">
        <v>0</v>
      </c>
      <c r="BA372">
        <v>372</v>
      </c>
      <c r="BB372">
        <v>0</v>
      </c>
      <c r="BC372">
        <v>0</v>
      </c>
      <c r="BD372">
        <v>0</v>
      </c>
      <c r="BE372">
        <v>0</v>
      </c>
      <c r="BF372">
        <v>0</v>
      </c>
      <c r="BG372">
        <v>0</v>
      </c>
      <c r="BH372">
        <v>0</v>
      </c>
      <c r="BI372">
        <v>0</v>
      </c>
      <c r="BJ372">
        <v>0</v>
      </c>
      <c r="BK372">
        <v>0</v>
      </c>
      <c r="BL372">
        <v>0</v>
      </c>
      <c r="BM372">
        <v>0</v>
      </c>
      <c r="BN372">
        <v>0</v>
      </c>
      <c r="BO372">
        <v>0</v>
      </c>
      <c r="BP372">
        <v>0</v>
      </c>
      <c r="BQ372">
        <v>0</v>
      </c>
      <c r="BR372">
        <v>0</v>
      </c>
      <c r="BS372">
        <v>0</v>
      </c>
      <c r="BT372">
        <v>0</v>
      </c>
      <c r="BU372">
        <v>0</v>
      </c>
      <c r="BV372">
        <v>0</v>
      </c>
      <c r="BW372">
        <v>0</v>
      </c>
      <c r="CX372">
        <f>Y372*Source!I176</f>
        <v>11.123999999999999</v>
      </c>
      <c r="CY372">
        <f>AA372</f>
        <v>6.89</v>
      </c>
      <c r="CZ372">
        <f>AE372</f>
        <v>6.89</v>
      </c>
      <c r="DA372">
        <f>AI372</f>
        <v>1</v>
      </c>
      <c r="DB372">
        <f>ROUND((ROUND(AT372*CZ372,2)*3),6)</f>
        <v>1277.4000000000001</v>
      </c>
      <c r="DC372">
        <f>ROUND((ROUND(AT372*AG372,2)*3),6)</f>
        <v>0</v>
      </c>
    </row>
    <row r="373" spans="1:107" x14ac:dyDescent="0.2">
      <c r="A373">
        <f>ROW(Source!A176)</f>
        <v>176</v>
      </c>
      <c r="B373">
        <v>76147896</v>
      </c>
      <c r="C373">
        <v>76148713</v>
      </c>
      <c r="D373">
        <v>48974791</v>
      </c>
      <c r="E373">
        <v>1</v>
      </c>
      <c r="F373">
        <v>1</v>
      </c>
      <c r="G373">
        <v>1</v>
      </c>
      <c r="H373">
        <v>3</v>
      </c>
      <c r="I373" t="s">
        <v>658</v>
      </c>
      <c r="J373" t="s">
        <v>659</v>
      </c>
      <c r="K373" t="s">
        <v>660</v>
      </c>
      <c r="L373">
        <v>1374</v>
      </c>
      <c r="N373">
        <v>1013</v>
      </c>
      <c r="O373" t="s">
        <v>661</v>
      </c>
      <c r="P373" t="s">
        <v>661</v>
      </c>
      <c r="Q373">
        <v>1</v>
      </c>
      <c r="W373">
        <v>0</v>
      </c>
      <c r="X373">
        <v>-1347562341</v>
      </c>
      <c r="Y373">
        <v>193.95000000000002</v>
      </c>
      <c r="AA373">
        <v>1</v>
      </c>
      <c r="AB373">
        <v>0</v>
      </c>
      <c r="AC373">
        <v>0</v>
      </c>
      <c r="AD373">
        <v>0</v>
      </c>
      <c r="AE373">
        <v>1</v>
      </c>
      <c r="AF373">
        <v>0</v>
      </c>
      <c r="AG373">
        <v>0</v>
      </c>
      <c r="AH373">
        <v>0</v>
      </c>
      <c r="AI373">
        <v>1</v>
      </c>
      <c r="AJ373">
        <v>1</v>
      </c>
      <c r="AK373">
        <v>1</v>
      </c>
      <c r="AL373">
        <v>1</v>
      </c>
      <c r="AN373">
        <v>0</v>
      </c>
      <c r="AO373">
        <v>1</v>
      </c>
      <c r="AP373">
        <v>1</v>
      </c>
      <c r="AQ373">
        <v>0</v>
      </c>
      <c r="AR373">
        <v>0</v>
      </c>
      <c r="AS373" t="s">
        <v>3</v>
      </c>
      <c r="AT373">
        <v>64.650000000000006</v>
      </c>
      <c r="AU373" t="s">
        <v>183</v>
      </c>
      <c r="AV373">
        <v>0</v>
      </c>
      <c r="AW373">
        <v>2</v>
      </c>
      <c r="AX373">
        <v>76148727</v>
      </c>
      <c r="AY373">
        <v>1</v>
      </c>
      <c r="AZ373">
        <v>0</v>
      </c>
      <c r="BA373">
        <v>373</v>
      </c>
      <c r="BB373">
        <v>0</v>
      </c>
      <c r="BC373">
        <v>0</v>
      </c>
      <c r="BD373">
        <v>0</v>
      </c>
      <c r="BE373">
        <v>0</v>
      </c>
      <c r="BF373">
        <v>0</v>
      </c>
      <c r="BG373">
        <v>0</v>
      </c>
      <c r="BH373">
        <v>0</v>
      </c>
      <c r="BI373">
        <v>0</v>
      </c>
      <c r="BJ373">
        <v>0</v>
      </c>
      <c r="BK373">
        <v>0</v>
      </c>
      <c r="BL373">
        <v>0</v>
      </c>
      <c r="BM373">
        <v>0</v>
      </c>
      <c r="BN373">
        <v>0</v>
      </c>
      <c r="BO373">
        <v>0</v>
      </c>
      <c r="BP373">
        <v>0</v>
      </c>
      <c r="BQ373">
        <v>0</v>
      </c>
      <c r="BR373">
        <v>0</v>
      </c>
      <c r="BS373">
        <v>0</v>
      </c>
      <c r="BT373">
        <v>0</v>
      </c>
      <c r="BU373">
        <v>0</v>
      </c>
      <c r="BV373">
        <v>0</v>
      </c>
      <c r="BW373">
        <v>0</v>
      </c>
      <c r="CX373">
        <f>Y373*Source!I176</f>
        <v>11.637</v>
      </c>
      <c r="CY373">
        <f>AA373</f>
        <v>1</v>
      </c>
      <c r="CZ373">
        <f>AE373</f>
        <v>1</v>
      </c>
      <c r="DA373">
        <f>AI373</f>
        <v>1</v>
      </c>
      <c r="DB373">
        <f>ROUND((ROUND(AT373*CZ373,2)*3),6)</f>
        <v>193.95</v>
      </c>
      <c r="DC373">
        <f>ROUND((ROUND(AT373*AG373,2)*3),6)</f>
        <v>0</v>
      </c>
    </row>
    <row r="374" spans="1:107" x14ac:dyDescent="0.2">
      <c r="A374">
        <f>ROW(Source!A177)</f>
        <v>177</v>
      </c>
      <c r="B374">
        <v>76147894</v>
      </c>
      <c r="C374">
        <v>76148713</v>
      </c>
      <c r="D374">
        <v>42475093</v>
      </c>
      <c r="E374">
        <v>1</v>
      </c>
      <c r="F374">
        <v>1</v>
      </c>
      <c r="G374">
        <v>1</v>
      </c>
      <c r="H374">
        <v>1</v>
      </c>
      <c r="I374" t="s">
        <v>752</v>
      </c>
      <c r="J374" t="s">
        <v>3</v>
      </c>
      <c r="K374" t="s">
        <v>663</v>
      </c>
      <c r="L374">
        <v>1369</v>
      </c>
      <c r="N374">
        <v>1013</v>
      </c>
      <c r="O374" t="s">
        <v>623</v>
      </c>
      <c r="P374" t="s">
        <v>623</v>
      </c>
      <c r="Q374">
        <v>1</v>
      </c>
      <c r="W374">
        <v>0</v>
      </c>
      <c r="X374">
        <v>-927003078</v>
      </c>
      <c r="Y374">
        <v>1209.5999999999999</v>
      </c>
      <c r="AA374">
        <v>0</v>
      </c>
      <c r="AB374">
        <v>0</v>
      </c>
      <c r="AC374">
        <v>0</v>
      </c>
      <c r="AD374">
        <v>11.06</v>
      </c>
      <c r="AE374">
        <v>0</v>
      </c>
      <c r="AF374">
        <v>0</v>
      </c>
      <c r="AG374">
        <v>0</v>
      </c>
      <c r="AH374">
        <v>11.06</v>
      </c>
      <c r="AI374">
        <v>1</v>
      </c>
      <c r="AJ374">
        <v>1</v>
      </c>
      <c r="AK374">
        <v>1</v>
      </c>
      <c r="AL374">
        <v>1</v>
      </c>
      <c r="AN374">
        <v>0</v>
      </c>
      <c r="AO374">
        <v>1</v>
      </c>
      <c r="AP374">
        <v>1</v>
      </c>
      <c r="AQ374">
        <v>0</v>
      </c>
      <c r="AR374">
        <v>0</v>
      </c>
      <c r="AS374" t="s">
        <v>3</v>
      </c>
      <c r="AT374">
        <v>336</v>
      </c>
      <c r="AU374" t="s">
        <v>191</v>
      </c>
      <c r="AV374">
        <v>1</v>
      </c>
      <c r="AW374">
        <v>2</v>
      </c>
      <c r="AX374">
        <v>76148721</v>
      </c>
      <c r="AY374">
        <v>1</v>
      </c>
      <c r="AZ374">
        <v>0</v>
      </c>
      <c r="BA374">
        <v>374</v>
      </c>
      <c r="BB374">
        <v>0</v>
      </c>
      <c r="BC374">
        <v>0</v>
      </c>
      <c r="BD374">
        <v>0</v>
      </c>
      <c r="BE374">
        <v>0</v>
      </c>
      <c r="BF374">
        <v>0</v>
      </c>
      <c r="BG374">
        <v>0</v>
      </c>
      <c r="BH374">
        <v>0</v>
      </c>
      <c r="BI374">
        <v>0</v>
      </c>
      <c r="BJ374">
        <v>0</v>
      </c>
      <c r="BK374">
        <v>0</v>
      </c>
      <c r="BL374">
        <v>0</v>
      </c>
      <c r="BM374">
        <v>0</v>
      </c>
      <c r="BN374">
        <v>0</v>
      </c>
      <c r="BO374">
        <v>0</v>
      </c>
      <c r="BP374">
        <v>0</v>
      </c>
      <c r="BQ374">
        <v>0</v>
      </c>
      <c r="BR374">
        <v>0</v>
      </c>
      <c r="BS374">
        <v>0</v>
      </c>
      <c r="BT374">
        <v>0</v>
      </c>
      <c r="BU374">
        <v>0</v>
      </c>
      <c r="BV374">
        <v>0</v>
      </c>
      <c r="BW374">
        <v>0</v>
      </c>
      <c r="CX374">
        <f>Y374*Source!I177</f>
        <v>72.575999999999993</v>
      </c>
      <c r="CY374">
        <f>AD374</f>
        <v>11.06</v>
      </c>
      <c r="CZ374">
        <f>AH374</f>
        <v>11.06</v>
      </c>
      <c r="DA374">
        <f>AL374</f>
        <v>1</v>
      </c>
      <c r="DB374">
        <f>ROUND(((ROUND(AT374*CZ374,2)*3)*1.2),6)</f>
        <v>13378.175999999999</v>
      </c>
      <c r="DC374">
        <f>ROUND(((ROUND(AT374*AG374,2)*3)*1.2),6)</f>
        <v>0</v>
      </c>
    </row>
    <row r="375" spans="1:107" x14ac:dyDescent="0.2">
      <c r="A375">
        <f>ROW(Source!A177)</f>
        <v>177</v>
      </c>
      <c r="B375">
        <v>76147894</v>
      </c>
      <c r="C375">
        <v>76148713</v>
      </c>
      <c r="D375">
        <v>121548</v>
      </c>
      <c r="E375">
        <v>1</v>
      </c>
      <c r="F375">
        <v>1</v>
      </c>
      <c r="G375">
        <v>1</v>
      </c>
      <c r="H375">
        <v>1</v>
      </c>
      <c r="I375" t="s">
        <v>30</v>
      </c>
      <c r="J375" t="s">
        <v>3</v>
      </c>
      <c r="K375" t="s">
        <v>628</v>
      </c>
      <c r="L375">
        <v>608254</v>
      </c>
      <c r="N375">
        <v>1013</v>
      </c>
      <c r="O375" t="s">
        <v>629</v>
      </c>
      <c r="P375" t="s">
        <v>629</v>
      </c>
      <c r="Q375">
        <v>1</v>
      </c>
      <c r="W375">
        <v>0</v>
      </c>
      <c r="X375">
        <v>-185737400</v>
      </c>
      <c r="Y375">
        <v>488.30399999999992</v>
      </c>
      <c r="AA375">
        <v>0</v>
      </c>
      <c r="AB375">
        <v>0</v>
      </c>
      <c r="AC375">
        <v>0</v>
      </c>
      <c r="AD375">
        <v>0</v>
      </c>
      <c r="AE375">
        <v>0</v>
      </c>
      <c r="AF375">
        <v>0</v>
      </c>
      <c r="AG375">
        <v>0</v>
      </c>
      <c r="AH375">
        <v>0</v>
      </c>
      <c r="AI375">
        <v>1</v>
      </c>
      <c r="AJ375">
        <v>1</v>
      </c>
      <c r="AK375">
        <v>1</v>
      </c>
      <c r="AL375">
        <v>1</v>
      </c>
      <c r="AN375">
        <v>0</v>
      </c>
      <c r="AO375">
        <v>1</v>
      </c>
      <c r="AP375">
        <v>1</v>
      </c>
      <c r="AQ375">
        <v>0</v>
      </c>
      <c r="AR375">
        <v>0</v>
      </c>
      <c r="AS375" t="s">
        <v>3</v>
      </c>
      <c r="AT375">
        <v>135.63999999999999</v>
      </c>
      <c r="AU375" t="s">
        <v>191</v>
      </c>
      <c r="AV375">
        <v>2</v>
      </c>
      <c r="AW375">
        <v>2</v>
      </c>
      <c r="AX375">
        <v>76148722</v>
      </c>
      <c r="AY375">
        <v>1</v>
      </c>
      <c r="AZ375">
        <v>0</v>
      </c>
      <c r="BA375">
        <v>375</v>
      </c>
      <c r="BB375">
        <v>0</v>
      </c>
      <c r="BC375">
        <v>0</v>
      </c>
      <c r="BD375">
        <v>0</v>
      </c>
      <c r="BE375">
        <v>0</v>
      </c>
      <c r="BF375">
        <v>0</v>
      </c>
      <c r="BG375">
        <v>0</v>
      </c>
      <c r="BH375">
        <v>0</v>
      </c>
      <c r="BI375">
        <v>0</v>
      </c>
      <c r="BJ375">
        <v>0</v>
      </c>
      <c r="BK375">
        <v>0</v>
      </c>
      <c r="BL375">
        <v>0</v>
      </c>
      <c r="BM375">
        <v>0</v>
      </c>
      <c r="BN375">
        <v>0</v>
      </c>
      <c r="BO375">
        <v>0</v>
      </c>
      <c r="BP375">
        <v>0</v>
      </c>
      <c r="BQ375">
        <v>0</v>
      </c>
      <c r="BR375">
        <v>0</v>
      </c>
      <c r="BS375">
        <v>0</v>
      </c>
      <c r="BT375">
        <v>0</v>
      </c>
      <c r="BU375">
        <v>0</v>
      </c>
      <c r="BV375">
        <v>0</v>
      </c>
      <c r="BW375">
        <v>0</v>
      </c>
      <c r="CX375">
        <f>Y375*Source!I177</f>
        <v>29.298239999999993</v>
      </c>
      <c r="CY375">
        <f>AD375</f>
        <v>0</v>
      </c>
      <c r="CZ375">
        <f>AH375</f>
        <v>0</v>
      </c>
      <c r="DA375">
        <f>AL375</f>
        <v>1</v>
      </c>
      <c r="DB375">
        <f>ROUND(((ROUND(AT375*CZ375,2)*3)*1.2),6)</f>
        <v>0</v>
      </c>
      <c r="DC375">
        <f>ROUND(((ROUND(AT375*AG375,2)*3)*1.2),6)</f>
        <v>0</v>
      </c>
    </row>
    <row r="376" spans="1:107" x14ac:dyDescent="0.2">
      <c r="A376">
        <f>ROW(Source!A177)</f>
        <v>177</v>
      </c>
      <c r="B376">
        <v>76147894</v>
      </c>
      <c r="C376">
        <v>76148713</v>
      </c>
      <c r="D376">
        <v>48976039</v>
      </c>
      <c r="E376">
        <v>1</v>
      </c>
      <c r="F376">
        <v>1</v>
      </c>
      <c r="G376">
        <v>1</v>
      </c>
      <c r="H376">
        <v>2</v>
      </c>
      <c r="I376" t="s">
        <v>691</v>
      </c>
      <c r="J376" t="s">
        <v>692</v>
      </c>
      <c r="K376" t="s">
        <v>693</v>
      </c>
      <c r="L376">
        <v>1368</v>
      </c>
      <c r="N376">
        <v>1011</v>
      </c>
      <c r="O376" t="s">
        <v>633</v>
      </c>
      <c r="P376" t="s">
        <v>633</v>
      </c>
      <c r="Q376">
        <v>1</v>
      </c>
      <c r="W376">
        <v>0</v>
      </c>
      <c r="X376">
        <v>-1683568813</v>
      </c>
      <c r="Y376">
        <v>244.15199999999996</v>
      </c>
      <c r="AA376">
        <v>0</v>
      </c>
      <c r="AB376">
        <v>425.57</v>
      </c>
      <c r="AC376">
        <v>25.1</v>
      </c>
      <c r="AD376">
        <v>0</v>
      </c>
      <c r="AE376">
        <v>0</v>
      </c>
      <c r="AF376">
        <v>425.57</v>
      </c>
      <c r="AG376">
        <v>25.1</v>
      </c>
      <c r="AH376">
        <v>0</v>
      </c>
      <c r="AI376">
        <v>1</v>
      </c>
      <c r="AJ376">
        <v>1</v>
      </c>
      <c r="AK376">
        <v>1</v>
      </c>
      <c r="AL376">
        <v>1</v>
      </c>
      <c r="AN376">
        <v>0</v>
      </c>
      <c r="AO376">
        <v>1</v>
      </c>
      <c r="AP376">
        <v>1</v>
      </c>
      <c r="AQ376">
        <v>0</v>
      </c>
      <c r="AR376">
        <v>0</v>
      </c>
      <c r="AS376" t="s">
        <v>3</v>
      </c>
      <c r="AT376">
        <v>67.819999999999993</v>
      </c>
      <c r="AU376" t="s">
        <v>191</v>
      </c>
      <c r="AV376">
        <v>0</v>
      </c>
      <c r="AW376">
        <v>2</v>
      </c>
      <c r="AX376">
        <v>76148723</v>
      </c>
      <c r="AY376">
        <v>1</v>
      </c>
      <c r="AZ376">
        <v>0</v>
      </c>
      <c r="BA376">
        <v>376</v>
      </c>
      <c r="BB376">
        <v>0</v>
      </c>
      <c r="BC376">
        <v>0</v>
      </c>
      <c r="BD376">
        <v>0</v>
      </c>
      <c r="BE376">
        <v>0</v>
      </c>
      <c r="BF376">
        <v>0</v>
      </c>
      <c r="BG376">
        <v>0</v>
      </c>
      <c r="BH376">
        <v>0</v>
      </c>
      <c r="BI376">
        <v>0</v>
      </c>
      <c r="BJ376">
        <v>0</v>
      </c>
      <c r="BK376">
        <v>0</v>
      </c>
      <c r="BL376">
        <v>0</v>
      </c>
      <c r="BM376">
        <v>0</v>
      </c>
      <c r="BN376">
        <v>0</v>
      </c>
      <c r="BO376">
        <v>0</v>
      </c>
      <c r="BP376">
        <v>0</v>
      </c>
      <c r="BQ376">
        <v>0</v>
      </c>
      <c r="BR376">
        <v>0</v>
      </c>
      <c r="BS376">
        <v>0</v>
      </c>
      <c r="BT376">
        <v>0</v>
      </c>
      <c r="BU376">
        <v>0</v>
      </c>
      <c r="BV376">
        <v>0</v>
      </c>
      <c r="BW376">
        <v>0</v>
      </c>
      <c r="CX376">
        <f>Y376*Source!I177</f>
        <v>14.649119999999996</v>
      </c>
      <c r="CY376">
        <f>AB376</f>
        <v>425.57</v>
      </c>
      <c r="CZ376">
        <f>AF376</f>
        <v>425.57</v>
      </c>
      <c r="DA376">
        <f>AJ376</f>
        <v>1</v>
      </c>
      <c r="DB376">
        <f>ROUND(((ROUND(AT376*CZ376,2)*3)*1.2),6)</f>
        <v>103903.776</v>
      </c>
      <c r="DC376">
        <f>ROUND(((ROUND(AT376*AG376,2)*3)*1.2),6)</f>
        <v>6128.2079999999996</v>
      </c>
    </row>
    <row r="377" spans="1:107" x14ac:dyDescent="0.2">
      <c r="A377">
        <f>ROW(Source!A177)</f>
        <v>177</v>
      </c>
      <c r="B377">
        <v>76147894</v>
      </c>
      <c r="C377">
        <v>76148713</v>
      </c>
      <c r="D377">
        <v>48976112</v>
      </c>
      <c r="E377">
        <v>1</v>
      </c>
      <c r="F377">
        <v>1</v>
      </c>
      <c r="G377">
        <v>1</v>
      </c>
      <c r="H377">
        <v>2</v>
      </c>
      <c r="I377" t="s">
        <v>694</v>
      </c>
      <c r="J377" t="s">
        <v>695</v>
      </c>
      <c r="K377" t="s">
        <v>696</v>
      </c>
      <c r="L377">
        <v>1368</v>
      </c>
      <c r="N377">
        <v>1011</v>
      </c>
      <c r="O377" t="s">
        <v>633</v>
      </c>
      <c r="P377" t="s">
        <v>633</v>
      </c>
      <c r="Q377">
        <v>1</v>
      </c>
      <c r="W377">
        <v>0</v>
      </c>
      <c r="X377">
        <v>372233507</v>
      </c>
      <c r="Y377">
        <v>14.903999999999996</v>
      </c>
      <c r="AA377">
        <v>0</v>
      </c>
      <c r="AB377">
        <v>16.64</v>
      </c>
      <c r="AC377">
        <v>0</v>
      </c>
      <c r="AD377">
        <v>0</v>
      </c>
      <c r="AE377">
        <v>0</v>
      </c>
      <c r="AF377">
        <v>16.64</v>
      </c>
      <c r="AG377">
        <v>0</v>
      </c>
      <c r="AH377">
        <v>0</v>
      </c>
      <c r="AI377">
        <v>1</v>
      </c>
      <c r="AJ377">
        <v>1</v>
      </c>
      <c r="AK377">
        <v>1</v>
      </c>
      <c r="AL377">
        <v>1</v>
      </c>
      <c r="AN377">
        <v>0</v>
      </c>
      <c r="AO377">
        <v>1</v>
      </c>
      <c r="AP377">
        <v>1</v>
      </c>
      <c r="AQ377">
        <v>0</v>
      </c>
      <c r="AR377">
        <v>0</v>
      </c>
      <c r="AS377" t="s">
        <v>3</v>
      </c>
      <c r="AT377">
        <v>4.1399999999999997</v>
      </c>
      <c r="AU377" t="s">
        <v>191</v>
      </c>
      <c r="AV377">
        <v>0</v>
      </c>
      <c r="AW377">
        <v>2</v>
      </c>
      <c r="AX377">
        <v>76148724</v>
      </c>
      <c r="AY377">
        <v>1</v>
      </c>
      <c r="AZ377">
        <v>0</v>
      </c>
      <c r="BA377">
        <v>377</v>
      </c>
      <c r="BB377">
        <v>0</v>
      </c>
      <c r="BC377">
        <v>0</v>
      </c>
      <c r="BD377">
        <v>0</v>
      </c>
      <c r="BE377">
        <v>0</v>
      </c>
      <c r="BF377">
        <v>0</v>
      </c>
      <c r="BG377">
        <v>0</v>
      </c>
      <c r="BH377">
        <v>0</v>
      </c>
      <c r="BI377">
        <v>0</v>
      </c>
      <c r="BJ377">
        <v>0</v>
      </c>
      <c r="BK377">
        <v>0</v>
      </c>
      <c r="BL377">
        <v>0</v>
      </c>
      <c r="BM377">
        <v>0</v>
      </c>
      <c r="BN377">
        <v>0</v>
      </c>
      <c r="BO377">
        <v>0</v>
      </c>
      <c r="BP377">
        <v>0</v>
      </c>
      <c r="BQ377">
        <v>0</v>
      </c>
      <c r="BR377">
        <v>0</v>
      </c>
      <c r="BS377">
        <v>0</v>
      </c>
      <c r="BT377">
        <v>0</v>
      </c>
      <c r="BU377">
        <v>0</v>
      </c>
      <c r="BV377">
        <v>0</v>
      </c>
      <c r="BW377">
        <v>0</v>
      </c>
      <c r="CX377">
        <f>Y377*Source!I177</f>
        <v>0.8942399999999997</v>
      </c>
      <c r="CY377">
        <f>AB377</f>
        <v>16.64</v>
      </c>
      <c r="CZ377">
        <f>AF377</f>
        <v>16.64</v>
      </c>
      <c r="DA377">
        <f>AJ377</f>
        <v>1</v>
      </c>
      <c r="DB377">
        <f>ROUND(((ROUND(AT377*CZ377,2)*3)*1.2),6)</f>
        <v>248.00399999999999</v>
      </c>
      <c r="DC377">
        <f>ROUND(((ROUND(AT377*AG377,2)*3)*1.2),6)</f>
        <v>0</v>
      </c>
    </row>
    <row r="378" spans="1:107" x14ac:dyDescent="0.2">
      <c r="A378">
        <f>ROW(Source!A177)</f>
        <v>177</v>
      </c>
      <c r="B378">
        <v>76147894</v>
      </c>
      <c r="C378">
        <v>76148713</v>
      </c>
      <c r="D378">
        <v>48914824</v>
      </c>
      <c r="E378">
        <v>1</v>
      </c>
      <c r="F378">
        <v>1</v>
      </c>
      <c r="G378">
        <v>1</v>
      </c>
      <c r="H378">
        <v>3</v>
      </c>
      <c r="I378" t="s">
        <v>753</v>
      </c>
      <c r="J378" t="s">
        <v>754</v>
      </c>
      <c r="K378" t="s">
        <v>755</v>
      </c>
      <c r="L378">
        <v>1354</v>
      </c>
      <c r="N378">
        <v>1010</v>
      </c>
      <c r="O378" t="s">
        <v>149</v>
      </c>
      <c r="P378" t="s">
        <v>149</v>
      </c>
      <c r="Q378">
        <v>1</v>
      </c>
      <c r="W378">
        <v>0</v>
      </c>
      <c r="X378">
        <v>117063084</v>
      </c>
      <c r="Y378">
        <v>61.800000000000004</v>
      </c>
      <c r="AA378">
        <v>143.94</v>
      </c>
      <c r="AB378">
        <v>0</v>
      </c>
      <c r="AC378">
        <v>0</v>
      </c>
      <c r="AD378">
        <v>0</v>
      </c>
      <c r="AE378">
        <v>143.94</v>
      </c>
      <c r="AF378">
        <v>0</v>
      </c>
      <c r="AG378">
        <v>0</v>
      </c>
      <c r="AH378">
        <v>0</v>
      </c>
      <c r="AI378">
        <v>1</v>
      </c>
      <c r="AJ378">
        <v>1</v>
      </c>
      <c r="AK378">
        <v>1</v>
      </c>
      <c r="AL378">
        <v>1</v>
      </c>
      <c r="AN378">
        <v>0</v>
      </c>
      <c r="AO378">
        <v>1</v>
      </c>
      <c r="AP378">
        <v>1</v>
      </c>
      <c r="AQ378">
        <v>0</v>
      </c>
      <c r="AR378">
        <v>0</v>
      </c>
      <c r="AS378" t="s">
        <v>3</v>
      </c>
      <c r="AT378">
        <v>20.6</v>
      </c>
      <c r="AU378" t="s">
        <v>183</v>
      </c>
      <c r="AV378">
        <v>0</v>
      </c>
      <c r="AW378">
        <v>2</v>
      </c>
      <c r="AX378">
        <v>76148725</v>
      </c>
      <c r="AY378">
        <v>1</v>
      </c>
      <c r="AZ378">
        <v>0</v>
      </c>
      <c r="BA378">
        <v>378</v>
      </c>
      <c r="BB378">
        <v>0</v>
      </c>
      <c r="BC378">
        <v>0</v>
      </c>
      <c r="BD378">
        <v>0</v>
      </c>
      <c r="BE378">
        <v>0</v>
      </c>
      <c r="BF378">
        <v>0</v>
      </c>
      <c r="BG378">
        <v>0</v>
      </c>
      <c r="BH378">
        <v>0</v>
      </c>
      <c r="BI378">
        <v>0</v>
      </c>
      <c r="BJ378">
        <v>0</v>
      </c>
      <c r="BK378">
        <v>0</v>
      </c>
      <c r="BL378">
        <v>0</v>
      </c>
      <c r="BM378">
        <v>0</v>
      </c>
      <c r="BN378">
        <v>0</v>
      </c>
      <c r="BO378">
        <v>0</v>
      </c>
      <c r="BP378">
        <v>0</v>
      </c>
      <c r="BQ378">
        <v>0</v>
      </c>
      <c r="BR378">
        <v>0</v>
      </c>
      <c r="BS378">
        <v>0</v>
      </c>
      <c r="BT378">
        <v>0</v>
      </c>
      <c r="BU378">
        <v>0</v>
      </c>
      <c r="BV378">
        <v>0</v>
      </c>
      <c r="BW378">
        <v>0</v>
      </c>
      <c r="CX378">
        <f>Y378*Source!I177</f>
        <v>3.7080000000000002</v>
      </c>
      <c r="CY378">
        <f>AA378</f>
        <v>143.94</v>
      </c>
      <c r="CZ378">
        <f>AE378</f>
        <v>143.94</v>
      </c>
      <c r="DA378">
        <f>AI378</f>
        <v>1</v>
      </c>
      <c r="DB378">
        <f>ROUND((ROUND(AT378*CZ378,2)*3),6)</f>
        <v>8895.48</v>
      </c>
      <c r="DC378">
        <f>ROUND((ROUND(AT378*AG378,2)*3),6)</f>
        <v>0</v>
      </c>
    </row>
    <row r="379" spans="1:107" x14ac:dyDescent="0.2">
      <c r="A379">
        <f>ROW(Source!A177)</f>
        <v>177</v>
      </c>
      <c r="B379">
        <v>76147894</v>
      </c>
      <c r="C379">
        <v>76148713</v>
      </c>
      <c r="D379">
        <v>48965123</v>
      </c>
      <c r="E379">
        <v>1</v>
      </c>
      <c r="F379">
        <v>1</v>
      </c>
      <c r="G379">
        <v>1</v>
      </c>
      <c r="H379">
        <v>3</v>
      </c>
      <c r="I379" t="s">
        <v>756</v>
      </c>
      <c r="J379" t="s">
        <v>757</v>
      </c>
      <c r="K379" t="s">
        <v>758</v>
      </c>
      <c r="L379">
        <v>1354</v>
      </c>
      <c r="N379">
        <v>1010</v>
      </c>
      <c r="O379" t="s">
        <v>149</v>
      </c>
      <c r="P379" t="s">
        <v>149</v>
      </c>
      <c r="Q379">
        <v>1</v>
      </c>
      <c r="W379">
        <v>0</v>
      </c>
      <c r="X379">
        <v>-697730710</v>
      </c>
      <c r="Y379">
        <v>185.39999999999998</v>
      </c>
      <c r="AA379">
        <v>6.89</v>
      </c>
      <c r="AB379">
        <v>0</v>
      </c>
      <c r="AC379">
        <v>0</v>
      </c>
      <c r="AD379">
        <v>0</v>
      </c>
      <c r="AE379">
        <v>6.89</v>
      </c>
      <c r="AF379">
        <v>0</v>
      </c>
      <c r="AG379">
        <v>0</v>
      </c>
      <c r="AH379">
        <v>0</v>
      </c>
      <c r="AI379">
        <v>1</v>
      </c>
      <c r="AJ379">
        <v>1</v>
      </c>
      <c r="AK379">
        <v>1</v>
      </c>
      <c r="AL379">
        <v>1</v>
      </c>
      <c r="AN379">
        <v>0</v>
      </c>
      <c r="AO379">
        <v>1</v>
      </c>
      <c r="AP379">
        <v>1</v>
      </c>
      <c r="AQ379">
        <v>0</v>
      </c>
      <c r="AR379">
        <v>0</v>
      </c>
      <c r="AS379" t="s">
        <v>3</v>
      </c>
      <c r="AT379">
        <v>61.8</v>
      </c>
      <c r="AU379" t="s">
        <v>183</v>
      </c>
      <c r="AV379">
        <v>0</v>
      </c>
      <c r="AW379">
        <v>2</v>
      </c>
      <c r="AX379">
        <v>76148726</v>
      </c>
      <c r="AY379">
        <v>1</v>
      </c>
      <c r="AZ379">
        <v>0</v>
      </c>
      <c r="BA379">
        <v>379</v>
      </c>
      <c r="BB379">
        <v>0</v>
      </c>
      <c r="BC379">
        <v>0</v>
      </c>
      <c r="BD379">
        <v>0</v>
      </c>
      <c r="BE379">
        <v>0</v>
      </c>
      <c r="BF379">
        <v>0</v>
      </c>
      <c r="BG379">
        <v>0</v>
      </c>
      <c r="BH379">
        <v>0</v>
      </c>
      <c r="BI379">
        <v>0</v>
      </c>
      <c r="BJ379">
        <v>0</v>
      </c>
      <c r="BK379">
        <v>0</v>
      </c>
      <c r="BL379">
        <v>0</v>
      </c>
      <c r="BM379">
        <v>0</v>
      </c>
      <c r="BN379">
        <v>0</v>
      </c>
      <c r="BO379">
        <v>0</v>
      </c>
      <c r="BP379">
        <v>0</v>
      </c>
      <c r="BQ379">
        <v>0</v>
      </c>
      <c r="BR379">
        <v>0</v>
      </c>
      <c r="BS379">
        <v>0</v>
      </c>
      <c r="BT379">
        <v>0</v>
      </c>
      <c r="BU379">
        <v>0</v>
      </c>
      <c r="BV379">
        <v>0</v>
      </c>
      <c r="BW379">
        <v>0</v>
      </c>
      <c r="CX379">
        <f>Y379*Source!I177</f>
        <v>11.123999999999999</v>
      </c>
      <c r="CY379">
        <f>AA379</f>
        <v>6.89</v>
      </c>
      <c r="CZ379">
        <f>AE379</f>
        <v>6.89</v>
      </c>
      <c r="DA379">
        <f>AI379</f>
        <v>1</v>
      </c>
      <c r="DB379">
        <f>ROUND((ROUND(AT379*CZ379,2)*3),6)</f>
        <v>1277.4000000000001</v>
      </c>
      <c r="DC379">
        <f>ROUND((ROUND(AT379*AG379,2)*3),6)</f>
        <v>0</v>
      </c>
    </row>
    <row r="380" spans="1:107" x14ac:dyDescent="0.2">
      <c r="A380">
        <f>ROW(Source!A177)</f>
        <v>177</v>
      </c>
      <c r="B380">
        <v>76147894</v>
      </c>
      <c r="C380">
        <v>76148713</v>
      </c>
      <c r="D380">
        <v>48974791</v>
      </c>
      <c r="E380">
        <v>1</v>
      </c>
      <c r="F380">
        <v>1</v>
      </c>
      <c r="G380">
        <v>1</v>
      </c>
      <c r="H380">
        <v>3</v>
      </c>
      <c r="I380" t="s">
        <v>658</v>
      </c>
      <c r="J380" t="s">
        <v>659</v>
      </c>
      <c r="K380" t="s">
        <v>660</v>
      </c>
      <c r="L380">
        <v>1374</v>
      </c>
      <c r="N380">
        <v>1013</v>
      </c>
      <c r="O380" t="s">
        <v>661</v>
      </c>
      <c r="P380" t="s">
        <v>661</v>
      </c>
      <c r="Q380">
        <v>1</v>
      </c>
      <c r="W380">
        <v>0</v>
      </c>
      <c r="X380">
        <v>-1347562341</v>
      </c>
      <c r="Y380">
        <v>193.95000000000002</v>
      </c>
      <c r="AA380">
        <v>1</v>
      </c>
      <c r="AB380">
        <v>0</v>
      </c>
      <c r="AC380">
        <v>0</v>
      </c>
      <c r="AD380">
        <v>0</v>
      </c>
      <c r="AE380">
        <v>1</v>
      </c>
      <c r="AF380">
        <v>0</v>
      </c>
      <c r="AG380">
        <v>0</v>
      </c>
      <c r="AH380">
        <v>0</v>
      </c>
      <c r="AI380">
        <v>1</v>
      </c>
      <c r="AJ380">
        <v>1</v>
      </c>
      <c r="AK380">
        <v>1</v>
      </c>
      <c r="AL380">
        <v>1</v>
      </c>
      <c r="AN380">
        <v>0</v>
      </c>
      <c r="AO380">
        <v>1</v>
      </c>
      <c r="AP380">
        <v>1</v>
      </c>
      <c r="AQ380">
        <v>0</v>
      </c>
      <c r="AR380">
        <v>0</v>
      </c>
      <c r="AS380" t="s">
        <v>3</v>
      </c>
      <c r="AT380">
        <v>64.650000000000006</v>
      </c>
      <c r="AU380" t="s">
        <v>183</v>
      </c>
      <c r="AV380">
        <v>0</v>
      </c>
      <c r="AW380">
        <v>2</v>
      </c>
      <c r="AX380">
        <v>76148727</v>
      </c>
      <c r="AY380">
        <v>1</v>
      </c>
      <c r="AZ380">
        <v>0</v>
      </c>
      <c r="BA380">
        <v>380</v>
      </c>
      <c r="BB380">
        <v>0</v>
      </c>
      <c r="BC380">
        <v>0</v>
      </c>
      <c r="BD380">
        <v>0</v>
      </c>
      <c r="BE380">
        <v>0</v>
      </c>
      <c r="BF380">
        <v>0</v>
      </c>
      <c r="BG380">
        <v>0</v>
      </c>
      <c r="BH380">
        <v>0</v>
      </c>
      <c r="BI380">
        <v>0</v>
      </c>
      <c r="BJ380">
        <v>0</v>
      </c>
      <c r="BK380">
        <v>0</v>
      </c>
      <c r="BL380">
        <v>0</v>
      </c>
      <c r="BM380">
        <v>0</v>
      </c>
      <c r="BN380">
        <v>0</v>
      </c>
      <c r="BO380">
        <v>0</v>
      </c>
      <c r="BP380">
        <v>0</v>
      </c>
      <c r="BQ380">
        <v>0</v>
      </c>
      <c r="BR380">
        <v>0</v>
      </c>
      <c r="BS380">
        <v>0</v>
      </c>
      <c r="BT380">
        <v>0</v>
      </c>
      <c r="BU380">
        <v>0</v>
      </c>
      <c r="BV380">
        <v>0</v>
      </c>
      <c r="BW380">
        <v>0</v>
      </c>
      <c r="CX380">
        <f>Y380*Source!I177</f>
        <v>11.637</v>
      </c>
      <c r="CY380">
        <f>AA380</f>
        <v>1</v>
      </c>
      <c r="CZ380">
        <f>AE380</f>
        <v>1</v>
      </c>
      <c r="DA380">
        <f>AI380</f>
        <v>1</v>
      </c>
      <c r="DB380">
        <f>ROUND((ROUND(AT380*CZ380,2)*3),6)</f>
        <v>193.95</v>
      </c>
      <c r="DC380">
        <f>ROUND((ROUND(AT380*AG380,2)*3),6)</f>
        <v>0</v>
      </c>
    </row>
    <row r="381" spans="1:107" x14ac:dyDescent="0.2">
      <c r="A381">
        <f>ROW(Source!A178)</f>
        <v>178</v>
      </c>
      <c r="B381">
        <v>76147896</v>
      </c>
      <c r="C381">
        <v>76148728</v>
      </c>
      <c r="D381">
        <v>42475093</v>
      </c>
      <c r="E381">
        <v>1</v>
      </c>
      <c r="F381">
        <v>1</v>
      </c>
      <c r="G381">
        <v>1</v>
      </c>
      <c r="H381">
        <v>1</v>
      </c>
      <c r="I381" t="s">
        <v>752</v>
      </c>
      <c r="J381" t="s">
        <v>3</v>
      </c>
      <c r="K381" t="s">
        <v>663</v>
      </c>
      <c r="L381">
        <v>1369</v>
      </c>
      <c r="N381">
        <v>1013</v>
      </c>
      <c r="O381" t="s">
        <v>623</v>
      </c>
      <c r="P381" t="s">
        <v>623</v>
      </c>
      <c r="Q381">
        <v>1</v>
      </c>
      <c r="W381">
        <v>0</v>
      </c>
      <c r="X381">
        <v>-927003078</v>
      </c>
      <c r="Y381">
        <v>1391.0399999999997</v>
      </c>
      <c r="AA381">
        <v>0</v>
      </c>
      <c r="AB381">
        <v>0</v>
      </c>
      <c r="AC381">
        <v>0</v>
      </c>
      <c r="AD381">
        <v>11.06</v>
      </c>
      <c r="AE381">
        <v>0</v>
      </c>
      <c r="AF381">
        <v>0</v>
      </c>
      <c r="AG381">
        <v>0</v>
      </c>
      <c r="AH381">
        <v>11.06</v>
      </c>
      <c r="AI381">
        <v>1</v>
      </c>
      <c r="AJ381">
        <v>1</v>
      </c>
      <c r="AK381">
        <v>1</v>
      </c>
      <c r="AL381">
        <v>1</v>
      </c>
      <c r="AN381">
        <v>0</v>
      </c>
      <c r="AO381">
        <v>1</v>
      </c>
      <c r="AP381">
        <v>1</v>
      </c>
      <c r="AQ381">
        <v>0</v>
      </c>
      <c r="AR381">
        <v>0</v>
      </c>
      <c r="AS381" t="s">
        <v>3</v>
      </c>
      <c r="AT381">
        <v>336</v>
      </c>
      <c r="AU381" t="s">
        <v>188</v>
      </c>
      <c r="AV381">
        <v>1</v>
      </c>
      <c r="AW381">
        <v>2</v>
      </c>
      <c r="AX381">
        <v>76148736</v>
      </c>
      <c r="AY381">
        <v>1</v>
      </c>
      <c r="AZ381">
        <v>0</v>
      </c>
      <c r="BA381">
        <v>381</v>
      </c>
      <c r="BB381">
        <v>0</v>
      </c>
      <c r="BC381">
        <v>0</v>
      </c>
      <c r="BD381">
        <v>0</v>
      </c>
      <c r="BE381">
        <v>0</v>
      </c>
      <c r="BF381">
        <v>0</v>
      </c>
      <c r="BG381">
        <v>0</v>
      </c>
      <c r="BH381">
        <v>0</v>
      </c>
      <c r="BI381">
        <v>0</v>
      </c>
      <c r="BJ381">
        <v>0</v>
      </c>
      <c r="BK381">
        <v>0</v>
      </c>
      <c r="BL381">
        <v>0</v>
      </c>
      <c r="BM381">
        <v>0</v>
      </c>
      <c r="BN381">
        <v>0</v>
      </c>
      <c r="BO381">
        <v>0</v>
      </c>
      <c r="BP381">
        <v>0</v>
      </c>
      <c r="BQ381">
        <v>0</v>
      </c>
      <c r="BR381">
        <v>0</v>
      </c>
      <c r="BS381">
        <v>0</v>
      </c>
      <c r="BT381">
        <v>0</v>
      </c>
      <c r="BU381">
        <v>0</v>
      </c>
      <c r="BV381">
        <v>0</v>
      </c>
      <c r="BW381">
        <v>0</v>
      </c>
      <c r="CX381">
        <f>Y381*Source!I178</f>
        <v>83.462399999999988</v>
      </c>
      <c r="CY381">
        <f>AD381</f>
        <v>11.06</v>
      </c>
      <c r="CZ381">
        <f>AH381</f>
        <v>11.06</v>
      </c>
      <c r="DA381">
        <f>AL381</f>
        <v>1</v>
      </c>
      <c r="DB381">
        <f>ROUND((((ROUND(AT381*CZ381,2)*3)*1.2)*1.15),6)</f>
        <v>15384.902400000001</v>
      </c>
      <c r="DC381">
        <f>ROUND((((ROUND(AT381*AG381,2)*3)*1.2)*1.15),6)</f>
        <v>0</v>
      </c>
    </row>
    <row r="382" spans="1:107" x14ac:dyDescent="0.2">
      <c r="A382">
        <f>ROW(Source!A178)</f>
        <v>178</v>
      </c>
      <c r="B382">
        <v>76147896</v>
      </c>
      <c r="C382">
        <v>76148728</v>
      </c>
      <c r="D382">
        <v>121548</v>
      </c>
      <c r="E382">
        <v>1</v>
      </c>
      <c r="F382">
        <v>1</v>
      </c>
      <c r="G382">
        <v>1</v>
      </c>
      <c r="H382">
        <v>1</v>
      </c>
      <c r="I382" t="s">
        <v>30</v>
      </c>
      <c r="J382" t="s">
        <v>3</v>
      </c>
      <c r="K382" t="s">
        <v>628</v>
      </c>
      <c r="L382">
        <v>608254</v>
      </c>
      <c r="N382">
        <v>1013</v>
      </c>
      <c r="O382" t="s">
        <v>629</v>
      </c>
      <c r="P382" t="s">
        <v>629</v>
      </c>
      <c r="Q382">
        <v>1</v>
      </c>
      <c r="W382">
        <v>0</v>
      </c>
      <c r="X382">
        <v>-185737400</v>
      </c>
      <c r="Y382">
        <v>561.54959999999983</v>
      </c>
      <c r="AA382">
        <v>0</v>
      </c>
      <c r="AB382">
        <v>0</v>
      </c>
      <c r="AC382">
        <v>0</v>
      </c>
      <c r="AD382">
        <v>0</v>
      </c>
      <c r="AE382">
        <v>0</v>
      </c>
      <c r="AF382">
        <v>0</v>
      </c>
      <c r="AG382">
        <v>0</v>
      </c>
      <c r="AH382">
        <v>0</v>
      </c>
      <c r="AI382">
        <v>1</v>
      </c>
      <c r="AJ382">
        <v>1</v>
      </c>
      <c r="AK382">
        <v>1</v>
      </c>
      <c r="AL382">
        <v>1</v>
      </c>
      <c r="AN382">
        <v>0</v>
      </c>
      <c r="AO382">
        <v>1</v>
      </c>
      <c r="AP382">
        <v>1</v>
      </c>
      <c r="AQ382">
        <v>0</v>
      </c>
      <c r="AR382">
        <v>0</v>
      </c>
      <c r="AS382" t="s">
        <v>3</v>
      </c>
      <c r="AT382">
        <v>135.63999999999999</v>
      </c>
      <c r="AU382" t="s">
        <v>188</v>
      </c>
      <c r="AV382">
        <v>2</v>
      </c>
      <c r="AW382">
        <v>2</v>
      </c>
      <c r="AX382">
        <v>76148737</v>
      </c>
      <c r="AY382">
        <v>1</v>
      </c>
      <c r="AZ382">
        <v>0</v>
      </c>
      <c r="BA382">
        <v>382</v>
      </c>
      <c r="BB382">
        <v>0</v>
      </c>
      <c r="BC382">
        <v>0</v>
      </c>
      <c r="BD382">
        <v>0</v>
      </c>
      <c r="BE382">
        <v>0</v>
      </c>
      <c r="BF382">
        <v>0</v>
      </c>
      <c r="BG382">
        <v>0</v>
      </c>
      <c r="BH382">
        <v>0</v>
      </c>
      <c r="BI382">
        <v>0</v>
      </c>
      <c r="BJ382">
        <v>0</v>
      </c>
      <c r="BK382">
        <v>0</v>
      </c>
      <c r="BL382">
        <v>0</v>
      </c>
      <c r="BM382">
        <v>0</v>
      </c>
      <c r="BN382">
        <v>0</v>
      </c>
      <c r="BO382">
        <v>0</v>
      </c>
      <c r="BP382">
        <v>0</v>
      </c>
      <c r="BQ382">
        <v>0</v>
      </c>
      <c r="BR382">
        <v>0</v>
      </c>
      <c r="BS382">
        <v>0</v>
      </c>
      <c r="BT382">
        <v>0</v>
      </c>
      <c r="BU382">
        <v>0</v>
      </c>
      <c r="BV382">
        <v>0</v>
      </c>
      <c r="BW382">
        <v>0</v>
      </c>
      <c r="CX382">
        <f>Y382*Source!I178</f>
        <v>33.692975999999987</v>
      </c>
      <c r="CY382">
        <f>AD382</f>
        <v>0</v>
      </c>
      <c r="CZ382">
        <f>AH382</f>
        <v>0</v>
      </c>
      <c r="DA382">
        <f>AL382</f>
        <v>1</v>
      </c>
      <c r="DB382">
        <f>ROUND((((ROUND(AT382*CZ382,2)*3)*1.2)*1.15),6)</f>
        <v>0</v>
      </c>
      <c r="DC382">
        <f>ROUND((((ROUND(AT382*AG382,2)*3)*1.2)*1.15),6)</f>
        <v>0</v>
      </c>
    </row>
    <row r="383" spans="1:107" x14ac:dyDescent="0.2">
      <c r="A383">
        <f>ROW(Source!A178)</f>
        <v>178</v>
      </c>
      <c r="B383">
        <v>76147896</v>
      </c>
      <c r="C383">
        <v>76148728</v>
      </c>
      <c r="D383">
        <v>48976039</v>
      </c>
      <c r="E383">
        <v>1</v>
      </c>
      <c r="F383">
        <v>1</v>
      </c>
      <c r="G383">
        <v>1</v>
      </c>
      <c r="H383">
        <v>2</v>
      </c>
      <c r="I383" t="s">
        <v>691</v>
      </c>
      <c r="J383" t="s">
        <v>692</v>
      </c>
      <c r="K383" t="s">
        <v>693</v>
      </c>
      <c r="L383">
        <v>1368</v>
      </c>
      <c r="N383">
        <v>1011</v>
      </c>
      <c r="O383" t="s">
        <v>633</v>
      </c>
      <c r="P383" t="s">
        <v>633</v>
      </c>
      <c r="Q383">
        <v>1</v>
      </c>
      <c r="W383">
        <v>0</v>
      </c>
      <c r="X383">
        <v>-1683568813</v>
      </c>
      <c r="Y383">
        <v>280.77479999999991</v>
      </c>
      <c r="AA383">
        <v>0</v>
      </c>
      <c r="AB383">
        <v>425.57</v>
      </c>
      <c r="AC383">
        <v>25.1</v>
      </c>
      <c r="AD383">
        <v>0</v>
      </c>
      <c r="AE383">
        <v>0</v>
      </c>
      <c r="AF383">
        <v>425.57</v>
      </c>
      <c r="AG383">
        <v>25.1</v>
      </c>
      <c r="AH383">
        <v>0</v>
      </c>
      <c r="AI383">
        <v>1</v>
      </c>
      <c r="AJ383">
        <v>1</v>
      </c>
      <c r="AK383">
        <v>1</v>
      </c>
      <c r="AL383">
        <v>1</v>
      </c>
      <c r="AN383">
        <v>0</v>
      </c>
      <c r="AO383">
        <v>1</v>
      </c>
      <c r="AP383">
        <v>1</v>
      </c>
      <c r="AQ383">
        <v>0</v>
      </c>
      <c r="AR383">
        <v>0</v>
      </c>
      <c r="AS383" t="s">
        <v>3</v>
      </c>
      <c r="AT383">
        <v>67.819999999999993</v>
      </c>
      <c r="AU383" t="s">
        <v>188</v>
      </c>
      <c r="AV383">
        <v>0</v>
      </c>
      <c r="AW383">
        <v>2</v>
      </c>
      <c r="AX383">
        <v>76148738</v>
      </c>
      <c r="AY383">
        <v>1</v>
      </c>
      <c r="AZ383">
        <v>0</v>
      </c>
      <c r="BA383">
        <v>383</v>
      </c>
      <c r="BB383">
        <v>0</v>
      </c>
      <c r="BC383">
        <v>0</v>
      </c>
      <c r="BD383">
        <v>0</v>
      </c>
      <c r="BE383">
        <v>0</v>
      </c>
      <c r="BF383">
        <v>0</v>
      </c>
      <c r="BG383">
        <v>0</v>
      </c>
      <c r="BH383">
        <v>0</v>
      </c>
      <c r="BI383">
        <v>0</v>
      </c>
      <c r="BJ383">
        <v>0</v>
      </c>
      <c r="BK383">
        <v>0</v>
      </c>
      <c r="BL383">
        <v>0</v>
      </c>
      <c r="BM383">
        <v>0</v>
      </c>
      <c r="BN383">
        <v>0</v>
      </c>
      <c r="BO383">
        <v>0</v>
      </c>
      <c r="BP383">
        <v>0</v>
      </c>
      <c r="BQ383">
        <v>0</v>
      </c>
      <c r="BR383">
        <v>0</v>
      </c>
      <c r="BS383">
        <v>0</v>
      </c>
      <c r="BT383">
        <v>0</v>
      </c>
      <c r="BU383">
        <v>0</v>
      </c>
      <c r="BV383">
        <v>0</v>
      </c>
      <c r="BW383">
        <v>0</v>
      </c>
      <c r="CX383">
        <f>Y383*Source!I178</f>
        <v>16.846487999999994</v>
      </c>
      <c r="CY383">
        <f>AB383</f>
        <v>425.57</v>
      </c>
      <c r="CZ383">
        <f>AF383</f>
        <v>425.57</v>
      </c>
      <c r="DA383">
        <f>AJ383</f>
        <v>1</v>
      </c>
      <c r="DB383">
        <f>ROUND((((ROUND(AT383*CZ383,2)*3)*1.2)*1.15),6)</f>
        <v>119489.34239999999</v>
      </c>
      <c r="DC383">
        <f>ROUND((((ROUND(AT383*AG383,2)*3)*1.2)*1.15),6)</f>
        <v>7047.4391999999998</v>
      </c>
    </row>
    <row r="384" spans="1:107" x14ac:dyDescent="0.2">
      <c r="A384">
        <f>ROW(Source!A178)</f>
        <v>178</v>
      </c>
      <c r="B384">
        <v>76147896</v>
      </c>
      <c r="C384">
        <v>76148728</v>
      </c>
      <c r="D384">
        <v>48976112</v>
      </c>
      <c r="E384">
        <v>1</v>
      </c>
      <c r="F384">
        <v>1</v>
      </c>
      <c r="G384">
        <v>1</v>
      </c>
      <c r="H384">
        <v>2</v>
      </c>
      <c r="I384" t="s">
        <v>694</v>
      </c>
      <c r="J384" t="s">
        <v>695</v>
      </c>
      <c r="K384" t="s">
        <v>696</v>
      </c>
      <c r="L384">
        <v>1368</v>
      </c>
      <c r="N384">
        <v>1011</v>
      </c>
      <c r="O384" t="s">
        <v>633</v>
      </c>
      <c r="P384" t="s">
        <v>633</v>
      </c>
      <c r="Q384">
        <v>1</v>
      </c>
      <c r="W384">
        <v>0</v>
      </c>
      <c r="X384">
        <v>372233507</v>
      </c>
      <c r="Y384">
        <v>17.139599999999994</v>
      </c>
      <c r="AA384">
        <v>0</v>
      </c>
      <c r="AB384">
        <v>16.64</v>
      </c>
      <c r="AC384">
        <v>0</v>
      </c>
      <c r="AD384">
        <v>0</v>
      </c>
      <c r="AE384">
        <v>0</v>
      </c>
      <c r="AF384">
        <v>16.64</v>
      </c>
      <c r="AG384">
        <v>0</v>
      </c>
      <c r="AH384">
        <v>0</v>
      </c>
      <c r="AI384">
        <v>1</v>
      </c>
      <c r="AJ384">
        <v>1</v>
      </c>
      <c r="AK384">
        <v>1</v>
      </c>
      <c r="AL384">
        <v>1</v>
      </c>
      <c r="AN384">
        <v>0</v>
      </c>
      <c r="AO384">
        <v>1</v>
      </c>
      <c r="AP384">
        <v>1</v>
      </c>
      <c r="AQ384">
        <v>0</v>
      </c>
      <c r="AR384">
        <v>0</v>
      </c>
      <c r="AS384" t="s">
        <v>3</v>
      </c>
      <c r="AT384">
        <v>4.1399999999999997</v>
      </c>
      <c r="AU384" t="s">
        <v>188</v>
      </c>
      <c r="AV384">
        <v>0</v>
      </c>
      <c r="AW384">
        <v>2</v>
      </c>
      <c r="AX384">
        <v>76148739</v>
      </c>
      <c r="AY384">
        <v>1</v>
      </c>
      <c r="AZ384">
        <v>0</v>
      </c>
      <c r="BA384">
        <v>384</v>
      </c>
      <c r="BB384">
        <v>0</v>
      </c>
      <c r="BC384">
        <v>0</v>
      </c>
      <c r="BD384">
        <v>0</v>
      </c>
      <c r="BE384">
        <v>0</v>
      </c>
      <c r="BF384">
        <v>0</v>
      </c>
      <c r="BG384">
        <v>0</v>
      </c>
      <c r="BH384">
        <v>0</v>
      </c>
      <c r="BI384">
        <v>0</v>
      </c>
      <c r="BJ384">
        <v>0</v>
      </c>
      <c r="BK384">
        <v>0</v>
      </c>
      <c r="BL384">
        <v>0</v>
      </c>
      <c r="BM384">
        <v>0</v>
      </c>
      <c r="BN384">
        <v>0</v>
      </c>
      <c r="BO384">
        <v>0</v>
      </c>
      <c r="BP384">
        <v>0</v>
      </c>
      <c r="BQ384">
        <v>0</v>
      </c>
      <c r="BR384">
        <v>0</v>
      </c>
      <c r="BS384">
        <v>0</v>
      </c>
      <c r="BT384">
        <v>0</v>
      </c>
      <c r="BU384">
        <v>0</v>
      </c>
      <c r="BV384">
        <v>0</v>
      </c>
      <c r="BW384">
        <v>0</v>
      </c>
      <c r="CX384">
        <f>Y384*Source!I178</f>
        <v>1.0283759999999997</v>
      </c>
      <c r="CY384">
        <f>AB384</f>
        <v>16.64</v>
      </c>
      <c r="CZ384">
        <f>AF384</f>
        <v>16.64</v>
      </c>
      <c r="DA384">
        <f>AJ384</f>
        <v>1</v>
      </c>
      <c r="DB384">
        <f>ROUND((((ROUND(AT384*CZ384,2)*3)*1.2)*1.15),6)</f>
        <v>285.20460000000003</v>
      </c>
      <c r="DC384">
        <f>ROUND((((ROUND(AT384*AG384,2)*3)*1.2)*1.15),6)</f>
        <v>0</v>
      </c>
    </row>
    <row r="385" spans="1:107" x14ac:dyDescent="0.2">
      <c r="A385">
        <f>ROW(Source!A178)</f>
        <v>178</v>
      </c>
      <c r="B385">
        <v>76147896</v>
      </c>
      <c r="C385">
        <v>76148728</v>
      </c>
      <c r="D385">
        <v>48914824</v>
      </c>
      <c r="E385">
        <v>1</v>
      </c>
      <c r="F385">
        <v>1</v>
      </c>
      <c r="G385">
        <v>1</v>
      </c>
      <c r="H385">
        <v>3</v>
      </c>
      <c r="I385" t="s">
        <v>753</v>
      </c>
      <c r="J385" t="s">
        <v>754</v>
      </c>
      <c r="K385" t="s">
        <v>755</v>
      </c>
      <c r="L385">
        <v>1354</v>
      </c>
      <c r="N385">
        <v>1010</v>
      </c>
      <c r="O385" t="s">
        <v>149</v>
      </c>
      <c r="P385" t="s">
        <v>149</v>
      </c>
      <c r="Q385">
        <v>1</v>
      </c>
      <c r="W385">
        <v>0</v>
      </c>
      <c r="X385">
        <v>117063084</v>
      </c>
      <c r="Y385">
        <v>61.800000000000004</v>
      </c>
      <c r="AA385">
        <v>143.94</v>
      </c>
      <c r="AB385">
        <v>0</v>
      </c>
      <c r="AC385">
        <v>0</v>
      </c>
      <c r="AD385">
        <v>0</v>
      </c>
      <c r="AE385">
        <v>143.94</v>
      </c>
      <c r="AF385">
        <v>0</v>
      </c>
      <c r="AG385">
        <v>0</v>
      </c>
      <c r="AH385">
        <v>0</v>
      </c>
      <c r="AI385">
        <v>1</v>
      </c>
      <c r="AJ385">
        <v>1</v>
      </c>
      <c r="AK385">
        <v>1</v>
      </c>
      <c r="AL385">
        <v>1</v>
      </c>
      <c r="AN385">
        <v>0</v>
      </c>
      <c r="AO385">
        <v>1</v>
      </c>
      <c r="AP385">
        <v>1</v>
      </c>
      <c r="AQ385">
        <v>0</v>
      </c>
      <c r="AR385">
        <v>0</v>
      </c>
      <c r="AS385" t="s">
        <v>3</v>
      </c>
      <c r="AT385">
        <v>20.6</v>
      </c>
      <c r="AU385" t="s">
        <v>183</v>
      </c>
      <c r="AV385">
        <v>0</v>
      </c>
      <c r="AW385">
        <v>2</v>
      </c>
      <c r="AX385">
        <v>76148740</v>
      </c>
      <c r="AY385">
        <v>1</v>
      </c>
      <c r="AZ385">
        <v>0</v>
      </c>
      <c r="BA385">
        <v>385</v>
      </c>
      <c r="BB385">
        <v>0</v>
      </c>
      <c r="BC385">
        <v>0</v>
      </c>
      <c r="BD385">
        <v>0</v>
      </c>
      <c r="BE385">
        <v>0</v>
      </c>
      <c r="BF385">
        <v>0</v>
      </c>
      <c r="BG385">
        <v>0</v>
      </c>
      <c r="BH385">
        <v>0</v>
      </c>
      <c r="BI385">
        <v>0</v>
      </c>
      <c r="BJ385">
        <v>0</v>
      </c>
      <c r="BK385">
        <v>0</v>
      </c>
      <c r="BL385">
        <v>0</v>
      </c>
      <c r="BM385">
        <v>0</v>
      </c>
      <c r="BN385">
        <v>0</v>
      </c>
      <c r="BO385">
        <v>0</v>
      </c>
      <c r="BP385">
        <v>0</v>
      </c>
      <c r="BQ385">
        <v>0</v>
      </c>
      <c r="BR385">
        <v>0</v>
      </c>
      <c r="BS385">
        <v>0</v>
      </c>
      <c r="BT385">
        <v>0</v>
      </c>
      <c r="BU385">
        <v>0</v>
      </c>
      <c r="BV385">
        <v>0</v>
      </c>
      <c r="BW385">
        <v>0</v>
      </c>
      <c r="CX385">
        <f>Y385*Source!I178</f>
        <v>3.7080000000000002</v>
      </c>
      <c r="CY385">
        <f>AA385</f>
        <v>143.94</v>
      </c>
      <c r="CZ385">
        <f>AE385</f>
        <v>143.94</v>
      </c>
      <c r="DA385">
        <f>AI385</f>
        <v>1</v>
      </c>
      <c r="DB385">
        <f>ROUND((ROUND(AT385*CZ385,2)*3),6)</f>
        <v>8895.48</v>
      </c>
      <c r="DC385">
        <f>ROUND((ROUND(AT385*AG385,2)*3),6)</f>
        <v>0</v>
      </c>
    </row>
    <row r="386" spans="1:107" x14ac:dyDescent="0.2">
      <c r="A386">
        <f>ROW(Source!A178)</f>
        <v>178</v>
      </c>
      <c r="B386">
        <v>76147896</v>
      </c>
      <c r="C386">
        <v>76148728</v>
      </c>
      <c r="D386">
        <v>48965123</v>
      </c>
      <c r="E386">
        <v>1</v>
      </c>
      <c r="F386">
        <v>1</v>
      </c>
      <c r="G386">
        <v>1</v>
      </c>
      <c r="H386">
        <v>3</v>
      </c>
      <c r="I386" t="s">
        <v>756</v>
      </c>
      <c r="J386" t="s">
        <v>757</v>
      </c>
      <c r="K386" t="s">
        <v>758</v>
      </c>
      <c r="L386">
        <v>1354</v>
      </c>
      <c r="N386">
        <v>1010</v>
      </c>
      <c r="O386" t="s">
        <v>149</v>
      </c>
      <c r="P386" t="s">
        <v>149</v>
      </c>
      <c r="Q386">
        <v>1</v>
      </c>
      <c r="W386">
        <v>0</v>
      </c>
      <c r="X386">
        <v>-697730710</v>
      </c>
      <c r="Y386">
        <v>185.39999999999998</v>
      </c>
      <c r="AA386">
        <v>6.89</v>
      </c>
      <c r="AB386">
        <v>0</v>
      </c>
      <c r="AC386">
        <v>0</v>
      </c>
      <c r="AD386">
        <v>0</v>
      </c>
      <c r="AE386">
        <v>6.89</v>
      </c>
      <c r="AF386">
        <v>0</v>
      </c>
      <c r="AG386">
        <v>0</v>
      </c>
      <c r="AH386">
        <v>0</v>
      </c>
      <c r="AI386">
        <v>1</v>
      </c>
      <c r="AJ386">
        <v>1</v>
      </c>
      <c r="AK386">
        <v>1</v>
      </c>
      <c r="AL386">
        <v>1</v>
      </c>
      <c r="AN386">
        <v>0</v>
      </c>
      <c r="AO386">
        <v>1</v>
      </c>
      <c r="AP386">
        <v>1</v>
      </c>
      <c r="AQ386">
        <v>0</v>
      </c>
      <c r="AR386">
        <v>0</v>
      </c>
      <c r="AS386" t="s">
        <v>3</v>
      </c>
      <c r="AT386">
        <v>61.8</v>
      </c>
      <c r="AU386" t="s">
        <v>183</v>
      </c>
      <c r="AV386">
        <v>0</v>
      </c>
      <c r="AW386">
        <v>2</v>
      </c>
      <c r="AX386">
        <v>76148741</v>
      </c>
      <c r="AY386">
        <v>1</v>
      </c>
      <c r="AZ386">
        <v>0</v>
      </c>
      <c r="BA386">
        <v>386</v>
      </c>
      <c r="BB386">
        <v>0</v>
      </c>
      <c r="BC386">
        <v>0</v>
      </c>
      <c r="BD386">
        <v>0</v>
      </c>
      <c r="BE386">
        <v>0</v>
      </c>
      <c r="BF386">
        <v>0</v>
      </c>
      <c r="BG386">
        <v>0</v>
      </c>
      <c r="BH386">
        <v>0</v>
      </c>
      <c r="BI386">
        <v>0</v>
      </c>
      <c r="BJ386">
        <v>0</v>
      </c>
      <c r="BK386">
        <v>0</v>
      </c>
      <c r="BL386">
        <v>0</v>
      </c>
      <c r="BM386">
        <v>0</v>
      </c>
      <c r="BN386">
        <v>0</v>
      </c>
      <c r="BO386">
        <v>0</v>
      </c>
      <c r="BP386">
        <v>0</v>
      </c>
      <c r="BQ386">
        <v>0</v>
      </c>
      <c r="BR386">
        <v>0</v>
      </c>
      <c r="BS386">
        <v>0</v>
      </c>
      <c r="BT386">
        <v>0</v>
      </c>
      <c r="BU386">
        <v>0</v>
      </c>
      <c r="BV386">
        <v>0</v>
      </c>
      <c r="BW386">
        <v>0</v>
      </c>
      <c r="CX386">
        <f>Y386*Source!I178</f>
        <v>11.123999999999999</v>
      </c>
      <c r="CY386">
        <f>AA386</f>
        <v>6.89</v>
      </c>
      <c r="CZ386">
        <f>AE386</f>
        <v>6.89</v>
      </c>
      <c r="DA386">
        <f>AI386</f>
        <v>1</v>
      </c>
      <c r="DB386">
        <f>ROUND((ROUND(AT386*CZ386,2)*3),6)</f>
        <v>1277.4000000000001</v>
      </c>
      <c r="DC386">
        <f>ROUND((ROUND(AT386*AG386,2)*3),6)</f>
        <v>0</v>
      </c>
    </row>
    <row r="387" spans="1:107" x14ac:dyDescent="0.2">
      <c r="A387">
        <f>ROW(Source!A178)</f>
        <v>178</v>
      </c>
      <c r="B387">
        <v>76147896</v>
      </c>
      <c r="C387">
        <v>76148728</v>
      </c>
      <c r="D387">
        <v>48974791</v>
      </c>
      <c r="E387">
        <v>1</v>
      </c>
      <c r="F387">
        <v>1</v>
      </c>
      <c r="G387">
        <v>1</v>
      </c>
      <c r="H387">
        <v>3</v>
      </c>
      <c r="I387" t="s">
        <v>658</v>
      </c>
      <c r="J387" t="s">
        <v>659</v>
      </c>
      <c r="K387" t="s">
        <v>660</v>
      </c>
      <c r="L387">
        <v>1374</v>
      </c>
      <c r="N387">
        <v>1013</v>
      </c>
      <c r="O387" t="s">
        <v>661</v>
      </c>
      <c r="P387" t="s">
        <v>661</v>
      </c>
      <c r="Q387">
        <v>1</v>
      </c>
      <c r="W387">
        <v>0</v>
      </c>
      <c r="X387">
        <v>-1347562341</v>
      </c>
      <c r="Y387">
        <v>193.95000000000002</v>
      </c>
      <c r="AA387">
        <v>1</v>
      </c>
      <c r="AB387">
        <v>0</v>
      </c>
      <c r="AC387">
        <v>0</v>
      </c>
      <c r="AD387">
        <v>0</v>
      </c>
      <c r="AE387">
        <v>1</v>
      </c>
      <c r="AF387">
        <v>0</v>
      </c>
      <c r="AG387">
        <v>0</v>
      </c>
      <c r="AH387">
        <v>0</v>
      </c>
      <c r="AI387">
        <v>1</v>
      </c>
      <c r="AJ387">
        <v>1</v>
      </c>
      <c r="AK387">
        <v>1</v>
      </c>
      <c r="AL387">
        <v>1</v>
      </c>
      <c r="AN387">
        <v>0</v>
      </c>
      <c r="AO387">
        <v>1</v>
      </c>
      <c r="AP387">
        <v>1</v>
      </c>
      <c r="AQ387">
        <v>0</v>
      </c>
      <c r="AR387">
        <v>0</v>
      </c>
      <c r="AS387" t="s">
        <v>3</v>
      </c>
      <c r="AT387">
        <v>64.650000000000006</v>
      </c>
      <c r="AU387" t="s">
        <v>183</v>
      </c>
      <c r="AV387">
        <v>0</v>
      </c>
      <c r="AW387">
        <v>2</v>
      </c>
      <c r="AX387">
        <v>76148742</v>
      </c>
      <c r="AY387">
        <v>1</v>
      </c>
      <c r="AZ387">
        <v>0</v>
      </c>
      <c r="BA387">
        <v>387</v>
      </c>
      <c r="BB387">
        <v>0</v>
      </c>
      <c r="BC387">
        <v>0</v>
      </c>
      <c r="BD387">
        <v>0</v>
      </c>
      <c r="BE387">
        <v>0</v>
      </c>
      <c r="BF387">
        <v>0</v>
      </c>
      <c r="BG387">
        <v>0</v>
      </c>
      <c r="BH387">
        <v>0</v>
      </c>
      <c r="BI387">
        <v>0</v>
      </c>
      <c r="BJ387">
        <v>0</v>
      </c>
      <c r="BK387">
        <v>0</v>
      </c>
      <c r="BL387">
        <v>0</v>
      </c>
      <c r="BM387">
        <v>0</v>
      </c>
      <c r="BN387">
        <v>0</v>
      </c>
      <c r="BO387">
        <v>0</v>
      </c>
      <c r="BP387">
        <v>0</v>
      </c>
      <c r="BQ387">
        <v>0</v>
      </c>
      <c r="BR387">
        <v>0</v>
      </c>
      <c r="BS387">
        <v>0</v>
      </c>
      <c r="BT387">
        <v>0</v>
      </c>
      <c r="BU387">
        <v>0</v>
      </c>
      <c r="BV387">
        <v>0</v>
      </c>
      <c r="BW387">
        <v>0</v>
      </c>
      <c r="CX387">
        <f>Y387*Source!I178</f>
        <v>11.637</v>
      </c>
      <c r="CY387">
        <f>AA387</f>
        <v>1</v>
      </c>
      <c r="CZ387">
        <f>AE387</f>
        <v>1</v>
      </c>
      <c r="DA387">
        <f>AI387</f>
        <v>1</v>
      </c>
      <c r="DB387">
        <f>ROUND((ROUND(AT387*CZ387,2)*3),6)</f>
        <v>193.95</v>
      </c>
      <c r="DC387">
        <f>ROUND((ROUND(AT387*AG387,2)*3),6)</f>
        <v>0</v>
      </c>
    </row>
    <row r="388" spans="1:107" x14ac:dyDescent="0.2">
      <c r="A388">
        <f>ROW(Source!A179)</f>
        <v>179</v>
      </c>
      <c r="B388">
        <v>76147894</v>
      </c>
      <c r="C388">
        <v>76148728</v>
      </c>
      <c r="D388">
        <v>42475093</v>
      </c>
      <c r="E388">
        <v>1</v>
      </c>
      <c r="F388">
        <v>1</v>
      </c>
      <c r="G388">
        <v>1</v>
      </c>
      <c r="H388">
        <v>1</v>
      </c>
      <c r="I388" t="s">
        <v>752</v>
      </c>
      <c r="J388" t="s">
        <v>3</v>
      </c>
      <c r="K388" t="s">
        <v>663</v>
      </c>
      <c r="L388">
        <v>1369</v>
      </c>
      <c r="N388">
        <v>1013</v>
      </c>
      <c r="O388" t="s">
        <v>623</v>
      </c>
      <c r="P388" t="s">
        <v>623</v>
      </c>
      <c r="Q388">
        <v>1</v>
      </c>
      <c r="W388">
        <v>0</v>
      </c>
      <c r="X388">
        <v>-927003078</v>
      </c>
      <c r="Y388">
        <v>1391.0399999999997</v>
      </c>
      <c r="AA388">
        <v>0</v>
      </c>
      <c r="AB388">
        <v>0</v>
      </c>
      <c r="AC388">
        <v>0</v>
      </c>
      <c r="AD388">
        <v>11.06</v>
      </c>
      <c r="AE388">
        <v>0</v>
      </c>
      <c r="AF388">
        <v>0</v>
      </c>
      <c r="AG388">
        <v>0</v>
      </c>
      <c r="AH388">
        <v>11.06</v>
      </c>
      <c r="AI388">
        <v>1</v>
      </c>
      <c r="AJ388">
        <v>1</v>
      </c>
      <c r="AK388">
        <v>1</v>
      </c>
      <c r="AL388">
        <v>1</v>
      </c>
      <c r="AN388">
        <v>0</v>
      </c>
      <c r="AO388">
        <v>1</v>
      </c>
      <c r="AP388">
        <v>1</v>
      </c>
      <c r="AQ388">
        <v>0</v>
      </c>
      <c r="AR388">
        <v>0</v>
      </c>
      <c r="AS388" t="s">
        <v>3</v>
      </c>
      <c r="AT388">
        <v>336</v>
      </c>
      <c r="AU388" t="s">
        <v>188</v>
      </c>
      <c r="AV388">
        <v>1</v>
      </c>
      <c r="AW388">
        <v>2</v>
      </c>
      <c r="AX388">
        <v>76148736</v>
      </c>
      <c r="AY388">
        <v>1</v>
      </c>
      <c r="AZ388">
        <v>0</v>
      </c>
      <c r="BA388">
        <v>388</v>
      </c>
      <c r="BB388">
        <v>0</v>
      </c>
      <c r="BC388">
        <v>0</v>
      </c>
      <c r="BD388">
        <v>0</v>
      </c>
      <c r="BE388">
        <v>0</v>
      </c>
      <c r="BF388">
        <v>0</v>
      </c>
      <c r="BG388">
        <v>0</v>
      </c>
      <c r="BH388">
        <v>0</v>
      </c>
      <c r="BI388">
        <v>0</v>
      </c>
      <c r="BJ388">
        <v>0</v>
      </c>
      <c r="BK388">
        <v>0</v>
      </c>
      <c r="BL388">
        <v>0</v>
      </c>
      <c r="BM388">
        <v>0</v>
      </c>
      <c r="BN388">
        <v>0</v>
      </c>
      <c r="BO388">
        <v>0</v>
      </c>
      <c r="BP388">
        <v>0</v>
      </c>
      <c r="BQ388">
        <v>0</v>
      </c>
      <c r="BR388">
        <v>0</v>
      </c>
      <c r="BS388">
        <v>0</v>
      </c>
      <c r="BT388">
        <v>0</v>
      </c>
      <c r="BU388">
        <v>0</v>
      </c>
      <c r="BV388">
        <v>0</v>
      </c>
      <c r="BW388">
        <v>0</v>
      </c>
      <c r="CX388">
        <f>Y388*Source!I179</f>
        <v>83.462399999999988</v>
      </c>
      <c r="CY388">
        <f>AD388</f>
        <v>11.06</v>
      </c>
      <c r="CZ388">
        <f>AH388</f>
        <v>11.06</v>
      </c>
      <c r="DA388">
        <f>AL388</f>
        <v>1</v>
      </c>
      <c r="DB388">
        <f>ROUND((((ROUND(AT388*CZ388,2)*3)*1.2)*1.15),6)</f>
        <v>15384.902400000001</v>
      </c>
      <c r="DC388">
        <f>ROUND((((ROUND(AT388*AG388,2)*3)*1.2)*1.15),6)</f>
        <v>0</v>
      </c>
    </row>
    <row r="389" spans="1:107" x14ac:dyDescent="0.2">
      <c r="A389">
        <f>ROW(Source!A179)</f>
        <v>179</v>
      </c>
      <c r="B389">
        <v>76147894</v>
      </c>
      <c r="C389">
        <v>76148728</v>
      </c>
      <c r="D389">
        <v>121548</v>
      </c>
      <c r="E389">
        <v>1</v>
      </c>
      <c r="F389">
        <v>1</v>
      </c>
      <c r="G389">
        <v>1</v>
      </c>
      <c r="H389">
        <v>1</v>
      </c>
      <c r="I389" t="s">
        <v>30</v>
      </c>
      <c r="J389" t="s">
        <v>3</v>
      </c>
      <c r="K389" t="s">
        <v>628</v>
      </c>
      <c r="L389">
        <v>608254</v>
      </c>
      <c r="N389">
        <v>1013</v>
      </c>
      <c r="O389" t="s">
        <v>629</v>
      </c>
      <c r="P389" t="s">
        <v>629</v>
      </c>
      <c r="Q389">
        <v>1</v>
      </c>
      <c r="W389">
        <v>0</v>
      </c>
      <c r="X389">
        <v>-185737400</v>
      </c>
      <c r="Y389">
        <v>561.54959999999983</v>
      </c>
      <c r="AA389">
        <v>0</v>
      </c>
      <c r="AB389">
        <v>0</v>
      </c>
      <c r="AC389">
        <v>0</v>
      </c>
      <c r="AD389">
        <v>0</v>
      </c>
      <c r="AE389">
        <v>0</v>
      </c>
      <c r="AF389">
        <v>0</v>
      </c>
      <c r="AG389">
        <v>0</v>
      </c>
      <c r="AH389">
        <v>0</v>
      </c>
      <c r="AI389">
        <v>1</v>
      </c>
      <c r="AJ389">
        <v>1</v>
      </c>
      <c r="AK389">
        <v>1</v>
      </c>
      <c r="AL389">
        <v>1</v>
      </c>
      <c r="AN389">
        <v>0</v>
      </c>
      <c r="AO389">
        <v>1</v>
      </c>
      <c r="AP389">
        <v>1</v>
      </c>
      <c r="AQ389">
        <v>0</v>
      </c>
      <c r="AR389">
        <v>0</v>
      </c>
      <c r="AS389" t="s">
        <v>3</v>
      </c>
      <c r="AT389">
        <v>135.63999999999999</v>
      </c>
      <c r="AU389" t="s">
        <v>188</v>
      </c>
      <c r="AV389">
        <v>2</v>
      </c>
      <c r="AW389">
        <v>2</v>
      </c>
      <c r="AX389">
        <v>76148737</v>
      </c>
      <c r="AY389">
        <v>1</v>
      </c>
      <c r="AZ389">
        <v>0</v>
      </c>
      <c r="BA389">
        <v>389</v>
      </c>
      <c r="BB389">
        <v>0</v>
      </c>
      <c r="BC389">
        <v>0</v>
      </c>
      <c r="BD389">
        <v>0</v>
      </c>
      <c r="BE389">
        <v>0</v>
      </c>
      <c r="BF389">
        <v>0</v>
      </c>
      <c r="BG389">
        <v>0</v>
      </c>
      <c r="BH389">
        <v>0</v>
      </c>
      <c r="BI389">
        <v>0</v>
      </c>
      <c r="BJ389">
        <v>0</v>
      </c>
      <c r="BK389">
        <v>0</v>
      </c>
      <c r="BL389">
        <v>0</v>
      </c>
      <c r="BM389">
        <v>0</v>
      </c>
      <c r="BN389">
        <v>0</v>
      </c>
      <c r="BO389">
        <v>0</v>
      </c>
      <c r="BP389">
        <v>0</v>
      </c>
      <c r="BQ389">
        <v>0</v>
      </c>
      <c r="BR389">
        <v>0</v>
      </c>
      <c r="BS389">
        <v>0</v>
      </c>
      <c r="BT389">
        <v>0</v>
      </c>
      <c r="BU389">
        <v>0</v>
      </c>
      <c r="BV389">
        <v>0</v>
      </c>
      <c r="BW389">
        <v>0</v>
      </c>
      <c r="CX389">
        <f>Y389*Source!I179</f>
        <v>33.692975999999987</v>
      </c>
      <c r="CY389">
        <f>AD389</f>
        <v>0</v>
      </c>
      <c r="CZ389">
        <f>AH389</f>
        <v>0</v>
      </c>
      <c r="DA389">
        <f>AL389</f>
        <v>1</v>
      </c>
      <c r="DB389">
        <f>ROUND((((ROUND(AT389*CZ389,2)*3)*1.2)*1.15),6)</f>
        <v>0</v>
      </c>
      <c r="DC389">
        <f>ROUND((((ROUND(AT389*AG389,2)*3)*1.2)*1.15),6)</f>
        <v>0</v>
      </c>
    </row>
    <row r="390" spans="1:107" x14ac:dyDescent="0.2">
      <c r="A390">
        <f>ROW(Source!A179)</f>
        <v>179</v>
      </c>
      <c r="B390">
        <v>76147894</v>
      </c>
      <c r="C390">
        <v>76148728</v>
      </c>
      <c r="D390">
        <v>48976039</v>
      </c>
      <c r="E390">
        <v>1</v>
      </c>
      <c r="F390">
        <v>1</v>
      </c>
      <c r="G390">
        <v>1</v>
      </c>
      <c r="H390">
        <v>2</v>
      </c>
      <c r="I390" t="s">
        <v>691</v>
      </c>
      <c r="J390" t="s">
        <v>692</v>
      </c>
      <c r="K390" t="s">
        <v>693</v>
      </c>
      <c r="L390">
        <v>1368</v>
      </c>
      <c r="N390">
        <v>1011</v>
      </c>
      <c r="O390" t="s">
        <v>633</v>
      </c>
      <c r="P390" t="s">
        <v>633</v>
      </c>
      <c r="Q390">
        <v>1</v>
      </c>
      <c r="W390">
        <v>0</v>
      </c>
      <c r="X390">
        <v>-1683568813</v>
      </c>
      <c r="Y390">
        <v>280.77479999999991</v>
      </c>
      <c r="AA390">
        <v>0</v>
      </c>
      <c r="AB390">
        <v>425.57</v>
      </c>
      <c r="AC390">
        <v>25.1</v>
      </c>
      <c r="AD390">
        <v>0</v>
      </c>
      <c r="AE390">
        <v>0</v>
      </c>
      <c r="AF390">
        <v>425.57</v>
      </c>
      <c r="AG390">
        <v>25.1</v>
      </c>
      <c r="AH390">
        <v>0</v>
      </c>
      <c r="AI390">
        <v>1</v>
      </c>
      <c r="AJ390">
        <v>1</v>
      </c>
      <c r="AK390">
        <v>1</v>
      </c>
      <c r="AL390">
        <v>1</v>
      </c>
      <c r="AN390">
        <v>0</v>
      </c>
      <c r="AO390">
        <v>1</v>
      </c>
      <c r="AP390">
        <v>1</v>
      </c>
      <c r="AQ390">
        <v>0</v>
      </c>
      <c r="AR390">
        <v>0</v>
      </c>
      <c r="AS390" t="s">
        <v>3</v>
      </c>
      <c r="AT390">
        <v>67.819999999999993</v>
      </c>
      <c r="AU390" t="s">
        <v>188</v>
      </c>
      <c r="AV390">
        <v>0</v>
      </c>
      <c r="AW390">
        <v>2</v>
      </c>
      <c r="AX390">
        <v>76148738</v>
      </c>
      <c r="AY390">
        <v>1</v>
      </c>
      <c r="AZ390">
        <v>0</v>
      </c>
      <c r="BA390">
        <v>390</v>
      </c>
      <c r="BB390">
        <v>0</v>
      </c>
      <c r="BC390">
        <v>0</v>
      </c>
      <c r="BD390">
        <v>0</v>
      </c>
      <c r="BE390">
        <v>0</v>
      </c>
      <c r="BF390">
        <v>0</v>
      </c>
      <c r="BG390">
        <v>0</v>
      </c>
      <c r="BH390">
        <v>0</v>
      </c>
      <c r="BI390">
        <v>0</v>
      </c>
      <c r="BJ390">
        <v>0</v>
      </c>
      <c r="BK390">
        <v>0</v>
      </c>
      <c r="BL390">
        <v>0</v>
      </c>
      <c r="BM390">
        <v>0</v>
      </c>
      <c r="BN390">
        <v>0</v>
      </c>
      <c r="BO390">
        <v>0</v>
      </c>
      <c r="BP390">
        <v>0</v>
      </c>
      <c r="BQ390">
        <v>0</v>
      </c>
      <c r="BR390">
        <v>0</v>
      </c>
      <c r="BS390">
        <v>0</v>
      </c>
      <c r="BT390">
        <v>0</v>
      </c>
      <c r="BU390">
        <v>0</v>
      </c>
      <c r="BV390">
        <v>0</v>
      </c>
      <c r="BW390">
        <v>0</v>
      </c>
      <c r="CX390">
        <f>Y390*Source!I179</f>
        <v>16.846487999999994</v>
      </c>
      <c r="CY390">
        <f>AB390</f>
        <v>425.57</v>
      </c>
      <c r="CZ390">
        <f>AF390</f>
        <v>425.57</v>
      </c>
      <c r="DA390">
        <f>AJ390</f>
        <v>1</v>
      </c>
      <c r="DB390">
        <f>ROUND((((ROUND(AT390*CZ390,2)*3)*1.2)*1.15),6)</f>
        <v>119489.34239999999</v>
      </c>
      <c r="DC390">
        <f>ROUND((((ROUND(AT390*AG390,2)*3)*1.2)*1.15),6)</f>
        <v>7047.4391999999998</v>
      </c>
    </row>
    <row r="391" spans="1:107" x14ac:dyDescent="0.2">
      <c r="A391">
        <f>ROW(Source!A179)</f>
        <v>179</v>
      </c>
      <c r="B391">
        <v>76147894</v>
      </c>
      <c r="C391">
        <v>76148728</v>
      </c>
      <c r="D391">
        <v>48976112</v>
      </c>
      <c r="E391">
        <v>1</v>
      </c>
      <c r="F391">
        <v>1</v>
      </c>
      <c r="G391">
        <v>1</v>
      </c>
      <c r="H391">
        <v>2</v>
      </c>
      <c r="I391" t="s">
        <v>694</v>
      </c>
      <c r="J391" t="s">
        <v>695</v>
      </c>
      <c r="K391" t="s">
        <v>696</v>
      </c>
      <c r="L391">
        <v>1368</v>
      </c>
      <c r="N391">
        <v>1011</v>
      </c>
      <c r="O391" t="s">
        <v>633</v>
      </c>
      <c r="P391" t="s">
        <v>633</v>
      </c>
      <c r="Q391">
        <v>1</v>
      </c>
      <c r="W391">
        <v>0</v>
      </c>
      <c r="X391">
        <v>372233507</v>
      </c>
      <c r="Y391">
        <v>17.139599999999994</v>
      </c>
      <c r="AA391">
        <v>0</v>
      </c>
      <c r="AB391">
        <v>16.64</v>
      </c>
      <c r="AC391">
        <v>0</v>
      </c>
      <c r="AD391">
        <v>0</v>
      </c>
      <c r="AE391">
        <v>0</v>
      </c>
      <c r="AF391">
        <v>16.64</v>
      </c>
      <c r="AG391">
        <v>0</v>
      </c>
      <c r="AH391">
        <v>0</v>
      </c>
      <c r="AI391">
        <v>1</v>
      </c>
      <c r="AJ391">
        <v>1</v>
      </c>
      <c r="AK391">
        <v>1</v>
      </c>
      <c r="AL391">
        <v>1</v>
      </c>
      <c r="AN391">
        <v>0</v>
      </c>
      <c r="AO391">
        <v>1</v>
      </c>
      <c r="AP391">
        <v>1</v>
      </c>
      <c r="AQ391">
        <v>0</v>
      </c>
      <c r="AR391">
        <v>0</v>
      </c>
      <c r="AS391" t="s">
        <v>3</v>
      </c>
      <c r="AT391">
        <v>4.1399999999999997</v>
      </c>
      <c r="AU391" t="s">
        <v>188</v>
      </c>
      <c r="AV391">
        <v>0</v>
      </c>
      <c r="AW391">
        <v>2</v>
      </c>
      <c r="AX391">
        <v>76148739</v>
      </c>
      <c r="AY391">
        <v>1</v>
      </c>
      <c r="AZ391">
        <v>0</v>
      </c>
      <c r="BA391">
        <v>391</v>
      </c>
      <c r="BB391">
        <v>0</v>
      </c>
      <c r="BC391">
        <v>0</v>
      </c>
      <c r="BD391">
        <v>0</v>
      </c>
      <c r="BE391">
        <v>0</v>
      </c>
      <c r="BF391">
        <v>0</v>
      </c>
      <c r="BG391">
        <v>0</v>
      </c>
      <c r="BH391">
        <v>0</v>
      </c>
      <c r="BI391">
        <v>0</v>
      </c>
      <c r="BJ391">
        <v>0</v>
      </c>
      <c r="BK391">
        <v>0</v>
      </c>
      <c r="BL391">
        <v>0</v>
      </c>
      <c r="BM391">
        <v>0</v>
      </c>
      <c r="BN391">
        <v>0</v>
      </c>
      <c r="BO391">
        <v>0</v>
      </c>
      <c r="BP391">
        <v>0</v>
      </c>
      <c r="BQ391">
        <v>0</v>
      </c>
      <c r="BR391">
        <v>0</v>
      </c>
      <c r="BS391">
        <v>0</v>
      </c>
      <c r="BT391">
        <v>0</v>
      </c>
      <c r="BU391">
        <v>0</v>
      </c>
      <c r="BV391">
        <v>0</v>
      </c>
      <c r="BW391">
        <v>0</v>
      </c>
      <c r="CX391">
        <f>Y391*Source!I179</f>
        <v>1.0283759999999997</v>
      </c>
      <c r="CY391">
        <f>AB391</f>
        <v>16.64</v>
      </c>
      <c r="CZ391">
        <f>AF391</f>
        <v>16.64</v>
      </c>
      <c r="DA391">
        <f>AJ391</f>
        <v>1</v>
      </c>
      <c r="DB391">
        <f>ROUND((((ROUND(AT391*CZ391,2)*3)*1.2)*1.15),6)</f>
        <v>285.20460000000003</v>
      </c>
      <c r="DC391">
        <f>ROUND((((ROUND(AT391*AG391,2)*3)*1.2)*1.15),6)</f>
        <v>0</v>
      </c>
    </row>
    <row r="392" spans="1:107" x14ac:dyDescent="0.2">
      <c r="A392">
        <f>ROW(Source!A179)</f>
        <v>179</v>
      </c>
      <c r="B392">
        <v>76147894</v>
      </c>
      <c r="C392">
        <v>76148728</v>
      </c>
      <c r="D392">
        <v>48914824</v>
      </c>
      <c r="E392">
        <v>1</v>
      </c>
      <c r="F392">
        <v>1</v>
      </c>
      <c r="G392">
        <v>1</v>
      </c>
      <c r="H392">
        <v>3</v>
      </c>
      <c r="I392" t="s">
        <v>753</v>
      </c>
      <c r="J392" t="s">
        <v>754</v>
      </c>
      <c r="K392" t="s">
        <v>755</v>
      </c>
      <c r="L392">
        <v>1354</v>
      </c>
      <c r="N392">
        <v>1010</v>
      </c>
      <c r="O392" t="s">
        <v>149</v>
      </c>
      <c r="P392" t="s">
        <v>149</v>
      </c>
      <c r="Q392">
        <v>1</v>
      </c>
      <c r="W392">
        <v>0</v>
      </c>
      <c r="X392">
        <v>117063084</v>
      </c>
      <c r="Y392">
        <v>61.800000000000004</v>
      </c>
      <c r="AA392">
        <v>143.94</v>
      </c>
      <c r="AB392">
        <v>0</v>
      </c>
      <c r="AC392">
        <v>0</v>
      </c>
      <c r="AD392">
        <v>0</v>
      </c>
      <c r="AE392">
        <v>143.94</v>
      </c>
      <c r="AF392">
        <v>0</v>
      </c>
      <c r="AG392">
        <v>0</v>
      </c>
      <c r="AH392">
        <v>0</v>
      </c>
      <c r="AI392">
        <v>1</v>
      </c>
      <c r="AJ392">
        <v>1</v>
      </c>
      <c r="AK392">
        <v>1</v>
      </c>
      <c r="AL392">
        <v>1</v>
      </c>
      <c r="AN392">
        <v>0</v>
      </c>
      <c r="AO392">
        <v>1</v>
      </c>
      <c r="AP392">
        <v>1</v>
      </c>
      <c r="AQ392">
        <v>0</v>
      </c>
      <c r="AR392">
        <v>0</v>
      </c>
      <c r="AS392" t="s">
        <v>3</v>
      </c>
      <c r="AT392">
        <v>20.6</v>
      </c>
      <c r="AU392" t="s">
        <v>183</v>
      </c>
      <c r="AV392">
        <v>0</v>
      </c>
      <c r="AW392">
        <v>2</v>
      </c>
      <c r="AX392">
        <v>76148740</v>
      </c>
      <c r="AY392">
        <v>1</v>
      </c>
      <c r="AZ392">
        <v>0</v>
      </c>
      <c r="BA392">
        <v>392</v>
      </c>
      <c r="BB392">
        <v>0</v>
      </c>
      <c r="BC392">
        <v>0</v>
      </c>
      <c r="BD392">
        <v>0</v>
      </c>
      <c r="BE392">
        <v>0</v>
      </c>
      <c r="BF392">
        <v>0</v>
      </c>
      <c r="BG392">
        <v>0</v>
      </c>
      <c r="BH392">
        <v>0</v>
      </c>
      <c r="BI392">
        <v>0</v>
      </c>
      <c r="BJ392">
        <v>0</v>
      </c>
      <c r="BK392">
        <v>0</v>
      </c>
      <c r="BL392">
        <v>0</v>
      </c>
      <c r="BM392">
        <v>0</v>
      </c>
      <c r="BN392">
        <v>0</v>
      </c>
      <c r="BO392">
        <v>0</v>
      </c>
      <c r="BP392">
        <v>0</v>
      </c>
      <c r="BQ392">
        <v>0</v>
      </c>
      <c r="BR392">
        <v>0</v>
      </c>
      <c r="BS392">
        <v>0</v>
      </c>
      <c r="BT392">
        <v>0</v>
      </c>
      <c r="BU392">
        <v>0</v>
      </c>
      <c r="BV392">
        <v>0</v>
      </c>
      <c r="BW392">
        <v>0</v>
      </c>
      <c r="CX392">
        <f>Y392*Source!I179</f>
        <v>3.7080000000000002</v>
      </c>
      <c r="CY392">
        <f>AA392</f>
        <v>143.94</v>
      </c>
      <c r="CZ392">
        <f>AE392</f>
        <v>143.94</v>
      </c>
      <c r="DA392">
        <f>AI392</f>
        <v>1</v>
      </c>
      <c r="DB392">
        <f>ROUND((ROUND(AT392*CZ392,2)*3),6)</f>
        <v>8895.48</v>
      </c>
      <c r="DC392">
        <f>ROUND((ROUND(AT392*AG392,2)*3),6)</f>
        <v>0</v>
      </c>
    </row>
    <row r="393" spans="1:107" x14ac:dyDescent="0.2">
      <c r="A393">
        <f>ROW(Source!A179)</f>
        <v>179</v>
      </c>
      <c r="B393">
        <v>76147894</v>
      </c>
      <c r="C393">
        <v>76148728</v>
      </c>
      <c r="D393">
        <v>48965123</v>
      </c>
      <c r="E393">
        <v>1</v>
      </c>
      <c r="F393">
        <v>1</v>
      </c>
      <c r="G393">
        <v>1</v>
      </c>
      <c r="H393">
        <v>3</v>
      </c>
      <c r="I393" t="s">
        <v>756</v>
      </c>
      <c r="J393" t="s">
        <v>757</v>
      </c>
      <c r="K393" t="s">
        <v>758</v>
      </c>
      <c r="L393">
        <v>1354</v>
      </c>
      <c r="N393">
        <v>1010</v>
      </c>
      <c r="O393" t="s">
        <v>149</v>
      </c>
      <c r="P393" t="s">
        <v>149</v>
      </c>
      <c r="Q393">
        <v>1</v>
      </c>
      <c r="W393">
        <v>0</v>
      </c>
      <c r="X393">
        <v>-697730710</v>
      </c>
      <c r="Y393">
        <v>185.39999999999998</v>
      </c>
      <c r="AA393">
        <v>6.89</v>
      </c>
      <c r="AB393">
        <v>0</v>
      </c>
      <c r="AC393">
        <v>0</v>
      </c>
      <c r="AD393">
        <v>0</v>
      </c>
      <c r="AE393">
        <v>6.89</v>
      </c>
      <c r="AF393">
        <v>0</v>
      </c>
      <c r="AG393">
        <v>0</v>
      </c>
      <c r="AH393">
        <v>0</v>
      </c>
      <c r="AI393">
        <v>1</v>
      </c>
      <c r="AJ393">
        <v>1</v>
      </c>
      <c r="AK393">
        <v>1</v>
      </c>
      <c r="AL393">
        <v>1</v>
      </c>
      <c r="AN393">
        <v>0</v>
      </c>
      <c r="AO393">
        <v>1</v>
      </c>
      <c r="AP393">
        <v>1</v>
      </c>
      <c r="AQ393">
        <v>0</v>
      </c>
      <c r="AR393">
        <v>0</v>
      </c>
      <c r="AS393" t="s">
        <v>3</v>
      </c>
      <c r="AT393">
        <v>61.8</v>
      </c>
      <c r="AU393" t="s">
        <v>183</v>
      </c>
      <c r="AV393">
        <v>0</v>
      </c>
      <c r="AW393">
        <v>2</v>
      </c>
      <c r="AX393">
        <v>76148741</v>
      </c>
      <c r="AY393">
        <v>1</v>
      </c>
      <c r="AZ393">
        <v>0</v>
      </c>
      <c r="BA393">
        <v>393</v>
      </c>
      <c r="BB393">
        <v>0</v>
      </c>
      <c r="BC393">
        <v>0</v>
      </c>
      <c r="BD393">
        <v>0</v>
      </c>
      <c r="BE393">
        <v>0</v>
      </c>
      <c r="BF393">
        <v>0</v>
      </c>
      <c r="BG393">
        <v>0</v>
      </c>
      <c r="BH393">
        <v>0</v>
      </c>
      <c r="BI393">
        <v>0</v>
      </c>
      <c r="BJ393">
        <v>0</v>
      </c>
      <c r="BK393">
        <v>0</v>
      </c>
      <c r="BL393">
        <v>0</v>
      </c>
      <c r="BM393">
        <v>0</v>
      </c>
      <c r="BN393">
        <v>0</v>
      </c>
      <c r="BO393">
        <v>0</v>
      </c>
      <c r="BP393">
        <v>0</v>
      </c>
      <c r="BQ393">
        <v>0</v>
      </c>
      <c r="BR393">
        <v>0</v>
      </c>
      <c r="BS393">
        <v>0</v>
      </c>
      <c r="BT393">
        <v>0</v>
      </c>
      <c r="BU393">
        <v>0</v>
      </c>
      <c r="BV393">
        <v>0</v>
      </c>
      <c r="BW393">
        <v>0</v>
      </c>
      <c r="CX393">
        <f>Y393*Source!I179</f>
        <v>11.123999999999999</v>
      </c>
      <c r="CY393">
        <f>AA393</f>
        <v>6.89</v>
      </c>
      <c r="CZ393">
        <f>AE393</f>
        <v>6.89</v>
      </c>
      <c r="DA393">
        <f>AI393</f>
        <v>1</v>
      </c>
      <c r="DB393">
        <f>ROUND((ROUND(AT393*CZ393,2)*3),6)</f>
        <v>1277.4000000000001</v>
      </c>
      <c r="DC393">
        <f>ROUND((ROUND(AT393*AG393,2)*3),6)</f>
        <v>0</v>
      </c>
    </row>
    <row r="394" spans="1:107" x14ac:dyDescent="0.2">
      <c r="A394">
        <f>ROW(Source!A179)</f>
        <v>179</v>
      </c>
      <c r="B394">
        <v>76147894</v>
      </c>
      <c r="C394">
        <v>76148728</v>
      </c>
      <c r="D394">
        <v>48974791</v>
      </c>
      <c r="E394">
        <v>1</v>
      </c>
      <c r="F394">
        <v>1</v>
      </c>
      <c r="G394">
        <v>1</v>
      </c>
      <c r="H394">
        <v>3</v>
      </c>
      <c r="I394" t="s">
        <v>658</v>
      </c>
      <c r="J394" t="s">
        <v>659</v>
      </c>
      <c r="K394" t="s">
        <v>660</v>
      </c>
      <c r="L394">
        <v>1374</v>
      </c>
      <c r="N394">
        <v>1013</v>
      </c>
      <c r="O394" t="s">
        <v>661</v>
      </c>
      <c r="P394" t="s">
        <v>661</v>
      </c>
      <c r="Q394">
        <v>1</v>
      </c>
      <c r="W394">
        <v>0</v>
      </c>
      <c r="X394">
        <v>-1347562341</v>
      </c>
      <c r="Y394">
        <v>193.95000000000002</v>
      </c>
      <c r="AA394">
        <v>1</v>
      </c>
      <c r="AB394">
        <v>0</v>
      </c>
      <c r="AC394">
        <v>0</v>
      </c>
      <c r="AD394">
        <v>0</v>
      </c>
      <c r="AE394">
        <v>1</v>
      </c>
      <c r="AF394">
        <v>0</v>
      </c>
      <c r="AG394">
        <v>0</v>
      </c>
      <c r="AH394">
        <v>0</v>
      </c>
      <c r="AI394">
        <v>1</v>
      </c>
      <c r="AJ394">
        <v>1</v>
      </c>
      <c r="AK394">
        <v>1</v>
      </c>
      <c r="AL394">
        <v>1</v>
      </c>
      <c r="AN394">
        <v>0</v>
      </c>
      <c r="AO394">
        <v>1</v>
      </c>
      <c r="AP394">
        <v>1</v>
      </c>
      <c r="AQ394">
        <v>0</v>
      </c>
      <c r="AR394">
        <v>0</v>
      </c>
      <c r="AS394" t="s">
        <v>3</v>
      </c>
      <c r="AT394">
        <v>64.650000000000006</v>
      </c>
      <c r="AU394" t="s">
        <v>183</v>
      </c>
      <c r="AV394">
        <v>0</v>
      </c>
      <c r="AW394">
        <v>2</v>
      </c>
      <c r="AX394">
        <v>76148742</v>
      </c>
      <c r="AY394">
        <v>1</v>
      </c>
      <c r="AZ394">
        <v>0</v>
      </c>
      <c r="BA394">
        <v>394</v>
      </c>
      <c r="BB394">
        <v>0</v>
      </c>
      <c r="BC394">
        <v>0</v>
      </c>
      <c r="BD394">
        <v>0</v>
      </c>
      <c r="BE394">
        <v>0</v>
      </c>
      <c r="BF394">
        <v>0</v>
      </c>
      <c r="BG394">
        <v>0</v>
      </c>
      <c r="BH394">
        <v>0</v>
      </c>
      <c r="BI394">
        <v>0</v>
      </c>
      <c r="BJ394">
        <v>0</v>
      </c>
      <c r="BK394">
        <v>0</v>
      </c>
      <c r="BL394">
        <v>0</v>
      </c>
      <c r="BM394">
        <v>0</v>
      </c>
      <c r="BN394">
        <v>0</v>
      </c>
      <c r="BO394">
        <v>0</v>
      </c>
      <c r="BP394">
        <v>0</v>
      </c>
      <c r="BQ394">
        <v>0</v>
      </c>
      <c r="BR394">
        <v>0</v>
      </c>
      <c r="BS394">
        <v>0</v>
      </c>
      <c r="BT394">
        <v>0</v>
      </c>
      <c r="BU394">
        <v>0</v>
      </c>
      <c r="BV394">
        <v>0</v>
      </c>
      <c r="BW394">
        <v>0</v>
      </c>
      <c r="CX394">
        <f>Y394*Source!I179</f>
        <v>11.637</v>
      </c>
      <c r="CY394">
        <f>AA394</f>
        <v>1</v>
      </c>
      <c r="CZ394">
        <f>AE394</f>
        <v>1</v>
      </c>
      <c r="DA394">
        <f>AI394</f>
        <v>1</v>
      </c>
      <c r="DB394">
        <f>ROUND((ROUND(AT394*CZ394,2)*3),6)</f>
        <v>193.95</v>
      </c>
      <c r="DC394">
        <f>ROUND((ROUND(AT394*AG394,2)*3),6)</f>
        <v>0</v>
      </c>
    </row>
    <row r="395" spans="1:107" x14ac:dyDescent="0.2">
      <c r="A395">
        <f>ROW(Source!A190)</f>
        <v>190</v>
      </c>
      <c r="B395">
        <v>76147896</v>
      </c>
      <c r="C395">
        <v>76148747</v>
      </c>
      <c r="D395">
        <v>42475315</v>
      </c>
      <c r="E395">
        <v>1</v>
      </c>
      <c r="F395">
        <v>1</v>
      </c>
      <c r="G395">
        <v>1</v>
      </c>
      <c r="H395">
        <v>1</v>
      </c>
      <c r="I395" t="s">
        <v>759</v>
      </c>
      <c r="J395" t="s">
        <v>3</v>
      </c>
      <c r="K395" t="s">
        <v>698</v>
      </c>
      <c r="L395">
        <v>1369</v>
      </c>
      <c r="N395">
        <v>1013</v>
      </c>
      <c r="O395" t="s">
        <v>623</v>
      </c>
      <c r="P395" t="s">
        <v>623</v>
      </c>
      <c r="Q395">
        <v>1</v>
      </c>
      <c r="W395">
        <v>0</v>
      </c>
      <c r="X395">
        <v>1406281226</v>
      </c>
      <c r="Y395">
        <v>44.573999999999991</v>
      </c>
      <c r="AA395">
        <v>0</v>
      </c>
      <c r="AB395">
        <v>0</v>
      </c>
      <c r="AC395">
        <v>0</v>
      </c>
      <c r="AD395">
        <v>10.91</v>
      </c>
      <c r="AE395">
        <v>0</v>
      </c>
      <c r="AF395">
        <v>0</v>
      </c>
      <c r="AG395">
        <v>0</v>
      </c>
      <c r="AH395">
        <v>10.91</v>
      </c>
      <c r="AI395">
        <v>1</v>
      </c>
      <c r="AJ395">
        <v>1</v>
      </c>
      <c r="AK395">
        <v>1</v>
      </c>
      <c r="AL395">
        <v>1</v>
      </c>
      <c r="AN395">
        <v>0</v>
      </c>
      <c r="AO395">
        <v>1</v>
      </c>
      <c r="AP395">
        <v>1</v>
      </c>
      <c r="AQ395">
        <v>0</v>
      </c>
      <c r="AR395">
        <v>0</v>
      </c>
      <c r="AS395" t="s">
        <v>3</v>
      </c>
      <c r="AT395">
        <v>32.299999999999997</v>
      </c>
      <c r="AU395" t="s">
        <v>144</v>
      </c>
      <c r="AV395">
        <v>1</v>
      </c>
      <c r="AW395">
        <v>2</v>
      </c>
      <c r="AX395">
        <v>76148755</v>
      </c>
      <c r="AY395">
        <v>1</v>
      </c>
      <c r="AZ395">
        <v>0</v>
      </c>
      <c r="BA395">
        <v>395</v>
      </c>
      <c r="BB395">
        <v>0</v>
      </c>
      <c r="BC395">
        <v>0</v>
      </c>
      <c r="BD395">
        <v>0</v>
      </c>
      <c r="BE395">
        <v>0</v>
      </c>
      <c r="BF395">
        <v>0</v>
      </c>
      <c r="BG395">
        <v>0</v>
      </c>
      <c r="BH395">
        <v>0</v>
      </c>
      <c r="BI395">
        <v>0</v>
      </c>
      <c r="BJ395">
        <v>0</v>
      </c>
      <c r="BK395">
        <v>0</v>
      </c>
      <c r="BL395">
        <v>0</v>
      </c>
      <c r="BM395">
        <v>0</v>
      </c>
      <c r="BN395">
        <v>0</v>
      </c>
      <c r="BO395">
        <v>0</v>
      </c>
      <c r="BP395">
        <v>0</v>
      </c>
      <c r="BQ395">
        <v>0</v>
      </c>
      <c r="BR395">
        <v>0</v>
      </c>
      <c r="BS395">
        <v>0</v>
      </c>
      <c r="BT395">
        <v>0</v>
      </c>
      <c r="BU395">
        <v>0</v>
      </c>
      <c r="BV395">
        <v>0</v>
      </c>
      <c r="BW395">
        <v>0</v>
      </c>
      <c r="CX395">
        <f>Y395*Source!I190</f>
        <v>534.88799999999992</v>
      </c>
      <c r="CY395">
        <f>AD395</f>
        <v>10.91</v>
      </c>
      <c r="CZ395">
        <f>AH395</f>
        <v>10.91</v>
      </c>
      <c r="DA395">
        <f>AL395</f>
        <v>1</v>
      </c>
      <c r="DB395">
        <f>ROUND(((ROUND(AT395*CZ395,2)*1.2)*1.15),6)</f>
        <v>486.29820000000001</v>
      </c>
      <c r="DC395">
        <f>ROUND(((ROUND(AT395*AG395,2)*1.2)*1.15),6)</f>
        <v>0</v>
      </c>
    </row>
    <row r="396" spans="1:107" x14ac:dyDescent="0.2">
      <c r="A396">
        <f>ROW(Source!A190)</f>
        <v>190</v>
      </c>
      <c r="B396">
        <v>76147896</v>
      </c>
      <c r="C396">
        <v>76148747</v>
      </c>
      <c r="D396">
        <v>121548</v>
      </c>
      <c r="E396">
        <v>1</v>
      </c>
      <c r="F396">
        <v>1</v>
      </c>
      <c r="G396">
        <v>1</v>
      </c>
      <c r="H396">
        <v>1</v>
      </c>
      <c r="I396" t="s">
        <v>30</v>
      </c>
      <c r="J396" t="s">
        <v>3</v>
      </c>
      <c r="K396" t="s">
        <v>628</v>
      </c>
      <c r="L396">
        <v>608254</v>
      </c>
      <c r="N396">
        <v>1013</v>
      </c>
      <c r="O396" t="s">
        <v>629</v>
      </c>
      <c r="P396" t="s">
        <v>629</v>
      </c>
      <c r="Q396">
        <v>1</v>
      </c>
      <c r="W396">
        <v>0</v>
      </c>
      <c r="X396">
        <v>-185737400</v>
      </c>
      <c r="Y396">
        <v>12.668399999999998</v>
      </c>
      <c r="AA396">
        <v>0</v>
      </c>
      <c r="AB396">
        <v>0</v>
      </c>
      <c r="AC396">
        <v>0</v>
      </c>
      <c r="AD396">
        <v>0</v>
      </c>
      <c r="AE396">
        <v>0</v>
      </c>
      <c r="AF396">
        <v>0</v>
      </c>
      <c r="AG396">
        <v>0</v>
      </c>
      <c r="AH396">
        <v>0</v>
      </c>
      <c r="AI396">
        <v>1</v>
      </c>
      <c r="AJ396">
        <v>1</v>
      </c>
      <c r="AK396">
        <v>1</v>
      </c>
      <c r="AL396">
        <v>1</v>
      </c>
      <c r="AN396">
        <v>0</v>
      </c>
      <c r="AO396">
        <v>1</v>
      </c>
      <c r="AP396">
        <v>1</v>
      </c>
      <c r="AQ396">
        <v>0</v>
      </c>
      <c r="AR396">
        <v>0</v>
      </c>
      <c r="AS396" t="s">
        <v>3</v>
      </c>
      <c r="AT396">
        <v>9.18</v>
      </c>
      <c r="AU396" t="s">
        <v>144</v>
      </c>
      <c r="AV396">
        <v>2</v>
      </c>
      <c r="AW396">
        <v>2</v>
      </c>
      <c r="AX396">
        <v>76148756</v>
      </c>
      <c r="AY396">
        <v>1</v>
      </c>
      <c r="AZ396">
        <v>0</v>
      </c>
      <c r="BA396">
        <v>396</v>
      </c>
      <c r="BB396">
        <v>0</v>
      </c>
      <c r="BC396">
        <v>0</v>
      </c>
      <c r="BD396">
        <v>0</v>
      </c>
      <c r="BE396">
        <v>0</v>
      </c>
      <c r="BF396">
        <v>0</v>
      </c>
      <c r="BG396">
        <v>0</v>
      </c>
      <c r="BH396">
        <v>0</v>
      </c>
      <c r="BI396">
        <v>0</v>
      </c>
      <c r="BJ396">
        <v>0</v>
      </c>
      <c r="BK396">
        <v>0</v>
      </c>
      <c r="BL396">
        <v>0</v>
      </c>
      <c r="BM396">
        <v>0</v>
      </c>
      <c r="BN396">
        <v>0</v>
      </c>
      <c r="BO396">
        <v>0</v>
      </c>
      <c r="BP396">
        <v>0</v>
      </c>
      <c r="BQ396">
        <v>0</v>
      </c>
      <c r="BR396">
        <v>0</v>
      </c>
      <c r="BS396">
        <v>0</v>
      </c>
      <c r="BT396">
        <v>0</v>
      </c>
      <c r="BU396">
        <v>0</v>
      </c>
      <c r="BV396">
        <v>0</v>
      </c>
      <c r="BW396">
        <v>0</v>
      </c>
      <c r="CX396">
        <f>Y396*Source!I190</f>
        <v>152.02079999999998</v>
      </c>
      <c r="CY396">
        <f>AD396</f>
        <v>0</v>
      </c>
      <c r="CZ396">
        <f>AH396</f>
        <v>0</v>
      </c>
      <c r="DA396">
        <f>AL396</f>
        <v>1</v>
      </c>
      <c r="DB396">
        <f>ROUND(((ROUND(AT396*CZ396,2)*1.2)*1.15),6)</f>
        <v>0</v>
      </c>
      <c r="DC396">
        <f>ROUND(((ROUND(AT396*AG396,2)*1.2)*1.15),6)</f>
        <v>0</v>
      </c>
    </row>
    <row r="397" spans="1:107" x14ac:dyDescent="0.2">
      <c r="A397">
        <f>ROW(Source!A190)</f>
        <v>190</v>
      </c>
      <c r="B397">
        <v>76147896</v>
      </c>
      <c r="C397">
        <v>76148747</v>
      </c>
      <c r="D397">
        <v>48976039</v>
      </c>
      <c r="E397">
        <v>1</v>
      </c>
      <c r="F397">
        <v>1</v>
      </c>
      <c r="G397">
        <v>1</v>
      </c>
      <c r="H397">
        <v>2</v>
      </c>
      <c r="I397" t="s">
        <v>691</v>
      </c>
      <c r="J397" t="s">
        <v>692</v>
      </c>
      <c r="K397" t="s">
        <v>693</v>
      </c>
      <c r="L397">
        <v>1368</v>
      </c>
      <c r="N397">
        <v>1011</v>
      </c>
      <c r="O397" t="s">
        <v>633</v>
      </c>
      <c r="P397" t="s">
        <v>633</v>
      </c>
      <c r="Q397">
        <v>1</v>
      </c>
      <c r="W397">
        <v>0</v>
      </c>
      <c r="X397">
        <v>-1683568813</v>
      </c>
      <c r="Y397">
        <v>6.3341999999999992</v>
      </c>
      <c r="AA397">
        <v>0</v>
      </c>
      <c r="AB397">
        <v>425.57</v>
      </c>
      <c r="AC397">
        <v>25.1</v>
      </c>
      <c r="AD397">
        <v>0</v>
      </c>
      <c r="AE397">
        <v>0</v>
      </c>
      <c r="AF397">
        <v>425.57</v>
      </c>
      <c r="AG397">
        <v>25.1</v>
      </c>
      <c r="AH397">
        <v>0</v>
      </c>
      <c r="AI397">
        <v>1</v>
      </c>
      <c r="AJ397">
        <v>1</v>
      </c>
      <c r="AK397">
        <v>1</v>
      </c>
      <c r="AL397">
        <v>1</v>
      </c>
      <c r="AN397">
        <v>0</v>
      </c>
      <c r="AO397">
        <v>1</v>
      </c>
      <c r="AP397">
        <v>1</v>
      </c>
      <c r="AQ397">
        <v>0</v>
      </c>
      <c r="AR397">
        <v>0</v>
      </c>
      <c r="AS397" t="s">
        <v>3</v>
      </c>
      <c r="AT397">
        <v>4.59</v>
      </c>
      <c r="AU397" t="s">
        <v>144</v>
      </c>
      <c r="AV397">
        <v>0</v>
      </c>
      <c r="AW397">
        <v>2</v>
      </c>
      <c r="AX397">
        <v>76148757</v>
      </c>
      <c r="AY397">
        <v>1</v>
      </c>
      <c r="AZ397">
        <v>0</v>
      </c>
      <c r="BA397">
        <v>397</v>
      </c>
      <c r="BB397">
        <v>0</v>
      </c>
      <c r="BC397">
        <v>0</v>
      </c>
      <c r="BD397">
        <v>0</v>
      </c>
      <c r="BE397">
        <v>0</v>
      </c>
      <c r="BF397">
        <v>0</v>
      </c>
      <c r="BG397">
        <v>0</v>
      </c>
      <c r="BH397">
        <v>0</v>
      </c>
      <c r="BI397">
        <v>0</v>
      </c>
      <c r="BJ397">
        <v>0</v>
      </c>
      <c r="BK397">
        <v>0</v>
      </c>
      <c r="BL397">
        <v>0</v>
      </c>
      <c r="BM397">
        <v>0</v>
      </c>
      <c r="BN397">
        <v>0</v>
      </c>
      <c r="BO397">
        <v>0</v>
      </c>
      <c r="BP397">
        <v>0</v>
      </c>
      <c r="BQ397">
        <v>0</v>
      </c>
      <c r="BR397">
        <v>0</v>
      </c>
      <c r="BS397">
        <v>0</v>
      </c>
      <c r="BT397">
        <v>0</v>
      </c>
      <c r="BU397">
        <v>0</v>
      </c>
      <c r="BV397">
        <v>0</v>
      </c>
      <c r="BW397">
        <v>0</v>
      </c>
      <c r="CX397">
        <f>Y397*Source!I190</f>
        <v>76.01039999999999</v>
      </c>
      <c r="CY397">
        <f>AB397</f>
        <v>425.57</v>
      </c>
      <c r="CZ397">
        <f>AF397</f>
        <v>425.57</v>
      </c>
      <c r="DA397">
        <f>AJ397</f>
        <v>1</v>
      </c>
      <c r="DB397">
        <f>ROUND(((ROUND(AT397*CZ397,2)*1.2)*1.15),6)</f>
        <v>2695.6505999999999</v>
      </c>
      <c r="DC397">
        <f>ROUND(((ROUND(AT397*AG397,2)*1.2)*1.15),6)</f>
        <v>158.9898</v>
      </c>
    </row>
    <row r="398" spans="1:107" x14ac:dyDescent="0.2">
      <c r="A398">
        <f>ROW(Source!A190)</f>
        <v>190</v>
      </c>
      <c r="B398">
        <v>76147896</v>
      </c>
      <c r="C398">
        <v>76148747</v>
      </c>
      <c r="D398">
        <v>48964585</v>
      </c>
      <c r="E398">
        <v>1</v>
      </c>
      <c r="F398">
        <v>1</v>
      </c>
      <c r="G398">
        <v>1</v>
      </c>
      <c r="H398">
        <v>3</v>
      </c>
      <c r="I398" t="s">
        <v>760</v>
      </c>
      <c r="J398" t="s">
        <v>761</v>
      </c>
      <c r="K398" t="s">
        <v>762</v>
      </c>
      <c r="L398">
        <v>1354</v>
      </c>
      <c r="N398">
        <v>1010</v>
      </c>
      <c r="O398" t="s">
        <v>149</v>
      </c>
      <c r="P398" t="s">
        <v>149</v>
      </c>
      <c r="Q398">
        <v>1</v>
      </c>
      <c r="W398">
        <v>0</v>
      </c>
      <c r="X398">
        <v>1783149308</v>
      </c>
      <c r="Y398">
        <v>12</v>
      </c>
      <c r="AA398">
        <v>56.83</v>
      </c>
      <c r="AB398">
        <v>0</v>
      </c>
      <c r="AC398">
        <v>0</v>
      </c>
      <c r="AD398">
        <v>0</v>
      </c>
      <c r="AE398">
        <v>56.83</v>
      </c>
      <c r="AF398">
        <v>0</v>
      </c>
      <c r="AG398">
        <v>0</v>
      </c>
      <c r="AH398">
        <v>0</v>
      </c>
      <c r="AI398">
        <v>1</v>
      </c>
      <c r="AJ398">
        <v>1</v>
      </c>
      <c r="AK398">
        <v>1</v>
      </c>
      <c r="AL398">
        <v>1</v>
      </c>
      <c r="AN398">
        <v>0</v>
      </c>
      <c r="AO398">
        <v>1</v>
      </c>
      <c r="AP398">
        <v>0</v>
      </c>
      <c r="AQ398">
        <v>0</v>
      </c>
      <c r="AR398">
        <v>0</v>
      </c>
      <c r="AS398" t="s">
        <v>3</v>
      </c>
      <c r="AT398">
        <v>12</v>
      </c>
      <c r="AU398" t="s">
        <v>3</v>
      </c>
      <c r="AV398">
        <v>0</v>
      </c>
      <c r="AW398">
        <v>2</v>
      </c>
      <c r="AX398">
        <v>76148758</v>
      </c>
      <c r="AY398">
        <v>1</v>
      </c>
      <c r="AZ398">
        <v>0</v>
      </c>
      <c r="BA398">
        <v>398</v>
      </c>
      <c r="BB398">
        <v>0</v>
      </c>
      <c r="BC398">
        <v>0</v>
      </c>
      <c r="BD398">
        <v>0</v>
      </c>
      <c r="BE398">
        <v>0</v>
      </c>
      <c r="BF398">
        <v>0</v>
      </c>
      <c r="BG398">
        <v>0</v>
      </c>
      <c r="BH398">
        <v>0</v>
      </c>
      <c r="BI398">
        <v>0</v>
      </c>
      <c r="BJ398">
        <v>0</v>
      </c>
      <c r="BK398">
        <v>0</v>
      </c>
      <c r="BL398">
        <v>0</v>
      </c>
      <c r="BM398">
        <v>0</v>
      </c>
      <c r="BN398">
        <v>0</v>
      </c>
      <c r="BO398">
        <v>0</v>
      </c>
      <c r="BP398">
        <v>0</v>
      </c>
      <c r="BQ398">
        <v>0</v>
      </c>
      <c r="BR398">
        <v>0</v>
      </c>
      <c r="BS398">
        <v>0</v>
      </c>
      <c r="BT398">
        <v>0</v>
      </c>
      <c r="BU398">
        <v>0</v>
      </c>
      <c r="BV398">
        <v>0</v>
      </c>
      <c r="BW398">
        <v>0</v>
      </c>
      <c r="CX398">
        <f>Y398*Source!I190</f>
        <v>144</v>
      </c>
      <c r="CY398">
        <f>AA398</f>
        <v>56.83</v>
      </c>
      <c r="CZ398">
        <f>AE398</f>
        <v>56.83</v>
      </c>
      <c r="DA398">
        <f>AI398</f>
        <v>1</v>
      </c>
      <c r="DB398">
        <f>ROUND(ROUND(AT398*CZ398,2),6)</f>
        <v>681.96</v>
      </c>
      <c r="DC398">
        <f>ROUND(ROUND(AT398*AG398,2),6)</f>
        <v>0</v>
      </c>
    </row>
    <row r="399" spans="1:107" x14ac:dyDescent="0.2">
      <c r="A399">
        <f>ROW(Source!A190)</f>
        <v>190</v>
      </c>
      <c r="B399">
        <v>76147896</v>
      </c>
      <c r="C399">
        <v>76148747</v>
      </c>
      <c r="D399">
        <v>48967041</v>
      </c>
      <c r="E399">
        <v>1</v>
      </c>
      <c r="F399">
        <v>1</v>
      </c>
      <c r="G399">
        <v>1</v>
      </c>
      <c r="H399">
        <v>3</v>
      </c>
      <c r="I399" t="s">
        <v>763</v>
      </c>
      <c r="J399" t="s">
        <v>764</v>
      </c>
      <c r="K399" t="s">
        <v>765</v>
      </c>
      <c r="L399">
        <v>1354</v>
      </c>
      <c r="N399">
        <v>1010</v>
      </c>
      <c r="O399" t="s">
        <v>149</v>
      </c>
      <c r="P399" t="s">
        <v>149</v>
      </c>
      <c r="Q399">
        <v>1</v>
      </c>
      <c r="W399">
        <v>0</v>
      </c>
      <c r="X399">
        <v>-2121550332</v>
      </c>
      <c r="Y399">
        <v>12</v>
      </c>
      <c r="AA399">
        <v>3.16</v>
      </c>
      <c r="AB399">
        <v>0</v>
      </c>
      <c r="AC399">
        <v>0</v>
      </c>
      <c r="AD399">
        <v>0</v>
      </c>
      <c r="AE399">
        <v>3.16</v>
      </c>
      <c r="AF399">
        <v>0</v>
      </c>
      <c r="AG399">
        <v>0</v>
      </c>
      <c r="AH399">
        <v>0</v>
      </c>
      <c r="AI399">
        <v>1</v>
      </c>
      <c r="AJ399">
        <v>1</v>
      </c>
      <c r="AK399">
        <v>1</v>
      </c>
      <c r="AL399">
        <v>1</v>
      </c>
      <c r="AN399">
        <v>0</v>
      </c>
      <c r="AO399">
        <v>1</v>
      </c>
      <c r="AP399">
        <v>0</v>
      </c>
      <c r="AQ399">
        <v>0</v>
      </c>
      <c r="AR399">
        <v>0</v>
      </c>
      <c r="AS399" t="s">
        <v>3</v>
      </c>
      <c r="AT399">
        <v>12</v>
      </c>
      <c r="AU399" t="s">
        <v>3</v>
      </c>
      <c r="AV399">
        <v>0</v>
      </c>
      <c r="AW399">
        <v>2</v>
      </c>
      <c r="AX399">
        <v>76148759</v>
      </c>
      <c r="AY399">
        <v>1</v>
      </c>
      <c r="AZ399">
        <v>0</v>
      </c>
      <c r="BA399">
        <v>399</v>
      </c>
      <c r="BB399">
        <v>0</v>
      </c>
      <c r="BC399">
        <v>0</v>
      </c>
      <c r="BD399">
        <v>0</v>
      </c>
      <c r="BE399">
        <v>0</v>
      </c>
      <c r="BF399">
        <v>0</v>
      </c>
      <c r="BG399">
        <v>0</v>
      </c>
      <c r="BH399">
        <v>0</v>
      </c>
      <c r="BI399">
        <v>0</v>
      </c>
      <c r="BJ399">
        <v>0</v>
      </c>
      <c r="BK399">
        <v>0</v>
      </c>
      <c r="BL399">
        <v>0</v>
      </c>
      <c r="BM399">
        <v>0</v>
      </c>
      <c r="BN399">
        <v>0</v>
      </c>
      <c r="BO399">
        <v>0</v>
      </c>
      <c r="BP399">
        <v>0</v>
      </c>
      <c r="BQ399">
        <v>0</v>
      </c>
      <c r="BR399">
        <v>0</v>
      </c>
      <c r="BS399">
        <v>0</v>
      </c>
      <c r="BT399">
        <v>0</v>
      </c>
      <c r="BU399">
        <v>0</v>
      </c>
      <c r="BV399">
        <v>0</v>
      </c>
      <c r="BW399">
        <v>0</v>
      </c>
      <c r="CX399">
        <f>Y399*Source!I190</f>
        <v>144</v>
      </c>
      <c r="CY399">
        <f>AA399</f>
        <v>3.16</v>
      </c>
      <c r="CZ399">
        <f>AE399</f>
        <v>3.16</v>
      </c>
      <c r="DA399">
        <f>AI399</f>
        <v>1</v>
      </c>
      <c r="DB399">
        <f>ROUND(ROUND(AT399*CZ399,2),6)</f>
        <v>37.92</v>
      </c>
      <c r="DC399">
        <f>ROUND(ROUND(AT399*AG399,2),6)</f>
        <v>0</v>
      </c>
    </row>
    <row r="400" spans="1:107" x14ac:dyDescent="0.2">
      <c r="A400">
        <f>ROW(Source!A190)</f>
        <v>190</v>
      </c>
      <c r="B400">
        <v>76147896</v>
      </c>
      <c r="C400">
        <v>76148747</v>
      </c>
      <c r="D400">
        <v>48967044</v>
      </c>
      <c r="E400">
        <v>1</v>
      </c>
      <c r="F400">
        <v>1</v>
      </c>
      <c r="G400">
        <v>1</v>
      </c>
      <c r="H400">
        <v>3</v>
      </c>
      <c r="I400" t="s">
        <v>766</v>
      </c>
      <c r="J400" t="s">
        <v>767</v>
      </c>
      <c r="K400" t="s">
        <v>768</v>
      </c>
      <c r="L400">
        <v>1356</v>
      </c>
      <c r="N400">
        <v>1010</v>
      </c>
      <c r="O400" t="s">
        <v>769</v>
      </c>
      <c r="P400" t="s">
        <v>769</v>
      </c>
      <c r="Q400">
        <v>1000</v>
      </c>
      <c r="W400">
        <v>0</v>
      </c>
      <c r="X400">
        <v>-567834482</v>
      </c>
      <c r="Y400">
        <v>6.0000000000000001E-3</v>
      </c>
      <c r="AA400">
        <v>4892.87</v>
      </c>
      <c r="AB400">
        <v>0</v>
      </c>
      <c r="AC400">
        <v>0</v>
      </c>
      <c r="AD400">
        <v>0</v>
      </c>
      <c r="AE400">
        <v>4892.87</v>
      </c>
      <c r="AF400">
        <v>0</v>
      </c>
      <c r="AG400">
        <v>0</v>
      </c>
      <c r="AH400">
        <v>0</v>
      </c>
      <c r="AI400">
        <v>1</v>
      </c>
      <c r="AJ400">
        <v>1</v>
      </c>
      <c r="AK400">
        <v>1</v>
      </c>
      <c r="AL400">
        <v>1</v>
      </c>
      <c r="AN400">
        <v>0</v>
      </c>
      <c r="AO400">
        <v>1</v>
      </c>
      <c r="AP400">
        <v>0</v>
      </c>
      <c r="AQ400">
        <v>0</v>
      </c>
      <c r="AR400">
        <v>0</v>
      </c>
      <c r="AS400" t="s">
        <v>3</v>
      </c>
      <c r="AT400">
        <v>6.0000000000000001E-3</v>
      </c>
      <c r="AU400" t="s">
        <v>3</v>
      </c>
      <c r="AV400">
        <v>0</v>
      </c>
      <c r="AW400">
        <v>2</v>
      </c>
      <c r="AX400">
        <v>76148760</v>
      </c>
      <c r="AY400">
        <v>1</v>
      </c>
      <c r="AZ400">
        <v>0</v>
      </c>
      <c r="BA400">
        <v>400</v>
      </c>
      <c r="BB400">
        <v>0</v>
      </c>
      <c r="BC400">
        <v>0</v>
      </c>
      <c r="BD400">
        <v>0</v>
      </c>
      <c r="BE400">
        <v>0</v>
      </c>
      <c r="BF400">
        <v>0</v>
      </c>
      <c r="BG400">
        <v>0</v>
      </c>
      <c r="BH400">
        <v>0</v>
      </c>
      <c r="BI400">
        <v>0</v>
      </c>
      <c r="BJ400">
        <v>0</v>
      </c>
      <c r="BK400">
        <v>0</v>
      </c>
      <c r="BL400">
        <v>0</v>
      </c>
      <c r="BM400">
        <v>0</v>
      </c>
      <c r="BN400">
        <v>0</v>
      </c>
      <c r="BO400">
        <v>0</v>
      </c>
      <c r="BP400">
        <v>0</v>
      </c>
      <c r="BQ400">
        <v>0</v>
      </c>
      <c r="BR400">
        <v>0</v>
      </c>
      <c r="BS400">
        <v>0</v>
      </c>
      <c r="BT400">
        <v>0</v>
      </c>
      <c r="BU400">
        <v>0</v>
      </c>
      <c r="BV400">
        <v>0</v>
      </c>
      <c r="BW400">
        <v>0</v>
      </c>
      <c r="CX400">
        <f>Y400*Source!I190</f>
        <v>7.2000000000000008E-2</v>
      </c>
      <c r="CY400">
        <f>AA400</f>
        <v>4892.87</v>
      </c>
      <c r="CZ400">
        <f>AE400</f>
        <v>4892.87</v>
      </c>
      <c r="DA400">
        <f>AI400</f>
        <v>1</v>
      </c>
      <c r="DB400">
        <f>ROUND(ROUND(AT400*CZ400,2),6)</f>
        <v>29.36</v>
      </c>
      <c r="DC400">
        <f>ROUND(ROUND(AT400*AG400,2),6)</f>
        <v>0</v>
      </c>
    </row>
    <row r="401" spans="1:107" x14ac:dyDescent="0.2">
      <c r="A401">
        <f>ROW(Source!A190)</f>
        <v>190</v>
      </c>
      <c r="B401">
        <v>76147896</v>
      </c>
      <c r="C401">
        <v>76148747</v>
      </c>
      <c r="D401">
        <v>48974791</v>
      </c>
      <c r="E401">
        <v>1</v>
      </c>
      <c r="F401">
        <v>1</v>
      </c>
      <c r="G401">
        <v>1</v>
      </c>
      <c r="H401">
        <v>3</v>
      </c>
      <c r="I401" t="s">
        <v>658</v>
      </c>
      <c r="J401" t="s">
        <v>659</v>
      </c>
      <c r="K401" t="s">
        <v>660</v>
      </c>
      <c r="L401">
        <v>1374</v>
      </c>
      <c r="N401">
        <v>1013</v>
      </c>
      <c r="O401" t="s">
        <v>661</v>
      </c>
      <c r="P401" t="s">
        <v>661</v>
      </c>
      <c r="Q401">
        <v>1</v>
      </c>
      <c r="W401">
        <v>0</v>
      </c>
      <c r="X401">
        <v>-1347562341</v>
      </c>
      <c r="Y401">
        <v>6.41</v>
      </c>
      <c r="AA401">
        <v>1</v>
      </c>
      <c r="AB401">
        <v>0</v>
      </c>
      <c r="AC401">
        <v>0</v>
      </c>
      <c r="AD401">
        <v>0</v>
      </c>
      <c r="AE401">
        <v>1</v>
      </c>
      <c r="AF401">
        <v>0</v>
      </c>
      <c r="AG401">
        <v>0</v>
      </c>
      <c r="AH401">
        <v>0</v>
      </c>
      <c r="AI401">
        <v>1</v>
      </c>
      <c r="AJ401">
        <v>1</v>
      </c>
      <c r="AK401">
        <v>1</v>
      </c>
      <c r="AL401">
        <v>1</v>
      </c>
      <c r="AN401">
        <v>0</v>
      </c>
      <c r="AO401">
        <v>1</v>
      </c>
      <c r="AP401">
        <v>0</v>
      </c>
      <c r="AQ401">
        <v>0</v>
      </c>
      <c r="AR401">
        <v>0</v>
      </c>
      <c r="AS401" t="s">
        <v>3</v>
      </c>
      <c r="AT401">
        <v>6.41</v>
      </c>
      <c r="AU401" t="s">
        <v>3</v>
      </c>
      <c r="AV401">
        <v>0</v>
      </c>
      <c r="AW401">
        <v>2</v>
      </c>
      <c r="AX401">
        <v>76148762</v>
      </c>
      <c r="AY401">
        <v>1</v>
      </c>
      <c r="AZ401">
        <v>0</v>
      </c>
      <c r="BA401">
        <v>402</v>
      </c>
      <c r="BB401">
        <v>0</v>
      </c>
      <c r="BC401">
        <v>0</v>
      </c>
      <c r="BD401">
        <v>0</v>
      </c>
      <c r="BE401">
        <v>0</v>
      </c>
      <c r="BF401">
        <v>0</v>
      </c>
      <c r="BG401">
        <v>0</v>
      </c>
      <c r="BH401">
        <v>0</v>
      </c>
      <c r="BI401">
        <v>0</v>
      </c>
      <c r="BJ401">
        <v>0</v>
      </c>
      <c r="BK401">
        <v>0</v>
      </c>
      <c r="BL401">
        <v>0</v>
      </c>
      <c r="BM401">
        <v>0</v>
      </c>
      <c r="BN401">
        <v>0</v>
      </c>
      <c r="BO401">
        <v>0</v>
      </c>
      <c r="BP401">
        <v>0</v>
      </c>
      <c r="BQ401">
        <v>0</v>
      </c>
      <c r="BR401">
        <v>0</v>
      </c>
      <c r="BS401">
        <v>0</v>
      </c>
      <c r="BT401">
        <v>0</v>
      </c>
      <c r="BU401">
        <v>0</v>
      </c>
      <c r="BV401">
        <v>0</v>
      </c>
      <c r="BW401">
        <v>0</v>
      </c>
      <c r="CX401">
        <f>Y401*Source!I190</f>
        <v>76.92</v>
      </c>
      <c r="CY401">
        <f>AA401</f>
        <v>1</v>
      </c>
      <c r="CZ401">
        <f>AE401</f>
        <v>1</v>
      </c>
      <c r="DA401">
        <f>AI401</f>
        <v>1</v>
      </c>
      <c r="DB401">
        <f>ROUND(ROUND(AT401*CZ401,2),6)</f>
        <v>6.41</v>
      </c>
      <c r="DC401">
        <f>ROUND(ROUND(AT401*AG401,2),6)</f>
        <v>0</v>
      </c>
    </row>
    <row r="402" spans="1:107" x14ac:dyDescent="0.2">
      <c r="A402">
        <f>ROW(Source!A191)</f>
        <v>191</v>
      </c>
      <c r="B402">
        <v>76147894</v>
      </c>
      <c r="C402">
        <v>76148747</v>
      </c>
      <c r="D402">
        <v>42475315</v>
      </c>
      <c r="E402">
        <v>1</v>
      </c>
      <c r="F402">
        <v>1</v>
      </c>
      <c r="G402">
        <v>1</v>
      </c>
      <c r="H402">
        <v>1</v>
      </c>
      <c r="I402" t="s">
        <v>759</v>
      </c>
      <c r="J402" t="s">
        <v>3</v>
      </c>
      <c r="K402" t="s">
        <v>698</v>
      </c>
      <c r="L402">
        <v>1369</v>
      </c>
      <c r="N402">
        <v>1013</v>
      </c>
      <c r="O402" t="s">
        <v>623</v>
      </c>
      <c r="P402" t="s">
        <v>623</v>
      </c>
      <c r="Q402">
        <v>1</v>
      </c>
      <c r="W402">
        <v>0</v>
      </c>
      <c r="X402">
        <v>1406281226</v>
      </c>
      <c r="Y402">
        <v>44.573999999999991</v>
      </c>
      <c r="AA402">
        <v>0</v>
      </c>
      <c r="AB402">
        <v>0</v>
      </c>
      <c r="AC402">
        <v>0</v>
      </c>
      <c r="AD402">
        <v>10.91</v>
      </c>
      <c r="AE402">
        <v>0</v>
      </c>
      <c r="AF402">
        <v>0</v>
      </c>
      <c r="AG402">
        <v>0</v>
      </c>
      <c r="AH402">
        <v>10.91</v>
      </c>
      <c r="AI402">
        <v>1</v>
      </c>
      <c r="AJ402">
        <v>1</v>
      </c>
      <c r="AK402">
        <v>1</v>
      </c>
      <c r="AL402">
        <v>1</v>
      </c>
      <c r="AN402">
        <v>0</v>
      </c>
      <c r="AO402">
        <v>1</v>
      </c>
      <c r="AP402">
        <v>1</v>
      </c>
      <c r="AQ402">
        <v>0</v>
      </c>
      <c r="AR402">
        <v>0</v>
      </c>
      <c r="AS402" t="s">
        <v>3</v>
      </c>
      <c r="AT402">
        <v>32.299999999999997</v>
      </c>
      <c r="AU402" t="s">
        <v>144</v>
      </c>
      <c r="AV402">
        <v>1</v>
      </c>
      <c r="AW402">
        <v>2</v>
      </c>
      <c r="AX402">
        <v>76148755</v>
      </c>
      <c r="AY402">
        <v>1</v>
      </c>
      <c r="AZ402">
        <v>0</v>
      </c>
      <c r="BA402">
        <v>403</v>
      </c>
      <c r="BB402">
        <v>0</v>
      </c>
      <c r="BC402">
        <v>0</v>
      </c>
      <c r="BD402">
        <v>0</v>
      </c>
      <c r="BE402">
        <v>0</v>
      </c>
      <c r="BF402">
        <v>0</v>
      </c>
      <c r="BG402">
        <v>0</v>
      </c>
      <c r="BH402">
        <v>0</v>
      </c>
      <c r="BI402">
        <v>0</v>
      </c>
      <c r="BJ402">
        <v>0</v>
      </c>
      <c r="BK402">
        <v>0</v>
      </c>
      <c r="BL402">
        <v>0</v>
      </c>
      <c r="BM402">
        <v>0</v>
      </c>
      <c r="BN402">
        <v>0</v>
      </c>
      <c r="BO402">
        <v>0</v>
      </c>
      <c r="BP402">
        <v>0</v>
      </c>
      <c r="BQ402">
        <v>0</v>
      </c>
      <c r="BR402">
        <v>0</v>
      </c>
      <c r="BS402">
        <v>0</v>
      </c>
      <c r="BT402">
        <v>0</v>
      </c>
      <c r="BU402">
        <v>0</v>
      </c>
      <c r="BV402">
        <v>0</v>
      </c>
      <c r="BW402">
        <v>0</v>
      </c>
      <c r="CX402">
        <f>Y402*Source!I191</f>
        <v>534.88799999999992</v>
      </c>
      <c r="CY402">
        <f>AD402</f>
        <v>10.91</v>
      </c>
      <c r="CZ402">
        <f>AH402</f>
        <v>10.91</v>
      </c>
      <c r="DA402">
        <f>AL402</f>
        <v>1</v>
      </c>
      <c r="DB402">
        <f>ROUND(((ROUND(AT402*CZ402,2)*1.2)*1.15),6)</f>
        <v>486.29820000000001</v>
      </c>
      <c r="DC402">
        <f>ROUND(((ROUND(AT402*AG402,2)*1.2)*1.15),6)</f>
        <v>0</v>
      </c>
    </row>
    <row r="403" spans="1:107" x14ac:dyDescent="0.2">
      <c r="A403">
        <f>ROW(Source!A191)</f>
        <v>191</v>
      </c>
      <c r="B403">
        <v>76147894</v>
      </c>
      <c r="C403">
        <v>76148747</v>
      </c>
      <c r="D403">
        <v>121548</v>
      </c>
      <c r="E403">
        <v>1</v>
      </c>
      <c r="F403">
        <v>1</v>
      </c>
      <c r="G403">
        <v>1</v>
      </c>
      <c r="H403">
        <v>1</v>
      </c>
      <c r="I403" t="s">
        <v>30</v>
      </c>
      <c r="J403" t="s">
        <v>3</v>
      </c>
      <c r="K403" t="s">
        <v>628</v>
      </c>
      <c r="L403">
        <v>608254</v>
      </c>
      <c r="N403">
        <v>1013</v>
      </c>
      <c r="O403" t="s">
        <v>629</v>
      </c>
      <c r="P403" t="s">
        <v>629</v>
      </c>
      <c r="Q403">
        <v>1</v>
      </c>
      <c r="W403">
        <v>0</v>
      </c>
      <c r="X403">
        <v>-185737400</v>
      </c>
      <c r="Y403">
        <v>12.668399999999998</v>
      </c>
      <c r="AA403">
        <v>0</v>
      </c>
      <c r="AB403">
        <v>0</v>
      </c>
      <c r="AC403">
        <v>0</v>
      </c>
      <c r="AD403">
        <v>0</v>
      </c>
      <c r="AE403">
        <v>0</v>
      </c>
      <c r="AF403">
        <v>0</v>
      </c>
      <c r="AG403">
        <v>0</v>
      </c>
      <c r="AH403">
        <v>0</v>
      </c>
      <c r="AI403">
        <v>1</v>
      </c>
      <c r="AJ403">
        <v>1</v>
      </c>
      <c r="AK403">
        <v>1</v>
      </c>
      <c r="AL403">
        <v>1</v>
      </c>
      <c r="AN403">
        <v>0</v>
      </c>
      <c r="AO403">
        <v>1</v>
      </c>
      <c r="AP403">
        <v>1</v>
      </c>
      <c r="AQ403">
        <v>0</v>
      </c>
      <c r="AR403">
        <v>0</v>
      </c>
      <c r="AS403" t="s">
        <v>3</v>
      </c>
      <c r="AT403">
        <v>9.18</v>
      </c>
      <c r="AU403" t="s">
        <v>144</v>
      </c>
      <c r="AV403">
        <v>2</v>
      </c>
      <c r="AW403">
        <v>2</v>
      </c>
      <c r="AX403">
        <v>76148756</v>
      </c>
      <c r="AY403">
        <v>1</v>
      </c>
      <c r="AZ403">
        <v>0</v>
      </c>
      <c r="BA403">
        <v>404</v>
      </c>
      <c r="BB403">
        <v>0</v>
      </c>
      <c r="BC403">
        <v>0</v>
      </c>
      <c r="BD403">
        <v>0</v>
      </c>
      <c r="BE403">
        <v>0</v>
      </c>
      <c r="BF403">
        <v>0</v>
      </c>
      <c r="BG403">
        <v>0</v>
      </c>
      <c r="BH403">
        <v>0</v>
      </c>
      <c r="BI403">
        <v>0</v>
      </c>
      <c r="BJ403">
        <v>0</v>
      </c>
      <c r="BK403">
        <v>0</v>
      </c>
      <c r="BL403">
        <v>0</v>
      </c>
      <c r="BM403">
        <v>0</v>
      </c>
      <c r="BN403">
        <v>0</v>
      </c>
      <c r="BO403">
        <v>0</v>
      </c>
      <c r="BP403">
        <v>0</v>
      </c>
      <c r="BQ403">
        <v>0</v>
      </c>
      <c r="BR403">
        <v>0</v>
      </c>
      <c r="BS403">
        <v>0</v>
      </c>
      <c r="BT403">
        <v>0</v>
      </c>
      <c r="BU403">
        <v>0</v>
      </c>
      <c r="BV403">
        <v>0</v>
      </c>
      <c r="BW403">
        <v>0</v>
      </c>
      <c r="CX403">
        <f>Y403*Source!I191</f>
        <v>152.02079999999998</v>
      </c>
      <c r="CY403">
        <f>AD403</f>
        <v>0</v>
      </c>
      <c r="CZ403">
        <f>AH403</f>
        <v>0</v>
      </c>
      <c r="DA403">
        <f>AL403</f>
        <v>1</v>
      </c>
      <c r="DB403">
        <f>ROUND(((ROUND(AT403*CZ403,2)*1.2)*1.15),6)</f>
        <v>0</v>
      </c>
      <c r="DC403">
        <f>ROUND(((ROUND(AT403*AG403,2)*1.2)*1.15),6)</f>
        <v>0</v>
      </c>
    </row>
    <row r="404" spans="1:107" x14ac:dyDescent="0.2">
      <c r="A404">
        <f>ROW(Source!A191)</f>
        <v>191</v>
      </c>
      <c r="B404">
        <v>76147894</v>
      </c>
      <c r="C404">
        <v>76148747</v>
      </c>
      <c r="D404">
        <v>48976039</v>
      </c>
      <c r="E404">
        <v>1</v>
      </c>
      <c r="F404">
        <v>1</v>
      </c>
      <c r="G404">
        <v>1</v>
      </c>
      <c r="H404">
        <v>2</v>
      </c>
      <c r="I404" t="s">
        <v>691</v>
      </c>
      <c r="J404" t="s">
        <v>692</v>
      </c>
      <c r="K404" t="s">
        <v>693</v>
      </c>
      <c r="L404">
        <v>1368</v>
      </c>
      <c r="N404">
        <v>1011</v>
      </c>
      <c r="O404" t="s">
        <v>633</v>
      </c>
      <c r="P404" t="s">
        <v>633</v>
      </c>
      <c r="Q404">
        <v>1</v>
      </c>
      <c r="W404">
        <v>0</v>
      </c>
      <c r="X404">
        <v>-1683568813</v>
      </c>
      <c r="Y404">
        <v>6.3341999999999992</v>
      </c>
      <c r="AA404">
        <v>0</v>
      </c>
      <c r="AB404">
        <v>425.57</v>
      </c>
      <c r="AC404">
        <v>25.1</v>
      </c>
      <c r="AD404">
        <v>0</v>
      </c>
      <c r="AE404">
        <v>0</v>
      </c>
      <c r="AF404">
        <v>425.57</v>
      </c>
      <c r="AG404">
        <v>25.1</v>
      </c>
      <c r="AH404">
        <v>0</v>
      </c>
      <c r="AI404">
        <v>1</v>
      </c>
      <c r="AJ404">
        <v>1</v>
      </c>
      <c r="AK404">
        <v>1</v>
      </c>
      <c r="AL404">
        <v>1</v>
      </c>
      <c r="AN404">
        <v>0</v>
      </c>
      <c r="AO404">
        <v>1</v>
      </c>
      <c r="AP404">
        <v>1</v>
      </c>
      <c r="AQ404">
        <v>0</v>
      </c>
      <c r="AR404">
        <v>0</v>
      </c>
      <c r="AS404" t="s">
        <v>3</v>
      </c>
      <c r="AT404">
        <v>4.59</v>
      </c>
      <c r="AU404" t="s">
        <v>144</v>
      </c>
      <c r="AV404">
        <v>0</v>
      </c>
      <c r="AW404">
        <v>2</v>
      </c>
      <c r="AX404">
        <v>76148757</v>
      </c>
      <c r="AY404">
        <v>1</v>
      </c>
      <c r="AZ404">
        <v>0</v>
      </c>
      <c r="BA404">
        <v>405</v>
      </c>
      <c r="BB404">
        <v>0</v>
      </c>
      <c r="BC404">
        <v>0</v>
      </c>
      <c r="BD404">
        <v>0</v>
      </c>
      <c r="BE404">
        <v>0</v>
      </c>
      <c r="BF404">
        <v>0</v>
      </c>
      <c r="BG404">
        <v>0</v>
      </c>
      <c r="BH404">
        <v>0</v>
      </c>
      <c r="BI404">
        <v>0</v>
      </c>
      <c r="BJ404">
        <v>0</v>
      </c>
      <c r="BK404">
        <v>0</v>
      </c>
      <c r="BL404">
        <v>0</v>
      </c>
      <c r="BM404">
        <v>0</v>
      </c>
      <c r="BN404">
        <v>0</v>
      </c>
      <c r="BO404">
        <v>0</v>
      </c>
      <c r="BP404">
        <v>0</v>
      </c>
      <c r="BQ404">
        <v>0</v>
      </c>
      <c r="BR404">
        <v>0</v>
      </c>
      <c r="BS404">
        <v>0</v>
      </c>
      <c r="BT404">
        <v>0</v>
      </c>
      <c r="BU404">
        <v>0</v>
      </c>
      <c r="BV404">
        <v>0</v>
      </c>
      <c r="BW404">
        <v>0</v>
      </c>
      <c r="CX404">
        <f>Y404*Source!I191</f>
        <v>76.01039999999999</v>
      </c>
      <c r="CY404">
        <f>AB404</f>
        <v>425.57</v>
      </c>
      <c r="CZ404">
        <f>AF404</f>
        <v>425.57</v>
      </c>
      <c r="DA404">
        <f>AJ404</f>
        <v>1</v>
      </c>
      <c r="DB404">
        <f>ROUND(((ROUND(AT404*CZ404,2)*1.2)*1.15),6)</f>
        <v>2695.6505999999999</v>
      </c>
      <c r="DC404">
        <f>ROUND(((ROUND(AT404*AG404,2)*1.2)*1.15),6)</f>
        <v>158.9898</v>
      </c>
    </row>
    <row r="405" spans="1:107" x14ac:dyDescent="0.2">
      <c r="A405">
        <f>ROW(Source!A191)</f>
        <v>191</v>
      </c>
      <c r="B405">
        <v>76147894</v>
      </c>
      <c r="C405">
        <v>76148747</v>
      </c>
      <c r="D405">
        <v>48964585</v>
      </c>
      <c r="E405">
        <v>1</v>
      </c>
      <c r="F405">
        <v>1</v>
      </c>
      <c r="G405">
        <v>1</v>
      </c>
      <c r="H405">
        <v>3</v>
      </c>
      <c r="I405" t="s">
        <v>760</v>
      </c>
      <c r="J405" t="s">
        <v>761</v>
      </c>
      <c r="K405" t="s">
        <v>762</v>
      </c>
      <c r="L405">
        <v>1354</v>
      </c>
      <c r="N405">
        <v>1010</v>
      </c>
      <c r="O405" t="s">
        <v>149</v>
      </c>
      <c r="P405" t="s">
        <v>149</v>
      </c>
      <c r="Q405">
        <v>1</v>
      </c>
      <c r="W405">
        <v>0</v>
      </c>
      <c r="X405">
        <v>1783149308</v>
      </c>
      <c r="Y405">
        <v>12</v>
      </c>
      <c r="AA405">
        <v>56.83</v>
      </c>
      <c r="AB405">
        <v>0</v>
      </c>
      <c r="AC405">
        <v>0</v>
      </c>
      <c r="AD405">
        <v>0</v>
      </c>
      <c r="AE405">
        <v>56.83</v>
      </c>
      <c r="AF405">
        <v>0</v>
      </c>
      <c r="AG405">
        <v>0</v>
      </c>
      <c r="AH405">
        <v>0</v>
      </c>
      <c r="AI405">
        <v>1</v>
      </c>
      <c r="AJ405">
        <v>1</v>
      </c>
      <c r="AK405">
        <v>1</v>
      </c>
      <c r="AL405">
        <v>1</v>
      </c>
      <c r="AN405">
        <v>0</v>
      </c>
      <c r="AO405">
        <v>1</v>
      </c>
      <c r="AP405">
        <v>0</v>
      </c>
      <c r="AQ405">
        <v>0</v>
      </c>
      <c r="AR405">
        <v>0</v>
      </c>
      <c r="AS405" t="s">
        <v>3</v>
      </c>
      <c r="AT405">
        <v>12</v>
      </c>
      <c r="AU405" t="s">
        <v>3</v>
      </c>
      <c r="AV405">
        <v>0</v>
      </c>
      <c r="AW405">
        <v>2</v>
      </c>
      <c r="AX405">
        <v>76148758</v>
      </c>
      <c r="AY405">
        <v>1</v>
      </c>
      <c r="AZ405">
        <v>0</v>
      </c>
      <c r="BA405">
        <v>406</v>
      </c>
      <c r="BB405">
        <v>0</v>
      </c>
      <c r="BC405">
        <v>0</v>
      </c>
      <c r="BD405">
        <v>0</v>
      </c>
      <c r="BE405">
        <v>0</v>
      </c>
      <c r="BF405">
        <v>0</v>
      </c>
      <c r="BG405">
        <v>0</v>
      </c>
      <c r="BH405">
        <v>0</v>
      </c>
      <c r="BI405">
        <v>0</v>
      </c>
      <c r="BJ405">
        <v>0</v>
      </c>
      <c r="BK405">
        <v>0</v>
      </c>
      <c r="BL405">
        <v>0</v>
      </c>
      <c r="BM405">
        <v>0</v>
      </c>
      <c r="BN405">
        <v>0</v>
      </c>
      <c r="BO405">
        <v>0</v>
      </c>
      <c r="BP405">
        <v>0</v>
      </c>
      <c r="BQ405">
        <v>0</v>
      </c>
      <c r="BR405">
        <v>0</v>
      </c>
      <c r="BS405">
        <v>0</v>
      </c>
      <c r="BT405">
        <v>0</v>
      </c>
      <c r="BU405">
        <v>0</v>
      </c>
      <c r="BV405">
        <v>0</v>
      </c>
      <c r="BW405">
        <v>0</v>
      </c>
      <c r="CX405">
        <f>Y405*Source!I191</f>
        <v>144</v>
      </c>
      <c r="CY405">
        <f>AA405</f>
        <v>56.83</v>
      </c>
      <c r="CZ405">
        <f>AE405</f>
        <v>56.83</v>
      </c>
      <c r="DA405">
        <f>AI405</f>
        <v>1</v>
      </c>
      <c r="DB405">
        <f>ROUND(ROUND(AT405*CZ405,2),6)</f>
        <v>681.96</v>
      </c>
      <c r="DC405">
        <f>ROUND(ROUND(AT405*AG405,2),6)</f>
        <v>0</v>
      </c>
    </row>
    <row r="406" spans="1:107" x14ac:dyDescent="0.2">
      <c r="A406">
        <f>ROW(Source!A191)</f>
        <v>191</v>
      </c>
      <c r="B406">
        <v>76147894</v>
      </c>
      <c r="C406">
        <v>76148747</v>
      </c>
      <c r="D406">
        <v>48967041</v>
      </c>
      <c r="E406">
        <v>1</v>
      </c>
      <c r="F406">
        <v>1</v>
      </c>
      <c r="G406">
        <v>1</v>
      </c>
      <c r="H406">
        <v>3</v>
      </c>
      <c r="I406" t="s">
        <v>763</v>
      </c>
      <c r="J406" t="s">
        <v>764</v>
      </c>
      <c r="K406" t="s">
        <v>765</v>
      </c>
      <c r="L406">
        <v>1354</v>
      </c>
      <c r="N406">
        <v>1010</v>
      </c>
      <c r="O406" t="s">
        <v>149</v>
      </c>
      <c r="P406" t="s">
        <v>149</v>
      </c>
      <c r="Q406">
        <v>1</v>
      </c>
      <c r="W406">
        <v>0</v>
      </c>
      <c r="X406">
        <v>-2121550332</v>
      </c>
      <c r="Y406">
        <v>12</v>
      </c>
      <c r="AA406">
        <v>3.16</v>
      </c>
      <c r="AB406">
        <v>0</v>
      </c>
      <c r="AC406">
        <v>0</v>
      </c>
      <c r="AD406">
        <v>0</v>
      </c>
      <c r="AE406">
        <v>3.16</v>
      </c>
      <c r="AF406">
        <v>0</v>
      </c>
      <c r="AG406">
        <v>0</v>
      </c>
      <c r="AH406">
        <v>0</v>
      </c>
      <c r="AI406">
        <v>1</v>
      </c>
      <c r="AJ406">
        <v>1</v>
      </c>
      <c r="AK406">
        <v>1</v>
      </c>
      <c r="AL406">
        <v>1</v>
      </c>
      <c r="AN406">
        <v>0</v>
      </c>
      <c r="AO406">
        <v>1</v>
      </c>
      <c r="AP406">
        <v>0</v>
      </c>
      <c r="AQ406">
        <v>0</v>
      </c>
      <c r="AR406">
        <v>0</v>
      </c>
      <c r="AS406" t="s">
        <v>3</v>
      </c>
      <c r="AT406">
        <v>12</v>
      </c>
      <c r="AU406" t="s">
        <v>3</v>
      </c>
      <c r="AV406">
        <v>0</v>
      </c>
      <c r="AW406">
        <v>2</v>
      </c>
      <c r="AX406">
        <v>76148759</v>
      </c>
      <c r="AY406">
        <v>1</v>
      </c>
      <c r="AZ406">
        <v>0</v>
      </c>
      <c r="BA406">
        <v>407</v>
      </c>
      <c r="BB406">
        <v>0</v>
      </c>
      <c r="BC406">
        <v>0</v>
      </c>
      <c r="BD406">
        <v>0</v>
      </c>
      <c r="BE406">
        <v>0</v>
      </c>
      <c r="BF406">
        <v>0</v>
      </c>
      <c r="BG406">
        <v>0</v>
      </c>
      <c r="BH406">
        <v>0</v>
      </c>
      <c r="BI406">
        <v>0</v>
      </c>
      <c r="BJ406">
        <v>0</v>
      </c>
      <c r="BK406">
        <v>0</v>
      </c>
      <c r="BL406">
        <v>0</v>
      </c>
      <c r="BM406">
        <v>0</v>
      </c>
      <c r="BN406">
        <v>0</v>
      </c>
      <c r="BO406">
        <v>0</v>
      </c>
      <c r="BP406">
        <v>0</v>
      </c>
      <c r="BQ406">
        <v>0</v>
      </c>
      <c r="BR406">
        <v>0</v>
      </c>
      <c r="BS406">
        <v>0</v>
      </c>
      <c r="BT406">
        <v>0</v>
      </c>
      <c r="BU406">
        <v>0</v>
      </c>
      <c r="BV406">
        <v>0</v>
      </c>
      <c r="BW406">
        <v>0</v>
      </c>
      <c r="CX406">
        <f>Y406*Source!I191</f>
        <v>144</v>
      </c>
      <c r="CY406">
        <f>AA406</f>
        <v>3.16</v>
      </c>
      <c r="CZ406">
        <f>AE406</f>
        <v>3.16</v>
      </c>
      <c r="DA406">
        <f>AI406</f>
        <v>1</v>
      </c>
      <c r="DB406">
        <f>ROUND(ROUND(AT406*CZ406,2),6)</f>
        <v>37.92</v>
      </c>
      <c r="DC406">
        <f>ROUND(ROUND(AT406*AG406,2),6)</f>
        <v>0</v>
      </c>
    </row>
    <row r="407" spans="1:107" x14ac:dyDescent="0.2">
      <c r="A407">
        <f>ROW(Source!A191)</f>
        <v>191</v>
      </c>
      <c r="B407">
        <v>76147894</v>
      </c>
      <c r="C407">
        <v>76148747</v>
      </c>
      <c r="D407">
        <v>48967044</v>
      </c>
      <c r="E407">
        <v>1</v>
      </c>
      <c r="F407">
        <v>1</v>
      </c>
      <c r="G407">
        <v>1</v>
      </c>
      <c r="H407">
        <v>3</v>
      </c>
      <c r="I407" t="s">
        <v>766</v>
      </c>
      <c r="J407" t="s">
        <v>767</v>
      </c>
      <c r="K407" t="s">
        <v>768</v>
      </c>
      <c r="L407">
        <v>1356</v>
      </c>
      <c r="N407">
        <v>1010</v>
      </c>
      <c r="O407" t="s">
        <v>769</v>
      </c>
      <c r="P407" t="s">
        <v>769</v>
      </c>
      <c r="Q407">
        <v>1000</v>
      </c>
      <c r="W407">
        <v>0</v>
      </c>
      <c r="X407">
        <v>-567834482</v>
      </c>
      <c r="Y407">
        <v>6.0000000000000001E-3</v>
      </c>
      <c r="AA407">
        <v>4892.87</v>
      </c>
      <c r="AB407">
        <v>0</v>
      </c>
      <c r="AC407">
        <v>0</v>
      </c>
      <c r="AD407">
        <v>0</v>
      </c>
      <c r="AE407">
        <v>4892.87</v>
      </c>
      <c r="AF407">
        <v>0</v>
      </c>
      <c r="AG407">
        <v>0</v>
      </c>
      <c r="AH407">
        <v>0</v>
      </c>
      <c r="AI407">
        <v>1</v>
      </c>
      <c r="AJ407">
        <v>1</v>
      </c>
      <c r="AK407">
        <v>1</v>
      </c>
      <c r="AL407">
        <v>1</v>
      </c>
      <c r="AN407">
        <v>0</v>
      </c>
      <c r="AO407">
        <v>1</v>
      </c>
      <c r="AP407">
        <v>0</v>
      </c>
      <c r="AQ407">
        <v>0</v>
      </c>
      <c r="AR407">
        <v>0</v>
      </c>
      <c r="AS407" t="s">
        <v>3</v>
      </c>
      <c r="AT407">
        <v>6.0000000000000001E-3</v>
      </c>
      <c r="AU407" t="s">
        <v>3</v>
      </c>
      <c r="AV407">
        <v>0</v>
      </c>
      <c r="AW407">
        <v>2</v>
      </c>
      <c r="AX407">
        <v>76148760</v>
      </c>
      <c r="AY407">
        <v>1</v>
      </c>
      <c r="AZ407">
        <v>0</v>
      </c>
      <c r="BA407">
        <v>408</v>
      </c>
      <c r="BB407">
        <v>0</v>
      </c>
      <c r="BC407">
        <v>0</v>
      </c>
      <c r="BD407">
        <v>0</v>
      </c>
      <c r="BE407">
        <v>0</v>
      </c>
      <c r="BF407">
        <v>0</v>
      </c>
      <c r="BG407">
        <v>0</v>
      </c>
      <c r="BH407">
        <v>0</v>
      </c>
      <c r="BI407">
        <v>0</v>
      </c>
      <c r="BJ407">
        <v>0</v>
      </c>
      <c r="BK407">
        <v>0</v>
      </c>
      <c r="BL407">
        <v>0</v>
      </c>
      <c r="BM407">
        <v>0</v>
      </c>
      <c r="BN407">
        <v>0</v>
      </c>
      <c r="BO407">
        <v>0</v>
      </c>
      <c r="BP407">
        <v>0</v>
      </c>
      <c r="BQ407">
        <v>0</v>
      </c>
      <c r="BR407">
        <v>0</v>
      </c>
      <c r="BS407">
        <v>0</v>
      </c>
      <c r="BT407">
        <v>0</v>
      </c>
      <c r="BU407">
        <v>0</v>
      </c>
      <c r="BV407">
        <v>0</v>
      </c>
      <c r="BW407">
        <v>0</v>
      </c>
      <c r="CX407">
        <f>Y407*Source!I191</f>
        <v>7.2000000000000008E-2</v>
      </c>
      <c r="CY407">
        <f>AA407</f>
        <v>4892.87</v>
      </c>
      <c r="CZ407">
        <f>AE407</f>
        <v>4892.87</v>
      </c>
      <c r="DA407">
        <f>AI407</f>
        <v>1</v>
      </c>
      <c r="DB407">
        <f>ROUND(ROUND(AT407*CZ407,2),6)</f>
        <v>29.36</v>
      </c>
      <c r="DC407">
        <f>ROUND(ROUND(AT407*AG407,2),6)</f>
        <v>0</v>
      </c>
    </row>
    <row r="408" spans="1:107" x14ac:dyDescent="0.2">
      <c r="A408">
        <f>ROW(Source!A191)</f>
        <v>191</v>
      </c>
      <c r="B408">
        <v>76147894</v>
      </c>
      <c r="C408">
        <v>76148747</v>
      </c>
      <c r="D408">
        <v>48974791</v>
      </c>
      <c r="E408">
        <v>1</v>
      </c>
      <c r="F408">
        <v>1</v>
      </c>
      <c r="G408">
        <v>1</v>
      </c>
      <c r="H408">
        <v>3</v>
      </c>
      <c r="I408" t="s">
        <v>658</v>
      </c>
      <c r="J408" t="s">
        <v>659</v>
      </c>
      <c r="K408" t="s">
        <v>660</v>
      </c>
      <c r="L408">
        <v>1374</v>
      </c>
      <c r="N408">
        <v>1013</v>
      </c>
      <c r="O408" t="s">
        <v>661</v>
      </c>
      <c r="P408" t="s">
        <v>661</v>
      </c>
      <c r="Q408">
        <v>1</v>
      </c>
      <c r="W408">
        <v>0</v>
      </c>
      <c r="X408">
        <v>-1347562341</v>
      </c>
      <c r="Y408">
        <v>6.41</v>
      </c>
      <c r="AA408">
        <v>1</v>
      </c>
      <c r="AB408">
        <v>0</v>
      </c>
      <c r="AC408">
        <v>0</v>
      </c>
      <c r="AD408">
        <v>0</v>
      </c>
      <c r="AE408">
        <v>1</v>
      </c>
      <c r="AF408">
        <v>0</v>
      </c>
      <c r="AG408">
        <v>0</v>
      </c>
      <c r="AH408">
        <v>0</v>
      </c>
      <c r="AI408">
        <v>1</v>
      </c>
      <c r="AJ408">
        <v>1</v>
      </c>
      <c r="AK408">
        <v>1</v>
      </c>
      <c r="AL408">
        <v>1</v>
      </c>
      <c r="AN408">
        <v>0</v>
      </c>
      <c r="AO408">
        <v>1</v>
      </c>
      <c r="AP408">
        <v>0</v>
      </c>
      <c r="AQ408">
        <v>0</v>
      </c>
      <c r="AR408">
        <v>0</v>
      </c>
      <c r="AS408" t="s">
        <v>3</v>
      </c>
      <c r="AT408">
        <v>6.41</v>
      </c>
      <c r="AU408" t="s">
        <v>3</v>
      </c>
      <c r="AV408">
        <v>0</v>
      </c>
      <c r="AW408">
        <v>2</v>
      </c>
      <c r="AX408">
        <v>76148762</v>
      </c>
      <c r="AY408">
        <v>1</v>
      </c>
      <c r="AZ408">
        <v>0</v>
      </c>
      <c r="BA408">
        <v>410</v>
      </c>
      <c r="BB408">
        <v>0</v>
      </c>
      <c r="BC408">
        <v>0</v>
      </c>
      <c r="BD408">
        <v>0</v>
      </c>
      <c r="BE408">
        <v>0</v>
      </c>
      <c r="BF408">
        <v>0</v>
      </c>
      <c r="BG408">
        <v>0</v>
      </c>
      <c r="BH408">
        <v>0</v>
      </c>
      <c r="BI408">
        <v>0</v>
      </c>
      <c r="BJ408">
        <v>0</v>
      </c>
      <c r="BK408">
        <v>0</v>
      </c>
      <c r="BL408">
        <v>0</v>
      </c>
      <c r="BM408">
        <v>0</v>
      </c>
      <c r="BN408">
        <v>0</v>
      </c>
      <c r="BO408">
        <v>0</v>
      </c>
      <c r="BP408">
        <v>0</v>
      </c>
      <c r="BQ408">
        <v>0</v>
      </c>
      <c r="BR408">
        <v>0</v>
      </c>
      <c r="BS408">
        <v>0</v>
      </c>
      <c r="BT408">
        <v>0</v>
      </c>
      <c r="BU408">
        <v>0</v>
      </c>
      <c r="BV408">
        <v>0</v>
      </c>
      <c r="BW408">
        <v>0</v>
      </c>
      <c r="CX408">
        <f>Y408*Source!I191</f>
        <v>76.92</v>
      </c>
      <c r="CY408">
        <f>AA408</f>
        <v>1</v>
      </c>
      <c r="CZ408">
        <f>AE408</f>
        <v>1</v>
      </c>
      <c r="DA408">
        <f>AI408</f>
        <v>1</v>
      </c>
      <c r="DB408">
        <f>ROUND(ROUND(AT408*CZ408,2),6)</f>
        <v>6.41</v>
      </c>
      <c r="DC408">
        <f>ROUND(ROUND(AT408*AG408,2),6)</f>
        <v>0</v>
      </c>
    </row>
    <row r="409" spans="1:107" x14ac:dyDescent="0.2">
      <c r="A409">
        <f>ROW(Source!A232)</f>
        <v>232</v>
      </c>
      <c r="B409">
        <v>76147896</v>
      </c>
      <c r="C409">
        <v>76148766</v>
      </c>
      <c r="D409">
        <v>42090890</v>
      </c>
      <c r="E409">
        <v>1</v>
      </c>
      <c r="F409">
        <v>1</v>
      </c>
      <c r="G409">
        <v>1</v>
      </c>
      <c r="H409">
        <v>1</v>
      </c>
      <c r="I409" t="s">
        <v>621</v>
      </c>
      <c r="J409" t="s">
        <v>3</v>
      </c>
      <c r="K409" t="s">
        <v>622</v>
      </c>
      <c r="L409">
        <v>1369</v>
      </c>
      <c r="N409">
        <v>1013</v>
      </c>
      <c r="O409" t="s">
        <v>623</v>
      </c>
      <c r="P409" t="s">
        <v>623</v>
      </c>
      <c r="Q409">
        <v>1</v>
      </c>
      <c r="W409">
        <v>0</v>
      </c>
      <c r="X409">
        <v>314467552</v>
      </c>
      <c r="Y409">
        <v>177.1</v>
      </c>
      <c r="AA409">
        <v>0</v>
      </c>
      <c r="AB409">
        <v>0</v>
      </c>
      <c r="AC409">
        <v>0</v>
      </c>
      <c r="AD409">
        <v>7.8</v>
      </c>
      <c r="AE409">
        <v>0</v>
      </c>
      <c r="AF409">
        <v>0</v>
      </c>
      <c r="AG409">
        <v>0</v>
      </c>
      <c r="AH409">
        <v>7.8</v>
      </c>
      <c r="AI409">
        <v>1</v>
      </c>
      <c r="AJ409">
        <v>1</v>
      </c>
      <c r="AK409">
        <v>1</v>
      </c>
      <c r="AL409">
        <v>1</v>
      </c>
      <c r="AN409">
        <v>0</v>
      </c>
      <c r="AO409">
        <v>1</v>
      </c>
      <c r="AP409">
        <v>1</v>
      </c>
      <c r="AQ409">
        <v>0</v>
      </c>
      <c r="AR409">
        <v>0</v>
      </c>
      <c r="AS409" t="s">
        <v>3</v>
      </c>
      <c r="AT409">
        <v>154</v>
      </c>
      <c r="AU409" t="s">
        <v>24</v>
      </c>
      <c r="AV409">
        <v>1</v>
      </c>
      <c r="AW409">
        <v>2</v>
      </c>
      <c r="AX409">
        <v>76148768</v>
      </c>
      <c r="AY409">
        <v>1</v>
      </c>
      <c r="AZ409">
        <v>0</v>
      </c>
      <c r="BA409">
        <v>411</v>
      </c>
      <c r="BB409">
        <v>0</v>
      </c>
      <c r="BC409">
        <v>0</v>
      </c>
      <c r="BD409">
        <v>0</v>
      </c>
      <c r="BE409">
        <v>0</v>
      </c>
      <c r="BF409">
        <v>0</v>
      </c>
      <c r="BG409">
        <v>0</v>
      </c>
      <c r="BH409">
        <v>0</v>
      </c>
      <c r="BI409">
        <v>0</v>
      </c>
      <c r="BJ409">
        <v>0</v>
      </c>
      <c r="BK409">
        <v>0</v>
      </c>
      <c r="BL409">
        <v>0</v>
      </c>
      <c r="BM409">
        <v>0</v>
      </c>
      <c r="BN409">
        <v>0</v>
      </c>
      <c r="BO409">
        <v>0</v>
      </c>
      <c r="BP409">
        <v>0</v>
      </c>
      <c r="BQ409">
        <v>0</v>
      </c>
      <c r="BR409">
        <v>0</v>
      </c>
      <c r="BS409">
        <v>0</v>
      </c>
      <c r="BT409">
        <v>0</v>
      </c>
      <c r="BU409">
        <v>0</v>
      </c>
      <c r="BV409">
        <v>0</v>
      </c>
      <c r="BW409">
        <v>0</v>
      </c>
      <c r="CX409">
        <f>Y409*Source!I232</f>
        <v>143.45099999999999</v>
      </c>
      <c r="CY409">
        <f t="shared" ref="CY409:CY414" si="33">AD409</f>
        <v>7.8</v>
      </c>
      <c r="CZ409">
        <f t="shared" ref="CZ409:CZ414" si="34">AH409</f>
        <v>7.8</v>
      </c>
      <c r="DA409">
        <f t="shared" ref="DA409:DA414" si="35">AL409</f>
        <v>1</v>
      </c>
      <c r="DB409">
        <f t="shared" ref="DB409:DB417" si="36">ROUND((ROUND(AT409*CZ409,2)*1.15),6)</f>
        <v>1381.38</v>
      </c>
      <c r="DC409">
        <f t="shared" ref="DC409:DC417" si="37">ROUND((ROUND(AT409*AG409,2)*1.15),6)</f>
        <v>0</v>
      </c>
    </row>
    <row r="410" spans="1:107" x14ac:dyDescent="0.2">
      <c r="A410">
        <f>ROW(Source!A233)</f>
        <v>233</v>
      </c>
      <c r="B410">
        <v>76147894</v>
      </c>
      <c r="C410">
        <v>76148766</v>
      </c>
      <c r="D410">
        <v>42090890</v>
      </c>
      <c r="E410">
        <v>1</v>
      </c>
      <c r="F410">
        <v>1</v>
      </c>
      <c r="G410">
        <v>1</v>
      </c>
      <c r="H410">
        <v>1</v>
      </c>
      <c r="I410" t="s">
        <v>621</v>
      </c>
      <c r="J410" t="s">
        <v>3</v>
      </c>
      <c r="K410" t="s">
        <v>622</v>
      </c>
      <c r="L410">
        <v>1369</v>
      </c>
      <c r="N410">
        <v>1013</v>
      </c>
      <c r="O410" t="s">
        <v>623</v>
      </c>
      <c r="P410" t="s">
        <v>623</v>
      </c>
      <c r="Q410">
        <v>1</v>
      </c>
      <c r="W410">
        <v>0</v>
      </c>
      <c r="X410">
        <v>314467552</v>
      </c>
      <c r="Y410">
        <v>177.1</v>
      </c>
      <c r="AA410">
        <v>0</v>
      </c>
      <c r="AB410">
        <v>0</v>
      </c>
      <c r="AC410">
        <v>0</v>
      </c>
      <c r="AD410">
        <v>7.8</v>
      </c>
      <c r="AE410">
        <v>0</v>
      </c>
      <c r="AF410">
        <v>0</v>
      </c>
      <c r="AG410">
        <v>0</v>
      </c>
      <c r="AH410">
        <v>7.8</v>
      </c>
      <c r="AI410">
        <v>1</v>
      </c>
      <c r="AJ410">
        <v>1</v>
      </c>
      <c r="AK410">
        <v>1</v>
      </c>
      <c r="AL410">
        <v>1</v>
      </c>
      <c r="AN410">
        <v>0</v>
      </c>
      <c r="AO410">
        <v>1</v>
      </c>
      <c r="AP410">
        <v>1</v>
      </c>
      <c r="AQ410">
        <v>0</v>
      </c>
      <c r="AR410">
        <v>0</v>
      </c>
      <c r="AS410" t="s">
        <v>3</v>
      </c>
      <c r="AT410">
        <v>154</v>
      </c>
      <c r="AU410" t="s">
        <v>24</v>
      </c>
      <c r="AV410">
        <v>1</v>
      </c>
      <c r="AW410">
        <v>2</v>
      </c>
      <c r="AX410">
        <v>76148768</v>
      </c>
      <c r="AY410">
        <v>1</v>
      </c>
      <c r="AZ410">
        <v>0</v>
      </c>
      <c r="BA410">
        <v>412</v>
      </c>
      <c r="BB410">
        <v>0</v>
      </c>
      <c r="BC410">
        <v>0</v>
      </c>
      <c r="BD410">
        <v>0</v>
      </c>
      <c r="BE410">
        <v>0</v>
      </c>
      <c r="BF410">
        <v>0</v>
      </c>
      <c r="BG410">
        <v>0</v>
      </c>
      <c r="BH410">
        <v>0</v>
      </c>
      <c r="BI410">
        <v>0</v>
      </c>
      <c r="BJ410">
        <v>0</v>
      </c>
      <c r="BK410">
        <v>0</v>
      </c>
      <c r="BL410">
        <v>0</v>
      </c>
      <c r="BM410">
        <v>0</v>
      </c>
      <c r="BN410">
        <v>0</v>
      </c>
      <c r="BO410">
        <v>0</v>
      </c>
      <c r="BP410">
        <v>0</v>
      </c>
      <c r="BQ410">
        <v>0</v>
      </c>
      <c r="BR410">
        <v>0</v>
      </c>
      <c r="BS410">
        <v>0</v>
      </c>
      <c r="BT410">
        <v>0</v>
      </c>
      <c r="BU410">
        <v>0</v>
      </c>
      <c r="BV410">
        <v>0</v>
      </c>
      <c r="BW410">
        <v>0</v>
      </c>
      <c r="CX410">
        <f>Y410*Source!I233</f>
        <v>143.45099999999999</v>
      </c>
      <c r="CY410">
        <f t="shared" si="33"/>
        <v>7.8</v>
      </c>
      <c r="CZ410">
        <f t="shared" si="34"/>
        <v>7.8</v>
      </c>
      <c r="DA410">
        <f t="shared" si="35"/>
        <v>1</v>
      </c>
      <c r="DB410">
        <f t="shared" si="36"/>
        <v>1381.38</v>
      </c>
      <c r="DC410">
        <f t="shared" si="37"/>
        <v>0</v>
      </c>
    </row>
    <row r="411" spans="1:107" x14ac:dyDescent="0.2">
      <c r="A411">
        <f>ROW(Source!A234)</f>
        <v>234</v>
      </c>
      <c r="B411">
        <v>76147896</v>
      </c>
      <c r="C411">
        <v>76148769</v>
      </c>
      <c r="D411">
        <v>42097363</v>
      </c>
      <c r="E411">
        <v>1</v>
      </c>
      <c r="F411">
        <v>1</v>
      </c>
      <c r="G411">
        <v>1</v>
      </c>
      <c r="H411">
        <v>1</v>
      </c>
      <c r="I411" t="s">
        <v>624</v>
      </c>
      <c r="J411" t="s">
        <v>3</v>
      </c>
      <c r="K411" t="s">
        <v>625</v>
      </c>
      <c r="L411">
        <v>1369</v>
      </c>
      <c r="N411">
        <v>1013</v>
      </c>
      <c r="O411" t="s">
        <v>623</v>
      </c>
      <c r="P411" t="s">
        <v>623</v>
      </c>
      <c r="Q411">
        <v>1</v>
      </c>
      <c r="W411">
        <v>0</v>
      </c>
      <c r="X411">
        <v>839356441</v>
      </c>
      <c r="Y411">
        <v>111.78</v>
      </c>
      <c r="AA411">
        <v>0</v>
      </c>
      <c r="AB411">
        <v>0</v>
      </c>
      <c r="AC411">
        <v>0</v>
      </c>
      <c r="AD411">
        <v>7.5</v>
      </c>
      <c r="AE411">
        <v>0</v>
      </c>
      <c r="AF411">
        <v>0</v>
      </c>
      <c r="AG411">
        <v>0</v>
      </c>
      <c r="AH411">
        <v>7.5</v>
      </c>
      <c r="AI411">
        <v>1</v>
      </c>
      <c r="AJ411">
        <v>1</v>
      </c>
      <c r="AK411">
        <v>1</v>
      </c>
      <c r="AL411">
        <v>1</v>
      </c>
      <c r="AN411">
        <v>0</v>
      </c>
      <c r="AO411">
        <v>1</v>
      </c>
      <c r="AP411">
        <v>1</v>
      </c>
      <c r="AQ411">
        <v>0</v>
      </c>
      <c r="AR411">
        <v>0</v>
      </c>
      <c r="AS411" t="s">
        <v>3</v>
      </c>
      <c r="AT411">
        <v>97.2</v>
      </c>
      <c r="AU411" t="s">
        <v>24</v>
      </c>
      <c r="AV411">
        <v>1</v>
      </c>
      <c r="AW411">
        <v>2</v>
      </c>
      <c r="AX411">
        <v>76148771</v>
      </c>
      <c r="AY411">
        <v>1</v>
      </c>
      <c r="AZ411">
        <v>0</v>
      </c>
      <c r="BA411">
        <v>413</v>
      </c>
      <c r="BB411">
        <v>0</v>
      </c>
      <c r="BC411">
        <v>0</v>
      </c>
      <c r="BD411">
        <v>0</v>
      </c>
      <c r="BE411">
        <v>0</v>
      </c>
      <c r="BF411">
        <v>0</v>
      </c>
      <c r="BG411">
        <v>0</v>
      </c>
      <c r="BH411">
        <v>0</v>
      </c>
      <c r="BI411">
        <v>0</v>
      </c>
      <c r="BJ411">
        <v>0</v>
      </c>
      <c r="BK411">
        <v>0</v>
      </c>
      <c r="BL411">
        <v>0</v>
      </c>
      <c r="BM411">
        <v>0</v>
      </c>
      <c r="BN411">
        <v>0</v>
      </c>
      <c r="BO411">
        <v>0</v>
      </c>
      <c r="BP411">
        <v>0</v>
      </c>
      <c r="BQ411">
        <v>0</v>
      </c>
      <c r="BR411">
        <v>0</v>
      </c>
      <c r="BS411">
        <v>0</v>
      </c>
      <c r="BT411">
        <v>0</v>
      </c>
      <c r="BU411">
        <v>0</v>
      </c>
      <c r="BV411">
        <v>0</v>
      </c>
      <c r="BW411">
        <v>0</v>
      </c>
      <c r="CX411">
        <f>Y411*Source!I234</f>
        <v>60.361200000000004</v>
      </c>
      <c r="CY411">
        <f t="shared" si="33"/>
        <v>7.5</v>
      </c>
      <c r="CZ411">
        <f t="shared" si="34"/>
        <v>7.5</v>
      </c>
      <c r="DA411">
        <f t="shared" si="35"/>
        <v>1</v>
      </c>
      <c r="DB411">
        <f t="shared" si="36"/>
        <v>838.35</v>
      </c>
      <c r="DC411">
        <f t="shared" si="37"/>
        <v>0</v>
      </c>
    </row>
    <row r="412" spans="1:107" x14ac:dyDescent="0.2">
      <c r="A412">
        <f>ROW(Source!A235)</f>
        <v>235</v>
      </c>
      <c r="B412">
        <v>76147894</v>
      </c>
      <c r="C412">
        <v>76148769</v>
      </c>
      <c r="D412">
        <v>42097363</v>
      </c>
      <c r="E412">
        <v>1</v>
      </c>
      <c r="F412">
        <v>1</v>
      </c>
      <c r="G412">
        <v>1</v>
      </c>
      <c r="H412">
        <v>1</v>
      </c>
      <c r="I412" t="s">
        <v>624</v>
      </c>
      <c r="J412" t="s">
        <v>3</v>
      </c>
      <c r="K412" t="s">
        <v>625</v>
      </c>
      <c r="L412">
        <v>1369</v>
      </c>
      <c r="N412">
        <v>1013</v>
      </c>
      <c r="O412" t="s">
        <v>623</v>
      </c>
      <c r="P412" t="s">
        <v>623</v>
      </c>
      <c r="Q412">
        <v>1</v>
      </c>
      <c r="W412">
        <v>0</v>
      </c>
      <c r="X412">
        <v>839356441</v>
      </c>
      <c r="Y412">
        <v>111.78</v>
      </c>
      <c r="AA412">
        <v>0</v>
      </c>
      <c r="AB412">
        <v>0</v>
      </c>
      <c r="AC412">
        <v>0</v>
      </c>
      <c r="AD412">
        <v>7.5</v>
      </c>
      <c r="AE412">
        <v>0</v>
      </c>
      <c r="AF412">
        <v>0</v>
      </c>
      <c r="AG412">
        <v>0</v>
      </c>
      <c r="AH412">
        <v>7.5</v>
      </c>
      <c r="AI412">
        <v>1</v>
      </c>
      <c r="AJ412">
        <v>1</v>
      </c>
      <c r="AK412">
        <v>1</v>
      </c>
      <c r="AL412">
        <v>1</v>
      </c>
      <c r="AN412">
        <v>0</v>
      </c>
      <c r="AO412">
        <v>1</v>
      </c>
      <c r="AP412">
        <v>1</v>
      </c>
      <c r="AQ412">
        <v>0</v>
      </c>
      <c r="AR412">
        <v>0</v>
      </c>
      <c r="AS412" t="s">
        <v>3</v>
      </c>
      <c r="AT412">
        <v>97.2</v>
      </c>
      <c r="AU412" t="s">
        <v>24</v>
      </c>
      <c r="AV412">
        <v>1</v>
      </c>
      <c r="AW412">
        <v>2</v>
      </c>
      <c r="AX412">
        <v>76148771</v>
      </c>
      <c r="AY412">
        <v>1</v>
      </c>
      <c r="AZ412">
        <v>0</v>
      </c>
      <c r="BA412">
        <v>414</v>
      </c>
      <c r="BB412">
        <v>0</v>
      </c>
      <c r="BC412">
        <v>0</v>
      </c>
      <c r="BD412">
        <v>0</v>
      </c>
      <c r="BE412">
        <v>0</v>
      </c>
      <c r="BF412">
        <v>0</v>
      </c>
      <c r="BG412">
        <v>0</v>
      </c>
      <c r="BH412">
        <v>0</v>
      </c>
      <c r="BI412">
        <v>0</v>
      </c>
      <c r="BJ412">
        <v>0</v>
      </c>
      <c r="BK412">
        <v>0</v>
      </c>
      <c r="BL412">
        <v>0</v>
      </c>
      <c r="BM412">
        <v>0</v>
      </c>
      <c r="BN412">
        <v>0</v>
      </c>
      <c r="BO412">
        <v>0</v>
      </c>
      <c r="BP412">
        <v>0</v>
      </c>
      <c r="BQ412">
        <v>0</v>
      </c>
      <c r="BR412">
        <v>0</v>
      </c>
      <c r="BS412">
        <v>0</v>
      </c>
      <c r="BT412">
        <v>0</v>
      </c>
      <c r="BU412">
        <v>0</v>
      </c>
      <c r="BV412">
        <v>0</v>
      </c>
      <c r="BW412">
        <v>0</v>
      </c>
      <c r="CX412">
        <f>Y412*Source!I235</f>
        <v>60.361200000000004</v>
      </c>
      <c r="CY412">
        <f t="shared" si="33"/>
        <v>7.5</v>
      </c>
      <c r="CZ412">
        <f t="shared" si="34"/>
        <v>7.5</v>
      </c>
      <c r="DA412">
        <f t="shared" si="35"/>
        <v>1</v>
      </c>
      <c r="DB412">
        <f t="shared" si="36"/>
        <v>838.35</v>
      </c>
      <c r="DC412">
        <f t="shared" si="37"/>
        <v>0</v>
      </c>
    </row>
    <row r="413" spans="1:107" x14ac:dyDescent="0.2">
      <c r="A413">
        <f>ROW(Source!A236)</f>
        <v>236</v>
      </c>
      <c r="B413">
        <v>76147896</v>
      </c>
      <c r="C413">
        <v>76148772</v>
      </c>
      <c r="D413">
        <v>42092598</v>
      </c>
      <c r="E413">
        <v>1</v>
      </c>
      <c r="F413">
        <v>1</v>
      </c>
      <c r="G413">
        <v>1</v>
      </c>
      <c r="H413">
        <v>1</v>
      </c>
      <c r="I413" t="s">
        <v>626</v>
      </c>
      <c r="J413" t="s">
        <v>3</v>
      </c>
      <c r="K413" t="s">
        <v>627</v>
      </c>
      <c r="L413">
        <v>1369</v>
      </c>
      <c r="N413">
        <v>1013</v>
      </c>
      <c r="O413" t="s">
        <v>623</v>
      </c>
      <c r="P413" t="s">
        <v>623</v>
      </c>
      <c r="Q413">
        <v>1</v>
      </c>
      <c r="W413">
        <v>0</v>
      </c>
      <c r="X413">
        <v>-1468527632</v>
      </c>
      <c r="Y413">
        <v>2.6449999999999996</v>
      </c>
      <c r="AA413">
        <v>0</v>
      </c>
      <c r="AB413">
        <v>0</v>
      </c>
      <c r="AC413">
        <v>0</v>
      </c>
      <c r="AD413">
        <v>8.17</v>
      </c>
      <c r="AE413">
        <v>0</v>
      </c>
      <c r="AF413">
        <v>0</v>
      </c>
      <c r="AG413">
        <v>0</v>
      </c>
      <c r="AH413">
        <v>8.17</v>
      </c>
      <c r="AI413">
        <v>1</v>
      </c>
      <c r="AJ413">
        <v>1</v>
      </c>
      <c r="AK413">
        <v>1</v>
      </c>
      <c r="AL413">
        <v>1</v>
      </c>
      <c r="AN413">
        <v>0</v>
      </c>
      <c r="AO413">
        <v>1</v>
      </c>
      <c r="AP413">
        <v>1</v>
      </c>
      <c r="AQ413">
        <v>0</v>
      </c>
      <c r="AR413">
        <v>0</v>
      </c>
      <c r="AS413" t="s">
        <v>3</v>
      </c>
      <c r="AT413">
        <v>2.2999999999999998</v>
      </c>
      <c r="AU413" t="s">
        <v>24</v>
      </c>
      <c r="AV413">
        <v>1</v>
      </c>
      <c r="AW413">
        <v>2</v>
      </c>
      <c r="AX413">
        <v>76148780</v>
      </c>
      <c r="AY413">
        <v>1</v>
      </c>
      <c r="AZ413">
        <v>0</v>
      </c>
      <c r="BA413">
        <v>415</v>
      </c>
      <c r="BB413">
        <v>0</v>
      </c>
      <c r="BC413">
        <v>0</v>
      </c>
      <c r="BD413">
        <v>0</v>
      </c>
      <c r="BE413">
        <v>0</v>
      </c>
      <c r="BF413">
        <v>0</v>
      </c>
      <c r="BG413">
        <v>0</v>
      </c>
      <c r="BH413">
        <v>0</v>
      </c>
      <c r="BI413">
        <v>0</v>
      </c>
      <c r="BJ413">
        <v>0</v>
      </c>
      <c r="BK413">
        <v>0</v>
      </c>
      <c r="BL413">
        <v>0</v>
      </c>
      <c r="BM413">
        <v>0</v>
      </c>
      <c r="BN413">
        <v>0</v>
      </c>
      <c r="BO413">
        <v>0</v>
      </c>
      <c r="BP413">
        <v>0</v>
      </c>
      <c r="BQ413">
        <v>0</v>
      </c>
      <c r="BR413">
        <v>0</v>
      </c>
      <c r="BS413">
        <v>0</v>
      </c>
      <c r="BT413">
        <v>0</v>
      </c>
      <c r="BU413">
        <v>0</v>
      </c>
      <c r="BV413">
        <v>0</v>
      </c>
      <c r="BW413">
        <v>0</v>
      </c>
      <c r="CX413">
        <f>Y413*Source!I236</f>
        <v>71.414999999999992</v>
      </c>
      <c r="CY413">
        <f t="shared" si="33"/>
        <v>8.17</v>
      </c>
      <c r="CZ413">
        <f t="shared" si="34"/>
        <v>8.17</v>
      </c>
      <c r="DA413">
        <f t="shared" si="35"/>
        <v>1</v>
      </c>
      <c r="DB413">
        <f t="shared" si="36"/>
        <v>21.608499999999999</v>
      </c>
      <c r="DC413">
        <f t="shared" si="37"/>
        <v>0</v>
      </c>
    </row>
    <row r="414" spans="1:107" x14ac:dyDescent="0.2">
      <c r="A414">
        <f>ROW(Source!A236)</f>
        <v>236</v>
      </c>
      <c r="B414">
        <v>76147896</v>
      </c>
      <c r="C414">
        <v>76148772</v>
      </c>
      <c r="D414">
        <v>121548</v>
      </c>
      <c r="E414">
        <v>1</v>
      </c>
      <c r="F414">
        <v>1</v>
      </c>
      <c r="G414">
        <v>1</v>
      </c>
      <c r="H414">
        <v>1</v>
      </c>
      <c r="I414" t="s">
        <v>30</v>
      </c>
      <c r="J414" t="s">
        <v>3</v>
      </c>
      <c r="K414" t="s">
        <v>628</v>
      </c>
      <c r="L414">
        <v>608254</v>
      </c>
      <c r="N414">
        <v>1013</v>
      </c>
      <c r="O414" t="s">
        <v>629</v>
      </c>
      <c r="P414" t="s">
        <v>629</v>
      </c>
      <c r="Q414">
        <v>1</v>
      </c>
      <c r="W414">
        <v>0</v>
      </c>
      <c r="X414">
        <v>-185737400</v>
      </c>
      <c r="Y414">
        <v>0.33349999999999996</v>
      </c>
      <c r="AA414">
        <v>0</v>
      </c>
      <c r="AB414">
        <v>0</v>
      </c>
      <c r="AC414">
        <v>0</v>
      </c>
      <c r="AD414">
        <v>0</v>
      </c>
      <c r="AE414">
        <v>0</v>
      </c>
      <c r="AF414">
        <v>0</v>
      </c>
      <c r="AG414">
        <v>0</v>
      </c>
      <c r="AH414">
        <v>0</v>
      </c>
      <c r="AI414">
        <v>1</v>
      </c>
      <c r="AJ414">
        <v>1</v>
      </c>
      <c r="AK414">
        <v>1</v>
      </c>
      <c r="AL414">
        <v>1</v>
      </c>
      <c r="AN414">
        <v>0</v>
      </c>
      <c r="AO414">
        <v>1</v>
      </c>
      <c r="AP414">
        <v>1</v>
      </c>
      <c r="AQ414">
        <v>0</v>
      </c>
      <c r="AR414">
        <v>0</v>
      </c>
      <c r="AS414" t="s">
        <v>3</v>
      </c>
      <c r="AT414">
        <v>0.28999999999999998</v>
      </c>
      <c r="AU414" t="s">
        <v>24</v>
      </c>
      <c r="AV414">
        <v>2</v>
      </c>
      <c r="AW414">
        <v>2</v>
      </c>
      <c r="AX414">
        <v>76148781</v>
      </c>
      <c r="AY414">
        <v>1</v>
      </c>
      <c r="AZ414">
        <v>0</v>
      </c>
      <c r="BA414">
        <v>416</v>
      </c>
      <c r="BB414">
        <v>0</v>
      </c>
      <c r="BC414">
        <v>0</v>
      </c>
      <c r="BD414">
        <v>0</v>
      </c>
      <c r="BE414">
        <v>0</v>
      </c>
      <c r="BF414">
        <v>0</v>
      </c>
      <c r="BG414">
        <v>0</v>
      </c>
      <c r="BH414">
        <v>0</v>
      </c>
      <c r="BI414">
        <v>0</v>
      </c>
      <c r="BJ414">
        <v>0</v>
      </c>
      <c r="BK414">
        <v>0</v>
      </c>
      <c r="BL414">
        <v>0</v>
      </c>
      <c r="BM414">
        <v>0</v>
      </c>
      <c r="BN414">
        <v>0</v>
      </c>
      <c r="BO414">
        <v>0</v>
      </c>
      <c r="BP414">
        <v>0</v>
      </c>
      <c r="BQ414">
        <v>0</v>
      </c>
      <c r="BR414">
        <v>0</v>
      </c>
      <c r="BS414">
        <v>0</v>
      </c>
      <c r="BT414">
        <v>0</v>
      </c>
      <c r="BU414">
        <v>0</v>
      </c>
      <c r="BV414">
        <v>0</v>
      </c>
      <c r="BW414">
        <v>0</v>
      </c>
      <c r="CX414">
        <f>Y414*Source!I236</f>
        <v>9.0044999999999984</v>
      </c>
      <c r="CY414">
        <f t="shared" si="33"/>
        <v>0</v>
      </c>
      <c r="CZ414">
        <f t="shared" si="34"/>
        <v>0</v>
      </c>
      <c r="DA414">
        <f t="shared" si="35"/>
        <v>1</v>
      </c>
      <c r="DB414">
        <f t="shared" si="36"/>
        <v>0</v>
      </c>
      <c r="DC414">
        <f t="shared" si="37"/>
        <v>0</v>
      </c>
    </row>
    <row r="415" spans="1:107" x14ac:dyDescent="0.2">
      <c r="A415">
        <f>ROW(Source!A236)</f>
        <v>236</v>
      </c>
      <c r="B415">
        <v>76147896</v>
      </c>
      <c r="C415">
        <v>76148772</v>
      </c>
      <c r="D415">
        <v>48975479</v>
      </c>
      <c r="E415">
        <v>1</v>
      </c>
      <c r="F415">
        <v>1</v>
      </c>
      <c r="G415">
        <v>1</v>
      </c>
      <c r="H415">
        <v>2</v>
      </c>
      <c r="I415" t="s">
        <v>630</v>
      </c>
      <c r="J415" t="s">
        <v>631</v>
      </c>
      <c r="K415" t="s">
        <v>632</v>
      </c>
      <c r="L415">
        <v>1368</v>
      </c>
      <c r="N415">
        <v>1011</v>
      </c>
      <c r="O415" t="s">
        <v>633</v>
      </c>
      <c r="P415" t="s">
        <v>633</v>
      </c>
      <c r="Q415">
        <v>1</v>
      </c>
      <c r="W415">
        <v>0</v>
      </c>
      <c r="X415">
        <v>994996037</v>
      </c>
      <c r="Y415">
        <v>9.1999999999999998E-2</v>
      </c>
      <c r="AA415">
        <v>0</v>
      </c>
      <c r="AB415">
        <v>90.4</v>
      </c>
      <c r="AC415">
        <v>11.6</v>
      </c>
      <c r="AD415">
        <v>0</v>
      </c>
      <c r="AE415">
        <v>0</v>
      </c>
      <c r="AF415">
        <v>90.4</v>
      </c>
      <c r="AG415">
        <v>11.6</v>
      </c>
      <c r="AH415">
        <v>0</v>
      </c>
      <c r="AI415">
        <v>1</v>
      </c>
      <c r="AJ415">
        <v>1</v>
      </c>
      <c r="AK415">
        <v>1</v>
      </c>
      <c r="AL415">
        <v>1</v>
      </c>
      <c r="AN415">
        <v>0</v>
      </c>
      <c r="AO415">
        <v>1</v>
      </c>
      <c r="AP415">
        <v>1</v>
      </c>
      <c r="AQ415">
        <v>0</v>
      </c>
      <c r="AR415">
        <v>0</v>
      </c>
      <c r="AS415" t="s">
        <v>3</v>
      </c>
      <c r="AT415">
        <v>0.08</v>
      </c>
      <c r="AU415" t="s">
        <v>24</v>
      </c>
      <c r="AV415">
        <v>0</v>
      </c>
      <c r="AW415">
        <v>2</v>
      </c>
      <c r="AX415">
        <v>76148782</v>
      </c>
      <c r="AY415">
        <v>1</v>
      </c>
      <c r="AZ415">
        <v>0</v>
      </c>
      <c r="BA415">
        <v>417</v>
      </c>
      <c r="BB415">
        <v>0</v>
      </c>
      <c r="BC415">
        <v>0</v>
      </c>
      <c r="BD415">
        <v>0</v>
      </c>
      <c r="BE415">
        <v>0</v>
      </c>
      <c r="BF415">
        <v>0</v>
      </c>
      <c r="BG415">
        <v>0</v>
      </c>
      <c r="BH415">
        <v>0</v>
      </c>
      <c r="BI415">
        <v>0</v>
      </c>
      <c r="BJ415">
        <v>0</v>
      </c>
      <c r="BK415">
        <v>0</v>
      </c>
      <c r="BL415">
        <v>0</v>
      </c>
      <c r="BM415">
        <v>0</v>
      </c>
      <c r="BN415">
        <v>0</v>
      </c>
      <c r="BO415">
        <v>0</v>
      </c>
      <c r="BP415">
        <v>0</v>
      </c>
      <c r="BQ415">
        <v>0</v>
      </c>
      <c r="BR415">
        <v>0</v>
      </c>
      <c r="BS415">
        <v>0</v>
      </c>
      <c r="BT415">
        <v>0</v>
      </c>
      <c r="BU415">
        <v>0</v>
      </c>
      <c r="BV415">
        <v>0</v>
      </c>
      <c r="BW415">
        <v>0</v>
      </c>
      <c r="CX415">
        <f>Y415*Source!I236</f>
        <v>2.484</v>
      </c>
      <c r="CY415">
        <f>AB415</f>
        <v>90.4</v>
      </c>
      <c r="CZ415">
        <f>AF415</f>
        <v>90.4</v>
      </c>
      <c r="DA415">
        <f>AJ415</f>
        <v>1</v>
      </c>
      <c r="DB415">
        <f t="shared" si="36"/>
        <v>8.3145000000000007</v>
      </c>
      <c r="DC415">
        <f t="shared" si="37"/>
        <v>1.0694999999999999</v>
      </c>
    </row>
    <row r="416" spans="1:107" x14ac:dyDescent="0.2">
      <c r="A416">
        <f>ROW(Source!A236)</f>
        <v>236</v>
      </c>
      <c r="B416">
        <v>76147896</v>
      </c>
      <c r="C416">
        <v>76148772</v>
      </c>
      <c r="D416">
        <v>48975561</v>
      </c>
      <c r="E416">
        <v>1</v>
      </c>
      <c r="F416">
        <v>1</v>
      </c>
      <c r="G416">
        <v>1</v>
      </c>
      <c r="H416">
        <v>2</v>
      </c>
      <c r="I416" t="s">
        <v>634</v>
      </c>
      <c r="J416" t="s">
        <v>635</v>
      </c>
      <c r="K416" t="s">
        <v>636</v>
      </c>
      <c r="L416">
        <v>1368</v>
      </c>
      <c r="N416">
        <v>1011</v>
      </c>
      <c r="O416" t="s">
        <v>633</v>
      </c>
      <c r="P416" t="s">
        <v>633</v>
      </c>
      <c r="Q416">
        <v>1</v>
      </c>
      <c r="W416">
        <v>0</v>
      </c>
      <c r="X416">
        <v>-11430276</v>
      </c>
      <c r="Y416">
        <v>0.24149999999999996</v>
      </c>
      <c r="AA416">
        <v>0</v>
      </c>
      <c r="AB416">
        <v>90</v>
      </c>
      <c r="AC416">
        <v>10.06</v>
      </c>
      <c r="AD416">
        <v>0</v>
      </c>
      <c r="AE416">
        <v>0</v>
      </c>
      <c r="AF416">
        <v>90</v>
      </c>
      <c r="AG416">
        <v>10.06</v>
      </c>
      <c r="AH416">
        <v>0</v>
      </c>
      <c r="AI416">
        <v>1</v>
      </c>
      <c r="AJ416">
        <v>1</v>
      </c>
      <c r="AK416">
        <v>1</v>
      </c>
      <c r="AL416">
        <v>1</v>
      </c>
      <c r="AN416">
        <v>0</v>
      </c>
      <c r="AO416">
        <v>1</v>
      </c>
      <c r="AP416">
        <v>1</v>
      </c>
      <c r="AQ416">
        <v>0</v>
      </c>
      <c r="AR416">
        <v>0</v>
      </c>
      <c r="AS416" t="s">
        <v>3</v>
      </c>
      <c r="AT416">
        <v>0.21</v>
      </c>
      <c r="AU416" t="s">
        <v>24</v>
      </c>
      <c r="AV416">
        <v>0</v>
      </c>
      <c r="AW416">
        <v>2</v>
      </c>
      <c r="AX416">
        <v>76148783</v>
      </c>
      <c r="AY416">
        <v>1</v>
      </c>
      <c r="AZ416">
        <v>0</v>
      </c>
      <c r="BA416">
        <v>418</v>
      </c>
      <c r="BB416">
        <v>0</v>
      </c>
      <c r="BC416">
        <v>0</v>
      </c>
      <c r="BD416">
        <v>0</v>
      </c>
      <c r="BE416">
        <v>0</v>
      </c>
      <c r="BF416">
        <v>0</v>
      </c>
      <c r="BG416">
        <v>0</v>
      </c>
      <c r="BH416">
        <v>0</v>
      </c>
      <c r="BI416">
        <v>0</v>
      </c>
      <c r="BJ416">
        <v>0</v>
      </c>
      <c r="BK416">
        <v>0</v>
      </c>
      <c r="BL416">
        <v>0</v>
      </c>
      <c r="BM416">
        <v>0</v>
      </c>
      <c r="BN416">
        <v>0</v>
      </c>
      <c r="BO416">
        <v>0</v>
      </c>
      <c r="BP416">
        <v>0</v>
      </c>
      <c r="BQ416">
        <v>0</v>
      </c>
      <c r="BR416">
        <v>0</v>
      </c>
      <c r="BS416">
        <v>0</v>
      </c>
      <c r="BT416">
        <v>0</v>
      </c>
      <c r="BU416">
        <v>0</v>
      </c>
      <c r="BV416">
        <v>0</v>
      </c>
      <c r="BW416">
        <v>0</v>
      </c>
      <c r="CX416">
        <f>Y416*Source!I236</f>
        <v>6.5204999999999993</v>
      </c>
      <c r="CY416">
        <f>AB416</f>
        <v>90</v>
      </c>
      <c r="CZ416">
        <f>AF416</f>
        <v>90</v>
      </c>
      <c r="DA416">
        <f>AJ416</f>
        <v>1</v>
      </c>
      <c r="DB416">
        <f t="shared" si="36"/>
        <v>21.734999999999999</v>
      </c>
      <c r="DC416">
        <f t="shared" si="37"/>
        <v>2.4264999999999999</v>
      </c>
    </row>
    <row r="417" spans="1:107" x14ac:dyDescent="0.2">
      <c r="A417">
        <f>ROW(Source!A236)</f>
        <v>236</v>
      </c>
      <c r="B417">
        <v>76147896</v>
      </c>
      <c r="C417">
        <v>76148772</v>
      </c>
      <c r="D417">
        <v>48976906</v>
      </c>
      <c r="E417">
        <v>1</v>
      </c>
      <c r="F417">
        <v>1</v>
      </c>
      <c r="G417">
        <v>1</v>
      </c>
      <c r="H417">
        <v>2</v>
      </c>
      <c r="I417" t="s">
        <v>637</v>
      </c>
      <c r="J417" t="s">
        <v>638</v>
      </c>
      <c r="K417" t="s">
        <v>639</v>
      </c>
      <c r="L417">
        <v>1368</v>
      </c>
      <c r="N417">
        <v>1011</v>
      </c>
      <c r="O417" t="s">
        <v>633</v>
      </c>
      <c r="P417" t="s">
        <v>633</v>
      </c>
      <c r="Q417">
        <v>1</v>
      </c>
      <c r="W417">
        <v>0</v>
      </c>
      <c r="X417">
        <v>-2066592261</v>
      </c>
      <c r="Y417">
        <v>0.48299999999999993</v>
      </c>
      <c r="AA417">
        <v>0</v>
      </c>
      <c r="AB417">
        <v>0.55000000000000004</v>
      </c>
      <c r="AC417">
        <v>0</v>
      </c>
      <c r="AD417">
        <v>0</v>
      </c>
      <c r="AE417">
        <v>0</v>
      </c>
      <c r="AF417">
        <v>0.55000000000000004</v>
      </c>
      <c r="AG417">
        <v>0</v>
      </c>
      <c r="AH417">
        <v>0</v>
      </c>
      <c r="AI417">
        <v>1</v>
      </c>
      <c r="AJ417">
        <v>1</v>
      </c>
      <c r="AK417">
        <v>1</v>
      </c>
      <c r="AL417">
        <v>1</v>
      </c>
      <c r="AN417">
        <v>0</v>
      </c>
      <c r="AO417">
        <v>1</v>
      </c>
      <c r="AP417">
        <v>1</v>
      </c>
      <c r="AQ417">
        <v>0</v>
      </c>
      <c r="AR417">
        <v>0</v>
      </c>
      <c r="AS417" t="s">
        <v>3</v>
      </c>
      <c r="AT417">
        <v>0.42</v>
      </c>
      <c r="AU417" t="s">
        <v>24</v>
      </c>
      <c r="AV417">
        <v>0</v>
      </c>
      <c r="AW417">
        <v>2</v>
      </c>
      <c r="AX417">
        <v>76148784</v>
      </c>
      <c r="AY417">
        <v>1</v>
      </c>
      <c r="AZ417">
        <v>0</v>
      </c>
      <c r="BA417">
        <v>419</v>
      </c>
      <c r="BB417">
        <v>0</v>
      </c>
      <c r="BC417">
        <v>0</v>
      </c>
      <c r="BD417">
        <v>0</v>
      </c>
      <c r="BE417">
        <v>0</v>
      </c>
      <c r="BF417">
        <v>0</v>
      </c>
      <c r="BG417">
        <v>0</v>
      </c>
      <c r="BH417">
        <v>0</v>
      </c>
      <c r="BI417">
        <v>0</v>
      </c>
      <c r="BJ417">
        <v>0</v>
      </c>
      <c r="BK417">
        <v>0</v>
      </c>
      <c r="BL417">
        <v>0</v>
      </c>
      <c r="BM417">
        <v>0</v>
      </c>
      <c r="BN417">
        <v>0</v>
      </c>
      <c r="BO417">
        <v>0</v>
      </c>
      <c r="BP417">
        <v>0</v>
      </c>
      <c r="BQ417">
        <v>0</v>
      </c>
      <c r="BR417">
        <v>0</v>
      </c>
      <c r="BS417">
        <v>0</v>
      </c>
      <c r="BT417">
        <v>0</v>
      </c>
      <c r="BU417">
        <v>0</v>
      </c>
      <c r="BV417">
        <v>0</v>
      </c>
      <c r="BW417">
        <v>0</v>
      </c>
      <c r="CX417">
        <f>Y417*Source!I236</f>
        <v>13.040999999999999</v>
      </c>
      <c r="CY417">
        <f>AB417</f>
        <v>0.55000000000000004</v>
      </c>
      <c r="CZ417">
        <f>AF417</f>
        <v>0.55000000000000004</v>
      </c>
      <c r="DA417">
        <f>AJ417</f>
        <v>1</v>
      </c>
      <c r="DB417">
        <f t="shared" si="36"/>
        <v>0.26450000000000001</v>
      </c>
      <c r="DC417">
        <f t="shared" si="37"/>
        <v>0</v>
      </c>
    </row>
    <row r="418" spans="1:107" x14ac:dyDescent="0.2">
      <c r="A418">
        <f>ROW(Source!A236)</f>
        <v>236</v>
      </c>
      <c r="B418">
        <v>76147896</v>
      </c>
      <c r="C418">
        <v>76148772</v>
      </c>
      <c r="D418">
        <v>48945934</v>
      </c>
      <c r="E418">
        <v>1</v>
      </c>
      <c r="F418">
        <v>1</v>
      </c>
      <c r="G418">
        <v>1</v>
      </c>
      <c r="H418">
        <v>3</v>
      </c>
      <c r="I418" t="s">
        <v>640</v>
      </c>
      <c r="J418" t="s">
        <v>641</v>
      </c>
      <c r="K418" t="s">
        <v>642</v>
      </c>
      <c r="L418">
        <v>1339</v>
      </c>
      <c r="N418">
        <v>1007</v>
      </c>
      <c r="O418" t="s">
        <v>643</v>
      </c>
      <c r="P418" t="s">
        <v>643</v>
      </c>
      <c r="Q418">
        <v>1</v>
      </c>
      <c r="W418">
        <v>0</v>
      </c>
      <c r="X418">
        <v>-352540104</v>
      </c>
      <c r="Y418">
        <v>1.2</v>
      </c>
      <c r="AA418">
        <v>59.99</v>
      </c>
      <c r="AB418">
        <v>0</v>
      </c>
      <c r="AC418">
        <v>0</v>
      </c>
      <c r="AD418">
        <v>0</v>
      </c>
      <c r="AE418">
        <v>59.99</v>
      </c>
      <c r="AF418">
        <v>0</v>
      </c>
      <c r="AG418">
        <v>0</v>
      </c>
      <c r="AH418">
        <v>0</v>
      </c>
      <c r="AI418">
        <v>1</v>
      </c>
      <c r="AJ418">
        <v>1</v>
      </c>
      <c r="AK418">
        <v>1</v>
      </c>
      <c r="AL418">
        <v>1</v>
      </c>
      <c r="AN418">
        <v>0</v>
      </c>
      <c r="AO418">
        <v>1</v>
      </c>
      <c r="AP418">
        <v>0</v>
      </c>
      <c r="AQ418">
        <v>0</v>
      </c>
      <c r="AR418">
        <v>0</v>
      </c>
      <c r="AS418" t="s">
        <v>3</v>
      </c>
      <c r="AT418">
        <v>1.2</v>
      </c>
      <c r="AU418" t="s">
        <v>3</v>
      </c>
      <c r="AV418">
        <v>0</v>
      </c>
      <c r="AW418">
        <v>2</v>
      </c>
      <c r="AX418">
        <v>76148785</v>
      </c>
      <c r="AY418">
        <v>1</v>
      </c>
      <c r="AZ418">
        <v>0</v>
      </c>
      <c r="BA418">
        <v>420</v>
      </c>
      <c r="BB418">
        <v>0</v>
      </c>
      <c r="BC418">
        <v>0</v>
      </c>
      <c r="BD418">
        <v>0</v>
      </c>
      <c r="BE418">
        <v>0</v>
      </c>
      <c r="BF418">
        <v>0</v>
      </c>
      <c r="BG418">
        <v>0</v>
      </c>
      <c r="BH418">
        <v>0</v>
      </c>
      <c r="BI418">
        <v>0</v>
      </c>
      <c r="BJ418">
        <v>0</v>
      </c>
      <c r="BK418">
        <v>0</v>
      </c>
      <c r="BL418">
        <v>0</v>
      </c>
      <c r="BM418">
        <v>0</v>
      </c>
      <c r="BN418">
        <v>0</v>
      </c>
      <c r="BO418">
        <v>0</v>
      </c>
      <c r="BP418">
        <v>0</v>
      </c>
      <c r="BQ418">
        <v>0</v>
      </c>
      <c r="BR418">
        <v>0</v>
      </c>
      <c r="BS418">
        <v>0</v>
      </c>
      <c r="BT418">
        <v>0</v>
      </c>
      <c r="BU418">
        <v>0</v>
      </c>
      <c r="BV418">
        <v>0</v>
      </c>
      <c r="BW418">
        <v>0</v>
      </c>
      <c r="CX418">
        <f>Y418*Source!I236</f>
        <v>32.4</v>
      </c>
      <c r="CY418">
        <f>AA418</f>
        <v>59.99</v>
      </c>
      <c r="CZ418">
        <f>AE418</f>
        <v>59.99</v>
      </c>
      <c r="DA418">
        <f>AI418</f>
        <v>1</v>
      </c>
      <c r="DB418">
        <f>ROUND(ROUND(AT418*CZ418,2),6)</f>
        <v>71.989999999999995</v>
      </c>
      <c r="DC418">
        <f>ROUND(ROUND(AT418*AG418,2),6)</f>
        <v>0</v>
      </c>
    </row>
    <row r="419" spans="1:107" x14ac:dyDescent="0.2">
      <c r="A419">
        <f>ROW(Source!A236)</f>
        <v>236</v>
      </c>
      <c r="B419">
        <v>76147896</v>
      </c>
      <c r="C419">
        <v>76148772</v>
      </c>
      <c r="D419">
        <v>48946351</v>
      </c>
      <c r="E419">
        <v>1</v>
      </c>
      <c r="F419">
        <v>1</v>
      </c>
      <c r="G419">
        <v>1</v>
      </c>
      <c r="H419">
        <v>3</v>
      </c>
      <c r="I419" t="s">
        <v>644</v>
      </c>
      <c r="J419" t="s">
        <v>645</v>
      </c>
      <c r="K419" t="s">
        <v>646</v>
      </c>
      <c r="L419">
        <v>1339</v>
      </c>
      <c r="N419">
        <v>1007</v>
      </c>
      <c r="O419" t="s">
        <v>643</v>
      </c>
      <c r="P419" t="s">
        <v>643</v>
      </c>
      <c r="Q419">
        <v>1</v>
      </c>
      <c r="W419">
        <v>0</v>
      </c>
      <c r="X419">
        <v>-1689240429</v>
      </c>
      <c r="Y419">
        <v>0.15</v>
      </c>
      <c r="AA419">
        <v>2.44</v>
      </c>
      <c r="AB419">
        <v>0</v>
      </c>
      <c r="AC419">
        <v>0</v>
      </c>
      <c r="AD419">
        <v>0</v>
      </c>
      <c r="AE419">
        <v>2.44</v>
      </c>
      <c r="AF419">
        <v>0</v>
      </c>
      <c r="AG419">
        <v>0</v>
      </c>
      <c r="AH419">
        <v>0</v>
      </c>
      <c r="AI419">
        <v>1</v>
      </c>
      <c r="AJ419">
        <v>1</v>
      </c>
      <c r="AK419">
        <v>1</v>
      </c>
      <c r="AL419">
        <v>1</v>
      </c>
      <c r="AN419">
        <v>0</v>
      </c>
      <c r="AO419">
        <v>1</v>
      </c>
      <c r="AP419">
        <v>0</v>
      </c>
      <c r="AQ419">
        <v>0</v>
      </c>
      <c r="AR419">
        <v>0</v>
      </c>
      <c r="AS419" t="s">
        <v>3</v>
      </c>
      <c r="AT419">
        <v>0.15</v>
      </c>
      <c r="AU419" t="s">
        <v>3</v>
      </c>
      <c r="AV419">
        <v>0</v>
      </c>
      <c r="AW419">
        <v>2</v>
      </c>
      <c r="AX419">
        <v>76148786</v>
      </c>
      <c r="AY419">
        <v>1</v>
      </c>
      <c r="AZ419">
        <v>0</v>
      </c>
      <c r="BA419">
        <v>421</v>
      </c>
      <c r="BB419">
        <v>0</v>
      </c>
      <c r="BC419">
        <v>0</v>
      </c>
      <c r="BD419">
        <v>0</v>
      </c>
      <c r="BE419">
        <v>0</v>
      </c>
      <c r="BF419">
        <v>0</v>
      </c>
      <c r="BG419">
        <v>0</v>
      </c>
      <c r="BH419">
        <v>0</v>
      </c>
      <c r="BI419">
        <v>0</v>
      </c>
      <c r="BJ419">
        <v>0</v>
      </c>
      <c r="BK419">
        <v>0</v>
      </c>
      <c r="BL419">
        <v>0</v>
      </c>
      <c r="BM419">
        <v>0</v>
      </c>
      <c r="BN419">
        <v>0</v>
      </c>
      <c r="BO419">
        <v>0</v>
      </c>
      <c r="BP419">
        <v>0</v>
      </c>
      <c r="BQ419">
        <v>0</v>
      </c>
      <c r="BR419">
        <v>0</v>
      </c>
      <c r="BS419">
        <v>0</v>
      </c>
      <c r="BT419">
        <v>0</v>
      </c>
      <c r="BU419">
        <v>0</v>
      </c>
      <c r="BV419">
        <v>0</v>
      </c>
      <c r="BW419">
        <v>0</v>
      </c>
      <c r="CX419">
        <f>Y419*Source!I236</f>
        <v>4.05</v>
      </c>
      <c r="CY419">
        <f>AA419</f>
        <v>2.44</v>
      </c>
      <c r="CZ419">
        <f>AE419</f>
        <v>2.44</v>
      </c>
      <c r="DA419">
        <f>AI419</f>
        <v>1</v>
      </c>
      <c r="DB419">
        <f>ROUND(ROUND(AT419*CZ419,2),6)</f>
        <v>0.37</v>
      </c>
      <c r="DC419">
        <f>ROUND(ROUND(AT419*AG419,2),6)</f>
        <v>0</v>
      </c>
    </row>
    <row r="420" spans="1:107" x14ac:dyDescent="0.2">
      <c r="A420">
        <f>ROW(Source!A237)</f>
        <v>237</v>
      </c>
      <c r="B420">
        <v>76147894</v>
      </c>
      <c r="C420">
        <v>76148772</v>
      </c>
      <c r="D420">
        <v>42092598</v>
      </c>
      <c r="E420">
        <v>1</v>
      </c>
      <c r="F420">
        <v>1</v>
      </c>
      <c r="G420">
        <v>1</v>
      </c>
      <c r="H420">
        <v>1</v>
      </c>
      <c r="I420" t="s">
        <v>626</v>
      </c>
      <c r="J420" t="s">
        <v>3</v>
      </c>
      <c r="K420" t="s">
        <v>627</v>
      </c>
      <c r="L420">
        <v>1369</v>
      </c>
      <c r="N420">
        <v>1013</v>
      </c>
      <c r="O420" t="s">
        <v>623</v>
      </c>
      <c r="P420" t="s">
        <v>623</v>
      </c>
      <c r="Q420">
        <v>1</v>
      </c>
      <c r="W420">
        <v>0</v>
      </c>
      <c r="X420">
        <v>-1468527632</v>
      </c>
      <c r="Y420">
        <v>2.6449999999999996</v>
      </c>
      <c r="AA420">
        <v>0</v>
      </c>
      <c r="AB420">
        <v>0</v>
      </c>
      <c r="AC420">
        <v>0</v>
      </c>
      <c r="AD420">
        <v>8.17</v>
      </c>
      <c r="AE420">
        <v>0</v>
      </c>
      <c r="AF420">
        <v>0</v>
      </c>
      <c r="AG420">
        <v>0</v>
      </c>
      <c r="AH420">
        <v>8.17</v>
      </c>
      <c r="AI420">
        <v>1</v>
      </c>
      <c r="AJ420">
        <v>1</v>
      </c>
      <c r="AK420">
        <v>1</v>
      </c>
      <c r="AL420">
        <v>1</v>
      </c>
      <c r="AN420">
        <v>0</v>
      </c>
      <c r="AO420">
        <v>1</v>
      </c>
      <c r="AP420">
        <v>1</v>
      </c>
      <c r="AQ420">
        <v>0</v>
      </c>
      <c r="AR420">
        <v>0</v>
      </c>
      <c r="AS420" t="s">
        <v>3</v>
      </c>
      <c r="AT420">
        <v>2.2999999999999998</v>
      </c>
      <c r="AU420" t="s">
        <v>24</v>
      </c>
      <c r="AV420">
        <v>1</v>
      </c>
      <c r="AW420">
        <v>2</v>
      </c>
      <c r="AX420">
        <v>76148780</v>
      </c>
      <c r="AY420">
        <v>1</v>
      </c>
      <c r="AZ420">
        <v>0</v>
      </c>
      <c r="BA420">
        <v>422</v>
      </c>
      <c r="BB420">
        <v>0</v>
      </c>
      <c r="BC420">
        <v>0</v>
      </c>
      <c r="BD420">
        <v>0</v>
      </c>
      <c r="BE420">
        <v>0</v>
      </c>
      <c r="BF420">
        <v>0</v>
      </c>
      <c r="BG420">
        <v>0</v>
      </c>
      <c r="BH420">
        <v>0</v>
      </c>
      <c r="BI420">
        <v>0</v>
      </c>
      <c r="BJ420">
        <v>0</v>
      </c>
      <c r="BK420">
        <v>0</v>
      </c>
      <c r="BL420">
        <v>0</v>
      </c>
      <c r="BM420">
        <v>0</v>
      </c>
      <c r="BN420">
        <v>0</v>
      </c>
      <c r="BO420">
        <v>0</v>
      </c>
      <c r="BP420">
        <v>0</v>
      </c>
      <c r="BQ420">
        <v>0</v>
      </c>
      <c r="BR420">
        <v>0</v>
      </c>
      <c r="BS420">
        <v>0</v>
      </c>
      <c r="BT420">
        <v>0</v>
      </c>
      <c r="BU420">
        <v>0</v>
      </c>
      <c r="BV420">
        <v>0</v>
      </c>
      <c r="BW420">
        <v>0</v>
      </c>
      <c r="CX420">
        <f>Y420*Source!I237</f>
        <v>71.414999999999992</v>
      </c>
      <c r="CY420">
        <f>AD420</f>
        <v>8.17</v>
      </c>
      <c r="CZ420">
        <f>AH420</f>
        <v>8.17</v>
      </c>
      <c r="DA420">
        <f>AL420</f>
        <v>1</v>
      </c>
      <c r="DB420">
        <f>ROUND((ROUND(AT420*CZ420,2)*1.15),6)</f>
        <v>21.608499999999999</v>
      </c>
      <c r="DC420">
        <f>ROUND((ROUND(AT420*AG420,2)*1.15),6)</f>
        <v>0</v>
      </c>
    </row>
    <row r="421" spans="1:107" x14ac:dyDescent="0.2">
      <c r="A421">
        <f>ROW(Source!A237)</f>
        <v>237</v>
      </c>
      <c r="B421">
        <v>76147894</v>
      </c>
      <c r="C421">
        <v>76148772</v>
      </c>
      <c r="D421">
        <v>121548</v>
      </c>
      <c r="E421">
        <v>1</v>
      </c>
      <c r="F421">
        <v>1</v>
      </c>
      <c r="G421">
        <v>1</v>
      </c>
      <c r="H421">
        <v>1</v>
      </c>
      <c r="I421" t="s">
        <v>30</v>
      </c>
      <c r="J421" t="s">
        <v>3</v>
      </c>
      <c r="K421" t="s">
        <v>628</v>
      </c>
      <c r="L421">
        <v>608254</v>
      </c>
      <c r="N421">
        <v>1013</v>
      </c>
      <c r="O421" t="s">
        <v>629</v>
      </c>
      <c r="P421" t="s">
        <v>629</v>
      </c>
      <c r="Q421">
        <v>1</v>
      </c>
      <c r="W421">
        <v>0</v>
      </c>
      <c r="X421">
        <v>-185737400</v>
      </c>
      <c r="Y421">
        <v>0.33349999999999996</v>
      </c>
      <c r="AA421">
        <v>0</v>
      </c>
      <c r="AB421">
        <v>0</v>
      </c>
      <c r="AC421">
        <v>0</v>
      </c>
      <c r="AD421">
        <v>0</v>
      </c>
      <c r="AE421">
        <v>0</v>
      </c>
      <c r="AF421">
        <v>0</v>
      </c>
      <c r="AG421">
        <v>0</v>
      </c>
      <c r="AH421">
        <v>0</v>
      </c>
      <c r="AI421">
        <v>1</v>
      </c>
      <c r="AJ421">
        <v>1</v>
      </c>
      <c r="AK421">
        <v>1</v>
      </c>
      <c r="AL421">
        <v>1</v>
      </c>
      <c r="AN421">
        <v>0</v>
      </c>
      <c r="AO421">
        <v>1</v>
      </c>
      <c r="AP421">
        <v>1</v>
      </c>
      <c r="AQ421">
        <v>0</v>
      </c>
      <c r="AR421">
        <v>0</v>
      </c>
      <c r="AS421" t="s">
        <v>3</v>
      </c>
      <c r="AT421">
        <v>0.28999999999999998</v>
      </c>
      <c r="AU421" t="s">
        <v>24</v>
      </c>
      <c r="AV421">
        <v>2</v>
      </c>
      <c r="AW421">
        <v>2</v>
      </c>
      <c r="AX421">
        <v>76148781</v>
      </c>
      <c r="AY421">
        <v>1</v>
      </c>
      <c r="AZ421">
        <v>0</v>
      </c>
      <c r="BA421">
        <v>423</v>
      </c>
      <c r="BB421">
        <v>0</v>
      </c>
      <c r="BC421">
        <v>0</v>
      </c>
      <c r="BD421">
        <v>0</v>
      </c>
      <c r="BE421">
        <v>0</v>
      </c>
      <c r="BF421">
        <v>0</v>
      </c>
      <c r="BG421">
        <v>0</v>
      </c>
      <c r="BH421">
        <v>0</v>
      </c>
      <c r="BI421">
        <v>0</v>
      </c>
      <c r="BJ421">
        <v>0</v>
      </c>
      <c r="BK421">
        <v>0</v>
      </c>
      <c r="BL421">
        <v>0</v>
      </c>
      <c r="BM421">
        <v>0</v>
      </c>
      <c r="BN421">
        <v>0</v>
      </c>
      <c r="BO421">
        <v>0</v>
      </c>
      <c r="BP421">
        <v>0</v>
      </c>
      <c r="BQ421">
        <v>0</v>
      </c>
      <c r="BR421">
        <v>0</v>
      </c>
      <c r="BS421">
        <v>0</v>
      </c>
      <c r="BT421">
        <v>0</v>
      </c>
      <c r="BU421">
        <v>0</v>
      </c>
      <c r="BV421">
        <v>0</v>
      </c>
      <c r="BW421">
        <v>0</v>
      </c>
      <c r="CX421">
        <f>Y421*Source!I237</f>
        <v>9.0044999999999984</v>
      </c>
      <c r="CY421">
        <f>AD421</f>
        <v>0</v>
      </c>
      <c r="CZ421">
        <f>AH421</f>
        <v>0</v>
      </c>
      <c r="DA421">
        <f>AL421</f>
        <v>1</v>
      </c>
      <c r="DB421">
        <f>ROUND((ROUND(AT421*CZ421,2)*1.15),6)</f>
        <v>0</v>
      </c>
      <c r="DC421">
        <f>ROUND((ROUND(AT421*AG421,2)*1.15),6)</f>
        <v>0</v>
      </c>
    </row>
    <row r="422" spans="1:107" x14ac:dyDescent="0.2">
      <c r="A422">
        <f>ROW(Source!A237)</f>
        <v>237</v>
      </c>
      <c r="B422">
        <v>76147894</v>
      </c>
      <c r="C422">
        <v>76148772</v>
      </c>
      <c r="D422">
        <v>48975479</v>
      </c>
      <c r="E422">
        <v>1</v>
      </c>
      <c r="F422">
        <v>1</v>
      </c>
      <c r="G422">
        <v>1</v>
      </c>
      <c r="H422">
        <v>2</v>
      </c>
      <c r="I422" t="s">
        <v>630</v>
      </c>
      <c r="J422" t="s">
        <v>631</v>
      </c>
      <c r="K422" t="s">
        <v>632</v>
      </c>
      <c r="L422">
        <v>1368</v>
      </c>
      <c r="N422">
        <v>1011</v>
      </c>
      <c r="O422" t="s">
        <v>633</v>
      </c>
      <c r="P422" t="s">
        <v>633</v>
      </c>
      <c r="Q422">
        <v>1</v>
      </c>
      <c r="W422">
        <v>0</v>
      </c>
      <c r="X422">
        <v>994996037</v>
      </c>
      <c r="Y422">
        <v>9.1999999999999998E-2</v>
      </c>
      <c r="AA422">
        <v>0</v>
      </c>
      <c r="AB422">
        <v>90.4</v>
      </c>
      <c r="AC422">
        <v>11.6</v>
      </c>
      <c r="AD422">
        <v>0</v>
      </c>
      <c r="AE422">
        <v>0</v>
      </c>
      <c r="AF422">
        <v>90.4</v>
      </c>
      <c r="AG422">
        <v>11.6</v>
      </c>
      <c r="AH422">
        <v>0</v>
      </c>
      <c r="AI422">
        <v>1</v>
      </c>
      <c r="AJ422">
        <v>1</v>
      </c>
      <c r="AK422">
        <v>1</v>
      </c>
      <c r="AL422">
        <v>1</v>
      </c>
      <c r="AN422">
        <v>0</v>
      </c>
      <c r="AO422">
        <v>1</v>
      </c>
      <c r="AP422">
        <v>1</v>
      </c>
      <c r="AQ422">
        <v>0</v>
      </c>
      <c r="AR422">
        <v>0</v>
      </c>
      <c r="AS422" t="s">
        <v>3</v>
      </c>
      <c r="AT422">
        <v>0.08</v>
      </c>
      <c r="AU422" t="s">
        <v>24</v>
      </c>
      <c r="AV422">
        <v>0</v>
      </c>
      <c r="AW422">
        <v>2</v>
      </c>
      <c r="AX422">
        <v>76148782</v>
      </c>
      <c r="AY422">
        <v>1</v>
      </c>
      <c r="AZ422">
        <v>0</v>
      </c>
      <c r="BA422">
        <v>424</v>
      </c>
      <c r="BB422">
        <v>0</v>
      </c>
      <c r="BC422">
        <v>0</v>
      </c>
      <c r="BD422">
        <v>0</v>
      </c>
      <c r="BE422">
        <v>0</v>
      </c>
      <c r="BF422">
        <v>0</v>
      </c>
      <c r="BG422">
        <v>0</v>
      </c>
      <c r="BH422">
        <v>0</v>
      </c>
      <c r="BI422">
        <v>0</v>
      </c>
      <c r="BJ422">
        <v>0</v>
      </c>
      <c r="BK422">
        <v>0</v>
      </c>
      <c r="BL422">
        <v>0</v>
      </c>
      <c r="BM422">
        <v>0</v>
      </c>
      <c r="BN422">
        <v>0</v>
      </c>
      <c r="BO422">
        <v>0</v>
      </c>
      <c r="BP422">
        <v>0</v>
      </c>
      <c r="BQ422">
        <v>0</v>
      </c>
      <c r="BR422">
        <v>0</v>
      </c>
      <c r="BS422">
        <v>0</v>
      </c>
      <c r="BT422">
        <v>0</v>
      </c>
      <c r="BU422">
        <v>0</v>
      </c>
      <c r="BV422">
        <v>0</v>
      </c>
      <c r="BW422">
        <v>0</v>
      </c>
      <c r="CX422">
        <f>Y422*Source!I237</f>
        <v>2.484</v>
      </c>
      <c r="CY422">
        <f>AB422</f>
        <v>90.4</v>
      </c>
      <c r="CZ422">
        <f>AF422</f>
        <v>90.4</v>
      </c>
      <c r="DA422">
        <f>AJ422</f>
        <v>1</v>
      </c>
      <c r="DB422">
        <f>ROUND((ROUND(AT422*CZ422,2)*1.15),6)</f>
        <v>8.3145000000000007</v>
      </c>
      <c r="DC422">
        <f>ROUND((ROUND(AT422*AG422,2)*1.15),6)</f>
        <v>1.0694999999999999</v>
      </c>
    </row>
    <row r="423" spans="1:107" x14ac:dyDescent="0.2">
      <c r="A423">
        <f>ROW(Source!A237)</f>
        <v>237</v>
      </c>
      <c r="B423">
        <v>76147894</v>
      </c>
      <c r="C423">
        <v>76148772</v>
      </c>
      <c r="D423">
        <v>48975561</v>
      </c>
      <c r="E423">
        <v>1</v>
      </c>
      <c r="F423">
        <v>1</v>
      </c>
      <c r="G423">
        <v>1</v>
      </c>
      <c r="H423">
        <v>2</v>
      </c>
      <c r="I423" t="s">
        <v>634</v>
      </c>
      <c r="J423" t="s">
        <v>635</v>
      </c>
      <c r="K423" t="s">
        <v>636</v>
      </c>
      <c r="L423">
        <v>1368</v>
      </c>
      <c r="N423">
        <v>1011</v>
      </c>
      <c r="O423" t="s">
        <v>633</v>
      </c>
      <c r="P423" t="s">
        <v>633</v>
      </c>
      <c r="Q423">
        <v>1</v>
      </c>
      <c r="W423">
        <v>0</v>
      </c>
      <c r="X423">
        <v>-11430276</v>
      </c>
      <c r="Y423">
        <v>0.24149999999999996</v>
      </c>
      <c r="AA423">
        <v>0</v>
      </c>
      <c r="AB423">
        <v>90</v>
      </c>
      <c r="AC423">
        <v>10.06</v>
      </c>
      <c r="AD423">
        <v>0</v>
      </c>
      <c r="AE423">
        <v>0</v>
      </c>
      <c r="AF423">
        <v>90</v>
      </c>
      <c r="AG423">
        <v>10.06</v>
      </c>
      <c r="AH423">
        <v>0</v>
      </c>
      <c r="AI423">
        <v>1</v>
      </c>
      <c r="AJ423">
        <v>1</v>
      </c>
      <c r="AK423">
        <v>1</v>
      </c>
      <c r="AL423">
        <v>1</v>
      </c>
      <c r="AN423">
        <v>0</v>
      </c>
      <c r="AO423">
        <v>1</v>
      </c>
      <c r="AP423">
        <v>1</v>
      </c>
      <c r="AQ423">
        <v>0</v>
      </c>
      <c r="AR423">
        <v>0</v>
      </c>
      <c r="AS423" t="s">
        <v>3</v>
      </c>
      <c r="AT423">
        <v>0.21</v>
      </c>
      <c r="AU423" t="s">
        <v>24</v>
      </c>
      <c r="AV423">
        <v>0</v>
      </c>
      <c r="AW423">
        <v>2</v>
      </c>
      <c r="AX423">
        <v>76148783</v>
      </c>
      <c r="AY423">
        <v>1</v>
      </c>
      <c r="AZ423">
        <v>0</v>
      </c>
      <c r="BA423">
        <v>425</v>
      </c>
      <c r="BB423">
        <v>0</v>
      </c>
      <c r="BC423">
        <v>0</v>
      </c>
      <c r="BD423">
        <v>0</v>
      </c>
      <c r="BE423">
        <v>0</v>
      </c>
      <c r="BF423">
        <v>0</v>
      </c>
      <c r="BG423">
        <v>0</v>
      </c>
      <c r="BH423">
        <v>0</v>
      </c>
      <c r="BI423">
        <v>0</v>
      </c>
      <c r="BJ423">
        <v>0</v>
      </c>
      <c r="BK423">
        <v>0</v>
      </c>
      <c r="BL423">
        <v>0</v>
      </c>
      <c r="BM423">
        <v>0</v>
      </c>
      <c r="BN423">
        <v>0</v>
      </c>
      <c r="BO423">
        <v>0</v>
      </c>
      <c r="BP423">
        <v>0</v>
      </c>
      <c r="BQ423">
        <v>0</v>
      </c>
      <c r="BR423">
        <v>0</v>
      </c>
      <c r="BS423">
        <v>0</v>
      </c>
      <c r="BT423">
        <v>0</v>
      </c>
      <c r="BU423">
        <v>0</v>
      </c>
      <c r="BV423">
        <v>0</v>
      </c>
      <c r="BW423">
        <v>0</v>
      </c>
      <c r="CX423">
        <f>Y423*Source!I237</f>
        <v>6.5204999999999993</v>
      </c>
      <c r="CY423">
        <f>AB423</f>
        <v>90</v>
      </c>
      <c r="CZ423">
        <f>AF423</f>
        <v>90</v>
      </c>
      <c r="DA423">
        <f>AJ423</f>
        <v>1</v>
      </c>
      <c r="DB423">
        <f>ROUND((ROUND(AT423*CZ423,2)*1.15),6)</f>
        <v>21.734999999999999</v>
      </c>
      <c r="DC423">
        <f>ROUND((ROUND(AT423*AG423,2)*1.15),6)</f>
        <v>2.4264999999999999</v>
      </c>
    </row>
    <row r="424" spans="1:107" x14ac:dyDescent="0.2">
      <c r="A424">
        <f>ROW(Source!A237)</f>
        <v>237</v>
      </c>
      <c r="B424">
        <v>76147894</v>
      </c>
      <c r="C424">
        <v>76148772</v>
      </c>
      <c r="D424">
        <v>48976906</v>
      </c>
      <c r="E424">
        <v>1</v>
      </c>
      <c r="F424">
        <v>1</v>
      </c>
      <c r="G424">
        <v>1</v>
      </c>
      <c r="H424">
        <v>2</v>
      </c>
      <c r="I424" t="s">
        <v>637</v>
      </c>
      <c r="J424" t="s">
        <v>638</v>
      </c>
      <c r="K424" t="s">
        <v>639</v>
      </c>
      <c r="L424">
        <v>1368</v>
      </c>
      <c r="N424">
        <v>1011</v>
      </c>
      <c r="O424" t="s">
        <v>633</v>
      </c>
      <c r="P424" t="s">
        <v>633</v>
      </c>
      <c r="Q424">
        <v>1</v>
      </c>
      <c r="W424">
        <v>0</v>
      </c>
      <c r="X424">
        <v>-2066592261</v>
      </c>
      <c r="Y424">
        <v>0.48299999999999993</v>
      </c>
      <c r="AA424">
        <v>0</v>
      </c>
      <c r="AB424">
        <v>0.55000000000000004</v>
      </c>
      <c r="AC424">
        <v>0</v>
      </c>
      <c r="AD424">
        <v>0</v>
      </c>
      <c r="AE424">
        <v>0</v>
      </c>
      <c r="AF424">
        <v>0.55000000000000004</v>
      </c>
      <c r="AG424">
        <v>0</v>
      </c>
      <c r="AH424">
        <v>0</v>
      </c>
      <c r="AI424">
        <v>1</v>
      </c>
      <c r="AJ424">
        <v>1</v>
      </c>
      <c r="AK424">
        <v>1</v>
      </c>
      <c r="AL424">
        <v>1</v>
      </c>
      <c r="AN424">
        <v>0</v>
      </c>
      <c r="AO424">
        <v>1</v>
      </c>
      <c r="AP424">
        <v>1</v>
      </c>
      <c r="AQ424">
        <v>0</v>
      </c>
      <c r="AR424">
        <v>0</v>
      </c>
      <c r="AS424" t="s">
        <v>3</v>
      </c>
      <c r="AT424">
        <v>0.42</v>
      </c>
      <c r="AU424" t="s">
        <v>24</v>
      </c>
      <c r="AV424">
        <v>0</v>
      </c>
      <c r="AW424">
        <v>2</v>
      </c>
      <c r="AX424">
        <v>76148784</v>
      </c>
      <c r="AY424">
        <v>1</v>
      </c>
      <c r="AZ424">
        <v>0</v>
      </c>
      <c r="BA424">
        <v>426</v>
      </c>
      <c r="BB424">
        <v>0</v>
      </c>
      <c r="BC424">
        <v>0</v>
      </c>
      <c r="BD424">
        <v>0</v>
      </c>
      <c r="BE424">
        <v>0</v>
      </c>
      <c r="BF424">
        <v>0</v>
      </c>
      <c r="BG424">
        <v>0</v>
      </c>
      <c r="BH424">
        <v>0</v>
      </c>
      <c r="BI424">
        <v>0</v>
      </c>
      <c r="BJ424">
        <v>0</v>
      </c>
      <c r="BK424">
        <v>0</v>
      </c>
      <c r="BL424">
        <v>0</v>
      </c>
      <c r="BM424">
        <v>0</v>
      </c>
      <c r="BN424">
        <v>0</v>
      </c>
      <c r="BO424">
        <v>0</v>
      </c>
      <c r="BP424">
        <v>0</v>
      </c>
      <c r="BQ424">
        <v>0</v>
      </c>
      <c r="BR424">
        <v>0</v>
      </c>
      <c r="BS424">
        <v>0</v>
      </c>
      <c r="BT424">
        <v>0</v>
      </c>
      <c r="BU424">
        <v>0</v>
      </c>
      <c r="BV424">
        <v>0</v>
      </c>
      <c r="BW424">
        <v>0</v>
      </c>
      <c r="CX424">
        <f>Y424*Source!I237</f>
        <v>13.040999999999999</v>
      </c>
      <c r="CY424">
        <f>AB424</f>
        <v>0.55000000000000004</v>
      </c>
      <c r="CZ424">
        <f>AF424</f>
        <v>0.55000000000000004</v>
      </c>
      <c r="DA424">
        <f>AJ424</f>
        <v>1</v>
      </c>
      <c r="DB424">
        <f>ROUND((ROUND(AT424*CZ424,2)*1.15),6)</f>
        <v>0.26450000000000001</v>
      </c>
      <c r="DC424">
        <f>ROUND((ROUND(AT424*AG424,2)*1.15),6)</f>
        <v>0</v>
      </c>
    </row>
    <row r="425" spans="1:107" x14ac:dyDescent="0.2">
      <c r="A425">
        <f>ROW(Source!A237)</f>
        <v>237</v>
      </c>
      <c r="B425">
        <v>76147894</v>
      </c>
      <c r="C425">
        <v>76148772</v>
      </c>
      <c r="D425">
        <v>48945934</v>
      </c>
      <c r="E425">
        <v>1</v>
      </c>
      <c r="F425">
        <v>1</v>
      </c>
      <c r="G425">
        <v>1</v>
      </c>
      <c r="H425">
        <v>3</v>
      </c>
      <c r="I425" t="s">
        <v>640</v>
      </c>
      <c r="J425" t="s">
        <v>641</v>
      </c>
      <c r="K425" t="s">
        <v>642</v>
      </c>
      <c r="L425">
        <v>1339</v>
      </c>
      <c r="N425">
        <v>1007</v>
      </c>
      <c r="O425" t="s">
        <v>643</v>
      </c>
      <c r="P425" t="s">
        <v>643</v>
      </c>
      <c r="Q425">
        <v>1</v>
      </c>
      <c r="W425">
        <v>0</v>
      </c>
      <c r="X425">
        <v>-352540104</v>
      </c>
      <c r="Y425">
        <v>1.2</v>
      </c>
      <c r="AA425">
        <v>59.99</v>
      </c>
      <c r="AB425">
        <v>0</v>
      </c>
      <c r="AC425">
        <v>0</v>
      </c>
      <c r="AD425">
        <v>0</v>
      </c>
      <c r="AE425">
        <v>59.99</v>
      </c>
      <c r="AF425">
        <v>0</v>
      </c>
      <c r="AG425">
        <v>0</v>
      </c>
      <c r="AH425">
        <v>0</v>
      </c>
      <c r="AI425">
        <v>1</v>
      </c>
      <c r="AJ425">
        <v>1</v>
      </c>
      <c r="AK425">
        <v>1</v>
      </c>
      <c r="AL425">
        <v>1</v>
      </c>
      <c r="AN425">
        <v>0</v>
      </c>
      <c r="AO425">
        <v>1</v>
      </c>
      <c r="AP425">
        <v>0</v>
      </c>
      <c r="AQ425">
        <v>0</v>
      </c>
      <c r="AR425">
        <v>0</v>
      </c>
      <c r="AS425" t="s">
        <v>3</v>
      </c>
      <c r="AT425">
        <v>1.2</v>
      </c>
      <c r="AU425" t="s">
        <v>3</v>
      </c>
      <c r="AV425">
        <v>0</v>
      </c>
      <c r="AW425">
        <v>2</v>
      </c>
      <c r="AX425">
        <v>76148785</v>
      </c>
      <c r="AY425">
        <v>1</v>
      </c>
      <c r="AZ425">
        <v>0</v>
      </c>
      <c r="BA425">
        <v>427</v>
      </c>
      <c r="BB425">
        <v>0</v>
      </c>
      <c r="BC425">
        <v>0</v>
      </c>
      <c r="BD425">
        <v>0</v>
      </c>
      <c r="BE425">
        <v>0</v>
      </c>
      <c r="BF425">
        <v>0</v>
      </c>
      <c r="BG425">
        <v>0</v>
      </c>
      <c r="BH425">
        <v>0</v>
      </c>
      <c r="BI425">
        <v>0</v>
      </c>
      <c r="BJ425">
        <v>0</v>
      </c>
      <c r="BK425">
        <v>0</v>
      </c>
      <c r="BL425">
        <v>0</v>
      </c>
      <c r="BM425">
        <v>0</v>
      </c>
      <c r="BN425">
        <v>0</v>
      </c>
      <c r="BO425">
        <v>0</v>
      </c>
      <c r="BP425">
        <v>0</v>
      </c>
      <c r="BQ425">
        <v>0</v>
      </c>
      <c r="BR425">
        <v>0</v>
      </c>
      <c r="BS425">
        <v>0</v>
      </c>
      <c r="BT425">
        <v>0</v>
      </c>
      <c r="BU425">
        <v>0</v>
      </c>
      <c r="BV425">
        <v>0</v>
      </c>
      <c r="BW425">
        <v>0</v>
      </c>
      <c r="CX425">
        <f>Y425*Source!I237</f>
        <v>32.4</v>
      </c>
      <c r="CY425">
        <f>AA425</f>
        <v>59.99</v>
      </c>
      <c r="CZ425">
        <f>AE425</f>
        <v>59.99</v>
      </c>
      <c r="DA425">
        <f>AI425</f>
        <v>1</v>
      </c>
      <c r="DB425">
        <f>ROUND(ROUND(AT425*CZ425,2),6)</f>
        <v>71.989999999999995</v>
      </c>
      <c r="DC425">
        <f>ROUND(ROUND(AT425*AG425,2),6)</f>
        <v>0</v>
      </c>
    </row>
    <row r="426" spans="1:107" x14ac:dyDescent="0.2">
      <c r="A426">
        <f>ROW(Source!A237)</f>
        <v>237</v>
      </c>
      <c r="B426">
        <v>76147894</v>
      </c>
      <c r="C426">
        <v>76148772</v>
      </c>
      <c r="D426">
        <v>48946351</v>
      </c>
      <c r="E426">
        <v>1</v>
      </c>
      <c r="F426">
        <v>1</v>
      </c>
      <c r="G426">
        <v>1</v>
      </c>
      <c r="H426">
        <v>3</v>
      </c>
      <c r="I426" t="s">
        <v>644</v>
      </c>
      <c r="J426" t="s">
        <v>645</v>
      </c>
      <c r="K426" t="s">
        <v>646</v>
      </c>
      <c r="L426">
        <v>1339</v>
      </c>
      <c r="N426">
        <v>1007</v>
      </c>
      <c r="O426" t="s">
        <v>643</v>
      </c>
      <c r="P426" t="s">
        <v>643</v>
      </c>
      <c r="Q426">
        <v>1</v>
      </c>
      <c r="W426">
        <v>0</v>
      </c>
      <c r="X426">
        <v>-1689240429</v>
      </c>
      <c r="Y426">
        <v>0.15</v>
      </c>
      <c r="AA426">
        <v>2.44</v>
      </c>
      <c r="AB426">
        <v>0</v>
      </c>
      <c r="AC426">
        <v>0</v>
      </c>
      <c r="AD426">
        <v>0</v>
      </c>
      <c r="AE426">
        <v>2.44</v>
      </c>
      <c r="AF426">
        <v>0</v>
      </c>
      <c r="AG426">
        <v>0</v>
      </c>
      <c r="AH426">
        <v>0</v>
      </c>
      <c r="AI426">
        <v>1</v>
      </c>
      <c r="AJ426">
        <v>1</v>
      </c>
      <c r="AK426">
        <v>1</v>
      </c>
      <c r="AL426">
        <v>1</v>
      </c>
      <c r="AN426">
        <v>0</v>
      </c>
      <c r="AO426">
        <v>1</v>
      </c>
      <c r="AP426">
        <v>0</v>
      </c>
      <c r="AQ426">
        <v>0</v>
      </c>
      <c r="AR426">
        <v>0</v>
      </c>
      <c r="AS426" t="s">
        <v>3</v>
      </c>
      <c r="AT426">
        <v>0.15</v>
      </c>
      <c r="AU426" t="s">
        <v>3</v>
      </c>
      <c r="AV426">
        <v>0</v>
      </c>
      <c r="AW426">
        <v>2</v>
      </c>
      <c r="AX426">
        <v>76148786</v>
      </c>
      <c r="AY426">
        <v>1</v>
      </c>
      <c r="AZ426">
        <v>0</v>
      </c>
      <c r="BA426">
        <v>428</v>
      </c>
      <c r="BB426">
        <v>0</v>
      </c>
      <c r="BC426">
        <v>0</v>
      </c>
      <c r="BD426">
        <v>0</v>
      </c>
      <c r="BE426">
        <v>0</v>
      </c>
      <c r="BF426">
        <v>0</v>
      </c>
      <c r="BG426">
        <v>0</v>
      </c>
      <c r="BH426">
        <v>0</v>
      </c>
      <c r="BI426">
        <v>0</v>
      </c>
      <c r="BJ426">
        <v>0</v>
      </c>
      <c r="BK426">
        <v>0</v>
      </c>
      <c r="BL426">
        <v>0</v>
      </c>
      <c r="BM426">
        <v>0</v>
      </c>
      <c r="BN426">
        <v>0</v>
      </c>
      <c r="BO426">
        <v>0</v>
      </c>
      <c r="BP426">
        <v>0</v>
      </c>
      <c r="BQ426">
        <v>0</v>
      </c>
      <c r="BR426">
        <v>0</v>
      </c>
      <c r="BS426">
        <v>0</v>
      </c>
      <c r="BT426">
        <v>0</v>
      </c>
      <c r="BU426">
        <v>0</v>
      </c>
      <c r="BV426">
        <v>0</v>
      </c>
      <c r="BW426">
        <v>0</v>
      </c>
      <c r="CX426">
        <f>Y426*Source!I237</f>
        <v>4.05</v>
      </c>
      <c r="CY426">
        <f>AA426</f>
        <v>2.44</v>
      </c>
      <c r="CZ426">
        <f>AE426</f>
        <v>2.44</v>
      </c>
      <c r="DA426">
        <f>AI426</f>
        <v>1</v>
      </c>
      <c r="DB426">
        <f>ROUND(ROUND(AT426*CZ426,2),6)</f>
        <v>0.37</v>
      </c>
      <c r="DC426">
        <f>ROUND(ROUND(AT426*AG426,2),6)</f>
        <v>0</v>
      </c>
    </row>
    <row r="427" spans="1:107" x14ac:dyDescent="0.2">
      <c r="A427">
        <f>ROW(Source!A238)</f>
        <v>238</v>
      </c>
      <c r="B427">
        <v>76147896</v>
      </c>
      <c r="C427">
        <v>76148787</v>
      </c>
      <c r="D427">
        <v>42092619</v>
      </c>
      <c r="E427">
        <v>1</v>
      </c>
      <c r="F427">
        <v>1</v>
      </c>
      <c r="G427">
        <v>1</v>
      </c>
      <c r="H427">
        <v>1</v>
      </c>
      <c r="I427" t="s">
        <v>770</v>
      </c>
      <c r="J427" t="s">
        <v>3</v>
      </c>
      <c r="K427" t="s">
        <v>771</v>
      </c>
      <c r="L427">
        <v>1369</v>
      </c>
      <c r="N427">
        <v>1013</v>
      </c>
      <c r="O427" t="s">
        <v>623</v>
      </c>
      <c r="P427" t="s">
        <v>623</v>
      </c>
      <c r="Q427">
        <v>1</v>
      </c>
      <c r="W427">
        <v>0</v>
      </c>
      <c r="X427">
        <v>-2027944369</v>
      </c>
      <c r="Y427">
        <v>120.12899999999998</v>
      </c>
      <c r="AA427">
        <v>0</v>
      </c>
      <c r="AB427">
        <v>0</v>
      </c>
      <c r="AC427">
        <v>0</v>
      </c>
      <c r="AD427">
        <v>8.4600000000000009</v>
      </c>
      <c r="AE427">
        <v>0</v>
      </c>
      <c r="AF427">
        <v>0</v>
      </c>
      <c r="AG427">
        <v>0</v>
      </c>
      <c r="AH427">
        <v>8.4600000000000009</v>
      </c>
      <c r="AI427">
        <v>1</v>
      </c>
      <c r="AJ427">
        <v>1</v>
      </c>
      <c r="AK427">
        <v>1</v>
      </c>
      <c r="AL427">
        <v>1</v>
      </c>
      <c r="AN427">
        <v>0</v>
      </c>
      <c r="AO427">
        <v>1</v>
      </c>
      <c r="AP427">
        <v>1</v>
      </c>
      <c r="AQ427">
        <v>0</v>
      </c>
      <c r="AR427">
        <v>0</v>
      </c>
      <c r="AS427" t="s">
        <v>3</v>
      </c>
      <c r="AT427">
        <v>104.46</v>
      </c>
      <c r="AU427" t="s">
        <v>24</v>
      </c>
      <c r="AV427">
        <v>1</v>
      </c>
      <c r="AW427">
        <v>2</v>
      </c>
      <c r="AX427">
        <v>76148793</v>
      </c>
      <c r="AY427">
        <v>1</v>
      </c>
      <c r="AZ427">
        <v>0</v>
      </c>
      <c r="BA427">
        <v>429</v>
      </c>
      <c r="BB427">
        <v>0</v>
      </c>
      <c r="BC427">
        <v>0</v>
      </c>
      <c r="BD427">
        <v>0</v>
      </c>
      <c r="BE427">
        <v>0</v>
      </c>
      <c r="BF427">
        <v>0</v>
      </c>
      <c r="BG427">
        <v>0</v>
      </c>
      <c r="BH427">
        <v>0</v>
      </c>
      <c r="BI427">
        <v>0</v>
      </c>
      <c r="BJ427">
        <v>0</v>
      </c>
      <c r="BK427">
        <v>0</v>
      </c>
      <c r="BL427">
        <v>0</v>
      </c>
      <c r="BM427">
        <v>0</v>
      </c>
      <c r="BN427">
        <v>0</v>
      </c>
      <c r="BO427">
        <v>0</v>
      </c>
      <c r="BP427">
        <v>0</v>
      </c>
      <c r="BQ427">
        <v>0</v>
      </c>
      <c r="BR427">
        <v>0</v>
      </c>
      <c r="BS427">
        <v>0</v>
      </c>
      <c r="BT427">
        <v>0</v>
      </c>
      <c r="BU427">
        <v>0</v>
      </c>
      <c r="BV427">
        <v>0</v>
      </c>
      <c r="BW427">
        <v>0</v>
      </c>
      <c r="CX427">
        <f>Y427*Source!I238</f>
        <v>47.571083999999992</v>
      </c>
      <c r="CY427">
        <f>AD427</f>
        <v>8.4600000000000009</v>
      </c>
      <c r="CZ427">
        <f>AH427</f>
        <v>8.4600000000000009</v>
      </c>
      <c r="DA427">
        <f>AL427</f>
        <v>1</v>
      </c>
      <c r="DB427">
        <f>ROUND((ROUND(AT427*CZ427,2)*1.15),6)</f>
        <v>1016.2895</v>
      </c>
      <c r="DC427">
        <f>ROUND((ROUND(AT427*AG427,2)*1.15),6)</f>
        <v>0</v>
      </c>
    </row>
    <row r="428" spans="1:107" x14ac:dyDescent="0.2">
      <c r="A428">
        <f>ROW(Source!A238)</f>
        <v>238</v>
      </c>
      <c r="B428">
        <v>76147896</v>
      </c>
      <c r="C428">
        <v>76148787</v>
      </c>
      <c r="D428">
        <v>121548</v>
      </c>
      <c r="E428">
        <v>1</v>
      </c>
      <c r="F428">
        <v>1</v>
      </c>
      <c r="G428">
        <v>1</v>
      </c>
      <c r="H428">
        <v>1</v>
      </c>
      <c r="I428" t="s">
        <v>30</v>
      </c>
      <c r="J428" t="s">
        <v>3</v>
      </c>
      <c r="K428" t="s">
        <v>628</v>
      </c>
      <c r="L428">
        <v>608254</v>
      </c>
      <c r="N428">
        <v>1013</v>
      </c>
      <c r="O428" t="s">
        <v>629</v>
      </c>
      <c r="P428" t="s">
        <v>629</v>
      </c>
      <c r="Q428">
        <v>1</v>
      </c>
      <c r="W428">
        <v>0</v>
      </c>
      <c r="X428">
        <v>-185737400</v>
      </c>
      <c r="Y428">
        <v>32.820999999999998</v>
      </c>
      <c r="AA428">
        <v>0</v>
      </c>
      <c r="AB428">
        <v>0</v>
      </c>
      <c r="AC428">
        <v>0</v>
      </c>
      <c r="AD428">
        <v>0</v>
      </c>
      <c r="AE428">
        <v>0</v>
      </c>
      <c r="AF428">
        <v>0</v>
      </c>
      <c r="AG428">
        <v>0</v>
      </c>
      <c r="AH428">
        <v>0</v>
      </c>
      <c r="AI428">
        <v>1</v>
      </c>
      <c r="AJ428">
        <v>1</v>
      </c>
      <c r="AK428">
        <v>1</v>
      </c>
      <c r="AL428">
        <v>1</v>
      </c>
      <c r="AN428">
        <v>0</v>
      </c>
      <c r="AO428">
        <v>1</v>
      </c>
      <c r="AP428">
        <v>1</v>
      </c>
      <c r="AQ428">
        <v>0</v>
      </c>
      <c r="AR428">
        <v>0</v>
      </c>
      <c r="AS428" t="s">
        <v>3</v>
      </c>
      <c r="AT428">
        <v>28.54</v>
      </c>
      <c r="AU428" t="s">
        <v>24</v>
      </c>
      <c r="AV428">
        <v>2</v>
      </c>
      <c r="AW428">
        <v>2</v>
      </c>
      <c r="AX428">
        <v>76148794</v>
      </c>
      <c r="AY428">
        <v>1</v>
      </c>
      <c r="AZ428">
        <v>0</v>
      </c>
      <c r="BA428">
        <v>430</v>
      </c>
      <c r="BB428">
        <v>0</v>
      </c>
      <c r="BC428">
        <v>0</v>
      </c>
      <c r="BD428">
        <v>0</v>
      </c>
      <c r="BE428">
        <v>0</v>
      </c>
      <c r="BF428">
        <v>0</v>
      </c>
      <c r="BG428">
        <v>0</v>
      </c>
      <c r="BH428">
        <v>0</v>
      </c>
      <c r="BI428">
        <v>0</v>
      </c>
      <c r="BJ428">
        <v>0</v>
      </c>
      <c r="BK428">
        <v>0</v>
      </c>
      <c r="BL428">
        <v>0</v>
      </c>
      <c r="BM428">
        <v>0</v>
      </c>
      <c r="BN428">
        <v>0</v>
      </c>
      <c r="BO428">
        <v>0</v>
      </c>
      <c r="BP428">
        <v>0</v>
      </c>
      <c r="BQ428">
        <v>0</v>
      </c>
      <c r="BR428">
        <v>0</v>
      </c>
      <c r="BS428">
        <v>0</v>
      </c>
      <c r="BT428">
        <v>0</v>
      </c>
      <c r="BU428">
        <v>0</v>
      </c>
      <c r="BV428">
        <v>0</v>
      </c>
      <c r="BW428">
        <v>0</v>
      </c>
      <c r="CX428">
        <f>Y428*Source!I238</f>
        <v>12.997116</v>
      </c>
      <c r="CY428">
        <f>AD428</f>
        <v>0</v>
      </c>
      <c r="CZ428">
        <f>AH428</f>
        <v>0</v>
      </c>
      <c r="DA428">
        <f>AL428</f>
        <v>1</v>
      </c>
      <c r="DB428">
        <f>ROUND((ROUND(AT428*CZ428,2)*1.15),6)</f>
        <v>0</v>
      </c>
      <c r="DC428">
        <f>ROUND((ROUND(AT428*AG428,2)*1.15),6)</f>
        <v>0</v>
      </c>
    </row>
    <row r="429" spans="1:107" x14ac:dyDescent="0.2">
      <c r="A429">
        <f>ROW(Source!A238)</f>
        <v>238</v>
      </c>
      <c r="B429">
        <v>76147896</v>
      </c>
      <c r="C429">
        <v>76148787</v>
      </c>
      <c r="D429">
        <v>48975728</v>
      </c>
      <c r="E429">
        <v>1</v>
      </c>
      <c r="F429">
        <v>1</v>
      </c>
      <c r="G429">
        <v>1</v>
      </c>
      <c r="H429">
        <v>2</v>
      </c>
      <c r="I429" t="s">
        <v>772</v>
      </c>
      <c r="J429" t="s">
        <v>773</v>
      </c>
      <c r="K429" t="s">
        <v>774</v>
      </c>
      <c r="L429">
        <v>1368</v>
      </c>
      <c r="N429">
        <v>1011</v>
      </c>
      <c r="O429" t="s">
        <v>633</v>
      </c>
      <c r="P429" t="s">
        <v>633</v>
      </c>
      <c r="Q429">
        <v>1</v>
      </c>
      <c r="W429">
        <v>0</v>
      </c>
      <c r="X429">
        <v>-373642165</v>
      </c>
      <c r="Y429">
        <v>32.820999999999998</v>
      </c>
      <c r="AA429">
        <v>0</v>
      </c>
      <c r="AB429">
        <v>100.1</v>
      </c>
      <c r="AC429">
        <v>13.5</v>
      </c>
      <c r="AD429">
        <v>0</v>
      </c>
      <c r="AE429">
        <v>0</v>
      </c>
      <c r="AF429">
        <v>100.1</v>
      </c>
      <c r="AG429">
        <v>13.5</v>
      </c>
      <c r="AH429">
        <v>0</v>
      </c>
      <c r="AI429">
        <v>1</v>
      </c>
      <c r="AJ429">
        <v>1</v>
      </c>
      <c r="AK429">
        <v>1</v>
      </c>
      <c r="AL429">
        <v>1</v>
      </c>
      <c r="AN429">
        <v>0</v>
      </c>
      <c r="AO429">
        <v>1</v>
      </c>
      <c r="AP429">
        <v>1</v>
      </c>
      <c r="AQ429">
        <v>0</v>
      </c>
      <c r="AR429">
        <v>0</v>
      </c>
      <c r="AS429" t="s">
        <v>3</v>
      </c>
      <c r="AT429">
        <v>28.54</v>
      </c>
      <c r="AU429" t="s">
        <v>24</v>
      </c>
      <c r="AV429">
        <v>0</v>
      </c>
      <c r="AW429">
        <v>2</v>
      </c>
      <c r="AX429">
        <v>76148795</v>
      </c>
      <c r="AY429">
        <v>1</v>
      </c>
      <c r="AZ429">
        <v>0</v>
      </c>
      <c r="BA429">
        <v>431</v>
      </c>
      <c r="BB429">
        <v>0</v>
      </c>
      <c r="BC429">
        <v>0</v>
      </c>
      <c r="BD429">
        <v>0</v>
      </c>
      <c r="BE429">
        <v>0</v>
      </c>
      <c r="BF429">
        <v>0</v>
      </c>
      <c r="BG429">
        <v>0</v>
      </c>
      <c r="BH429">
        <v>0</v>
      </c>
      <c r="BI429">
        <v>0</v>
      </c>
      <c r="BJ429">
        <v>0</v>
      </c>
      <c r="BK429">
        <v>0</v>
      </c>
      <c r="BL429">
        <v>0</v>
      </c>
      <c r="BM429">
        <v>0</v>
      </c>
      <c r="BN429">
        <v>0</v>
      </c>
      <c r="BO429">
        <v>0</v>
      </c>
      <c r="BP429">
        <v>0</v>
      </c>
      <c r="BQ429">
        <v>0</v>
      </c>
      <c r="BR429">
        <v>0</v>
      </c>
      <c r="BS429">
        <v>0</v>
      </c>
      <c r="BT429">
        <v>0</v>
      </c>
      <c r="BU429">
        <v>0</v>
      </c>
      <c r="BV429">
        <v>0</v>
      </c>
      <c r="BW429">
        <v>0</v>
      </c>
      <c r="CX429">
        <f>Y429*Source!I238</f>
        <v>12.997116</v>
      </c>
      <c r="CY429">
        <f>AB429</f>
        <v>100.1</v>
      </c>
      <c r="CZ429">
        <f>AF429</f>
        <v>100.1</v>
      </c>
      <c r="DA429">
        <f>AJ429</f>
        <v>1</v>
      </c>
      <c r="DB429">
        <f>ROUND((ROUND(AT429*CZ429,2)*1.15),6)</f>
        <v>3285.3775000000001</v>
      </c>
      <c r="DC429">
        <f>ROUND((ROUND(AT429*AG429,2)*1.15),6)</f>
        <v>443.08350000000002</v>
      </c>
    </row>
    <row r="430" spans="1:107" x14ac:dyDescent="0.2">
      <c r="A430">
        <f>ROW(Source!A238)</f>
        <v>238</v>
      </c>
      <c r="B430">
        <v>76147896</v>
      </c>
      <c r="C430">
        <v>76148787</v>
      </c>
      <c r="D430">
        <v>48900465</v>
      </c>
      <c r="E430">
        <v>1</v>
      </c>
      <c r="F430">
        <v>1</v>
      </c>
      <c r="G430">
        <v>1</v>
      </c>
      <c r="H430">
        <v>3</v>
      </c>
      <c r="I430" t="s">
        <v>775</v>
      </c>
      <c r="J430" t="s">
        <v>776</v>
      </c>
      <c r="K430" t="s">
        <v>777</v>
      </c>
      <c r="L430">
        <v>1348</v>
      </c>
      <c r="N430">
        <v>1009</v>
      </c>
      <c r="O430" t="s">
        <v>362</v>
      </c>
      <c r="P430" t="s">
        <v>362</v>
      </c>
      <c r="Q430">
        <v>1000</v>
      </c>
      <c r="W430">
        <v>0</v>
      </c>
      <c r="X430">
        <v>1575914215</v>
      </c>
      <c r="Y430">
        <v>8.0000000000000004E-4</v>
      </c>
      <c r="AA430">
        <v>4770</v>
      </c>
      <c r="AB430">
        <v>0</v>
      </c>
      <c r="AC430">
        <v>0</v>
      </c>
      <c r="AD430">
        <v>0</v>
      </c>
      <c r="AE430">
        <v>4770</v>
      </c>
      <c r="AF430">
        <v>0</v>
      </c>
      <c r="AG430">
        <v>0</v>
      </c>
      <c r="AH430">
        <v>0</v>
      </c>
      <c r="AI430">
        <v>1</v>
      </c>
      <c r="AJ430">
        <v>1</v>
      </c>
      <c r="AK430">
        <v>1</v>
      </c>
      <c r="AL430">
        <v>1</v>
      </c>
      <c r="AN430">
        <v>0</v>
      </c>
      <c r="AO430">
        <v>1</v>
      </c>
      <c r="AP430">
        <v>0</v>
      </c>
      <c r="AQ430">
        <v>0</v>
      </c>
      <c r="AR430">
        <v>0</v>
      </c>
      <c r="AS430" t="s">
        <v>3</v>
      </c>
      <c r="AT430">
        <v>8.0000000000000004E-4</v>
      </c>
      <c r="AU430" t="s">
        <v>3</v>
      </c>
      <c r="AV430">
        <v>0</v>
      </c>
      <c r="AW430">
        <v>2</v>
      </c>
      <c r="AX430">
        <v>76148796</v>
      </c>
      <c r="AY430">
        <v>1</v>
      </c>
      <c r="AZ430">
        <v>0</v>
      </c>
      <c r="BA430">
        <v>432</v>
      </c>
      <c r="BB430">
        <v>0</v>
      </c>
      <c r="BC430">
        <v>0</v>
      </c>
      <c r="BD430">
        <v>0</v>
      </c>
      <c r="BE430">
        <v>0</v>
      </c>
      <c r="BF430">
        <v>0</v>
      </c>
      <c r="BG430">
        <v>0</v>
      </c>
      <c r="BH430">
        <v>0</v>
      </c>
      <c r="BI430">
        <v>0</v>
      </c>
      <c r="BJ430">
        <v>0</v>
      </c>
      <c r="BK430">
        <v>0</v>
      </c>
      <c r="BL430">
        <v>0</v>
      </c>
      <c r="BM430">
        <v>0</v>
      </c>
      <c r="BN430">
        <v>0</v>
      </c>
      <c r="BO430">
        <v>0</v>
      </c>
      <c r="BP430">
        <v>0</v>
      </c>
      <c r="BQ430">
        <v>0</v>
      </c>
      <c r="BR430">
        <v>0</v>
      </c>
      <c r="BS430">
        <v>0</v>
      </c>
      <c r="BT430">
        <v>0</v>
      </c>
      <c r="BU430">
        <v>0</v>
      </c>
      <c r="BV430">
        <v>0</v>
      </c>
      <c r="BW430">
        <v>0</v>
      </c>
      <c r="CX430">
        <f>Y430*Source!I238</f>
        <v>3.1680000000000006E-4</v>
      </c>
      <c r="CY430">
        <f>AA430</f>
        <v>4770</v>
      </c>
      <c r="CZ430">
        <f>AE430</f>
        <v>4770</v>
      </c>
      <c r="DA430">
        <f>AI430</f>
        <v>1</v>
      </c>
      <c r="DB430">
        <f>ROUND(ROUND(AT430*CZ430,2),6)</f>
        <v>3.82</v>
      </c>
      <c r="DC430">
        <f>ROUND(ROUND(AT430*AG430,2),6)</f>
        <v>0</v>
      </c>
    </row>
    <row r="431" spans="1:107" x14ac:dyDescent="0.2">
      <c r="A431">
        <f>ROW(Source!A238)</f>
        <v>238</v>
      </c>
      <c r="B431">
        <v>76147896</v>
      </c>
      <c r="C431">
        <v>76148787</v>
      </c>
      <c r="D431">
        <v>48908322</v>
      </c>
      <c r="E431">
        <v>1</v>
      </c>
      <c r="F431">
        <v>1</v>
      </c>
      <c r="G431">
        <v>1</v>
      </c>
      <c r="H431">
        <v>3</v>
      </c>
      <c r="I431" t="s">
        <v>778</v>
      </c>
      <c r="J431" t="s">
        <v>779</v>
      </c>
      <c r="K431" t="s">
        <v>780</v>
      </c>
      <c r="L431">
        <v>1339</v>
      </c>
      <c r="N431">
        <v>1007</v>
      </c>
      <c r="O431" t="s">
        <v>643</v>
      </c>
      <c r="P431" t="s">
        <v>643</v>
      </c>
      <c r="Q431">
        <v>1</v>
      </c>
      <c r="W431">
        <v>0</v>
      </c>
      <c r="X431">
        <v>-1688015440</v>
      </c>
      <c r="Y431">
        <v>0.08</v>
      </c>
      <c r="AA431">
        <v>802.46</v>
      </c>
      <c r="AB431">
        <v>0</v>
      </c>
      <c r="AC431">
        <v>0</v>
      </c>
      <c r="AD431">
        <v>0</v>
      </c>
      <c r="AE431">
        <v>802.46</v>
      </c>
      <c r="AF431">
        <v>0</v>
      </c>
      <c r="AG431">
        <v>0</v>
      </c>
      <c r="AH431">
        <v>0</v>
      </c>
      <c r="AI431">
        <v>1</v>
      </c>
      <c r="AJ431">
        <v>1</v>
      </c>
      <c r="AK431">
        <v>1</v>
      </c>
      <c r="AL431">
        <v>1</v>
      </c>
      <c r="AN431">
        <v>0</v>
      </c>
      <c r="AO431">
        <v>1</v>
      </c>
      <c r="AP431">
        <v>0</v>
      </c>
      <c r="AQ431">
        <v>0</v>
      </c>
      <c r="AR431">
        <v>0</v>
      </c>
      <c r="AS431" t="s">
        <v>3</v>
      </c>
      <c r="AT431">
        <v>0.08</v>
      </c>
      <c r="AU431" t="s">
        <v>3</v>
      </c>
      <c r="AV431">
        <v>0</v>
      </c>
      <c r="AW431">
        <v>2</v>
      </c>
      <c r="AX431">
        <v>76148797</v>
      </c>
      <c r="AY431">
        <v>1</v>
      </c>
      <c r="AZ431">
        <v>0</v>
      </c>
      <c r="BA431">
        <v>433</v>
      </c>
      <c r="BB431">
        <v>0</v>
      </c>
      <c r="BC431">
        <v>0</v>
      </c>
      <c r="BD431">
        <v>0</v>
      </c>
      <c r="BE431">
        <v>0</v>
      </c>
      <c r="BF431">
        <v>0</v>
      </c>
      <c r="BG431">
        <v>0</v>
      </c>
      <c r="BH431">
        <v>0</v>
      </c>
      <c r="BI431">
        <v>0</v>
      </c>
      <c r="BJ431">
        <v>0</v>
      </c>
      <c r="BK431">
        <v>0</v>
      </c>
      <c r="BL431">
        <v>0</v>
      </c>
      <c r="BM431">
        <v>0</v>
      </c>
      <c r="BN431">
        <v>0</v>
      </c>
      <c r="BO431">
        <v>0</v>
      </c>
      <c r="BP431">
        <v>0</v>
      </c>
      <c r="BQ431">
        <v>0</v>
      </c>
      <c r="BR431">
        <v>0</v>
      </c>
      <c r="BS431">
        <v>0</v>
      </c>
      <c r="BT431">
        <v>0</v>
      </c>
      <c r="BU431">
        <v>0</v>
      </c>
      <c r="BV431">
        <v>0</v>
      </c>
      <c r="BW431">
        <v>0</v>
      </c>
      <c r="CX431">
        <f>Y431*Source!I238</f>
        <v>3.168E-2</v>
      </c>
      <c r="CY431">
        <f>AA431</f>
        <v>802.46</v>
      </c>
      <c r="CZ431">
        <f>AE431</f>
        <v>802.46</v>
      </c>
      <c r="DA431">
        <f>AI431</f>
        <v>1</v>
      </c>
      <c r="DB431">
        <f>ROUND(ROUND(AT431*CZ431,2),6)</f>
        <v>64.2</v>
      </c>
      <c r="DC431">
        <f>ROUND(ROUND(AT431*AG431,2),6)</f>
        <v>0</v>
      </c>
    </row>
    <row r="432" spans="1:107" x14ac:dyDescent="0.2">
      <c r="A432">
        <f>ROW(Source!A239)</f>
        <v>239</v>
      </c>
      <c r="B432">
        <v>76147894</v>
      </c>
      <c r="C432">
        <v>76148787</v>
      </c>
      <c r="D432">
        <v>42092619</v>
      </c>
      <c r="E432">
        <v>1</v>
      </c>
      <c r="F432">
        <v>1</v>
      </c>
      <c r="G432">
        <v>1</v>
      </c>
      <c r="H432">
        <v>1</v>
      </c>
      <c r="I432" t="s">
        <v>770</v>
      </c>
      <c r="J432" t="s">
        <v>3</v>
      </c>
      <c r="K432" t="s">
        <v>771</v>
      </c>
      <c r="L432">
        <v>1369</v>
      </c>
      <c r="N432">
        <v>1013</v>
      </c>
      <c r="O432" t="s">
        <v>623</v>
      </c>
      <c r="P432" t="s">
        <v>623</v>
      </c>
      <c r="Q432">
        <v>1</v>
      </c>
      <c r="W432">
        <v>0</v>
      </c>
      <c r="X432">
        <v>-2027944369</v>
      </c>
      <c r="Y432">
        <v>120.12899999999998</v>
      </c>
      <c r="AA432">
        <v>0</v>
      </c>
      <c r="AB432">
        <v>0</v>
      </c>
      <c r="AC432">
        <v>0</v>
      </c>
      <c r="AD432">
        <v>8.4600000000000009</v>
      </c>
      <c r="AE432">
        <v>0</v>
      </c>
      <c r="AF432">
        <v>0</v>
      </c>
      <c r="AG432">
        <v>0</v>
      </c>
      <c r="AH432">
        <v>8.4600000000000009</v>
      </c>
      <c r="AI432">
        <v>1</v>
      </c>
      <c r="AJ432">
        <v>1</v>
      </c>
      <c r="AK432">
        <v>1</v>
      </c>
      <c r="AL432">
        <v>1</v>
      </c>
      <c r="AN432">
        <v>0</v>
      </c>
      <c r="AO432">
        <v>1</v>
      </c>
      <c r="AP432">
        <v>1</v>
      </c>
      <c r="AQ432">
        <v>0</v>
      </c>
      <c r="AR432">
        <v>0</v>
      </c>
      <c r="AS432" t="s">
        <v>3</v>
      </c>
      <c r="AT432">
        <v>104.46</v>
      </c>
      <c r="AU432" t="s">
        <v>24</v>
      </c>
      <c r="AV432">
        <v>1</v>
      </c>
      <c r="AW432">
        <v>2</v>
      </c>
      <c r="AX432">
        <v>76148793</v>
      </c>
      <c r="AY432">
        <v>1</v>
      </c>
      <c r="AZ432">
        <v>0</v>
      </c>
      <c r="BA432">
        <v>435</v>
      </c>
      <c r="BB432">
        <v>0</v>
      </c>
      <c r="BC432">
        <v>0</v>
      </c>
      <c r="BD432">
        <v>0</v>
      </c>
      <c r="BE432">
        <v>0</v>
      </c>
      <c r="BF432">
        <v>0</v>
      </c>
      <c r="BG432">
        <v>0</v>
      </c>
      <c r="BH432">
        <v>0</v>
      </c>
      <c r="BI432">
        <v>0</v>
      </c>
      <c r="BJ432">
        <v>0</v>
      </c>
      <c r="BK432">
        <v>0</v>
      </c>
      <c r="BL432">
        <v>0</v>
      </c>
      <c r="BM432">
        <v>0</v>
      </c>
      <c r="BN432">
        <v>0</v>
      </c>
      <c r="BO432">
        <v>0</v>
      </c>
      <c r="BP432">
        <v>0</v>
      </c>
      <c r="BQ432">
        <v>0</v>
      </c>
      <c r="BR432">
        <v>0</v>
      </c>
      <c r="BS432">
        <v>0</v>
      </c>
      <c r="BT432">
        <v>0</v>
      </c>
      <c r="BU432">
        <v>0</v>
      </c>
      <c r="BV432">
        <v>0</v>
      </c>
      <c r="BW432">
        <v>0</v>
      </c>
      <c r="CX432">
        <f>Y432*Source!I239</f>
        <v>47.571083999999992</v>
      </c>
      <c r="CY432">
        <f>AD432</f>
        <v>8.4600000000000009</v>
      </c>
      <c r="CZ432">
        <f>AH432</f>
        <v>8.4600000000000009</v>
      </c>
      <c r="DA432">
        <f>AL432</f>
        <v>1</v>
      </c>
      <c r="DB432">
        <f>ROUND((ROUND(AT432*CZ432,2)*1.15),6)</f>
        <v>1016.2895</v>
      </c>
      <c r="DC432">
        <f>ROUND((ROUND(AT432*AG432,2)*1.15),6)</f>
        <v>0</v>
      </c>
    </row>
    <row r="433" spans="1:107" x14ac:dyDescent="0.2">
      <c r="A433">
        <f>ROW(Source!A239)</f>
        <v>239</v>
      </c>
      <c r="B433">
        <v>76147894</v>
      </c>
      <c r="C433">
        <v>76148787</v>
      </c>
      <c r="D433">
        <v>121548</v>
      </c>
      <c r="E433">
        <v>1</v>
      </c>
      <c r="F433">
        <v>1</v>
      </c>
      <c r="G433">
        <v>1</v>
      </c>
      <c r="H433">
        <v>1</v>
      </c>
      <c r="I433" t="s">
        <v>30</v>
      </c>
      <c r="J433" t="s">
        <v>3</v>
      </c>
      <c r="K433" t="s">
        <v>628</v>
      </c>
      <c r="L433">
        <v>608254</v>
      </c>
      <c r="N433">
        <v>1013</v>
      </c>
      <c r="O433" t="s">
        <v>629</v>
      </c>
      <c r="P433" t="s">
        <v>629</v>
      </c>
      <c r="Q433">
        <v>1</v>
      </c>
      <c r="W433">
        <v>0</v>
      </c>
      <c r="X433">
        <v>-185737400</v>
      </c>
      <c r="Y433">
        <v>32.820999999999998</v>
      </c>
      <c r="AA433">
        <v>0</v>
      </c>
      <c r="AB433">
        <v>0</v>
      </c>
      <c r="AC433">
        <v>0</v>
      </c>
      <c r="AD433">
        <v>0</v>
      </c>
      <c r="AE433">
        <v>0</v>
      </c>
      <c r="AF433">
        <v>0</v>
      </c>
      <c r="AG433">
        <v>0</v>
      </c>
      <c r="AH433">
        <v>0</v>
      </c>
      <c r="AI433">
        <v>1</v>
      </c>
      <c r="AJ433">
        <v>1</v>
      </c>
      <c r="AK433">
        <v>1</v>
      </c>
      <c r="AL433">
        <v>1</v>
      </c>
      <c r="AN433">
        <v>0</v>
      </c>
      <c r="AO433">
        <v>1</v>
      </c>
      <c r="AP433">
        <v>1</v>
      </c>
      <c r="AQ433">
        <v>0</v>
      </c>
      <c r="AR433">
        <v>0</v>
      </c>
      <c r="AS433" t="s">
        <v>3</v>
      </c>
      <c r="AT433">
        <v>28.54</v>
      </c>
      <c r="AU433" t="s">
        <v>24</v>
      </c>
      <c r="AV433">
        <v>2</v>
      </c>
      <c r="AW433">
        <v>2</v>
      </c>
      <c r="AX433">
        <v>76148794</v>
      </c>
      <c r="AY433">
        <v>1</v>
      </c>
      <c r="AZ433">
        <v>0</v>
      </c>
      <c r="BA433">
        <v>436</v>
      </c>
      <c r="BB433">
        <v>0</v>
      </c>
      <c r="BC433">
        <v>0</v>
      </c>
      <c r="BD433">
        <v>0</v>
      </c>
      <c r="BE433">
        <v>0</v>
      </c>
      <c r="BF433">
        <v>0</v>
      </c>
      <c r="BG433">
        <v>0</v>
      </c>
      <c r="BH433">
        <v>0</v>
      </c>
      <c r="BI433">
        <v>0</v>
      </c>
      <c r="BJ433">
        <v>0</v>
      </c>
      <c r="BK433">
        <v>0</v>
      </c>
      <c r="BL433">
        <v>0</v>
      </c>
      <c r="BM433">
        <v>0</v>
      </c>
      <c r="BN433">
        <v>0</v>
      </c>
      <c r="BO433">
        <v>0</v>
      </c>
      <c r="BP433">
        <v>0</v>
      </c>
      <c r="BQ433">
        <v>0</v>
      </c>
      <c r="BR433">
        <v>0</v>
      </c>
      <c r="BS433">
        <v>0</v>
      </c>
      <c r="BT433">
        <v>0</v>
      </c>
      <c r="BU433">
        <v>0</v>
      </c>
      <c r="BV433">
        <v>0</v>
      </c>
      <c r="BW433">
        <v>0</v>
      </c>
      <c r="CX433">
        <f>Y433*Source!I239</f>
        <v>12.997116</v>
      </c>
      <c r="CY433">
        <f>AD433</f>
        <v>0</v>
      </c>
      <c r="CZ433">
        <f>AH433</f>
        <v>0</v>
      </c>
      <c r="DA433">
        <f>AL433</f>
        <v>1</v>
      </c>
      <c r="DB433">
        <f>ROUND((ROUND(AT433*CZ433,2)*1.15),6)</f>
        <v>0</v>
      </c>
      <c r="DC433">
        <f>ROUND((ROUND(AT433*AG433,2)*1.15),6)</f>
        <v>0</v>
      </c>
    </row>
    <row r="434" spans="1:107" x14ac:dyDescent="0.2">
      <c r="A434">
        <f>ROW(Source!A239)</f>
        <v>239</v>
      </c>
      <c r="B434">
        <v>76147894</v>
      </c>
      <c r="C434">
        <v>76148787</v>
      </c>
      <c r="D434">
        <v>48975728</v>
      </c>
      <c r="E434">
        <v>1</v>
      </c>
      <c r="F434">
        <v>1</v>
      </c>
      <c r="G434">
        <v>1</v>
      </c>
      <c r="H434">
        <v>2</v>
      </c>
      <c r="I434" t="s">
        <v>772</v>
      </c>
      <c r="J434" t="s">
        <v>773</v>
      </c>
      <c r="K434" t="s">
        <v>774</v>
      </c>
      <c r="L434">
        <v>1368</v>
      </c>
      <c r="N434">
        <v>1011</v>
      </c>
      <c r="O434" t="s">
        <v>633</v>
      </c>
      <c r="P434" t="s">
        <v>633</v>
      </c>
      <c r="Q434">
        <v>1</v>
      </c>
      <c r="W434">
        <v>0</v>
      </c>
      <c r="X434">
        <v>-373642165</v>
      </c>
      <c r="Y434">
        <v>32.820999999999998</v>
      </c>
      <c r="AA434">
        <v>0</v>
      </c>
      <c r="AB434">
        <v>100.1</v>
      </c>
      <c r="AC434">
        <v>13.5</v>
      </c>
      <c r="AD434">
        <v>0</v>
      </c>
      <c r="AE434">
        <v>0</v>
      </c>
      <c r="AF434">
        <v>100.1</v>
      </c>
      <c r="AG434">
        <v>13.5</v>
      </c>
      <c r="AH434">
        <v>0</v>
      </c>
      <c r="AI434">
        <v>1</v>
      </c>
      <c r="AJ434">
        <v>1</v>
      </c>
      <c r="AK434">
        <v>1</v>
      </c>
      <c r="AL434">
        <v>1</v>
      </c>
      <c r="AN434">
        <v>0</v>
      </c>
      <c r="AO434">
        <v>1</v>
      </c>
      <c r="AP434">
        <v>1</v>
      </c>
      <c r="AQ434">
        <v>0</v>
      </c>
      <c r="AR434">
        <v>0</v>
      </c>
      <c r="AS434" t="s">
        <v>3</v>
      </c>
      <c r="AT434">
        <v>28.54</v>
      </c>
      <c r="AU434" t="s">
        <v>24</v>
      </c>
      <c r="AV434">
        <v>0</v>
      </c>
      <c r="AW434">
        <v>2</v>
      </c>
      <c r="AX434">
        <v>76148795</v>
      </c>
      <c r="AY434">
        <v>1</v>
      </c>
      <c r="AZ434">
        <v>0</v>
      </c>
      <c r="BA434">
        <v>437</v>
      </c>
      <c r="BB434">
        <v>0</v>
      </c>
      <c r="BC434">
        <v>0</v>
      </c>
      <c r="BD434">
        <v>0</v>
      </c>
      <c r="BE434">
        <v>0</v>
      </c>
      <c r="BF434">
        <v>0</v>
      </c>
      <c r="BG434">
        <v>0</v>
      </c>
      <c r="BH434">
        <v>0</v>
      </c>
      <c r="BI434">
        <v>0</v>
      </c>
      <c r="BJ434">
        <v>0</v>
      </c>
      <c r="BK434">
        <v>0</v>
      </c>
      <c r="BL434">
        <v>0</v>
      </c>
      <c r="BM434">
        <v>0</v>
      </c>
      <c r="BN434">
        <v>0</v>
      </c>
      <c r="BO434">
        <v>0</v>
      </c>
      <c r="BP434">
        <v>0</v>
      </c>
      <c r="BQ434">
        <v>0</v>
      </c>
      <c r="BR434">
        <v>0</v>
      </c>
      <c r="BS434">
        <v>0</v>
      </c>
      <c r="BT434">
        <v>0</v>
      </c>
      <c r="BU434">
        <v>0</v>
      </c>
      <c r="BV434">
        <v>0</v>
      </c>
      <c r="BW434">
        <v>0</v>
      </c>
      <c r="CX434">
        <f>Y434*Source!I239</f>
        <v>12.997116</v>
      </c>
      <c r="CY434">
        <f>AB434</f>
        <v>100.1</v>
      </c>
      <c r="CZ434">
        <f>AF434</f>
        <v>100.1</v>
      </c>
      <c r="DA434">
        <f>AJ434</f>
        <v>1</v>
      </c>
      <c r="DB434">
        <f>ROUND((ROUND(AT434*CZ434,2)*1.15),6)</f>
        <v>3285.3775000000001</v>
      </c>
      <c r="DC434">
        <f>ROUND((ROUND(AT434*AG434,2)*1.15),6)</f>
        <v>443.08350000000002</v>
      </c>
    </row>
    <row r="435" spans="1:107" x14ac:dyDescent="0.2">
      <c r="A435">
        <f>ROW(Source!A239)</f>
        <v>239</v>
      </c>
      <c r="B435">
        <v>76147894</v>
      </c>
      <c r="C435">
        <v>76148787</v>
      </c>
      <c r="D435">
        <v>48900465</v>
      </c>
      <c r="E435">
        <v>1</v>
      </c>
      <c r="F435">
        <v>1</v>
      </c>
      <c r="G435">
        <v>1</v>
      </c>
      <c r="H435">
        <v>3</v>
      </c>
      <c r="I435" t="s">
        <v>775</v>
      </c>
      <c r="J435" t="s">
        <v>776</v>
      </c>
      <c r="K435" t="s">
        <v>777</v>
      </c>
      <c r="L435">
        <v>1348</v>
      </c>
      <c r="N435">
        <v>1009</v>
      </c>
      <c r="O435" t="s">
        <v>362</v>
      </c>
      <c r="P435" t="s">
        <v>362</v>
      </c>
      <c r="Q435">
        <v>1000</v>
      </c>
      <c r="W435">
        <v>0</v>
      </c>
      <c r="X435">
        <v>1575914215</v>
      </c>
      <c r="Y435">
        <v>8.0000000000000004E-4</v>
      </c>
      <c r="AA435">
        <v>4770</v>
      </c>
      <c r="AB435">
        <v>0</v>
      </c>
      <c r="AC435">
        <v>0</v>
      </c>
      <c r="AD435">
        <v>0</v>
      </c>
      <c r="AE435">
        <v>4770</v>
      </c>
      <c r="AF435">
        <v>0</v>
      </c>
      <c r="AG435">
        <v>0</v>
      </c>
      <c r="AH435">
        <v>0</v>
      </c>
      <c r="AI435">
        <v>1</v>
      </c>
      <c r="AJ435">
        <v>1</v>
      </c>
      <c r="AK435">
        <v>1</v>
      </c>
      <c r="AL435">
        <v>1</v>
      </c>
      <c r="AN435">
        <v>0</v>
      </c>
      <c r="AO435">
        <v>1</v>
      </c>
      <c r="AP435">
        <v>0</v>
      </c>
      <c r="AQ435">
        <v>0</v>
      </c>
      <c r="AR435">
        <v>0</v>
      </c>
      <c r="AS435" t="s">
        <v>3</v>
      </c>
      <c r="AT435">
        <v>8.0000000000000004E-4</v>
      </c>
      <c r="AU435" t="s">
        <v>3</v>
      </c>
      <c r="AV435">
        <v>0</v>
      </c>
      <c r="AW435">
        <v>2</v>
      </c>
      <c r="AX435">
        <v>76148796</v>
      </c>
      <c r="AY435">
        <v>1</v>
      </c>
      <c r="AZ435">
        <v>0</v>
      </c>
      <c r="BA435">
        <v>438</v>
      </c>
      <c r="BB435">
        <v>0</v>
      </c>
      <c r="BC435">
        <v>0</v>
      </c>
      <c r="BD435">
        <v>0</v>
      </c>
      <c r="BE435">
        <v>0</v>
      </c>
      <c r="BF435">
        <v>0</v>
      </c>
      <c r="BG435">
        <v>0</v>
      </c>
      <c r="BH435">
        <v>0</v>
      </c>
      <c r="BI435">
        <v>0</v>
      </c>
      <c r="BJ435">
        <v>0</v>
      </c>
      <c r="BK435">
        <v>0</v>
      </c>
      <c r="BL435">
        <v>0</v>
      </c>
      <c r="BM435">
        <v>0</v>
      </c>
      <c r="BN435">
        <v>0</v>
      </c>
      <c r="BO435">
        <v>0</v>
      </c>
      <c r="BP435">
        <v>0</v>
      </c>
      <c r="BQ435">
        <v>0</v>
      </c>
      <c r="BR435">
        <v>0</v>
      </c>
      <c r="BS435">
        <v>0</v>
      </c>
      <c r="BT435">
        <v>0</v>
      </c>
      <c r="BU435">
        <v>0</v>
      </c>
      <c r="BV435">
        <v>0</v>
      </c>
      <c r="BW435">
        <v>0</v>
      </c>
      <c r="CX435">
        <f>Y435*Source!I239</f>
        <v>3.1680000000000006E-4</v>
      </c>
      <c r="CY435">
        <f>AA435</f>
        <v>4770</v>
      </c>
      <c r="CZ435">
        <f>AE435</f>
        <v>4770</v>
      </c>
      <c r="DA435">
        <f>AI435</f>
        <v>1</v>
      </c>
      <c r="DB435">
        <f>ROUND(ROUND(AT435*CZ435,2),6)</f>
        <v>3.82</v>
      </c>
      <c r="DC435">
        <f>ROUND(ROUND(AT435*AG435,2),6)</f>
        <v>0</v>
      </c>
    </row>
    <row r="436" spans="1:107" x14ac:dyDescent="0.2">
      <c r="A436">
        <f>ROW(Source!A239)</f>
        <v>239</v>
      </c>
      <c r="B436">
        <v>76147894</v>
      </c>
      <c r="C436">
        <v>76148787</v>
      </c>
      <c r="D436">
        <v>48908322</v>
      </c>
      <c r="E436">
        <v>1</v>
      </c>
      <c r="F436">
        <v>1</v>
      </c>
      <c r="G436">
        <v>1</v>
      </c>
      <c r="H436">
        <v>3</v>
      </c>
      <c r="I436" t="s">
        <v>778</v>
      </c>
      <c r="J436" t="s">
        <v>779</v>
      </c>
      <c r="K436" t="s">
        <v>780</v>
      </c>
      <c r="L436">
        <v>1339</v>
      </c>
      <c r="N436">
        <v>1007</v>
      </c>
      <c r="O436" t="s">
        <v>643</v>
      </c>
      <c r="P436" t="s">
        <v>643</v>
      </c>
      <c r="Q436">
        <v>1</v>
      </c>
      <c r="W436">
        <v>0</v>
      </c>
      <c r="X436">
        <v>-1688015440</v>
      </c>
      <c r="Y436">
        <v>0.08</v>
      </c>
      <c r="AA436">
        <v>802.46</v>
      </c>
      <c r="AB436">
        <v>0</v>
      </c>
      <c r="AC436">
        <v>0</v>
      </c>
      <c r="AD436">
        <v>0</v>
      </c>
      <c r="AE436">
        <v>802.46</v>
      </c>
      <c r="AF436">
        <v>0</v>
      </c>
      <c r="AG436">
        <v>0</v>
      </c>
      <c r="AH436">
        <v>0</v>
      </c>
      <c r="AI436">
        <v>1</v>
      </c>
      <c r="AJ436">
        <v>1</v>
      </c>
      <c r="AK436">
        <v>1</v>
      </c>
      <c r="AL436">
        <v>1</v>
      </c>
      <c r="AN436">
        <v>0</v>
      </c>
      <c r="AO436">
        <v>1</v>
      </c>
      <c r="AP436">
        <v>0</v>
      </c>
      <c r="AQ436">
        <v>0</v>
      </c>
      <c r="AR436">
        <v>0</v>
      </c>
      <c r="AS436" t="s">
        <v>3</v>
      </c>
      <c r="AT436">
        <v>0.08</v>
      </c>
      <c r="AU436" t="s">
        <v>3</v>
      </c>
      <c r="AV436">
        <v>0</v>
      </c>
      <c r="AW436">
        <v>2</v>
      </c>
      <c r="AX436">
        <v>76148797</v>
      </c>
      <c r="AY436">
        <v>1</v>
      </c>
      <c r="AZ436">
        <v>0</v>
      </c>
      <c r="BA436">
        <v>439</v>
      </c>
      <c r="BB436">
        <v>0</v>
      </c>
      <c r="BC436">
        <v>0</v>
      </c>
      <c r="BD436">
        <v>0</v>
      </c>
      <c r="BE436">
        <v>0</v>
      </c>
      <c r="BF436">
        <v>0</v>
      </c>
      <c r="BG436">
        <v>0</v>
      </c>
      <c r="BH436">
        <v>0</v>
      </c>
      <c r="BI436">
        <v>0</v>
      </c>
      <c r="BJ436">
        <v>0</v>
      </c>
      <c r="BK436">
        <v>0</v>
      </c>
      <c r="BL436">
        <v>0</v>
      </c>
      <c r="BM436">
        <v>0</v>
      </c>
      <c r="BN436">
        <v>0</v>
      </c>
      <c r="BO436">
        <v>0</v>
      </c>
      <c r="BP436">
        <v>0</v>
      </c>
      <c r="BQ436">
        <v>0</v>
      </c>
      <c r="BR436">
        <v>0</v>
      </c>
      <c r="BS436">
        <v>0</v>
      </c>
      <c r="BT436">
        <v>0</v>
      </c>
      <c r="BU436">
        <v>0</v>
      </c>
      <c r="BV436">
        <v>0</v>
      </c>
      <c r="BW436">
        <v>0</v>
      </c>
      <c r="CX436">
        <f>Y436*Source!I239</f>
        <v>3.168E-2</v>
      </c>
      <c r="CY436">
        <f>AA436</f>
        <v>802.46</v>
      </c>
      <c r="CZ436">
        <f>AE436</f>
        <v>802.46</v>
      </c>
      <c r="DA436">
        <f>AI436</f>
        <v>1</v>
      </c>
      <c r="DB436">
        <f>ROUND(ROUND(AT436*CZ436,2),6)</f>
        <v>64.2</v>
      </c>
      <c r="DC436">
        <f>ROUND(ROUND(AT436*AG436,2),6)</f>
        <v>0</v>
      </c>
    </row>
    <row r="437" spans="1:107" x14ac:dyDescent="0.2">
      <c r="A437">
        <f>ROW(Source!A242)</f>
        <v>242</v>
      </c>
      <c r="B437">
        <v>76147896</v>
      </c>
      <c r="C437">
        <v>76148800</v>
      </c>
      <c r="D437">
        <v>42326370</v>
      </c>
      <c r="E437">
        <v>1</v>
      </c>
      <c r="F437">
        <v>1</v>
      </c>
      <c r="G437">
        <v>1</v>
      </c>
      <c r="H437">
        <v>1</v>
      </c>
      <c r="I437" t="s">
        <v>662</v>
      </c>
      <c r="J437" t="s">
        <v>3</v>
      </c>
      <c r="K437" t="s">
        <v>663</v>
      </c>
      <c r="L437">
        <v>1369</v>
      </c>
      <c r="N437">
        <v>1013</v>
      </c>
      <c r="O437" t="s">
        <v>623</v>
      </c>
      <c r="P437" t="s">
        <v>623</v>
      </c>
      <c r="Q437">
        <v>1</v>
      </c>
      <c r="W437">
        <v>0</v>
      </c>
      <c r="X437">
        <v>489703996</v>
      </c>
      <c r="Y437">
        <v>11.407999999999999</v>
      </c>
      <c r="AA437">
        <v>0</v>
      </c>
      <c r="AB437">
        <v>0</v>
      </c>
      <c r="AC437">
        <v>0</v>
      </c>
      <c r="AD437">
        <v>9.6199999999999992</v>
      </c>
      <c r="AE437">
        <v>0</v>
      </c>
      <c r="AF437">
        <v>0</v>
      </c>
      <c r="AG437">
        <v>0</v>
      </c>
      <c r="AH437">
        <v>9.6199999999999992</v>
      </c>
      <c r="AI437">
        <v>1</v>
      </c>
      <c r="AJ437">
        <v>1</v>
      </c>
      <c r="AK437">
        <v>1</v>
      </c>
      <c r="AL437">
        <v>1</v>
      </c>
      <c r="AN437">
        <v>0</v>
      </c>
      <c r="AO437">
        <v>1</v>
      </c>
      <c r="AP437">
        <v>1</v>
      </c>
      <c r="AQ437">
        <v>0</v>
      </c>
      <c r="AR437">
        <v>0</v>
      </c>
      <c r="AS437" t="s">
        <v>3</v>
      </c>
      <c r="AT437">
        <v>9.92</v>
      </c>
      <c r="AU437" t="s">
        <v>24</v>
      </c>
      <c r="AV437">
        <v>1</v>
      </c>
      <c r="AW437">
        <v>2</v>
      </c>
      <c r="AX437">
        <v>76148811</v>
      </c>
      <c r="AY437">
        <v>1</v>
      </c>
      <c r="AZ437">
        <v>0</v>
      </c>
      <c r="BA437">
        <v>441</v>
      </c>
      <c r="BB437">
        <v>0</v>
      </c>
      <c r="BC437">
        <v>0</v>
      </c>
      <c r="BD437">
        <v>0</v>
      </c>
      <c r="BE437">
        <v>0</v>
      </c>
      <c r="BF437">
        <v>0</v>
      </c>
      <c r="BG437">
        <v>0</v>
      </c>
      <c r="BH437">
        <v>0</v>
      </c>
      <c r="BI437">
        <v>0</v>
      </c>
      <c r="BJ437">
        <v>0</v>
      </c>
      <c r="BK437">
        <v>0</v>
      </c>
      <c r="BL437">
        <v>0</v>
      </c>
      <c r="BM437">
        <v>0</v>
      </c>
      <c r="BN437">
        <v>0</v>
      </c>
      <c r="BO437">
        <v>0</v>
      </c>
      <c r="BP437">
        <v>0</v>
      </c>
      <c r="BQ437">
        <v>0</v>
      </c>
      <c r="BR437">
        <v>0</v>
      </c>
      <c r="BS437">
        <v>0</v>
      </c>
      <c r="BT437">
        <v>0</v>
      </c>
      <c r="BU437">
        <v>0</v>
      </c>
      <c r="BV437">
        <v>0</v>
      </c>
      <c r="BW437">
        <v>0</v>
      </c>
      <c r="CX437">
        <f>Y437*Source!I242</f>
        <v>39.699839999999995</v>
      </c>
      <c r="CY437">
        <f>AD437</f>
        <v>9.6199999999999992</v>
      </c>
      <c r="CZ437">
        <f>AH437</f>
        <v>9.6199999999999992</v>
      </c>
      <c r="DA437">
        <f>AL437</f>
        <v>1</v>
      </c>
      <c r="DB437">
        <f t="shared" ref="DB437:DB442" si="38">ROUND((ROUND(AT437*CZ437,2)*1.15),6)</f>
        <v>109.7445</v>
      </c>
      <c r="DC437">
        <f t="shared" ref="DC437:DC442" si="39">ROUND((ROUND(AT437*AG437,2)*1.15),6)</f>
        <v>0</v>
      </c>
    </row>
    <row r="438" spans="1:107" x14ac:dyDescent="0.2">
      <c r="A438">
        <f>ROW(Source!A242)</f>
        <v>242</v>
      </c>
      <c r="B438">
        <v>76147896</v>
      </c>
      <c r="C438">
        <v>76148800</v>
      </c>
      <c r="D438">
        <v>121548</v>
      </c>
      <c r="E438">
        <v>1</v>
      </c>
      <c r="F438">
        <v>1</v>
      </c>
      <c r="G438">
        <v>1</v>
      </c>
      <c r="H438">
        <v>1</v>
      </c>
      <c r="I438" t="s">
        <v>30</v>
      </c>
      <c r="J438" t="s">
        <v>3</v>
      </c>
      <c r="K438" t="s">
        <v>628</v>
      </c>
      <c r="L438">
        <v>608254</v>
      </c>
      <c r="N438">
        <v>1013</v>
      </c>
      <c r="O438" t="s">
        <v>629</v>
      </c>
      <c r="P438" t="s">
        <v>629</v>
      </c>
      <c r="Q438">
        <v>1</v>
      </c>
      <c r="W438">
        <v>0</v>
      </c>
      <c r="X438">
        <v>-185737400</v>
      </c>
      <c r="Y438">
        <v>0.22999999999999998</v>
      </c>
      <c r="AA438">
        <v>0</v>
      </c>
      <c r="AB438">
        <v>0</v>
      </c>
      <c r="AC438">
        <v>0</v>
      </c>
      <c r="AD438">
        <v>0</v>
      </c>
      <c r="AE438">
        <v>0</v>
      </c>
      <c r="AF438">
        <v>0</v>
      </c>
      <c r="AG438">
        <v>0</v>
      </c>
      <c r="AH438">
        <v>0</v>
      </c>
      <c r="AI438">
        <v>1</v>
      </c>
      <c r="AJ438">
        <v>1</v>
      </c>
      <c r="AK438">
        <v>1</v>
      </c>
      <c r="AL438">
        <v>1</v>
      </c>
      <c r="AN438">
        <v>0</v>
      </c>
      <c r="AO438">
        <v>1</v>
      </c>
      <c r="AP438">
        <v>1</v>
      </c>
      <c r="AQ438">
        <v>0</v>
      </c>
      <c r="AR438">
        <v>0</v>
      </c>
      <c r="AS438" t="s">
        <v>3</v>
      </c>
      <c r="AT438">
        <v>0.2</v>
      </c>
      <c r="AU438" t="s">
        <v>24</v>
      </c>
      <c r="AV438">
        <v>2</v>
      </c>
      <c r="AW438">
        <v>2</v>
      </c>
      <c r="AX438">
        <v>76148812</v>
      </c>
      <c r="AY438">
        <v>1</v>
      </c>
      <c r="AZ438">
        <v>0</v>
      </c>
      <c r="BA438">
        <v>442</v>
      </c>
      <c r="BB438">
        <v>0</v>
      </c>
      <c r="BC438">
        <v>0</v>
      </c>
      <c r="BD438">
        <v>0</v>
      </c>
      <c r="BE438">
        <v>0</v>
      </c>
      <c r="BF438">
        <v>0</v>
      </c>
      <c r="BG438">
        <v>0</v>
      </c>
      <c r="BH438">
        <v>0</v>
      </c>
      <c r="BI438">
        <v>0</v>
      </c>
      <c r="BJ438">
        <v>0</v>
      </c>
      <c r="BK438">
        <v>0</v>
      </c>
      <c r="BL438">
        <v>0</v>
      </c>
      <c r="BM438">
        <v>0</v>
      </c>
      <c r="BN438">
        <v>0</v>
      </c>
      <c r="BO438">
        <v>0</v>
      </c>
      <c r="BP438">
        <v>0</v>
      </c>
      <c r="BQ438">
        <v>0</v>
      </c>
      <c r="BR438">
        <v>0</v>
      </c>
      <c r="BS438">
        <v>0</v>
      </c>
      <c r="BT438">
        <v>0</v>
      </c>
      <c r="BU438">
        <v>0</v>
      </c>
      <c r="BV438">
        <v>0</v>
      </c>
      <c r="BW438">
        <v>0</v>
      </c>
      <c r="CX438">
        <f>Y438*Source!I242</f>
        <v>0.80039999999999989</v>
      </c>
      <c r="CY438">
        <f>AD438</f>
        <v>0</v>
      </c>
      <c r="CZ438">
        <f>AH438</f>
        <v>0</v>
      </c>
      <c r="DA438">
        <f>AL438</f>
        <v>1</v>
      </c>
      <c r="DB438">
        <f t="shared" si="38"/>
        <v>0</v>
      </c>
      <c r="DC438">
        <f t="shared" si="39"/>
        <v>0</v>
      </c>
    </row>
    <row r="439" spans="1:107" x14ac:dyDescent="0.2">
      <c r="A439">
        <f>ROW(Source!A242)</f>
        <v>242</v>
      </c>
      <c r="B439">
        <v>76147896</v>
      </c>
      <c r="C439">
        <v>76148800</v>
      </c>
      <c r="D439">
        <v>48975304</v>
      </c>
      <c r="E439">
        <v>1</v>
      </c>
      <c r="F439">
        <v>1</v>
      </c>
      <c r="G439">
        <v>1</v>
      </c>
      <c r="H439">
        <v>2</v>
      </c>
      <c r="I439" t="s">
        <v>664</v>
      </c>
      <c r="J439" t="s">
        <v>665</v>
      </c>
      <c r="K439" t="s">
        <v>666</v>
      </c>
      <c r="L439">
        <v>1368</v>
      </c>
      <c r="N439">
        <v>1011</v>
      </c>
      <c r="O439" t="s">
        <v>633</v>
      </c>
      <c r="P439" t="s">
        <v>633</v>
      </c>
      <c r="Q439">
        <v>1</v>
      </c>
      <c r="W439">
        <v>0</v>
      </c>
      <c r="X439">
        <v>-1000709144</v>
      </c>
      <c r="Y439">
        <v>0.22999999999999998</v>
      </c>
      <c r="AA439">
        <v>0</v>
      </c>
      <c r="AB439">
        <v>134.65</v>
      </c>
      <c r="AC439">
        <v>13.5</v>
      </c>
      <c r="AD439">
        <v>0</v>
      </c>
      <c r="AE439">
        <v>0</v>
      </c>
      <c r="AF439">
        <v>134.65</v>
      </c>
      <c r="AG439">
        <v>13.5</v>
      </c>
      <c r="AH439">
        <v>0</v>
      </c>
      <c r="AI439">
        <v>1</v>
      </c>
      <c r="AJ439">
        <v>1</v>
      </c>
      <c r="AK439">
        <v>1</v>
      </c>
      <c r="AL439">
        <v>1</v>
      </c>
      <c r="AN439">
        <v>0</v>
      </c>
      <c r="AO439">
        <v>1</v>
      </c>
      <c r="AP439">
        <v>1</v>
      </c>
      <c r="AQ439">
        <v>0</v>
      </c>
      <c r="AR439">
        <v>0</v>
      </c>
      <c r="AS439" t="s">
        <v>3</v>
      </c>
      <c r="AT439">
        <v>0.2</v>
      </c>
      <c r="AU439" t="s">
        <v>24</v>
      </c>
      <c r="AV439">
        <v>0</v>
      </c>
      <c r="AW439">
        <v>2</v>
      </c>
      <c r="AX439">
        <v>76148813</v>
      </c>
      <c r="AY439">
        <v>1</v>
      </c>
      <c r="AZ439">
        <v>0</v>
      </c>
      <c r="BA439">
        <v>443</v>
      </c>
      <c r="BB439">
        <v>0</v>
      </c>
      <c r="BC439">
        <v>0</v>
      </c>
      <c r="BD439">
        <v>0</v>
      </c>
      <c r="BE439">
        <v>0</v>
      </c>
      <c r="BF439">
        <v>0</v>
      </c>
      <c r="BG439">
        <v>0</v>
      </c>
      <c r="BH439">
        <v>0</v>
      </c>
      <c r="BI439">
        <v>0</v>
      </c>
      <c r="BJ439">
        <v>0</v>
      </c>
      <c r="BK439">
        <v>0</v>
      </c>
      <c r="BL439">
        <v>0</v>
      </c>
      <c r="BM439">
        <v>0</v>
      </c>
      <c r="BN439">
        <v>0</v>
      </c>
      <c r="BO439">
        <v>0</v>
      </c>
      <c r="BP439">
        <v>0</v>
      </c>
      <c r="BQ439">
        <v>0</v>
      </c>
      <c r="BR439">
        <v>0</v>
      </c>
      <c r="BS439">
        <v>0</v>
      </c>
      <c r="BT439">
        <v>0</v>
      </c>
      <c r="BU439">
        <v>0</v>
      </c>
      <c r="BV439">
        <v>0</v>
      </c>
      <c r="BW439">
        <v>0</v>
      </c>
      <c r="CX439">
        <f>Y439*Source!I242</f>
        <v>0.80039999999999989</v>
      </c>
      <c r="CY439">
        <f>AB439</f>
        <v>134.65</v>
      </c>
      <c r="CZ439">
        <f>AF439</f>
        <v>134.65</v>
      </c>
      <c r="DA439">
        <f>AJ439</f>
        <v>1</v>
      </c>
      <c r="DB439">
        <f t="shared" si="38"/>
        <v>30.9695</v>
      </c>
      <c r="DC439">
        <f t="shared" si="39"/>
        <v>3.105</v>
      </c>
    </row>
    <row r="440" spans="1:107" x14ac:dyDescent="0.2">
      <c r="A440">
        <f>ROW(Source!A242)</f>
        <v>242</v>
      </c>
      <c r="B440">
        <v>76147896</v>
      </c>
      <c r="C440">
        <v>76148800</v>
      </c>
      <c r="D440">
        <v>48975402</v>
      </c>
      <c r="E440">
        <v>1</v>
      </c>
      <c r="F440">
        <v>1</v>
      </c>
      <c r="G440">
        <v>1</v>
      </c>
      <c r="H440">
        <v>2</v>
      </c>
      <c r="I440" t="s">
        <v>667</v>
      </c>
      <c r="J440" t="s">
        <v>668</v>
      </c>
      <c r="K440" t="s">
        <v>669</v>
      </c>
      <c r="L440">
        <v>1368</v>
      </c>
      <c r="N440">
        <v>1011</v>
      </c>
      <c r="O440" t="s">
        <v>633</v>
      </c>
      <c r="P440" t="s">
        <v>633</v>
      </c>
      <c r="Q440">
        <v>1</v>
      </c>
      <c r="W440">
        <v>0</v>
      </c>
      <c r="X440">
        <v>2115864394</v>
      </c>
      <c r="Y440">
        <v>2.76</v>
      </c>
      <c r="AA440">
        <v>0</v>
      </c>
      <c r="AB440">
        <v>0.9</v>
      </c>
      <c r="AC440">
        <v>0</v>
      </c>
      <c r="AD440">
        <v>0</v>
      </c>
      <c r="AE440">
        <v>0</v>
      </c>
      <c r="AF440">
        <v>0.9</v>
      </c>
      <c r="AG440">
        <v>0</v>
      </c>
      <c r="AH440">
        <v>0</v>
      </c>
      <c r="AI440">
        <v>1</v>
      </c>
      <c r="AJ440">
        <v>1</v>
      </c>
      <c r="AK440">
        <v>1</v>
      </c>
      <c r="AL440">
        <v>1</v>
      </c>
      <c r="AN440">
        <v>0</v>
      </c>
      <c r="AO440">
        <v>1</v>
      </c>
      <c r="AP440">
        <v>1</v>
      </c>
      <c r="AQ440">
        <v>0</v>
      </c>
      <c r="AR440">
        <v>0</v>
      </c>
      <c r="AS440" t="s">
        <v>3</v>
      </c>
      <c r="AT440">
        <v>2.4</v>
      </c>
      <c r="AU440" t="s">
        <v>24</v>
      </c>
      <c r="AV440">
        <v>0</v>
      </c>
      <c r="AW440">
        <v>2</v>
      </c>
      <c r="AX440">
        <v>76148814</v>
      </c>
      <c r="AY440">
        <v>1</v>
      </c>
      <c r="AZ440">
        <v>0</v>
      </c>
      <c r="BA440">
        <v>444</v>
      </c>
      <c r="BB440">
        <v>0</v>
      </c>
      <c r="BC440">
        <v>0</v>
      </c>
      <c r="BD440">
        <v>0</v>
      </c>
      <c r="BE440">
        <v>0</v>
      </c>
      <c r="BF440">
        <v>0</v>
      </c>
      <c r="BG440">
        <v>0</v>
      </c>
      <c r="BH440">
        <v>0</v>
      </c>
      <c r="BI440">
        <v>0</v>
      </c>
      <c r="BJ440">
        <v>0</v>
      </c>
      <c r="BK440">
        <v>0</v>
      </c>
      <c r="BL440">
        <v>0</v>
      </c>
      <c r="BM440">
        <v>0</v>
      </c>
      <c r="BN440">
        <v>0</v>
      </c>
      <c r="BO440">
        <v>0</v>
      </c>
      <c r="BP440">
        <v>0</v>
      </c>
      <c r="BQ440">
        <v>0</v>
      </c>
      <c r="BR440">
        <v>0</v>
      </c>
      <c r="BS440">
        <v>0</v>
      </c>
      <c r="BT440">
        <v>0</v>
      </c>
      <c r="BU440">
        <v>0</v>
      </c>
      <c r="BV440">
        <v>0</v>
      </c>
      <c r="BW440">
        <v>0</v>
      </c>
      <c r="CX440">
        <f>Y440*Source!I242</f>
        <v>9.6047999999999991</v>
      </c>
      <c r="CY440">
        <f>AB440</f>
        <v>0.9</v>
      </c>
      <c r="CZ440">
        <f>AF440</f>
        <v>0.9</v>
      </c>
      <c r="DA440">
        <f>AJ440</f>
        <v>1</v>
      </c>
      <c r="DB440">
        <f t="shared" si="38"/>
        <v>2.484</v>
      </c>
      <c r="DC440">
        <f t="shared" si="39"/>
        <v>0</v>
      </c>
    </row>
    <row r="441" spans="1:107" x14ac:dyDescent="0.2">
      <c r="A441">
        <f>ROW(Source!A242)</f>
        <v>242</v>
      </c>
      <c r="B441">
        <v>76147896</v>
      </c>
      <c r="C441">
        <v>76148800</v>
      </c>
      <c r="D441">
        <v>48975416</v>
      </c>
      <c r="E441">
        <v>1</v>
      </c>
      <c r="F441">
        <v>1</v>
      </c>
      <c r="G441">
        <v>1</v>
      </c>
      <c r="H441">
        <v>2</v>
      </c>
      <c r="I441" t="s">
        <v>781</v>
      </c>
      <c r="J441" t="s">
        <v>782</v>
      </c>
      <c r="K441" t="s">
        <v>783</v>
      </c>
      <c r="L441">
        <v>1368</v>
      </c>
      <c r="N441">
        <v>1011</v>
      </c>
      <c r="O441" t="s">
        <v>633</v>
      </c>
      <c r="P441" t="s">
        <v>633</v>
      </c>
      <c r="Q441">
        <v>1</v>
      </c>
      <c r="W441">
        <v>0</v>
      </c>
      <c r="X441">
        <v>420715911</v>
      </c>
      <c r="Y441">
        <v>2.76</v>
      </c>
      <c r="AA441">
        <v>0</v>
      </c>
      <c r="AB441">
        <v>3.28</v>
      </c>
      <c r="AC441">
        <v>0</v>
      </c>
      <c r="AD441">
        <v>0</v>
      </c>
      <c r="AE441">
        <v>0</v>
      </c>
      <c r="AF441">
        <v>3.28</v>
      </c>
      <c r="AG441">
        <v>0</v>
      </c>
      <c r="AH441">
        <v>0</v>
      </c>
      <c r="AI441">
        <v>1</v>
      </c>
      <c r="AJ441">
        <v>1</v>
      </c>
      <c r="AK441">
        <v>1</v>
      </c>
      <c r="AL441">
        <v>1</v>
      </c>
      <c r="AN441">
        <v>0</v>
      </c>
      <c r="AO441">
        <v>1</v>
      </c>
      <c r="AP441">
        <v>1</v>
      </c>
      <c r="AQ441">
        <v>0</v>
      </c>
      <c r="AR441">
        <v>0</v>
      </c>
      <c r="AS441" t="s">
        <v>3</v>
      </c>
      <c r="AT441">
        <v>2.4</v>
      </c>
      <c r="AU441" t="s">
        <v>24</v>
      </c>
      <c r="AV441">
        <v>0</v>
      </c>
      <c r="AW441">
        <v>2</v>
      </c>
      <c r="AX441">
        <v>76148815</v>
      </c>
      <c r="AY441">
        <v>1</v>
      </c>
      <c r="AZ441">
        <v>0</v>
      </c>
      <c r="BA441">
        <v>445</v>
      </c>
      <c r="BB441">
        <v>0</v>
      </c>
      <c r="BC441">
        <v>0</v>
      </c>
      <c r="BD441">
        <v>0</v>
      </c>
      <c r="BE441">
        <v>0</v>
      </c>
      <c r="BF441">
        <v>0</v>
      </c>
      <c r="BG441">
        <v>0</v>
      </c>
      <c r="BH441">
        <v>0</v>
      </c>
      <c r="BI441">
        <v>0</v>
      </c>
      <c r="BJ441">
        <v>0</v>
      </c>
      <c r="BK441">
        <v>0</v>
      </c>
      <c r="BL441">
        <v>0</v>
      </c>
      <c r="BM441">
        <v>0</v>
      </c>
      <c r="BN441">
        <v>0</v>
      </c>
      <c r="BO441">
        <v>0</v>
      </c>
      <c r="BP441">
        <v>0</v>
      </c>
      <c r="BQ441">
        <v>0</v>
      </c>
      <c r="BR441">
        <v>0</v>
      </c>
      <c r="BS441">
        <v>0</v>
      </c>
      <c r="BT441">
        <v>0</v>
      </c>
      <c r="BU441">
        <v>0</v>
      </c>
      <c r="BV441">
        <v>0</v>
      </c>
      <c r="BW441">
        <v>0</v>
      </c>
      <c r="CX441">
        <f>Y441*Source!I242</f>
        <v>9.6047999999999991</v>
      </c>
      <c r="CY441">
        <f>AB441</f>
        <v>3.28</v>
      </c>
      <c r="CZ441">
        <f>AF441</f>
        <v>3.28</v>
      </c>
      <c r="DA441">
        <f>AJ441</f>
        <v>1</v>
      </c>
      <c r="DB441">
        <f t="shared" si="38"/>
        <v>9.0504999999999995</v>
      </c>
      <c r="DC441">
        <f t="shared" si="39"/>
        <v>0</v>
      </c>
    </row>
    <row r="442" spans="1:107" x14ac:dyDescent="0.2">
      <c r="A442">
        <f>ROW(Source!A242)</f>
        <v>242</v>
      </c>
      <c r="B442">
        <v>76147896</v>
      </c>
      <c r="C442">
        <v>76148800</v>
      </c>
      <c r="D442">
        <v>48977174</v>
      </c>
      <c r="E442">
        <v>1</v>
      </c>
      <c r="F442">
        <v>1</v>
      </c>
      <c r="G442">
        <v>1</v>
      </c>
      <c r="H442">
        <v>2</v>
      </c>
      <c r="I442" t="s">
        <v>676</v>
      </c>
      <c r="J442" t="s">
        <v>677</v>
      </c>
      <c r="K442" t="s">
        <v>678</v>
      </c>
      <c r="L442">
        <v>1368</v>
      </c>
      <c r="N442">
        <v>1011</v>
      </c>
      <c r="O442" t="s">
        <v>633</v>
      </c>
      <c r="P442" t="s">
        <v>633</v>
      </c>
      <c r="Q442">
        <v>1</v>
      </c>
      <c r="W442">
        <v>0</v>
      </c>
      <c r="X442">
        <v>82797005</v>
      </c>
      <c r="Y442">
        <v>0.22999999999999998</v>
      </c>
      <c r="AA442">
        <v>0</v>
      </c>
      <c r="AB442">
        <v>87.17</v>
      </c>
      <c r="AC442">
        <v>11.6</v>
      </c>
      <c r="AD442">
        <v>0</v>
      </c>
      <c r="AE442">
        <v>0</v>
      </c>
      <c r="AF442">
        <v>87.17</v>
      </c>
      <c r="AG442">
        <v>11.6</v>
      </c>
      <c r="AH442">
        <v>0</v>
      </c>
      <c r="AI442">
        <v>1</v>
      </c>
      <c r="AJ442">
        <v>1</v>
      </c>
      <c r="AK442">
        <v>1</v>
      </c>
      <c r="AL442">
        <v>1</v>
      </c>
      <c r="AN442">
        <v>0</v>
      </c>
      <c r="AO442">
        <v>1</v>
      </c>
      <c r="AP442">
        <v>1</v>
      </c>
      <c r="AQ442">
        <v>0</v>
      </c>
      <c r="AR442">
        <v>0</v>
      </c>
      <c r="AS442" t="s">
        <v>3</v>
      </c>
      <c r="AT442">
        <v>0.2</v>
      </c>
      <c r="AU442" t="s">
        <v>24</v>
      </c>
      <c r="AV442">
        <v>0</v>
      </c>
      <c r="AW442">
        <v>2</v>
      </c>
      <c r="AX442">
        <v>76148816</v>
      </c>
      <c r="AY442">
        <v>1</v>
      </c>
      <c r="AZ442">
        <v>0</v>
      </c>
      <c r="BA442">
        <v>446</v>
      </c>
      <c r="BB442">
        <v>0</v>
      </c>
      <c r="BC442">
        <v>0</v>
      </c>
      <c r="BD442">
        <v>0</v>
      </c>
      <c r="BE442">
        <v>0</v>
      </c>
      <c r="BF442">
        <v>0</v>
      </c>
      <c r="BG442">
        <v>0</v>
      </c>
      <c r="BH442">
        <v>0</v>
      </c>
      <c r="BI442">
        <v>0</v>
      </c>
      <c r="BJ442">
        <v>0</v>
      </c>
      <c r="BK442">
        <v>0</v>
      </c>
      <c r="BL442">
        <v>0</v>
      </c>
      <c r="BM442">
        <v>0</v>
      </c>
      <c r="BN442">
        <v>0</v>
      </c>
      <c r="BO442">
        <v>0</v>
      </c>
      <c r="BP442">
        <v>0</v>
      </c>
      <c r="BQ442">
        <v>0</v>
      </c>
      <c r="BR442">
        <v>0</v>
      </c>
      <c r="BS442">
        <v>0</v>
      </c>
      <c r="BT442">
        <v>0</v>
      </c>
      <c r="BU442">
        <v>0</v>
      </c>
      <c r="BV442">
        <v>0</v>
      </c>
      <c r="BW442">
        <v>0</v>
      </c>
      <c r="CX442">
        <f>Y442*Source!I242</f>
        <v>0.80039999999999989</v>
      </c>
      <c r="CY442">
        <f>AB442</f>
        <v>87.17</v>
      </c>
      <c r="CZ442">
        <f>AF442</f>
        <v>87.17</v>
      </c>
      <c r="DA442">
        <f>AJ442</f>
        <v>1</v>
      </c>
      <c r="DB442">
        <f t="shared" si="38"/>
        <v>20.044499999999999</v>
      </c>
      <c r="DC442">
        <f t="shared" si="39"/>
        <v>2.6680000000000001</v>
      </c>
    </row>
    <row r="443" spans="1:107" x14ac:dyDescent="0.2">
      <c r="A443">
        <f>ROW(Source!A242)</f>
        <v>242</v>
      </c>
      <c r="B443">
        <v>76147896</v>
      </c>
      <c r="C443">
        <v>76148800</v>
      </c>
      <c r="D443">
        <v>48903634</v>
      </c>
      <c r="E443">
        <v>1</v>
      </c>
      <c r="F443">
        <v>1</v>
      </c>
      <c r="G443">
        <v>1</v>
      </c>
      <c r="H443">
        <v>3</v>
      </c>
      <c r="I443" t="s">
        <v>679</v>
      </c>
      <c r="J443" t="s">
        <v>680</v>
      </c>
      <c r="K443" t="s">
        <v>681</v>
      </c>
      <c r="L443">
        <v>1308</v>
      </c>
      <c r="N443">
        <v>1003</v>
      </c>
      <c r="O443" t="s">
        <v>345</v>
      </c>
      <c r="P443" t="s">
        <v>345</v>
      </c>
      <c r="Q443">
        <v>100</v>
      </c>
      <c r="W443">
        <v>0</v>
      </c>
      <c r="X443">
        <v>96057515</v>
      </c>
      <c r="Y443">
        <v>9.5999999999999992E-3</v>
      </c>
      <c r="AA443">
        <v>120</v>
      </c>
      <c r="AB443">
        <v>0</v>
      </c>
      <c r="AC443">
        <v>0</v>
      </c>
      <c r="AD443">
        <v>0</v>
      </c>
      <c r="AE443">
        <v>120</v>
      </c>
      <c r="AF443">
        <v>0</v>
      </c>
      <c r="AG443">
        <v>0</v>
      </c>
      <c r="AH443">
        <v>0</v>
      </c>
      <c r="AI443">
        <v>1</v>
      </c>
      <c r="AJ443">
        <v>1</v>
      </c>
      <c r="AK443">
        <v>1</v>
      </c>
      <c r="AL443">
        <v>1</v>
      </c>
      <c r="AN443">
        <v>0</v>
      </c>
      <c r="AO443">
        <v>1</v>
      </c>
      <c r="AP443">
        <v>0</v>
      </c>
      <c r="AQ443">
        <v>0</v>
      </c>
      <c r="AR443">
        <v>0</v>
      </c>
      <c r="AS443" t="s">
        <v>3</v>
      </c>
      <c r="AT443">
        <v>9.5999999999999992E-3</v>
      </c>
      <c r="AU443" t="s">
        <v>3</v>
      </c>
      <c r="AV443">
        <v>0</v>
      </c>
      <c r="AW443">
        <v>2</v>
      </c>
      <c r="AX443">
        <v>76148817</v>
      </c>
      <c r="AY443">
        <v>1</v>
      </c>
      <c r="AZ443">
        <v>0</v>
      </c>
      <c r="BA443">
        <v>447</v>
      </c>
      <c r="BB443">
        <v>0</v>
      </c>
      <c r="BC443">
        <v>0</v>
      </c>
      <c r="BD443">
        <v>0</v>
      </c>
      <c r="BE443">
        <v>0</v>
      </c>
      <c r="BF443">
        <v>0</v>
      </c>
      <c r="BG443">
        <v>0</v>
      </c>
      <c r="BH443">
        <v>0</v>
      </c>
      <c r="BI443">
        <v>0</v>
      </c>
      <c r="BJ443">
        <v>0</v>
      </c>
      <c r="BK443">
        <v>0</v>
      </c>
      <c r="BL443">
        <v>0</v>
      </c>
      <c r="BM443">
        <v>0</v>
      </c>
      <c r="BN443">
        <v>0</v>
      </c>
      <c r="BO443">
        <v>0</v>
      </c>
      <c r="BP443">
        <v>0</v>
      </c>
      <c r="BQ443">
        <v>0</v>
      </c>
      <c r="BR443">
        <v>0</v>
      </c>
      <c r="BS443">
        <v>0</v>
      </c>
      <c r="BT443">
        <v>0</v>
      </c>
      <c r="BU443">
        <v>0</v>
      </c>
      <c r="BV443">
        <v>0</v>
      </c>
      <c r="BW443">
        <v>0</v>
      </c>
      <c r="CX443">
        <f>Y443*Source!I242</f>
        <v>3.3408E-2</v>
      </c>
      <c r="CY443">
        <f>AA443</f>
        <v>120</v>
      </c>
      <c r="CZ443">
        <f>AE443</f>
        <v>120</v>
      </c>
      <c r="DA443">
        <f>AI443</f>
        <v>1</v>
      </c>
      <c r="DB443">
        <f>ROUND(ROUND(AT443*CZ443,2),6)</f>
        <v>1.1499999999999999</v>
      </c>
      <c r="DC443">
        <f>ROUND(ROUND(AT443*AG443,2),6)</f>
        <v>0</v>
      </c>
    </row>
    <row r="444" spans="1:107" x14ac:dyDescent="0.2">
      <c r="A444">
        <f>ROW(Source!A242)</f>
        <v>242</v>
      </c>
      <c r="B444">
        <v>76147896</v>
      </c>
      <c r="C444">
        <v>76148800</v>
      </c>
      <c r="D444">
        <v>48915251</v>
      </c>
      <c r="E444">
        <v>1</v>
      </c>
      <c r="F444">
        <v>1</v>
      </c>
      <c r="G444">
        <v>1</v>
      </c>
      <c r="H444">
        <v>3</v>
      </c>
      <c r="I444" t="s">
        <v>682</v>
      </c>
      <c r="J444" t="s">
        <v>683</v>
      </c>
      <c r="K444" t="s">
        <v>684</v>
      </c>
      <c r="L444">
        <v>1348</v>
      </c>
      <c r="N444">
        <v>1009</v>
      </c>
      <c r="O444" t="s">
        <v>362</v>
      </c>
      <c r="P444" t="s">
        <v>362</v>
      </c>
      <c r="Q444">
        <v>1000</v>
      </c>
      <c r="W444">
        <v>0</v>
      </c>
      <c r="X444">
        <v>-1424823927</v>
      </c>
      <c r="Y444">
        <v>6.0000000000000002E-5</v>
      </c>
      <c r="AA444">
        <v>7826.9</v>
      </c>
      <c r="AB444">
        <v>0</v>
      </c>
      <c r="AC444">
        <v>0</v>
      </c>
      <c r="AD444">
        <v>0</v>
      </c>
      <c r="AE444">
        <v>7826.9</v>
      </c>
      <c r="AF444">
        <v>0</v>
      </c>
      <c r="AG444">
        <v>0</v>
      </c>
      <c r="AH444">
        <v>0</v>
      </c>
      <c r="AI444">
        <v>1</v>
      </c>
      <c r="AJ444">
        <v>1</v>
      </c>
      <c r="AK444">
        <v>1</v>
      </c>
      <c r="AL444">
        <v>1</v>
      </c>
      <c r="AN444">
        <v>0</v>
      </c>
      <c r="AO444">
        <v>1</v>
      </c>
      <c r="AP444">
        <v>0</v>
      </c>
      <c r="AQ444">
        <v>0</v>
      </c>
      <c r="AR444">
        <v>0</v>
      </c>
      <c r="AS444" t="s">
        <v>3</v>
      </c>
      <c r="AT444">
        <v>6.0000000000000002E-5</v>
      </c>
      <c r="AU444" t="s">
        <v>3</v>
      </c>
      <c r="AV444">
        <v>0</v>
      </c>
      <c r="AW444">
        <v>2</v>
      </c>
      <c r="AX444">
        <v>76148818</v>
      </c>
      <c r="AY444">
        <v>1</v>
      </c>
      <c r="AZ444">
        <v>0</v>
      </c>
      <c r="BA444">
        <v>448</v>
      </c>
      <c r="BB444">
        <v>0</v>
      </c>
      <c r="BC444">
        <v>0</v>
      </c>
      <c r="BD444">
        <v>0</v>
      </c>
      <c r="BE444">
        <v>0</v>
      </c>
      <c r="BF444">
        <v>0</v>
      </c>
      <c r="BG444">
        <v>0</v>
      </c>
      <c r="BH444">
        <v>0</v>
      </c>
      <c r="BI444">
        <v>0</v>
      </c>
      <c r="BJ444">
        <v>0</v>
      </c>
      <c r="BK444">
        <v>0</v>
      </c>
      <c r="BL444">
        <v>0</v>
      </c>
      <c r="BM444">
        <v>0</v>
      </c>
      <c r="BN444">
        <v>0</v>
      </c>
      <c r="BO444">
        <v>0</v>
      </c>
      <c r="BP444">
        <v>0</v>
      </c>
      <c r="BQ444">
        <v>0</v>
      </c>
      <c r="BR444">
        <v>0</v>
      </c>
      <c r="BS444">
        <v>0</v>
      </c>
      <c r="BT444">
        <v>0</v>
      </c>
      <c r="BU444">
        <v>0</v>
      </c>
      <c r="BV444">
        <v>0</v>
      </c>
      <c r="BW444">
        <v>0</v>
      </c>
      <c r="CX444">
        <f>Y444*Source!I242</f>
        <v>2.0880000000000001E-4</v>
      </c>
      <c r="CY444">
        <f>AA444</f>
        <v>7826.9</v>
      </c>
      <c r="CZ444">
        <f>AE444</f>
        <v>7826.9</v>
      </c>
      <c r="DA444">
        <f>AI444</f>
        <v>1</v>
      </c>
      <c r="DB444">
        <f>ROUND(ROUND(AT444*CZ444,2),6)</f>
        <v>0.47</v>
      </c>
      <c r="DC444">
        <f>ROUND(ROUND(AT444*AG444,2),6)</f>
        <v>0</v>
      </c>
    </row>
    <row r="445" spans="1:107" x14ac:dyDescent="0.2">
      <c r="A445">
        <f>ROW(Source!A242)</f>
        <v>242</v>
      </c>
      <c r="B445">
        <v>76147896</v>
      </c>
      <c r="C445">
        <v>76148800</v>
      </c>
      <c r="D445">
        <v>48958748</v>
      </c>
      <c r="E445">
        <v>1</v>
      </c>
      <c r="F445">
        <v>1</v>
      </c>
      <c r="G445">
        <v>1</v>
      </c>
      <c r="H445">
        <v>3</v>
      </c>
      <c r="I445" t="s">
        <v>685</v>
      </c>
      <c r="J445" t="s">
        <v>686</v>
      </c>
      <c r="K445" t="s">
        <v>687</v>
      </c>
      <c r="L445">
        <v>1346</v>
      </c>
      <c r="N445">
        <v>1009</v>
      </c>
      <c r="O445" t="s">
        <v>414</v>
      </c>
      <c r="P445" t="s">
        <v>414</v>
      </c>
      <c r="Q445">
        <v>1</v>
      </c>
      <c r="W445">
        <v>0</v>
      </c>
      <c r="X445">
        <v>1811248231</v>
      </c>
      <c r="Y445">
        <v>0.5</v>
      </c>
      <c r="AA445">
        <v>68.05</v>
      </c>
      <c r="AB445">
        <v>0</v>
      </c>
      <c r="AC445">
        <v>0</v>
      </c>
      <c r="AD445">
        <v>0</v>
      </c>
      <c r="AE445">
        <v>68.05</v>
      </c>
      <c r="AF445">
        <v>0</v>
      </c>
      <c r="AG445">
        <v>0</v>
      </c>
      <c r="AH445">
        <v>0</v>
      </c>
      <c r="AI445">
        <v>1</v>
      </c>
      <c r="AJ445">
        <v>1</v>
      </c>
      <c r="AK445">
        <v>1</v>
      </c>
      <c r="AL445">
        <v>1</v>
      </c>
      <c r="AN445">
        <v>0</v>
      </c>
      <c r="AO445">
        <v>1</v>
      </c>
      <c r="AP445">
        <v>0</v>
      </c>
      <c r="AQ445">
        <v>0</v>
      </c>
      <c r="AR445">
        <v>0</v>
      </c>
      <c r="AS445" t="s">
        <v>3</v>
      </c>
      <c r="AT445">
        <v>0.5</v>
      </c>
      <c r="AU445" t="s">
        <v>3</v>
      </c>
      <c r="AV445">
        <v>0</v>
      </c>
      <c r="AW445">
        <v>2</v>
      </c>
      <c r="AX445">
        <v>76148819</v>
      </c>
      <c r="AY445">
        <v>1</v>
      </c>
      <c r="AZ445">
        <v>0</v>
      </c>
      <c r="BA445">
        <v>449</v>
      </c>
      <c r="BB445">
        <v>0</v>
      </c>
      <c r="BC445">
        <v>0</v>
      </c>
      <c r="BD445">
        <v>0</v>
      </c>
      <c r="BE445">
        <v>0</v>
      </c>
      <c r="BF445">
        <v>0</v>
      </c>
      <c r="BG445">
        <v>0</v>
      </c>
      <c r="BH445">
        <v>0</v>
      </c>
      <c r="BI445">
        <v>0</v>
      </c>
      <c r="BJ445">
        <v>0</v>
      </c>
      <c r="BK445">
        <v>0</v>
      </c>
      <c r="BL445">
        <v>0</v>
      </c>
      <c r="BM445">
        <v>0</v>
      </c>
      <c r="BN445">
        <v>0</v>
      </c>
      <c r="BO445">
        <v>0</v>
      </c>
      <c r="BP445">
        <v>0</v>
      </c>
      <c r="BQ445">
        <v>0</v>
      </c>
      <c r="BR445">
        <v>0</v>
      </c>
      <c r="BS445">
        <v>0</v>
      </c>
      <c r="BT445">
        <v>0</v>
      </c>
      <c r="BU445">
        <v>0</v>
      </c>
      <c r="BV445">
        <v>0</v>
      </c>
      <c r="BW445">
        <v>0</v>
      </c>
      <c r="CX445">
        <f>Y445*Source!I242</f>
        <v>1.74</v>
      </c>
      <c r="CY445">
        <f>AA445</f>
        <v>68.05</v>
      </c>
      <c r="CZ445">
        <f>AE445</f>
        <v>68.05</v>
      </c>
      <c r="DA445">
        <f>AI445</f>
        <v>1</v>
      </c>
      <c r="DB445">
        <f>ROUND(ROUND(AT445*CZ445,2),6)</f>
        <v>34.03</v>
      </c>
      <c r="DC445">
        <f>ROUND(ROUND(AT445*AG445,2),6)</f>
        <v>0</v>
      </c>
    </row>
    <row r="446" spans="1:107" x14ac:dyDescent="0.2">
      <c r="A446">
        <f>ROW(Source!A242)</f>
        <v>242</v>
      </c>
      <c r="B446">
        <v>76147896</v>
      </c>
      <c r="C446">
        <v>76148800</v>
      </c>
      <c r="D446">
        <v>48974791</v>
      </c>
      <c r="E446">
        <v>1</v>
      </c>
      <c r="F446">
        <v>1</v>
      </c>
      <c r="G446">
        <v>1</v>
      </c>
      <c r="H446">
        <v>3</v>
      </c>
      <c r="I446" t="s">
        <v>658</v>
      </c>
      <c r="J446" t="s">
        <v>659</v>
      </c>
      <c r="K446" t="s">
        <v>660</v>
      </c>
      <c r="L446">
        <v>1374</v>
      </c>
      <c r="N446">
        <v>1013</v>
      </c>
      <c r="O446" t="s">
        <v>661</v>
      </c>
      <c r="P446" t="s">
        <v>661</v>
      </c>
      <c r="Q446">
        <v>1</v>
      </c>
      <c r="W446">
        <v>0</v>
      </c>
      <c r="X446">
        <v>-1347562341</v>
      </c>
      <c r="Y446">
        <v>1.91</v>
      </c>
      <c r="AA446">
        <v>1</v>
      </c>
      <c r="AB446">
        <v>0</v>
      </c>
      <c r="AC446">
        <v>0</v>
      </c>
      <c r="AD446">
        <v>0</v>
      </c>
      <c r="AE446">
        <v>1</v>
      </c>
      <c r="AF446">
        <v>0</v>
      </c>
      <c r="AG446">
        <v>0</v>
      </c>
      <c r="AH446">
        <v>0</v>
      </c>
      <c r="AI446">
        <v>1</v>
      </c>
      <c r="AJ446">
        <v>1</v>
      </c>
      <c r="AK446">
        <v>1</v>
      </c>
      <c r="AL446">
        <v>1</v>
      </c>
      <c r="AN446">
        <v>0</v>
      </c>
      <c r="AO446">
        <v>1</v>
      </c>
      <c r="AP446">
        <v>0</v>
      </c>
      <c r="AQ446">
        <v>0</v>
      </c>
      <c r="AR446">
        <v>0</v>
      </c>
      <c r="AS446" t="s">
        <v>3</v>
      </c>
      <c r="AT446">
        <v>1.91</v>
      </c>
      <c r="AU446" t="s">
        <v>3</v>
      </c>
      <c r="AV446">
        <v>0</v>
      </c>
      <c r="AW446">
        <v>2</v>
      </c>
      <c r="AX446">
        <v>76148820</v>
      </c>
      <c r="AY446">
        <v>1</v>
      </c>
      <c r="AZ446">
        <v>0</v>
      </c>
      <c r="BA446">
        <v>450</v>
      </c>
      <c r="BB446">
        <v>0</v>
      </c>
      <c r="BC446">
        <v>0</v>
      </c>
      <c r="BD446">
        <v>0</v>
      </c>
      <c r="BE446">
        <v>0</v>
      </c>
      <c r="BF446">
        <v>0</v>
      </c>
      <c r="BG446">
        <v>0</v>
      </c>
      <c r="BH446">
        <v>0</v>
      </c>
      <c r="BI446">
        <v>0</v>
      </c>
      <c r="BJ446">
        <v>0</v>
      </c>
      <c r="BK446">
        <v>0</v>
      </c>
      <c r="BL446">
        <v>0</v>
      </c>
      <c r="BM446">
        <v>0</v>
      </c>
      <c r="BN446">
        <v>0</v>
      </c>
      <c r="BO446">
        <v>0</v>
      </c>
      <c r="BP446">
        <v>0</v>
      </c>
      <c r="BQ446">
        <v>0</v>
      </c>
      <c r="BR446">
        <v>0</v>
      </c>
      <c r="BS446">
        <v>0</v>
      </c>
      <c r="BT446">
        <v>0</v>
      </c>
      <c r="BU446">
        <v>0</v>
      </c>
      <c r="BV446">
        <v>0</v>
      </c>
      <c r="BW446">
        <v>0</v>
      </c>
      <c r="CX446">
        <f>Y446*Source!I242</f>
        <v>6.6467999999999998</v>
      </c>
      <c r="CY446">
        <f>AA446</f>
        <v>1</v>
      </c>
      <c r="CZ446">
        <f>AE446</f>
        <v>1</v>
      </c>
      <c r="DA446">
        <f>AI446</f>
        <v>1</v>
      </c>
      <c r="DB446">
        <f>ROUND(ROUND(AT446*CZ446,2),6)</f>
        <v>1.91</v>
      </c>
      <c r="DC446">
        <f>ROUND(ROUND(AT446*AG446,2),6)</f>
        <v>0</v>
      </c>
    </row>
    <row r="447" spans="1:107" x14ac:dyDescent="0.2">
      <c r="A447">
        <f>ROW(Source!A243)</f>
        <v>243</v>
      </c>
      <c r="B447">
        <v>76147894</v>
      </c>
      <c r="C447">
        <v>76148800</v>
      </c>
      <c r="D447">
        <v>42326370</v>
      </c>
      <c r="E447">
        <v>1</v>
      </c>
      <c r="F447">
        <v>1</v>
      </c>
      <c r="G447">
        <v>1</v>
      </c>
      <c r="H447">
        <v>1</v>
      </c>
      <c r="I447" t="s">
        <v>662</v>
      </c>
      <c r="J447" t="s">
        <v>3</v>
      </c>
      <c r="K447" t="s">
        <v>663</v>
      </c>
      <c r="L447">
        <v>1369</v>
      </c>
      <c r="N447">
        <v>1013</v>
      </c>
      <c r="O447" t="s">
        <v>623</v>
      </c>
      <c r="P447" t="s">
        <v>623</v>
      </c>
      <c r="Q447">
        <v>1</v>
      </c>
      <c r="W447">
        <v>0</v>
      </c>
      <c r="X447">
        <v>489703996</v>
      </c>
      <c r="Y447">
        <v>11.407999999999999</v>
      </c>
      <c r="AA447">
        <v>0</v>
      </c>
      <c r="AB447">
        <v>0</v>
      </c>
      <c r="AC447">
        <v>0</v>
      </c>
      <c r="AD447">
        <v>9.6199999999999992</v>
      </c>
      <c r="AE447">
        <v>0</v>
      </c>
      <c r="AF447">
        <v>0</v>
      </c>
      <c r="AG447">
        <v>0</v>
      </c>
      <c r="AH447">
        <v>9.6199999999999992</v>
      </c>
      <c r="AI447">
        <v>1</v>
      </c>
      <c r="AJ447">
        <v>1</v>
      </c>
      <c r="AK447">
        <v>1</v>
      </c>
      <c r="AL447">
        <v>1</v>
      </c>
      <c r="AN447">
        <v>0</v>
      </c>
      <c r="AO447">
        <v>1</v>
      </c>
      <c r="AP447">
        <v>1</v>
      </c>
      <c r="AQ447">
        <v>0</v>
      </c>
      <c r="AR447">
        <v>0</v>
      </c>
      <c r="AS447" t="s">
        <v>3</v>
      </c>
      <c r="AT447">
        <v>9.92</v>
      </c>
      <c r="AU447" t="s">
        <v>24</v>
      </c>
      <c r="AV447">
        <v>1</v>
      </c>
      <c r="AW447">
        <v>2</v>
      </c>
      <c r="AX447">
        <v>76148811</v>
      </c>
      <c r="AY447">
        <v>1</v>
      </c>
      <c r="AZ447">
        <v>0</v>
      </c>
      <c r="BA447">
        <v>451</v>
      </c>
      <c r="BB447">
        <v>0</v>
      </c>
      <c r="BC447">
        <v>0</v>
      </c>
      <c r="BD447">
        <v>0</v>
      </c>
      <c r="BE447">
        <v>0</v>
      </c>
      <c r="BF447">
        <v>0</v>
      </c>
      <c r="BG447">
        <v>0</v>
      </c>
      <c r="BH447">
        <v>0</v>
      </c>
      <c r="BI447">
        <v>0</v>
      </c>
      <c r="BJ447">
        <v>0</v>
      </c>
      <c r="BK447">
        <v>0</v>
      </c>
      <c r="BL447">
        <v>0</v>
      </c>
      <c r="BM447">
        <v>0</v>
      </c>
      <c r="BN447">
        <v>0</v>
      </c>
      <c r="BO447">
        <v>0</v>
      </c>
      <c r="BP447">
        <v>0</v>
      </c>
      <c r="BQ447">
        <v>0</v>
      </c>
      <c r="BR447">
        <v>0</v>
      </c>
      <c r="BS447">
        <v>0</v>
      </c>
      <c r="BT447">
        <v>0</v>
      </c>
      <c r="BU447">
        <v>0</v>
      </c>
      <c r="BV447">
        <v>0</v>
      </c>
      <c r="BW447">
        <v>0</v>
      </c>
      <c r="CX447">
        <f>Y447*Source!I243</f>
        <v>39.699839999999995</v>
      </c>
      <c r="CY447">
        <f>AD447</f>
        <v>9.6199999999999992</v>
      </c>
      <c r="CZ447">
        <f>AH447</f>
        <v>9.6199999999999992</v>
      </c>
      <c r="DA447">
        <f>AL447</f>
        <v>1</v>
      </c>
      <c r="DB447">
        <f t="shared" ref="DB447:DB452" si="40">ROUND((ROUND(AT447*CZ447,2)*1.15),6)</f>
        <v>109.7445</v>
      </c>
      <c r="DC447">
        <f t="shared" ref="DC447:DC452" si="41">ROUND((ROUND(AT447*AG447,2)*1.15),6)</f>
        <v>0</v>
      </c>
    </row>
    <row r="448" spans="1:107" x14ac:dyDescent="0.2">
      <c r="A448">
        <f>ROW(Source!A243)</f>
        <v>243</v>
      </c>
      <c r="B448">
        <v>76147894</v>
      </c>
      <c r="C448">
        <v>76148800</v>
      </c>
      <c r="D448">
        <v>121548</v>
      </c>
      <c r="E448">
        <v>1</v>
      </c>
      <c r="F448">
        <v>1</v>
      </c>
      <c r="G448">
        <v>1</v>
      </c>
      <c r="H448">
        <v>1</v>
      </c>
      <c r="I448" t="s">
        <v>30</v>
      </c>
      <c r="J448" t="s">
        <v>3</v>
      </c>
      <c r="K448" t="s">
        <v>628</v>
      </c>
      <c r="L448">
        <v>608254</v>
      </c>
      <c r="N448">
        <v>1013</v>
      </c>
      <c r="O448" t="s">
        <v>629</v>
      </c>
      <c r="P448" t="s">
        <v>629</v>
      </c>
      <c r="Q448">
        <v>1</v>
      </c>
      <c r="W448">
        <v>0</v>
      </c>
      <c r="X448">
        <v>-185737400</v>
      </c>
      <c r="Y448">
        <v>0.22999999999999998</v>
      </c>
      <c r="AA448">
        <v>0</v>
      </c>
      <c r="AB448">
        <v>0</v>
      </c>
      <c r="AC448">
        <v>0</v>
      </c>
      <c r="AD448">
        <v>0</v>
      </c>
      <c r="AE448">
        <v>0</v>
      </c>
      <c r="AF448">
        <v>0</v>
      </c>
      <c r="AG448">
        <v>0</v>
      </c>
      <c r="AH448">
        <v>0</v>
      </c>
      <c r="AI448">
        <v>1</v>
      </c>
      <c r="AJ448">
        <v>1</v>
      </c>
      <c r="AK448">
        <v>1</v>
      </c>
      <c r="AL448">
        <v>1</v>
      </c>
      <c r="AN448">
        <v>0</v>
      </c>
      <c r="AO448">
        <v>1</v>
      </c>
      <c r="AP448">
        <v>1</v>
      </c>
      <c r="AQ448">
        <v>0</v>
      </c>
      <c r="AR448">
        <v>0</v>
      </c>
      <c r="AS448" t="s">
        <v>3</v>
      </c>
      <c r="AT448">
        <v>0.2</v>
      </c>
      <c r="AU448" t="s">
        <v>24</v>
      </c>
      <c r="AV448">
        <v>2</v>
      </c>
      <c r="AW448">
        <v>2</v>
      </c>
      <c r="AX448">
        <v>76148812</v>
      </c>
      <c r="AY448">
        <v>1</v>
      </c>
      <c r="AZ448">
        <v>0</v>
      </c>
      <c r="BA448">
        <v>452</v>
      </c>
      <c r="BB448">
        <v>0</v>
      </c>
      <c r="BC448">
        <v>0</v>
      </c>
      <c r="BD448">
        <v>0</v>
      </c>
      <c r="BE448">
        <v>0</v>
      </c>
      <c r="BF448">
        <v>0</v>
      </c>
      <c r="BG448">
        <v>0</v>
      </c>
      <c r="BH448">
        <v>0</v>
      </c>
      <c r="BI448">
        <v>0</v>
      </c>
      <c r="BJ448">
        <v>0</v>
      </c>
      <c r="BK448">
        <v>0</v>
      </c>
      <c r="BL448">
        <v>0</v>
      </c>
      <c r="BM448">
        <v>0</v>
      </c>
      <c r="BN448">
        <v>0</v>
      </c>
      <c r="BO448">
        <v>0</v>
      </c>
      <c r="BP448">
        <v>0</v>
      </c>
      <c r="BQ448">
        <v>0</v>
      </c>
      <c r="BR448">
        <v>0</v>
      </c>
      <c r="BS448">
        <v>0</v>
      </c>
      <c r="BT448">
        <v>0</v>
      </c>
      <c r="BU448">
        <v>0</v>
      </c>
      <c r="BV448">
        <v>0</v>
      </c>
      <c r="BW448">
        <v>0</v>
      </c>
      <c r="CX448">
        <f>Y448*Source!I243</f>
        <v>0.80039999999999989</v>
      </c>
      <c r="CY448">
        <f>AD448</f>
        <v>0</v>
      </c>
      <c r="CZ448">
        <f>AH448</f>
        <v>0</v>
      </c>
      <c r="DA448">
        <f>AL448</f>
        <v>1</v>
      </c>
      <c r="DB448">
        <f t="shared" si="40"/>
        <v>0</v>
      </c>
      <c r="DC448">
        <f t="shared" si="41"/>
        <v>0</v>
      </c>
    </row>
    <row r="449" spans="1:107" x14ac:dyDescent="0.2">
      <c r="A449">
        <f>ROW(Source!A243)</f>
        <v>243</v>
      </c>
      <c r="B449">
        <v>76147894</v>
      </c>
      <c r="C449">
        <v>76148800</v>
      </c>
      <c r="D449">
        <v>48975304</v>
      </c>
      <c r="E449">
        <v>1</v>
      </c>
      <c r="F449">
        <v>1</v>
      </c>
      <c r="G449">
        <v>1</v>
      </c>
      <c r="H449">
        <v>2</v>
      </c>
      <c r="I449" t="s">
        <v>664</v>
      </c>
      <c r="J449" t="s">
        <v>665</v>
      </c>
      <c r="K449" t="s">
        <v>666</v>
      </c>
      <c r="L449">
        <v>1368</v>
      </c>
      <c r="N449">
        <v>1011</v>
      </c>
      <c r="O449" t="s">
        <v>633</v>
      </c>
      <c r="P449" t="s">
        <v>633</v>
      </c>
      <c r="Q449">
        <v>1</v>
      </c>
      <c r="W449">
        <v>0</v>
      </c>
      <c r="X449">
        <v>-1000709144</v>
      </c>
      <c r="Y449">
        <v>0.22999999999999998</v>
      </c>
      <c r="AA449">
        <v>0</v>
      </c>
      <c r="AB449">
        <v>134.65</v>
      </c>
      <c r="AC449">
        <v>13.5</v>
      </c>
      <c r="AD449">
        <v>0</v>
      </c>
      <c r="AE449">
        <v>0</v>
      </c>
      <c r="AF449">
        <v>134.65</v>
      </c>
      <c r="AG449">
        <v>13.5</v>
      </c>
      <c r="AH449">
        <v>0</v>
      </c>
      <c r="AI449">
        <v>1</v>
      </c>
      <c r="AJ449">
        <v>1</v>
      </c>
      <c r="AK449">
        <v>1</v>
      </c>
      <c r="AL449">
        <v>1</v>
      </c>
      <c r="AN449">
        <v>0</v>
      </c>
      <c r="AO449">
        <v>1</v>
      </c>
      <c r="AP449">
        <v>1</v>
      </c>
      <c r="AQ449">
        <v>0</v>
      </c>
      <c r="AR449">
        <v>0</v>
      </c>
      <c r="AS449" t="s">
        <v>3</v>
      </c>
      <c r="AT449">
        <v>0.2</v>
      </c>
      <c r="AU449" t="s">
        <v>24</v>
      </c>
      <c r="AV449">
        <v>0</v>
      </c>
      <c r="AW449">
        <v>2</v>
      </c>
      <c r="AX449">
        <v>76148813</v>
      </c>
      <c r="AY449">
        <v>1</v>
      </c>
      <c r="AZ449">
        <v>0</v>
      </c>
      <c r="BA449">
        <v>453</v>
      </c>
      <c r="BB449">
        <v>0</v>
      </c>
      <c r="BC449">
        <v>0</v>
      </c>
      <c r="BD449">
        <v>0</v>
      </c>
      <c r="BE449">
        <v>0</v>
      </c>
      <c r="BF449">
        <v>0</v>
      </c>
      <c r="BG449">
        <v>0</v>
      </c>
      <c r="BH449">
        <v>0</v>
      </c>
      <c r="BI449">
        <v>0</v>
      </c>
      <c r="BJ449">
        <v>0</v>
      </c>
      <c r="BK449">
        <v>0</v>
      </c>
      <c r="BL449">
        <v>0</v>
      </c>
      <c r="BM449">
        <v>0</v>
      </c>
      <c r="BN449">
        <v>0</v>
      </c>
      <c r="BO449">
        <v>0</v>
      </c>
      <c r="BP449">
        <v>0</v>
      </c>
      <c r="BQ449">
        <v>0</v>
      </c>
      <c r="BR449">
        <v>0</v>
      </c>
      <c r="BS449">
        <v>0</v>
      </c>
      <c r="BT449">
        <v>0</v>
      </c>
      <c r="BU449">
        <v>0</v>
      </c>
      <c r="BV449">
        <v>0</v>
      </c>
      <c r="BW449">
        <v>0</v>
      </c>
      <c r="CX449">
        <f>Y449*Source!I243</f>
        <v>0.80039999999999989</v>
      </c>
      <c r="CY449">
        <f>AB449</f>
        <v>134.65</v>
      </c>
      <c r="CZ449">
        <f>AF449</f>
        <v>134.65</v>
      </c>
      <c r="DA449">
        <f>AJ449</f>
        <v>1</v>
      </c>
      <c r="DB449">
        <f t="shared" si="40"/>
        <v>30.9695</v>
      </c>
      <c r="DC449">
        <f t="shared" si="41"/>
        <v>3.105</v>
      </c>
    </row>
    <row r="450" spans="1:107" x14ac:dyDescent="0.2">
      <c r="A450">
        <f>ROW(Source!A243)</f>
        <v>243</v>
      </c>
      <c r="B450">
        <v>76147894</v>
      </c>
      <c r="C450">
        <v>76148800</v>
      </c>
      <c r="D450">
        <v>48975402</v>
      </c>
      <c r="E450">
        <v>1</v>
      </c>
      <c r="F450">
        <v>1</v>
      </c>
      <c r="G450">
        <v>1</v>
      </c>
      <c r="H450">
        <v>2</v>
      </c>
      <c r="I450" t="s">
        <v>667</v>
      </c>
      <c r="J450" t="s">
        <v>668</v>
      </c>
      <c r="K450" t="s">
        <v>669</v>
      </c>
      <c r="L450">
        <v>1368</v>
      </c>
      <c r="N450">
        <v>1011</v>
      </c>
      <c r="O450" t="s">
        <v>633</v>
      </c>
      <c r="P450" t="s">
        <v>633</v>
      </c>
      <c r="Q450">
        <v>1</v>
      </c>
      <c r="W450">
        <v>0</v>
      </c>
      <c r="X450">
        <v>2115864394</v>
      </c>
      <c r="Y450">
        <v>2.76</v>
      </c>
      <c r="AA450">
        <v>0</v>
      </c>
      <c r="AB450">
        <v>0.9</v>
      </c>
      <c r="AC450">
        <v>0</v>
      </c>
      <c r="AD450">
        <v>0</v>
      </c>
      <c r="AE450">
        <v>0</v>
      </c>
      <c r="AF450">
        <v>0.9</v>
      </c>
      <c r="AG450">
        <v>0</v>
      </c>
      <c r="AH450">
        <v>0</v>
      </c>
      <c r="AI450">
        <v>1</v>
      </c>
      <c r="AJ450">
        <v>1</v>
      </c>
      <c r="AK450">
        <v>1</v>
      </c>
      <c r="AL450">
        <v>1</v>
      </c>
      <c r="AN450">
        <v>0</v>
      </c>
      <c r="AO450">
        <v>1</v>
      </c>
      <c r="AP450">
        <v>1</v>
      </c>
      <c r="AQ450">
        <v>0</v>
      </c>
      <c r="AR450">
        <v>0</v>
      </c>
      <c r="AS450" t="s">
        <v>3</v>
      </c>
      <c r="AT450">
        <v>2.4</v>
      </c>
      <c r="AU450" t="s">
        <v>24</v>
      </c>
      <c r="AV450">
        <v>0</v>
      </c>
      <c r="AW450">
        <v>2</v>
      </c>
      <c r="AX450">
        <v>76148814</v>
      </c>
      <c r="AY450">
        <v>1</v>
      </c>
      <c r="AZ450">
        <v>0</v>
      </c>
      <c r="BA450">
        <v>454</v>
      </c>
      <c r="BB450">
        <v>0</v>
      </c>
      <c r="BC450">
        <v>0</v>
      </c>
      <c r="BD450">
        <v>0</v>
      </c>
      <c r="BE450">
        <v>0</v>
      </c>
      <c r="BF450">
        <v>0</v>
      </c>
      <c r="BG450">
        <v>0</v>
      </c>
      <c r="BH450">
        <v>0</v>
      </c>
      <c r="BI450">
        <v>0</v>
      </c>
      <c r="BJ450">
        <v>0</v>
      </c>
      <c r="BK450">
        <v>0</v>
      </c>
      <c r="BL450">
        <v>0</v>
      </c>
      <c r="BM450">
        <v>0</v>
      </c>
      <c r="BN450">
        <v>0</v>
      </c>
      <c r="BO450">
        <v>0</v>
      </c>
      <c r="BP450">
        <v>0</v>
      </c>
      <c r="BQ450">
        <v>0</v>
      </c>
      <c r="BR450">
        <v>0</v>
      </c>
      <c r="BS450">
        <v>0</v>
      </c>
      <c r="BT450">
        <v>0</v>
      </c>
      <c r="BU450">
        <v>0</v>
      </c>
      <c r="BV450">
        <v>0</v>
      </c>
      <c r="BW450">
        <v>0</v>
      </c>
      <c r="CX450">
        <f>Y450*Source!I243</f>
        <v>9.6047999999999991</v>
      </c>
      <c r="CY450">
        <f>AB450</f>
        <v>0.9</v>
      </c>
      <c r="CZ450">
        <f>AF450</f>
        <v>0.9</v>
      </c>
      <c r="DA450">
        <f>AJ450</f>
        <v>1</v>
      </c>
      <c r="DB450">
        <f t="shared" si="40"/>
        <v>2.484</v>
      </c>
      <c r="DC450">
        <f t="shared" si="41"/>
        <v>0</v>
      </c>
    </row>
    <row r="451" spans="1:107" x14ac:dyDescent="0.2">
      <c r="A451">
        <f>ROW(Source!A243)</f>
        <v>243</v>
      </c>
      <c r="B451">
        <v>76147894</v>
      </c>
      <c r="C451">
        <v>76148800</v>
      </c>
      <c r="D451">
        <v>48975416</v>
      </c>
      <c r="E451">
        <v>1</v>
      </c>
      <c r="F451">
        <v>1</v>
      </c>
      <c r="G451">
        <v>1</v>
      </c>
      <c r="H451">
        <v>2</v>
      </c>
      <c r="I451" t="s">
        <v>781</v>
      </c>
      <c r="J451" t="s">
        <v>782</v>
      </c>
      <c r="K451" t="s">
        <v>783</v>
      </c>
      <c r="L451">
        <v>1368</v>
      </c>
      <c r="N451">
        <v>1011</v>
      </c>
      <c r="O451" t="s">
        <v>633</v>
      </c>
      <c r="P451" t="s">
        <v>633</v>
      </c>
      <c r="Q451">
        <v>1</v>
      </c>
      <c r="W451">
        <v>0</v>
      </c>
      <c r="X451">
        <v>420715911</v>
      </c>
      <c r="Y451">
        <v>2.76</v>
      </c>
      <c r="AA451">
        <v>0</v>
      </c>
      <c r="AB451">
        <v>3.28</v>
      </c>
      <c r="AC451">
        <v>0</v>
      </c>
      <c r="AD451">
        <v>0</v>
      </c>
      <c r="AE451">
        <v>0</v>
      </c>
      <c r="AF451">
        <v>3.28</v>
      </c>
      <c r="AG451">
        <v>0</v>
      </c>
      <c r="AH451">
        <v>0</v>
      </c>
      <c r="AI451">
        <v>1</v>
      </c>
      <c r="AJ451">
        <v>1</v>
      </c>
      <c r="AK451">
        <v>1</v>
      </c>
      <c r="AL451">
        <v>1</v>
      </c>
      <c r="AN451">
        <v>0</v>
      </c>
      <c r="AO451">
        <v>1</v>
      </c>
      <c r="AP451">
        <v>1</v>
      </c>
      <c r="AQ451">
        <v>0</v>
      </c>
      <c r="AR451">
        <v>0</v>
      </c>
      <c r="AS451" t="s">
        <v>3</v>
      </c>
      <c r="AT451">
        <v>2.4</v>
      </c>
      <c r="AU451" t="s">
        <v>24</v>
      </c>
      <c r="AV451">
        <v>0</v>
      </c>
      <c r="AW451">
        <v>2</v>
      </c>
      <c r="AX451">
        <v>76148815</v>
      </c>
      <c r="AY451">
        <v>1</v>
      </c>
      <c r="AZ451">
        <v>0</v>
      </c>
      <c r="BA451">
        <v>455</v>
      </c>
      <c r="BB451">
        <v>0</v>
      </c>
      <c r="BC451">
        <v>0</v>
      </c>
      <c r="BD451">
        <v>0</v>
      </c>
      <c r="BE451">
        <v>0</v>
      </c>
      <c r="BF451">
        <v>0</v>
      </c>
      <c r="BG451">
        <v>0</v>
      </c>
      <c r="BH451">
        <v>0</v>
      </c>
      <c r="BI451">
        <v>0</v>
      </c>
      <c r="BJ451">
        <v>0</v>
      </c>
      <c r="BK451">
        <v>0</v>
      </c>
      <c r="BL451">
        <v>0</v>
      </c>
      <c r="BM451">
        <v>0</v>
      </c>
      <c r="BN451">
        <v>0</v>
      </c>
      <c r="BO451">
        <v>0</v>
      </c>
      <c r="BP451">
        <v>0</v>
      </c>
      <c r="BQ451">
        <v>0</v>
      </c>
      <c r="BR451">
        <v>0</v>
      </c>
      <c r="BS451">
        <v>0</v>
      </c>
      <c r="BT451">
        <v>0</v>
      </c>
      <c r="BU451">
        <v>0</v>
      </c>
      <c r="BV451">
        <v>0</v>
      </c>
      <c r="BW451">
        <v>0</v>
      </c>
      <c r="CX451">
        <f>Y451*Source!I243</f>
        <v>9.6047999999999991</v>
      </c>
      <c r="CY451">
        <f>AB451</f>
        <v>3.28</v>
      </c>
      <c r="CZ451">
        <f>AF451</f>
        <v>3.28</v>
      </c>
      <c r="DA451">
        <f>AJ451</f>
        <v>1</v>
      </c>
      <c r="DB451">
        <f t="shared" si="40"/>
        <v>9.0504999999999995</v>
      </c>
      <c r="DC451">
        <f t="shared" si="41"/>
        <v>0</v>
      </c>
    </row>
    <row r="452" spans="1:107" x14ac:dyDescent="0.2">
      <c r="A452">
        <f>ROW(Source!A243)</f>
        <v>243</v>
      </c>
      <c r="B452">
        <v>76147894</v>
      </c>
      <c r="C452">
        <v>76148800</v>
      </c>
      <c r="D452">
        <v>48977174</v>
      </c>
      <c r="E452">
        <v>1</v>
      </c>
      <c r="F452">
        <v>1</v>
      </c>
      <c r="G452">
        <v>1</v>
      </c>
      <c r="H452">
        <v>2</v>
      </c>
      <c r="I452" t="s">
        <v>676</v>
      </c>
      <c r="J452" t="s">
        <v>677</v>
      </c>
      <c r="K452" t="s">
        <v>678</v>
      </c>
      <c r="L452">
        <v>1368</v>
      </c>
      <c r="N452">
        <v>1011</v>
      </c>
      <c r="O452" t="s">
        <v>633</v>
      </c>
      <c r="P452" t="s">
        <v>633</v>
      </c>
      <c r="Q452">
        <v>1</v>
      </c>
      <c r="W452">
        <v>0</v>
      </c>
      <c r="X452">
        <v>82797005</v>
      </c>
      <c r="Y452">
        <v>0.22999999999999998</v>
      </c>
      <c r="AA452">
        <v>0</v>
      </c>
      <c r="AB452">
        <v>87.17</v>
      </c>
      <c r="AC452">
        <v>11.6</v>
      </c>
      <c r="AD452">
        <v>0</v>
      </c>
      <c r="AE452">
        <v>0</v>
      </c>
      <c r="AF452">
        <v>87.17</v>
      </c>
      <c r="AG452">
        <v>11.6</v>
      </c>
      <c r="AH452">
        <v>0</v>
      </c>
      <c r="AI452">
        <v>1</v>
      </c>
      <c r="AJ452">
        <v>1</v>
      </c>
      <c r="AK452">
        <v>1</v>
      </c>
      <c r="AL452">
        <v>1</v>
      </c>
      <c r="AN452">
        <v>0</v>
      </c>
      <c r="AO452">
        <v>1</v>
      </c>
      <c r="AP452">
        <v>1</v>
      </c>
      <c r="AQ452">
        <v>0</v>
      </c>
      <c r="AR452">
        <v>0</v>
      </c>
      <c r="AS452" t="s">
        <v>3</v>
      </c>
      <c r="AT452">
        <v>0.2</v>
      </c>
      <c r="AU452" t="s">
        <v>24</v>
      </c>
      <c r="AV452">
        <v>0</v>
      </c>
      <c r="AW452">
        <v>2</v>
      </c>
      <c r="AX452">
        <v>76148816</v>
      </c>
      <c r="AY452">
        <v>1</v>
      </c>
      <c r="AZ452">
        <v>0</v>
      </c>
      <c r="BA452">
        <v>456</v>
      </c>
      <c r="BB452">
        <v>0</v>
      </c>
      <c r="BC452">
        <v>0</v>
      </c>
      <c r="BD452">
        <v>0</v>
      </c>
      <c r="BE452">
        <v>0</v>
      </c>
      <c r="BF452">
        <v>0</v>
      </c>
      <c r="BG452">
        <v>0</v>
      </c>
      <c r="BH452">
        <v>0</v>
      </c>
      <c r="BI452">
        <v>0</v>
      </c>
      <c r="BJ452">
        <v>0</v>
      </c>
      <c r="BK452">
        <v>0</v>
      </c>
      <c r="BL452">
        <v>0</v>
      </c>
      <c r="BM452">
        <v>0</v>
      </c>
      <c r="BN452">
        <v>0</v>
      </c>
      <c r="BO452">
        <v>0</v>
      </c>
      <c r="BP452">
        <v>0</v>
      </c>
      <c r="BQ452">
        <v>0</v>
      </c>
      <c r="BR452">
        <v>0</v>
      </c>
      <c r="BS452">
        <v>0</v>
      </c>
      <c r="BT452">
        <v>0</v>
      </c>
      <c r="BU452">
        <v>0</v>
      </c>
      <c r="BV452">
        <v>0</v>
      </c>
      <c r="BW452">
        <v>0</v>
      </c>
      <c r="CX452">
        <f>Y452*Source!I243</f>
        <v>0.80039999999999989</v>
      </c>
      <c r="CY452">
        <f>AB452</f>
        <v>87.17</v>
      </c>
      <c r="CZ452">
        <f>AF452</f>
        <v>87.17</v>
      </c>
      <c r="DA452">
        <f>AJ452</f>
        <v>1</v>
      </c>
      <c r="DB452">
        <f t="shared" si="40"/>
        <v>20.044499999999999</v>
      </c>
      <c r="DC452">
        <f t="shared" si="41"/>
        <v>2.6680000000000001</v>
      </c>
    </row>
    <row r="453" spans="1:107" x14ac:dyDescent="0.2">
      <c r="A453">
        <f>ROW(Source!A243)</f>
        <v>243</v>
      </c>
      <c r="B453">
        <v>76147894</v>
      </c>
      <c r="C453">
        <v>76148800</v>
      </c>
      <c r="D453">
        <v>48903634</v>
      </c>
      <c r="E453">
        <v>1</v>
      </c>
      <c r="F453">
        <v>1</v>
      </c>
      <c r="G453">
        <v>1</v>
      </c>
      <c r="H453">
        <v>3</v>
      </c>
      <c r="I453" t="s">
        <v>679</v>
      </c>
      <c r="J453" t="s">
        <v>680</v>
      </c>
      <c r="K453" t="s">
        <v>681</v>
      </c>
      <c r="L453">
        <v>1308</v>
      </c>
      <c r="N453">
        <v>1003</v>
      </c>
      <c r="O453" t="s">
        <v>345</v>
      </c>
      <c r="P453" t="s">
        <v>345</v>
      </c>
      <c r="Q453">
        <v>100</v>
      </c>
      <c r="W453">
        <v>0</v>
      </c>
      <c r="X453">
        <v>96057515</v>
      </c>
      <c r="Y453">
        <v>9.5999999999999992E-3</v>
      </c>
      <c r="AA453">
        <v>120</v>
      </c>
      <c r="AB453">
        <v>0</v>
      </c>
      <c r="AC453">
        <v>0</v>
      </c>
      <c r="AD453">
        <v>0</v>
      </c>
      <c r="AE453">
        <v>120</v>
      </c>
      <c r="AF453">
        <v>0</v>
      </c>
      <c r="AG453">
        <v>0</v>
      </c>
      <c r="AH453">
        <v>0</v>
      </c>
      <c r="AI453">
        <v>1</v>
      </c>
      <c r="AJ453">
        <v>1</v>
      </c>
      <c r="AK453">
        <v>1</v>
      </c>
      <c r="AL453">
        <v>1</v>
      </c>
      <c r="AN453">
        <v>0</v>
      </c>
      <c r="AO453">
        <v>1</v>
      </c>
      <c r="AP453">
        <v>0</v>
      </c>
      <c r="AQ453">
        <v>0</v>
      </c>
      <c r="AR453">
        <v>0</v>
      </c>
      <c r="AS453" t="s">
        <v>3</v>
      </c>
      <c r="AT453">
        <v>9.5999999999999992E-3</v>
      </c>
      <c r="AU453" t="s">
        <v>3</v>
      </c>
      <c r="AV453">
        <v>0</v>
      </c>
      <c r="AW453">
        <v>2</v>
      </c>
      <c r="AX453">
        <v>76148817</v>
      </c>
      <c r="AY453">
        <v>1</v>
      </c>
      <c r="AZ453">
        <v>0</v>
      </c>
      <c r="BA453">
        <v>457</v>
      </c>
      <c r="BB453">
        <v>0</v>
      </c>
      <c r="BC453">
        <v>0</v>
      </c>
      <c r="BD453">
        <v>0</v>
      </c>
      <c r="BE453">
        <v>0</v>
      </c>
      <c r="BF453">
        <v>0</v>
      </c>
      <c r="BG453">
        <v>0</v>
      </c>
      <c r="BH453">
        <v>0</v>
      </c>
      <c r="BI453">
        <v>0</v>
      </c>
      <c r="BJ453">
        <v>0</v>
      </c>
      <c r="BK453">
        <v>0</v>
      </c>
      <c r="BL453">
        <v>0</v>
      </c>
      <c r="BM453">
        <v>0</v>
      </c>
      <c r="BN453">
        <v>0</v>
      </c>
      <c r="BO453">
        <v>0</v>
      </c>
      <c r="BP453">
        <v>0</v>
      </c>
      <c r="BQ453">
        <v>0</v>
      </c>
      <c r="BR453">
        <v>0</v>
      </c>
      <c r="BS453">
        <v>0</v>
      </c>
      <c r="BT453">
        <v>0</v>
      </c>
      <c r="BU453">
        <v>0</v>
      </c>
      <c r="BV453">
        <v>0</v>
      </c>
      <c r="BW453">
        <v>0</v>
      </c>
      <c r="CX453">
        <f>Y453*Source!I243</f>
        <v>3.3408E-2</v>
      </c>
      <c r="CY453">
        <f>AA453</f>
        <v>120</v>
      </c>
      <c r="CZ453">
        <f>AE453</f>
        <v>120</v>
      </c>
      <c r="DA453">
        <f>AI453</f>
        <v>1</v>
      </c>
      <c r="DB453">
        <f>ROUND(ROUND(AT453*CZ453,2),6)</f>
        <v>1.1499999999999999</v>
      </c>
      <c r="DC453">
        <f>ROUND(ROUND(AT453*AG453,2),6)</f>
        <v>0</v>
      </c>
    </row>
    <row r="454" spans="1:107" x14ac:dyDescent="0.2">
      <c r="A454">
        <f>ROW(Source!A243)</f>
        <v>243</v>
      </c>
      <c r="B454">
        <v>76147894</v>
      </c>
      <c r="C454">
        <v>76148800</v>
      </c>
      <c r="D454">
        <v>48915251</v>
      </c>
      <c r="E454">
        <v>1</v>
      </c>
      <c r="F454">
        <v>1</v>
      </c>
      <c r="G454">
        <v>1</v>
      </c>
      <c r="H454">
        <v>3</v>
      </c>
      <c r="I454" t="s">
        <v>682</v>
      </c>
      <c r="J454" t="s">
        <v>683</v>
      </c>
      <c r="K454" t="s">
        <v>684</v>
      </c>
      <c r="L454">
        <v>1348</v>
      </c>
      <c r="N454">
        <v>1009</v>
      </c>
      <c r="O454" t="s">
        <v>362</v>
      </c>
      <c r="P454" t="s">
        <v>362</v>
      </c>
      <c r="Q454">
        <v>1000</v>
      </c>
      <c r="W454">
        <v>0</v>
      </c>
      <c r="X454">
        <v>-1424823927</v>
      </c>
      <c r="Y454">
        <v>6.0000000000000002E-5</v>
      </c>
      <c r="AA454">
        <v>7826.9</v>
      </c>
      <c r="AB454">
        <v>0</v>
      </c>
      <c r="AC454">
        <v>0</v>
      </c>
      <c r="AD454">
        <v>0</v>
      </c>
      <c r="AE454">
        <v>7826.9</v>
      </c>
      <c r="AF454">
        <v>0</v>
      </c>
      <c r="AG454">
        <v>0</v>
      </c>
      <c r="AH454">
        <v>0</v>
      </c>
      <c r="AI454">
        <v>1</v>
      </c>
      <c r="AJ454">
        <v>1</v>
      </c>
      <c r="AK454">
        <v>1</v>
      </c>
      <c r="AL454">
        <v>1</v>
      </c>
      <c r="AN454">
        <v>0</v>
      </c>
      <c r="AO454">
        <v>1</v>
      </c>
      <c r="AP454">
        <v>0</v>
      </c>
      <c r="AQ454">
        <v>0</v>
      </c>
      <c r="AR454">
        <v>0</v>
      </c>
      <c r="AS454" t="s">
        <v>3</v>
      </c>
      <c r="AT454">
        <v>6.0000000000000002E-5</v>
      </c>
      <c r="AU454" t="s">
        <v>3</v>
      </c>
      <c r="AV454">
        <v>0</v>
      </c>
      <c r="AW454">
        <v>2</v>
      </c>
      <c r="AX454">
        <v>76148818</v>
      </c>
      <c r="AY454">
        <v>1</v>
      </c>
      <c r="AZ454">
        <v>0</v>
      </c>
      <c r="BA454">
        <v>458</v>
      </c>
      <c r="BB454">
        <v>0</v>
      </c>
      <c r="BC454">
        <v>0</v>
      </c>
      <c r="BD454">
        <v>0</v>
      </c>
      <c r="BE454">
        <v>0</v>
      </c>
      <c r="BF454">
        <v>0</v>
      </c>
      <c r="BG454">
        <v>0</v>
      </c>
      <c r="BH454">
        <v>0</v>
      </c>
      <c r="BI454">
        <v>0</v>
      </c>
      <c r="BJ454">
        <v>0</v>
      </c>
      <c r="BK454">
        <v>0</v>
      </c>
      <c r="BL454">
        <v>0</v>
      </c>
      <c r="BM454">
        <v>0</v>
      </c>
      <c r="BN454">
        <v>0</v>
      </c>
      <c r="BO454">
        <v>0</v>
      </c>
      <c r="BP454">
        <v>0</v>
      </c>
      <c r="BQ454">
        <v>0</v>
      </c>
      <c r="BR454">
        <v>0</v>
      </c>
      <c r="BS454">
        <v>0</v>
      </c>
      <c r="BT454">
        <v>0</v>
      </c>
      <c r="BU454">
        <v>0</v>
      </c>
      <c r="BV454">
        <v>0</v>
      </c>
      <c r="BW454">
        <v>0</v>
      </c>
      <c r="CX454">
        <f>Y454*Source!I243</f>
        <v>2.0880000000000001E-4</v>
      </c>
      <c r="CY454">
        <f>AA454</f>
        <v>7826.9</v>
      </c>
      <c r="CZ454">
        <f>AE454</f>
        <v>7826.9</v>
      </c>
      <c r="DA454">
        <f>AI454</f>
        <v>1</v>
      </c>
      <c r="DB454">
        <f>ROUND(ROUND(AT454*CZ454,2),6)</f>
        <v>0.47</v>
      </c>
      <c r="DC454">
        <f>ROUND(ROUND(AT454*AG454,2),6)</f>
        <v>0</v>
      </c>
    </row>
    <row r="455" spans="1:107" x14ac:dyDescent="0.2">
      <c r="A455">
        <f>ROW(Source!A243)</f>
        <v>243</v>
      </c>
      <c r="B455">
        <v>76147894</v>
      </c>
      <c r="C455">
        <v>76148800</v>
      </c>
      <c r="D455">
        <v>48958748</v>
      </c>
      <c r="E455">
        <v>1</v>
      </c>
      <c r="F455">
        <v>1</v>
      </c>
      <c r="G455">
        <v>1</v>
      </c>
      <c r="H455">
        <v>3</v>
      </c>
      <c r="I455" t="s">
        <v>685</v>
      </c>
      <c r="J455" t="s">
        <v>686</v>
      </c>
      <c r="K455" t="s">
        <v>687</v>
      </c>
      <c r="L455">
        <v>1346</v>
      </c>
      <c r="N455">
        <v>1009</v>
      </c>
      <c r="O455" t="s">
        <v>414</v>
      </c>
      <c r="P455" t="s">
        <v>414</v>
      </c>
      <c r="Q455">
        <v>1</v>
      </c>
      <c r="W455">
        <v>0</v>
      </c>
      <c r="X455">
        <v>1811248231</v>
      </c>
      <c r="Y455">
        <v>0.5</v>
      </c>
      <c r="AA455">
        <v>68.05</v>
      </c>
      <c r="AB455">
        <v>0</v>
      </c>
      <c r="AC455">
        <v>0</v>
      </c>
      <c r="AD455">
        <v>0</v>
      </c>
      <c r="AE455">
        <v>68.05</v>
      </c>
      <c r="AF455">
        <v>0</v>
      </c>
      <c r="AG455">
        <v>0</v>
      </c>
      <c r="AH455">
        <v>0</v>
      </c>
      <c r="AI455">
        <v>1</v>
      </c>
      <c r="AJ455">
        <v>1</v>
      </c>
      <c r="AK455">
        <v>1</v>
      </c>
      <c r="AL455">
        <v>1</v>
      </c>
      <c r="AN455">
        <v>0</v>
      </c>
      <c r="AO455">
        <v>1</v>
      </c>
      <c r="AP455">
        <v>0</v>
      </c>
      <c r="AQ455">
        <v>0</v>
      </c>
      <c r="AR455">
        <v>0</v>
      </c>
      <c r="AS455" t="s">
        <v>3</v>
      </c>
      <c r="AT455">
        <v>0.5</v>
      </c>
      <c r="AU455" t="s">
        <v>3</v>
      </c>
      <c r="AV455">
        <v>0</v>
      </c>
      <c r="AW455">
        <v>2</v>
      </c>
      <c r="AX455">
        <v>76148819</v>
      </c>
      <c r="AY455">
        <v>1</v>
      </c>
      <c r="AZ455">
        <v>0</v>
      </c>
      <c r="BA455">
        <v>459</v>
      </c>
      <c r="BB455">
        <v>0</v>
      </c>
      <c r="BC455">
        <v>0</v>
      </c>
      <c r="BD455">
        <v>0</v>
      </c>
      <c r="BE455">
        <v>0</v>
      </c>
      <c r="BF455">
        <v>0</v>
      </c>
      <c r="BG455">
        <v>0</v>
      </c>
      <c r="BH455">
        <v>0</v>
      </c>
      <c r="BI455">
        <v>0</v>
      </c>
      <c r="BJ455">
        <v>0</v>
      </c>
      <c r="BK455">
        <v>0</v>
      </c>
      <c r="BL455">
        <v>0</v>
      </c>
      <c r="BM455">
        <v>0</v>
      </c>
      <c r="BN455">
        <v>0</v>
      </c>
      <c r="BO455">
        <v>0</v>
      </c>
      <c r="BP455">
        <v>0</v>
      </c>
      <c r="BQ455">
        <v>0</v>
      </c>
      <c r="BR455">
        <v>0</v>
      </c>
      <c r="BS455">
        <v>0</v>
      </c>
      <c r="BT455">
        <v>0</v>
      </c>
      <c r="BU455">
        <v>0</v>
      </c>
      <c r="BV455">
        <v>0</v>
      </c>
      <c r="BW455">
        <v>0</v>
      </c>
      <c r="CX455">
        <f>Y455*Source!I243</f>
        <v>1.74</v>
      </c>
      <c r="CY455">
        <f>AA455</f>
        <v>68.05</v>
      </c>
      <c r="CZ455">
        <f>AE455</f>
        <v>68.05</v>
      </c>
      <c r="DA455">
        <f>AI455</f>
        <v>1</v>
      </c>
      <c r="DB455">
        <f>ROUND(ROUND(AT455*CZ455,2),6)</f>
        <v>34.03</v>
      </c>
      <c r="DC455">
        <f>ROUND(ROUND(AT455*AG455,2),6)</f>
        <v>0</v>
      </c>
    </row>
    <row r="456" spans="1:107" x14ac:dyDescent="0.2">
      <c r="A456">
        <f>ROW(Source!A243)</f>
        <v>243</v>
      </c>
      <c r="B456">
        <v>76147894</v>
      </c>
      <c r="C456">
        <v>76148800</v>
      </c>
      <c r="D456">
        <v>48974791</v>
      </c>
      <c r="E456">
        <v>1</v>
      </c>
      <c r="F456">
        <v>1</v>
      </c>
      <c r="G456">
        <v>1</v>
      </c>
      <c r="H456">
        <v>3</v>
      </c>
      <c r="I456" t="s">
        <v>658</v>
      </c>
      <c r="J456" t="s">
        <v>659</v>
      </c>
      <c r="K456" t="s">
        <v>660</v>
      </c>
      <c r="L456">
        <v>1374</v>
      </c>
      <c r="N456">
        <v>1013</v>
      </c>
      <c r="O456" t="s">
        <v>661</v>
      </c>
      <c r="P456" t="s">
        <v>661</v>
      </c>
      <c r="Q456">
        <v>1</v>
      </c>
      <c r="W456">
        <v>0</v>
      </c>
      <c r="X456">
        <v>-1347562341</v>
      </c>
      <c r="Y456">
        <v>1.91</v>
      </c>
      <c r="AA456">
        <v>1</v>
      </c>
      <c r="AB456">
        <v>0</v>
      </c>
      <c r="AC456">
        <v>0</v>
      </c>
      <c r="AD456">
        <v>0</v>
      </c>
      <c r="AE456">
        <v>1</v>
      </c>
      <c r="AF456">
        <v>0</v>
      </c>
      <c r="AG456">
        <v>0</v>
      </c>
      <c r="AH456">
        <v>0</v>
      </c>
      <c r="AI456">
        <v>1</v>
      </c>
      <c r="AJ456">
        <v>1</v>
      </c>
      <c r="AK456">
        <v>1</v>
      </c>
      <c r="AL456">
        <v>1</v>
      </c>
      <c r="AN456">
        <v>0</v>
      </c>
      <c r="AO456">
        <v>1</v>
      </c>
      <c r="AP456">
        <v>0</v>
      </c>
      <c r="AQ456">
        <v>0</v>
      </c>
      <c r="AR456">
        <v>0</v>
      </c>
      <c r="AS456" t="s">
        <v>3</v>
      </c>
      <c r="AT456">
        <v>1.91</v>
      </c>
      <c r="AU456" t="s">
        <v>3</v>
      </c>
      <c r="AV456">
        <v>0</v>
      </c>
      <c r="AW456">
        <v>2</v>
      </c>
      <c r="AX456">
        <v>76148820</v>
      </c>
      <c r="AY456">
        <v>1</v>
      </c>
      <c r="AZ456">
        <v>0</v>
      </c>
      <c r="BA456">
        <v>460</v>
      </c>
      <c r="BB456">
        <v>0</v>
      </c>
      <c r="BC456">
        <v>0</v>
      </c>
      <c r="BD456">
        <v>0</v>
      </c>
      <c r="BE456">
        <v>0</v>
      </c>
      <c r="BF456">
        <v>0</v>
      </c>
      <c r="BG456">
        <v>0</v>
      </c>
      <c r="BH456">
        <v>0</v>
      </c>
      <c r="BI456">
        <v>0</v>
      </c>
      <c r="BJ456">
        <v>0</v>
      </c>
      <c r="BK456">
        <v>0</v>
      </c>
      <c r="BL456">
        <v>0</v>
      </c>
      <c r="BM456">
        <v>0</v>
      </c>
      <c r="BN456">
        <v>0</v>
      </c>
      <c r="BO456">
        <v>0</v>
      </c>
      <c r="BP456">
        <v>0</v>
      </c>
      <c r="BQ456">
        <v>0</v>
      </c>
      <c r="BR456">
        <v>0</v>
      </c>
      <c r="BS456">
        <v>0</v>
      </c>
      <c r="BT456">
        <v>0</v>
      </c>
      <c r="BU456">
        <v>0</v>
      </c>
      <c r="BV456">
        <v>0</v>
      </c>
      <c r="BW456">
        <v>0</v>
      </c>
      <c r="CX456">
        <f>Y456*Source!I243</f>
        <v>6.6467999999999998</v>
      </c>
      <c r="CY456">
        <f>AA456</f>
        <v>1</v>
      </c>
      <c r="CZ456">
        <f>AE456</f>
        <v>1</v>
      </c>
      <c r="DA456">
        <f>AI456</f>
        <v>1</v>
      </c>
      <c r="DB456">
        <f>ROUND(ROUND(AT456*CZ456,2),6)</f>
        <v>1.91</v>
      </c>
      <c r="DC456">
        <f>ROUND(ROUND(AT456*AG456,2),6)</f>
        <v>0</v>
      </c>
    </row>
    <row r="457" spans="1:107" x14ac:dyDescent="0.2">
      <c r="A457">
        <f>ROW(Source!A246)</f>
        <v>246</v>
      </c>
      <c r="B457">
        <v>76147896</v>
      </c>
      <c r="C457">
        <v>76148822</v>
      </c>
      <c r="D457">
        <v>42095955</v>
      </c>
      <c r="E457">
        <v>1</v>
      </c>
      <c r="F457">
        <v>1</v>
      </c>
      <c r="G457">
        <v>1</v>
      </c>
      <c r="H457">
        <v>1</v>
      </c>
      <c r="I457" t="s">
        <v>784</v>
      </c>
      <c r="J457" t="s">
        <v>3</v>
      </c>
      <c r="K457" t="s">
        <v>785</v>
      </c>
      <c r="L457">
        <v>1369</v>
      </c>
      <c r="N457">
        <v>1013</v>
      </c>
      <c r="O457" t="s">
        <v>623</v>
      </c>
      <c r="P457" t="s">
        <v>623</v>
      </c>
      <c r="Q457">
        <v>1</v>
      </c>
      <c r="W457">
        <v>0</v>
      </c>
      <c r="X457">
        <v>933225310</v>
      </c>
      <c r="Y457">
        <v>3.9881999999999995</v>
      </c>
      <c r="AA457">
        <v>0</v>
      </c>
      <c r="AB457">
        <v>0</v>
      </c>
      <c r="AC457">
        <v>0</v>
      </c>
      <c r="AD457">
        <v>8.9700000000000006</v>
      </c>
      <c r="AE457">
        <v>0</v>
      </c>
      <c r="AF457">
        <v>0</v>
      </c>
      <c r="AG457">
        <v>0</v>
      </c>
      <c r="AH457">
        <v>8.9700000000000006</v>
      </c>
      <c r="AI457">
        <v>1</v>
      </c>
      <c r="AJ457">
        <v>1</v>
      </c>
      <c r="AK457">
        <v>1</v>
      </c>
      <c r="AL457">
        <v>1</v>
      </c>
      <c r="AN457">
        <v>0</v>
      </c>
      <c r="AO457">
        <v>1</v>
      </c>
      <c r="AP457">
        <v>1</v>
      </c>
      <c r="AQ457">
        <v>0</v>
      </c>
      <c r="AR457">
        <v>0</v>
      </c>
      <c r="AS457" t="s">
        <v>3</v>
      </c>
      <c r="AT457">
        <v>2.89</v>
      </c>
      <c r="AU457" t="s">
        <v>286</v>
      </c>
      <c r="AV457">
        <v>1</v>
      </c>
      <c r="AW457">
        <v>2</v>
      </c>
      <c r="AX457">
        <v>76148831</v>
      </c>
      <c r="AY457">
        <v>1</v>
      </c>
      <c r="AZ457">
        <v>0</v>
      </c>
      <c r="BA457">
        <v>461</v>
      </c>
      <c r="BB457">
        <v>0</v>
      </c>
      <c r="BC457">
        <v>0</v>
      </c>
      <c r="BD457">
        <v>0</v>
      </c>
      <c r="BE457">
        <v>0</v>
      </c>
      <c r="BF457">
        <v>0</v>
      </c>
      <c r="BG457">
        <v>0</v>
      </c>
      <c r="BH457">
        <v>0</v>
      </c>
      <c r="BI457">
        <v>0</v>
      </c>
      <c r="BJ457">
        <v>0</v>
      </c>
      <c r="BK457">
        <v>0</v>
      </c>
      <c r="BL457">
        <v>0</v>
      </c>
      <c r="BM457">
        <v>0</v>
      </c>
      <c r="BN457">
        <v>0</v>
      </c>
      <c r="BO457">
        <v>0</v>
      </c>
      <c r="BP457">
        <v>0</v>
      </c>
      <c r="BQ457">
        <v>0</v>
      </c>
      <c r="BR457">
        <v>0</v>
      </c>
      <c r="BS457">
        <v>0</v>
      </c>
      <c r="BT457">
        <v>0</v>
      </c>
      <c r="BU457">
        <v>0</v>
      </c>
      <c r="BV457">
        <v>0</v>
      </c>
      <c r="BW457">
        <v>0</v>
      </c>
      <c r="CX457">
        <f>Y457*Source!I246</f>
        <v>19.940999999999999</v>
      </c>
      <c r="CY457">
        <f>AD457</f>
        <v>8.9700000000000006</v>
      </c>
      <c r="CZ457">
        <f>AH457</f>
        <v>8.9700000000000006</v>
      </c>
      <c r="DA457">
        <f>AL457</f>
        <v>1</v>
      </c>
      <c r="DB457">
        <f>ROUND((ROUND(AT457*CZ457,2)*1.2*1.15),6)</f>
        <v>35.769599999999997</v>
      </c>
      <c r="DC457">
        <f>ROUND((ROUND(AT457*AG457,2)*1.2*1.15),6)</f>
        <v>0</v>
      </c>
    </row>
    <row r="458" spans="1:107" x14ac:dyDescent="0.2">
      <c r="A458">
        <f>ROW(Source!A246)</f>
        <v>246</v>
      </c>
      <c r="B458">
        <v>76147896</v>
      </c>
      <c r="C458">
        <v>76148822</v>
      </c>
      <c r="D458">
        <v>48975514</v>
      </c>
      <c r="E458">
        <v>1</v>
      </c>
      <c r="F458">
        <v>1</v>
      </c>
      <c r="G458">
        <v>1</v>
      </c>
      <c r="H458">
        <v>2</v>
      </c>
      <c r="I458" t="s">
        <v>786</v>
      </c>
      <c r="J458" t="s">
        <v>787</v>
      </c>
      <c r="K458" t="s">
        <v>788</v>
      </c>
      <c r="L458">
        <v>1368</v>
      </c>
      <c r="N458">
        <v>1011</v>
      </c>
      <c r="O458" t="s">
        <v>633</v>
      </c>
      <c r="P458" t="s">
        <v>633</v>
      </c>
      <c r="Q458">
        <v>1</v>
      </c>
      <c r="W458">
        <v>0</v>
      </c>
      <c r="X458">
        <v>1753369142</v>
      </c>
      <c r="Y458">
        <v>0.64859999999999984</v>
      </c>
      <c r="AA458">
        <v>0</v>
      </c>
      <c r="AB458">
        <v>14</v>
      </c>
      <c r="AC458">
        <v>0</v>
      </c>
      <c r="AD458">
        <v>0</v>
      </c>
      <c r="AE458">
        <v>0</v>
      </c>
      <c r="AF458">
        <v>14</v>
      </c>
      <c r="AG458">
        <v>0</v>
      </c>
      <c r="AH458">
        <v>0</v>
      </c>
      <c r="AI458">
        <v>1</v>
      </c>
      <c r="AJ458">
        <v>1</v>
      </c>
      <c r="AK458">
        <v>1</v>
      </c>
      <c r="AL458">
        <v>1</v>
      </c>
      <c r="AN458">
        <v>0</v>
      </c>
      <c r="AO458">
        <v>1</v>
      </c>
      <c r="AP458">
        <v>1</v>
      </c>
      <c r="AQ458">
        <v>0</v>
      </c>
      <c r="AR458">
        <v>0</v>
      </c>
      <c r="AS458" t="s">
        <v>3</v>
      </c>
      <c r="AT458">
        <v>0.47</v>
      </c>
      <c r="AU458" t="s">
        <v>286</v>
      </c>
      <c r="AV458">
        <v>0</v>
      </c>
      <c r="AW458">
        <v>2</v>
      </c>
      <c r="AX458">
        <v>76148832</v>
      </c>
      <c r="AY458">
        <v>1</v>
      </c>
      <c r="AZ458">
        <v>0</v>
      </c>
      <c r="BA458">
        <v>462</v>
      </c>
      <c r="BB458">
        <v>0</v>
      </c>
      <c r="BC458">
        <v>0</v>
      </c>
      <c r="BD458">
        <v>0</v>
      </c>
      <c r="BE458">
        <v>0</v>
      </c>
      <c r="BF458">
        <v>0</v>
      </c>
      <c r="BG458">
        <v>0</v>
      </c>
      <c r="BH458">
        <v>0</v>
      </c>
      <c r="BI458">
        <v>0</v>
      </c>
      <c r="BJ458">
        <v>0</v>
      </c>
      <c r="BK458">
        <v>0</v>
      </c>
      <c r="BL458">
        <v>0</v>
      </c>
      <c r="BM458">
        <v>0</v>
      </c>
      <c r="BN458">
        <v>0</v>
      </c>
      <c r="BO458">
        <v>0</v>
      </c>
      <c r="BP458">
        <v>0</v>
      </c>
      <c r="BQ458">
        <v>0</v>
      </c>
      <c r="BR458">
        <v>0</v>
      </c>
      <c r="BS458">
        <v>0</v>
      </c>
      <c r="BT458">
        <v>0</v>
      </c>
      <c r="BU458">
        <v>0</v>
      </c>
      <c r="BV458">
        <v>0</v>
      </c>
      <c r="BW458">
        <v>0</v>
      </c>
      <c r="CX458">
        <f>Y458*Source!I246</f>
        <v>3.2429999999999994</v>
      </c>
      <c r="CY458">
        <f>AB458</f>
        <v>14</v>
      </c>
      <c r="CZ458">
        <f>AF458</f>
        <v>14</v>
      </c>
      <c r="DA458">
        <f>AJ458</f>
        <v>1</v>
      </c>
      <c r="DB458">
        <f>ROUND((ROUND(AT458*CZ458,2)*1.2*1.15),6)</f>
        <v>9.0803999999999991</v>
      </c>
      <c r="DC458">
        <f>ROUND((ROUND(AT458*AG458,2)*1.2*1.15),6)</f>
        <v>0</v>
      </c>
    </row>
    <row r="459" spans="1:107" x14ac:dyDescent="0.2">
      <c r="A459">
        <f>ROW(Source!A246)</f>
        <v>246</v>
      </c>
      <c r="B459">
        <v>76147896</v>
      </c>
      <c r="C459">
        <v>76148822</v>
      </c>
      <c r="D459">
        <v>48975939</v>
      </c>
      <c r="E459">
        <v>1</v>
      </c>
      <c r="F459">
        <v>1</v>
      </c>
      <c r="G459">
        <v>1</v>
      </c>
      <c r="H459">
        <v>2</v>
      </c>
      <c r="I459" t="s">
        <v>789</v>
      </c>
      <c r="J459" t="s">
        <v>790</v>
      </c>
      <c r="K459" t="s">
        <v>791</v>
      </c>
      <c r="L459">
        <v>1368</v>
      </c>
      <c r="N459">
        <v>1011</v>
      </c>
      <c r="O459" t="s">
        <v>633</v>
      </c>
      <c r="P459" t="s">
        <v>633</v>
      </c>
      <c r="Q459">
        <v>1</v>
      </c>
      <c r="W459">
        <v>0</v>
      </c>
      <c r="X459">
        <v>-1322563698</v>
      </c>
      <c r="Y459">
        <v>1.5869999999999997</v>
      </c>
      <c r="AA459">
        <v>0</v>
      </c>
      <c r="AB459">
        <v>30</v>
      </c>
      <c r="AC459">
        <v>0</v>
      </c>
      <c r="AD459">
        <v>0</v>
      </c>
      <c r="AE459">
        <v>0</v>
      </c>
      <c r="AF459">
        <v>30</v>
      </c>
      <c r="AG459">
        <v>0</v>
      </c>
      <c r="AH459">
        <v>0</v>
      </c>
      <c r="AI459">
        <v>1</v>
      </c>
      <c r="AJ459">
        <v>1</v>
      </c>
      <c r="AK459">
        <v>1</v>
      </c>
      <c r="AL459">
        <v>1</v>
      </c>
      <c r="AN459">
        <v>0</v>
      </c>
      <c r="AO459">
        <v>1</v>
      </c>
      <c r="AP459">
        <v>1</v>
      </c>
      <c r="AQ459">
        <v>0</v>
      </c>
      <c r="AR459">
        <v>0</v>
      </c>
      <c r="AS459" t="s">
        <v>3</v>
      </c>
      <c r="AT459">
        <v>1.1499999999999999</v>
      </c>
      <c r="AU459" t="s">
        <v>286</v>
      </c>
      <c r="AV459">
        <v>0</v>
      </c>
      <c r="AW459">
        <v>2</v>
      </c>
      <c r="AX459">
        <v>76148833</v>
      </c>
      <c r="AY459">
        <v>1</v>
      </c>
      <c r="AZ459">
        <v>0</v>
      </c>
      <c r="BA459">
        <v>463</v>
      </c>
      <c r="BB459">
        <v>0</v>
      </c>
      <c r="BC459">
        <v>0</v>
      </c>
      <c r="BD459">
        <v>0</v>
      </c>
      <c r="BE459">
        <v>0</v>
      </c>
      <c r="BF459">
        <v>0</v>
      </c>
      <c r="BG459">
        <v>0</v>
      </c>
      <c r="BH459">
        <v>0</v>
      </c>
      <c r="BI459">
        <v>0</v>
      </c>
      <c r="BJ459">
        <v>0</v>
      </c>
      <c r="BK459">
        <v>0</v>
      </c>
      <c r="BL459">
        <v>0</v>
      </c>
      <c r="BM459">
        <v>0</v>
      </c>
      <c r="BN459">
        <v>0</v>
      </c>
      <c r="BO459">
        <v>0</v>
      </c>
      <c r="BP459">
        <v>0</v>
      </c>
      <c r="BQ459">
        <v>0</v>
      </c>
      <c r="BR459">
        <v>0</v>
      </c>
      <c r="BS459">
        <v>0</v>
      </c>
      <c r="BT459">
        <v>0</v>
      </c>
      <c r="BU459">
        <v>0</v>
      </c>
      <c r="BV459">
        <v>0</v>
      </c>
      <c r="BW459">
        <v>0</v>
      </c>
      <c r="CX459">
        <f>Y459*Source!I246</f>
        <v>7.9349999999999987</v>
      </c>
      <c r="CY459">
        <f>AB459</f>
        <v>30</v>
      </c>
      <c r="CZ459">
        <f>AF459</f>
        <v>30</v>
      </c>
      <c r="DA459">
        <f>AJ459</f>
        <v>1</v>
      </c>
      <c r="DB459">
        <f>ROUND((ROUND(AT459*CZ459,2)*1.2*1.15),6)</f>
        <v>47.61</v>
      </c>
      <c r="DC459">
        <f>ROUND((ROUND(AT459*AG459,2)*1.2*1.15),6)</f>
        <v>0</v>
      </c>
    </row>
    <row r="460" spans="1:107" x14ac:dyDescent="0.2">
      <c r="A460">
        <f>ROW(Source!A246)</f>
        <v>246</v>
      </c>
      <c r="B460">
        <v>76147896</v>
      </c>
      <c r="C460">
        <v>76148822</v>
      </c>
      <c r="D460">
        <v>48977174</v>
      </c>
      <c r="E460">
        <v>1</v>
      </c>
      <c r="F460">
        <v>1</v>
      </c>
      <c r="G460">
        <v>1</v>
      </c>
      <c r="H460">
        <v>2</v>
      </c>
      <c r="I460" t="s">
        <v>676</v>
      </c>
      <c r="J460" t="s">
        <v>677</v>
      </c>
      <c r="K460" t="s">
        <v>678</v>
      </c>
      <c r="L460">
        <v>1368</v>
      </c>
      <c r="N460">
        <v>1011</v>
      </c>
      <c r="O460" t="s">
        <v>633</v>
      </c>
      <c r="P460" t="s">
        <v>633</v>
      </c>
      <c r="Q460">
        <v>1</v>
      </c>
      <c r="W460">
        <v>0</v>
      </c>
      <c r="X460">
        <v>82797005</v>
      </c>
      <c r="Y460">
        <v>5.5199999999999999E-2</v>
      </c>
      <c r="AA460">
        <v>0</v>
      </c>
      <c r="AB460">
        <v>87.17</v>
      </c>
      <c r="AC460">
        <v>11.6</v>
      </c>
      <c r="AD460">
        <v>0</v>
      </c>
      <c r="AE460">
        <v>0</v>
      </c>
      <c r="AF460">
        <v>87.17</v>
      </c>
      <c r="AG460">
        <v>11.6</v>
      </c>
      <c r="AH460">
        <v>0</v>
      </c>
      <c r="AI460">
        <v>1</v>
      </c>
      <c r="AJ460">
        <v>1</v>
      </c>
      <c r="AK460">
        <v>1</v>
      </c>
      <c r="AL460">
        <v>1</v>
      </c>
      <c r="AN460">
        <v>0</v>
      </c>
      <c r="AO460">
        <v>1</v>
      </c>
      <c r="AP460">
        <v>1</v>
      </c>
      <c r="AQ460">
        <v>0</v>
      </c>
      <c r="AR460">
        <v>0</v>
      </c>
      <c r="AS460" t="s">
        <v>3</v>
      </c>
      <c r="AT460">
        <v>0.04</v>
      </c>
      <c r="AU460" t="s">
        <v>286</v>
      </c>
      <c r="AV460">
        <v>0</v>
      </c>
      <c r="AW460">
        <v>2</v>
      </c>
      <c r="AX460">
        <v>76148834</v>
      </c>
      <c r="AY460">
        <v>1</v>
      </c>
      <c r="AZ460">
        <v>0</v>
      </c>
      <c r="BA460">
        <v>464</v>
      </c>
      <c r="BB460">
        <v>0</v>
      </c>
      <c r="BC460">
        <v>0</v>
      </c>
      <c r="BD460">
        <v>0</v>
      </c>
      <c r="BE460">
        <v>0</v>
      </c>
      <c r="BF460">
        <v>0</v>
      </c>
      <c r="BG460">
        <v>0</v>
      </c>
      <c r="BH460">
        <v>0</v>
      </c>
      <c r="BI460">
        <v>0</v>
      </c>
      <c r="BJ460">
        <v>0</v>
      </c>
      <c r="BK460">
        <v>0</v>
      </c>
      <c r="BL460">
        <v>0</v>
      </c>
      <c r="BM460">
        <v>0</v>
      </c>
      <c r="BN460">
        <v>0</v>
      </c>
      <c r="BO460">
        <v>0</v>
      </c>
      <c r="BP460">
        <v>0</v>
      </c>
      <c r="BQ460">
        <v>0</v>
      </c>
      <c r="BR460">
        <v>0</v>
      </c>
      <c r="BS460">
        <v>0</v>
      </c>
      <c r="BT460">
        <v>0</v>
      </c>
      <c r="BU460">
        <v>0</v>
      </c>
      <c r="BV460">
        <v>0</v>
      </c>
      <c r="BW460">
        <v>0</v>
      </c>
      <c r="CX460">
        <f>Y460*Source!I246</f>
        <v>0.27600000000000002</v>
      </c>
      <c r="CY460">
        <f>AB460</f>
        <v>87.17</v>
      </c>
      <c r="CZ460">
        <f>AF460</f>
        <v>87.17</v>
      </c>
      <c r="DA460">
        <f>AJ460</f>
        <v>1</v>
      </c>
      <c r="DB460">
        <f>ROUND((ROUND(AT460*CZ460,2)*1.2*1.15),6)</f>
        <v>4.8162000000000003</v>
      </c>
      <c r="DC460">
        <f>ROUND((ROUND(AT460*AG460,2)*1.2*1.15),6)</f>
        <v>0.63480000000000003</v>
      </c>
    </row>
    <row r="461" spans="1:107" x14ac:dyDescent="0.2">
      <c r="A461">
        <f>ROW(Source!A246)</f>
        <v>246</v>
      </c>
      <c r="B461">
        <v>76147896</v>
      </c>
      <c r="C461">
        <v>76148822</v>
      </c>
      <c r="D461">
        <v>48901204</v>
      </c>
      <c r="E461">
        <v>1</v>
      </c>
      <c r="F461">
        <v>1</v>
      </c>
      <c r="G461">
        <v>1</v>
      </c>
      <c r="H461">
        <v>3</v>
      </c>
      <c r="I461" t="s">
        <v>792</v>
      </c>
      <c r="J461" t="s">
        <v>793</v>
      </c>
      <c r="K461" t="s">
        <v>794</v>
      </c>
      <c r="L461">
        <v>1348</v>
      </c>
      <c r="N461">
        <v>1009</v>
      </c>
      <c r="O461" t="s">
        <v>362</v>
      </c>
      <c r="P461" t="s">
        <v>362</v>
      </c>
      <c r="Q461">
        <v>1000</v>
      </c>
      <c r="W461">
        <v>0</v>
      </c>
      <c r="X461">
        <v>677425913</v>
      </c>
      <c r="Y461">
        <v>1.2E-2</v>
      </c>
      <c r="AA461">
        <v>1383.1</v>
      </c>
      <c r="AB461">
        <v>0</v>
      </c>
      <c r="AC461">
        <v>0</v>
      </c>
      <c r="AD461">
        <v>0</v>
      </c>
      <c r="AE461">
        <v>1383.1</v>
      </c>
      <c r="AF461">
        <v>0</v>
      </c>
      <c r="AG461">
        <v>0</v>
      </c>
      <c r="AH461">
        <v>0</v>
      </c>
      <c r="AI461">
        <v>1</v>
      </c>
      <c r="AJ461">
        <v>1</v>
      </c>
      <c r="AK461">
        <v>1</v>
      </c>
      <c r="AL461">
        <v>1</v>
      </c>
      <c r="AN461">
        <v>0</v>
      </c>
      <c r="AO461">
        <v>1</v>
      </c>
      <c r="AP461">
        <v>0</v>
      </c>
      <c r="AQ461">
        <v>0</v>
      </c>
      <c r="AR461">
        <v>0</v>
      </c>
      <c r="AS461" t="s">
        <v>3</v>
      </c>
      <c r="AT461">
        <v>1.2E-2</v>
      </c>
      <c r="AU461" t="s">
        <v>3</v>
      </c>
      <c r="AV461">
        <v>0</v>
      </c>
      <c r="AW461">
        <v>2</v>
      </c>
      <c r="AX461">
        <v>76148835</v>
      </c>
      <c r="AY461">
        <v>1</v>
      </c>
      <c r="AZ461">
        <v>0</v>
      </c>
      <c r="BA461">
        <v>465</v>
      </c>
      <c r="BB461">
        <v>0</v>
      </c>
      <c r="BC461">
        <v>0</v>
      </c>
      <c r="BD461">
        <v>0</v>
      </c>
      <c r="BE461">
        <v>0</v>
      </c>
      <c r="BF461">
        <v>0</v>
      </c>
      <c r="BG461">
        <v>0</v>
      </c>
      <c r="BH461">
        <v>0</v>
      </c>
      <c r="BI461">
        <v>0</v>
      </c>
      <c r="BJ461">
        <v>0</v>
      </c>
      <c r="BK461">
        <v>0</v>
      </c>
      <c r="BL461">
        <v>0</v>
      </c>
      <c r="BM461">
        <v>0</v>
      </c>
      <c r="BN461">
        <v>0</v>
      </c>
      <c r="BO461">
        <v>0</v>
      </c>
      <c r="BP461">
        <v>0</v>
      </c>
      <c r="BQ461">
        <v>0</v>
      </c>
      <c r="BR461">
        <v>0</v>
      </c>
      <c r="BS461">
        <v>0</v>
      </c>
      <c r="BT461">
        <v>0</v>
      </c>
      <c r="BU461">
        <v>0</v>
      </c>
      <c r="BV461">
        <v>0</v>
      </c>
      <c r="BW461">
        <v>0</v>
      </c>
      <c r="CX461">
        <f>Y461*Source!I246</f>
        <v>0.06</v>
      </c>
      <c r="CY461">
        <f>AA461</f>
        <v>1383.1</v>
      </c>
      <c r="CZ461">
        <f>AE461</f>
        <v>1383.1</v>
      </c>
      <c r="DA461">
        <f>AI461</f>
        <v>1</v>
      </c>
      <c r="DB461">
        <f>ROUND(ROUND(AT461*CZ461,2),6)</f>
        <v>16.600000000000001</v>
      </c>
      <c r="DC461">
        <f>ROUND(ROUND(AT461*AG461,2),6)</f>
        <v>0</v>
      </c>
    </row>
    <row r="462" spans="1:107" x14ac:dyDescent="0.2">
      <c r="A462">
        <f>ROW(Source!A246)</f>
        <v>246</v>
      </c>
      <c r="B462">
        <v>76147896</v>
      </c>
      <c r="C462">
        <v>76148822</v>
      </c>
      <c r="D462">
        <v>48900850</v>
      </c>
      <c r="E462">
        <v>1</v>
      </c>
      <c r="F462">
        <v>1</v>
      </c>
      <c r="G462">
        <v>1</v>
      </c>
      <c r="H462">
        <v>3</v>
      </c>
      <c r="I462" t="s">
        <v>795</v>
      </c>
      <c r="J462" t="s">
        <v>796</v>
      </c>
      <c r="K462" t="s">
        <v>797</v>
      </c>
      <c r="L462">
        <v>1348</v>
      </c>
      <c r="N462">
        <v>1009</v>
      </c>
      <c r="O462" t="s">
        <v>362</v>
      </c>
      <c r="P462" t="s">
        <v>362</v>
      </c>
      <c r="Q462">
        <v>1000</v>
      </c>
      <c r="W462">
        <v>0</v>
      </c>
      <c r="X462">
        <v>839148163</v>
      </c>
      <c r="Y462">
        <v>4.1999999999999997E-3</v>
      </c>
      <c r="AA462">
        <v>30030</v>
      </c>
      <c r="AB462">
        <v>0</v>
      </c>
      <c r="AC462">
        <v>0</v>
      </c>
      <c r="AD462">
        <v>0</v>
      </c>
      <c r="AE462">
        <v>30030</v>
      </c>
      <c r="AF462">
        <v>0</v>
      </c>
      <c r="AG462">
        <v>0</v>
      </c>
      <c r="AH462">
        <v>0</v>
      </c>
      <c r="AI462">
        <v>1</v>
      </c>
      <c r="AJ462">
        <v>1</v>
      </c>
      <c r="AK462">
        <v>1</v>
      </c>
      <c r="AL462">
        <v>1</v>
      </c>
      <c r="AN462">
        <v>0</v>
      </c>
      <c r="AO462">
        <v>1</v>
      </c>
      <c r="AP462">
        <v>0</v>
      </c>
      <c r="AQ462">
        <v>0</v>
      </c>
      <c r="AR462">
        <v>0</v>
      </c>
      <c r="AS462" t="s">
        <v>3</v>
      </c>
      <c r="AT462">
        <v>4.1999999999999997E-3</v>
      </c>
      <c r="AU462" t="s">
        <v>3</v>
      </c>
      <c r="AV462">
        <v>0</v>
      </c>
      <c r="AW462">
        <v>2</v>
      </c>
      <c r="AX462">
        <v>76148836</v>
      </c>
      <c r="AY462">
        <v>1</v>
      </c>
      <c r="AZ462">
        <v>0</v>
      </c>
      <c r="BA462">
        <v>466</v>
      </c>
      <c r="BB462">
        <v>0</v>
      </c>
      <c r="BC462">
        <v>0</v>
      </c>
      <c r="BD462">
        <v>0</v>
      </c>
      <c r="BE462">
        <v>0</v>
      </c>
      <c r="BF462">
        <v>0</v>
      </c>
      <c r="BG462">
        <v>0</v>
      </c>
      <c r="BH462">
        <v>0</v>
      </c>
      <c r="BI462">
        <v>0</v>
      </c>
      <c r="BJ462">
        <v>0</v>
      </c>
      <c r="BK462">
        <v>0</v>
      </c>
      <c r="BL462">
        <v>0</v>
      </c>
      <c r="BM462">
        <v>0</v>
      </c>
      <c r="BN462">
        <v>0</v>
      </c>
      <c r="BO462">
        <v>0</v>
      </c>
      <c r="BP462">
        <v>0</v>
      </c>
      <c r="BQ462">
        <v>0</v>
      </c>
      <c r="BR462">
        <v>0</v>
      </c>
      <c r="BS462">
        <v>0</v>
      </c>
      <c r="BT462">
        <v>0</v>
      </c>
      <c r="BU462">
        <v>0</v>
      </c>
      <c r="BV462">
        <v>0</v>
      </c>
      <c r="BW462">
        <v>0</v>
      </c>
      <c r="CX462">
        <f>Y462*Source!I246</f>
        <v>2.0999999999999998E-2</v>
      </c>
      <c r="CY462">
        <f>AA462</f>
        <v>30030</v>
      </c>
      <c r="CZ462">
        <f>AE462</f>
        <v>30030</v>
      </c>
      <c r="DA462">
        <f>AI462</f>
        <v>1</v>
      </c>
      <c r="DB462">
        <f>ROUND(ROUND(AT462*CZ462,2),6)</f>
        <v>126.13</v>
      </c>
      <c r="DC462">
        <f>ROUND(ROUND(AT462*AG462,2),6)</f>
        <v>0</v>
      </c>
    </row>
    <row r="463" spans="1:107" x14ac:dyDescent="0.2">
      <c r="A463">
        <f>ROW(Source!A246)</f>
        <v>246</v>
      </c>
      <c r="B463">
        <v>76147896</v>
      </c>
      <c r="C463">
        <v>76148822</v>
      </c>
      <c r="D463">
        <v>48907032</v>
      </c>
      <c r="E463">
        <v>1</v>
      </c>
      <c r="F463">
        <v>1</v>
      </c>
      <c r="G463">
        <v>1</v>
      </c>
      <c r="H463">
        <v>3</v>
      </c>
      <c r="I463" t="s">
        <v>798</v>
      </c>
      <c r="J463" t="s">
        <v>799</v>
      </c>
      <c r="K463" t="s">
        <v>800</v>
      </c>
      <c r="L463">
        <v>1348</v>
      </c>
      <c r="N463">
        <v>1009</v>
      </c>
      <c r="O463" t="s">
        <v>362</v>
      </c>
      <c r="P463" t="s">
        <v>362</v>
      </c>
      <c r="Q463">
        <v>1000</v>
      </c>
      <c r="W463">
        <v>0</v>
      </c>
      <c r="X463">
        <v>328696185</v>
      </c>
      <c r="Y463">
        <v>5.9999999999999995E-4</v>
      </c>
      <c r="AA463">
        <v>10315.01</v>
      </c>
      <c r="AB463">
        <v>0</v>
      </c>
      <c r="AC463">
        <v>0</v>
      </c>
      <c r="AD463">
        <v>0</v>
      </c>
      <c r="AE463">
        <v>10315.01</v>
      </c>
      <c r="AF463">
        <v>0</v>
      </c>
      <c r="AG463">
        <v>0</v>
      </c>
      <c r="AH463">
        <v>0</v>
      </c>
      <c r="AI463">
        <v>1</v>
      </c>
      <c r="AJ463">
        <v>1</v>
      </c>
      <c r="AK463">
        <v>1</v>
      </c>
      <c r="AL463">
        <v>1</v>
      </c>
      <c r="AN463">
        <v>0</v>
      </c>
      <c r="AO463">
        <v>1</v>
      </c>
      <c r="AP463">
        <v>0</v>
      </c>
      <c r="AQ463">
        <v>0</v>
      </c>
      <c r="AR463">
        <v>0</v>
      </c>
      <c r="AS463" t="s">
        <v>3</v>
      </c>
      <c r="AT463">
        <v>5.9999999999999995E-4</v>
      </c>
      <c r="AU463" t="s">
        <v>3</v>
      </c>
      <c r="AV463">
        <v>0</v>
      </c>
      <c r="AW463">
        <v>2</v>
      </c>
      <c r="AX463">
        <v>76148838</v>
      </c>
      <c r="AY463">
        <v>1</v>
      </c>
      <c r="AZ463">
        <v>0</v>
      </c>
      <c r="BA463">
        <v>468</v>
      </c>
      <c r="BB463">
        <v>0</v>
      </c>
      <c r="BC463">
        <v>0</v>
      </c>
      <c r="BD463">
        <v>0</v>
      </c>
      <c r="BE463">
        <v>0</v>
      </c>
      <c r="BF463">
        <v>0</v>
      </c>
      <c r="BG463">
        <v>0</v>
      </c>
      <c r="BH463">
        <v>0</v>
      </c>
      <c r="BI463">
        <v>0</v>
      </c>
      <c r="BJ463">
        <v>0</v>
      </c>
      <c r="BK463">
        <v>0</v>
      </c>
      <c r="BL463">
        <v>0</v>
      </c>
      <c r="BM463">
        <v>0</v>
      </c>
      <c r="BN463">
        <v>0</v>
      </c>
      <c r="BO463">
        <v>0</v>
      </c>
      <c r="BP463">
        <v>0</v>
      </c>
      <c r="BQ463">
        <v>0</v>
      </c>
      <c r="BR463">
        <v>0</v>
      </c>
      <c r="BS463">
        <v>0</v>
      </c>
      <c r="BT463">
        <v>0</v>
      </c>
      <c r="BU463">
        <v>0</v>
      </c>
      <c r="BV463">
        <v>0</v>
      </c>
      <c r="BW463">
        <v>0</v>
      </c>
      <c r="CX463">
        <f>Y463*Source!I246</f>
        <v>2.9999999999999996E-3</v>
      </c>
      <c r="CY463">
        <f>AA463</f>
        <v>10315.01</v>
      </c>
      <c r="CZ463">
        <f>AE463</f>
        <v>10315.01</v>
      </c>
      <c r="DA463">
        <f>AI463</f>
        <v>1</v>
      </c>
      <c r="DB463">
        <f>ROUND(ROUND(AT463*CZ463,2),6)</f>
        <v>6.19</v>
      </c>
      <c r="DC463">
        <f>ROUND(ROUND(AT463*AG463,2),6)</f>
        <v>0</v>
      </c>
    </row>
    <row r="464" spans="1:107" x14ac:dyDescent="0.2">
      <c r="A464">
        <f>ROW(Source!A246)</f>
        <v>246</v>
      </c>
      <c r="B464">
        <v>76147896</v>
      </c>
      <c r="C464">
        <v>76148822</v>
      </c>
      <c r="D464">
        <v>48908514</v>
      </c>
      <c r="E464">
        <v>1</v>
      </c>
      <c r="F464">
        <v>1</v>
      </c>
      <c r="G464">
        <v>1</v>
      </c>
      <c r="H464">
        <v>3</v>
      </c>
      <c r="I464" t="s">
        <v>801</v>
      </c>
      <c r="J464" t="s">
        <v>802</v>
      </c>
      <c r="K464" t="s">
        <v>803</v>
      </c>
      <c r="L464">
        <v>1339</v>
      </c>
      <c r="N464">
        <v>1007</v>
      </c>
      <c r="O464" t="s">
        <v>643</v>
      </c>
      <c r="P464" t="s">
        <v>643</v>
      </c>
      <c r="Q464">
        <v>1</v>
      </c>
      <c r="W464">
        <v>0</v>
      </c>
      <c r="X464">
        <v>-1605324268</v>
      </c>
      <c r="Y464">
        <v>1.9000000000000001E-4</v>
      </c>
      <c r="AA464">
        <v>1100</v>
      </c>
      <c r="AB464">
        <v>0</v>
      </c>
      <c r="AC464">
        <v>0</v>
      </c>
      <c r="AD464">
        <v>0</v>
      </c>
      <c r="AE464">
        <v>1100</v>
      </c>
      <c r="AF464">
        <v>0</v>
      </c>
      <c r="AG464">
        <v>0</v>
      </c>
      <c r="AH464">
        <v>0</v>
      </c>
      <c r="AI464">
        <v>1</v>
      </c>
      <c r="AJ464">
        <v>1</v>
      </c>
      <c r="AK464">
        <v>1</v>
      </c>
      <c r="AL464">
        <v>1</v>
      </c>
      <c r="AN464">
        <v>0</v>
      </c>
      <c r="AO464">
        <v>1</v>
      </c>
      <c r="AP464">
        <v>0</v>
      </c>
      <c r="AQ464">
        <v>0</v>
      </c>
      <c r="AR464">
        <v>0</v>
      </c>
      <c r="AS464" t="s">
        <v>3</v>
      </c>
      <c r="AT464">
        <v>1.9000000000000001E-4</v>
      </c>
      <c r="AU464" t="s">
        <v>3</v>
      </c>
      <c r="AV464">
        <v>0</v>
      </c>
      <c r="AW464">
        <v>2</v>
      </c>
      <c r="AX464">
        <v>76148839</v>
      </c>
      <c r="AY464">
        <v>1</v>
      </c>
      <c r="AZ464">
        <v>0</v>
      </c>
      <c r="BA464">
        <v>469</v>
      </c>
      <c r="BB464">
        <v>0</v>
      </c>
      <c r="BC464">
        <v>0</v>
      </c>
      <c r="BD464">
        <v>0</v>
      </c>
      <c r="BE464">
        <v>0</v>
      </c>
      <c r="BF464">
        <v>0</v>
      </c>
      <c r="BG464">
        <v>0</v>
      </c>
      <c r="BH464">
        <v>0</v>
      </c>
      <c r="BI464">
        <v>0</v>
      </c>
      <c r="BJ464">
        <v>0</v>
      </c>
      <c r="BK464">
        <v>0</v>
      </c>
      <c r="BL464">
        <v>0</v>
      </c>
      <c r="BM464">
        <v>0</v>
      </c>
      <c r="BN464">
        <v>0</v>
      </c>
      <c r="BO464">
        <v>0</v>
      </c>
      <c r="BP464">
        <v>0</v>
      </c>
      <c r="BQ464">
        <v>0</v>
      </c>
      <c r="BR464">
        <v>0</v>
      </c>
      <c r="BS464">
        <v>0</v>
      </c>
      <c r="BT464">
        <v>0</v>
      </c>
      <c r="BU464">
        <v>0</v>
      </c>
      <c r="BV464">
        <v>0</v>
      </c>
      <c r="BW464">
        <v>0</v>
      </c>
      <c r="CX464">
        <f>Y464*Source!I246</f>
        <v>9.5000000000000011E-4</v>
      </c>
      <c r="CY464">
        <f>AA464</f>
        <v>1100</v>
      </c>
      <c r="CZ464">
        <f>AE464</f>
        <v>1100</v>
      </c>
      <c r="DA464">
        <f>AI464</f>
        <v>1</v>
      </c>
      <c r="DB464">
        <f>ROUND(ROUND(AT464*CZ464,2),6)</f>
        <v>0.21</v>
      </c>
      <c r="DC464">
        <f>ROUND(ROUND(AT464*AG464,2),6)</f>
        <v>0</v>
      </c>
    </row>
    <row r="465" spans="1:107" x14ac:dyDescent="0.2">
      <c r="A465">
        <f>ROW(Source!A247)</f>
        <v>247</v>
      </c>
      <c r="B465">
        <v>76147894</v>
      </c>
      <c r="C465">
        <v>76148822</v>
      </c>
      <c r="D465">
        <v>42095955</v>
      </c>
      <c r="E465">
        <v>1</v>
      </c>
      <c r="F465">
        <v>1</v>
      </c>
      <c r="G465">
        <v>1</v>
      </c>
      <c r="H465">
        <v>1</v>
      </c>
      <c r="I465" t="s">
        <v>784</v>
      </c>
      <c r="J465" t="s">
        <v>3</v>
      </c>
      <c r="K465" t="s">
        <v>785</v>
      </c>
      <c r="L465">
        <v>1369</v>
      </c>
      <c r="N465">
        <v>1013</v>
      </c>
      <c r="O465" t="s">
        <v>623</v>
      </c>
      <c r="P465" t="s">
        <v>623</v>
      </c>
      <c r="Q465">
        <v>1</v>
      </c>
      <c r="W465">
        <v>0</v>
      </c>
      <c r="X465">
        <v>933225310</v>
      </c>
      <c r="Y465">
        <v>3.9881999999999995</v>
      </c>
      <c r="AA465">
        <v>0</v>
      </c>
      <c r="AB465">
        <v>0</v>
      </c>
      <c r="AC465">
        <v>0</v>
      </c>
      <c r="AD465">
        <v>8.9700000000000006</v>
      </c>
      <c r="AE465">
        <v>0</v>
      </c>
      <c r="AF465">
        <v>0</v>
      </c>
      <c r="AG465">
        <v>0</v>
      </c>
      <c r="AH465">
        <v>8.9700000000000006</v>
      </c>
      <c r="AI465">
        <v>1</v>
      </c>
      <c r="AJ465">
        <v>1</v>
      </c>
      <c r="AK465">
        <v>1</v>
      </c>
      <c r="AL465">
        <v>1</v>
      </c>
      <c r="AN465">
        <v>0</v>
      </c>
      <c r="AO465">
        <v>1</v>
      </c>
      <c r="AP465">
        <v>1</v>
      </c>
      <c r="AQ465">
        <v>0</v>
      </c>
      <c r="AR465">
        <v>0</v>
      </c>
      <c r="AS465" t="s">
        <v>3</v>
      </c>
      <c r="AT465">
        <v>2.89</v>
      </c>
      <c r="AU465" t="s">
        <v>286</v>
      </c>
      <c r="AV465">
        <v>1</v>
      </c>
      <c r="AW465">
        <v>2</v>
      </c>
      <c r="AX465">
        <v>76148831</v>
      </c>
      <c r="AY465">
        <v>1</v>
      </c>
      <c r="AZ465">
        <v>0</v>
      </c>
      <c r="BA465">
        <v>470</v>
      </c>
      <c r="BB465">
        <v>0</v>
      </c>
      <c r="BC465">
        <v>0</v>
      </c>
      <c r="BD465">
        <v>0</v>
      </c>
      <c r="BE465">
        <v>0</v>
      </c>
      <c r="BF465">
        <v>0</v>
      </c>
      <c r="BG465">
        <v>0</v>
      </c>
      <c r="BH465">
        <v>0</v>
      </c>
      <c r="BI465">
        <v>0</v>
      </c>
      <c r="BJ465">
        <v>0</v>
      </c>
      <c r="BK465">
        <v>0</v>
      </c>
      <c r="BL465">
        <v>0</v>
      </c>
      <c r="BM465">
        <v>0</v>
      </c>
      <c r="BN465">
        <v>0</v>
      </c>
      <c r="BO465">
        <v>0</v>
      </c>
      <c r="BP465">
        <v>0</v>
      </c>
      <c r="BQ465">
        <v>0</v>
      </c>
      <c r="BR465">
        <v>0</v>
      </c>
      <c r="BS465">
        <v>0</v>
      </c>
      <c r="BT465">
        <v>0</v>
      </c>
      <c r="BU465">
        <v>0</v>
      </c>
      <c r="BV465">
        <v>0</v>
      </c>
      <c r="BW465">
        <v>0</v>
      </c>
      <c r="CX465">
        <f>Y465*Source!I247</f>
        <v>19.940999999999999</v>
      </c>
      <c r="CY465">
        <f>AD465</f>
        <v>8.9700000000000006</v>
      </c>
      <c r="CZ465">
        <f>AH465</f>
        <v>8.9700000000000006</v>
      </c>
      <c r="DA465">
        <f>AL465</f>
        <v>1</v>
      </c>
      <c r="DB465">
        <f>ROUND((ROUND(AT465*CZ465,2)*1.2*1.15),6)</f>
        <v>35.769599999999997</v>
      </c>
      <c r="DC465">
        <f>ROUND((ROUND(AT465*AG465,2)*1.2*1.15),6)</f>
        <v>0</v>
      </c>
    </row>
    <row r="466" spans="1:107" x14ac:dyDescent="0.2">
      <c r="A466">
        <f>ROW(Source!A247)</f>
        <v>247</v>
      </c>
      <c r="B466">
        <v>76147894</v>
      </c>
      <c r="C466">
        <v>76148822</v>
      </c>
      <c r="D466">
        <v>48975514</v>
      </c>
      <c r="E466">
        <v>1</v>
      </c>
      <c r="F466">
        <v>1</v>
      </c>
      <c r="G466">
        <v>1</v>
      </c>
      <c r="H466">
        <v>2</v>
      </c>
      <c r="I466" t="s">
        <v>786</v>
      </c>
      <c r="J466" t="s">
        <v>787</v>
      </c>
      <c r="K466" t="s">
        <v>788</v>
      </c>
      <c r="L466">
        <v>1368</v>
      </c>
      <c r="N466">
        <v>1011</v>
      </c>
      <c r="O466" t="s">
        <v>633</v>
      </c>
      <c r="P466" t="s">
        <v>633</v>
      </c>
      <c r="Q466">
        <v>1</v>
      </c>
      <c r="W466">
        <v>0</v>
      </c>
      <c r="X466">
        <v>1753369142</v>
      </c>
      <c r="Y466">
        <v>0.64859999999999984</v>
      </c>
      <c r="AA466">
        <v>0</v>
      </c>
      <c r="AB466">
        <v>14</v>
      </c>
      <c r="AC466">
        <v>0</v>
      </c>
      <c r="AD466">
        <v>0</v>
      </c>
      <c r="AE466">
        <v>0</v>
      </c>
      <c r="AF466">
        <v>14</v>
      </c>
      <c r="AG466">
        <v>0</v>
      </c>
      <c r="AH466">
        <v>0</v>
      </c>
      <c r="AI466">
        <v>1</v>
      </c>
      <c r="AJ466">
        <v>1</v>
      </c>
      <c r="AK466">
        <v>1</v>
      </c>
      <c r="AL466">
        <v>1</v>
      </c>
      <c r="AN466">
        <v>0</v>
      </c>
      <c r="AO466">
        <v>1</v>
      </c>
      <c r="AP466">
        <v>1</v>
      </c>
      <c r="AQ466">
        <v>0</v>
      </c>
      <c r="AR466">
        <v>0</v>
      </c>
      <c r="AS466" t="s">
        <v>3</v>
      </c>
      <c r="AT466">
        <v>0.47</v>
      </c>
      <c r="AU466" t="s">
        <v>286</v>
      </c>
      <c r="AV466">
        <v>0</v>
      </c>
      <c r="AW466">
        <v>2</v>
      </c>
      <c r="AX466">
        <v>76148832</v>
      </c>
      <c r="AY466">
        <v>1</v>
      </c>
      <c r="AZ466">
        <v>0</v>
      </c>
      <c r="BA466">
        <v>471</v>
      </c>
      <c r="BB466">
        <v>0</v>
      </c>
      <c r="BC466">
        <v>0</v>
      </c>
      <c r="BD466">
        <v>0</v>
      </c>
      <c r="BE466">
        <v>0</v>
      </c>
      <c r="BF466">
        <v>0</v>
      </c>
      <c r="BG466">
        <v>0</v>
      </c>
      <c r="BH466">
        <v>0</v>
      </c>
      <c r="BI466">
        <v>0</v>
      </c>
      <c r="BJ466">
        <v>0</v>
      </c>
      <c r="BK466">
        <v>0</v>
      </c>
      <c r="BL466">
        <v>0</v>
      </c>
      <c r="BM466">
        <v>0</v>
      </c>
      <c r="BN466">
        <v>0</v>
      </c>
      <c r="BO466">
        <v>0</v>
      </c>
      <c r="BP466">
        <v>0</v>
      </c>
      <c r="BQ466">
        <v>0</v>
      </c>
      <c r="BR466">
        <v>0</v>
      </c>
      <c r="BS466">
        <v>0</v>
      </c>
      <c r="BT466">
        <v>0</v>
      </c>
      <c r="BU466">
        <v>0</v>
      </c>
      <c r="BV466">
        <v>0</v>
      </c>
      <c r="BW466">
        <v>0</v>
      </c>
      <c r="CX466">
        <f>Y466*Source!I247</f>
        <v>3.2429999999999994</v>
      </c>
      <c r="CY466">
        <f>AB466</f>
        <v>14</v>
      </c>
      <c r="CZ466">
        <f>AF466</f>
        <v>14</v>
      </c>
      <c r="DA466">
        <f>AJ466</f>
        <v>1</v>
      </c>
      <c r="DB466">
        <f>ROUND((ROUND(AT466*CZ466,2)*1.2*1.15),6)</f>
        <v>9.0803999999999991</v>
      </c>
      <c r="DC466">
        <f>ROUND((ROUND(AT466*AG466,2)*1.2*1.15),6)</f>
        <v>0</v>
      </c>
    </row>
    <row r="467" spans="1:107" x14ac:dyDescent="0.2">
      <c r="A467">
        <f>ROW(Source!A247)</f>
        <v>247</v>
      </c>
      <c r="B467">
        <v>76147894</v>
      </c>
      <c r="C467">
        <v>76148822</v>
      </c>
      <c r="D467">
        <v>48975939</v>
      </c>
      <c r="E467">
        <v>1</v>
      </c>
      <c r="F467">
        <v>1</v>
      </c>
      <c r="G467">
        <v>1</v>
      </c>
      <c r="H467">
        <v>2</v>
      </c>
      <c r="I467" t="s">
        <v>789</v>
      </c>
      <c r="J467" t="s">
        <v>790</v>
      </c>
      <c r="K467" t="s">
        <v>791</v>
      </c>
      <c r="L467">
        <v>1368</v>
      </c>
      <c r="N467">
        <v>1011</v>
      </c>
      <c r="O467" t="s">
        <v>633</v>
      </c>
      <c r="P467" t="s">
        <v>633</v>
      </c>
      <c r="Q467">
        <v>1</v>
      </c>
      <c r="W467">
        <v>0</v>
      </c>
      <c r="X467">
        <v>-1322563698</v>
      </c>
      <c r="Y467">
        <v>1.5869999999999997</v>
      </c>
      <c r="AA467">
        <v>0</v>
      </c>
      <c r="AB467">
        <v>30</v>
      </c>
      <c r="AC467">
        <v>0</v>
      </c>
      <c r="AD467">
        <v>0</v>
      </c>
      <c r="AE467">
        <v>0</v>
      </c>
      <c r="AF467">
        <v>30</v>
      </c>
      <c r="AG467">
        <v>0</v>
      </c>
      <c r="AH467">
        <v>0</v>
      </c>
      <c r="AI467">
        <v>1</v>
      </c>
      <c r="AJ467">
        <v>1</v>
      </c>
      <c r="AK467">
        <v>1</v>
      </c>
      <c r="AL467">
        <v>1</v>
      </c>
      <c r="AN467">
        <v>0</v>
      </c>
      <c r="AO467">
        <v>1</v>
      </c>
      <c r="AP467">
        <v>1</v>
      </c>
      <c r="AQ467">
        <v>0</v>
      </c>
      <c r="AR467">
        <v>0</v>
      </c>
      <c r="AS467" t="s">
        <v>3</v>
      </c>
      <c r="AT467">
        <v>1.1499999999999999</v>
      </c>
      <c r="AU467" t="s">
        <v>286</v>
      </c>
      <c r="AV467">
        <v>0</v>
      </c>
      <c r="AW467">
        <v>2</v>
      </c>
      <c r="AX467">
        <v>76148833</v>
      </c>
      <c r="AY467">
        <v>1</v>
      </c>
      <c r="AZ467">
        <v>0</v>
      </c>
      <c r="BA467">
        <v>472</v>
      </c>
      <c r="BB467">
        <v>0</v>
      </c>
      <c r="BC467">
        <v>0</v>
      </c>
      <c r="BD467">
        <v>0</v>
      </c>
      <c r="BE467">
        <v>0</v>
      </c>
      <c r="BF467">
        <v>0</v>
      </c>
      <c r="BG467">
        <v>0</v>
      </c>
      <c r="BH467">
        <v>0</v>
      </c>
      <c r="BI467">
        <v>0</v>
      </c>
      <c r="BJ467">
        <v>0</v>
      </c>
      <c r="BK467">
        <v>0</v>
      </c>
      <c r="BL467">
        <v>0</v>
      </c>
      <c r="BM467">
        <v>0</v>
      </c>
      <c r="BN467">
        <v>0</v>
      </c>
      <c r="BO467">
        <v>0</v>
      </c>
      <c r="BP467">
        <v>0</v>
      </c>
      <c r="BQ467">
        <v>0</v>
      </c>
      <c r="BR467">
        <v>0</v>
      </c>
      <c r="BS467">
        <v>0</v>
      </c>
      <c r="BT467">
        <v>0</v>
      </c>
      <c r="BU467">
        <v>0</v>
      </c>
      <c r="BV467">
        <v>0</v>
      </c>
      <c r="BW467">
        <v>0</v>
      </c>
      <c r="CX467">
        <f>Y467*Source!I247</f>
        <v>7.9349999999999987</v>
      </c>
      <c r="CY467">
        <f>AB467</f>
        <v>30</v>
      </c>
      <c r="CZ467">
        <f>AF467</f>
        <v>30</v>
      </c>
      <c r="DA467">
        <f>AJ467</f>
        <v>1</v>
      </c>
      <c r="DB467">
        <f>ROUND((ROUND(AT467*CZ467,2)*1.2*1.15),6)</f>
        <v>47.61</v>
      </c>
      <c r="DC467">
        <f>ROUND((ROUND(AT467*AG467,2)*1.2*1.15),6)</f>
        <v>0</v>
      </c>
    </row>
    <row r="468" spans="1:107" x14ac:dyDescent="0.2">
      <c r="A468">
        <f>ROW(Source!A247)</f>
        <v>247</v>
      </c>
      <c r="B468">
        <v>76147894</v>
      </c>
      <c r="C468">
        <v>76148822</v>
      </c>
      <c r="D468">
        <v>48977174</v>
      </c>
      <c r="E468">
        <v>1</v>
      </c>
      <c r="F468">
        <v>1</v>
      </c>
      <c r="G468">
        <v>1</v>
      </c>
      <c r="H468">
        <v>2</v>
      </c>
      <c r="I468" t="s">
        <v>676</v>
      </c>
      <c r="J468" t="s">
        <v>677</v>
      </c>
      <c r="K468" t="s">
        <v>678</v>
      </c>
      <c r="L468">
        <v>1368</v>
      </c>
      <c r="N468">
        <v>1011</v>
      </c>
      <c r="O468" t="s">
        <v>633</v>
      </c>
      <c r="P468" t="s">
        <v>633</v>
      </c>
      <c r="Q468">
        <v>1</v>
      </c>
      <c r="W468">
        <v>0</v>
      </c>
      <c r="X468">
        <v>82797005</v>
      </c>
      <c r="Y468">
        <v>5.5199999999999999E-2</v>
      </c>
      <c r="AA468">
        <v>0</v>
      </c>
      <c r="AB468">
        <v>87.17</v>
      </c>
      <c r="AC468">
        <v>11.6</v>
      </c>
      <c r="AD468">
        <v>0</v>
      </c>
      <c r="AE468">
        <v>0</v>
      </c>
      <c r="AF468">
        <v>87.17</v>
      </c>
      <c r="AG468">
        <v>11.6</v>
      </c>
      <c r="AH468">
        <v>0</v>
      </c>
      <c r="AI468">
        <v>1</v>
      </c>
      <c r="AJ468">
        <v>1</v>
      </c>
      <c r="AK468">
        <v>1</v>
      </c>
      <c r="AL468">
        <v>1</v>
      </c>
      <c r="AN468">
        <v>0</v>
      </c>
      <c r="AO468">
        <v>1</v>
      </c>
      <c r="AP468">
        <v>1</v>
      </c>
      <c r="AQ468">
        <v>0</v>
      </c>
      <c r="AR468">
        <v>0</v>
      </c>
      <c r="AS468" t="s">
        <v>3</v>
      </c>
      <c r="AT468">
        <v>0.04</v>
      </c>
      <c r="AU468" t="s">
        <v>286</v>
      </c>
      <c r="AV468">
        <v>0</v>
      </c>
      <c r="AW468">
        <v>2</v>
      </c>
      <c r="AX468">
        <v>76148834</v>
      </c>
      <c r="AY468">
        <v>1</v>
      </c>
      <c r="AZ468">
        <v>0</v>
      </c>
      <c r="BA468">
        <v>473</v>
      </c>
      <c r="BB468">
        <v>0</v>
      </c>
      <c r="BC468">
        <v>0</v>
      </c>
      <c r="BD468">
        <v>0</v>
      </c>
      <c r="BE468">
        <v>0</v>
      </c>
      <c r="BF468">
        <v>0</v>
      </c>
      <c r="BG468">
        <v>0</v>
      </c>
      <c r="BH468">
        <v>0</v>
      </c>
      <c r="BI468">
        <v>0</v>
      </c>
      <c r="BJ468">
        <v>0</v>
      </c>
      <c r="BK468">
        <v>0</v>
      </c>
      <c r="BL468">
        <v>0</v>
      </c>
      <c r="BM468">
        <v>0</v>
      </c>
      <c r="BN468">
        <v>0</v>
      </c>
      <c r="BO468">
        <v>0</v>
      </c>
      <c r="BP468">
        <v>0</v>
      </c>
      <c r="BQ468">
        <v>0</v>
      </c>
      <c r="BR468">
        <v>0</v>
      </c>
      <c r="BS468">
        <v>0</v>
      </c>
      <c r="BT468">
        <v>0</v>
      </c>
      <c r="BU468">
        <v>0</v>
      </c>
      <c r="BV468">
        <v>0</v>
      </c>
      <c r="BW468">
        <v>0</v>
      </c>
      <c r="CX468">
        <f>Y468*Source!I247</f>
        <v>0.27600000000000002</v>
      </c>
      <c r="CY468">
        <f>AB468</f>
        <v>87.17</v>
      </c>
      <c r="CZ468">
        <f>AF468</f>
        <v>87.17</v>
      </c>
      <c r="DA468">
        <f>AJ468</f>
        <v>1</v>
      </c>
      <c r="DB468">
        <f>ROUND((ROUND(AT468*CZ468,2)*1.2*1.15),6)</f>
        <v>4.8162000000000003</v>
      </c>
      <c r="DC468">
        <f>ROUND((ROUND(AT468*AG468,2)*1.2*1.15),6)</f>
        <v>0.63480000000000003</v>
      </c>
    </row>
    <row r="469" spans="1:107" x14ac:dyDescent="0.2">
      <c r="A469">
        <f>ROW(Source!A247)</f>
        <v>247</v>
      </c>
      <c r="B469">
        <v>76147894</v>
      </c>
      <c r="C469">
        <v>76148822</v>
      </c>
      <c r="D469">
        <v>48901204</v>
      </c>
      <c r="E469">
        <v>1</v>
      </c>
      <c r="F469">
        <v>1</v>
      </c>
      <c r="G469">
        <v>1</v>
      </c>
      <c r="H469">
        <v>3</v>
      </c>
      <c r="I469" t="s">
        <v>792</v>
      </c>
      <c r="J469" t="s">
        <v>793</v>
      </c>
      <c r="K469" t="s">
        <v>794</v>
      </c>
      <c r="L469">
        <v>1348</v>
      </c>
      <c r="N469">
        <v>1009</v>
      </c>
      <c r="O469" t="s">
        <v>362</v>
      </c>
      <c r="P469" t="s">
        <v>362</v>
      </c>
      <c r="Q469">
        <v>1000</v>
      </c>
      <c r="W469">
        <v>0</v>
      </c>
      <c r="X469">
        <v>677425913</v>
      </c>
      <c r="Y469">
        <v>1.2E-2</v>
      </c>
      <c r="AA469">
        <v>1383.1</v>
      </c>
      <c r="AB469">
        <v>0</v>
      </c>
      <c r="AC469">
        <v>0</v>
      </c>
      <c r="AD469">
        <v>0</v>
      </c>
      <c r="AE469">
        <v>1383.1</v>
      </c>
      <c r="AF469">
        <v>0</v>
      </c>
      <c r="AG469">
        <v>0</v>
      </c>
      <c r="AH469">
        <v>0</v>
      </c>
      <c r="AI469">
        <v>1</v>
      </c>
      <c r="AJ469">
        <v>1</v>
      </c>
      <c r="AK469">
        <v>1</v>
      </c>
      <c r="AL469">
        <v>1</v>
      </c>
      <c r="AN469">
        <v>0</v>
      </c>
      <c r="AO469">
        <v>1</v>
      </c>
      <c r="AP469">
        <v>0</v>
      </c>
      <c r="AQ469">
        <v>0</v>
      </c>
      <c r="AR469">
        <v>0</v>
      </c>
      <c r="AS469" t="s">
        <v>3</v>
      </c>
      <c r="AT469">
        <v>1.2E-2</v>
      </c>
      <c r="AU469" t="s">
        <v>3</v>
      </c>
      <c r="AV469">
        <v>0</v>
      </c>
      <c r="AW469">
        <v>2</v>
      </c>
      <c r="AX469">
        <v>76148835</v>
      </c>
      <c r="AY469">
        <v>1</v>
      </c>
      <c r="AZ469">
        <v>0</v>
      </c>
      <c r="BA469">
        <v>474</v>
      </c>
      <c r="BB469">
        <v>0</v>
      </c>
      <c r="BC469">
        <v>0</v>
      </c>
      <c r="BD469">
        <v>0</v>
      </c>
      <c r="BE469">
        <v>0</v>
      </c>
      <c r="BF469">
        <v>0</v>
      </c>
      <c r="BG469">
        <v>0</v>
      </c>
      <c r="BH469">
        <v>0</v>
      </c>
      <c r="BI469">
        <v>0</v>
      </c>
      <c r="BJ469">
        <v>0</v>
      </c>
      <c r="BK469">
        <v>0</v>
      </c>
      <c r="BL469">
        <v>0</v>
      </c>
      <c r="BM469">
        <v>0</v>
      </c>
      <c r="BN469">
        <v>0</v>
      </c>
      <c r="BO469">
        <v>0</v>
      </c>
      <c r="BP469">
        <v>0</v>
      </c>
      <c r="BQ469">
        <v>0</v>
      </c>
      <c r="BR469">
        <v>0</v>
      </c>
      <c r="BS469">
        <v>0</v>
      </c>
      <c r="BT469">
        <v>0</v>
      </c>
      <c r="BU469">
        <v>0</v>
      </c>
      <c r="BV469">
        <v>0</v>
      </c>
      <c r="BW469">
        <v>0</v>
      </c>
      <c r="CX469">
        <f>Y469*Source!I247</f>
        <v>0.06</v>
      </c>
      <c r="CY469">
        <f>AA469</f>
        <v>1383.1</v>
      </c>
      <c r="CZ469">
        <f>AE469</f>
        <v>1383.1</v>
      </c>
      <c r="DA469">
        <f>AI469</f>
        <v>1</v>
      </c>
      <c r="DB469">
        <f>ROUND(ROUND(AT469*CZ469,2),6)</f>
        <v>16.600000000000001</v>
      </c>
      <c r="DC469">
        <f>ROUND(ROUND(AT469*AG469,2),6)</f>
        <v>0</v>
      </c>
    </row>
    <row r="470" spans="1:107" x14ac:dyDescent="0.2">
      <c r="A470">
        <f>ROW(Source!A247)</f>
        <v>247</v>
      </c>
      <c r="B470">
        <v>76147894</v>
      </c>
      <c r="C470">
        <v>76148822</v>
      </c>
      <c r="D470">
        <v>48900850</v>
      </c>
      <c r="E470">
        <v>1</v>
      </c>
      <c r="F470">
        <v>1</v>
      </c>
      <c r="G470">
        <v>1</v>
      </c>
      <c r="H470">
        <v>3</v>
      </c>
      <c r="I470" t="s">
        <v>795</v>
      </c>
      <c r="J470" t="s">
        <v>796</v>
      </c>
      <c r="K470" t="s">
        <v>797</v>
      </c>
      <c r="L470">
        <v>1348</v>
      </c>
      <c r="N470">
        <v>1009</v>
      </c>
      <c r="O470" t="s">
        <v>362</v>
      </c>
      <c r="P470" t="s">
        <v>362</v>
      </c>
      <c r="Q470">
        <v>1000</v>
      </c>
      <c r="W470">
        <v>0</v>
      </c>
      <c r="X470">
        <v>839148163</v>
      </c>
      <c r="Y470">
        <v>4.1999999999999997E-3</v>
      </c>
      <c r="AA470">
        <v>30030</v>
      </c>
      <c r="AB470">
        <v>0</v>
      </c>
      <c r="AC470">
        <v>0</v>
      </c>
      <c r="AD470">
        <v>0</v>
      </c>
      <c r="AE470">
        <v>30030</v>
      </c>
      <c r="AF470">
        <v>0</v>
      </c>
      <c r="AG470">
        <v>0</v>
      </c>
      <c r="AH470">
        <v>0</v>
      </c>
      <c r="AI470">
        <v>1</v>
      </c>
      <c r="AJ470">
        <v>1</v>
      </c>
      <c r="AK470">
        <v>1</v>
      </c>
      <c r="AL470">
        <v>1</v>
      </c>
      <c r="AN470">
        <v>0</v>
      </c>
      <c r="AO470">
        <v>1</v>
      </c>
      <c r="AP470">
        <v>0</v>
      </c>
      <c r="AQ470">
        <v>0</v>
      </c>
      <c r="AR470">
        <v>0</v>
      </c>
      <c r="AS470" t="s">
        <v>3</v>
      </c>
      <c r="AT470">
        <v>4.1999999999999997E-3</v>
      </c>
      <c r="AU470" t="s">
        <v>3</v>
      </c>
      <c r="AV470">
        <v>0</v>
      </c>
      <c r="AW470">
        <v>2</v>
      </c>
      <c r="AX470">
        <v>76148836</v>
      </c>
      <c r="AY470">
        <v>1</v>
      </c>
      <c r="AZ470">
        <v>0</v>
      </c>
      <c r="BA470">
        <v>475</v>
      </c>
      <c r="BB470">
        <v>0</v>
      </c>
      <c r="BC470">
        <v>0</v>
      </c>
      <c r="BD470">
        <v>0</v>
      </c>
      <c r="BE470">
        <v>0</v>
      </c>
      <c r="BF470">
        <v>0</v>
      </c>
      <c r="BG470">
        <v>0</v>
      </c>
      <c r="BH470">
        <v>0</v>
      </c>
      <c r="BI470">
        <v>0</v>
      </c>
      <c r="BJ470">
        <v>0</v>
      </c>
      <c r="BK470">
        <v>0</v>
      </c>
      <c r="BL470">
        <v>0</v>
      </c>
      <c r="BM470">
        <v>0</v>
      </c>
      <c r="BN470">
        <v>0</v>
      </c>
      <c r="BO470">
        <v>0</v>
      </c>
      <c r="BP470">
        <v>0</v>
      </c>
      <c r="BQ470">
        <v>0</v>
      </c>
      <c r="BR470">
        <v>0</v>
      </c>
      <c r="BS470">
        <v>0</v>
      </c>
      <c r="BT470">
        <v>0</v>
      </c>
      <c r="BU470">
        <v>0</v>
      </c>
      <c r="BV470">
        <v>0</v>
      </c>
      <c r="BW470">
        <v>0</v>
      </c>
      <c r="CX470">
        <f>Y470*Source!I247</f>
        <v>2.0999999999999998E-2</v>
      </c>
      <c r="CY470">
        <f>AA470</f>
        <v>30030</v>
      </c>
      <c r="CZ470">
        <f>AE470</f>
        <v>30030</v>
      </c>
      <c r="DA470">
        <f>AI470</f>
        <v>1</v>
      </c>
      <c r="DB470">
        <f>ROUND(ROUND(AT470*CZ470,2),6)</f>
        <v>126.13</v>
      </c>
      <c r="DC470">
        <f>ROUND(ROUND(AT470*AG470,2),6)</f>
        <v>0</v>
      </c>
    </row>
    <row r="471" spans="1:107" x14ac:dyDescent="0.2">
      <c r="A471">
        <f>ROW(Source!A247)</f>
        <v>247</v>
      </c>
      <c r="B471">
        <v>76147894</v>
      </c>
      <c r="C471">
        <v>76148822</v>
      </c>
      <c r="D471">
        <v>48907032</v>
      </c>
      <c r="E471">
        <v>1</v>
      </c>
      <c r="F471">
        <v>1</v>
      </c>
      <c r="G471">
        <v>1</v>
      </c>
      <c r="H471">
        <v>3</v>
      </c>
      <c r="I471" t="s">
        <v>798</v>
      </c>
      <c r="J471" t="s">
        <v>799</v>
      </c>
      <c r="K471" t="s">
        <v>800</v>
      </c>
      <c r="L471">
        <v>1348</v>
      </c>
      <c r="N471">
        <v>1009</v>
      </c>
      <c r="O471" t="s">
        <v>362</v>
      </c>
      <c r="P471" t="s">
        <v>362</v>
      </c>
      <c r="Q471">
        <v>1000</v>
      </c>
      <c r="W471">
        <v>0</v>
      </c>
      <c r="X471">
        <v>328696185</v>
      </c>
      <c r="Y471">
        <v>5.9999999999999995E-4</v>
      </c>
      <c r="AA471">
        <v>10315.01</v>
      </c>
      <c r="AB471">
        <v>0</v>
      </c>
      <c r="AC471">
        <v>0</v>
      </c>
      <c r="AD471">
        <v>0</v>
      </c>
      <c r="AE471">
        <v>10315.01</v>
      </c>
      <c r="AF471">
        <v>0</v>
      </c>
      <c r="AG471">
        <v>0</v>
      </c>
      <c r="AH471">
        <v>0</v>
      </c>
      <c r="AI471">
        <v>1</v>
      </c>
      <c r="AJ471">
        <v>1</v>
      </c>
      <c r="AK471">
        <v>1</v>
      </c>
      <c r="AL471">
        <v>1</v>
      </c>
      <c r="AN471">
        <v>0</v>
      </c>
      <c r="AO471">
        <v>1</v>
      </c>
      <c r="AP471">
        <v>0</v>
      </c>
      <c r="AQ471">
        <v>0</v>
      </c>
      <c r="AR471">
        <v>0</v>
      </c>
      <c r="AS471" t="s">
        <v>3</v>
      </c>
      <c r="AT471">
        <v>5.9999999999999995E-4</v>
      </c>
      <c r="AU471" t="s">
        <v>3</v>
      </c>
      <c r="AV471">
        <v>0</v>
      </c>
      <c r="AW471">
        <v>2</v>
      </c>
      <c r="AX471">
        <v>76148838</v>
      </c>
      <c r="AY471">
        <v>1</v>
      </c>
      <c r="AZ471">
        <v>0</v>
      </c>
      <c r="BA471">
        <v>477</v>
      </c>
      <c r="BB471">
        <v>0</v>
      </c>
      <c r="BC471">
        <v>0</v>
      </c>
      <c r="BD471">
        <v>0</v>
      </c>
      <c r="BE471">
        <v>0</v>
      </c>
      <c r="BF471">
        <v>0</v>
      </c>
      <c r="BG471">
        <v>0</v>
      </c>
      <c r="BH471">
        <v>0</v>
      </c>
      <c r="BI471">
        <v>0</v>
      </c>
      <c r="BJ471">
        <v>0</v>
      </c>
      <c r="BK471">
        <v>0</v>
      </c>
      <c r="BL471">
        <v>0</v>
      </c>
      <c r="BM471">
        <v>0</v>
      </c>
      <c r="BN471">
        <v>0</v>
      </c>
      <c r="BO471">
        <v>0</v>
      </c>
      <c r="BP471">
        <v>0</v>
      </c>
      <c r="BQ471">
        <v>0</v>
      </c>
      <c r="BR471">
        <v>0</v>
      </c>
      <c r="BS471">
        <v>0</v>
      </c>
      <c r="BT471">
        <v>0</v>
      </c>
      <c r="BU471">
        <v>0</v>
      </c>
      <c r="BV471">
        <v>0</v>
      </c>
      <c r="BW471">
        <v>0</v>
      </c>
      <c r="CX471">
        <f>Y471*Source!I247</f>
        <v>2.9999999999999996E-3</v>
      </c>
      <c r="CY471">
        <f>AA471</f>
        <v>10315.01</v>
      </c>
      <c r="CZ471">
        <f>AE471</f>
        <v>10315.01</v>
      </c>
      <c r="DA471">
        <f>AI471</f>
        <v>1</v>
      </c>
      <c r="DB471">
        <f>ROUND(ROUND(AT471*CZ471,2),6)</f>
        <v>6.19</v>
      </c>
      <c r="DC471">
        <f>ROUND(ROUND(AT471*AG471,2),6)</f>
        <v>0</v>
      </c>
    </row>
    <row r="472" spans="1:107" x14ac:dyDescent="0.2">
      <c r="A472">
        <f>ROW(Source!A247)</f>
        <v>247</v>
      </c>
      <c r="B472">
        <v>76147894</v>
      </c>
      <c r="C472">
        <v>76148822</v>
      </c>
      <c r="D472">
        <v>48908514</v>
      </c>
      <c r="E472">
        <v>1</v>
      </c>
      <c r="F472">
        <v>1</v>
      </c>
      <c r="G472">
        <v>1</v>
      </c>
      <c r="H472">
        <v>3</v>
      </c>
      <c r="I472" t="s">
        <v>801</v>
      </c>
      <c r="J472" t="s">
        <v>802</v>
      </c>
      <c r="K472" t="s">
        <v>803</v>
      </c>
      <c r="L472">
        <v>1339</v>
      </c>
      <c r="N472">
        <v>1007</v>
      </c>
      <c r="O472" t="s">
        <v>643</v>
      </c>
      <c r="P472" t="s">
        <v>643</v>
      </c>
      <c r="Q472">
        <v>1</v>
      </c>
      <c r="W472">
        <v>0</v>
      </c>
      <c r="X472">
        <v>-1605324268</v>
      </c>
      <c r="Y472">
        <v>1.9000000000000001E-4</v>
      </c>
      <c r="AA472">
        <v>1100</v>
      </c>
      <c r="AB472">
        <v>0</v>
      </c>
      <c r="AC472">
        <v>0</v>
      </c>
      <c r="AD472">
        <v>0</v>
      </c>
      <c r="AE472">
        <v>1100</v>
      </c>
      <c r="AF472">
        <v>0</v>
      </c>
      <c r="AG472">
        <v>0</v>
      </c>
      <c r="AH472">
        <v>0</v>
      </c>
      <c r="AI472">
        <v>1</v>
      </c>
      <c r="AJ472">
        <v>1</v>
      </c>
      <c r="AK472">
        <v>1</v>
      </c>
      <c r="AL472">
        <v>1</v>
      </c>
      <c r="AN472">
        <v>0</v>
      </c>
      <c r="AO472">
        <v>1</v>
      </c>
      <c r="AP472">
        <v>0</v>
      </c>
      <c r="AQ472">
        <v>0</v>
      </c>
      <c r="AR472">
        <v>0</v>
      </c>
      <c r="AS472" t="s">
        <v>3</v>
      </c>
      <c r="AT472">
        <v>1.9000000000000001E-4</v>
      </c>
      <c r="AU472" t="s">
        <v>3</v>
      </c>
      <c r="AV472">
        <v>0</v>
      </c>
      <c r="AW472">
        <v>2</v>
      </c>
      <c r="AX472">
        <v>76148839</v>
      </c>
      <c r="AY472">
        <v>1</v>
      </c>
      <c r="AZ472">
        <v>0</v>
      </c>
      <c r="BA472">
        <v>478</v>
      </c>
      <c r="BB472">
        <v>0</v>
      </c>
      <c r="BC472">
        <v>0</v>
      </c>
      <c r="BD472">
        <v>0</v>
      </c>
      <c r="BE472">
        <v>0</v>
      </c>
      <c r="BF472">
        <v>0</v>
      </c>
      <c r="BG472">
        <v>0</v>
      </c>
      <c r="BH472">
        <v>0</v>
      </c>
      <c r="BI472">
        <v>0</v>
      </c>
      <c r="BJ472">
        <v>0</v>
      </c>
      <c r="BK472">
        <v>0</v>
      </c>
      <c r="BL472">
        <v>0</v>
      </c>
      <c r="BM472">
        <v>0</v>
      </c>
      <c r="BN472">
        <v>0</v>
      </c>
      <c r="BO472">
        <v>0</v>
      </c>
      <c r="BP472">
        <v>0</v>
      </c>
      <c r="BQ472">
        <v>0</v>
      </c>
      <c r="BR472">
        <v>0</v>
      </c>
      <c r="BS472">
        <v>0</v>
      </c>
      <c r="BT472">
        <v>0</v>
      </c>
      <c r="BU472">
        <v>0</v>
      </c>
      <c r="BV472">
        <v>0</v>
      </c>
      <c r="BW472">
        <v>0</v>
      </c>
      <c r="CX472">
        <f>Y472*Source!I247</f>
        <v>9.5000000000000011E-4</v>
      </c>
      <c r="CY472">
        <f>AA472</f>
        <v>1100</v>
      </c>
      <c r="CZ472">
        <f>AE472</f>
        <v>1100</v>
      </c>
      <c r="DA472">
        <f>AI472</f>
        <v>1</v>
      </c>
      <c r="DB472">
        <f>ROUND(ROUND(AT472*CZ472,2),6)</f>
        <v>0.21</v>
      </c>
      <c r="DC472">
        <f>ROUND(ROUND(AT472*AG472,2),6)</f>
        <v>0</v>
      </c>
    </row>
    <row r="473" spans="1:107" x14ac:dyDescent="0.2">
      <c r="A473">
        <f>ROW(Source!A248)</f>
        <v>248</v>
      </c>
      <c r="B473">
        <v>76147896</v>
      </c>
      <c r="C473">
        <v>76148840</v>
      </c>
      <c r="D473">
        <v>42326370</v>
      </c>
      <c r="E473">
        <v>1</v>
      </c>
      <c r="F473">
        <v>1</v>
      </c>
      <c r="G473">
        <v>1</v>
      </c>
      <c r="H473">
        <v>1</v>
      </c>
      <c r="I473" t="s">
        <v>662</v>
      </c>
      <c r="J473" t="s">
        <v>3</v>
      </c>
      <c r="K473" t="s">
        <v>663</v>
      </c>
      <c r="L473">
        <v>1369</v>
      </c>
      <c r="N473">
        <v>1013</v>
      </c>
      <c r="O473" t="s">
        <v>623</v>
      </c>
      <c r="P473" t="s">
        <v>623</v>
      </c>
      <c r="Q473">
        <v>1</v>
      </c>
      <c r="W473">
        <v>0</v>
      </c>
      <c r="X473">
        <v>489703996</v>
      </c>
      <c r="Y473">
        <v>10.8468</v>
      </c>
      <c r="AA473">
        <v>0</v>
      </c>
      <c r="AB473">
        <v>0</v>
      </c>
      <c r="AC473">
        <v>0</v>
      </c>
      <c r="AD473">
        <v>9.6199999999999992</v>
      </c>
      <c r="AE473">
        <v>0</v>
      </c>
      <c r="AF473">
        <v>0</v>
      </c>
      <c r="AG473">
        <v>0</v>
      </c>
      <c r="AH473">
        <v>9.6199999999999992</v>
      </c>
      <c r="AI473">
        <v>1</v>
      </c>
      <c r="AJ473">
        <v>1</v>
      </c>
      <c r="AK473">
        <v>1</v>
      </c>
      <c r="AL473">
        <v>1</v>
      </c>
      <c r="AN473">
        <v>0</v>
      </c>
      <c r="AO473">
        <v>1</v>
      </c>
      <c r="AP473">
        <v>1</v>
      </c>
      <c r="AQ473">
        <v>0</v>
      </c>
      <c r="AR473">
        <v>0</v>
      </c>
      <c r="AS473" t="s">
        <v>3</v>
      </c>
      <c r="AT473">
        <v>7.86</v>
      </c>
      <c r="AU473" t="s">
        <v>286</v>
      </c>
      <c r="AV473">
        <v>1</v>
      </c>
      <c r="AW473">
        <v>2</v>
      </c>
      <c r="AX473">
        <v>76148850</v>
      </c>
      <c r="AY473">
        <v>1</v>
      </c>
      <c r="AZ473">
        <v>0</v>
      </c>
      <c r="BA473">
        <v>479</v>
      </c>
      <c r="BB473">
        <v>0</v>
      </c>
      <c r="BC473">
        <v>0</v>
      </c>
      <c r="BD473">
        <v>0</v>
      </c>
      <c r="BE473">
        <v>0</v>
      </c>
      <c r="BF473">
        <v>0</v>
      </c>
      <c r="BG473">
        <v>0</v>
      </c>
      <c r="BH473">
        <v>0</v>
      </c>
      <c r="BI473">
        <v>0</v>
      </c>
      <c r="BJ473">
        <v>0</v>
      </c>
      <c r="BK473">
        <v>0</v>
      </c>
      <c r="BL473">
        <v>0</v>
      </c>
      <c r="BM473">
        <v>0</v>
      </c>
      <c r="BN473">
        <v>0</v>
      </c>
      <c r="BO473">
        <v>0</v>
      </c>
      <c r="BP473">
        <v>0</v>
      </c>
      <c r="BQ473">
        <v>0</v>
      </c>
      <c r="BR473">
        <v>0</v>
      </c>
      <c r="BS473">
        <v>0</v>
      </c>
      <c r="BT473">
        <v>0</v>
      </c>
      <c r="BU473">
        <v>0</v>
      </c>
      <c r="BV473">
        <v>0</v>
      </c>
      <c r="BW473">
        <v>0</v>
      </c>
      <c r="CX473">
        <f>Y473*Source!I248</f>
        <v>65.080799999999996</v>
      </c>
      <c r="CY473">
        <f>AD473</f>
        <v>9.6199999999999992</v>
      </c>
      <c r="CZ473">
        <f>AH473</f>
        <v>9.6199999999999992</v>
      </c>
      <c r="DA473">
        <f>AL473</f>
        <v>1</v>
      </c>
      <c r="DB473">
        <f>ROUND((ROUND(AT473*CZ473,2)*1.2*1.15),6)</f>
        <v>104.34180000000001</v>
      </c>
      <c r="DC473">
        <f>ROUND((ROUND(AT473*AG473,2)*1.2*1.15),6)</f>
        <v>0</v>
      </c>
    </row>
    <row r="474" spans="1:107" x14ac:dyDescent="0.2">
      <c r="A474">
        <f>ROW(Source!A248)</f>
        <v>248</v>
      </c>
      <c r="B474">
        <v>76147896</v>
      </c>
      <c r="C474">
        <v>76148840</v>
      </c>
      <c r="D474">
        <v>121548</v>
      </c>
      <c r="E474">
        <v>1</v>
      </c>
      <c r="F474">
        <v>1</v>
      </c>
      <c r="G474">
        <v>1</v>
      </c>
      <c r="H474">
        <v>1</v>
      </c>
      <c r="I474" t="s">
        <v>30</v>
      </c>
      <c r="J474" t="s">
        <v>3</v>
      </c>
      <c r="K474" t="s">
        <v>628</v>
      </c>
      <c r="L474">
        <v>608254</v>
      </c>
      <c r="N474">
        <v>1013</v>
      </c>
      <c r="O474" t="s">
        <v>629</v>
      </c>
      <c r="P474" t="s">
        <v>629</v>
      </c>
      <c r="Q474">
        <v>1</v>
      </c>
      <c r="W474">
        <v>0</v>
      </c>
      <c r="X474">
        <v>-185737400</v>
      </c>
      <c r="Y474">
        <v>1.38E-2</v>
      </c>
      <c r="AA474">
        <v>0</v>
      </c>
      <c r="AB474">
        <v>0</v>
      </c>
      <c r="AC474">
        <v>0</v>
      </c>
      <c r="AD474">
        <v>0</v>
      </c>
      <c r="AE474">
        <v>0</v>
      </c>
      <c r="AF474">
        <v>0</v>
      </c>
      <c r="AG474">
        <v>0</v>
      </c>
      <c r="AH474">
        <v>0</v>
      </c>
      <c r="AI474">
        <v>1</v>
      </c>
      <c r="AJ474">
        <v>1</v>
      </c>
      <c r="AK474">
        <v>1</v>
      </c>
      <c r="AL474">
        <v>1</v>
      </c>
      <c r="AN474">
        <v>0</v>
      </c>
      <c r="AO474">
        <v>1</v>
      </c>
      <c r="AP474">
        <v>1</v>
      </c>
      <c r="AQ474">
        <v>0</v>
      </c>
      <c r="AR474">
        <v>0</v>
      </c>
      <c r="AS474" t="s">
        <v>3</v>
      </c>
      <c r="AT474">
        <v>0.01</v>
      </c>
      <c r="AU474" t="s">
        <v>286</v>
      </c>
      <c r="AV474">
        <v>2</v>
      </c>
      <c r="AW474">
        <v>2</v>
      </c>
      <c r="AX474">
        <v>76148851</v>
      </c>
      <c r="AY474">
        <v>1</v>
      </c>
      <c r="AZ474">
        <v>0</v>
      </c>
      <c r="BA474">
        <v>480</v>
      </c>
      <c r="BB474">
        <v>0</v>
      </c>
      <c r="BC474">
        <v>0</v>
      </c>
      <c r="BD474">
        <v>0</v>
      </c>
      <c r="BE474">
        <v>0</v>
      </c>
      <c r="BF474">
        <v>0</v>
      </c>
      <c r="BG474">
        <v>0</v>
      </c>
      <c r="BH474">
        <v>0</v>
      </c>
      <c r="BI474">
        <v>0</v>
      </c>
      <c r="BJ474">
        <v>0</v>
      </c>
      <c r="BK474">
        <v>0</v>
      </c>
      <c r="BL474">
        <v>0</v>
      </c>
      <c r="BM474">
        <v>0</v>
      </c>
      <c r="BN474">
        <v>0</v>
      </c>
      <c r="BO474">
        <v>0</v>
      </c>
      <c r="BP474">
        <v>0</v>
      </c>
      <c r="BQ474">
        <v>0</v>
      </c>
      <c r="BR474">
        <v>0</v>
      </c>
      <c r="BS474">
        <v>0</v>
      </c>
      <c r="BT474">
        <v>0</v>
      </c>
      <c r="BU474">
        <v>0</v>
      </c>
      <c r="BV474">
        <v>0</v>
      </c>
      <c r="BW474">
        <v>0</v>
      </c>
      <c r="CX474">
        <f>Y474*Source!I248</f>
        <v>8.2799999999999999E-2</v>
      </c>
      <c r="CY474">
        <f>AD474</f>
        <v>0</v>
      </c>
      <c r="CZ474">
        <f>AH474</f>
        <v>0</v>
      </c>
      <c r="DA474">
        <f>AL474</f>
        <v>1</v>
      </c>
      <c r="DB474">
        <f>ROUND((ROUND(AT474*CZ474,2)*1.2*1.15),6)</f>
        <v>0</v>
      </c>
      <c r="DC474">
        <f>ROUND((ROUND(AT474*AG474,2)*1.2*1.15),6)</f>
        <v>0</v>
      </c>
    </row>
    <row r="475" spans="1:107" x14ac:dyDescent="0.2">
      <c r="A475">
        <f>ROW(Source!A248)</f>
        <v>248</v>
      </c>
      <c r="B475">
        <v>76147896</v>
      </c>
      <c r="C475">
        <v>76148840</v>
      </c>
      <c r="D475">
        <v>48975304</v>
      </c>
      <c r="E475">
        <v>1</v>
      </c>
      <c r="F475">
        <v>1</v>
      </c>
      <c r="G475">
        <v>1</v>
      </c>
      <c r="H475">
        <v>2</v>
      </c>
      <c r="I475" t="s">
        <v>664</v>
      </c>
      <c r="J475" t="s">
        <v>665</v>
      </c>
      <c r="K475" t="s">
        <v>666</v>
      </c>
      <c r="L475">
        <v>1368</v>
      </c>
      <c r="N475">
        <v>1011</v>
      </c>
      <c r="O475" t="s">
        <v>633</v>
      </c>
      <c r="P475" t="s">
        <v>633</v>
      </c>
      <c r="Q475">
        <v>1</v>
      </c>
      <c r="W475">
        <v>0</v>
      </c>
      <c r="X475">
        <v>-1000709144</v>
      </c>
      <c r="Y475">
        <v>1.38E-2</v>
      </c>
      <c r="AA475">
        <v>0</v>
      </c>
      <c r="AB475">
        <v>134.65</v>
      </c>
      <c r="AC475">
        <v>13.5</v>
      </c>
      <c r="AD475">
        <v>0</v>
      </c>
      <c r="AE475">
        <v>0</v>
      </c>
      <c r="AF475">
        <v>134.65</v>
      </c>
      <c r="AG475">
        <v>13.5</v>
      </c>
      <c r="AH475">
        <v>0</v>
      </c>
      <c r="AI475">
        <v>1</v>
      </c>
      <c r="AJ475">
        <v>1</v>
      </c>
      <c r="AK475">
        <v>1</v>
      </c>
      <c r="AL475">
        <v>1</v>
      </c>
      <c r="AN475">
        <v>0</v>
      </c>
      <c r="AO475">
        <v>1</v>
      </c>
      <c r="AP475">
        <v>1</v>
      </c>
      <c r="AQ475">
        <v>0</v>
      </c>
      <c r="AR475">
        <v>0</v>
      </c>
      <c r="AS475" t="s">
        <v>3</v>
      </c>
      <c r="AT475">
        <v>0.01</v>
      </c>
      <c r="AU475" t="s">
        <v>286</v>
      </c>
      <c r="AV475">
        <v>0</v>
      </c>
      <c r="AW475">
        <v>2</v>
      </c>
      <c r="AX475">
        <v>76148852</v>
      </c>
      <c r="AY475">
        <v>1</v>
      </c>
      <c r="AZ475">
        <v>0</v>
      </c>
      <c r="BA475">
        <v>481</v>
      </c>
      <c r="BB475">
        <v>0</v>
      </c>
      <c r="BC475">
        <v>0</v>
      </c>
      <c r="BD475">
        <v>0</v>
      </c>
      <c r="BE475">
        <v>0</v>
      </c>
      <c r="BF475">
        <v>0</v>
      </c>
      <c r="BG475">
        <v>0</v>
      </c>
      <c r="BH475">
        <v>0</v>
      </c>
      <c r="BI475">
        <v>0</v>
      </c>
      <c r="BJ475">
        <v>0</v>
      </c>
      <c r="BK475">
        <v>0</v>
      </c>
      <c r="BL475">
        <v>0</v>
      </c>
      <c r="BM475">
        <v>0</v>
      </c>
      <c r="BN475">
        <v>0</v>
      </c>
      <c r="BO475">
        <v>0</v>
      </c>
      <c r="BP475">
        <v>0</v>
      </c>
      <c r="BQ475">
        <v>0</v>
      </c>
      <c r="BR475">
        <v>0</v>
      </c>
      <c r="BS475">
        <v>0</v>
      </c>
      <c r="BT475">
        <v>0</v>
      </c>
      <c r="BU475">
        <v>0</v>
      </c>
      <c r="BV475">
        <v>0</v>
      </c>
      <c r="BW475">
        <v>0</v>
      </c>
      <c r="CX475">
        <f>Y475*Source!I248</f>
        <v>8.2799999999999999E-2</v>
      </c>
      <c r="CY475">
        <f>AB475</f>
        <v>134.65</v>
      </c>
      <c r="CZ475">
        <f>AF475</f>
        <v>134.65</v>
      </c>
      <c r="DA475">
        <f>AJ475</f>
        <v>1</v>
      </c>
      <c r="DB475">
        <f>ROUND((ROUND(AT475*CZ475,2)*1.2*1.15),6)</f>
        <v>1.863</v>
      </c>
      <c r="DC475">
        <f>ROUND((ROUND(AT475*AG475,2)*1.2*1.15),6)</f>
        <v>0.19320000000000001</v>
      </c>
    </row>
    <row r="476" spans="1:107" x14ac:dyDescent="0.2">
      <c r="A476">
        <f>ROW(Source!A248)</f>
        <v>248</v>
      </c>
      <c r="B476">
        <v>76147896</v>
      </c>
      <c r="C476">
        <v>76148840</v>
      </c>
      <c r="D476">
        <v>48977174</v>
      </c>
      <c r="E476">
        <v>1</v>
      </c>
      <c r="F476">
        <v>1</v>
      </c>
      <c r="G476">
        <v>1</v>
      </c>
      <c r="H476">
        <v>2</v>
      </c>
      <c r="I476" t="s">
        <v>676</v>
      </c>
      <c r="J476" t="s">
        <v>677</v>
      </c>
      <c r="K476" t="s">
        <v>678</v>
      </c>
      <c r="L476">
        <v>1368</v>
      </c>
      <c r="N476">
        <v>1011</v>
      </c>
      <c r="O476" t="s">
        <v>633</v>
      </c>
      <c r="P476" t="s">
        <v>633</v>
      </c>
      <c r="Q476">
        <v>1</v>
      </c>
      <c r="W476">
        <v>0</v>
      </c>
      <c r="X476">
        <v>82797005</v>
      </c>
      <c r="Y476">
        <v>1.38E-2</v>
      </c>
      <c r="AA476">
        <v>0</v>
      </c>
      <c r="AB476">
        <v>87.17</v>
      </c>
      <c r="AC476">
        <v>11.6</v>
      </c>
      <c r="AD476">
        <v>0</v>
      </c>
      <c r="AE476">
        <v>0</v>
      </c>
      <c r="AF476">
        <v>87.17</v>
      </c>
      <c r="AG476">
        <v>11.6</v>
      </c>
      <c r="AH476">
        <v>0</v>
      </c>
      <c r="AI476">
        <v>1</v>
      </c>
      <c r="AJ476">
        <v>1</v>
      </c>
      <c r="AK476">
        <v>1</v>
      </c>
      <c r="AL476">
        <v>1</v>
      </c>
      <c r="AN476">
        <v>0</v>
      </c>
      <c r="AO476">
        <v>1</v>
      </c>
      <c r="AP476">
        <v>1</v>
      </c>
      <c r="AQ476">
        <v>0</v>
      </c>
      <c r="AR476">
        <v>0</v>
      </c>
      <c r="AS476" t="s">
        <v>3</v>
      </c>
      <c r="AT476">
        <v>0.01</v>
      </c>
      <c r="AU476" t="s">
        <v>286</v>
      </c>
      <c r="AV476">
        <v>0</v>
      </c>
      <c r="AW476">
        <v>2</v>
      </c>
      <c r="AX476">
        <v>76148853</v>
      </c>
      <c r="AY476">
        <v>1</v>
      </c>
      <c r="AZ476">
        <v>0</v>
      </c>
      <c r="BA476">
        <v>482</v>
      </c>
      <c r="BB476">
        <v>0</v>
      </c>
      <c r="BC476">
        <v>0</v>
      </c>
      <c r="BD476">
        <v>0</v>
      </c>
      <c r="BE476">
        <v>0</v>
      </c>
      <c r="BF476">
        <v>0</v>
      </c>
      <c r="BG476">
        <v>0</v>
      </c>
      <c r="BH476">
        <v>0</v>
      </c>
      <c r="BI476">
        <v>0</v>
      </c>
      <c r="BJ476">
        <v>0</v>
      </c>
      <c r="BK476">
        <v>0</v>
      </c>
      <c r="BL476">
        <v>0</v>
      </c>
      <c r="BM476">
        <v>0</v>
      </c>
      <c r="BN476">
        <v>0</v>
      </c>
      <c r="BO476">
        <v>0</v>
      </c>
      <c r="BP476">
        <v>0</v>
      </c>
      <c r="BQ476">
        <v>0</v>
      </c>
      <c r="BR476">
        <v>0</v>
      </c>
      <c r="BS476">
        <v>0</v>
      </c>
      <c r="BT476">
        <v>0</v>
      </c>
      <c r="BU476">
        <v>0</v>
      </c>
      <c r="BV476">
        <v>0</v>
      </c>
      <c r="BW476">
        <v>0</v>
      </c>
      <c r="CX476">
        <f>Y476*Source!I248</f>
        <v>8.2799999999999999E-2</v>
      </c>
      <c r="CY476">
        <f>AB476</f>
        <v>87.17</v>
      </c>
      <c r="CZ476">
        <f>AF476</f>
        <v>87.17</v>
      </c>
      <c r="DA476">
        <f>AJ476</f>
        <v>1</v>
      </c>
      <c r="DB476">
        <f>ROUND((ROUND(AT476*CZ476,2)*1.2*1.15),6)</f>
        <v>1.2005999999999999</v>
      </c>
      <c r="DC476">
        <f>ROUND((ROUND(AT476*AG476,2)*1.2*1.15),6)</f>
        <v>0.1656</v>
      </c>
    </row>
    <row r="477" spans="1:107" x14ac:dyDescent="0.2">
      <c r="A477">
        <f>ROW(Source!A248)</f>
        <v>248</v>
      </c>
      <c r="B477">
        <v>76147896</v>
      </c>
      <c r="C477">
        <v>76148840</v>
      </c>
      <c r="D477">
        <v>48900459</v>
      </c>
      <c r="E477">
        <v>1</v>
      </c>
      <c r="F477">
        <v>1</v>
      </c>
      <c r="G477">
        <v>1</v>
      </c>
      <c r="H477">
        <v>3</v>
      </c>
      <c r="I477" t="s">
        <v>708</v>
      </c>
      <c r="J477" t="s">
        <v>709</v>
      </c>
      <c r="K477" t="s">
        <v>710</v>
      </c>
      <c r="L477">
        <v>1348</v>
      </c>
      <c r="N477">
        <v>1009</v>
      </c>
      <c r="O477" t="s">
        <v>362</v>
      </c>
      <c r="P477" t="s">
        <v>362</v>
      </c>
      <c r="Q477">
        <v>1000</v>
      </c>
      <c r="W477">
        <v>0</v>
      </c>
      <c r="X477">
        <v>805469523</v>
      </c>
      <c r="Y477">
        <v>8.0000000000000004E-4</v>
      </c>
      <c r="AA477">
        <v>4488.3999999999996</v>
      </c>
      <c r="AB477">
        <v>0</v>
      </c>
      <c r="AC477">
        <v>0</v>
      </c>
      <c r="AD477">
        <v>0</v>
      </c>
      <c r="AE477">
        <v>4488.3999999999996</v>
      </c>
      <c r="AF477">
        <v>0</v>
      </c>
      <c r="AG477">
        <v>0</v>
      </c>
      <c r="AH477">
        <v>0</v>
      </c>
      <c r="AI477">
        <v>1</v>
      </c>
      <c r="AJ477">
        <v>1</v>
      </c>
      <c r="AK477">
        <v>1</v>
      </c>
      <c r="AL477">
        <v>1</v>
      </c>
      <c r="AN477">
        <v>0</v>
      </c>
      <c r="AO477">
        <v>1</v>
      </c>
      <c r="AP477">
        <v>0</v>
      </c>
      <c r="AQ477">
        <v>0</v>
      </c>
      <c r="AR477">
        <v>0</v>
      </c>
      <c r="AS477" t="s">
        <v>3</v>
      </c>
      <c r="AT477">
        <v>8.0000000000000004E-4</v>
      </c>
      <c r="AU477" t="s">
        <v>3</v>
      </c>
      <c r="AV477">
        <v>0</v>
      </c>
      <c r="AW477">
        <v>2</v>
      </c>
      <c r="AX477">
        <v>76148854</v>
      </c>
      <c r="AY477">
        <v>1</v>
      </c>
      <c r="AZ477">
        <v>0</v>
      </c>
      <c r="BA477">
        <v>483</v>
      </c>
      <c r="BB477">
        <v>0</v>
      </c>
      <c r="BC477">
        <v>0</v>
      </c>
      <c r="BD477">
        <v>0</v>
      </c>
      <c r="BE477">
        <v>0</v>
      </c>
      <c r="BF477">
        <v>0</v>
      </c>
      <c r="BG477">
        <v>0</v>
      </c>
      <c r="BH477">
        <v>0</v>
      </c>
      <c r="BI477">
        <v>0</v>
      </c>
      <c r="BJ477">
        <v>0</v>
      </c>
      <c r="BK477">
        <v>0</v>
      </c>
      <c r="BL477">
        <v>0</v>
      </c>
      <c r="BM477">
        <v>0</v>
      </c>
      <c r="BN477">
        <v>0</v>
      </c>
      <c r="BO477">
        <v>0</v>
      </c>
      <c r="BP477">
        <v>0</v>
      </c>
      <c r="BQ477">
        <v>0</v>
      </c>
      <c r="BR477">
        <v>0</v>
      </c>
      <c r="BS477">
        <v>0</v>
      </c>
      <c r="BT477">
        <v>0</v>
      </c>
      <c r="BU477">
        <v>0</v>
      </c>
      <c r="BV477">
        <v>0</v>
      </c>
      <c r="BW477">
        <v>0</v>
      </c>
      <c r="CX477">
        <f>Y477*Source!I248</f>
        <v>4.8000000000000004E-3</v>
      </c>
      <c r="CY477">
        <f>AA477</f>
        <v>4488.3999999999996</v>
      </c>
      <c r="CZ477">
        <f>AE477</f>
        <v>4488.3999999999996</v>
      </c>
      <c r="DA477">
        <f>AI477</f>
        <v>1</v>
      </c>
      <c r="DB477">
        <f>ROUND(ROUND(AT477*CZ477,2),6)</f>
        <v>3.59</v>
      </c>
      <c r="DC477">
        <f>ROUND(ROUND(AT477*AG477,2),6)</f>
        <v>0</v>
      </c>
    </row>
    <row r="478" spans="1:107" x14ac:dyDescent="0.2">
      <c r="A478">
        <f>ROW(Source!A248)</f>
        <v>248</v>
      </c>
      <c r="B478">
        <v>76147896</v>
      </c>
      <c r="C478">
        <v>76148840</v>
      </c>
      <c r="D478">
        <v>48903634</v>
      </c>
      <c r="E478">
        <v>1</v>
      </c>
      <c r="F478">
        <v>1</v>
      </c>
      <c r="G478">
        <v>1</v>
      </c>
      <c r="H478">
        <v>3</v>
      </c>
      <c r="I478" t="s">
        <v>679</v>
      </c>
      <c r="J478" t="s">
        <v>680</v>
      </c>
      <c r="K478" t="s">
        <v>681</v>
      </c>
      <c r="L478">
        <v>1308</v>
      </c>
      <c r="N478">
        <v>1003</v>
      </c>
      <c r="O478" t="s">
        <v>345</v>
      </c>
      <c r="P478" t="s">
        <v>345</v>
      </c>
      <c r="Q478">
        <v>100</v>
      </c>
      <c r="W478">
        <v>0</v>
      </c>
      <c r="X478">
        <v>96057515</v>
      </c>
      <c r="Y478">
        <v>2.3999999999999998E-3</v>
      </c>
      <c r="AA478">
        <v>120</v>
      </c>
      <c r="AB478">
        <v>0</v>
      </c>
      <c r="AC478">
        <v>0</v>
      </c>
      <c r="AD478">
        <v>0</v>
      </c>
      <c r="AE478">
        <v>120</v>
      </c>
      <c r="AF478">
        <v>0</v>
      </c>
      <c r="AG478">
        <v>0</v>
      </c>
      <c r="AH478">
        <v>0</v>
      </c>
      <c r="AI478">
        <v>1</v>
      </c>
      <c r="AJ478">
        <v>1</v>
      </c>
      <c r="AK478">
        <v>1</v>
      </c>
      <c r="AL478">
        <v>1</v>
      </c>
      <c r="AN478">
        <v>0</v>
      </c>
      <c r="AO478">
        <v>1</v>
      </c>
      <c r="AP478">
        <v>0</v>
      </c>
      <c r="AQ478">
        <v>0</v>
      </c>
      <c r="AR478">
        <v>0</v>
      </c>
      <c r="AS478" t="s">
        <v>3</v>
      </c>
      <c r="AT478">
        <v>2.3999999999999998E-3</v>
      </c>
      <c r="AU478" t="s">
        <v>3</v>
      </c>
      <c r="AV478">
        <v>0</v>
      </c>
      <c r="AW478">
        <v>2</v>
      </c>
      <c r="AX478">
        <v>76148855</v>
      </c>
      <c r="AY478">
        <v>1</v>
      </c>
      <c r="AZ478">
        <v>0</v>
      </c>
      <c r="BA478">
        <v>484</v>
      </c>
      <c r="BB478">
        <v>0</v>
      </c>
      <c r="BC478">
        <v>0</v>
      </c>
      <c r="BD478">
        <v>0</v>
      </c>
      <c r="BE478">
        <v>0</v>
      </c>
      <c r="BF478">
        <v>0</v>
      </c>
      <c r="BG478">
        <v>0</v>
      </c>
      <c r="BH478">
        <v>0</v>
      </c>
      <c r="BI478">
        <v>0</v>
      </c>
      <c r="BJ478">
        <v>0</v>
      </c>
      <c r="BK478">
        <v>0</v>
      </c>
      <c r="BL478">
        <v>0</v>
      </c>
      <c r="BM478">
        <v>0</v>
      </c>
      <c r="BN478">
        <v>0</v>
      </c>
      <c r="BO478">
        <v>0</v>
      </c>
      <c r="BP478">
        <v>0</v>
      </c>
      <c r="BQ478">
        <v>0</v>
      </c>
      <c r="BR478">
        <v>0</v>
      </c>
      <c r="BS478">
        <v>0</v>
      </c>
      <c r="BT478">
        <v>0</v>
      </c>
      <c r="BU478">
        <v>0</v>
      </c>
      <c r="BV478">
        <v>0</v>
      </c>
      <c r="BW478">
        <v>0</v>
      </c>
      <c r="CX478">
        <f>Y478*Source!I248</f>
        <v>1.44E-2</v>
      </c>
      <c r="CY478">
        <f>AA478</f>
        <v>120</v>
      </c>
      <c r="CZ478">
        <f>AE478</f>
        <v>120</v>
      </c>
      <c r="DA478">
        <f>AI478</f>
        <v>1</v>
      </c>
      <c r="DB478">
        <f>ROUND(ROUND(AT478*CZ478,2),6)</f>
        <v>0.28999999999999998</v>
      </c>
      <c r="DC478">
        <f>ROUND(ROUND(AT478*AG478,2),6)</f>
        <v>0</v>
      </c>
    </row>
    <row r="479" spans="1:107" x14ac:dyDescent="0.2">
      <c r="A479">
        <f>ROW(Source!A248)</f>
        <v>248</v>
      </c>
      <c r="B479">
        <v>76147896</v>
      </c>
      <c r="C479">
        <v>76148840</v>
      </c>
      <c r="D479">
        <v>48974621</v>
      </c>
      <c r="E479">
        <v>1</v>
      </c>
      <c r="F479">
        <v>1</v>
      </c>
      <c r="G479">
        <v>1</v>
      </c>
      <c r="H479">
        <v>3</v>
      </c>
      <c r="I479" t="s">
        <v>714</v>
      </c>
      <c r="J479" t="s">
        <v>715</v>
      </c>
      <c r="K479" t="s">
        <v>716</v>
      </c>
      <c r="L479">
        <v>1348</v>
      </c>
      <c r="N479">
        <v>1009</v>
      </c>
      <c r="O479" t="s">
        <v>362</v>
      </c>
      <c r="P479" t="s">
        <v>362</v>
      </c>
      <c r="Q479">
        <v>1000</v>
      </c>
      <c r="W479">
        <v>0</v>
      </c>
      <c r="X479">
        <v>-1744242340</v>
      </c>
      <c r="Y479">
        <v>2.0000000000000002E-5</v>
      </c>
      <c r="AA479">
        <v>8105.71</v>
      </c>
      <c r="AB479">
        <v>0</v>
      </c>
      <c r="AC479">
        <v>0</v>
      </c>
      <c r="AD479">
        <v>0</v>
      </c>
      <c r="AE479">
        <v>8105.71</v>
      </c>
      <c r="AF479">
        <v>0</v>
      </c>
      <c r="AG479">
        <v>0</v>
      </c>
      <c r="AH479">
        <v>0</v>
      </c>
      <c r="AI479">
        <v>1</v>
      </c>
      <c r="AJ479">
        <v>1</v>
      </c>
      <c r="AK479">
        <v>1</v>
      </c>
      <c r="AL479">
        <v>1</v>
      </c>
      <c r="AN479">
        <v>0</v>
      </c>
      <c r="AO479">
        <v>1</v>
      </c>
      <c r="AP479">
        <v>0</v>
      </c>
      <c r="AQ479">
        <v>0</v>
      </c>
      <c r="AR479">
        <v>0</v>
      </c>
      <c r="AS479" t="s">
        <v>3</v>
      </c>
      <c r="AT479">
        <v>2.0000000000000002E-5</v>
      </c>
      <c r="AU479" t="s">
        <v>3</v>
      </c>
      <c r="AV479">
        <v>0</v>
      </c>
      <c r="AW479">
        <v>2</v>
      </c>
      <c r="AX479">
        <v>76148856</v>
      </c>
      <c r="AY479">
        <v>1</v>
      </c>
      <c r="AZ479">
        <v>0</v>
      </c>
      <c r="BA479">
        <v>485</v>
      </c>
      <c r="BB479">
        <v>0</v>
      </c>
      <c r="BC479">
        <v>0</v>
      </c>
      <c r="BD479">
        <v>0</v>
      </c>
      <c r="BE479">
        <v>0</v>
      </c>
      <c r="BF479">
        <v>0</v>
      </c>
      <c r="BG479">
        <v>0</v>
      </c>
      <c r="BH479">
        <v>0</v>
      </c>
      <c r="BI479">
        <v>0</v>
      </c>
      <c r="BJ479">
        <v>0</v>
      </c>
      <c r="BK479">
        <v>0</v>
      </c>
      <c r="BL479">
        <v>0</v>
      </c>
      <c r="BM479">
        <v>0</v>
      </c>
      <c r="BN479">
        <v>0</v>
      </c>
      <c r="BO479">
        <v>0</v>
      </c>
      <c r="BP479">
        <v>0</v>
      </c>
      <c r="BQ479">
        <v>0</v>
      </c>
      <c r="BR479">
        <v>0</v>
      </c>
      <c r="BS479">
        <v>0</v>
      </c>
      <c r="BT479">
        <v>0</v>
      </c>
      <c r="BU479">
        <v>0</v>
      </c>
      <c r="BV479">
        <v>0</v>
      </c>
      <c r="BW479">
        <v>0</v>
      </c>
      <c r="CX479">
        <f>Y479*Source!I248</f>
        <v>1.2000000000000002E-4</v>
      </c>
      <c r="CY479">
        <f>AA479</f>
        <v>8105.71</v>
      </c>
      <c r="CZ479">
        <f>AE479</f>
        <v>8105.71</v>
      </c>
      <c r="DA479">
        <f>AI479</f>
        <v>1</v>
      </c>
      <c r="DB479">
        <f>ROUND(ROUND(AT479*CZ479,2),6)</f>
        <v>0.16</v>
      </c>
      <c r="DC479">
        <f>ROUND(ROUND(AT479*AG479,2),6)</f>
        <v>0</v>
      </c>
    </row>
    <row r="480" spans="1:107" x14ac:dyDescent="0.2">
      <c r="A480">
        <f>ROW(Source!A248)</f>
        <v>248</v>
      </c>
      <c r="B480">
        <v>76147896</v>
      </c>
      <c r="C480">
        <v>76148840</v>
      </c>
      <c r="D480">
        <v>48964128</v>
      </c>
      <c r="E480">
        <v>1</v>
      </c>
      <c r="F480">
        <v>1</v>
      </c>
      <c r="G480">
        <v>1</v>
      </c>
      <c r="H480">
        <v>3</v>
      </c>
      <c r="I480" t="s">
        <v>804</v>
      </c>
      <c r="J480" t="s">
        <v>805</v>
      </c>
      <c r="K480" t="s">
        <v>806</v>
      </c>
      <c r="L480">
        <v>1354</v>
      </c>
      <c r="N480">
        <v>1010</v>
      </c>
      <c r="O480" t="s">
        <v>149</v>
      </c>
      <c r="P480" t="s">
        <v>149</v>
      </c>
      <c r="Q480">
        <v>1</v>
      </c>
      <c r="W480">
        <v>0</v>
      </c>
      <c r="X480">
        <v>1152570426</v>
      </c>
      <c r="Y480">
        <v>3.1</v>
      </c>
      <c r="AA480">
        <v>13.33</v>
      </c>
      <c r="AB480">
        <v>0</v>
      </c>
      <c r="AC480">
        <v>0</v>
      </c>
      <c r="AD480">
        <v>0</v>
      </c>
      <c r="AE480">
        <v>13.33</v>
      </c>
      <c r="AF480">
        <v>0</v>
      </c>
      <c r="AG480">
        <v>0</v>
      </c>
      <c r="AH480">
        <v>0</v>
      </c>
      <c r="AI480">
        <v>1</v>
      </c>
      <c r="AJ480">
        <v>1</v>
      </c>
      <c r="AK480">
        <v>1</v>
      </c>
      <c r="AL480">
        <v>1</v>
      </c>
      <c r="AN480">
        <v>0</v>
      </c>
      <c r="AO480">
        <v>1</v>
      </c>
      <c r="AP480">
        <v>0</v>
      </c>
      <c r="AQ480">
        <v>0</v>
      </c>
      <c r="AR480">
        <v>0</v>
      </c>
      <c r="AS480" t="s">
        <v>3</v>
      </c>
      <c r="AT480">
        <v>3.1</v>
      </c>
      <c r="AU480" t="s">
        <v>3</v>
      </c>
      <c r="AV480">
        <v>0</v>
      </c>
      <c r="AW480">
        <v>2</v>
      </c>
      <c r="AX480">
        <v>76148857</v>
      </c>
      <c r="AY480">
        <v>1</v>
      </c>
      <c r="AZ480">
        <v>0</v>
      </c>
      <c r="BA480">
        <v>486</v>
      </c>
      <c r="BB480">
        <v>0</v>
      </c>
      <c r="BC480">
        <v>0</v>
      </c>
      <c r="BD480">
        <v>0</v>
      </c>
      <c r="BE480">
        <v>0</v>
      </c>
      <c r="BF480">
        <v>0</v>
      </c>
      <c r="BG480">
        <v>0</v>
      </c>
      <c r="BH480">
        <v>0</v>
      </c>
      <c r="BI480">
        <v>0</v>
      </c>
      <c r="BJ480">
        <v>0</v>
      </c>
      <c r="BK480">
        <v>0</v>
      </c>
      <c r="BL480">
        <v>0</v>
      </c>
      <c r="BM480">
        <v>0</v>
      </c>
      <c r="BN480">
        <v>0</v>
      </c>
      <c r="BO480">
        <v>0</v>
      </c>
      <c r="BP480">
        <v>0</v>
      </c>
      <c r="BQ480">
        <v>0</v>
      </c>
      <c r="BR480">
        <v>0</v>
      </c>
      <c r="BS480">
        <v>0</v>
      </c>
      <c r="BT480">
        <v>0</v>
      </c>
      <c r="BU480">
        <v>0</v>
      </c>
      <c r="BV480">
        <v>0</v>
      </c>
      <c r="BW480">
        <v>0</v>
      </c>
      <c r="CX480">
        <f>Y480*Source!I248</f>
        <v>18.600000000000001</v>
      </c>
      <c r="CY480">
        <f>AA480</f>
        <v>13.33</v>
      </c>
      <c r="CZ480">
        <f>AE480</f>
        <v>13.33</v>
      </c>
      <c r="DA480">
        <f>AI480</f>
        <v>1</v>
      </c>
      <c r="DB480">
        <f>ROUND(ROUND(AT480*CZ480,2),6)</f>
        <v>41.32</v>
      </c>
      <c r="DC480">
        <f>ROUND(ROUND(AT480*AG480,2),6)</f>
        <v>0</v>
      </c>
    </row>
    <row r="481" spans="1:107" x14ac:dyDescent="0.2">
      <c r="A481">
        <f>ROW(Source!A248)</f>
        <v>248</v>
      </c>
      <c r="B481">
        <v>76147896</v>
      </c>
      <c r="C481">
        <v>76148840</v>
      </c>
      <c r="D481">
        <v>48974791</v>
      </c>
      <c r="E481">
        <v>1</v>
      </c>
      <c r="F481">
        <v>1</v>
      </c>
      <c r="G481">
        <v>1</v>
      </c>
      <c r="H481">
        <v>3</v>
      </c>
      <c r="I481" t="s">
        <v>658</v>
      </c>
      <c r="J481" t="s">
        <v>659</v>
      </c>
      <c r="K481" t="s">
        <v>660</v>
      </c>
      <c r="L481">
        <v>1374</v>
      </c>
      <c r="N481">
        <v>1013</v>
      </c>
      <c r="O481" t="s">
        <v>661</v>
      </c>
      <c r="P481" t="s">
        <v>661</v>
      </c>
      <c r="Q481">
        <v>1</v>
      </c>
      <c r="W481">
        <v>0</v>
      </c>
      <c r="X481">
        <v>-1347562341</v>
      </c>
      <c r="Y481">
        <v>1.51</v>
      </c>
      <c r="AA481">
        <v>1</v>
      </c>
      <c r="AB481">
        <v>0</v>
      </c>
      <c r="AC481">
        <v>0</v>
      </c>
      <c r="AD481">
        <v>0</v>
      </c>
      <c r="AE481">
        <v>1</v>
      </c>
      <c r="AF481">
        <v>0</v>
      </c>
      <c r="AG481">
        <v>0</v>
      </c>
      <c r="AH481">
        <v>0</v>
      </c>
      <c r="AI481">
        <v>1</v>
      </c>
      <c r="AJ481">
        <v>1</v>
      </c>
      <c r="AK481">
        <v>1</v>
      </c>
      <c r="AL481">
        <v>1</v>
      </c>
      <c r="AN481">
        <v>0</v>
      </c>
      <c r="AO481">
        <v>1</v>
      </c>
      <c r="AP481">
        <v>0</v>
      </c>
      <c r="AQ481">
        <v>0</v>
      </c>
      <c r="AR481">
        <v>0</v>
      </c>
      <c r="AS481" t="s">
        <v>3</v>
      </c>
      <c r="AT481">
        <v>1.51</v>
      </c>
      <c r="AU481" t="s">
        <v>3</v>
      </c>
      <c r="AV481">
        <v>0</v>
      </c>
      <c r="AW481">
        <v>2</v>
      </c>
      <c r="AX481">
        <v>76148858</v>
      </c>
      <c r="AY481">
        <v>1</v>
      </c>
      <c r="AZ481">
        <v>0</v>
      </c>
      <c r="BA481">
        <v>487</v>
      </c>
      <c r="BB481">
        <v>0</v>
      </c>
      <c r="BC481">
        <v>0</v>
      </c>
      <c r="BD481">
        <v>0</v>
      </c>
      <c r="BE481">
        <v>0</v>
      </c>
      <c r="BF481">
        <v>0</v>
      </c>
      <c r="BG481">
        <v>0</v>
      </c>
      <c r="BH481">
        <v>0</v>
      </c>
      <c r="BI481">
        <v>0</v>
      </c>
      <c r="BJ481">
        <v>0</v>
      </c>
      <c r="BK481">
        <v>0</v>
      </c>
      <c r="BL481">
        <v>0</v>
      </c>
      <c r="BM481">
        <v>0</v>
      </c>
      <c r="BN481">
        <v>0</v>
      </c>
      <c r="BO481">
        <v>0</v>
      </c>
      <c r="BP481">
        <v>0</v>
      </c>
      <c r="BQ481">
        <v>0</v>
      </c>
      <c r="BR481">
        <v>0</v>
      </c>
      <c r="BS481">
        <v>0</v>
      </c>
      <c r="BT481">
        <v>0</v>
      </c>
      <c r="BU481">
        <v>0</v>
      </c>
      <c r="BV481">
        <v>0</v>
      </c>
      <c r="BW481">
        <v>0</v>
      </c>
      <c r="CX481">
        <f>Y481*Source!I248</f>
        <v>9.06</v>
      </c>
      <c r="CY481">
        <f>AA481</f>
        <v>1</v>
      </c>
      <c r="CZ481">
        <f>AE481</f>
        <v>1</v>
      </c>
      <c r="DA481">
        <f>AI481</f>
        <v>1</v>
      </c>
      <c r="DB481">
        <f>ROUND(ROUND(AT481*CZ481,2),6)</f>
        <v>1.51</v>
      </c>
      <c r="DC481">
        <f>ROUND(ROUND(AT481*AG481,2),6)</f>
        <v>0</v>
      </c>
    </row>
    <row r="482" spans="1:107" x14ac:dyDescent="0.2">
      <c r="A482">
        <f>ROW(Source!A249)</f>
        <v>249</v>
      </c>
      <c r="B482">
        <v>76147894</v>
      </c>
      <c r="C482">
        <v>76148840</v>
      </c>
      <c r="D482">
        <v>42326370</v>
      </c>
      <c r="E482">
        <v>1</v>
      </c>
      <c r="F482">
        <v>1</v>
      </c>
      <c r="G482">
        <v>1</v>
      </c>
      <c r="H482">
        <v>1</v>
      </c>
      <c r="I482" t="s">
        <v>662</v>
      </c>
      <c r="J482" t="s">
        <v>3</v>
      </c>
      <c r="K482" t="s">
        <v>663</v>
      </c>
      <c r="L482">
        <v>1369</v>
      </c>
      <c r="N482">
        <v>1013</v>
      </c>
      <c r="O482" t="s">
        <v>623</v>
      </c>
      <c r="P482" t="s">
        <v>623</v>
      </c>
      <c r="Q482">
        <v>1</v>
      </c>
      <c r="W482">
        <v>0</v>
      </c>
      <c r="X482">
        <v>489703996</v>
      </c>
      <c r="Y482">
        <v>10.8468</v>
      </c>
      <c r="AA482">
        <v>0</v>
      </c>
      <c r="AB482">
        <v>0</v>
      </c>
      <c r="AC482">
        <v>0</v>
      </c>
      <c r="AD482">
        <v>9.6199999999999992</v>
      </c>
      <c r="AE482">
        <v>0</v>
      </c>
      <c r="AF482">
        <v>0</v>
      </c>
      <c r="AG482">
        <v>0</v>
      </c>
      <c r="AH482">
        <v>9.6199999999999992</v>
      </c>
      <c r="AI482">
        <v>1</v>
      </c>
      <c r="AJ482">
        <v>1</v>
      </c>
      <c r="AK482">
        <v>1</v>
      </c>
      <c r="AL482">
        <v>1</v>
      </c>
      <c r="AN482">
        <v>0</v>
      </c>
      <c r="AO482">
        <v>1</v>
      </c>
      <c r="AP482">
        <v>1</v>
      </c>
      <c r="AQ482">
        <v>0</v>
      </c>
      <c r="AR482">
        <v>0</v>
      </c>
      <c r="AS482" t="s">
        <v>3</v>
      </c>
      <c r="AT482">
        <v>7.86</v>
      </c>
      <c r="AU482" t="s">
        <v>286</v>
      </c>
      <c r="AV482">
        <v>1</v>
      </c>
      <c r="AW482">
        <v>2</v>
      </c>
      <c r="AX482">
        <v>76148850</v>
      </c>
      <c r="AY482">
        <v>1</v>
      </c>
      <c r="AZ482">
        <v>0</v>
      </c>
      <c r="BA482">
        <v>488</v>
      </c>
      <c r="BB482">
        <v>0</v>
      </c>
      <c r="BC482">
        <v>0</v>
      </c>
      <c r="BD482">
        <v>0</v>
      </c>
      <c r="BE482">
        <v>0</v>
      </c>
      <c r="BF482">
        <v>0</v>
      </c>
      <c r="BG482">
        <v>0</v>
      </c>
      <c r="BH482">
        <v>0</v>
      </c>
      <c r="BI482">
        <v>0</v>
      </c>
      <c r="BJ482">
        <v>0</v>
      </c>
      <c r="BK482">
        <v>0</v>
      </c>
      <c r="BL482">
        <v>0</v>
      </c>
      <c r="BM482">
        <v>0</v>
      </c>
      <c r="BN482">
        <v>0</v>
      </c>
      <c r="BO482">
        <v>0</v>
      </c>
      <c r="BP482">
        <v>0</v>
      </c>
      <c r="BQ482">
        <v>0</v>
      </c>
      <c r="BR482">
        <v>0</v>
      </c>
      <c r="BS482">
        <v>0</v>
      </c>
      <c r="BT482">
        <v>0</v>
      </c>
      <c r="BU482">
        <v>0</v>
      </c>
      <c r="BV482">
        <v>0</v>
      </c>
      <c r="BW482">
        <v>0</v>
      </c>
      <c r="CX482">
        <f>Y482*Source!I249</f>
        <v>65.080799999999996</v>
      </c>
      <c r="CY482">
        <f>AD482</f>
        <v>9.6199999999999992</v>
      </c>
      <c r="CZ482">
        <f>AH482</f>
        <v>9.6199999999999992</v>
      </c>
      <c r="DA482">
        <f>AL482</f>
        <v>1</v>
      </c>
      <c r="DB482">
        <f>ROUND((ROUND(AT482*CZ482,2)*1.2*1.15),6)</f>
        <v>104.34180000000001</v>
      </c>
      <c r="DC482">
        <f>ROUND((ROUND(AT482*AG482,2)*1.2*1.15),6)</f>
        <v>0</v>
      </c>
    </row>
    <row r="483" spans="1:107" x14ac:dyDescent="0.2">
      <c r="A483">
        <f>ROW(Source!A249)</f>
        <v>249</v>
      </c>
      <c r="B483">
        <v>76147894</v>
      </c>
      <c r="C483">
        <v>76148840</v>
      </c>
      <c r="D483">
        <v>121548</v>
      </c>
      <c r="E483">
        <v>1</v>
      </c>
      <c r="F483">
        <v>1</v>
      </c>
      <c r="G483">
        <v>1</v>
      </c>
      <c r="H483">
        <v>1</v>
      </c>
      <c r="I483" t="s">
        <v>30</v>
      </c>
      <c r="J483" t="s">
        <v>3</v>
      </c>
      <c r="K483" t="s">
        <v>628</v>
      </c>
      <c r="L483">
        <v>608254</v>
      </c>
      <c r="N483">
        <v>1013</v>
      </c>
      <c r="O483" t="s">
        <v>629</v>
      </c>
      <c r="P483" t="s">
        <v>629</v>
      </c>
      <c r="Q483">
        <v>1</v>
      </c>
      <c r="W483">
        <v>0</v>
      </c>
      <c r="X483">
        <v>-185737400</v>
      </c>
      <c r="Y483">
        <v>1.38E-2</v>
      </c>
      <c r="AA483">
        <v>0</v>
      </c>
      <c r="AB483">
        <v>0</v>
      </c>
      <c r="AC483">
        <v>0</v>
      </c>
      <c r="AD483">
        <v>0</v>
      </c>
      <c r="AE483">
        <v>0</v>
      </c>
      <c r="AF483">
        <v>0</v>
      </c>
      <c r="AG483">
        <v>0</v>
      </c>
      <c r="AH483">
        <v>0</v>
      </c>
      <c r="AI483">
        <v>1</v>
      </c>
      <c r="AJ483">
        <v>1</v>
      </c>
      <c r="AK483">
        <v>1</v>
      </c>
      <c r="AL483">
        <v>1</v>
      </c>
      <c r="AN483">
        <v>0</v>
      </c>
      <c r="AO483">
        <v>1</v>
      </c>
      <c r="AP483">
        <v>1</v>
      </c>
      <c r="AQ483">
        <v>0</v>
      </c>
      <c r="AR483">
        <v>0</v>
      </c>
      <c r="AS483" t="s">
        <v>3</v>
      </c>
      <c r="AT483">
        <v>0.01</v>
      </c>
      <c r="AU483" t="s">
        <v>286</v>
      </c>
      <c r="AV483">
        <v>2</v>
      </c>
      <c r="AW483">
        <v>2</v>
      </c>
      <c r="AX483">
        <v>76148851</v>
      </c>
      <c r="AY483">
        <v>1</v>
      </c>
      <c r="AZ483">
        <v>0</v>
      </c>
      <c r="BA483">
        <v>489</v>
      </c>
      <c r="BB483">
        <v>0</v>
      </c>
      <c r="BC483">
        <v>0</v>
      </c>
      <c r="BD483">
        <v>0</v>
      </c>
      <c r="BE483">
        <v>0</v>
      </c>
      <c r="BF483">
        <v>0</v>
      </c>
      <c r="BG483">
        <v>0</v>
      </c>
      <c r="BH483">
        <v>0</v>
      </c>
      <c r="BI483">
        <v>0</v>
      </c>
      <c r="BJ483">
        <v>0</v>
      </c>
      <c r="BK483">
        <v>0</v>
      </c>
      <c r="BL483">
        <v>0</v>
      </c>
      <c r="BM483">
        <v>0</v>
      </c>
      <c r="BN483">
        <v>0</v>
      </c>
      <c r="BO483">
        <v>0</v>
      </c>
      <c r="BP483">
        <v>0</v>
      </c>
      <c r="BQ483">
        <v>0</v>
      </c>
      <c r="BR483">
        <v>0</v>
      </c>
      <c r="BS483">
        <v>0</v>
      </c>
      <c r="BT483">
        <v>0</v>
      </c>
      <c r="BU483">
        <v>0</v>
      </c>
      <c r="BV483">
        <v>0</v>
      </c>
      <c r="BW483">
        <v>0</v>
      </c>
      <c r="CX483">
        <f>Y483*Source!I249</f>
        <v>8.2799999999999999E-2</v>
      </c>
      <c r="CY483">
        <f>AD483</f>
        <v>0</v>
      </c>
      <c r="CZ483">
        <f>AH483</f>
        <v>0</v>
      </c>
      <c r="DA483">
        <f>AL483</f>
        <v>1</v>
      </c>
      <c r="DB483">
        <f>ROUND((ROUND(AT483*CZ483,2)*1.2*1.15),6)</f>
        <v>0</v>
      </c>
      <c r="DC483">
        <f>ROUND((ROUND(AT483*AG483,2)*1.2*1.15),6)</f>
        <v>0</v>
      </c>
    </row>
    <row r="484" spans="1:107" x14ac:dyDescent="0.2">
      <c r="A484">
        <f>ROW(Source!A249)</f>
        <v>249</v>
      </c>
      <c r="B484">
        <v>76147894</v>
      </c>
      <c r="C484">
        <v>76148840</v>
      </c>
      <c r="D484">
        <v>48975304</v>
      </c>
      <c r="E484">
        <v>1</v>
      </c>
      <c r="F484">
        <v>1</v>
      </c>
      <c r="G484">
        <v>1</v>
      </c>
      <c r="H484">
        <v>2</v>
      </c>
      <c r="I484" t="s">
        <v>664</v>
      </c>
      <c r="J484" t="s">
        <v>665</v>
      </c>
      <c r="K484" t="s">
        <v>666</v>
      </c>
      <c r="L484">
        <v>1368</v>
      </c>
      <c r="N484">
        <v>1011</v>
      </c>
      <c r="O484" t="s">
        <v>633</v>
      </c>
      <c r="P484" t="s">
        <v>633</v>
      </c>
      <c r="Q484">
        <v>1</v>
      </c>
      <c r="W484">
        <v>0</v>
      </c>
      <c r="X484">
        <v>-1000709144</v>
      </c>
      <c r="Y484">
        <v>1.38E-2</v>
      </c>
      <c r="AA484">
        <v>0</v>
      </c>
      <c r="AB484">
        <v>134.65</v>
      </c>
      <c r="AC484">
        <v>13.5</v>
      </c>
      <c r="AD484">
        <v>0</v>
      </c>
      <c r="AE484">
        <v>0</v>
      </c>
      <c r="AF484">
        <v>134.65</v>
      </c>
      <c r="AG484">
        <v>13.5</v>
      </c>
      <c r="AH484">
        <v>0</v>
      </c>
      <c r="AI484">
        <v>1</v>
      </c>
      <c r="AJ484">
        <v>1</v>
      </c>
      <c r="AK484">
        <v>1</v>
      </c>
      <c r="AL484">
        <v>1</v>
      </c>
      <c r="AN484">
        <v>0</v>
      </c>
      <c r="AO484">
        <v>1</v>
      </c>
      <c r="AP484">
        <v>1</v>
      </c>
      <c r="AQ484">
        <v>0</v>
      </c>
      <c r="AR484">
        <v>0</v>
      </c>
      <c r="AS484" t="s">
        <v>3</v>
      </c>
      <c r="AT484">
        <v>0.01</v>
      </c>
      <c r="AU484" t="s">
        <v>286</v>
      </c>
      <c r="AV484">
        <v>0</v>
      </c>
      <c r="AW484">
        <v>2</v>
      </c>
      <c r="AX484">
        <v>76148852</v>
      </c>
      <c r="AY484">
        <v>1</v>
      </c>
      <c r="AZ484">
        <v>0</v>
      </c>
      <c r="BA484">
        <v>490</v>
      </c>
      <c r="BB484">
        <v>0</v>
      </c>
      <c r="BC484">
        <v>0</v>
      </c>
      <c r="BD484">
        <v>0</v>
      </c>
      <c r="BE484">
        <v>0</v>
      </c>
      <c r="BF484">
        <v>0</v>
      </c>
      <c r="BG484">
        <v>0</v>
      </c>
      <c r="BH484">
        <v>0</v>
      </c>
      <c r="BI484">
        <v>0</v>
      </c>
      <c r="BJ484">
        <v>0</v>
      </c>
      <c r="BK484">
        <v>0</v>
      </c>
      <c r="BL484">
        <v>0</v>
      </c>
      <c r="BM484">
        <v>0</v>
      </c>
      <c r="BN484">
        <v>0</v>
      </c>
      <c r="BO484">
        <v>0</v>
      </c>
      <c r="BP484">
        <v>0</v>
      </c>
      <c r="BQ484">
        <v>0</v>
      </c>
      <c r="BR484">
        <v>0</v>
      </c>
      <c r="BS484">
        <v>0</v>
      </c>
      <c r="BT484">
        <v>0</v>
      </c>
      <c r="BU484">
        <v>0</v>
      </c>
      <c r="BV484">
        <v>0</v>
      </c>
      <c r="BW484">
        <v>0</v>
      </c>
      <c r="CX484">
        <f>Y484*Source!I249</f>
        <v>8.2799999999999999E-2</v>
      </c>
      <c r="CY484">
        <f>AB484</f>
        <v>134.65</v>
      </c>
      <c r="CZ484">
        <f>AF484</f>
        <v>134.65</v>
      </c>
      <c r="DA484">
        <f>AJ484</f>
        <v>1</v>
      </c>
      <c r="DB484">
        <f>ROUND((ROUND(AT484*CZ484,2)*1.2*1.15),6)</f>
        <v>1.863</v>
      </c>
      <c r="DC484">
        <f>ROUND((ROUND(AT484*AG484,2)*1.2*1.15),6)</f>
        <v>0.19320000000000001</v>
      </c>
    </row>
    <row r="485" spans="1:107" x14ac:dyDescent="0.2">
      <c r="A485">
        <f>ROW(Source!A249)</f>
        <v>249</v>
      </c>
      <c r="B485">
        <v>76147894</v>
      </c>
      <c r="C485">
        <v>76148840</v>
      </c>
      <c r="D485">
        <v>48977174</v>
      </c>
      <c r="E485">
        <v>1</v>
      </c>
      <c r="F485">
        <v>1</v>
      </c>
      <c r="G485">
        <v>1</v>
      </c>
      <c r="H485">
        <v>2</v>
      </c>
      <c r="I485" t="s">
        <v>676</v>
      </c>
      <c r="J485" t="s">
        <v>677</v>
      </c>
      <c r="K485" t="s">
        <v>678</v>
      </c>
      <c r="L485">
        <v>1368</v>
      </c>
      <c r="N485">
        <v>1011</v>
      </c>
      <c r="O485" t="s">
        <v>633</v>
      </c>
      <c r="P485" t="s">
        <v>633</v>
      </c>
      <c r="Q485">
        <v>1</v>
      </c>
      <c r="W485">
        <v>0</v>
      </c>
      <c r="X485">
        <v>82797005</v>
      </c>
      <c r="Y485">
        <v>1.38E-2</v>
      </c>
      <c r="AA485">
        <v>0</v>
      </c>
      <c r="AB485">
        <v>87.17</v>
      </c>
      <c r="AC485">
        <v>11.6</v>
      </c>
      <c r="AD485">
        <v>0</v>
      </c>
      <c r="AE485">
        <v>0</v>
      </c>
      <c r="AF485">
        <v>87.17</v>
      </c>
      <c r="AG485">
        <v>11.6</v>
      </c>
      <c r="AH485">
        <v>0</v>
      </c>
      <c r="AI485">
        <v>1</v>
      </c>
      <c r="AJ485">
        <v>1</v>
      </c>
      <c r="AK485">
        <v>1</v>
      </c>
      <c r="AL485">
        <v>1</v>
      </c>
      <c r="AN485">
        <v>0</v>
      </c>
      <c r="AO485">
        <v>1</v>
      </c>
      <c r="AP485">
        <v>1</v>
      </c>
      <c r="AQ485">
        <v>0</v>
      </c>
      <c r="AR485">
        <v>0</v>
      </c>
      <c r="AS485" t="s">
        <v>3</v>
      </c>
      <c r="AT485">
        <v>0.01</v>
      </c>
      <c r="AU485" t="s">
        <v>286</v>
      </c>
      <c r="AV485">
        <v>0</v>
      </c>
      <c r="AW485">
        <v>2</v>
      </c>
      <c r="AX485">
        <v>76148853</v>
      </c>
      <c r="AY485">
        <v>1</v>
      </c>
      <c r="AZ485">
        <v>0</v>
      </c>
      <c r="BA485">
        <v>491</v>
      </c>
      <c r="BB485">
        <v>0</v>
      </c>
      <c r="BC485">
        <v>0</v>
      </c>
      <c r="BD485">
        <v>0</v>
      </c>
      <c r="BE485">
        <v>0</v>
      </c>
      <c r="BF485">
        <v>0</v>
      </c>
      <c r="BG485">
        <v>0</v>
      </c>
      <c r="BH485">
        <v>0</v>
      </c>
      <c r="BI485">
        <v>0</v>
      </c>
      <c r="BJ485">
        <v>0</v>
      </c>
      <c r="BK485">
        <v>0</v>
      </c>
      <c r="BL485">
        <v>0</v>
      </c>
      <c r="BM485">
        <v>0</v>
      </c>
      <c r="BN485">
        <v>0</v>
      </c>
      <c r="BO485">
        <v>0</v>
      </c>
      <c r="BP485">
        <v>0</v>
      </c>
      <c r="BQ485">
        <v>0</v>
      </c>
      <c r="BR485">
        <v>0</v>
      </c>
      <c r="BS485">
        <v>0</v>
      </c>
      <c r="BT485">
        <v>0</v>
      </c>
      <c r="BU485">
        <v>0</v>
      </c>
      <c r="BV485">
        <v>0</v>
      </c>
      <c r="BW485">
        <v>0</v>
      </c>
      <c r="CX485">
        <f>Y485*Source!I249</f>
        <v>8.2799999999999999E-2</v>
      </c>
      <c r="CY485">
        <f>AB485</f>
        <v>87.17</v>
      </c>
      <c r="CZ485">
        <f>AF485</f>
        <v>87.17</v>
      </c>
      <c r="DA485">
        <f>AJ485</f>
        <v>1</v>
      </c>
      <c r="DB485">
        <f>ROUND((ROUND(AT485*CZ485,2)*1.2*1.15),6)</f>
        <v>1.2005999999999999</v>
      </c>
      <c r="DC485">
        <f>ROUND((ROUND(AT485*AG485,2)*1.2*1.15),6)</f>
        <v>0.1656</v>
      </c>
    </row>
    <row r="486" spans="1:107" x14ac:dyDescent="0.2">
      <c r="A486">
        <f>ROW(Source!A249)</f>
        <v>249</v>
      </c>
      <c r="B486">
        <v>76147894</v>
      </c>
      <c r="C486">
        <v>76148840</v>
      </c>
      <c r="D486">
        <v>48900459</v>
      </c>
      <c r="E486">
        <v>1</v>
      </c>
      <c r="F486">
        <v>1</v>
      </c>
      <c r="G486">
        <v>1</v>
      </c>
      <c r="H486">
        <v>3</v>
      </c>
      <c r="I486" t="s">
        <v>708</v>
      </c>
      <c r="J486" t="s">
        <v>709</v>
      </c>
      <c r="K486" t="s">
        <v>710</v>
      </c>
      <c r="L486">
        <v>1348</v>
      </c>
      <c r="N486">
        <v>1009</v>
      </c>
      <c r="O486" t="s">
        <v>362</v>
      </c>
      <c r="P486" t="s">
        <v>362</v>
      </c>
      <c r="Q486">
        <v>1000</v>
      </c>
      <c r="W486">
        <v>0</v>
      </c>
      <c r="X486">
        <v>805469523</v>
      </c>
      <c r="Y486">
        <v>8.0000000000000004E-4</v>
      </c>
      <c r="AA486">
        <v>4488.3999999999996</v>
      </c>
      <c r="AB486">
        <v>0</v>
      </c>
      <c r="AC486">
        <v>0</v>
      </c>
      <c r="AD486">
        <v>0</v>
      </c>
      <c r="AE486">
        <v>4488.3999999999996</v>
      </c>
      <c r="AF486">
        <v>0</v>
      </c>
      <c r="AG486">
        <v>0</v>
      </c>
      <c r="AH486">
        <v>0</v>
      </c>
      <c r="AI486">
        <v>1</v>
      </c>
      <c r="AJ486">
        <v>1</v>
      </c>
      <c r="AK486">
        <v>1</v>
      </c>
      <c r="AL486">
        <v>1</v>
      </c>
      <c r="AN486">
        <v>0</v>
      </c>
      <c r="AO486">
        <v>1</v>
      </c>
      <c r="AP486">
        <v>0</v>
      </c>
      <c r="AQ486">
        <v>0</v>
      </c>
      <c r="AR486">
        <v>0</v>
      </c>
      <c r="AS486" t="s">
        <v>3</v>
      </c>
      <c r="AT486">
        <v>8.0000000000000004E-4</v>
      </c>
      <c r="AU486" t="s">
        <v>3</v>
      </c>
      <c r="AV486">
        <v>0</v>
      </c>
      <c r="AW486">
        <v>2</v>
      </c>
      <c r="AX486">
        <v>76148854</v>
      </c>
      <c r="AY486">
        <v>1</v>
      </c>
      <c r="AZ486">
        <v>0</v>
      </c>
      <c r="BA486">
        <v>492</v>
      </c>
      <c r="BB486">
        <v>0</v>
      </c>
      <c r="BC486">
        <v>0</v>
      </c>
      <c r="BD486">
        <v>0</v>
      </c>
      <c r="BE486">
        <v>0</v>
      </c>
      <c r="BF486">
        <v>0</v>
      </c>
      <c r="BG486">
        <v>0</v>
      </c>
      <c r="BH486">
        <v>0</v>
      </c>
      <c r="BI486">
        <v>0</v>
      </c>
      <c r="BJ486">
        <v>0</v>
      </c>
      <c r="BK486">
        <v>0</v>
      </c>
      <c r="BL486">
        <v>0</v>
      </c>
      <c r="BM486">
        <v>0</v>
      </c>
      <c r="BN486">
        <v>0</v>
      </c>
      <c r="BO486">
        <v>0</v>
      </c>
      <c r="BP486">
        <v>0</v>
      </c>
      <c r="BQ486">
        <v>0</v>
      </c>
      <c r="BR486">
        <v>0</v>
      </c>
      <c r="BS486">
        <v>0</v>
      </c>
      <c r="BT486">
        <v>0</v>
      </c>
      <c r="BU486">
        <v>0</v>
      </c>
      <c r="BV486">
        <v>0</v>
      </c>
      <c r="BW486">
        <v>0</v>
      </c>
      <c r="CX486">
        <f>Y486*Source!I249</f>
        <v>4.8000000000000004E-3</v>
      </c>
      <c r="CY486">
        <f>AA486</f>
        <v>4488.3999999999996</v>
      </c>
      <c r="CZ486">
        <f>AE486</f>
        <v>4488.3999999999996</v>
      </c>
      <c r="DA486">
        <f>AI486</f>
        <v>1</v>
      </c>
      <c r="DB486">
        <f>ROUND(ROUND(AT486*CZ486,2),6)</f>
        <v>3.59</v>
      </c>
      <c r="DC486">
        <f>ROUND(ROUND(AT486*AG486,2),6)</f>
        <v>0</v>
      </c>
    </row>
    <row r="487" spans="1:107" x14ac:dyDescent="0.2">
      <c r="A487">
        <f>ROW(Source!A249)</f>
        <v>249</v>
      </c>
      <c r="B487">
        <v>76147894</v>
      </c>
      <c r="C487">
        <v>76148840</v>
      </c>
      <c r="D487">
        <v>48903634</v>
      </c>
      <c r="E487">
        <v>1</v>
      </c>
      <c r="F487">
        <v>1</v>
      </c>
      <c r="G487">
        <v>1</v>
      </c>
      <c r="H487">
        <v>3</v>
      </c>
      <c r="I487" t="s">
        <v>679</v>
      </c>
      <c r="J487" t="s">
        <v>680</v>
      </c>
      <c r="K487" t="s">
        <v>681</v>
      </c>
      <c r="L487">
        <v>1308</v>
      </c>
      <c r="N487">
        <v>1003</v>
      </c>
      <c r="O487" t="s">
        <v>345</v>
      </c>
      <c r="P487" t="s">
        <v>345</v>
      </c>
      <c r="Q487">
        <v>100</v>
      </c>
      <c r="W487">
        <v>0</v>
      </c>
      <c r="X487">
        <v>96057515</v>
      </c>
      <c r="Y487">
        <v>2.3999999999999998E-3</v>
      </c>
      <c r="AA487">
        <v>120</v>
      </c>
      <c r="AB487">
        <v>0</v>
      </c>
      <c r="AC487">
        <v>0</v>
      </c>
      <c r="AD487">
        <v>0</v>
      </c>
      <c r="AE487">
        <v>120</v>
      </c>
      <c r="AF487">
        <v>0</v>
      </c>
      <c r="AG487">
        <v>0</v>
      </c>
      <c r="AH487">
        <v>0</v>
      </c>
      <c r="AI487">
        <v>1</v>
      </c>
      <c r="AJ487">
        <v>1</v>
      </c>
      <c r="AK487">
        <v>1</v>
      </c>
      <c r="AL487">
        <v>1</v>
      </c>
      <c r="AN487">
        <v>0</v>
      </c>
      <c r="AO487">
        <v>1</v>
      </c>
      <c r="AP487">
        <v>0</v>
      </c>
      <c r="AQ487">
        <v>0</v>
      </c>
      <c r="AR487">
        <v>0</v>
      </c>
      <c r="AS487" t="s">
        <v>3</v>
      </c>
      <c r="AT487">
        <v>2.3999999999999998E-3</v>
      </c>
      <c r="AU487" t="s">
        <v>3</v>
      </c>
      <c r="AV487">
        <v>0</v>
      </c>
      <c r="AW487">
        <v>2</v>
      </c>
      <c r="AX487">
        <v>76148855</v>
      </c>
      <c r="AY487">
        <v>1</v>
      </c>
      <c r="AZ487">
        <v>0</v>
      </c>
      <c r="BA487">
        <v>493</v>
      </c>
      <c r="BB487">
        <v>0</v>
      </c>
      <c r="BC487">
        <v>0</v>
      </c>
      <c r="BD487">
        <v>0</v>
      </c>
      <c r="BE487">
        <v>0</v>
      </c>
      <c r="BF487">
        <v>0</v>
      </c>
      <c r="BG487">
        <v>0</v>
      </c>
      <c r="BH487">
        <v>0</v>
      </c>
      <c r="BI487">
        <v>0</v>
      </c>
      <c r="BJ487">
        <v>0</v>
      </c>
      <c r="BK487">
        <v>0</v>
      </c>
      <c r="BL487">
        <v>0</v>
      </c>
      <c r="BM487">
        <v>0</v>
      </c>
      <c r="BN487">
        <v>0</v>
      </c>
      <c r="BO487">
        <v>0</v>
      </c>
      <c r="BP487">
        <v>0</v>
      </c>
      <c r="BQ487">
        <v>0</v>
      </c>
      <c r="BR487">
        <v>0</v>
      </c>
      <c r="BS487">
        <v>0</v>
      </c>
      <c r="BT487">
        <v>0</v>
      </c>
      <c r="BU487">
        <v>0</v>
      </c>
      <c r="BV487">
        <v>0</v>
      </c>
      <c r="BW487">
        <v>0</v>
      </c>
      <c r="CX487">
        <f>Y487*Source!I249</f>
        <v>1.44E-2</v>
      </c>
      <c r="CY487">
        <f>AA487</f>
        <v>120</v>
      </c>
      <c r="CZ487">
        <f>AE487</f>
        <v>120</v>
      </c>
      <c r="DA487">
        <f>AI487</f>
        <v>1</v>
      </c>
      <c r="DB487">
        <f>ROUND(ROUND(AT487*CZ487,2),6)</f>
        <v>0.28999999999999998</v>
      </c>
      <c r="DC487">
        <f>ROUND(ROUND(AT487*AG487,2),6)</f>
        <v>0</v>
      </c>
    </row>
    <row r="488" spans="1:107" x14ac:dyDescent="0.2">
      <c r="A488">
        <f>ROW(Source!A249)</f>
        <v>249</v>
      </c>
      <c r="B488">
        <v>76147894</v>
      </c>
      <c r="C488">
        <v>76148840</v>
      </c>
      <c r="D488">
        <v>48974621</v>
      </c>
      <c r="E488">
        <v>1</v>
      </c>
      <c r="F488">
        <v>1</v>
      </c>
      <c r="G488">
        <v>1</v>
      </c>
      <c r="H488">
        <v>3</v>
      </c>
      <c r="I488" t="s">
        <v>714</v>
      </c>
      <c r="J488" t="s">
        <v>715</v>
      </c>
      <c r="K488" t="s">
        <v>716</v>
      </c>
      <c r="L488">
        <v>1348</v>
      </c>
      <c r="N488">
        <v>1009</v>
      </c>
      <c r="O488" t="s">
        <v>362</v>
      </c>
      <c r="P488" t="s">
        <v>362</v>
      </c>
      <c r="Q488">
        <v>1000</v>
      </c>
      <c r="W488">
        <v>0</v>
      </c>
      <c r="X488">
        <v>-1744242340</v>
      </c>
      <c r="Y488">
        <v>2.0000000000000002E-5</v>
      </c>
      <c r="AA488">
        <v>8105.71</v>
      </c>
      <c r="AB488">
        <v>0</v>
      </c>
      <c r="AC488">
        <v>0</v>
      </c>
      <c r="AD488">
        <v>0</v>
      </c>
      <c r="AE488">
        <v>8105.71</v>
      </c>
      <c r="AF488">
        <v>0</v>
      </c>
      <c r="AG488">
        <v>0</v>
      </c>
      <c r="AH488">
        <v>0</v>
      </c>
      <c r="AI488">
        <v>1</v>
      </c>
      <c r="AJ488">
        <v>1</v>
      </c>
      <c r="AK488">
        <v>1</v>
      </c>
      <c r="AL488">
        <v>1</v>
      </c>
      <c r="AN488">
        <v>0</v>
      </c>
      <c r="AO488">
        <v>1</v>
      </c>
      <c r="AP488">
        <v>0</v>
      </c>
      <c r="AQ488">
        <v>0</v>
      </c>
      <c r="AR488">
        <v>0</v>
      </c>
      <c r="AS488" t="s">
        <v>3</v>
      </c>
      <c r="AT488">
        <v>2.0000000000000002E-5</v>
      </c>
      <c r="AU488" t="s">
        <v>3</v>
      </c>
      <c r="AV488">
        <v>0</v>
      </c>
      <c r="AW488">
        <v>2</v>
      </c>
      <c r="AX488">
        <v>76148856</v>
      </c>
      <c r="AY488">
        <v>1</v>
      </c>
      <c r="AZ488">
        <v>0</v>
      </c>
      <c r="BA488">
        <v>494</v>
      </c>
      <c r="BB488">
        <v>0</v>
      </c>
      <c r="BC488">
        <v>0</v>
      </c>
      <c r="BD488">
        <v>0</v>
      </c>
      <c r="BE488">
        <v>0</v>
      </c>
      <c r="BF488">
        <v>0</v>
      </c>
      <c r="BG488">
        <v>0</v>
      </c>
      <c r="BH488">
        <v>0</v>
      </c>
      <c r="BI488">
        <v>0</v>
      </c>
      <c r="BJ488">
        <v>0</v>
      </c>
      <c r="BK488">
        <v>0</v>
      </c>
      <c r="BL488">
        <v>0</v>
      </c>
      <c r="BM488">
        <v>0</v>
      </c>
      <c r="BN488">
        <v>0</v>
      </c>
      <c r="BO488">
        <v>0</v>
      </c>
      <c r="BP488">
        <v>0</v>
      </c>
      <c r="BQ488">
        <v>0</v>
      </c>
      <c r="BR488">
        <v>0</v>
      </c>
      <c r="BS488">
        <v>0</v>
      </c>
      <c r="BT488">
        <v>0</v>
      </c>
      <c r="BU488">
        <v>0</v>
      </c>
      <c r="BV488">
        <v>0</v>
      </c>
      <c r="BW488">
        <v>0</v>
      </c>
      <c r="CX488">
        <f>Y488*Source!I249</f>
        <v>1.2000000000000002E-4</v>
      </c>
      <c r="CY488">
        <f>AA488</f>
        <v>8105.71</v>
      </c>
      <c r="CZ488">
        <f>AE488</f>
        <v>8105.71</v>
      </c>
      <c r="DA488">
        <f>AI488</f>
        <v>1</v>
      </c>
      <c r="DB488">
        <f>ROUND(ROUND(AT488*CZ488,2),6)</f>
        <v>0.16</v>
      </c>
      <c r="DC488">
        <f>ROUND(ROUND(AT488*AG488,2),6)</f>
        <v>0</v>
      </c>
    </row>
    <row r="489" spans="1:107" x14ac:dyDescent="0.2">
      <c r="A489">
        <f>ROW(Source!A249)</f>
        <v>249</v>
      </c>
      <c r="B489">
        <v>76147894</v>
      </c>
      <c r="C489">
        <v>76148840</v>
      </c>
      <c r="D489">
        <v>48964128</v>
      </c>
      <c r="E489">
        <v>1</v>
      </c>
      <c r="F489">
        <v>1</v>
      </c>
      <c r="G489">
        <v>1</v>
      </c>
      <c r="H489">
        <v>3</v>
      </c>
      <c r="I489" t="s">
        <v>804</v>
      </c>
      <c r="J489" t="s">
        <v>805</v>
      </c>
      <c r="K489" t="s">
        <v>806</v>
      </c>
      <c r="L489">
        <v>1354</v>
      </c>
      <c r="N489">
        <v>1010</v>
      </c>
      <c r="O489" t="s">
        <v>149</v>
      </c>
      <c r="P489" t="s">
        <v>149</v>
      </c>
      <c r="Q489">
        <v>1</v>
      </c>
      <c r="W489">
        <v>0</v>
      </c>
      <c r="X489">
        <v>1152570426</v>
      </c>
      <c r="Y489">
        <v>3.1</v>
      </c>
      <c r="AA489">
        <v>13.33</v>
      </c>
      <c r="AB489">
        <v>0</v>
      </c>
      <c r="AC489">
        <v>0</v>
      </c>
      <c r="AD489">
        <v>0</v>
      </c>
      <c r="AE489">
        <v>13.33</v>
      </c>
      <c r="AF489">
        <v>0</v>
      </c>
      <c r="AG489">
        <v>0</v>
      </c>
      <c r="AH489">
        <v>0</v>
      </c>
      <c r="AI489">
        <v>1</v>
      </c>
      <c r="AJ489">
        <v>1</v>
      </c>
      <c r="AK489">
        <v>1</v>
      </c>
      <c r="AL489">
        <v>1</v>
      </c>
      <c r="AN489">
        <v>0</v>
      </c>
      <c r="AO489">
        <v>1</v>
      </c>
      <c r="AP489">
        <v>0</v>
      </c>
      <c r="AQ489">
        <v>0</v>
      </c>
      <c r="AR489">
        <v>0</v>
      </c>
      <c r="AS489" t="s">
        <v>3</v>
      </c>
      <c r="AT489">
        <v>3.1</v>
      </c>
      <c r="AU489" t="s">
        <v>3</v>
      </c>
      <c r="AV489">
        <v>0</v>
      </c>
      <c r="AW489">
        <v>2</v>
      </c>
      <c r="AX489">
        <v>76148857</v>
      </c>
      <c r="AY489">
        <v>1</v>
      </c>
      <c r="AZ489">
        <v>0</v>
      </c>
      <c r="BA489">
        <v>495</v>
      </c>
      <c r="BB489">
        <v>0</v>
      </c>
      <c r="BC489">
        <v>0</v>
      </c>
      <c r="BD489">
        <v>0</v>
      </c>
      <c r="BE489">
        <v>0</v>
      </c>
      <c r="BF489">
        <v>0</v>
      </c>
      <c r="BG489">
        <v>0</v>
      </c>
      <c r="BH489">
        <v>0</v>
      </c>
      <c r="BI489">
        <v>0</v>
      </c>
      <c r="BJ489">
        <v>0</v>
      </c>
      <c r="BK489">
        <v>0</v>
      </c>
      <c r="BL489">
        <v>0</v>
      </c>
      <c r="BM489">
        <v>0</v>
      </c>
      <c r="BN489">
        <v>0</v>
      </c>
      <c r="BO489">
        <v>0</v>
      </c>
      <c r="BP489">
        <v>0</v>
      </c>
      <c r="BQ489">
        <v>0</v>
      </c>
      <c r="BR489">
        <v>0</v>
      </c>
      <c r="BS489">
        <v>0</v>
      </c>
      <c r="BT489">
        <v>0</v>
      </c>
      <c r="BU489">
        <v>0</v>
      </c>
      <c r="BV489">
        <v>0</v>
      </c>
      <c r="BW489">
        <v>0</v>
      </c>
      <c r="CX489">
        <f>Y489*Source!I249</f>
        <v>18.600000000000001</v>
      </c>
      <c r="CY489">
        <f>AA489</f>
        <v>13.33</v>
      </c>
      <c r="CZ489">
        <f>AE489</f>
        <v>13.33</v>
      </c>
      <c r="DA489">
        <f>AI489</f>
        <v>1</v>
      </c>
      <c r="DB489">
        <f>ROUND(ROUND(AT489*CZ489,2),6)</f>
        <v>41.32</v>
      </c>
      <c r="DC489">
        <f>ROUND(ROUND(AT489*AG489,2),6)</f>
        <v>0</v>
      </c>
    </row>
    <row r="490" spans="1:107" x14ac:dyDescent="0.2">
      <c r="A490">
        <f>ROW(Source!A249)</f>
        <v>249</v>
      </c>
      <c r="B490">
        <v>76147894</v>
      </c>
      <c r="C490">
        <v>76148840</v>
      </c>
      <c r="D490">
        <v>48974791</v>
      </c>
      <c r="E490">
        <v>1</v>
      </c>
      <c r="F490">
        <v>1</v>
      </c>
      <c r="G490">
        <v>1</v>
      </c>
      <c r="H490">
        <v>3</v>
      </c>
      <c r="I490" t="s">
        <v>658</v>
      </c>
      <c r="J490" t="s">
        <v>659</v>
      </c>
      <c r="K490" t="s">
        <v>660</v>
      </c>
      <c r="L490">
        <v>1374</v>
      </c>
      <c r="N490">
        <v>1013</v>
      </c>
      <c r="O490" t="s">
        <v>661</v>
      </c>
      <c r="P490" t="s">
        <v>661</v>
      </c>
      <c r="Q490">
        <v>1</v>
      </c>
      <c r="W490">
        <v>0</v>
      </c>
      <c r="X490">
        <v>-1347562341</v>
      </c>
      <c r="Y490">
        <v>1.51</v>
      </c>
      <c r="AA490">
        <v>1</v>
      </c>
      <c r="AB490">
        <v>0</v>
      </c>
      <c r="AC490">
        <v>0</v>
      </c>
      <c r="AD490">
        <v>0</v>
      </c>
      <c r="AE490">
        <v>1</v>
      </c>
      <c r="AF490">
        <v>0</v>
      </c>
      <c r="AG490">
        <v>0</v>
      </c>
      <c r="AH490">
        <v>0</v>
      </c>
      <c r="AI490">
        <v>1</v>
      </c>
      <c r="AJ490">
        <v>1</v>
      </c>
      <c r="AK490">
        <v>1</v>
      </c>
      <c r="AL490">
        <v>1</v>
      </c>
      <c r="AN490">
        <v>0</v>
      </c>
      <c r="AO490">
        <v>1</v>
      </c>
      <c r="AP490">
        <v>0</v>
      </c>
      <c r="AQ490">
        <v>0</v>
      </c>
      <c r="AR490">
        <v>0</v>
      </c>
      <c r="AS490" t="s">
        <v>3</v>
      </c>
      <c r="AT490">
        <v>1.51</v>
      </c>
      <c r="AU490" t="s">
        <v>3</v>
      </c>
      <c r="AV490">
        <v>0</v>
      </c>
      <c r="AW490">
        <v>2</v>
      </c>
      <c r="AX490">
        <v>76148858</v>
      </c>
      <c r="AY490">
        <v>1</v>
      </c>
      <c r="AZ490">
        <v>0</v>
      </c>
      <c r="BA490">
        <v>496</v>
      </c>
      <c r="BB490">
        <v>0</v>
      </c>
      <c r="BC490">
        <v>0</v>
      </c>
      <c r="BD490">
        <v>0</v>
      </c>
      <c r="BE490">
        <v>0</v>
      </c>
      <c r="BF490">
        <v>0</v>
      </c>
      <c r="BG490">
        <v>0</v>
      </c>
      <c r="BH490">
        <v>0</v>
      </c>
      <c r="BI490">
        <v>0</v>
      </c>
      <c r="BJ490">
        <v>0</v>
      </c>
      <c r="BK490">
        <v>0</v>
      </c>
      <c r="BL490">
        <v>0</v>
      </c>
      <c r="BM490">
        <v>0</v>
      </c>
      <c r="BN490">
        <v>0</v>
      </c>
      <c r="BO490">
        <v>0</v>
      </c>
      <c r="BP490">
        <v>0</v>
      </c>
      <c r="BQ490">
        <v>0</v>
      </c>
      <c r="BR490">
        <v>0</v>
      </c>
      <c r="BS490">
        <v>0</v>
      </c>
      <c r="BT490">
        <v>0</v>
      </c>
      <c r="BU490">
        <v>0</v>
      </c>
      <c r="BV490">
        <v>0</v>
      </c>
      <c r="BW490">
        <v>0</v>
      </c>
      <c r="CX490">
        <f>Y490*Source!I249</f>
        <v>9.06</v>
      </c>
      <c r="CY490">
        <f>AA490</f>
        <v>1</v>
      </c>
      <c r="CZ490">
        <f>AE490</f>
        <v>1</v>
      </c>
      <c r="DA490">
        <f>AI490</f>
        <v>1</v>
      </c>
      <c r="DB490">
        <f>ROUND(ROUND(AT490*CZ490,2),6)</f>
        <v>1.51</v>
      </c>
      <c r="DC490">
        <f>ROUND(ROUND(AT490*AG490,2),6)</f>
        <v>0</v>
      </c>
    </row>
    <row r="491" spans="1:107" x14ac:dyDescent="0.2">
      <c r="A491">
        <f>ROW(Source!A250)</f>
        <v>250</v>
      </c>
      <c r="B491">
        <v>76147896</v>
      </c>
      <c r="C491">
        <v>76148859</v>
      </c>
      <c r="D491">
        <v>42326370</v>
      </c>
      <c r="E491">
        <v>1</v>
      </c>
      <c r="F491">
        <v>1</v>
      </c>
      <c r="G491">
        <v>1</v>
      </c>
      <c r="H491">
        <v>1</v>
      </c>
      <c r="I491" t="s">
        <v>662</v>
      </c>
      <c r="J491" t="s">
        <v>3</v>
      </c>
      <c r="K491" t="s">
        <v>663</v>
      </c>
      <c r="L491">
        <v>1369</v>
      </c>
      <c r="N491">
        <v>1013</v>
      </c>
      <c r="O491" t="s">
        <v>623</v>
      </c>
      <c r="P491" t="s">
        <v>623</v>
      </c>
      <c r="Q491">
        <v>1</v>
      </c>
      <c r="W491">
        <v>0</v>
      </c>
      <c r="X491">
        <v>489703996</v>
      </c>
      <c r="Y491">
        <v>30.580799999999996</v>
      </c>
      <c r="AA491">
        <v>0</v>
      </c>
      <c r="AB491">
        <v>0</v>
      </c>
      <c r="AC491">
        <v>0</v>
      </c>
      <c r="AD491">
        <v>9.6199999999999992</v>
      </c>
      <c r="AE491">
        <v>0</v>
      </c>
      <c r="AF491">
        <v>0</v>
      </c>
      <c r="AG491">
        <v>0</v>
      </c>
      <c r="AH491">
        <v>9.6199999999999992</v>
      </c>
      <c r="AI491">
        <v>1</v>
      </c>
      <c r="AJ491">
        <v>1</v>
      </c>
      <c r="AK491">
        <v>1</v>
      </c>
      <c r="AL491">
        <v>1</v>
      </c>
      <c r="AN491">
        <v>0</v>
      </c>
      <c r="AO491">
        <v>1</v>
      </c>
      <c r="AP491">
        <v>1</v>
      </c>
      <c r="AQ491">
        <v>0</v>
      </c>
      <c r="AR491">
        <v>0</v>
      </c>
      <c r="AS491" t="s">
        <v>3</v>
      </c>
      <c r="AT491">
        <v>22.16</v>
      </c>
      <c r="AU491" t="s">
        <v>286</v>
      </c>
      <c r="AV491">
        <v>1</v>
      </c>
      <c r="AW491">
        <v>2</v>
      </c>
      <c r="AX491">
        <v>76148865</v>
      </c>
      <c r="AY491">
        <v>1</v>
      </c>
      <c r="AZ491">
        <v>0</v>
      </c>
      <c r="BA491">
        <v>497</v>
      </c>
      <c r="BB491">
        <v>0</v>
      </c>
      <c r="BC491">
        <v>0</v>
      </c>
      <c r="BD491">
        <v>0</v>
      </c>
      <c r="BE491">
        <v>0</v>
      </c>
      <c r="BF491">
        <v>0</v>
      </c>
      <c r="BG491">
        <v>0</v>
      </c>
      <c r="BH491">
        <v>0</v>
      </c>
      <c r="BI491">
        <v>0</v>
      </c>
      <c r="BJ491">
        <v>0</v>
      </c>
      <c r="BK491">
        <v>0</v>
      </c>
      <c r="BL491">
        <v>0</v>
      </c>
      <c r="BM491">
        <v>0</v>
      </c>
      <c r="BN491">
        <v>0</v>
      </c>
      <c r="BO491">
        <v>0</v>
      </c>
      <c r="BP491">
        <v>0</v>
      </c>
      <c r="BQ491">
        <v>0</v>
      </c>
      <c r="BR491">
        <v>0</v>
      </c>
      <c r="BS491">
        <v>0</v>
      </c>
      <c r="BT491">
        <v>0</v>
      </c>
      <c r="BU491">
        <v>0</v>
      </c>
      <c r="BV491">
        <v>0</v>
      </c>
      <c r="BW491">
        <v>0</v>
      </c>
      <c r="CX491">
        <f>Y491*Source!I250</f>
        <v>183.48479999999998</v>
      </c>
      <c r="CY491">
        <f>AD491</f>
        <v>9.6199999999999992</v>
      </c>
      <c r="CZ491">
        <f>AH491</f>
        <v>9.6199999999999992</v>
      </c>
      <c r="DA491">
        <f>AL491</f>
        <v>1</v>
      </c>
      <c r="DB491">
        <f>ROUND((ROUND(AT491*CZ491,2)*1.2*1.15),6)</f>
        <v>294.1884</v>
      </c>
      <c r="DC491">
        <f>ROUND((ROUND(AT491*AG491,2)*1.2*1.15),6)</f>
        <v>0</v>
      </c>
    </row>
    <row r="492" spans="1:107" x14ac:dyDescent="0.2">
      <c r="A492">
        <f>ROW(Source!A250)</f>
        <v>250</v>
      </c>
      <c r="B492">
        <v>76147896</v>
      </c>
      <c r="C492">
        <v>76148859</v>
      </c>
      <c r="D492">
        <v>48900459</v>
      </c>
      <c r="E492">
        <v>1</v>
      </c>
      <c r="F492">
        <v>1</v>
      </c>
      <c r="G492">
        <v>1</v>
      </c>
      <c r="H492">
        <v>3</v>
      </c>
      <c r="I492" t="s">
        <v>708</v>
      </c>
      <c r="J492" t="s">
        <v>709</v>
      </c>
      <c r="K492" t="s">
        <v>710</v>
      </c>
      <c r="L492">
        <v>1348</v>
      </c>
      <c r="N492">
        <v>1009</v>
      </c>
      <c r="O492" t="s">
        <v>362</v>
      </c>
      <c r="P492" t="s">
        <v>362</v>
      </c>
      <c r="Q492">
        <v>1000</v>
      </c>
      <c r="W492">
        <v>0</v>
      </c>
      <c r="X492">
        <v>805469523</v>
      </c>
      <c r="Y492">
        <v>2.3999999999999998E-3</v>
      </c>
      <c r="AA492">
        <v>4488.3999999999996</v>
      </c>
      <c r="AB492">
        <v>0</v>
      </c>
      <c r="AC492">
        <v>0</v>
      </c>
      <c r="AD492">
        <v>0</v>
      </c>
      <c r="AE492">
        <v>4488.3999999999996</v>
      </c>
      <c r="AF492">
        <v>0</v>
      </c>
      <c r="AG492">
        <v>0</v>
      </c>
      <c r="AH492">
        <v>0</v>
      </c>
      <c r="AI492">
        <v>1</v>
      </c>
      <c r="AJ492">
        <v>1</v>
      </c>
      <c r="AK492">
        <v>1</v>
      </c>
      <c r="AL492">
        <v>1</v>
      </c>
      <c r="AN492">
        <v>0</v>
      </c>
      <c r="AO492">
        <v>1</v>
      </c>
      <c r="AP492">
        <v>0</v>
      </c>
      <c r="AQ492">
        <v>0</v>
      </c>
      <c r="AR492">
        <v>0</v>
      </c>
      <c r="AS492" t="s">
        <v>3</v>
      </c>
      <c r="AT492">
        <v>2.3999999999999998E-3</v>
      </c>
      <c r="AU492" t="s">
        <v>3</v>
      </c>
      <c r="AV492">
        <v>0</v>
      </c>
      <c r="AW492">
        <v>2</v>
      </c>
      <c r="AX492">
        <v>76148866</v>
      </c>
      <c r="AY492">
        <v>1</v>
      </c>
      <c r="AZ492">
        <v>0</v>
      </c>
      <c r="BA492">
        <v>498</v>
      </c>
      <c r="BB492">
        <v>0</v>
      </c>
      <c r="BC492">
        <v>0</v>
      </c>
      <c r="BD492">
        <v>0</v>
      </c>
      <c r="BE492">
        <v>0</v>
      </c>
      <c r="BF492">
        <v>0</v>
      </c>
      <c r="BG492">
        <v>0</v>
      </c>
      <c r="BH492">
        <v>0</v>
      </c>
      <c r="BI492">
        <v>0</v>
      </c>
      <c r="BJ492">
        <v>0</v>
      </c>
      <c r="BK492">
        <v>0</v>
      </c>
      <c r="BL492">
        <v>0</v>
      </c>
      <c r="BM492">
        <v>0</v>
      </c>
      <c r="BN492">
        <v>0</v>
      </c>
      <c r="BO492">
        <v>0</v>
      </c>
      <c r="BP492">
        <v>0</v>
      </c>
      <c r="BQ492">
        <v>0</v>
      </c>
      <c r="BR492">
        <v>0</v>
      </c>
      <c r="BS492">
        <v>0</v>
      </c>
      <c r="BT492">
        <v>0</v>
      </c>
      <c r="BU492">
        <v>0</v>
      </c>
      <c r="BV492">
        <v>0</v>
      </c>
      <c r="BW492">
        <v>0</v>
      </c>
      <c r="CX492">
        <f>Y492*Source!I250</f>
        <v>1.44E-2</v>
      </c>
      <c r="CY492">
        <f>AA492</f>
        <v>4488.3999999999996</v>
      </c>
      <c r="CZ492">
        <f>AE492</f>
        <v>4488.3999999999996</v>
      </c>
      <c r="DA492">
        <f>AI492</f>
        <v>1</v>
      </c>
      <c r="DB492">
        <f>ROUND(ROUND(AT492*CZ492,2),6)</f>
        <v>10.77</v>
      </c>
      <c r="DC492">
        <f>ROUND(ROUND(AT492*AG492,2),6)</f>
        <v>0</v>
      </c>
    </row>
    <row r="493" spans="1:107" x14ac:dyDescent="0.2">
      <c r="A493">
        <f>ROW(Source!A250)</f>
        <v>250</v>
      </c>
      <c r="B493">
        <v>76147896</v>
      </c>
      <c r="C493">
        <v>76148859</v>
      </c>
      <c r="D493">
        <v>48903634</v>
      </c>
      <c r="E493">
        <v>1</v>
      </c>
      <c r="F493">
        <v>1</v>
      </c>
      <c r="G493">
        <v>1</v>
      </c>
      <c r="H493">
        <v>3</v>
      </c>
      <c r="I493" t="s">
        <v>679</v>
      </c>
      <c r="J493" t="s">
        <v>680</v>
      </c>
      <c r="K493" t="s">
        <v>681</v>
      </c>
      <c r="L493">
        <v>1308</v>
      </c>
      <c r="N493">
        <v>1003</v>
      </c>
      <c r="O493" t="s">
        <v>345</v>
      </c>
      <c r="P493" t="s">
        <v>345</v>
      </c>
      <c r="Q493">
        <v>100</v>
      </c>
      <c r="W493">
        <v>0</v>
      </c>
      <c r="X493">
        <v>96057515</v>
      </c>
      <c r="Y493">
        <v>7.1999999999999998E-3</v>
      </c>
      <c r="AA493">
        <v>120</v>
      </c>
      <c r="AB493">
        <v>0</v>
      </c>
      <c r="AC493">
        <v>0</v>
      </c>
      <c r="AD493">
        <v>0</v>
      </c>
      <c r="AE493">
        <v>120</v>
      </c>
      <c r="AF493">
        <v>0</v>
      </c>
      <c r="AG493">
        <v>0</v>
      </c>
      <c r="AH493">
        <v>0</v>
      </c>
      <c r="AI493">
        <v>1</v>
      </c>
      <c r="AJ493">
        <v>1</v>
      </c>
      <c r="AK493">
        <v>1</v>
      </c>
      <c r="AL493">
        <v>1</v>
      </c>
      <c r="AN493">
        <v>0</v>
      </c>
      <c r="AO493">
        <v>1</v>
      </c>
      <c r="AP493">
        <v>0</v>
      </c>
      <c r="AQ493">
        <v>0</v>
      </c>
      <c r="AR493">
        <v>0</v>
      </c>
      <c r="AS493" t="s">
        <v>3</v>
      </c>
      <c r="AT493">
        <v>7.1999999999999998E-3</v>
      </c>
      <c r="AU493" t="s">
        <v>3</v>
      </c>
      <c r="AV493">
        <v>0</v>
      </c>
      <c r="AW493">
        <v>2</v>
      </c>
      <c r="AX493">
        <v>76148867</v>
      </c>
      <c r="AY493">
        <v>1</v>
      </c>
      <c r="AZ493">
        <v>0</v>
      </c>
      <c r="BA493">
        <v>499</v>
      </c>
      <c r="BB493">
        <v>0</v>
      </c>
      <c r="BC493">
        <v>0</v>
      </c>
      <c r="BD493">
        <v>0</v>
      </c>
      <c r="BE493">
        <v>0</v>
      </c>
      <c r="BF493">
        <v>0</v>
      </c>
      <c r="BG493">
        <v>0</v>
      </c>
      <c r="BH493">
        <v>0</v>
      </c>
      <c r="BI493">
        <v>0</v>
      </c>
      <c r="BJ493">
        <v>0</v>
      </c>
      <c r="BK493">
        <v>0</v>
      </c>
      <c r="BL493">
        <v>0</v>
      </c>
      <c r="BM493">
        <v>0</v>
      </c>
      <c r="BN493">
        <v>0</v>
      </c>
      <c r="BO493">
        <v>0</v>
      </c>
      <c r="BP493">
        <v>0</v>
      </c>
      <c r="BQ493">
        <v>0</v>
      </c>
      <c r="BR493">
        <v>0</v>
      </c>
      <c r="BS493">
        <v>0</v>
      </c>
      <c r="BT493">
        <v>0</v>
      </c>
      <c r="BU493">
        <v>0</v>
      </c>
      <c r="BV493">
        <v>0</v>
      </c>
      <c r="BW493">
        <v>0</v>
      </c>
      <c r="CX493">
        <f>Y493*Source!I250</f>
        <v>4.3200000000000002E-2</v>
      </c>
      <c r="CY493">
        <f>AA493</f>
        <v>120</v>
      </c>
      <c r="CZ493">
        <f>AE493</f>
        <v>120</v>
      </c>
      <c r="DA493">
        <f>AI493</f>
        <v>1</v>
      </c>
      <c r="DB493">
        <f>ROUND(ROUND(AT493*CZ493,2),6)</f>
        <v>0.86</v>
      </c>
      <c r="DC493">
        <f>ROUND(ROUND(AT493*AG493,2),6)</f>
        <v>0</v>
      </c>
    </row>
    <row r="494" spans="1:107" x14ac:dyDescent="0.2">
      <c r="A494">
        <f>ROW(Source!A250)</f>
        <v>250</v>
      </c>
      <c r="B494">
        <v>76147896</v>
      </c>
      <c r="C494">
        <v>76148859</v>
      </c>
      <c r="D494">
        <v>48974621</v>
      </c>
      <c r="E494">
        <v>1</v>
      </c>
      <c r="F494">
        <v>1</v>
      </c>
      <c r="G494">
        <v>1</v>
      </c>
      <c r="H494">
        <v>3</v>
      </c>
      <c r="I494" t="s">
        <v>714</v>
      </c>
      <c r="J494" t="s">
        <v>715</v>
      </c>
      <c r="K494" t="s">
        <v>716</v>
      </c>
      <c r="L494">
        <v>1348</v>
      </c>
      <c r="N494">
        <v>1009</v>
      </c>
      <c r="O494" t="s">
        <v>362</v>
      </c>
      <c r="P494" t="s">
        <v>362</v>
      </c>
      <c r="Q494">
        <v>1000</v>
      </c>
      <c r="W494">
        <v>0</v>
      </c>
      <c r="X494">
        <v>-1744242340</v>
      </c>
      <c r="Y494">
        <v>6.0000000000000002E-5</v>
      </c>
      <c r="AA494">
        <v>8105.71</v>
      </c>
      <c r="AB494">
        <v>0</v>
      </c>
      <c r="AC494">
        <v>0</v>
      </c>
      <c r="AD494">
        <v>0</v>
      </c>
      <c r="AE494">
        <v>8105.71</v>
      </c>
      <c r="AF494">
        <v>0</v>
      </c>
      <c r="AG494">
        <v>0</v>
      </c>
      <c r="AH494">
        <v>0</v>
      </c>
      <c r="AI494">
        <v>1</v>
      </c>
      <c r="AJ494">
        <v>1</v>
      </c>
      <c r="AK494">
        <v>1</v>
      </c>
      <c r="AL494">
        <v>1</v>
      </c>
      <c r="AN494">
        <v>0</v>
      </c>
      <c r="AO494">
        <v>1</v>
      </c>
      <c r="AP494">
        <v>0</v>
      </c>
      <c r="AQ494">
        <v>0</v>
      </c>
      <c r="AR494">
        <v>0</v>
      </c>
      <c r="AS494" t="s">
        <v>3</v>
      </c>
      <c r="AT494">
        <v>6.0000000000000002E-5</v>
      </c>
      <c r="AU494" t="s">
        <v>3</v>
      </c>
      <c r="AV494">
        <v>0</v>
      </c>
      <c r="AW494">
        <v>2</v>
      </c>
      <c r="AX494">
        <v>76148868</v>
      </c>
      <c r="AY494">
        <v>1</v>
      </c>
      <c r="AZ494">
        <v>0</v>
      </c>
      <c r="BA494">
        <v>500</v>
      </c>
      <c r="BB494">
        <v>0</v>
      </c>
      <c r="BC494">
        <v>0</v>
      </c>
      <c r="BD494">
        <v>0</v>
      </c>
      <c r="BE494">
        <v>0</v>
      </c>
      <c r="BF494">
        <v>0</v>
      </c>
      <c r="BG494">
        <v>0</v>
      </c>
      <c r="BH494">
        <v>0</v>
      </c>
      <c r="BI494">
        <v>0</v>
      </c>
      <c r="BJ494">
        <v>0</v>
      </c>
      <c r="BK494">
        <v>0</v>
      </c>
      <c r="BL494">
        <v>0</v>
      </c>
      <c r="BM494">
        <v>0</v>
      </c>
      <c r="BN494">
        <v>0</v>
      </c>
      <c r="BO494">
        <v>0</v>
      </c>
      <c r="BP494">
        <v>0</v>
      </c>
      <c r="BQ494">
        <v>0</v>
      </c>
      <c r="BR494">
        <v>0</v>
      </c>
      <c r="BS494">
        <v>0</v>
      </c>
      <c r="BT494">
        <v>0</v>
      </c>
      <c r="BU494">
        <v>0</v>
      </c>
      <c r="BV494">
        <v>0</v>
      </c>
      <c r="BW494">
        <v>0</v>
      </c>
      <c r="CX494">
        <f>Y494*Source!I250</f>
        <v>3.6000000000000002E-4</v>
      </c>
      <c r="CY494">
        <f>AA494</f>
        <v>8105.71</v>
      </c>
      <c r="CZ494">
        <f>AE494</f>
        <v>8105.71</v>
      </c>
      <c r="DA494">
        <f>AI494</f>
        <v>1</v>
      </c>
      <c r="DB494">
        <f>ROUND(ROUND(AT494*CZ494,2),6)</f>
        <v>0.49</v>
      </c>
      <c r="DC494">
        <f>ROUND(ROUND(AT494*AG494,2),6)</f>
        <v>0</v>
      </c>
    </row>
    <row r="495" spans="1:107" x14ac:dyDescent="0.2">
      <c r="A495">
        <f>ROW(Source!A250)</f>
        <v>250</v>
      </c>
      <c r="B495">
        <v>76147896</v>
      </c>
      <c r="C495">
        <v>76148859</v>
      </c>
      <c r="D495">
        <v>48974791</v>
      </c>
      <c r="E495">
        <v>1</v>
      </c>
      <c r="F495">
        <v>1</v>
      </c>
      <c r="G495">
        <v>1</v>
      </c>
      <c r="H495">
        <v>3</v>
      </c>
      <c r="I495" t="s">
        <v>658</v>
      </c>
      <c r="J495" t="s">
        <v>659</v>
      </c>
      <c r="K495" t="s">
        <v>660</v>
      </c>
      <c r="L495">
        <v>1374</v>
      </c>
      <c r="N495">
        <v>1013</v>
      </c>
      <c r="O495" t="s">
        <v>661</v>
      </c>
      <c r="P495" t="s">
        <v>661</v>
      </c>
      <c r="Q495">
        <v>1</v>
      </c>
      <c r="W495">
        <v>0</v>
      </c>
      <c r="X495">
        <v>-1347562341</v>
      </c>
      <c r="Y495">
        <v>4.26</v>
      </c>
      <c r="AA495">
        <v>1</v>
      </c>
      <c r="AB495">
        <v>0</v>
      </c>
      <c r="AC495">
        <v>0</v>
      </c>
      <c r="AD495">
        <v>0</v>
      </c>
      <c r="AE495">
        <v>1</v>
      </c>
      <c r="AF495">
        <v>0</v>
      </c>
      <c r="AG495">
        <v>0</v>
      </c>
      <c r="AH495">
        <v>0</v>
      </c>
      <c r="AI495">
        <v>1</v>
      </c>
      <c r="AJ495">
        <v>1</v>
      </c>
      <c r="AK495">
        <v>1</v>
      </c>
      <c r="AL495">
        <v>1</v>
      </c>
      <c r="AN495">
        <v>0</v>
      </c>
      <c r="AO495">
        <v>1</v>
      </c>
      <c r="AP495">
        <v>0</v>
      </c>
      <c r="AQ495">
        <v>0</v>
      </c>
      <c r="AR495">
        <v>0</v>
      </c>
      <c r="AS495" t="s">
        <v>3</v>
      </c>
      <c r="AT495">
        <v>4.26</v>
      </c>
      <c r="AU495" t="s">
        <v>3</v>
      </c>
      <c r="AV495">
        <v>0</v>
      </c>
      <c r="AW495">
        <v>2</v>
      </c>
      <c r="AX495">
        <v>76148869</v>
      </c>
      <c r="AY495">
        <v>1</v>
      </c>
      <c r="AZ495">
        <v>0</v>
      </c>
      <c r="BA495">
        <v>501</v>
      </c>
      <c r="BB495">
        <v>0</v>
      </c>
      <c r="BC495">
        <v>0</v>
      </c>
      <c r="BD495">
        <v>0</v>
      </c>
      <c r="BE495">
        <v>0</v>
      </c>
      <c r="BF495">
        <v>0</v>
      </c>
      <c r="BG495">
        <v>0</v>
      </c>
      <c r="BH495">
        <v>0</v>
      </c>
      <c r="BI495">
        <v>0</v>
      </c>
      <c r="BJ495">
        <v>0</v>
      </c>
      <c r="BK495">
        <v>0</v>
      </c>
      <c r="BL495">
        <v>0</v>
      </c>
      <c r="BM495">
        <v>0</v>
      </c>
      <c r="BN495">
        <v>0</v>
      </c>
      <c r="BO495">
        <v>0</v>
      </c>
      <c r="BP495">
        <v>0</v>
      </c>
      <c r="BQ495">
        <v>0</v>
      </c>
      <c r="BR495">
        <v>0</v>
      </c>
      <c r="BS495">
        <v>0</v>
      </c>
      <c r="BT495">
        <v>0</v>
      </c>
      <c r="BU495">
        <v>0</v>
      </c>
      <c r="BV495">
        <v>0</v>
      </c>
      <c r="BW495">
        <v>0</v>
      </c>
      <c r="CX495">
        <f>Y495*Source!I250</f>
        <v>25.56</v>
      </c>
      <c r="CY495">
        <f>AA495</f>
        <v>1</v>
      </c>
      <c r="CZ495">
        <f>AE495</f>
        <v>1</v>
      </c>
      <c r="DA495">
        <f>AI495</f>
        <v>1</v>
      </c>
      <c r="DB495">
        <f>ROUND(ROUND(AT495*CZ495,2),6)</f>
        <v>4.26</v>
      </c>
      <c r="DC495">
        <f>ROUND(ROUND(AT495*AG495,2),6)</f>
        <v>0</v>
      </c>
    </row>
    <row r="496" spans="1:107" x14ac:dyDescent="0.2">
      <c r="A496">
        <f>ROW(Source!A251)</f>
        <v>251</v>
      </c>
      <c r="B496">
        <v>76147894</v>
      </c>
      <c r="C496">
        <v>76148859</v>
      </c>
      <c r="D496">
        <v>42326370</v>
      </c>
      <c r="E496">
        <v>1</v>
      </c>
      <c r="F496">
        <v>1</v>
      </c>
      <c r="G496">
        <v>1</v>
      </c>
      <c r="H496">
        <v>1</v>
      </c>
      <c r="I496" t="s">
        <v>662</v>
      </c>
      <c r="J496" t="s">
        <v>3</v>
      </c>
      <c r="K496" t="s">
        <v>663</v>
      </c>
      <c r="L496">
        <v>1369</v>
      </c>
      <c r="N496">
        <v>1013</v>
      </c>
      <c r="O496" t="s">
        <v>623</v>
      </c>
      <c r="P496" t="s">
        <v>623</v>
      </c>
      <c r="Q496">
        <v>1</v>
      </c>
      <c r="W496">
        <v>0</v>
      </c>
      <c r="X496">
        <v>489703996</v>
      </c>
      <c r="Y496">
        <v>30.580799999999996</v>
      </c>
      <c r="AA496">
        <v>0</v>
      </c>
      <c r="AB496">
        <v>0</v>
      </c>
      <c r="AC496">
        <v>0</v>
      </c>
      <c r="AD496">
        <v>9.6199999999999992</v>
      </c>
      <c r="AE496">
        <v>0</v>
      </c>
      <c r="AF496">
        <v>0</v>
      </c>
      <c r="AG496">
        <v>0</v>
      </c>
      <c r="AH496">
        <v>9.6199999999999992</v>
      </c>
      <c r="AI496">
        <v>1</v>
      </c>
      <c r="AJ496">
        <v>1</v>
      </c>
      <c r="AK496">
        <v>1</v>
      </c>
      <c r="AL496">
        <v>1</v>
      </c>
      <c r="AN496">
        <v>0</v>
      </c>
      <c r="AO496">
        <v>1</v>
      </c>
      <c r="AP496">
        <v>1</v>
      </c>
      <c r="AQ496">
        <v>0</v>
      </c>
      <c r="AR496">
        <v>0</v>
      </c>
      <c r="AS496" t="s">
        <v>3</v>
      </c>
      <c r="AT496">
        <v>22.16</v>
      </c>
      <c r="AU496" t="s">
        <v>286</v>
      </c>
      <c r="AV496">
        <v>1</v>
      </c>
      <c r="AW496">
        <v>2</v>
      </c>
      <c r="AX496">
        <v>76148865</v>
      </c>
      <c r="AY496">
        <v>1</v>
      </c>
      <c r="AZ496">
        <v>0</v>
      </c>
      <c r="BA496">
        <v>502</v>
      </c>
      <c r="BB496">
        <v>0</v>
      </c>
      <c r="BC496">
        <v>0</v>
      </c>
      <c r="BD496">
        <v>0</v>
      </c>
      <c r="BE496">
        <v>0</v>
      </c>
      <c r="BF496">
        <v>0</v>
      </c>
      <c r="BG496">
        <v>0</v>
      </c>
      <c r="BH496">
        <v>0</v>
      </c>
      <c r="BI496">
        <v>0</v>
      </c>
      <c r="BJ496">
        <v>0</v>
      </c>
      <c r="BK496">
        <v>0</v>
      </c>
      <c r="BL496">
        <v>0</v>
      </c>
      <c r="BM496">
        <v>0</v>
      </c>
      <c r="BN496">
        <v>0</v>
      </c>
      <c r="BO496">
        <v>0</v>
      </c>
      <c r="BP496">
        <v>0</v>
      </c>
      <c r="BQ496">
        <v>0</v>
      </c>
      <c r="BR496">
        <v>0</v>
      </c>
      <c r="BS496">
        <v>0</v>
      </c>
      <c r="BT496">
        <v>0</v>
      </c>
      <c r="BU496">
        <v>0</v>
      </c>
      <c r="BV496">
        <v>0</v>
      </c>
      <c r="BW496">
        <v>0</v>
      </c>
      <c r="CX496">
        <f>Y496*Source!I251</f>
        <v>183.48479999999998</v>
      </c>
      <c r="CY496">
        <f>AD496</f>
        <v>9.6199999999999992</v>
      </c>
      <c r="CZ496">
        <f>AH496</f>
        <v>9.6199999999999992</v>
      </c>
      <c r="DA496">
        <f>AL496</f>
        <v>1</v>
      </c>
      <c r="DB496">
        <f>ROUND((ROUND(AT496*CZ496,2)*1.2*1.15),6)</f>
        <v>294.1884</v>
      </c>
      <c r="DC496">
        <f>ROUND((ROUND(AT496*AG496,2)*1.2*1.15),6)</f>
        <v>0</v>
      </c>
    </row>
    <row r="497" spans="1:107" x14ac:dyDescent="0.2">
      <c r="A497">
        <f>ROW(Source!A251)</f>
        <v>251</v>
      </c>
      <c r="B497">
        <v>76147894</v>
      </c>
      <c r="C497">
        <v>76148859</v>
      </c>
      <c r="D497">
        <v>48900459</v>
      </c>
      <c r="E497">
        <v>1</v>
      </c>
      <c r="F497">
        <v>1</v>
      </c>
      <c r="G497">
        <v>1</v>
      </c>
      <c r="H497">
        <v>3</v>
      </c>
      <c r="I497" t="s">
        <v>708</v>
      </c>
      <c r="J497" t="s">
        <v>709</v>
      </c>
      <c r="K497" t="s">
        <v>710</v>
      </c>
      <c r="L497">
        <v>1348</v>
      </c>
      <c r="N497">
        <v>1009</v>
      </c>
      <c r="O497" t="s">
        <v>362</v>
      </c>
      <c r="P497" t="s">
        <v>362</v>
      </c>
      <c r="Q497">
        <v>1000</v>
      </c>
      <c r="W497">
        <v>0</v>
      </c>
      <c r="X497">
        <v>805469523</v>
      </c>
      <c r="Y497">
        <v>2.3999999999999998E-3</v>
      </c>
      <c r="AA497">
        <v>4488.3999999999996</v>
      </c>
      <c r="AB497">
        <v>0</v>
      </c>
      <c r="AC497">
        <v>0</v>
      </c>
      <c r="AD497">
        <v>0</v>
      </c>
      <c r="AE497">
        <v>4488.3999999999996</v>
      </c>
      <c r="AF497">
        <v>0</v>
      </c>
      <c r="AG497">
        <v>0</v>
      </c>
      <c r="AH497">
        <v>0</v>
      </c>
      <c r="AI497">
        <v>1</v>
      </c>
      <c r="AJ497">
        <v>1</v>
      </c>
      <c r="AK497">
        <v>1</v>
      </c>
      <c r="AL497">
        <v>1</v>
      </c>
      <c r="AN497">
        <v>0</v>
      </c>
      <c r="AO497">
        <v>1</v>
      </c>
      <c r="AP497">
        <v>0</v>
      </c>
      <c r="AQ497">
        <v>0</v>
      </c>
      <c r="AR497">
        <v>0</v>
      </c>
      <c r="AS497" t="s">
        <v>3</v>
      </c>
      <c r="AT497">
        <v>2.3999999999999998E-3</v>
      </c>
      <c r="AU497" t="s">
        <v>3</v>
      </c>
      <c r="AV497">
        <v>0</v>
      </c>
      <c r="AW497">
        <v>2</v>
      </c>
      <c r="AX497">
        <v>76148866</v>
      </c>
      <c r="AY497">
        <v>1</v>
      </c>
      <c r="AZ497">
        <v>0</v>
      </c>
      <c r="BA497">
        <v>503</v>
      </c>
      <c r="BB497">
        <v>0</v>
      </c>
      <c r="BC497">
        <v>0</v>
      </c>
      <c r="BD497">
        <v>0</v>
      </c>
      <c r="BE497">
        <v>0</v>
      </c>
      <c r="BF497">
        <v>0</v>
      </c>
      <c r="BG497">
        <v>0</v>
      </c>
      <c r="BH497">
        <v>0</v>
      </c>
      <c r="BI497">
        <v>0</v>
      </c>
      <c r="BJ497">
        <v>0</v>
      </c>
      <c r="BK497">
        <v>0</v>
      </c>
      <c r="BL497">
        <v>0</v>
      </c>
      <c r="BM497">
        <v>0</v>
      </c>
      <c r="BN497">
        <v>0</v>
      </c>
      <c r="BO497">
        <v>0</v>
      </c>
      <c r="BP497">
        <v>0</v>
      </c>
      <c r="BQ497">
        <v>0</v>
      </c>
      <c r="BR497">
        <v>0</v>
      </c>
      <c r="BS497">
        <v>0</v>
      </c>
      <c r="BT497">
        <v>0</v>
      </c>
      <c r="BU497">
        <v>0</v>
      </c>
      <c r="BV497">
        <v>0</v>
      </c>
      <c r="BW497">
        <v>0</v>
      </c>
      <c r="CX497">
        <f>Y497*Source!I251</f>
        <v>1.44E-2</v>
      </c>
      <c r="CY497">
        <f>AA497</f>
        <v>4488.3999999999996</v>
      </c>
      <c r="CZ497">
        <f>AE497</f>
        <v>4488.3999999999996</v>
      </c>
      <c r="DA497">
        <f>AI497</f>
        <v>1</v>
      </c>
      <c r="DB497">
        <f>ROUND(ROUND(AT497*CZ497,2),6)</f>
        <v>10.77</v>
      </c>
      <c r="DC497">
        <f>ROUND(ROUND(AT497*AG497,2),6)</f>
        <v>0</v>
      </c>
    </row>
    <row r="498" spans="1:107" x14ac:dyDescent="0.2">
      <c r="A498">
        <f>ROW(Source!A251)</f>
        <v>251</v>
      </c>
      <c r="B498">
        <v>76147894</v>
      </c>
      <c r="C498">
        <v>76148859</v>
      </c>
      <c r="D498">
        <v>48903634</v>
      </c>
      <c r="E498">
        <v>1</v>
      </c>
      <c r="F498">
        <v>1</v>
      </c>
      <c r="G498">
        <v>1</v>
      </c>
      <c r="H498">
        <v>3</v>
      </c>
      <c r="I498" t="s">
        <v>679</v>
      </c>
      <c r="J498" t="s">
        <v>680</v>
      </c>
      <c r="K498" t="s">
        <v>681</v>
      </c>
      <c r="L498">
        <v>1308</v>
      </c>
      <c r="N498">
        <v>1003</v>
      </c>
      <c r="O498" t="s">
        <v>345</v>
      </c>
      <c r="P498" t="s">
        <v>345</v>
      </c>
      <c r="Q498">
        <v>100</v>
      </c>
      <c r="W498">
        <v>0</v>
      </c>
      <c r="X498">
        <v>96057515</v>
      </c>
      <c r="Y498">
        <v>7.1999999999999998E-3</v>
      </c>
      <c r="AA498">
        <v>120</v>
      </c>
      <c r="AB498">
        <v>0</v>
      </c>
      <c r="AC498">
        <v>0</v>
      </c>
      <c r="AD498">
        <v>0</v>
      </c>
      <c r="AE498">
        <v>120</v>
      </c>
      <c r="AF498">
        <v>0</v>
      </c>
      <c r="AG498">
        <v>0</v>
      </c>
      <c r="AH498">
        <v>0</v>
      </c>
      <c r="AI498">
        <v>1</v>
      </c>
      <c r="AJ498">
        <v>1</v>
      </c>
      <c r="AK498">
        <v>1</v>
      </c>
      <c r="AL498">
        <v>1</v>
      </c>
      <c r="AN498">
        <v>0</v>
      </c>
      <c r="AO498">
        <v>1</v>
      </c>
      <c r="AP498">
        <v>0</v>
      </c>
      <c r="AQ498">
        <v>0</v>
      </c>
      <c r="AR498">
        <v>0</v>
      </c>
      <c r="AS498" t="s">
        <v>3</v>
      </c>
      <c r="AT498">
        <v>7.1999999999999998E-3</v>
      </c>
      <c r="AU498" t="s">
        <v>3</v>
      </c>
      <c r="AV498">
        <v>0</v>
      </c>
      <c r="AW498">
        <v>2</v>
      </c>
      <c r="AX498">
        <v>76148867</v>
      </c>
      <c r="AY498">
        <v>1</v>
      </c>
      <c r="AZ498">
        <v>0</v>
      </c>
      <c r="BA498">
        <v>504</v>
      </c>
      <c r="BB498">
        <v>0</v>
      </c>
      <c r="BC498">
        <v>0</v>
      </c>
      <c r="BD498">
        <v>0</v>
      </c>
      <c r="BE498">
        <v>0</v>
      </c>
      <c r="BF498">
        <v>0</v>
      </c>
      <c r="BG498">
        <v>0</v>
      </c>
      <c r="BH498">
        <v>0</v>
      </c>
      <c r="BI498">
        <v>0</v>
      </c>
      <c r="BJ498">
        <v>0</v>
      </c>
      <c r="BK498">
        <v>0</v>
      </c>
      <c r="BL498">
        <v>0</v>
      </c>
      <c r="BM498">
        <v>0</v>
      </c>
      <c r="BN498">
        <v>0</v>
      </c>
      <c r="BO498">
        <v>0</v>
      </c>
      <c r="BP498">
        <v>0</v>
      </c>
      <c r="BQ498">
        <v>0</v>
      </c>
      <c r="BR498">
        <v>0</v>
      </c>
      <c r="BS498">
        <v>0</v>
      </c>
      <c r="BT498">
        <v>0</v>
      </c>
      <c r="BU498">
        <v>0</v>
      </c>
      <c r="BV498">
        <v>0</v>
      </c>
      <c r="BW498">
        <v>0</v>
      </c>
      <c r="CX498">
        <f>Y498*Source!I251</f>
        <v>4.3200000000000002E-2</v>
      </c>
      <c r="CY498">
        <f>AA498</f>
        <v>120</v>
      </c>
      <c r="CZ498">
        <f>AE498</f>
        <v>120</v>
      </c>
      <c r="DA498">
        <f>AI498</f>
        <v>1</v>
      </c>
      <c r="DB498">
        <f>ROUND(ROUND(AT498*CZ498,2),6)</f>
        <v>0.86</v>
      </c>
      <c r="DC498">
        <f>ROUND(ROUND(AT498*AG498,2),6)</f>
        <v>0</v>
      </c>
    </row>
    <row r="499" spans="1:107" x14ac:dyDescent="0.2">
      <c r="A499">
        <f>ROW(Source!A251)</f>
        <v>251</v>
      </c>
      <c r="B499">
        <v>76147894</v>
      </c>
      <c r="C499">
        <v>76148859</v>
      </c>
      <c r="D499">
        <v>48974621</v>
      </c>
      <c r="E499">
        <v>1</v>
      </c>
      <c r="F499">
        <v>1</v>
      </c>
      <c r="G499">
        <v>1</v>
      </c>
      <c r="H499">
        <v>3</v>
      </c>
      <c r="I499" t="s">
        <v>714</v>
      </c>
      <c r="J499" t="s">
        <v>715</v>
      </c>
      <c r="K499" t="s">
        <v>716</v>
      </c>
      <c r="L499">
        <v>1348</v>
      </c>
      <c r="N499">
        <v>1009</v>
      </c>
      <c r="O499" t="s">
        <v>362</v>
      </c>
      <c r="P499" t="s">
        <v>362</v>
      </c>
      <c r="Q499">
        <v>1000</v>
      </c>
      <c r="W499">
        <v>0</v>
      </c>
      <c r="X499">
        <v>-1744242340</v>
      </c>
      <c r="Y499">
        <v>6.0000000000000002E-5</v>
      </c>
      <c r="AA499">
        <v>8105.71</v>
      </c>
      <c r="AB499">
        <v>0</v>
      </c>
      <c r="AC499">
        <v>0</v>
      </c>
      <c r="AD499">
        <v>0</v>
      </c>
      <c r="AE499">
        <v>8105.71</v>
      </c>
      <c r="AF499">
        <v>0</v>
      </c>
      <c r="AG499">
        <v>0</v>
      </c>
      <c r="AH499">
        <v>0</v>
      </c>
      <c r="AI499">
        <v>1</v>
      </c>
      <c r="AJ499">
        <v>1</v>
      </c>
      <c r="AK499">
        <v>1</v>
      </c>
      <c r="AL499">
        <v>1</v>
      </c>
      <c r="AN499">
        <v>0</v>
      </c>
      <c r="AO499">
        <v>1</v>
      </c>
      <c r="AP499">
        <v>0</v>
      </c>
      <c r="AQ499">
        <v>0</v>
      </c>
      <c r="AR499">
        <v>0</v>
      </c>
      <c r="AS499" t="s">
        <v>3</v>
      </c>
      <c r="AT499">
        <v>6.0000000000000002E-5</v>
      </c>
      <c r="AU499" t="s">
        <v>3</v>
      </c>
      <c r="AV499">
        <v>0</v>
      </c>
      <c r="AW499">
        <v>2</v>
      </c>
      <c r="AX499">
        <v>76148868</v>
      </c>
      <c r="AY499">
        <v>1</v>
      </c>
      <c r="AZ499">
        <v>0</v>
      </c>
      <c r="BA499">
        <v>505</v>
      </c>
      <c r="BB499">
        <v>0</v>
      </c>
      <c r="BC499">
        <v>0</v>
      </c>
      <c r="BD499">
        <v>0</v>
      </c>
      <c r="BE499">
        <v>0</v>
      </c>
      <c r="BF499">
        <v>0</v>
      </c>
      <c r="BG499">
        <v>0</v>
      </c>
      <c r="BH499">
        <v>0</v>
      </c>
      <c r="BI499">
        <v>0</v>
      </c>
      <c r="BJ499">
        <v>0</v>
      </c>
      <c r="BK499">
        <v>0</v>
      </c>
      <c r="BL499">
        <v>0</v>
      </c>
      <c r="BM499">
        <v>0</v>
      </c>
      <c r="BN499">
        <v>0</v>
      </c>
      <c r="BO499">
        <v>0</v>
      </c>
      <c r="BP499">
        <v>0</v>
      </c>
      <c r="BQ499">
        <v>0</v>
      </c>
      <c r="BR499">
        <v>0</v>
      </c>
      <c r="BS499">
        <v>0</v>
      </c>
      <c r="BT499">
        <v>0</v>
      </c>
      <c r="BU499">
        <v>0</v>
      </c>
      <c r="BV499">
        <v>0</v>
      </c>
      <c r="BW499">
        <v>0</v>
      </c>
      <c r="CX499">
        <f>Y499*Source!I251</f>
        <v>3.6000000000000002E-4</v>
      </c>
      <c r="CY499">
        <f>AA499</f>
        <v>8105.71</v>
      </c>
      <c r="CZ499">
        <f>AE499</f>
        <v>8105.71</v>
      </c>
      <c r="DA499">
        <f>AI499</f>
        <v>1</v>
      </c>
      <c r="DB499">
        <f>ROUND(ROUND(AT499*CZ499,2),6)</f>
        <v>0.49</v>
      </c>
      <c r="DC499">
        <f>ROUND(ROUND(AT499*AG499,2),6)</f>
        <v>0</v>
      </c>
    </row>
    <row r="500" spans="1:107" x14ac:dyDescent="0.2">
      <c r="A500">
        <f>ROW(Source!A251)</f>
        <v>251</v>
      </c>
      <c r="B500">
        <v>76147894</v>
      </c>
      <c r="C500">
        <v>76148859</v>
      </c>
      <c r="D500">
        <v>48974791</v>
      </c>
      <c r="E500">
        <v>1</v>
      </c>
      <c r="F500">
        <v>1</v>
      </c>
      <c r="G500">
        <v>1</v>
      </c>
      <c r="H500">
        <v>3</v>
      </c>
      <c r="I500" t="s">
        <v>658</v>
      </c>
      <c r="J500" t="s">
        <v>659</v>
      </c>
      <c r="K500" t="s">
        <v>660</v>
      </c>
      <c r="L500">
        <v>1374</v>
      </c>
      <c r="N500">
        <v>1013</v>
      </c>
      <c r="O500" t="s">
        <v>661</v>
      </c>
      <c r="P500" t="s">
        <v>661</v>
      </c>
      <c r="Q500">
        <v>1</v>
      </c>
      <c r="W500">
        <v>0</v>
      </c>
      <c r="X500">
        <v>-1347562341</v>
      </c>
      <c r="Y500">
        <v>4.26</v>
      </c>
      <c r="AA500">
        <v>1</v>
      </c>
      <c r="AB500">
        <v>0</v>
      </c>
      <c r="AC500">
        <v>0</v>
      </c>
      <c r="AD500">
        <v>0</v>
      </c>
      <c r="AE500">
        <v>1</v>
      </c>
      <c r="AF500">
        <v>0</v>
      </c>
      <c r="AG500">
        <v>0</v>
      </c>
      <c r="AH500">
        <v>0</v>
      </c>
      <c r="AI500">
        <v>1</v>
      </c>
      <c r="AJ500">
        <v>1</v>
      </c>
      <c r="AK500">
        <v>1</v>
      </c>
      <c r="AL500">
        <v>1</v>
      </c>
      <c r="AN500">
        <v>0</v>
      </c>
      <c r="AO500">
        <v>1</v>
      </c>
      <c r="AP500">
        <v>0</v>
      </c>
      <c r="AQ500">
        <v>0</v>
      </c>
      <c r="AR500">
        <v>0</v>
      </c>
      <c r="AS500" t="s">
        <v>3</v>
      </c>
      <c r="AT500">
        <v>4.26</v>
      </c>
      <c r="AU500" t="s">
        <v>3</v>
      </c>
      <c r="AV500">
        <v>0</v>
      </c>
      <c r="AW500">
        <v>2</v>
      </c>
      <c r="AX500">
        <v>76148869</v>
      </c>
      <c r="AY500">
        <v>1</v>
      </c>
      <c r="AZ500">
        <v>0</v>
      </c>
      <c r="BA500">
        <v>506</v>
      </c>
      <c r="BB500">
        <v>0</v>
      </c>
      <c r="BC500">
        <v>0</v>
      </c>
      <c r="BD500">
        <v>0</v>
      </c>
      <c r="BE500">
        <v>0</v>
      </c>
      <c r="BF500">
        <v>0</v>
      </c>
      <c r="BG500">
        <v>0</v>
      </c>
      <c r="BH500">
        <v>0</v>
      </c>
      <c r="BI500">
        <v>0</v>
      </c>
      <c r="BJ500">
        <v>0</v>
      </c>
      <c r="BK500">
        <v>0</v>
      </c>
      <c r="BL500">
        <v>0</v>
      </c>
      <c r="BM500">
        <v>0</v>
      </c>
      <c r="BN500">
        <v>0</v>
      </c>
      <c r="BO500">
        <v>0</v>
      </c>
      <c r="BP500">
        <v>0</v>
      </c>
      <c r="BQ500">
        <v>0</v>
      </c>
      <c r="BR500">
        <v>0</v>
      </c>
      <c r="BS500">
        <v>0</v>
      </c>
      <c r="BT500">
        <v>0</v>
      </c>
      <c r="BU500">
        <v>0</v>
      </c>
      <c r="BV500">
        <v>0</v>
      </c>
      <c r="BW500">
        <v>0</v>
      </c>
      <c r="CX500">
        <f>Y500*Source!I251</f>
        <v>25.56</v>
      </c>
      <c r="CY500">
        <f>AA500</f>
        <v>1</v>
      </c>
      <c r="CZ500">
        <f>AE500</f>
        <v>1</v>
      </c>
      <c r="DA500">
        <f>AI500</f>
        <v>1</v>
      </c>
      <c r="DB500">
        <f>ROUND(ROUND(AT500*CZ500,2),6)</f>
        <v>4.26</v>
      </c>
      <c r="DC500">
        <f>ROUND(ROUND(AT500*AG500,2),6)</f>
        <v>0</v>
      </c>
    </row>
    <row r="501" spans="1:107" x14ac:dyDescent="0.2">
      <c r="A501">
        <f>ROW(Source!A252)</f>
        <v>252</v>
      </c>
      <c r="B501">
        <v>76147896</v>
      </c>
      <c r="C501">
        <v>76148870</v>
      </c>
      <c r="D501">
        <v>42331666</v>
      </c>
      <c r="E501">
        <v>1</v>
      </c>
      <c r="F501">
        <v>1</v>
      </c>
      <c r="G501">
        <v>1</v>
      </c>
      <c r="H501">
        <v>1</v>
      </c>
      <c r="I501" t="s">
        <v>647</v>
      </c>
      <c r="J501" t="s">
        <v>3</v>
      </c>
      <c r="K501" t="s">
        <v>648</v>
      </c>
      <c r="L501">
        <v>1369</v>
      </c>
      <c r="N501">
        <v>1013</v>
      </c>
      <c r="O501" t="s">
        <v>623</v>
      </c>
      <c r="P501" t="s">
        <v>623</v>
      </c>
      <c r="Q501">
        <v>1</v>
      </c>
      <c r="W501">
        <v>0</v>
      </c>
      <c r="X501">
        <v>-908094922</v>
      </c>
      <c r="Y501">
        <v>10.867499999999998</v>
      </c>
      <c r="AA501">
        <v>0</v>
      </c>
      <c r="AB501">
        <v>0</v>
      </c>
      <c r="AC501">
        <v>0</v>
      </c>
      <c r="AD501">
        <v>10.06</v>
      </c>
      <c r="AE501">
        <v>0</v>
      </c>
      <c r="AF501">
        <v>0</v>
      </c>
      <c r="AG501">
        <v>0</v>
      </c>
      <c r="AH501">
        <v>10.06</v>
      </c>
      <c r="AI501">
        <v>1</v>
      </c>
      <c r="AJ501">
        <v>1</v>
      </c>
      <c r="AK501">
        <v>1</v>
      </c>
      <c r="AL501">
        <v>1</v>
      </c>
      <c r="AN501">
        <v>0</v>
      </c>
      <c r="AO501">
        <v>1</v>
      </c>
      <c r="AP501">
        <v>1</v>
      </c>
      <c r="AQ501">
        <v>0</v>
      </c>
      <c r="AR501">
        <v>0</v>
      </c>
      <c r="AS501" t="s">
        <v>3</v>
      </c>
      <c r="AT501">
        <v>9.4499999999999993</v>
      </c>
      <c r="AU501" t="s">
        <v>24</v>
      </c>
      <c r="AV501">
        <v>1</v>
      </c>
      <c r="AW501">
        <v>2</v>
      </c>
      <c r="AX501">
        <v>76148884</v>
      </c>
      <c r="AY501">
        <v>1</v>
      </c>
      <c r="AZ501">
        <v>0</v>
      </c>
      <c r="BA501">
        <v>507</v>
      </c>
      <c r="BB501">
        <v>0</v>
      </c>
      <c r="BC501">
        <v>0</v>
      </c>
      <c r="BD501">
        <v>0</v>
      </c>
      <c r="BE501">
        <v>0</v>
      </c>
      <c r="BF501">
        <v>0</v>
      </c>
      <c r="BG501">
        <v>0</v>
      </c>
      <c r="BH501">
        <v>0</v>
      </c>
      <c r="BI501">
        <v>0</v>
      </c>
      <c r="BJ501">
        <v>0</v>
      </c>
      <c r="BK501">
        <v>0</v>
      </c>
      <c r="BL501">
        <v>0</v>
      </c>
      <c r="BM501">
        <v>0</v>
      </c>
      <c r="BN501">
        <v>0</v>
      </c>
      <c r="BO501">
        <v>0</v>
      </c>
      <c r="BP501">
        <v>0</v>
      </c>
      <c r="BQ501">
        <v>0</v>
      </c>
      <c r="BR501">
        <v>0</v>
      </c>
      <c r="BS501">
        <v>0</v>
      </c>
      <c r="BT501">
        <v>0</v>
      </c>
      <c r="BU501">
        <v>0</v>
      </c>
      <c r="BV501">
        <v>0</v>
      </c>
      <c r="BW501">
        <v>0</v>
      </c>
      <c r="CX501">
        <f>Y501*Source!I252</f>
        <v>43.469999999999992</v>
      </c>
      <c r="CY501">
        <f>AD501</f>
        <v>10.06</v>
      </c>
      <c r="CZ501">
        <f>AH501</f>
        <v>10.06</v>
      </c>
      <c r="DA501">
        <f>AL501</f>
        <v>1</v>
      </c>
      <c r="DB501">
        <f>ROUND((ROUND(AT501*CZ501,2)*1.15),6)</f>
        <v>109.3305</v>
      </c>
      <c r="DC501">
        <f>ROUND((ROUND(AT501*AG501,2)*1.15),6)</f>
        <v>0</v>
      </c>
    </row>
    <row r="502" spans="1:107" x14ac:dyDescent="0.2">
      <c r="A502">
        <f>ROW(Source!A252)</f>
        <v>252</v>
      </c>
      <c r="B502">
        <v>76147896</v>
      </c>
      <c r="C502">
        <v>76148870</v>
      </c>
      <c r="D502">
        <v>48900465</v>
      </c>
      <c r="E502">
        <v>1</v>
      </c>
      <c r="F502">
        <v>1</v>
      </c>
      <c r="G502">
        <v>1</v>
      </c>
      <c r="H502">
        <v>3</v>
      </c>
      <c r="I502" t="s">
        <v>775</v>
      </c>
      <c r="J502" t="s">
        <v>776</v>
      </c>
      <c r="K502" t="s">
        <v>777</v>
      </c>
      <c r="L502">
        <v>1348</v>
      </c>
      <c r="N502">
        <v>1009</v>
      </c>
      <c r="O502" t="s">
        <v>362</v>
      </c>
      <c r="P502" t="s">
        <v>362</v>
      </c>
      <c r="Q502">
        <v>1000</v>
      </c>
      <c r="W502">
        <v>0</v>
      </c>
      <c r="X502">
        <v>1575914215</v>
      </c>
      <c r="Y502">
        <v>2.0000000000000001E-4</v>
      </c>
      <c r="AA502">
        <v>4770</v>
      </c>
      <c r="AB502">
        <v>0</v>
      </c>
      <c r="AC502">
        <v>0</v>
      </c>
      <c r="AD502">
        <v>0</v>
      </c>
      <c r="AE502">
        <v>4770</v>
      </c>
      <c r="AF502">
        <v>0</v>
      </c>
      <c r="AG502">
        <v>0</v>
      </c>
      <c r="AH502">
        <v>0</v>
      </c>
      <c r="AI502">
        <v>1</v>
      </c>
      <c r="AJ502">
        <v>1</v>
      </c>
      <c r="AK502">
        <v>1</v>
      </c>
      <c r="AL502">
        <v>1</v>
      </c>
      <c r="AN502">
        <v>0</v>
      </c>
      <c r="AO502">
        <v>1</v>
      </c>
      <c r="AP502">
        <v>0</v>
      </c>
      <c r="AQ502">
        <v>0</v>
      </c>
      <c r="AR502">
        <v>0</v>
      </c>
      <c r="AS502" t="s">
        <v>3</v>
      </c>
      <c r="AT502">
        <v>2.0000000000000001E-4</v>
      </c>
      <c r="AU502" t="s">
        <v>3</v>
      </c>
      <c r="AV502">
        <v>0</v>
      </c>
      <c r="AW502">
        <v>2</v>
      </c>
      <c r="AX502">
        <v>76148885</v>
      </c>
      <c r="AY502">
        <v>1</v>
      </c>
      <c r="AZ502">
        <v>0</v>
      </c>
      <c r="BA502">
        <v>508</v>
      </c>
      <c r="BB502">
        <v>0</v>
      </c>
      <c r="BC502">
        <v>0</v>
      </c>
      <c r="BD502">
        <v>0</v>
      </c>
      <c r="BE502">
        <v>0</v>
      </c>
      <c r="BF502">
        <v>0</v>
      </c>
      <c r="BG502">
        <v>0</v>
      </c>
      <c r="BH502">
        <v>0</v>
      </c>
      <c r="BI502">
        <v>0</v>
      </c>
      <c r="BJ502">
        <v>0</v>
      </c>
      <c r="BK502">
        <v>0</v>
      </c>
      <c r="BL502">
        <v>0</v>
      </c>
      <c r="BM502">
        <v>0</v>
      </c>
      <c r="BN502">
        <v>0</v>
      </c>
      <c r="BO502">
        <v>0</v>
      </c>
      <c r="BP502">
        <v>0</v>
      </c>
      <c r="BQ502">
        <v>0</v>
      </c>
      <c r="BR502">
        <v>0</v>
      </c>
      <c r="BS502">
        <v>0</v>
      </c>
      <c r="BT502">
        <v>0</v>
      </c>
      <c r="BU502">
        <v>0</v>
      </c>
      <c r="BV502">
        <v>0</v>
      </c>
      <c r="BW502">
        <v>0</v>
      </c>
      <c r="CX502">
        <f>Y502*Source!I252</f>
        <v>8.0000000000000004E-4</v>
      </c>
      <c r="CY502">
        <f t="shared" ref="CY502:CY513" si="42">AA502</f>
        <v>4770</v>
      </c>
      <c r="CZ502">
        <f t="shared" ref="CZ502:CZ513" si="43">AE502</f>
        <v>4770</v>
      </c>
      <c r="DA502">
        <f t="shared" ref="DA502:DA513" si="44">AI502</f>
        <v>1</v>
      </c>
      <c r="DB502">
        <f t="shared" ref="DB502:DB513" si="45">ROUND(ROUND(AT502*CZ502,2),6)</f>
        <v>0.95</v>
      </c>
      <c r="DC502">
        <f t="shared" ref="DC502:DC513" si="46">ROUND(ROUND(AT502*AG502,2),6)</f>
        <v>0</v>
      </c>
    </row>
    <row r="503" spans="1:107" x14ac:dyDescent="0.2">
      <c r="A503">
        <f>ROW(Source!A252)</f>
        <v>252</v>
      </c>
      <c r="B503">
        <v>76147896</v>
      </c>
      <c r="C503">
        <v>76148870</v>
      </c>
      <c r="D503">
        <v>48900998</v>
      </c>
      <c r="E503">
        <v>1</v>
      </c>
      <c r="F503">
        <v>1</v>
      </c>
      <c r="G503">
        <v>1</v>
      </c>
      <c r="H503">
        <v>3</v>
      </c>
      <c r="I503" t="s">
        <v>807</v>
      </c>
      <c r="J503" t="s">
        <v>808</v>
      </c>
      <c r="K503" t="s">
        <v>809</v>
      </c>
      <c r="L503">
        <v>1346</v>
      </c>
      <c r="N503">
        <v>1009</v>
      </c>
      <c r="O503" t="s">
        <v>414</v>
      </c>
      <c r="P503" t="s">
        <v>414</v>
      </c>
      <c r="Q503">
        <v>1</v>
      </c>
      <c r="W503">
        <v>0</v>
      </c>
      <c r="X503">
        <v>-1154872161</v>
      </c>
      <c r="Y503">
        <v>0.5</v>
      </c>
      <c r="AA503">
        <v>30.4</v>
      </c>
      <c r="AB503">
        <v>0</v>
      </c>
      <c r="AC503">
        <v>0</v>
      </c>
      <c r="AD503">
        <v>0</v>
      </c>
      <c r="AE503">
        <v>30.4</v>
      </c>
      <c r="AF503">
        <v>0</v>
      </c>
      <c r="AG503">
        <v>0</v>
      </c>
      <c r="AH503">
        <v>0</v>
      </c>
      <c r="AI503">
        <v>1</v>
      </c>
      <c r="AJ503">
        <v>1</v>
      </c>
      <c r="AK503">
        <v>1</v>
      </c>
      <c r="AL503">
        <v>1</v>
      </c>
      <c r="AN503">
        <v>0</v>
      </c>
      <c r="AO503">
        <v>1</v>
      </c>
      <c r="AP503">
        <v>0</v>
      </c>
      <c r="AQ503">
        <v>0</v>
      </c>
      <c r="AR503">
        <v>0</v>
      </c>
      <c r="AS503" t="s">
        <v>3</v>
      </c>
      <c r="AT503">
        <v>0.5</v>
      </c>
      <c r="AU503" t="s">
        <v>3</v>
      </c>
      <c r="AV503">
        <v>0</v>
      </c>
      <c r="AW503">
        <v>2</v>
      </c>
      <c r="AX503">
        <v>76148886</v>
      </c>
      <c r="AY503">
        <v>1</v>
      </c>
      <c r="AZ503">
        <v>0</v>
      </c>
      <c r="BA503">
        <v>509</v>
      </c>
      <c r="BB503">
        <v>0</v>
      </c>
      <c r="BC503">
        <v>0</v>
      </c>
      <c r="BD503">
        <v>0</v>
      </c>
      <c r="BE503">
        <v>0</v>
      </c>
      <c r="BF503">
        <v>0</v>
      </c>
      <c r="BG503">
        <v>0</v>
      </c>
      <c r="BH503">
        <v>0</v>
      </c>
      <c r="BI503">
        <v>0</v>
      </c>
      <c r="BJ503">
        <v>0</v>
      </c>
      <c r="BK503">
        <v>0</v>
      </c>
      <c r="BL503">
        <v>0</v>
      </c>
      <c r="BM503">
        <v>0</v>
      </c>
      <c r="BN503">
        <v>0</v>
      </c>
      <c r="BO503">
        <v>0</v>
      </c>
      <c r="BP503">
        <v>0</v>
      </c>
      <c r="BQ503">
        <v>0</v>
      </c>
      <c r="BR503">
        <v>0</v>
      </c>
      <c r="BS503">
        <v>0</v>
      </c>
      <c r="BT503">
        <v>0</v>
      </c>
      <c r="BU503">
        <v>0</v>
      </c>
      <c r="BV503">
        <v>0</v>
      </c>
      <c r="BW503">
        <v>0</v>
      </c>
      <c r="CX503">
        <f>Y503*Source!I252</f>
        <v>2</v>
      </c>
      <c r="CY503">
        <f t="shared" si="42"/>
        <v>30.4</v>
      </c>
      <c r="CZ503">
        <f t="shared" si="43"/>
        <v>30.4</v>
      </c>
      <c r="DA503">
        <f t="shared" si="44"/>
        <v>1</v>
      </c>
      <c r="DB503">
        <f t="shared" si="45"/>
        <v>15.2</v>
      </c>
      <c r="DC503">
        <f t="shared" si="46"/>
        <v>0</v>
      </c>
    </row>
    <row r="504" spans="1:107" x14ac:dyDescent="0.2">
      <c r="A504">
        <f>ROW(Source!A252)</f>
        <v>252</v>
      </c>
      <c r="B504">
        <v>76147896</v>
      </c>
      <c r="C504">
        <v>76148870</v>
      </c>
      <c r="D504">
        <v>48903670</v>
      </c>
      <c r="E504">
        <v>1</v>
      </c>
      <c r="F504">
        <v>1</v>
      </c>
      <c r="G504">
        <v>1</v>
      </c>
      <c r="H504">
        <v>3</v>
      </c>
      <c r="I504" t="s">
        <v>810</v>
      </c>
      <c r="J504" t="s">
        <v>811</v>
      </c>
      <c r="K504" t="s">
        <v>812</v>
      </c>
      <c r="L504">
        <v>1346</v>
      </c>
      <c r="N504">
        <v>1009</v>
      </c>
      <c r="O504" t="s">
        <v>414</v>
      </c>
      <c r="P504" t="s">
        <v>414</v>
      </c>
      <c r="Q504">
        <v>1</v>
      </c>
      <c r="W504">
        <v>0</v>
      </c>
      <c r="X504">
        <v>1737689508</v>
      </c>
      <c r="Y504">
        <v>1.3049999999999999</v>
      </c>
      <c r="AA504">
        <v>250</v>
      </c>
      <c r="AB504">
        <v>0</v>
      </c>
      <c r="AC504">
        <v>0</v>
      </c>
      <c r="AD504">
        <v>0</v>
      </c>
      <c r="AE504">
        <v>250</v>
      </c>
      <c r="AF504">
        <v>0</v>
      </c>
      <c r="AG504">
        <v>0</v>
      </c>
      <c r="AH504">
        <v>0</v>
      </c>
      <c r="AI504">
        <v>1</v>
      </c>
      <c r="AJ504">
        <v>1</v>
      </c>
      <c r="AK504">
        <v>1</v>
      </c>
      <c r="AL504">
        <v>1</v>
      </c>
      <c r="AN504">
        <v>0</v>
      </c>
      <c r="AO504">
        <v>1</v>
      </c>
      <c r="AP504">
        <v>0</v>
      </c>
      <c r="AQ504">
        <v>0</v>
      </c>
      <c r="AR504">
        <v>0</v>
      </c>
      <c r="AS504" t="s">
        <v>3</v>
      </c>
      <c r="AT504">
        <v>1.3049999999999999</v>
      </c>
      <c r="AU504" t="s">
        <v>3</v>
      </c>
      <c r="AV504">
        <v>0</v>
      </c>
      <c r="AW504">
        <v>2</v>
      </c>
      <c r="AX504">
        <v>76148887</v>
      </c>
      <c r="AY504">
        <v>1</v>
      </c>
      <c r="AZ504">
        <v>0</v>
      </c>
      <c r="BA504">
        <v>510</v>
      </c>
      <c r="BB504">
        <v>0</v>
      </c>
      <c r="BC504">
        <v>0</v>
      </c>
      <c r="BD504">
        <v>0</v>
      </c>
      <c r="BE504">
        <v>0</v>
      </c>
      <c r="BF504">
        <v>0</v>
      </c>
      <c r="BG504">
        <v>0</v>
      </c>
      <c r="BH504">
        <v>0</v>
      </c>
      <c r="BI504">
        <v>0</v>
      </c>
      <c r="BJ504">
        <v>0</v>
      </c>
      <c r="BK504">
        <v>0</v>
      </c>
      <c r="BL504">
        <v>0</v>
      </c>
      <c r="BM504">
        <v>0</v>
      </c>
      <c r="BN504">
        <v>0</v>
      </c>
      <c r="BO504">
        <v>0</v>
      </c>
      <c r="BP504">
        <v>0</v>
      </c>
      <c r="BQ504">
        <v>0</v>
      </c>
      <c r="BR504">
        <v>0</v>
      </c>
      <c r="BS504">
        <v>0</v>
      </c>
      <c r="BT504">
        <v>0</v>
      </c>
      <c r="BU504">
        <v>0</v>
      </c>
      <c r="BV504">
        <v>0</v>
      </c>
      <c r="BW504">
        <v>0</v>
      </c>
      <c r="CX504">
        <f>Y504*Source!I252</f>
        <v>5.22</v>
      </c>
      <c r="CY504">
        <f t="shared" si="42"/>
        <v>250</v>
      </c>
      <c r="CZ504">
        <f t="shared" si="43"/>
        <v>250</v>
      </c>
      <c r="DA504">
        <f t="shared" si="44"/>
        <v>1</v>
      </c>
      <c r="DB504">
        <f t="shared" si="45"/>
        <v>326.25</v>
      </c>
      <c r="DC504">
        <f t="shared" si="46"/>
        <v>0</v>
      </c>
    </row>
    <row r="505" spans="1:107" x14ac:dyDescent="0.2">
      <c r="A505">
        <f>ROW(Source!A252)</f>
        <v>252</v>
      </c>
      <c r="B505">
        <v>76147896</v>
      </c>
      <c r="C505">
        <v>76148870</v>
      </c>
      <c r="D505">
        <v>48903672</v>
      </c>
      <c r="E505">
        <v>1</v>
      </c>
      <c r="F505">
        <v>1</v>
      </c>
      <c r="G505">
        <v>1</v>
      </c>
      <c r="H505">
        <v>3</v>
      </c>
      <c r="I505" t="s">
        <v>813</v>
      </c>
      <c r="J505" t="s">
        <v>814</v>
      </c>
      <c r="K505" t="s">
        <v>815</v>
      </c>
      <c r="L505">
        <v>1301</v>
      </c>
      <c r="N505">
        <v>1003</v>
      </c>
      <c r="O505" t="s">
        <v>57</v>
      </c>
      <c r="P505" t="s">
        <v>57</v>
      </c>
      <c r="Q505">
        <v>1</v>
      </c>
      <c r="W505">
        <v>0</v>
      </c>
      <c r="X505">
        <v>-941319914</v>
      </c>
      <c r="Y505">
        <v>0.72</v>
      </c>
      <c r="AA505">
        <v>5.38</v>
      </c>
      <c r="AB505">
        <v>0</v>
      </c>
      <c r="AC505">
        <v>0</v>
      </c>
      <c r="AD505">
        <v>0</v>
      </c>
      <c r="AE505">
        <v>5.38</v>
      </c>
      <c r="AF505">
        <v>0</v>
      </c>
      <c r="AG505">
        <v>0</v>
      </c>
      <c r="AH505">
        <v>0</v>
      </c>
      <c r="AI505">
        <v>1</v>
      </c>
      <c r="AJ505">
        <v>1</v>
      </c>
      <c r="AK505">
        <v>1</v>
      </c>
      <c r="AL505">
        <v>1</v>
      </c>
      <c r="AN505">
        <v>0</v>
      </c>
      <c r="AO505">
        <v>1</v>
      </c>
      <c r="AP505">
        <v>0</v>
      </c>
      <c r="AQ505">
        <v>0</v>
      </c>
      <c r="AR505">
        <v>0</v>
      </c>
      <c r="AS505" t="s">
        <v>3</v>
      </c>
      <c r="AT505">
        <v>0.72</v>
      </c>
      <c r="AU505" t="s">
        <v>3</v>
      </c>
      <c r="AV505">
        <v>0</v>
      </c>
      <c r="AW505">
        <v>2</v>
      </c>
      <c r="AX505">
        <v>76148888</v>
      </c>
      <c r="AY505">
        <v>1</v>
      </c>
      <c r="AZ505">
        <v>0</v>
      </c>
      <c r="BA505">
        <v>511</v>
      </c>
      <c r="BB505">
        <v>0</v>
      </c>
      <c r="BC505">
        <v>0</v>
      </c>
      <c r="BD505">
        <v>0</v>
      </c>
      <c r="BE505">
        <v>0</v>
      </c>
      <c r="BF505">
        <v>0</v>
      </c>
      <c r="BG505">
        <v>0</v>
      </c>
      <c r="BH505">
        <v>0</v>
      </c>
      <c r="BI505">
        <v>0</v>
      </c>
      <c r="BJ505">
        <v>0</v>
      </c>
      <c r="BK505">
        <v>0</v>
      </c>
      <c r="BL505">
        <v>0</v>
      </c>
      <c r="BM505">
        <v>0</v>
      </c>
      <c r="BN505">
        <v>0</v>
      </c>
      <c r="BO505">
        <v>0</v>
      </c>
      <c r="BP505">
        <v>0</v>
      </c>
      <c r="BQ505">
        <v>0</v>
      </c>
      <c r="BR505">
        <v>0</v>
      </c>
      <c r="BS505">
        <v>0</v>
      </c>
      <c r="BT505">
        <v>0</v>
      </c>
      <c r="BU505">
        <v>0</v>
      </c>
      <c r="BV505">
        <v>0</v>
      </c>
      <c r="BW505">
        <v>0</v>
      </c>
      <c r="CX505">
        <f>Y505*Source!I252</f>
        <v>2.88</v>
      </c>
      <c r="CY505">
        <f t="shared" si="42"/>
        <v>5.38</v>
      </c>
      <c r="CZ505">
        <f t="shared" si="43"/>
        <v>5.38</v>
      </c>
      <c r="DA505">
        <f t="shared" si="44"/>
        <v>1</v>
      </c>
      <c r="DB505">
        <f t="shared" si="45"/>
        <v>3.87</v>
      </c>
      <c r="DC505">
        <f t="shared" si="46"/>
        <v>0</v>
      </c>
    </row>
    <row r="506" spans="1:107" x14ac:dyDescent="0.2">
      <c r="A506">
        <f>ROW(Source!A252)</f>
        <v>252</v>
      </c>
      <c r="B506">
        <v>76147896</v>
      </c>
      <c r="C506">
        <v>76148870</v>
      </c>
      <c r="D506">
        <v>48903674</v>
      </c>
      <c r="E506">
        <v>1</v>
      </c>
      <c r="F506">
        <v>1</v>
      </c>
      <c r="G506">
        <v>1</v>
      </c>
      <c r="H506">
        <v>3</v>
      </c>
      <c r="I506" t="s">
        <v>705</v>
      </c>
      <c r="J506" t="s">
        <v>706</v>
      </c>
      <c r="K506" t="s">
        <v>707</v>
      </c>
      <c r="L506">
        <v>1346</v>
      </c>
      <c r="N506">
        <v>1009</v>
      </c>
      <c r="O506" t="s">
        <v>414</v>
      </c>
      <c r="P506" t="s">
        <v>414</v>
      </c>
      <c r="Q506">
        <v>1</v>
      </c>
      <c r="W506">
        <v>0</v>
      </c>
      <c r="X506">
        <v>-1295539515</v>
      </c>
      <c r="Y506">
        <v>0.105</v>
      </c>
      <c r="AA506">
        <v>30.4</v>
      </c>
      <c r="AB506">
        <v>0</v>
      </c>
      <c r="AC506">
        <v>0</v>
      </c>
      <c r="AD506">
        <v>0</v>
      </c>
      <c r="AE506">
        <v>30.4</v>
      </c>
      <c r="AF506">
        <v>0</v>
      </c>
      <c r="AG506">
        <v>0</v>
      </c>
      <c r="AH506">
        <v>0</v>
      </c>
      <c r="AI506">
        <v>1</v>
      </c>
      <c r="AJ506">
        <v>1</v>
      </c>
      <c r="AK506">
        <v>1</v>
      </c>
      <c r="AL506">
        <v>1</v>
      </c>
      <c r="AN506">
        <v>0</v>
      </c>
      <c r="AO506">
        <v>1</v>
      </c>
      <c r="AP506">
        <v>0</v>
      </c>
      <c r="AQ506">
        <v>0</v>
      </c>
      <c r="AR506">
        <v>0</v>
      </c>
      <c r="AS506" t="s">
        <v>3</v>
      </c>
      <c r="AT506">
        <v>0.105</v>
      </c>
      <c r="AU506" t="s">
        <v>3</v>
      </c>
      <c r="AV506">
        <v>0</v>
      </c>
      <c r="AW506">
        <v>2</v>
      </c>
      <c r="AX506">
        <v>76148889</v>
      </c>
      <c r="AY506">
        <v>1</v>
      </c>
      <c r="AZ506">
        <v>0</v>
      </c>
      <c r="BA506">
        <v>512</v>
      </c>
      <c r="BB506">
        <v>0</v>
      </c>
      <c r="BC506">
        <v>0</v>
      </c>
      <c r="BD506">
        <v>0</v>
      </c>
      <c r="BE506">
        <v>0</v>
      </c>
      <c r="BF506">
        <v>0</v>
      </c>
      <c r="BG506">
        <v>0</v>
      </c>
      <c r="BH506">
        <v>0</v>
      </c>
      <c r="BI506">
        <v>0</v>
      </c>
      <c r="BJ506">
        <v>0</v>
      </c>
      <c r="BK506">
        <v>0</v>
      </c>
      <c r="BL506">
        <v>0</v>
      </c>
      <c r="BM506">
        <v>0</v>
      </c>
      <c r="BN506">
        <v>0</v>
      </c>
      <c r="BO506">
        <v>0</v>
      </c>
      <c r="BP506">
        <v>0</v>
      </c>
      <c r="BQ506">
        <v>0</v>
      </c>
      <c r="BR506">
        <v>0</v>
      </c>
      <c r="BS506">
        <v>0</v>
      </c>
      <c r="BT506">
        <v>0</v>
      </c>
      <c r="BU506">
        <v>0</v>
      </c>
      <c r="BV506">
        <v>0</v>
      </c>
      <c r="BW506">
        <v>0</v>
      </c>
      <c r="CX506">
        <f>Y506*Source!I252</f>
        <v>0.42</v>
      </c>
      <c r="CY506">
        <f t="shared" si="42"/>
        <v>30.4</v>
      </c>
      <c r="CZ506">
        <f t="shared" si="43"/>
        <v>30.4</v>
      </c>
      <c r="DA506">
        <f t="shared" si="44"/>
        <v>1</v>
      </c>
      <c r="DB506">
        <f t="shared" si="45"/>
        <v>3.19</v>
      </c>
      <c r="DC506">
        <f t="shared" si="46"/>
        <v>0</v>
      </c>
    </row>
    <row r="507" spans="1:107" x14ac:dyDescent="0.2">
      <c r="A507">
        <f>ROW(Source!A252)</f>
        <v>252</v>
      </c>
      <c r="B507">
        <v>76147896</v>
      </c>
      <c r="C507">
        <v>76148870</v>
      </c>
      <c r="D507">
        <v>48903683</v>
      </c>
      <c r="E507">
        <v>1</v>
      </c>
      <c r="F507">
        <v>1</v>
      </c>
      <c r="G507">
        <v>1</v>
      </c>
      <c r="H507">
        <v>3</v>
      </c>
      <c r="I507" t="s">
        <v>816</v>
      </c>
      <c r="J507" t="s">
        <v>817</v>
      </c>
      <c r="K507" t="s">
        <v>818</v>
      </c>
      <c r="L507">
        <v>1346</v>
      </c>
      <c r="N507">
        <v>1009</v>
      </c>
      <c r="O507" t="s">
        <v>414</v>
      </c>
      <c r="P507" t="s">
        <v>414</v>
      </c>
      <c r="Q507">
        <v>1</v>
      </c>
      <c r="W507">
        <v>0</v>
      </c>
      <c r="X507">
        <v>-1327042576</v>
      </c>
      <c r="Y507">
        <v>0.1</v>
      </c>
      <c r="AA507">
        <v>60</v>
      </c>
      <c r="AB507">
        <v>0</v>
      </c>
      <c r="AC507">
        <v>0</v>
      </c>
      <c r="AD507">
        <v>0</v>
      </c>
      <c r="AE507">
        <v>60</v>
      </c>
      <c r="AF507">
        <v>0</v>
      </c>
      <c r="AG507">
        <v>0</v>
      </c>
      <c r="AH507">
        <v>0</v>
      </c>
      <c r="AI507">
        <v>1</v>
      </c>
      <c r="AJ507">
        <v>1</v>
      </c>
      <c r="AK507">
        <v>1</v>
      </c>
      <c r="AL507">
        <v>1</v>
      </c>
      <c r="AN507">
        <v>0</v>
      </c>
      <c r="AO507">
        <v>1</v>
      </c>
      <c r="AP507">
        <v>0</v>
      </c>
      <c r="AQ507">
        <v>0</v>
      </c>
      <c r="AR507">
        <v>0</v>
      </c>
      <c r="AS507" t="s">
        <v>3</v>
      </c>
      <c r="AT507">
        <v>0.1</v>
      </c>
      <c r="AU507" t="s">
        <v>3</v>
      </c>
      <c r="AV507">
        <v>0</v>
      </c>
      <c r="AW507">
        <v>2</v>
      </c>
      <c r="AX507">
        <v>76148890</v>
      </c>
      <c r="AY507">
        <v>1</v>
      </c>
      <c r="AZ507">
        <v>0</v>
      </c>
      <c r="BA507">
        <v>513</v>
      </c>
      <c r="BB507">
        <v>0</v>
      </c>
      <c r="BC507">
        <v>0</v>
      </c>
      <c r="BD507">
        <v>0</v>
      </c>
      <c r="BE507">
        <v>0</v>
      </c>
      <c r="BF507">
        <v>0</v>
      </c>
      <c r="BG507">
        <v>0</v>
      </c>
      <c r="BH507">
        <v>0</v>
      </c>
      <c r="BI507">
        <v>0</v>
      </c>
      <c r="BJ507">
        <v>0</v>
      </c>
      <c r="BK507">
        <v>0</v>
      </c>
      <c r="BL507">
        <v>0</v>
      </c>
      <c r="BM507">
        <v>0</v>
      </c>
      <c r="BN507">
        <v>0</v>
      </c>
      <c r="BO507">
        <v>0</v>
      </c>
      <c r="BP507">
        <v>0</v>
      </c>
      <c r="BQ507">
        <v>0</v>
      </c>
      <c r="BR507">
        <v>0</v>
      </c>
      <c r="BS507">
        <v>0</v>
      </c>
      <c r="BT507">
        <v>0</v>
      </c>
      <c r="BU507">
        <v>0</v>
      </c>
      <c r="BV507">
        <v>0</v>
      </c>
      <c r="BW507">
        <v>0</v>
      </c>
      <c r="CX507">
        <f>Y507*Source!I252</f>
        <v>0.4</v>
      </c>
      <c r="CY507">
        <f t="shared" si="42"/>
        <v>60</v>
      </c>
      <c r="CZ507">
        <f t="shared" si="43"/>
        <v>60</v>
      </c>
      <c r="DA507">
        <f t="shared" si="44"/>
        <v>1</v>
      </c>
      <c r="DB507">
        <f t="shared" si="45"/>
        <v>6</v>
      </c>
      <c r="DC507">
        <f t="shared" si="46"/>
        <v>0</v>
      </c>
    </row>
    <row r="508" spans="1:107" x14ac:dyDescent="0.2">
      <c r="A508">
        <f>ROW(Source!A252)</f>
        <v>252</v>
      </c>
      <c r="B508">
        <v>76147896</v>
      </c>
      <c r="C508">
        <v>76148870</v>
      </c>
      <c r="D508">
        <v>48914325</v>
      </c>
      <c r="E508">
        <v>1</v>
      </c>
      <c r="F508">
        <v>1</v>
      </c>
      <c r="G508">
        <v>1</v>
      </c>
      <c r="H508">
        <v>3</v>
      </c>
      <c r="I508" t="s">
        <v>819</v>
      </c>
      <c r="J508" t="s">
        <v>820</v>
      </c>
      <c r="K508" t="s">
        <v>821</v>
      </c>
      <c r="L508">
        <v>1348</v>
      </c>
      <c r="N508">
        <v>1009</v>
      </c>
      <c r="O508" t="s">
        <v>362</v>
      </c>
      <c r="P508" t="s">
        <v>362</v>
      </c>
      <c r="Q508">
        <v>1000</v>
      </c>
      <c r="W508">
        <v>0</v>
      </c>
      <c r="X508">
        <v>-1991769676</v>
      </c>
      <c r="Y508">
        <v>6.0000000000000002E-5</v>
      </c>
      <c r="AA508">
        <v>11200.3</v>
      </c>
      <c r="AB508">
        <v>0</v>
      </c>
      <c r="AC508">
        <v>0</v>
      </c>
      <c r="AD508">
        <v>0</v>
      </c>
      <c r="AE508">
        <v>11200.3</v>
      </c>
      <c r="AF508">
        <v>0</v>
      </c>
      <c r="AG508">
        <v>0</v>
      </c>
      <c r="AH508">
        <v>0</v>
      </c>
      <c r="AI508">
        <v>1</v>
      </c>
      <c r="AJ508">
        <v>1</v>
      </c>
      <c r="AK508">
        <v>1</v>
      </c>
      <c r="AL508">
        <v>1</v>
      </c>
      <c r="AN508">
        <v>0</v>
      </c>
      <c r="AO508">
        <v>1</v>
      </c>
      <c r="AP508">
        <v>0</v>
      </c>
      <c r="AQ508">
        <v>0</v>
      </c>
      <c r="AR508">
        <v>0</v>
      </c>
      <c r="AS508" t="s">
        <v>3</v>
      </c>
      <c r="AT508">
        <v>6.0000000000000002E-5</v>
      </c>
      <c r="AU508" t="s">
        <v>3</v>
      </c>
      <c r="AV508">
        <v>0</v>
      </c>
      <c r="AW508">
        <v>2</v>
      </c>
      <c r="AX508">
        <v>76148891</v>
      </c>
      <c r="AY508">
        <v>1</v>
      </c>
      <c r="AZ508">
        <v>0</v>
      </c>
      <c r="BA508">
        <v>514</v>
      </c>
      <c r="BB508">
        <v>0</v>
      </c>
      <c r="BC508">
        <v>0</v>
      </c>
      <c r="BD508">
        <v>0</v>
      </c>
      <c r="BE508">
        <v>0</v>
      </c>
      <c r="BF508">
        <v>0</v>
      </c>
      <c r="BG508">
        <v>0</v>
      </c>
      <c r="BH508">
        <v>0</v>
      </c>
      <c r="BI508">
        <v>0</v>
      </c>
      <c r="BJ508">
        <v>0</v>
      </c>
      <c r="BK508">
        <v>0</v>
      </c>
      <c r="BL508">
        <v>0</v>
      </c>
      <c r="BM508">
        <v>0</v>
      </c>
      <c r="BN508">
        <v>0</v>
      </c>
      <c r="BO508">
        <v>0</v>
      </c>
      <c r="BP508">
        <v>0</v>
      </c>
      <c r="BQ508">
        <v>0</v>
      </c>
      <c r="BR508">
        <v>0</v>
      </c>
      <c r="BS508">
        <v>0</v>
      </c>
      <c r="BT508">
        <v>0</v>
      </c>
      <c r="BU508">
        <v>0</v>
      </c>
      <c r="BV508">
        <v>0</v>
      </c>
      <c r="BW508">
        <v>0</v>
      </c>
      <c r="CX508">
        <f>Y508*Source!I252</f>
        <v>2.4000000000000001E-4</v>
      </c>
      <c r="CY508">
        <f t="shared" si="42"/>
        <v>11200.3</v>
      </c>
      <c r="CZ508">
        <f t="shared" si="43"/>
        <v>11200.3</v>
      </c>
      <c r="DA508">
        <f t="shared" si="44"/>
        <v>1</v>
      </c>
      <c r="DB508">
        <f t="shared" si="45"/>
        <v>0.67</v>
      </c>
      <c r="DC508">
        <f t="shared" si="46"/>
        <v>0</v>
      </c>
    </row>
    <row r="509" spans="1:107" x14ac:dyDescent="0.2">
      <c r="A509">
        <f>ROW(Source!A252)</f>
        <v>252</v>
      </c>
      <c r="B509">
        <v>76147896</v>
      </c>
      <c r="C509">
        <v>76148870</v>
      </c>
      <c r="D509">
        <v>48915433</v>
      </c>
      <c r="E509">
        <v>1</v>
      </c>
      <c r="F509">
        <v>1</v>
      </c>
      <c r="G509">
        <v>1</v>
      </c>
      <c r="H509">
        <v>3</v>
      </c>
      <c r="I509" t="s">
        <v>822</v>
      </c>
      <c r="J509" t="s">
        <v>823</v>
      </c>
      <c r="K509" t="s">
        <v>824</v>
      </c>
      <c r="L509">
        <v>1346</v>
      </c>
      <c r="N509">
        <v>1009</v>
      </c>
      <c r="O509" t="s">
        <v>414</v>
      </c>
      <c r="P509" t="s">
        <v>414</v>
      </c>
      <c r="Q509">
        <v>1</v>
      </c>
      <c r="W509">
        <v>0</v>
      </c>
      <c r="X509">
        <v>-1262501504</v>
      </c>
      <c r="Y509">
        <v>0.02</v>
      </c>
      <c r="AA509">
        <v>32</v>
      </c>
      <c r="AB509">
        <v>0</v>
      </c>
      <c r="AC509">
        <v>0</v>
      </c>
      <c r="AD509">
        <v>0</v>
      </c>
      <c r="AE509">
        <v>32</v>
      </c>
      <c r="AF509">
        <v>0</v>
      </c>
      <c r="AG509">
        <v>0</v>
      </c>
      <c r="AH509">
        <v>0</v>
      </c>
      <c r="AI509">
        <v>1</v>
      </c>
      <c r="AJ509">
        <v>1</v>
      </c>
      <c r="AK509">
        <v>1</v>
      </c>
      <c r="AL509">
        <v>1</v>
      </c>
      <c r="AN509">
        <v>0</v>
      </c>
      <c r="AO509">
        <v>1</v>
      </c>
      <c r="AP509">
        <v>0</v>
      </c>
      <c r="AQ509">
        <v>0</v>
      </c>
      <c r="AR509">
        <v>0</v>
      </c>
      <c r="AS509" t="s">
        <v>3</v>
      </c>
      <c r="AT509">
        <v>0.02</v>
      </c>
      <c r="AU509" t="s">
        <v>3</v>
      </c>
      <c r="AV509">
        <v>0</v>
      </c>
      <c r="AW509">
        <v>2</v>
      </c>
      <c r="AX509">
        <v>76148892</v>
      </c>
      <c r="AY509">
        <v>1</v>
      </c>
      <c r="AZ509">
        <v>0</v>
      </c>
      <c r="BA509">
        <v>515</v>
      </c>
      <c r="BB509">
        <v>0</v>
      </c>
      <c r="BC509">
        <v>0</v>
      </c>
      <c r="BD509">
        <v>0</v>
      </c>
      <c r="BE509">
        <v>0</v>
      </c>
      <c r="BF509">
        <v>0</v>
      </c>
      <c r="BG509">
        <v>0</v>
      </c>
      <c r="BH509">
        <v>0</v>
      </c>
      <c r="BI509">
        <v>0</v>
      </c>
      <c r="BJ509">
        <v>0</v>
      </c>
      <c r="BK509">
        <v>0</v>
      </c>
      <c r="BL509">
        <v>0</v>
      </c>
      <c r="BM509">
        <v>0</v>
      </c>
      <c r="BN509">
        <v>0</v>
      </c>
      <c r="BO509">
        <v>0</v>
      </c>
      <c r="BP509">
        <v>0</v>
      </c>
      <c r="BQ509">
        <v>0</v>
      </c>
      <c r="BR509">
        <v>0</v>
      </c>
      <c r="BS509">
        <v>0</v>
      </c>
      <c r="BT509">
        <v>0</v>
      </c>
      <c r="BU509">
        <v>0</v>
      </c>
      <c r="BV509">
        <v>0</v>
      </c>
      <c r="BW509">
        <v>0</v>
      </c>
      <c r="CX509">
        <f>Y509*Source!I252</f>
        <v>0.08</v>
      </c>
      <c r="CY509">
        <f t="shared" si="42"/>
        <v>32</v>
      </c>
      <c r="CZ509">
        <f t="shared" si="43"/>
        <v>32</v>
      </c>
      <c r="DA509">
        <f t="shared" si="44"/>
        <v>1</v>
      </c>
      <c r="DB509">
        <f t="shared" si="45"/>
        <v>0.64</v>
      </c>
      <c r="DC509">
        <f t="shared" si="46"/>
        <v>0</v>
      </c>
    </row>
    <row r="510" spans="1:107" x14ac:dyDescent="0.2">
      <c r="A510">
        <f>ROW(Source!A252)</f>
        <v>252</v>
      </c>
      <c r="B510">
        <v>76147896</v>
      </c>
      <c r="C510">
        <v>76148870</v>
      </c>
      <c r="D510">
        <v>48958747</v>
      </c>
      <c r="E510">
        <v>1</v>
      </c>
      <c r="F510">
        <v>1</v>
      </c>
      <c r="G510">
        <v>1</v>
      </c>
      <c r="H510">
        <v>3</v>
      </c>
      <c r="I510" t="s">
        <v>825</v>
      </c>
      <c r="J510" t="s">
        <v>826</v>
      </c>
      <c r="K510" t="s">
        <v>827</v>
      </c>
      <c r="L510">
        <v>1346</v>
      </c>
      <c r="N510">
        <v>1009</v>
      </c>
      <c r="O510" t="s">
        <v>414</v>
      </c>
      <c r="P510" t="s">
        <v>414</v>
      </c>
      <c r="Q510">
        <v>1</v>
      </c>
      <c r="W510">
        <v>0</v>
      </c>
      <c r="X510">
        <v>-446143888</v>
      </c>
      <c r="Y510">
        <v>0.05</v>
      </c>
      <c r="AA510">
        <v>65.75</v>
      </c>
      <c r="AB510">
        <v>0</v>
      </c>
      <c r="AC510">
        <v>0</v>
      </c>
      <c r="AD510">
        <v>0</v>
      </c>
      <c r="AE510">
        <v>65.75</v>
      </c>
      <c r="AF510">
        <v>0</v>
      </c>
      <c r="AG510">
        <v>0</v>
      </c>
      <c r="AH510">
        <v>0</v>
      </c>
      <c r="AI510">
        <v>1</v>
      </c>
      <c r="AJ510">
        <v>1</v>
      </c>
      <c r="AK510">
        <v>1</v>
      </c>
      <c r="AL510">
        <v>1</v>
      </c>
      <c r="AN510">
        <v>0</v>
      </c>
      <c r="AO510">
        <v>1</v>
      </c>
      <c r="AP510">
        <v>0</v>
      </c>
      <c r="AQ510">
        <v>0</v>
      </c>
      <c r="AR510">
        <v>0</v>
      </c>
      <c r="AS510" t="s">
        <v>3</v>
      </c>
      <c r="AT510">
        <v>0.05</v>
      </c>
      <c r="AU510" t="s">
        <v>3</v>
      </c>
      <c r="AV510">
        <v>0</v>
      </c>
      <c r="AW510">
        <v>2</v>
      </c>
      <c r="AX510">
        <v>76148893</v>
      </c>
      <c r="AY510">
        <v>1</v>
      </c>
      <c r="AZ510">
        <v>0</v>
      </c>
      <c r="BA510">
        <v>516</v>
      </c>
      <c r="BB510">
        <v>0</v>
      </c>
      <c r="BC510">
        <v>0</v>
      </c>
      <c r="BD510">
        <v>0</v>
      </c>
      <c r="BE510">
        <v>0</v>
      </c>
      <c r="BF510">
        <v>0</v>
      </c>
      <c r="BG510">
        <v>0</v>
      </c>
      <c r="BH510">
        <v>0</v>
      </c>
      <c r="BI510">
        <v>0</v>
      </c>
      <c r="BJ510">
        <v>0</v>
      </c>
      <c r="BK510">
        <v>0</v>
      </c>
      <c r="BL510">
        <v>0</v>
      </c>
      <c r="BM510">
        <v>0</v>
      </c>
      <c r="BN510">
        <v>0</v>
      </c>
      <c r="BO510">
        <v>0</v>
      </c>
      <c r="BP510">
        <v>0</v>
      </c>
      <c r="BQ510">
        <v>0</v>
      </c>
      <c r="BR510">
        <v>0</v>
      </c>
      <c r="BS510">
        <v>0</v>
      </c>
      <c r="BT510">
        <v>0</v>
      </c>
      <c r="BU510">
        <v>0</v>
      </c>
      <c r="BV510">
        <v>0</v>
      </c>
      <c r="BW510">
        <v>0</v>
      </c>
      <c r="CX510">
        <f>Y510*Source!I252</f>
        <v>0.2</v>
      </c>
      <c r="CY510">
        <f t="shared" si="42"/>
        <v>65.75</v>
      </c>
      <c r="CZ510">
        <f t="shared" si="43"/>
        <v>65.75</v>
      </c>
      <c r="DA510">
        <f t="shared" si="44"/>
        <v>1</v>
      </c>
      <c r="DB510">
        <f t="shared" si="45"/>
        <v>3.29</v>
      </c>
      <c r="DC510">
        <f t="shared" si="46"/>
        <v>0</v>
      </c>
    </row>
    <row r="511" spans="1:107" x14ac:dyDescent="0.2">
      <c r="A511">
        <f>ROW(Source!A252)</f>
        <v>252</v>
      </c>
      <c r="B511">
        <v>76147896</v>
      </c>
      <c r="C511">
        <v>76148870</v>
      </c>
      <c r="D511">
        <v>48959762</v>
      </c>
      <c r="E511">
        <v>1</v>
      </c>
      <c r="F511">
        <v>1</v>
      </c>
      <c r="G511">
        <v>1</v>
      </c>
      <c r="H511">
        <v>3</v>
      </c>
      <c r="I511" t="s">
        <v>828</v>
      </c>
      <c r="J511" t="s">
        <v>829</v>
      </c>
      <c r="K511" t="s">
        <v>830</v>
      </c>
      <c r="L511">
        <v>1301</v>
      </c>
      <c r="N511">
        <v>1003</v>
      </c>
      <c r="O511" t="s">
        <v>57</v>
      </c>
      <c r="P511" t="s">
        <v>57</v>
      </c>
      <c r="Q511">
        <v>1</v>
      </c>
      <c r="W511">
        <v>0</v>
      </c>
      <c r="X511">
        <v>-2022070750</v>
      </c>
      <c r="Y511">
        <v>0.83</v>
      </c>
      <c r="AA511">
        <v>95</v>
      </c>
      <c r="AB511">
        <v>0</v>
      </c>
      <c r="AC511">
        <v>0</v>
      </c>
      <c r="AD511">
        <v>0</v>
      </c>
      <c r="AE511">
        <v>95</v>
      </c>
      <c r="AF511">
        <v>0</v>
      </c>
      <c r="AG511">
        <v>0</v>
      </c>
      <c r="AH511">
        <v>0</v>
      </c>
      <c r="AI511">
        <v>1</v>
      </c>
      <c r="AJ511">
        <v>1</v>
      </c>
      <c r="AK511">
        <v>1</v>
      </c>
      <c r="AL511">
        <v>1</v>
      </c>
      <c r="AN511">
        <v>0</v>
      </c>
      <c r="AO511">
        <v>1</v>
      </c>
      <c r="AP511">
        <v>0</v>
      </c>
      <c r="AQ511">
        <v>0</v>
      </c>
      <c r="AR511">
        <v>0</v>
      </c>
      <c r="AS511" t="s">
        <v>3</v>
      </c>
      <c r="AT511">
        <v>0.83</v>
      </c>
      <c r="AU511" t="s">
        <v>3</v>
      </c>
      <c r="AV511">
        <v>0</v>
      </c>
      <c r="AW511">
        <v>2</v>
      </c>
      <c r="AX511">
        <v>76148894</v>
      </c>
      <c r="AY511">
        <v>1</v>
      </c>
      <c r="AZ511">
        <v>0</v>
      </c>
      <c r="BA511">
        <v>517</v>
      </c>
      <c r="BB511">
        <v>0</v>
      </c>
      <c r="BC511">
        <v>0</v>
      </c>
      <c r="BD511">
        <v>0</v>
      </c>
      <c r="BE511">
        <v>0</v>
      </c>
      <c r="BF511">
        <v>0</v>
      </c>
      <c r="BG511">
        <v>0</v>
      </c>
      <c r="BH511">
        <v>0</v>
      </c>
      <c r="BI511">
        <v>0</v>
      </c>
      <c r="BJ511">
        <v>0</v>
      </c>
      <c r="BK511">
        <v>0</v>
      </c>
      <c r="BL511">
        <v>0</v>
      </c>
      <c r="BM511">
        <v>0</v>
      </c>
      <c r="BN511">
        <v>0</v>
      </c>
      <c r="BO511">
        <v>0</v>
      </c>
      <c r="BP511">
        <v>0</v>
      </c>
      <c r="BQ511">
        <v>0</v>
      </c>
      <c r="BR511">
        <v>0</v>
      </c>
      <c r="BS511">
        <v>0</v>
      </c>
      <c r="BT511">
        <v>0</v>
      </c>
      <c r="BU511">
        <v>0</v>
      </c>
      <c r="BV511">
        <v>0</v>
      </c>
      <c r="BW511">
        <v>0</v>
      </c>
      <c r="CX511">
        <f>Y511*Source!I252</f>
        <v>3.32</v>
      </c>
      <c r="CY511">
        <f t="shared" si="42"/>
        <v>95</v>
      </c>
      <c r="CZ511">
        <f t="shared" si="43"/>
        <v>95</v>
      </c>
      <c r="DA511">
        <f t="shared" si="44"/>
        <v>1</v>
      </c>
      <c r="DB511">
        <f t="shared" si="45"/>
        <v>78.849999999999994</v>
      </c>
      <c r="DC511">
        <f t="shared" si="46"/>
        <v>0</v>
      </c>
    </row>
    <row r="512" spans="1:107" x14ac:dyDescent="0.2">
      <c r="A512">
        <f>ROW(Source!A252)</f>
        <v>252</v>
      </c>
      <c r="B512">
        <v>76147896</v>
      </c>
      <c r="C512">
        <v>76148870</v>
      </c>
      <c r="D512">
        <v>48959763</v>
      </c>
      <c r="E512">
        <v>1</v>
      </c>
      <c r="F512">
        <v>1</v>
      </c>
      <c r="G512">
        <v>1</v>
      </c>
      <c r="H512">
        <v>3</v>
      </c>
      <c r="I512" t="s">
        <v>502</v>
      </c>
      <c r="J512" t="s">
        <v>504</v>
      </c>
      <c r="K512" t="s">
        <v>503</v>
      </c>
      <c r="L512">
        <v>1354</v>
      </c>
      <c r="N512">
        <v>1010</v>
      </c>
      <c r="O512" t="s">
        <v>149</v>
      </c>
      <c r="P512" t="s">
        <v>149</v>
      </c>
      <c r="Q512">
        <v>1</v>
      </c>
      <c r="W512">
        <v>0</v>
      </c>
      <c r="X512">
        <v>1362440707</v>
      </c>
      <c r="Y512">
        <v>10</v>
      </c>
      <c r="AA512">
        <v>1.7</v>
      </c>
      <c r="AB512">
        <v>0</v>
      </c>
      <c r="AC512">
        <v>0</v>
      </c>
      <c r="AD512">
        <v>0</v>
      </c>
      <c r="AE512">
        <v>1.7</v>
      </c>
      <c r="AF512">
        <v>0</v>
      </c>
      <c r="AG512">
        <v>0</v>
      </c>
      <c r="AH512">
        <v>0</v>
      </c>
      <c r="AI512">
        <v>1</v>
      </c>
      <c r="AJ512">
        <v>1</v>
      </c>
      <c r="AK512">
        <v>1</v>
      </c>
      <c r="AL512">
        <v>1</v>
      </c>
      <c r="AN512">
        <v>0</v>
      </c>
      <c r="AO512">
        <v>1</v>
      </c>
      <c r="AP512">
        <v>0</v>
      </c>
      <c r="AQ512">
        <v>0</v>
      </c>
      <c r="AR512">
        <v>0</v>
      </c>
      <c r="AS512" t="s">
        <v>3</v>
      </c>
      <c r="AT512">
        <v>10</v>
      </c>
      <c r="AU512" t="s">
        <v>3</v>
      </c>
      <c r="AV512">
        <v>0</v>
      </c>
      <c r="AW512">
        <v>2</v>
      </c>
      <c r="AX512">
        <v>76148895</v>
      </c>
      <c r="AY512">
        <v>1</v>
      </c>
      <c r="AZ512">
        <v>0</v>
      </c>
      <c r="BA512">
        <v>518</v>
      </c>
      <c r="BB512">
        <v>0</v>
      </c>
      <c r="BC512">
        <v>0</v>
      </c>
      <c r="BD512">
        <v>0</v>
      </c>
      <c r="BE512">
        <v>0</v>
      </c>
      <c r="BF512">
        <v>0</v>
      </c>
      <c r="BG512">
        <v>0</v>
      </c>
      <c r="BH512">
        <v>0</v>
      </c>
      <c r="BI512">
        <v>0</v>
      </c>
      <c r="BJ512">
        <v>0</v>
      </c>
      <c r="BK512">
        <v>0</v>
      </c>
      <c r="BL512">
        <v>0</v>
      </c>
      <c r="BM512">
        <v>0</v>
      </c>
      <c r="BN512">
        <v>0</v>
      </c>
      <c r="BO512">
        <v>0</v>
      </c>
      <c r="BP512">
        <v>0</v>
      </c>
      <c r="BQ512">
        <v>0</v>
      </c>
      <c r="BR512">
        <v>0</v>
      </c>
      <c r="BS512">
        <v>0</v>
      </c>
      <c r="BT512">
        <v>0</v>
      </c>
      <c r="BU512">
        <v>0</v>
      </c>
      <c r="BV512">
        <v>0</v>
      </c>
      <c r="BW512">
        <v>0</v>
      </c>
      <c r="CX512">
        <f>Y512*Source!I252</f>
        <v>40</v>
      </c>
      <c r="CY512">
        <f t="shared" si="42"/>
        <v>1.7</v>
      </c>
      <c r="CZ512">
        <f t="shared" si="43"/>
        <v>1.7</v>
      </c>
      <c r="DA512">
        <f t="shared" si="44"/>
        <v>1</v>
      </c>
      <c r="DB512">
        <f t="shared" si="45"/>
        <v>17</v>
      </c>
      <c r="DC512">
        <f t="shared" si="46"/>
        <v>0</v>
      </c>
    </row>
    <row r="513" spans="1:107" x14ac:dyDescent="0.2">
      <c r="A513">
        <f>ROW(Source!A252)</f>
        <v>252</v>
      </c>
      <c r="B513">
        <v>76147896</v>
      </c>
      <c r="C513">
        <v>76148870</v>
      </c>
      <c r="D513">
        <v>48974791</v>
      </c>
      <c r="E513">
        <v>1</v>
      </c>
      <c r="F513">
        <v>1</v>
      </c>
      <c r="G513">
        <v>1</v>
      </c>
      <c r="H513">
        <v>3</v>
      </c>
      <c r="I513" t="s">
        <v>658</v>
      </c>
      <c r="J513" t="s">
        <v>659</v>
      </c>
      <c r="K513" t="s">
        <v>660</v>
      </c>
      <c r="L513">
        <v>1374</v>
      </c>
      <c r="N513">
        <v>1013</v>
      </c>
      <c r="O513" t="s">
        <v>661</v>
      </c>
      <c r="P513" t="s">
        <v>661</v>
      </c>
      <c r="Q513">
        <v>1</v>
      </c>
      <c r="W513">
        <v>0</v>
      </c>
      <c r="X513">
        <v>-1347562341</v>
      </c>
      <c r="Y513">
        <v>1.9</v>
      </c>
      <c r="AA513">
        <v>1</v>
      </c>
      <c r="AB513">
        <v>0</v>
      </c>
      <c r="AC513">
        <v>0</v>
      </c>
      <c r="AD513">
        <v>0</v>
      </c>
      <c r="AE513">
        <v>1</v>
      </c>
      <c r="AF513">
        <v>0</v>
      </c>
      <c r="AG513">
        <v>0</v>
      </c>
      <c r="AH513">
        <v>0</v>
      </c>
      <c r="AI513">
        <v>1</v>
      </c>
      <c r="AJ513">
        <v>1</v>
      </c>
      <c r="AK513">
        <v>1</v>
      </c>
      <c r="AL513">
        <v>1</v>
      </c>
      <c r="AN513">
        <v>0</v>
      </c>
      <c r="AO513">
        <v>1</v>
      </c>
      <c r="AP513">
        <v>0</v>
      </c>
      <c r="AQ513">
        <v>0</v>
      </c>
      <c r="AR513">
        <v>0</v>
      </c>
      <c r="AS513" t="s">
        <v>3</v>
      </c>
      <c r="AT513">
        <v>1.9</v>
      </c>
      <c r="AU513" t="s">
        <v>3</v>
      </c>
      <c r="AV513">
        <v>0</v>
      </c>
      <c r="AW513">
        <v>2</v>
      </c>
      <c r="AX513">
        <v>76148896</v>
      </c>
      <c r="AY513">
        <v>1</v>
      </c>
      <c r="AZ513">
        <v>0</v>
      </c>
      <c r="BA513">
        <v>519</v>
      </c>
      <c r="BB513">
        <v>0</v>
      </c>
      <c r="BC513">
        <v>0</v>
      </c>
      <c r="BD513">
        <v>0</v>
      </c>
      <c r="BE513">
        <v>0</v>
      </c>
      <c r="BF513">
        <v>0</v>
      </c>
      <c r="BG513">
        <v>0</v>
      </c>
      <c r="BH513">
        <v>0</v>
      </c>
      <c r="BI513">
        <v>0</v>
      </c>
      <c r="BJ513">
        <v>0</v>
      </c>
      <c r="BK513">
        <v>0</v>
      </c>
      <c r="BL513">
        <v>0</v>
      </c>
      <c r="BM513">
        <v>0</v>
      </c>
      <c r="BN513">
        <v>0</v>
      </c>
      <c r="BO513">
        <v>0</v>
      </c>
      <c r="BP513">
        <v>0</v>
      </c>
      <c r="BQ513">
        <v>0</v>
      </c>
      <c r="BR513">
        <v>0</v>
      </c>
      <c r="BS513">
        <v>0</v>
      </c>
      <c r="BT513">
        <v>0</v>
      </c>
      <c r="BU513">
        <v>0</v>
      </c>
      <c r="BV513">
        <v>0</v>
      </c>
      <c r="BW513">
        <v>0</v>
      </c>
      <c r="CX513">
        <f>Y513*Source!I252</f>
        <v>7.6</v>
      </c>
      <c r="CY513">
        <f t="shared" si="42"/>
        <v>1</v>
      </c>
      <c r="CZ513">
        <f t="shared" si="43"/>
        <v>1</v>
      </c>
      <c r="DA513">
        <f t="shared" si="44"/>
        <v>1</v>
      </c>
      <c r="DB513">
        <f t="shared" si="45"/>
        <v>1.9</v>
      </c>
      <c r="DC513">
        <f t="shared" si="46"/>
        <v>0</v>
      </c>
    </row>
    <row r="514" spans="1:107" x14ac:dyDescent="0.2">
      <c r="A514">
        <f>ROW(Source!A253)</f>
        <v>253</v>
      </c>
      <c r="B514">
        <v>76147894</v>
      </c>
      <c r="C514">
        <v>76148870</v>
      </c>
      <c r="D514">
        <v>42331666</v>
      </c>
      <c r="E514">
        <v>1</v>
      </c>
      <c r="F514">
        <v>1</v>
      </c>
      <c r="G514">
        <v>1</v>
      </c>
      <c r="H514">
        <v>1</v>
      </c>
      <c r="I514" t="s">
        <v>647</v>
      </c>
      <c r="J514" t="s">
        <v>3</v>
      </c>
      <c r="K514" t="s">
        <v>648</v>
      </c>
      <c r="L514">
        <v>1369</v>
      </c>
      <c r="N514">
        <v>1013</v>
      </c>
      <c r="O514" t="s">
        <v>623</v>
      </c>
      <c r="P514" t="s">
        <v>623</v>
      </c>
      <c r="Q514">
        <v>1</v>
      </c>
      <c r="W514">
        <v>0</v>
      </c>
      <c r="X514">
        <v>-908094922</v>
      </c>
      <c r="Y514">
        <v>10.867499999999998</v>
      </c>
      <c r="AA514">
        <v>0</v>
      </c>
      <c r="AB514">
        <v>0</v>
      </c>
      <c r="AC514">
        <v>0</v>
      </c>
      <c r="AD514">
        <v>10.06</v>
      </c>
      <c r="AE514">
        <v>0</v>
      </c>
      <c r="AF514">
        <v>0</v>
      </c>
      <c r="AG514">
        <v>0</v>
      </c>
      <c r="AH514">
        <v>10.06</v>
      </c>
      <c r="AI514">
        <v>1</v>
      </c>
      <c r="AJ514">
        <v>1</v>
      </c>
      <c r="AK514">
        <v>1</v>
      </c>
      <c r="AL514">
        <v>1</v>
      </c>
      <c r="AN514">
        <v>0</v>
      </c>
      <c r="AO514">
        <v>1</v>
      </c>
      <c r="AP514">
        <v>1</v>
      </c>
      <c r="AQ514">
        <v>0</v>
      </c>
      <c r="AR514">
        <v>0</v>
      </c>
      <c r="AS514" t="s">
        <v>3</v>
      </c>
      <c r="AT514">
        <v>9.4499999999999993</v>
      </c>
      <c r="AU514" t="s">
        <v>24</v>
      </c>
      <c r="AV514">
        <v>1</v>
      </c>
      <c r="AW514">
        <v>2</v>
      </c>
      <c r="AX514">
        <v>76148884</v>
      </c>
      <c r="AY514">
        <v>1</v>
      </c>
      <c r="AZ514">
        <v>0</v>
      </c>
      <c r="BA514">
        <v>520</v>
      </c>
      <c r="BB514">
        <v>0</v>
      </c>
      <c r="BC514">
        <v>0</v>
      </c>
      <c r="BD514">
        <v>0</v>
      </c>
      <c r="BE514">
        <v>0</v>
      </c>
      <c r="BF514">
        <v>0</v>
      </c>
      <c r="BG514">
        <v>0</v>
      </c>
      <c r="BH514">
        <v>0</v>
      </c>
      <c r="BI514">
        <v>0</v>
      </c>
      <c r="BJ514">
        <v>0</v>
      </c>
      <c r="BK514">
        <v>0</v>
      </c>
      <c r="BL514">
        <v>0</v>
      </c>
      <c r="BM514">
        <v>0</v>
      </c>
      <c r="BN514">
        <v>0</v>
      </c>
      <c r="BO514">
        <v>0</v>
      </c>
      <c r="BP514">
        <v>0</v>
      </c>
      <c r="BQ514">
        <v>0</v>
      </c>
      <c r="BR514">
        <v>0</v>
      </c>
      <c r="BS514">
        <v>0</v>
      </c>
      <c r="BT514">
        <v>0</v>
      </c>
      <c r="BU514">
        <v>0</v>
      </c>
      <c r="BV514">
        <v>0</v>
      </c>
      <c r="BW514">
        <v>0</v>
      </c>
      <c r="CX514">
        <f>Y514*Source!I253</f>
        <v>43.469999999999992</v>
      </c>
      <c r="CY514">
        <f>AD514</f>
        <v>10.06</v>
      </c>
      <c r="CZ514">
        <f>AH514</f>
        <v>10.06</v>
      </c>
      <c r="DA514">
        <f>AL514</f>
        <v>1</v>
      </c>
      <c r="DB514">
        <f>ROUND((ROUND(AT514*CZ514,2)*1.15),6)</f>
        <v>109.3305</v>
      </c>
      <c r="DC514">
        <f>ROUND((ROUND(AT514*AG514,2)*1.15),6)</f>
        <v>0</v>
      </c>
    </row>
    <row r="515" spans="1:107" x14ac:dyDescent="0.2">
      <c r="A515">
        <f>ROW(Source!A253)</f>
        <v>253</v>
      </c>
      <c r="B515">
        <v>76147894</v>
      </c>
      <c r="C515">
        <v>76148870</v>
      </c>
      <c r="D515">
        <v>48900465</v>
      </c>
      <c r="E515">
        <v>1</v>
      </c>
      <c r="F515">
        <v>1</v>
      </c>
      <c r="G515">
        <v>1</v>
      </c>
      <c r="H515">
        <v>3</v>
      </c>
      <c r="I515" t="s">
        <v>775</v>
      </c>
      <c r="J515" t="s">
        <v>776</v>
      </c>
      <c r="K515" t="s">
        <v>777</v>
      </c>
      <c r="L515">
        <v>1348</v>
      </c>
      <c r="N515">
        <v>1009</v>
      </c>
      <c r="O515" t="s">
        <v>362</v>
      </c>
      <c r="P515" t="s">
        <v>362</v>
      </c>
      <c r="Q515">
        <v>1000</v>
      </c>
      <c r="W515">
        <v>0</v>
      </c>
      <c r="X515">
        <v>1575914215</v>
      </c>
      <c r="Y515">
        <v>2.0000000000000001E-4</v>
      </c>
      <c r="AA515">
        <v>4770</v>
      </c>
      <c r="AB515">
        <v>0</v>
      </c>
      <c r="AC515">
        <v>0</v>
      </c>
      <c r="AD515">
        <v>0</v>
      </c>
      <c r="AE515">
        <v>4770</v>
      </c>
      <c r="AF515">
        <v>0</v>
      </c>
      <c r="AG515">
        <v>0</v>
      </c>
      <c r="AH515">
        <v>0</v>
      </c>
      <c r="AI515">
        <v>1</v>
      </c>
      <c r="AJ515">
        <v>1</v>
      </c>
      <c r="AK515">
        <v>1</v>
      </c>
      <c r="AL515">
        <v>1</v>
      </c>
      <c r="AN515">
        <v>0</v>
      </c>
      <c r="AO515">
        <v>1</v>
      </c>
      <c r="AP515">
        <v>0</v>
      </c>
      <c r="AQ515">
        <v>0</v>
      </c>
      <c r="AR515">
        <v>0</v>
      </c>
      <c r="AS515" t="s">
        <v>3</v>
      </c>
      <c r="AT515">
        <v>2.0000000000000001E-4</v>
      </c>
      <c r="AU515" t="s">
        <v>3</v>
      </c>
      <c r="AV515">
        <v>0</v>
      </c>
      <c r="AW515">
        <v>2</v>
      </c>
      <c r="AX515">
        <v>76148885</v>
      </c>
      <c r="AY515">
        <v>1</v>
      </c>
      <c r="AZ515">
        <v>0</v>
      </c>
      <c r="BA515">
        <v>521</v>
      </c>
      <c r="BB515">
        <v>0</v>
      </c>
      <c r="BC515">
        <v>0</v>
      </c>
      <c r="BD515">
        <v>0</v>
      </c>
      <c r="BE515">
        <v>0</v>
      </c>
      <c r="BF515">
        <v>0</v>
      </c>
      <c r="BG515">
        <v>0</v>
      </c>
      <c r="BH515">
        <v>0</v>
      </c>
      <c r="BI515">
        <v>0</v>
      </c>
      <c r="BJ515">
        <v>0</v>
      </c>
      <c r="BK515">
        <v>0</v>
      </c>
      <c r="BL515">
        <v>0</v>
      </c>
      <c r="BM515">
        <v>0</v>
      </c>
      <c r="BN515">
        <v>0</v>
      </c>
      <c r="BO515">
        <v>0</v>
      </c>
      <c r="BP515">
        <v>0</v>
      </c>
      <c r="BQ515">
        <v>0</v>
      </c>
      <c r="BR515">
        <v>0</v>
      </c>
      <c r="BS515">
        <v>0</v>
      </c>
      <c r="BT515">
        <v>0</v>
      </c>
      <c r="BU515">
        <v>0</v>
      </c>
      <c r="BV515">
        <v>0</v>
      </c>
      <c r="BW515">
        <v>0</v>
      </c>
      <c r="CX515">
        <f>Y515*Source!I253</f>
        <v>8.0000000000000004E-4</v>
      </c>
      <c r="CY515">
        <f t="shared" ref="CY515:CY526" si="47">AA515</f>
        <v>4770</v>
      </c>
      <c r="CZ515">
        <f t="shared" ref="CZ515:CZ526" si="48">AE515</f>
        <v>4770</v>
      </c>
      <c r="DA515">
        <f t="shared" ref="DA515:DA526" si="49">AI515</f>
        <v>1</v>
      </c>
      <c r="DB515">
        <f t="shared" ref="DB515:DB536" si="50">ROUND(ROUND(AT515*CZ515,2),6)</f>
        <v>0.95</v>
      </c>
      <c r="DC515">
        <f t="shared" ref="DC515:DC536" si="51">ROUND(ROUND(AT515*AG515,2),6)</f>
        <v>0</v>
      </c>
    </row>
    <row r="516" spans="1:107" x14ac:dyDescent="0.2">
      <c r="A516">
        <f>ROW(Source!A253)</f>
        <v>253</v>
      </c>
      <c r="B516">
        <v>76147894</v>
      </c>
      <c r="C516">
        <v>76148870</v>
      </c>
      <c r="D516">
        <v>48900998</v>
      </c>
      <c r="E516">
        <v>1</v>
      </c>
      <c r="F516">
        <v>1</v>
      </c>
      <c r="G516">
        <v>1</v>
      </c>
      <c r="H516">
        <v>3</v>
      </c>
      <c r="I516" t="s">
        <v>807</v>
      </c>
      <c r="J516" t="s">
        <v>808</v>
      </c>
      <c r="K516" t="s">
        <v>809</v>
      </c>
      <c r="L516">
        <v>1346</v>
      </c>
      <c r="N516">
        <v>1009</v>
      </c>
      <c r="O516" t="s">
        <v>414</v>
      </c>
      <c r="P516" t="s">
        <v>414</v>
      </c>
      <c r="Q516">
        <v>1</v>
      </c>
      <c r="W516">
        <v>0</v>
      </c>
      <c r="X516">
        <v>-1154872161</v>
      </c>
      <c r="Y516">
        <v>0.5</v>
      </c>
      <c r="AA516">
        <v>30.4</v>
      </c>
      <c r="AB516">
        <v>0</v>
      </c>
      <c r="AC516">
        <v>0</v>
      </c>
      <c r="AD516">
        <v>0</v>
      </c>
      <c r="AE516">
        <v>30.4</v>
      </c>
      <c r="AF516">
        <v>0</v>
      </c>
      <c r="AG516">
        <v>0</v>
      </c>
      <c r="AH516">
        <v>0</v>
      </c>
      <c r="AI516">
        <v>1</v>
      </c>
      <c r="AJ516">
        <v>1</v>
      </c>
      <c r="AK516">
        <v>1</v>
      </c>
      <c r="AL516">
        <v>1</v>
      </c>
      <c r="AN516">
        <v>0</v>
      </c>
      <c r="AO516">
        <v>1</v>
      </c>
      <c r="AP516">
        <v>0</v>
      </c>
      <c r="AQ516">
        <v>0</v>
      </c>
      <c r="AR516">
        <v>0</v>
      </c>
      <c r="AS516" t="s">
        <v>3</v>
      </c>
      <c r="AT516">
        <v>0.5</v>
      </c>
      <c r="AU516" t="s">
        <v>3</v>
      </c>
      <c r="AV516">
        <v>0</v>
      </c>
      <c r="AW516">
        <v>2</v>
      </c>
      <c r="AX516">
        <v>76148886</v>
      </c>
      <c r="AY516">
        <v>1</v>
      </c>
      <c r="AZ516">
        <v>0</v>
      </c>
      <c r="BA516">
        <v>522</v>
      </c>
      <c r="BB516">
        <v>0</v>
      </c>
      <c r="BC516">
        <v>0</v>
      </c>
      <c r="BD516">
        <v>0</v>
      </c>
      <c r="BE516">
        <v>0</v>
      </c>
      <c r="BF516">
        <v>0</v>
      </c>
      <c r="BG516">
        <v>0</v>
      </c>
      <c r="BH516">
        <v>0</v>
      </c>
      <c r="BI516">
        <v>0</v>
      </c>
      <c r="BJ516">
        <v>0</v>
      </c>
      <c r="BK516">
        <v>0</v>
      </c>
      <c r="BL516">
        <v>0</v>
      </c>
      <c r="BM516">
        <v>0</v>
      </c>
      <c r="BN516">
        <v>0</v>
      </c>
      <c r="BO516">
        <v>0</v>
      </c>
      <c r="BP516">
        <v>0</v>
      </c>
      <c r="BQ516">
        <v>0</v>
      </c>
      <c r="BR516">
        <v>0</v>
      </c>
      <c r="BS516">
        <v>0</v>
      </c>
      <c r="BT516">
        <v>0</v>
      </c>
      <c r="BU516">
        <v>0</v>
      </c>
      <c r="BV516">
        <v>0</v>
      </c>
      <c r="BW516">
        <v>0</v>
      </c>
      <c r="CX516">
        <f>Y516*Source!I253</f>
        <v>2</v>
      </c>
      <c r="CY516">
        <f t="shared" si="47"/>
        <v>30.4</v>
      </c>
      <c r="CZ516">
        <f t="shared" si="48"/>
        <v>30.4</v>
      </c>
      <c r="DA516">
        <f t="shared" si="49"/>
        <v>1</v>
      </c>
      <c r="DB516">
        <f t="shared" si="50"/>
        <v>15.2</v>
      </c>
      <c r="DC516">
        <f t="shared" si="51"/>
        <v>0</v>
      </c>
    </row>
    <row r="517" spans="1:107" x14ac:dyDescent="0.2">
      <c r="A517">
        <f>ROW(Source!A253)</f>
        <v>253</v>
      </c>
      <c r="B517">
        <v>76147894</v>
      </c>
      <c r="C517">
        <v>76148870</v>
      </c>
      <c r="D517">
        <v>48903670</v>
      </c>
      <c r="E517">
        <v>1</v>
      </c>
      <c r="F517">
        <v>1</v>
      </c>
      <c r="G517">
        <v>1</v>
      </c>
      <c r="H517">
        <v>3</v>
      </c>
      <c r="I517" t="s">
        <v>810</v>
      </c>
      <c r="J517" t="s">
        <v>811</v>
      </c>
      <c r="K517" t="s">
        <v>812</v>
      </c>
      <c r="L517">
        <v>1346</v>
      </c>
      <c r="N517">
        <v>1009</v>
      </c>
      <c r="O517" t="s">
        <v>414</v>
      </c>
      <c r="P517" t="s">
        <v>414</v>
      </c>
      <c r="Q517">
        <v>1</v>
      </c>
      <c r="W517">
        <v>0</v>
      </c>
      <c r="X517">
        <v>1737689508</v>
      </c>
      <c r="Y517">
        <v>1.3049999999999999</v>
      </c>
      <c r="AA517">
        <v>250</v>
      </c>
      <c r="AB517">
        <v>0</v>
      </c>
      <c r="AC517">
        <v>0</v>
      </c>
      <c r="AD517">
        <v>0</v>
      </c>
      <c r="AE517">
        <v>250</v>
      </c>
      <c r="AF517">
        <v>0</v>
      </c>
      <c r="AG517">
        <v>0</v>
      </c>
      <c r="AH517">
        <v>0</v>
      </c>
      <c r="AI517">
        <v>1</v>
      </c>
      <c r="AJ517">
        <v>1</v>
      </c>
      <c r="AK517">
        <v>1</v>
      </c>
      <c r="AL517">
        <v>1</v>
      </c>
      <c r="AN517">
        <v>0</v>
      </c>
      <c r="AO517">
        <v>1</v>
      </c>
      <c r="AP517">
        <v>0</v>
      </c>
      <c r="AQ517">
        <v>0</v>
      </c>
      <c r="AR517">
        <v>0</v>
      </c>
      <c r="AS517" t="s">
        <v>3</v>
      </c>
      <c r="AT517">
        <v>1.3049999999999999</v>
      </c>
      <c r="AU517" t="s">
        <v>3</v>
      </c>
      <c r="AV517">
        <v>0</v>
      </c>
      <c r="AW517">
        <v>2</v>
      </c>
      <c r="AX517">
        <v>76148887</v>
      </c>
      <c r="AY517">
        <v>1</v>
      </c>
      <c r="AZ517">
        <v>0</v>
      </c>
      <c r="BA517">
        <v>523</v>
      </c>
      <c r="BB517">
        <v>0</v>
      </c>
      <c r="BC517">
        <v>0</v>
      </c>
      <c r="BD517">
        <v>0</v>
      </c>
      <c r="BE517">
        <v>0</v>
      </c>
      <c r="BF517">
        <v>0</v>
      </c>
      <c r="BG517">
        <v>0</v>
      </c>
      <c r="BH517">
        <v>0</v>
      </c>
      <c r="BI517">
        <v>0</v>
      </c>
      <c r="BJ517">
        <v>0</v>
      </c>
      <c r="BK517">
        <v>0</v>
      </c>
      <c r="BL517">
        <v>0</v>
      </c>
      <c r="BM517">
        <v>0</v>
      </c>
      <c r="BN517">
        <v>0</v>
      </c>
      <c r="BO517">
        <v>0</v>
      </c>
      <c r="BP517">
        <v>0</v>
      </c>
      <c r="BQ517">
        <v>0</v>
      </c>
      <c r="BR517">
        <v>0</v>
      </c>
      <c r="BS517">
        <v>0</v>
      </c>
      <c r="BT517">
        <v>0</v>
      </c>
      <c r="BU517">
        <v>0</v>
      </c>
      <c r="BV517">
        <v>0</v>
      </c>
      <c r="BW517">
        <v>0</v>
      </c>
      <c r="CX517">
        <f>Y517*Source!I253</f>
        <v>5.22</v>
      </c>
      <c r="CY517">
        <f t="shared" si="47"/>
        <v>250</v>
      </c>
      <c r="CZ517">
        <f t="shared" si="48"/>
        <v>250</v>
      </c>
      <c r="DA517">
        <f t="shared" si="49"/>
        <v>1</v>
      </c>
      <c r="DB517">
        <f t="shared" si="50"/>
        <v>326.25</v>
      </c>
      <c r="DC517">
        <f t="shared" si="51"/>
        <v>0</v>
      </c>
    </row>
    <row r="518" spans="1:107" x14ac:dyDescent="0.2">
      <c r="A518">
        <f>ROW(Source!A253)</f>
        <v>253</v>
      </c>
      <c r="B518">
        <v>76147894</v>
      </c>
      <c r="C518">
        <v>76148870</v>
      </c>
      <c r="D518">
        <v>48903672</v>
      </c>
      <c r="E518">
        <v>1</v>
      </c>
      <c r="F518">
        <v>1</v>
      </c>
      <c r="G518">
        <v>1</v>
      </c>
      <c r="H518">
        <v>3</v>
      </c>
      <c r="I518" t="s">
        <v>813</v>
      </c>
      <c r="J518" t="s">
        <v>814</v>
      </c>
      <c r="K518" t="s">
        <v>815</v>
      </c>
      <c r="L518">
        <v>1301</v>
      </c>
      <c r="N518">
        <v>1003</v>
      </c>
      <c r="O518" t="s">
        <v>57</v>
      </c>
      <c r="P518" t="s">
        <v>57</v>
      </c>
      <c r="Q518">
        <v>1</v>
      </c>
      <c r="W518">
        <v>0</v>
      </c>
      <c r="X518">
        <v>-941319914</v>
      </c>
      <c r="Y518">
        <v>0.72</v>
      </c>
      <c r="AA518">
        <v>5.38</v>
      </c>
      <c r="AB518">
        <v>0</v>
      </c>
      <c r="AC518">
        <v>0</v>
      </c>
      <c r="AD518">
        <v>0</v>
      </c>
      <c r="AE518">
        <v>5.38</v>
      </c>
      <c r="AF518">
        <v>0</v>
      </c>
      <c r="AG518">
        <v>0</v>
      </c>
      <c r="AH518">
        <v>0</v>
      </c>
      <c r="AI518">
        <v>1</v>
      </c>
      <c r="AJ518">
        <v>1</v>
      </c>
      <c r="AK518">
        <v>1</v>
      </c>
      <c r="AL518">
        <v>1</v>
      </c>
      <c r="AN518">
        <v>0</v>
      </c>
      <c r="AO518">
        <v>1</v>
      </c>
      <c r="AP518">
        <v>0</v>
      </c>
      <c r="AQ518">
        <v>0</v>
      </c>
      <c r="AR518">
        <v>0</v>
      </c>
      <c r="AS518" t="s">
        <v>3</v>
      </c>
      <c r="AT518">
        <v>0.72</v>
      </c>
      <c r="AU518" t="s">
        <v>3</v>
      </c>
      <c r="AV518">
        <v>0</v>
      </c>
      <c r="AW518">
        <v>2</v>
      </c>
      <c r="AX518">
        <v>76148888</v>
      </c>
      <c r="AY518">
        <v>1</v>
      </c>
      <c r="AZ518">
        <v>0</v>
      </c>
      <c r="BA518">
        <v>524</v>
      </c>
      <c r="BB518">
        <v>0</v>
      </c>
      <c r="BC518">
        <v>0</v>
      </c>
      <c r="BD518">
        <v>0</v>
      </c>
      <c r="BE518">
        <v>0</v>
      </c>
      <c r="BF518">
        <v>0</v>
      </c>
      <c r="BG518">
        <v>0</v>
      </c>
      <c r="BH518">
        <v>0</v>
      </c>
      <c r="BI518">
        <v>0</v>
      </c>
      <c r="BJ518">
        <v>0</v>
      </c>
      <c r="BK518">
        <v>0</v>
      </c>
      <c r="BL518">
        <v>0</v>
      </c>
      <c r="BM518">
        <v>0</v>
      </c>
      <c r="BN518">
        <v>0</v>
      </c>
      <c r="BO518">
        <v>0</v>
      </c>
      <c r="BP518">
        <v>0</v>
      </c>
      <c r="BQ518">
        <v>0</v>
      </c>
      <c r="BR518">
        <v>0</v>
      </c>
      <c r="BS518">
        <v>0</v>
      </c>
      <c r="BT518">
        <v>0</v>
      </c>
      <c r="BU518">
        <v>0</v>
      </c>
      <c r="BV518">
        <v>0</v>
      </c>
      <c r="BW518">
        <v>0</v>
      </c>
      <c r="CX518">
        <f>Y518*Source!I253</f>
        <v>2.88</v>
      </c>
      <c r="CY518">
        <f t="shared" si="47"/>
        <v>5.38</v>
      </c>
      <c r="CZ518">
        <f t="shared" si="48"/>
        <v>5.38</v>
      </c>
      <c r="DA518">
        <f t="shared" si="49"/>
        <v>1</v>
      </c>
      <c r="DB518">
        <f t="shared" si="50"/>
        <v>3.87</v>
      </c>
      <c r="DC518">
        <f t="shared" si="51"/>
        <v>0</v>
      </c>
    </row>
    <row r="519" spans="1:107" x14ac:dyDescent="0.2">
      <c r="A519">
        <f>ROW(Source!A253)</f>
        <v>253</v>
      </c>
      <c r="B519">
        <v>76147894</v>
      </c>
      <c r="C519">
        <v>76148870</v>
      </c>
      <c r="D519">
        <v>48903674</v>
      </c>
      <c r="E519">
        <v>1</v>
      </c>
      <c r="F519">
        <v>1</v>
      </c>
      <c r="G519">
        <v>1</v>
      </c>
      <c r="H519">
        <v>3</v>
      </c>
      <c r="I519" t="s">
        <v>705</v>
      </c>
      <c r="J519" t="s">
        <v>706</v>
      </c>
      <c r="K519" t="s">
        <v>707</v>
      </c>
      <c r="L519">
        <v>1346</v>
      </c>
      <c r="N519">
        <v>1009</v>
      </c>
      <c r="O519" t="s">
        <v>414</v>
      </c>
      <c r="P519" t="s">
        <v>414</v>
      </c>
      <c r="Q519">
        <v>1</v>
      </c>
      <c r="W519">
        <v>0</v>
      </c>
      <c r="X519">
        <v>-1295539515</v>
      </c>
      <c r="Y519">
        <v>0.105</v>
      </c>
      <c r="AA519">
        <v>30.4</v>
      </c>
      <c r="AB519">
        <v>0</v>
      </c>
      <c r="AC519">
        <v>0</v>
      </c>
      <c r="AD519">
        <v>0</v>
      </c>
      <c r="AE519">
        <v>30.4</v>
      </c>
      <c r="AF519">
        <v>0</v>
      </c>
      <c r="AG519">
        <v>0</v>
      </c>
      <c r="AH519">
        <v>0</v>
      </c>
      <c r="AI519">
        <v>1</v>
      </c>
      <c r="AJ519">
        <v>1</v>
      </c>
      <c r="AK519">
        <v>1</v>
      </c>
      <c r="AL519">
        <v>1</v>
      </c>
      <c r="AN519">
        <v>0</v>
      </c>
      <c r="AO519">
        <v>1</v>
      </c>
      <c r="AP519">
        <v>0</v>
      </c>
      <c r="AQ519">
        <v>0</v>
      </c>
      <c r="AR519">
        <v>0</v>
      </c>
      <c r="AS519" t="s">
        <v>3</v>
      </c>
      <c r="AT519">
        <v>0.105</v>
      </c>
      <c r="AU519" t="s">
        <v>3</v>
      </c>
      <c r="AV519">
        <v>0</v>
      </c>
      <c r="AW519">
        <v>2</v>
      </c>
      <c r="AX519">
        <v>76148889</v>
      </c>
      <c r="AY519">
        <v>1</v>
      </c>
      <c r="AZ519">
        <v>0</v>
      </c>
      <c r="BA519">
        <v>525</v>
      </c>
      <c r="BB519">
        <v>0</v>
      </c>
      <c r="BC519">
        <v>0</v>
      </c>
      <c r="BD519">
        <v>0</v>
      </c>
      <c r="BE519">
        <v>0</v>
      </c>
      <c r="BF519">
        <v>0</v>
      </c>
      <c r="BG519">
        <v>0</v>
      </c>
      <c r="BH519">
        <v>0</v>
      </c>
      <c r="BI519">
        <v>0</v>
      </c>
      <c r="BJ519">
        <v>0</v>
      </c>
      <c r="BK519">
        <v>0</v>
      </c>
      <c r="BL519">
        <v>0</v>
      </c>
      <c r="BM519">
        <v>0</v>
      </c>
      <c r="BN519">
        <v>0</v>
      </c>
      <c r="BO519">
        <v>0</v>
      </c>
      <c r="BP519">
        <v>0</v>
      </c>
      <c r="BQ519">
        <v>0</v>
      </c>
      <c r="BR519">
        <v>0</v>
      </c>
      <c r="BS519">
        <v>0</v>
      </c>
      <c r="BT519">
        <v>0</v>
      </c>
      <c r="BU519">
        <v>0</v>
      </c>
      <c r="BV519">
        <v>0</v>
      </c>
      <c r="BW519">
        <v>0</v>
      </c>
      <c r="CX519">
        <f>Y519*Source!I253</f>
        <v>0.42</v>
      </c>
      <c r="CY519">
        <f t="shared" si="47"/>
        <v>30.4</v>
      </c>
      <c r="CZ519">
        <f t="shared" si="48"/>
        <v>30.4</v>
      </c>
      <c r="DA519">
        <f t="shared" si="49"/>
        <v>1</v>
      </c>
      <c r="DB519">
        <f t="shared" si="50"/>
        <v>3.19</v>
      </c>
      <c r="DC519">
        <f t="shared" si="51"/>
        <v>0</v>
      </c>
    </row>
    <row r="520" spans="1:107" x14ac:dyDescent="0.2">
      <c r="A520">
        <f>ROW(Source!A253)</f>
        <v>253</v>
      </c>
      <c r="B520">
        <v>76147894</v>
      </c>
      <c r="C520">
        <v>76148870</v>
      </c>
      <c r="D520">
        <v>48903683</v>
      </c>
      <c r="E520">
        <v>1</v>
      </c>
      <c r="F520">
        <v>1</v>
      </c>
      <c r="G520">
        <v>1</v>
      </c>
      <c r="H520">
        <v>3</v>
      </c>
      <c r="I520" t="s">
        <v>816</v>
      </c>
      <c r="J520" t="s">
        <v>817</v>
      </c>
      <c r="K520" t="s">
        <v>818</v>
      </c>
      <c r="L520">
        <v>1346</v>
      </c>
      <c r="N520">
        <v>1009</v>
      </c>
      <c r="O520" t="s">
        <v>414</v>
      </c>
      <c r="P520" t="s">
        <v>414</v>
      </c>
      <c r="Q520">
        <v>1</v>
      </c>
      <c r="W520">
        <v>0</v>
      </c>
      <c r="X520">
        <v>-1327042576</v>
      </c>
      <c r="Y520">
        <v>0.1</v>
      </c>
      <c r="AA520">
        <v>60</v>
      </c>
      <c r="AB520">
        <v>0</v>
      </c>
      <c r="AC520">
        <v>0</v>
      </c>
      <c r="AD520">
        <v>0</v>
      </c>
      <c r="AE520">
        <v>60</v>
      </c>
      <c r="AF520">
        <v>0</v>
      </c>
      <c r="AG520">
        <v>0</v>
      </c>
      <c r="AH520">
        <v>0</v>
      </c>
      <c r="AI520">
        <v>1</v>
      </c>
      <c r="AJ520">
        <v>1</v>
      </c>
      <c r="AK520">
        <v>1</v>
      </c>
      <c r="AL520">
        <v>1</v>
      </c>
      <c r="AN520">
        <v>0</v>
      </c>
      <c r="AO520">
        <v>1</v>
      </c>
      <c r="AP520">
        <v>0</v>
      </c>
      <c r="AQ520">
        <v>0</v>
      </c>
      <c r="AR520">
        <v>0</v>
      </c>
      <c r="AS520" t="s">
        <v>3</v>
      </c>
      <c r="AT520">
        <v>0.1</v>
      </c>
      <c r="AU520" t="s">
        <v>3</v>
      </c>
      <c r="AV520">
        <v>0</v>
      </c>
      <c r="AW520">
        <v>2</v>
      </c>
      <c r="AX520">
        <v>76148890</v>
      </c>
      <c r="AY520">
        <v>1</v>
      </c>
      <c r="AZ520">
        <v>0</v>
      </c>
      <c r="BA520">
        <v>526</v>
      </c>
      <c r="BB520">
        <v>0</v>
      </c>
      <c r="BC520">
        <v>0</v>
      </c>
      <c r="BD520">
        <v>0</v>
      </c>
      <c r="BE520">
        <v>0</v>
      </c>
      <c r="BF520">
        <v>0</v>
      </c>
      <c r="BG520">
        <v>0</v>
      </c>
      <c r="BH520">
        <v>0</v>
      </c>
      <c r="BI520">
        <v>0</v>
      </c>
      <c r="BJ520">
        <v>0</v>
      </c>
      <c r="BK520">
        <v>0</v>
      </c>
      <c r="BL520">
        <v>0</v>
      </c>
      <c r="BM520">
        <v>0</v>
      </c>
      <c r="BN520">
        <v>0</v>
      </c>
      <c r="BO520">
        <v>0</v>
      </c>
      <c r="BP520">
        <v>0</v>
      </c>
      <c r="BQ520">
        <v>0</v>
      </c>
      <c r="BR520">
        <v>0</v>
      </c>
      <c r="BS520">
        <v>0</v>
      </c>
      <c r="BT520">
        <v>0</v>
      </c>
      <c r="BU520">
        <v>0</v>
      </c>
      <c r="BV520">
        <v>0</v>
      </c>
      <c r="BW520">
        <v>0</v>
      </c>
      <c r="CX520">
        <f>Y520*Source!I253</f>
        <v>0.4</v>
      </c>
      <c r="CY520">
        <f t="shared" si="47"/>
        <v>60</v>
      </c>
      <c r="CZ520">
        <f t="shared" si="48"/>
        <v>60</v>
      </c>
      <c r="DA520">
        <f t="shared" si="49"/>
        <v>1</v>
      </c>
      <c r="DB520">
        <f t="shared" si="50"/>
        <v>6</v>
      </c>
      <c r="DC520">
        <f t="shared" si="51"/>
        <v>0</v>
      </c>
    </row>
    <row r="521" spans="1:107" x14ac:dyDescent="0.2">
      <c r="A521">
        <f>ROW(Source!A253)</f>
        <v>253</v>
      </c>
      <c r="B521">
        <v>76147894</v>
      </c>
      <c r="C521">
        <v>76148870</v>
      </c>
      <c r="D521">
        <v>48914325</v>
      </c>
      <c r="E521">
        <v>1</v>
      </c>
      <c r="F521">
        <v>1</v>
      </c>
      <c r="G521">
        <v>1</v>
      </c>
      <c r="H521">
        <v>3</v>
      </c>
      <c r="I521" t="s">
        <v>819</v>
      </c>
      <c r="J521" t="s">
        <v>820</v>
      </c>
      <c r="K521" t="s">
        <v>821</v>
      </c>
      <c r="L521">
        <v>1348</v>
      </c>
      <c r="N521">
        <v>1009</v>
      </c>
      <c r="O521" t="s">
        <v>362</v>
      </c>
      <c r="P521" t="s">
        <v>362</v>
      </c>
      <c r="Q521">
        <v>1000</v>
      </c>
      <c r="W521">
        <v>0</v>
      </c>
      <c r="X521">
        <v>-1991769676</v>
      </c>
      <c r="Y521">
        <v>6.0000000000000002E-5</v>
      </c>
      <c r="AA521">
        <v>11200.3</v>
      </c>
      <c r="AB521">
        <v>0</v>
      </c>
      <c r="AC521">
        <v>0</v>
      </c>
      <c r="AD521">
        <v>0</v>
      </c>
      <c r="AE521">
        <v>11200.3</v>
      </c>
      <c r="AF521">
        <v>0</v>
      </c>
      <c r="AG521">
        <v>0</v>
      </c>
      <c r="AH521">
        <v>0</v>
      </c>
      <c r="AI521">
        <v>1</v>
      </c>
      <c r="AJ521">
        <v>1</v>
      </c>
      <c r="AK521">
        <v>1</v>
      </c>
      <c r="AL521">
        <v>1</v>
      </c>
      <c r="AN521">
        <v>0</v>
      </c>
      <c r="AO521">
        <v>1</v>
      </c>
      <c r="AP521">
        <v>0</v>
      </c>
      <c r="AQ521">
        <v>0</v>
      </c>
      <c r="AR521">
        <v>0</v>
      </c>
      <c r="AS521" t="s">
        <v>3</v>
      </c>
      <c r="AT521">
        <v>6.0000000000000002E-5</v>
      </c>
      <c r="AU521" t="s">
        <v>3</v>
      </c>
      <c r="AV521">
        <v>0</v>
      </c>
      <c r="AW521">
        <v>2</v>
      </c>
      <c r="AX521">
        <v>76148891</v>
      </c>
      <c r="AY521">
        <v>1</v>
      </c>
      <c r="AZ521">
        <v>0</v>
      </c>
      <c r="BA521">
        <v>527</v>
      </c>
      <c r="BB521">
        <v>0</v>
      </c>
      <c r="BC521">
        <v>0</v>
      </c>
      <c r="BD521">
        <v>0</v>
      </c>
      <c r="BE521">
        <v>0</v>
      </c>
      <c r="BF521">
        <v>0</v>
      </c>
      <c r="BG521">
        <v>0</v>
      </c>
      <c r="BH521">
        <v>0</v>
      </c>
      <c r="BI521">
        <v>0</v>
      </c>
      <c r="BJ521">
        <v>0</v>
      </c>
      <c r="BK521">
        <v>0</v>
      </c>
      <c r="BL521">
        <v>0</v>
      </c>
      <c r="BM521">
        <v>0</v>
      </c>
      <c r="BN521">
        <v>0</v>
      </c>
      <c r="BO521">
        <v>0</v>
      </c>
      <c r="BP521">
        <v>0</v>
      </c>
      <c r="BQ521">
        <v>0</v>
      </c>
      <c r="BR521">
        <v>0</v>
      </c>
      <c r="BS521">
        <v>0</v>
      </c>
      <c r="BT521">
        <v>0</v>
      </c>
      <c r="BU521">
        <v>0</v>
      </c>
      <c r="BV521">
        <v>0</v>
      </c>
      <c r="BW521">
        <v>0</v>
      </c>
      <c r="CX521">
        <f>Y521*Source!I253</f>
        <v>2.4000000000000001E-4</v>
      </c>
      <c r="CY521">
        <f t="shared" si="47"/>
        <v>11200.3</v>
      </c>
      <c r="CZ521">
        <f t="shared" si="48"/>
        <v>11200.3</v>
      </c>
      <c r="DA521">
        <f t="shared" si="49"/>
        <v>1</v>
      </c>
      <c r="DB521">
        <f t="shared" si="50"/>
        <v>0.67</v>
      </c>
      <c r="DC521">
        <f t="shared" si="51"/>
        <v>0</v>
      </c>
    </row>
    <row r="522" spans="1:107" x14ac:dyDescent="0.2">
      <c r="A522">
        <f>ROW(Source!A253)</f>
        <v>253</v>
      </c>
      <c r="B522">
        <v>76147894</v>
      </c>
      <c r="C522">
        <v>76148870</v>
      </c>
      <c r="D522">
        <v>48915433</v>
      </c>
      <c r="E522">
        <v>1</v>
      </c>
      <c r="F522">
        <v>1</v>
      </c>
      <c r="G522">
        <v>1</v>
      </c>
      <c r="H522">
        <v>3</v>
      </c>
      <c r="I522" t="s">
        <v>822</v>
      </c>
      <c r="J522" t="s">
        <v>823</v>
      </c>
      <c r="K522" t="s">
        <v>824</v>
      </c>
      <c r="L522">
        <v>1346</v>
      </c>
      <c r="N522">
        <v>1009</v>
      </c>
      <c r="O522" t="s">
        <v>414</v>
      </c>
      <c r="P522" t="s">
        <v>414</v>
      </c>
      <c r="Q522">
        <v>1</v>
      </c>
      <c r="W522">
        <v>0</v>
      </c>
      <c r="X522">
        <v>-1262501504</v>
      </c>
      <c r="Y522">
        <v>0.02</v>
      </c>
      <c r="AA522">
        <v>32</v>
      </c>
      <c r="AB522">
        <v>0</v>
      </c>
      <c r="AC522">
        <v>0</v>
      </c>
      <c r="AD522">
        <v>0</v>
      </c>
      <c r="AE522">
        <v>32</v>
      </c>
      <c r="AF522">
        <v>0</v>
      </c>
      <c r="AG522">
        <v>0</v>
      </c>
      <c r="AH522">
        <v>0</v>
      </c>
      <c r="AI522">
        <v>1</v>
      </c>
      <c r="AJ522">
        <v>1</v>
      </c>
      <c r="AK522">
        <v>1</v>
      </c>
      <c r="AL522">
        <v>1</v>
      </c>
      <c r="AN522">
        <v>0</v>
      </c>
      <c r="AO522">
        <v>1</v>
      </c>
      <c r="AP522">
        <v>0</v>
      </c>
      <c r="AQ522">
        <v>0</v>
      </c>
      <c r="AR522">
        <v>0</v>
      </c>
      <c r="AS522" t="s">
        <v>3</v>
      </c>
      <c r="AT522">
        <v>0.02</v>
      </c>
      <c r="AU522" t="s">
        <v>3</v>
      </c>
      <c r="AV522">
        <v>0</v>
      </c>
      <c r="AW522">
        <v>2</v>
      </c>
      <c r="AX522">
        <v>76148892</v>
      </c>
      <c r="AY522">
        <v>1</v>
      </c>
      <c r="AZ522">
        <v>0</v>
      </c>
      <c r="BA522">
        <v>528</v>
      </c>
      <c r="BB522">
        <v>0</v>
      </c>
      <c r="BC522">
        <v>0</v>
      </c>
      <c r="BD522">
        <v>0</v>
      </c>
      <c r="BE522">
        <v>0</v>
      </c>
      <c r="BF522">
        <v>0</v>
      </c>
      <c r="BG522">
        <v>0</v>
      </c>
      <c r="BH522">
        <v>0</v>
      </c>
      <c r="BI522">
        <v>0</v>
      </c>
      <c r="BJ522">
        <v>0</v>
      </c>
      <c r="BK522">
        <v>0</v>
      </c>
      <c r="BL522">
        <v>0</v>
      </c>
      <c r="BM522">
        <v>0</v>
      </c>
      <c r="BN522">
        <v>0</v>
      </c>
      <c r="BO522">
        <v>0</v>
      </c>
      <c r="BP522">
        <v>0</v>
      </c>
      <c r="BQ522">
        <v>0</v>
      </c>
      <c r="BR522">
        <v>0</v>
      </c>
      <c r="BS522">
        <v>0</v>
      </c>
      <c r="BT522">
        <v>0</v>
      </c>
      <c r="BU522">
        <v>0</v>
      </c>
      <c r="BV522">
        <v>0</v>
      </c>
      <c r="BW522">
        <v>0</v>
      </c>
      <c r="CX522">
        <f>Y522*Source!I253</f>
        <v>0.08</v>
      </c>
      <c r="CY522">
        <f t="shared" si="47"/>
        <v>32</v>
      </c>
      <c r="CZ522">
        <f t="shared" si="48"/>
        <v>32</v>
      </c>
      <c r="DA522">
        <f t="shared" si="49"/>
        <v>1</v>
      </c>
      <c r="DB522">
        <f t="shared" si="50"/>
        <v>0.64</v>
      </c>
      <c r="DC522">
        <f t="shared" si="51"/>
        <v>0</v>
      </c>
    </row>
    <row r="523" spans="1:107" x14ac:dyDescent="0.2">
      <c r="A523">
        <f>ROW(Source!A253)</f>
        <v>253</v>
      </c>
      <c r="B523">
        <v>76147894</v>
      </c>
      <c r="C523">
        <v>76148870</v>
      </c>
      <c r="D523">
        <v>48958747</v>
      </c>
      <c r="E523">
        <v>1</v>
      </c>
      <c r="F523">
        <v>1</v>
      </c>
      <c r="G523">
        <v>1</v>
      </c>
      <c r="H523">
        <v>3</v>
      </c>
      <c r="I523" t="s">
        <v>825</v>
      </c>
      <c r="J523" t="s">
        <v>826</v>
      </c>
      <c r="K523" t="s">
        <v>827</v>
      </c>
      <c r="L523">
        <v>1346</v>
      </c>
      <c r="N523">
        <v>1009</v>
      </c>
      <c r="O523" t="s">
        <v>414</v>
      </c>
      <c r="P523" t="s">
        <v>414</v>
      </c>
      <c r="Q523">
        <v>1</v>
      </c>
      <c r="W523">
        <v>0</v>
      </c>
      <c r="X523">
        <v>-446143888</v>
      </c>
      <c r="Y523">
        <v>0.05</v>
      </c>
      <c r="AA523">
        <v>65.75</v>
      </c>
      <c r="AB523">
        <v>0</v>
      </c>
      <c r="AC523">
        <v>0</v>
      </c>
      <c r="AD523">
        <v>0</v>
      </c>
      <c r="AE523">
        <v>65.75</v>
      </c>
      <c r="AF523">
        <v>0</v>
      </c>
      <c r="AG523">
        <v>0</v>
      </c>
      <c r="AH523">
        <v>0</v>
      </c>
      <c r="AI523">
        <v>1</v>
      </c>
      <c r="AJ523">
        <v>1</v>
      </c>
      <c r="AK523">
        <v>1</v>
      </c>
      <c r="AL523">
        <v>1</v>
      </c>
      <c r="AN523">
        <v>0</v>
      </c>
      <c r="AO523">
        <v>1</v>
      </c>
      <c r="AP523">
        <v>0</v>
      </c>
      <c r="AQ523">
        <v>0</v>
      </c>
      <c r="AR523">
        <v>0</v>
      </c>
      <c r="AS523" t="s">
        <v>3</v>
      </c>
      <c r="AT523">
        <v>0.05</v>
      </c>
      <c r="AU523" t="s">
        <v>3</v>
      </c>
      <c r="AV523">
        <v>0</v>
      </c>
      <c r="AW523">
        <v>2</v>
      </c>
      <c r="AX523">
        <v>76148893</v>
      </c>
      <c r="AY523">
        <v>1</v>
      </c>
      <c r="AZ523">
        <v>0</v>
      </c>
      <c r="BA523">
        <v>529</v>
      </c>
      <c r="BB523">
        <v>0</v>
      </c>
      <c r="BC523">
        <v>0</v>
      </c>
      <c r="BD523">
        <v>0</v>
      </c>
      <c r="BE523">
        <v>0</v>
      </c>
      <c r="BF523">
        <v>0</v>
      </c>
      <c r="BG523">
        <v>0</v>
      </c>
      <c r="BH523">
        <v>0</v>
      </c>
      <c r="BI523">
        <v>0</v>
      </c>
      <c r="BJ523">
        <v>0</v>
      </c>
      <c r="BK523">
        <v>0</v>
      </c>
      <c r="BL523">
        <v>0</v>
      </c>
      <c r="BM523">
        <v>0</v>
      </c>
      <c r="BN523">
        <v>0</v>
      </c>
      <c r="BO523">
        <v>0</v>
      </c>
      <c r="BP523">
        <v>0</v>
      </c>
      <c r="BQ523">
        <v>0</v>
      </c>
      <c r="BR523">
        <v>0</v>
      </c>
      <c r="BS523">
        <v>0</v>
      </c>
      <c r="BT523">
        <v>0</v>
      </c>
      <c r="BU523">
        <v>0</v>
      </c>
      <c r="BV523">
        <v>0</v>
      </c>
      <c r="BW523">
        <v>0</v>
      </c>
      <c r="CX523">
        <f>Y523*Source!I253</f>
        <v>0.2</v>
      </c>
      <c r="CY523">
        <f t="shared" si="47"/>
        <v>65.75</v>
      </c>
      <c r="CZ523">
        <f t="shared" si="48"/>
        <v>65.75</v>
      </c>
      <c r="DA523">
        <f t="shared" si="49"/>
        <v>1</v>
      </c>
      <c r="DB523">
        <f t="shared" si="50"/>
        <v>3.29</v>
      </c>
      <c r="DC523">
        <f t="shared" si="51"/>
        <v>0</v>
      </c>
    </row>
    <row r="524" spans="1:107" x14ac:dyDescent="0.2">
      <c r="A524">
        <f>ROW(Source!A253)</f>
        <v>253</v>
      </c>
      <c r="B524">
        <v>76147894</v>
      </c>
      <c r="C524">
        <v>76148870</v>
      </c>
      <c r="D524">
        <v>48959762</v>
      </c>
      <c r="E524">
        <v>1</v>
      </c>
      <c r="F524">
        <v>1</v>
      </c>
      <c r="G524">
        <v>1</v>
      </c>
      <c r="H524">
        <v>3</v>
      </c>
      <c r="I524" t="s">
        <v>828</v>
      </c>
      <c r="J524" t="s">
        <v>829</v>
      </c>
      <c r="K524" t="s">
        <v>830</v>
      </c>
      <c r="L524">
        <v>1301</v>
      </c>
      <c r="N524">
        <v>1003</v>
      </c>
      <c r="O524" t="s">
        <v>57</v>
      </c>
      <c r="P524" t="s">
        <v>57</v>
      </c>
      <c r="Q524">
        <v>1</v>
      </c>
      <c r="W524">
        <v>0</v>
      </c>
      <c r="X524">
        <v>-2022070750</v>
      </c>
      <c r="Y524">
        <v>0.83</v>
      </c>
      <c r="AA524">
        <v>95</v>
      </c>
      <c r="AB524">
        <v>0</v>
      </c>
      <c r="AC524">
        <v>0</v>
      </c>
      <c r="AD524">
        <v>0</v>
      </c>
      <c r="AE524">
        <v>95</v>
      </c>
      <c r="AF524">
        <v>0</v>
      </c>
      <c r="AG524">
        <v>0</v>
      </c>
      <c r="AH524">
        <v>0</v>
      </c>
      <c r="AI524">
        <v>1</v>
      </c>
      <c r="AJ524">
        <v>1</v>
      </c>
      <c r="AK524">
        <v>1</v>
      </c>
      <c r="AL524">
        <v>1</v>
      </c>
      <c r="AN524">
        <v>0</v>
      </c>
      <c r="AO524">
        <v>1</v>
      </c>
      <c r="AP524">
        <v>0</v>
      </c>
      <c r="AQ524">
        <v>0</v>
      </c>
      <c r="AR524">
        <v>0</v>
      </c>
      <c r="AS524" t="s">
        <v>3</v>
      </c>
      <c r="AT524">
        <v>0.83</v>
      </c>
      <c r="AU524" t="s">
        <v>3</v>
      </c>
      <c r="AV524">
        <v>0</v>
      </c>
      <c r="AW524">
        <v>2</v>
      </c>
      <c r="AX524">
        <v>76148894</v>
      </c>
      <c r="AY524">
        <v>1</v>
      </c>
      <c r="AZ524">
        <v>0</v>
      </c>
      <c r="BA524">
        <v>530</v>
      </c>
      <c r="BB524">
        <v>0</v>
      </c>
      <c r="BC524">
        <v>0</v>
      </c>
      <c r="BD524">
        <v>0</v>
      </c>
      <c r="BE524">
        <v>0</v>
      </c>
      <c r="BF524">
        <v>0</v>
      </c>
      <c r="BG524">
        <v>0</v>
      </c>
      <c r="BH524">
        <v>0</v>
      </c>
      <c r="BI524">
        <v>0</v>
      </c>
      <c r="BJ524">
        <v>0</v>
      </c>
      <c r="BK524">
        <v>0</v>
      </c>
      <c r="BL524">
        <v>0</v>
      </c>
      <c r="BM524">
        <v>0</v>
      </c>
      <c r="BN524">
        <v>0</v>
      </c>
      <c r="BO524">
        <v>0</v>
      </c>
      <c r="BP524">
        <v>0</v>
      </c>
      <c r="BQ524">
        <v>0</v>
      </c>
      <c r="BR524">
        <v>0</v>
      </c>
      <c r="BS524">
        <v>0</v>
      </c>
      <c r="BT524">
        <v>0</v>
      </c>
      <c r="BU524">
        <v>0</v>
      </c>
      <c r="BV524">
        <v>0</v>
      </c>
      <c r="BW524">
        <v>0</v>
      </c>
      <c r="CX524">
        <f>Y524*Source!I253</f>
        <v>3.32</v>
      </c>
      <c r="CY524">
        <f t="shared" si="47"/>
        <v>95</v>
      </c>
      <c r="CZ524">
        <f t="shared" si="48"/>
        <v>95</v>
      </c>
      <c r="DA524">
        <f t="shared" si="49"/>
        <v>1</v>
      </c>
      <c r="DB524">
        <f t="shared" si="50"/>
        <v>78.849999999999994</v>
      </c>
      <c r="DC524">
        <f t="shared" si="51"/>
        <v>0</v>
      </c>
    </row>
    <row r="525" spans="1:107" x14ac:dyDescent="0.2">
      <c r="A525">
        <f>ROW(Source!A253)</f>
        <v>253</v>
      </c>
      <c r="B525">
        <v>76147894</v>
      </c>
      <c r="C525">
        <v>76148870</v>
      </c>
      <c r="D525">
        <v>48959763</v>
      </c>
      <c r="E525">
        <v>1</v>
      </c>
      <c r="F525">
        <v>1</v>
      </c>
      <c r="G525">
        <v>1</v>
      </c>
      <c r="H525">
        <v>3</v>
      </c>
      <c r="I525" t="s">
        <v>502</v>
      </c>
      <c r="J525" t="s">
        <v>504</v>
      </c>
      <c r="K525" t="s">
        <v>503</v>
      </c>
      <c r="L525">
        <v>1354</v>
      </c>
      <c r="N525">
        <v>1010</v>
      </c>
      <c r="O525" t="s">
        <v>149</v>
      </c>
      <c r="P525" t="s">
        <v>149</v>
      </c>
      <c r="Q525">
        <v>1</v>
      </c>
      <c r="W525">
        <v>0</v>
      </c>
      <c r="X525">
        <v>1362440707</v>
      </c>
      <c r="Y525">
        <v>10</v>
      </c>
      <c r="AA525">
        <v>1.7</v>
      </c>
      <c r="AB525">
        <v>0</v>
      </c>
      <c r="AC525">
        <v>0</v>
      </c>
      <c r="AD525">
        <v>0</v>
      </c>
      <c r="AE525">
        <v>1.7</v>
      </c>
      <c r="AF525">
        <v>0</v>
      </c>
      <c r="AG525">
        <v>0</v>
      </c>
      <c r="AH525">
        <v>0</v>
      </c>
      <c r="AI525">
        <v>1</v>
      </c>
      <c r="AJ525">
        <v>1</v>
      </c>
      <c r="AK525">
        <v>1</v>
      </c>
      <c r="AL525">
        <v>1</v>
      </c>
      <c r="AN525">
        <v>0</v>
      </c>
      <c r="AO525">
        <v>1</v>
      </c>
      <c r="AP525">
        <v>0</v>
      </c>
      <c r="AQ525">
        <v>0</v>
      </c>
      <c r="AR525">
        <v>0</v>
      </c>
      <c r="AS525" t="s">
        <v>3</v>
      </c>
      <c r="AT525">
        <v>10</v>
      </c>
      <c r="AU525" t="s">
        <v>3</v>
      </c>
      <c r="AV525">
        <v>0</v>
      </c>
      <c r="AW525">
        <v>2</v>
      </c>
      <c r="AX525">
        <v>76148895</v>
      </c>
      <c r="AY525">
        <v>1</v>
      </c>
      <c r="AZ525">
        <v>0</v>
      </c>
      <c r="BA525">
        <v>531</v>
      </c>
      <c r="BB525">
        <v>0</v>
      </c>
      <c r="BC525">
        <v>0</v>
      </c>
      <c r="BD525">
        <v>0</v>
      </c>
      <c r="BE525">
        <v>0</v>
      </c>
      <c r="BF525">
        <v>0</v>
      </c>
      <c r="BG525">
        <v>0</v>
      </c>
      <c r="BH525">
        <v>0</v>
      </c>
      <c r="BI525">
        <v>0</v>
      </c>
      <c r="BJ525">
        <v>0</v>
      </c>
      <c r="BK525">
        <v>0</v>
      </c>
      <c r="BL525">
        <v>0</v>
      </c>
      <c r="BM525">
        <v>0</v>
      </c>
      <c r="BN525">
        <v>0</v>
      </c>
      <c r="BO525">
        <v>0</v>
      </c>
      <c r="BP525">
        <v>0</v>
      </c>
      <c r="BQ525">
        <v>0</v>
      </c>
      <c r="BR525">
        <v>0</v>
      </c>
      <c r="BS525">
        <v>0</v>
      </c>
      <c r="BT525">
        <v>0</v>
      </c>
      <c r="BU525">
        <v>0</v>
      </c>
      <c r="BV525">
        <v>0</v>
      </c>
      <c r="BW525">
        <v>0</v>
      </c>
      <c r="CX525">
        <f>Y525*Source!I253</f>
        <v>40</v>
      </c>
      <c r="CY525">
        <f t="shared" si="47"/>
        <v>1.7</v>
      </c>
      <c r="CZ525">
        <f t="shared" si="48"/>
        <v>1.7</v>
      </c>
      <c r="DA525">
        <f t="shared" si="49"/>
        <v>1</v>
      </c>
      <c r="DB525">
        <f t="shared" si="50"/>
        <v>17</v>
      </c>
      <c r="DC525">
        <f t="shared" si="51"/>
        <v>0</v>
      </c>
    </row>
    <row r="526" spans="1:107" x14ac:dyDescent="0.2">
      <c r="A526">
        <f>ROW(Source!A253)</f>
        <v>253</v>
      </c>
      <c r="B526">
        <v>76147894</v>
      </c>
      <c r="C526">
        <v>76148870</v>
      </c>
      <c r="D526">
        <v>48974791</v>
      </c>
      <c r="E526">
        <v>1</v>
      </c>
      <c r="F526">
        <v>1</v>
      </c>
      <c r="G526">
        <v>1</v>
      </c>
      <c r="H526">
        <v>3</v>
      </c>
      <c r="I526" t="s">
        <v>658</v>
      </c>
      <c r="J526" t="s">
        <v>659</v>
      </c>
      <c r="K526" t="s">
        <v>660</v>
      </c>
      <c r="L526">
        <v>1374</v>
      </c>
      <c r="N526">
        <v>1013</v>
      </c>
      <c r="O526" t="s">
        <v>661</v>
      </c>
      <c r="P526" t="s">
        <v>661</v>
      </c>
      <c r="Q526">
        <v>1</v>
      </c>
      <c r="W526">
        <v>0</v>
      </c>
      <c r="X526">
        <v>-1347562341</v>
      </c>
      <c r="Y526">
        <v>1.9</v>
      </c>
      <c r="AA526">
        <v>1</v>
      </c>
      <c r="AB526">
        <v>0</v>
      </c>
      <c r="AC526">
        <v>0</v>
      </c>
      <c r="AD526">
        <v>0</v>
      </c>
      <c r="AE526">
        <v>1</v>
      </c>
      <c r="AF526">
        <v>0</v>
      </c>
      <c r="AG526">
        <v>0</v>
      </c>
      <c r="AH526">
        <v>0</v>
      </c>
      <c r="AI526">
        <v>1</v>
      </c>
      <c r="AJ526">
        <v>1</v>
      </c>
      <c r="AK526">
        <v>1</v>
      </c>
      <c r="AL526">
        <v>1</v>
      </c>
      <c r="AN526">
        <v>0</v>
      </c>
      <c r="AO526">
        <v>1</v>
      </c>
      <c r="AP526">
        <v>0</v>
      </c>
      <c r="AQ526">
        <v>0</v>
      </c>
      <c r="AR526">
        <v>0</v>
      </c>
      <c r="AS526" t="s">
        <v>3</v>
      </c>
      <c r="AT526">
        <v>1.9</v>
      </c>
      <c r="AU526" t="s">
        <v>3</v>
      </c>
      <c r="AV526">
        <v>0</v>
      </c>
      <c r="AW526">
        <v>2</v>
      </c>
      <c r="AX526">
        <v>76148896</v>
      </c>
      <c r="AY526">
        <v>1</v>
      </c>
      <c r="AZ526">
        <v>0</v>
      </c>
      <c r="BA526">
        <v>532</v>
      </c>
      <c r="BB526">
        <v>0</v>
      </c>
      <c r="BC526">
        <v>0</v>
      </c>
      <c r="BD526">
        <v>0</v>
      </c>
      <c r="BE526">
        <v>0</v>
      </c>
      <c r="BF526">
        <v>0</v>
      </c>
      <c r="BG526">
        <v>0</v>
      </c>
      <c r="BH526">
        <v>0</v>
      </c>
      <c r="BI526">
        <v>0</v>
      </c>
      <c r="BJ526">
        <v>0</v>
      </c>
      <c r="BK526">
        <v>0</v>
      </c>
      <c r="BL526">
        <v>0</v>
      </c>
      <c r="BM526">
        <v>0</v>
      </c>
      <c r="BN526">
        <v>0</v>
      </c>
      <c r="BO526">
        <v>0</v>
      </c>
      <c r="BP526">
        <v>0</v>
      </c>
      <c r="BQ526">
        <v>0</v>
      </c>
      <c r="BR526">
        <v>0</v>
      </c>
      <c r="BS526">
        <v>0</v>
      </c>
      <c r="BT526">
        <v>0</v>
      </c>
      <c r="BU526">
        <v>0</v>
      </c>
      <c r="BV526">
        <v>0</v>
      </c>
      <c r="BW526">
        <v>0</v>
      </c>
      <c r="CX526">
        <f>Y526*Source!I253</f>
        <v>7.6</v>
      </c>
      <c r="CY526">
        <f t="shared" si="47"/>
        <v>1</v>
      </c>
      <c r="CZ526">
        <f t="shared" si="48"/>
        <v>1</v>
      </c>
      <c r="DA526">
        <f t="shared" si="49"/>
        <v>1</v>
      </c>
      <c r="DB526">
        <f t="shared" si="50"/>
        <v>1.9</v>
      </c>
      <c r="DC526">
        <f t="shared" si="51"/>
        <v>0</v>
      </c>
    </row>
    <row r="527" spans="1:107" x14ac:dyDescent="0.2">
      <c r="A527">
        <f>ROW(Source!A256)</f>
        <v>256</v>
      </c>
      <c r="B527">
        <v>76147896</v>
      </c>
      <c r="C527">
        <v>76148898</v>
      </c>
      <c r="D527">
        <v>42326370</v>
      </c>
      <c r="E527">
        <v>1</v>
      </c>
      <c r="F527">
        <v>1</v>
      </c>
      <c r="G527">
        <v>1</v>
      </c>
      <c r="H527">
        <v>1</v>
      </c>
      <c r="I527" t="s">
        <v>662</v>
      </c>
      <c r="J527" t="s">
        <v>3</v>
      </c>
      <c r="K527" t="s">
        <v>663</v>
      </c>
      <c r="L527">
        <v>1369</v>
      </c>
      <c r="N527">
        <v>1013</v>
      </c>
      <c r="O527" t="s">
        <v>623</v>
      </c>
      <c r="P527" t="s">
        <v>623</v>
      </c>
      <c r="Q527">
        <v>1</v>
      </c>
      <c r="W527">
        <v>0</v>
      </c>
      <c r="X527">
        <v>489703996</v>
      </c>
      <c r="Y527">
        <v>5.74</v>
      </c>
      <c r="AA527">
        <v>0</v>
      </c>
      <c r="AB527">
        <v>0</v>
      </c>
      <c r="AC527">
        <v>0</v>
      </c>
      <c r="AD527">
        <v>9.6199999999999992</v>
      </c>
      <c r="AE527">
        <v>0</v>
      </c>
      <c r="AF527">
        <v>0</v>
      </c>
      <c r="AG527">
        <v>0</v>
      </c>
      <c r="AH527">
        <v>9.6199999999999992</v>
      </c>
      <c r="AI527">
        <v>1</v>
      </c>
      <c r="AJ527">
        <v>1</v>
      </c>
      <c r="AK527">
        <v>1</v>
      </c>
      <c r="AL527">
        <v>1</v>
      </c>
      <c r="AN527">
        <v>0</v>
      </c>
      <c r="AO527">
        <v>1</v>
      </c>
      <c r="AP527">
        <v>1</v>
      </c>
      <c r="AQ527">
        <v>0</v>
      </c>
      <c r="AR527">
        <v>0</v>
      </c>
      <c r="AS527" t="s">
        <v>3</v>
      </c>
      <c r="AT527">
        <v>5.74</v>
      </c>
      <c r="AU527" t="s">
        <v>3</v>
      </c>
      <c r="AV527">
        <v>1</v>
      </c>
      <c r="AW527">
        <v>2</v>
      </c>
      <c r="AX527">
        <v>76148904</v>
      </c>
      <c r="AY527">
        <v>1</v>
      </c>
      <c r="AZ527">
        <v>0</v>
      </c>
      <c r="BA527">
        <v>533</v>
      </c>
      <c r="BB527">
        <v>0</v>
      </c>
      <c r="BC527">
        <v>0</v>
      </c>
      <c r="BD527">
        <v>0</v>
      </c>
      <c r="BE527">
        <v>0</v>
      </c>
      <c r="BF527">
        <v>0</v>
      </c>
      <c r="BG527">
        <v>0</v>
      </c>
      <c r="BH527">
        <v>0</v>
      </c>
      <c r="BI527">
        <v>0</v>
      </c>
      <c r="BJ527">
        <v>0</v>
      </c>
      <c r="BK527">
        <v>0</v>
      </c>
      <c r="BL527">
        <v>0</v>
      </c>
      <c r="BM527">
        <v>0</v>
      </c>
      <c r="BN527">
        <v>0</v>
      </c>
      <c r="BO527">
        <v>0</v>
      </c>
      <c r="BP527">
        <v>0</v>
      </c>
      <c r="BQ527">
        <v>0</v>
      </c>
      <c r="BR527">
        <v>0</v>
      </c>
      <c r="BS527">
        <v>0</v>
      </c>
      <c r="BT527">
        <v>0</v>
      </c>
      <c r="BU527">
        <v>0</v>
      </c>
      <c r="BV527">
        <v>0</v>
      </c>
      <c r="BW527">
        <v>0</v>
      </c>
      <c r="CX527">
        <f>Y527*Source!I256</f>
        <v>0.17219999999999999</v>
      </c>
      <c r="CY527">
        <f>AD527</f>
        <v>9.6199999999999992</v>
      </c>
      <c r="CZ527">
        <f>AH527</f>
        <v>9.6199999999999992</v>
      </c>
      <c r="DA527">
        <f>AL527</f>
        <v>1</v>
      </c>
      <c r="DB527">
        <f t="shared" si="50"/>
        <v>55.22</v>
      </c>
      <c r="DC527">
        <f t="shared" si="51"/>
        <v>0</v>
      </c>
    </row>
    <row r="528" spans="1:107" x14ac:dyDescent="0.2">
      <c r="A528">
        <f>ROW(Source!A256)</f>
        <v>256</v>
      </c>
      <c r="B528">
        <v>76147896</v>
      </c>
      <c r="C528">
        <v>76148898</v>
      </c>
      <c r="D528">
        <v>121548</v>
      </c>
      <c r="E528">
        <v>1</v>
      </c>
      <c r="F528">
        <v>1</v>
      </c>
      <c r="G528">
        <v>1</v>
      </c>
      <c r="H528">
        <v>1</v>
      </c>
      <c r="I528" t="s">
        <v>30</v>
      </c>
      <c r="J528" t="s">
        <v>3</v>
      </c>
      <c r="K528" t="s">
        <v>628</v>
      </c>
      <c r="L528">
        <v>608254</v>
      </c>
      <c r="N528">
        <v>1013</v>
      </c>
      <c r="O528" t="s">
        <v>629</v>
      </c>
      <c r="P528" t="s">
        <v>629</v>
      </c>
      <c r="Q528">
        <v>1</v>
      </c>
      <c r="W528">
        <v>0</v>
      </c>
      <c r="X528">
        <v>-185737400</v>
      </c>
      <c r="Y528">
        <v>1.92</v>
      </c>
      <c r="AA528">
        <v>0</v>
      </c>
      <c r="AB528">
        <v>0</v>
      </c>
      <c r="AC528">
        <v>0</v>
      </c>
      <c r="AD528">
        <v>0</v>
      </c>
      <c r="AE528">
        <v>0</v>
      </c>
      <c r="AF528">
        <v>0</v>
      </c>
      <c r="AG528">
        <v>0</v>
      </c>
      <c r="AH528">
        <v>0</v>
      </c>
      <c r="AI528">
        <v>1</v>
      </c>
      <c r="AJ528">
        <v>1</v>
      </c>
      <c r="AK528">
        <v>1</v>
      </c>
      <c r="AL528">
        <v>1</v>
      </c>
      <c r="AN528">
        <v>0</v>
      </c>
      <c r="AO528">
        <v>1</v>
      </c>
      <c r="AP528">
        <v>1</v>
      </c>
      <c r="AQ528">
        <v>0</v>
      </c>
      <c r="AR528">
        <v>0</v>
      </c>
      <c r="AS528" t="s">
        <v>3</v>
      </c>
      <c r="AT528">
        <v>1.92</v>
      </c>
      <c r="AU528" t="s">
        <v>3</v>
      </c>
      <c r="AV528">
        <v>2</v>
      </c>
      <c r="AW528">
        <v>2</v>
      </c>
      <c r="AX528">
        <v>76148905</v>
      </c>
      <c r="AY528">
        <v>1</v>
      </c>
      <c r="AZ528">
        <v>0</v>
      </c>
      <c r="BA528">
        <v>534</v>
      </c>
      <c r="BB528">
        <v>0</v>
      </c>
      <c r="BC528">
        <v>0</v>
      </c>
      <c r="BD528">
        <v>0</v>
      </c>
      <c r="BE528">
        <v>0</v>
      </c>
      <c r="BF528">
        <v>0</v>
      </c>
      <c r="BG528">
        <v>0</v>
      </c>
      <c r="BH528">
        <v>0</v>
      </c>
      <c r="BI528">
        <v>0</v>
      </c>
      <c r="BJ528">
        <v>0</v>
      </c>
      <c r="BK528">
        <v>0</v>
      </c>
      <c r="BL528">
        <v>0</v>
      </c>
      <c r="BM528">
        <v>0</v>
      </c>
      <c r="BN528">
        <v>0</v>
      </c>
      <c r="BO528">
        <v>0</v>
      </c>
      <c r="BP528">
        <v>0</v>
      </c>
      <c r="BQ528">
        <v>0</v>
      </c>
      <c r="BR528">
        <v>0</v>
      </c>
      <c r="BS528">
        <v>0</v>
      </c>
      <c r="BT528">
        <v>0</v>
      </c>
      <c r="BU528">
        <v>0</v>
      </c>
      <c r="BV528">
        <v>0</v>
      </c>
      <c r="BW528">
        <v>0</v>
      </c>
      <c r="CX528">
        <f>Y528*Source!I256</f>
        <v>5.7599999999999998E-2</v>
      </c>
      <c r="CY528">
        <f>AD528</f>
        <v>0</v>
      </c>
      <c r="CZ528">
        <f>AH528</f>
        <v>0</v>
      </c>
      <c r="DA528">
        <f>AL528</f>
        <v>1</v>
      </c>
      <c r="DB528">
        <f t="shared" si="50"/>
        <v>0</v>
      </c>
      <c r="DC528">
        <f t="shared" si="51"/>
        <v>0</v>
      </c>
    </row>
    <row r="529" spans="1:107" x14ac:dyDescent="0.2">
      <c r="A529">
        <f>ROW(Source!A256)</f>
        <v>256</v>
      </c>
      <c r="B529">
        <v>76147896</v>
      </c>
      <c r="C529">
        <v>76148898</v>
      </c>
      <c r="D529">
        <v>48975304</v>
      </c>
      <c r="E529">
        <v>1</v>
      </c>
      <c r="F529">
        <v>1</v>
      </c>
      <c r="G529">
        <v>1</v>
      </c>
      <c r="H529">
        <v>2</v>
      </c>
      <c r="I529" t="s">
        <v>664</v>
      </c>
      <c r="J529" t="s">
        <v>665</v>
      </c>
      <c r="K529" t="s">
        <v>666</v>
      </c>
      <c r="L529">
        <v>1368</v>
      </c>
      <c r="N529">
        <v>1011</v>
      </c>
      <c r="O529" t="s">
        <v>633</v>
      </c>
      <c r="P529" t="s">
        <v>633</v>
      </c>
      <c r="Q529">
        <v>1</v>
      </c>
      <c r="W529">
        <v>0</v>
      </c>
      <c r="X529">
        <v>-1000709144</v>
      </c>
      <c r="Y529">
        <v>1.92</v>
      </c>
      <c r="AA529">
        <v>0</v>
      </c>
      <c r="AB529">
        <v>134.65</v>
      </c>
      <c r="AC529">
        <v>13.5</v>
      </c>
      <c r="AD529">
        <v>0</v>
      </c>
      <c r="AE529">
        <v>0</v>
      </c>
      <c r="AF529">
        <v>134.65</v>
      </c>
      <c r="AG529">
        <v>13.5</v>
      </c>
      <c r="AH529">
        <v>0</v>
      </c>
      <c r="AI529">
        <v>1</v>
      </c>
      <c r="AJ529">
        <v>1</v>
      </c>
      <c r="AK529">
        <v>1</v>
      </c>
      <c r="AL529">
        <v>1</v>
      </c>
      <c r="AN529">
        <v>0</v>
      </c>
      <c r="AO529">
        <v>1</v>
      </c>
      <c r="AP529">
        <v>1</v>
      </c>
      <c r="AQ529">
        <v>0</v>
      </c>
      <c r="AR529">
        <v>0</v>
      </c>
      <c r="AS529" t="s">
        <v>3</v>
      </c>
      <c r="AT529">
        <v>1.92</v>
      </c>
      <c r="AU529" t="s">
        <v>3</v>
      </c>
      <c r="AV529">
        <v>0</v>
      </c>
      <c r="AW529">
        <v>2</v>
      </c>
      <c r="AX529">
        <v>76148906</v>
      </c>
      <c r="AY529">
        <v>1</v>
      </c>
      <c r="AZ529">
        <v>0</v>
      </c>
      <c r="BA529">
        <v>535</v>
      </c>
      <c r="BB529">
        <v>0</v>
      </c>
      <c r="BC529">
        <v>0</v>
      </c>
      <c r="BD529">
        <v>0</v>
      </c>
      <c r="BE529">
        <v>0</v>
      </c>
      <c r="BF529">
        <v>0</v>
      </c>
      <c r="BG529">
        <v>0</v>
      </c>
      <c r="BH529">
        <v>0</v>
      </c>
      <c r="BI529">
        <v>0</v>
      </c>
      <c r="BJ529">
        <v>0</v>
      </c>
      <c r="BK529">
        <v>0</v>
      </c>
      <c r="BL529">
        <v>0</v>
      </c>
      <c r="BM529">
        <v>0</v>
      </c>
      <c r="BN529">
        <v>0</v>
      </c>
      <c r="BO529">
        <v>0</v>
      </c>
      <c r="BP529">
        <v>0</v>
      </c>
      <c r="BQ529">
        <v>0</v>
      </c>
      <c r="BR529">
        <v>0</v>
      </c>
      <c r="BS529">
        <v>0</v>
      </c>
      <c r="BT529">
        <v>0</v>
      </c>
      <c r="BU529">
        <v>0</v>
      </c>
      <c r="BV529">
        <v>0</v>
      </c>
      <c r="BW529">
        <v>0</v>
      </c>
      <c r="CX529">
        <f>Y529*Source!I256</f>
        <v>5.7599999999999998E-2</v>
      </c>
      <c r="CY529">
        <f>AB529</f>
        <v>134.65</v>
      </c>
      <c r="CZ529">
        <f>AF529</f>
        <v>134.65</v>
      </c>
      <c r="DA529">
        <f>AJ529</f>
        <v>1</v>
      </c>
      <c r="DB529">
        <f t="shared" si="50"/>
        <v>258.52999999999997</v>
      </c>
      <c r="DC529">
        <f t="shared" si="51"/>
        <v>25.92</v>
      </c>
    </row>
    <row r="530" spans="1:107" x14ac:dyDescent="0.2">
      <c r="A530">
        <f>ROW(Source!A256)</f>
        <v>256</v>
      </c>
      <c r="B530">
        <v>76147896</v>
      </c>
      <c r="C530">
        <v>76148898</v>
      </c>
      <c r="D530">
        <v>48977174</v>
      </c>
      <c r="E530">
        <v>1</v>
      </c>
      <c r="F530">
        <v>1</v>
      </c>
      <c r="G530">
        <v>1</v>
      </c>
      <c r="H530">
        <v>2</v>
      </c>
      <c r="I530" t="s">
        <v>676</v>
      </c>
      <c r="J530" t="s">
        <v>677</v>
      </c>
      <c r="K530" t="s">
        <v>678</v>
      </c>
      <c r="L530">
        <v>1368</v>
      </c>
      <c r="N530">
        <v>1011</v>
      </c>
      <c r="O530" t="s">
        <v>633</v>
      </c>
      <c r="P530" t="s">
        <v>633</v>
      </c>
      <c r="Q530">
        <v>1</v>
      </c>
      <c r="W530">
        <v>0</v>
      </c>
      <c r="X530">
        <v>82797005</v>
      </c>
      <c r="Y530">
        <v>1.92</v>
      </c>
      <c r="AA530">
        <v>0</v>
      </c>
      <c r="AB530">
        <v>87.17</v>
      </c>
      <c r="AC530">
        <v>11.6</v>
      </c>
      <c r="AD530">
        <v>0</v>
      </c>
      <c r="AE530">
        <v>0</v>
      </c>
      <c r="AF530">
        <v>87.17</v>
      </c>
      <c r="AG530">
        <v>11.6</v>
      </c>
      <c r="AH530">
        <v>0</v>
      </c>
      <c r="AI530">
        <v>1</v>
      </c>
      <c r="AJ530">
        <v>1</v>
      </c>
      <c r="AK530">
        <v>1</v>
      </c>
      <c r="AL530">
        <v>1</v>
      </c>
      <c r="AN530">
        <v>0</v>
      </c>
      <c r="AO530">
        <v>1</v>
      </c>
      <c r="AP530">
        <v>1</v>
      </c>
      <c r="AQ530">
        <v>0</v>
      </c>
      <c r="AR530">
        <v>0</v>
      </c>
      <c r="AS530" t="s">
        <v>3</v>
      </c>
      <c r="AT530">
        <v>1.92</v>
      </c>
      <c r="AU530" t="s">
        <v>3</v>
      </c>
      <c r="AV530">
        <v>0</v>
      </c>
      <c r="AW530">
        <v>2</v>
      </c>
      <c r="AX530">
        <v>76148907</v>
      </c>
      <c r="AY530">
        <v>1</v>
      </c>
      <c r="AZ530">
        <v>0</v>
      </c>
      <c r="BA530">
        <v>536</v>
      </c>
      <c r="BB530">
        <v>0</v>
      </c>
      <c r="BC530">
        <v>0</v>
      </c>
      <c r="BD530">
        <v>0</v>
      </c>
      <c r="BE530">
        <v>0</v>
      </c>
      <c r="BF530">
        <v>0</v>
      </c>
      <c r="BG530">
        <v>0</v>
      </c>
      <c r="BH530">
        <v>0</v>
      </c>
      <c r="BI530">
        <v>0</v>
      </c>
      <c r="BJ530">
        <v>0</v>
      </c>
      <c r="BK530">
        <v>0</v>
      </c>
      <c r="BL530">
        <v>0</v>
      </c>
      <c r="BM530">
        <v>0</v>
      </c>
      <c r="BN530">
        <v>0</v>
      </c>
      <c r="BO530">
        <v>0</v>
      </c>
      <c r="BP530">
        <v>0</v>
      </c>
      <c r="BQ530">
        <v>0</v>
      </c>
      <c r="BR530">
        <v>0</v>
      </c>
      <c r="BS530">
        <v>0</v>
      </c>
      <c r="BT530">
        <v>0</v>
      </c>
      <c r="BU530">
        <v>0</v>
      </c>
      <c r="BV530">
        <v>0</v>
      </c>
      <c r="BW530">
        <v>0</v>
      </c>
      <c r="CX530">
        <f>Y530*Source!I256</f>
        <v>5.7599999999999998E-2</v>
      </c>
      <c r="CY530">
        <f>AB530</f>
        <v>87.17</v>
      </c>
      <c r="CZ530">
        <f>AF530</f>
        <v>87.17</v>
      </c>
      <c r="DA530">
        <f>AJ530</f>
        <v>1</v>
      </c>
      <c r="DB530">
        <f t="shared" si="50"/>
        <v>167.37</v>
      </c>
      <c r="DC530">
        <f t="shared" si="51"/>
        <v>22.27</v>
      </c>
    </row>
    <row r="531" spans="1:107" x14ac:dyDescent="0.2">
      <c r="A531">
        <f>ROW(Source!A256)</f>
        <v>256</v>
      </c>
      <c r="B531">
        <v>76147896</v>
      </c>
      <c r="C531">
        <v>76148898</v>
      </c>
      <c r="D531">
        <v>48974791</v>
      </c>
      <c r="E531">
        <v>1</v>
      </c>
      <c r="F531">
        <v>1</v>
      </c>
      <c r="G531">
        <v>1</v>
      </c>
      <c r="H531">
        <v>3</v>
      </c>
      <c r="I531" t="s">
        <v>658</v>
      </c>
      <c r="J531" t="s">
        <v>659</v>
      </c>
      <c r="K531" t="s">
        <v>660</v>
      </c>
      <c r="L531">
        <v>1374</v>
      </c>
      <c r="N531">
        <v>1013</v>
      </c>
      <c r="O531" t="s">
        <v>661</v>
      </c>
      <c r="P531" t="s">
        <v>661</v>
      </c>
      <c r="Q531">
        <v>1</v>
      </c>
      <c r="W531">
        <v>0</v>
      </c>
      <c r="X531">
        <v>-1347562341</v>
      </c>
      <c r="Y531">
        <v>1.1000000000000001</v>
      </c>
      <c r="AA531">
        <v>1</v>
      </c>
      <c r="AB531">
        <v>0</v>
      </c>
      <c r="AC531">
        <v>0</v>
      </c>
      <c r="AD531">
        <v>0</v>
      </c>
      <c r="AE531">
        <v>1</v>
      </c>
      <c r="AF531">
        <v>0</v>
      </c>
      <c r="AG531">
        <v>0</v>
      </c>
      <c r="AH531">
        <v>0</v>
      </c>
      <c r="AI531">
        <v>1</v>
      </c>
      <c r="AJ531">
        <v>1</v>
      </c>
      <c r="AK531">
        <v>1</v>
      </c>
      <c r="AL531">
        <v>1</v>
      </c>
      <c r="AN531">
        <v>0</v>
      </c>
      <c r="AO531">
        <v>1</v>
      </c>
      <c r="AP531">
        <v>0</v>
      </c>
      <c r="AQ531">
        <v>0</v>
      </c>
      <c r="AR531">
        <v>0</v>
      </c>
      <c r="AS531" t="s">
        <v>3</v>
      </c>
      <c r="AT531">
        <v>1.1000000000000001</v>
      </c>
      <c r="AU531" t="s">
        <v>3</v>
      </c>
      <c r="AV531">
        <v>0</v>
      </c>
      <c r="AW531">
        <v>2</v>
      </c>
      <c r="AX531">
        <v>76148908</v>
      </c>
      <c r="AY531">
        <v>1</v>
      </c>
      <c r="AZ531">
        <v>0</v>
      </c>
      <c r="BA531">
        <v>537</v>
      </c>
      <c r="BB531">
        <v>0</v>
      </c>
      <c r="BC531">
        <v>0</v>
      </c>
      <c r="BD531">
        <v>0</v>
      </c>
      <c r="BE531">
        <v>0</v>
      </c>
      <c r="BF531">
        <v>0</v>
      </c>
      <c r="BG531">
        <v>0</v>
      </c>
      <c r="BH531">
        <v>0</v>
      </c>
      <c r="BI531">
        <v>0</v>
      </c>
      <c r="BJ531">
        <v>0</v>
      </c>
      <c r="BK531">
        <v>0</v>
      </c>
      <c r="BL531">
        <v>0</v>
      </c>
      <c r="BM531">
        <v>0</v>
      </c>
      <c r="BN531">
        <v>0</v>
      </c>
      <c r="BO531">
        <v>0</v>
      </c>
      <c r="BP531">
        <v>0</v>
      </c>
      <c r="BQ531">
        <v>0</v>
      </c>
      <c r="BR531">
        <v>0</v>
      </c>
      <c r="BS531">
        <v>0</v>
      </c>
      <c r="BT531">
        <v>0</v>
      </c>
      <c r="BU531">
        <v>0</v>
      </c>
      <c r="BV531">
        <v>0</v>
      </c>
      <c r="BW531">
        <v>0</v>
      </c>
      <c r="CX531">
        <f>Y531*Source!I256</f>
        <v>3.3000000000000002E-2</v>
      </c>
      <c r="CY531">
        <f>AA531</f>
        <v>1</v>
      </c>
      <c r="CZ531">
        <f>AE531</f>
        <v>1</v>
      </c>
      <c r="DA531">
        <f>AI531</f>
        <v>1</v>
      </c>
      <c r="DB531">
        <f t="shared" si="50"/>
        <v>1.1000000000000001</v>
      </c>
      <c r="DC531">
        <f t="shared" si="51"/>
        <v>0</v>
      </c>
    </row>
    <row r="532" spans="1:107" x14ac:dyDescent="0.2">
      <c r="A532">
        <f>ROW(Source!A257)</f>
        <v>257</v>
      </c>
      <c r="B532">
        <v>76147894</v>
      </c>
      <c r="C532">
        <v>76148898</v>
      </c>
      <c r="D532">
        <v>42326370</v>
      </c>
      <c r="E532">
        <v>1</v>
      </c>
      <c r="F532">
        <v>1</v>
      </c>
      <c r="G532">
        <v>1</v>
      </c>
      <c r="H532">
        <v>1</v>
      </c>
      <c r="I532" t="s">
        <v>662</v>
      </c>
      <c r="J532" t="s">
        <v>3</v>
      </c>
      <c r="K532" t="s">
        <v>663</v>
      </c>
      <c r="L532">
        <v>1369</v>
      </c>
      <c r="N532">
        <v>1013</v>
      </c>
      <c r="O532" t="s">
        <v>623</v>
      </c>
      <c r="P532" t="s">
        <v>623</v>
      </c>
      <c r="Q532">
        <v>1</v>
      </c>
      <c r="W532">
        <v>0</v>
      </c>
      <c r="X532">
        <v>489703996</v>
      </c>
      <c r="Y532">
        <v>5.74</v>
      </c>
      <c r="AA532">
        <v>0</v>
      </c>
      <c r="AB532">
        <v>0</v>
      </c>
      <c r="AC532">
        <v>0</v>
      </c>
      <c r="AD532">
        <v>9.6199999999999992</v>
      </c>
      <c r="AE532">
        <v>0</v>
      </c>
      <c r="AF532">
        <v>0</v>
      </c>
      <c r="AG532">
        <v>0</v>
      </c>
      <c r="AH532">
        <v>9.6199999999999992</v>
      </c>
      <c r="AI532">
        <v>1</v>
      </c>
      <c r="AJ532">
        <v>1</v>
      </c>
      <c r="AK532">
        <v>1</v>
      </c>
      <c r="AL532">
        <v>1</v>
      </c>
      <c r="AN532">
        <v>0</v>
      </c>
      <c r="AO532">
        <v>1</v>
      </c>
      <c r="AP532">
        <v>1</v>
      </c>
      <c r="AQ532">
        <v>0</v>
      </c>
      <c r="AR532">
        <v>0</v>
      </c>
      <c r="AS532" t="s">
        <v>3</v>
      </c>
      <c r="AT532">
        <v>5.74</v>
      </c>
      <c r="AU532" t="s">
        <v>3</v>
      </c>
      <c r="AV532">
        <v>1</v>
      </c>
      <c r="AW532">
        <v>2</v>
      </c>
      <c r="AX532">
        <v>76148904</v>
      </c>
      <c r="AY532">
        <v>1</v>
      </c>
      <c r="AZ532">
        <v>0</v>
      </c>
      <c r="BA532">
        <v>538</v>
      </c>
      <c r="BB532">
        <v>0</v>
      </c>
      <c r="BC532">
        <v>0</v>
      </c>
      <c r="BD532">
        <v>0</v>
      </c>
      <c r="BE532">
        <v>0</v>
      </c>
      <c r="BF532">
        <v>0</v>
      </c>
      <c r="BG532">
        <v>0</v>
      </c>
      <c r="BH532">
        <v>0</v>
      </c>
      <c r="BI532">
        <v>0</v>
      </c>
      <c r="BJ532">
        <v>0</v>
      </c>
      <c r="BK532">
        <v>0</v>
      </c>
      <c r="BL532">
        <v>0</v>
      </c>
      <c r="BM532">
        <v>0</v>
      </c>
      <c r="BN532">
        <v>0</v>
      </c>
      <c r="BO532">
        <v>0</v>
      </c>
      <c r="BP532">
        <v>0</v>
      </c>
      <c r="BQ532">
        <v>0</v>
      </c>
      <c r="BR532">
        <v>0</v>
      </c>
      <c r="BS532">
        <v>0</v>
      </c>
      <c r="BT532">
        <v>0</v>
      </c>
      <c r="BU532">
        <v>0</v>
      </c>
      <c r="BV532">
        <v>0</v>
      </c>
      <c r="BW532">
        <v>0</v>
      </c>
      <c r="CX532">
        <f>Y532*Source!I257</f>
        <v>0.17219999999999999</v>
      </c>
      <c r="CY532">
        <f>AD532</f>
        <v>9.6199999999999992</v>
      </c>
      <c r="CZ532">
        <f>AH532</f>
        <v>9.6199999999999992</v>
      </c>
      <c r="DA532">
        <f>AL532</f>
        <v>1</v>
      </c>
      <c r="DB532">
        <f t="shared" si="50"/>
        <v>55.22</v>
      </c>
      <c r="DC532">
        <f t="shared" si="51"/>
        <v>0</v>
      </c>
    </row>
    <row r="533" spans="1:107" x14ac:dyDescent="0.2">
      <c r="A533">
        <f>ROW(Source!A257)</f>
        <v>257</v>
      </c>
      <c r="B533">
        <v>76147894</v>
      </c>
      <c r="C533">
        <v>76148898</v>
      </c>
      <c r="D533">
        <v>121548</v>
      </c>
      <c r="E533">
        <v>1</v>
      </c>
      <c r="F533">
        <v>1</v>
      </c>
      <c r="G533">
        <v>1</v>
      </c>
      <c r="H533">
        <v>1</v>
      </c>
      <c r="I533" t="s">
        <v>30</v>
      </c>
      <c r="J533" t="s">
        <v>3</v>
      </c>
      <c r="K533" t="s">
        <v>628</v>
      </c>
      <c r="L533">
        <v>608254</v>
      </c>
      <c r="N533">
        <v>1013</v>
      </c>
      <c r="O533" t="s">
        <v>629</v>
      </c>
      <c r="P533" t="s">
        <v>629</v>
      </c>
      <c r="Q533">
        <v>1</v>
      </c>
      <c r="W533">
        <v>0</v>
      </c>
      <c r="X533">
        <v>-185737400</v>
      </c>
      <c r="Y533">
        <v>1.92</v>
      </c>
      <c r="AA533">
        <v>0</v>
      </c>
      <c r="AB533">
        <v>0</v>
      </c>
      <c r="AC533">
        <v>0</v>
      </c>
      <c r="AD533">
        <v>0</v>
      </c>
      <c r="AE533">
        <v>0</v>
      </c>
      <c r="AF533">
        <v>0</v>
      </c>
      <c r="AG533">
        <v>0</v>
      </c>
      <c r="AH533">
        <v>0</v>
      </c>
      <c r="AI533">
        <v>1</v>
      </c>
      <c r="AJ533">
        <v>1</v>
      </c>
      <c r="AK533">
        <v>1</v>
      </c>
      <c r="AL533">
        <v>1</v>
      </c>
      <c r="AN533">
        <v>0</v>
      </c>
      <c r="AO533">
        <v>1</v>
      </c>
      <c r="AP533">
        <v>1</v>
      </c>
      <c r="AQ533">
        <v>0</v>
      </c>
      <c r="AR533">
        <v>0</v>
      </c>
      <c r="AS533" t="s">
        <v>3</v>
      </c>
      <c r="AT533">
        <v>1.92</v>
      </c>
      <c r="AU533" t="s">
        <v>3</v>
      </c>
      <c r="AV533">
        <v>2</v>
      </c>
      <c r="AW533">
        <v>2</v>
      </c>
      <c r="AX533">
        <v>76148905</v>
      </c>
      <c r="AY533">
        <v>1</v>
      </c>
      <c r="AZ533">
        <v>0</v>
      </c>
      <c r="BA533">
        <v>539</v>
      </c>
      <c r="BB533">
        <v>0</v>
      </c>
      <c r="BC533">
        <v>0</v>
      </c>
      <c r="BD533">
        <v>0</v>
      </c>
      <c r="BE533">
        <v>0</v>
      </c>
      <c r="BF533">
        <v>0</v>
      </c>
      <c r="BG533">
        <v>0</v>
      </c>
      <c r="BH533">
        <v>0</v>
      </c>
      <c r="BI533">
        <v>0</v>
      </c>
      <c r="BJ533">
        <v>0</v>
      </c>
      <c r="BK533">
        <v>0</v>
      </c>
      <c r="BL533">
        <v>0</v>
      </c>
      <c r="BM533">
        <v>0</v>
      </c>
      <c r="BN533">
        <v>0</v>
      </c>
      <c r="BO533">
        <v>0</v>
      </c>
      <c r="BP533">
        <v>0</v>
      </c>
      <c r="BQ533">
        <v>0</v>
      </c>
      <c r="BR533">
        <v>0</v>
      </c>
      <c r="BS533">
        <v>0</v>
      </c>
      <c r="BT533">
        <v>0</v>
      </c>
      <c r="BU533">
        <v>0</v>
      </c>
      <c r="BV533">
        <v>0</v>
      </c>
      <c r="BW533">
        <v>0</v>
      </c>
      <c r="CX533">
        <f>Y533*Source!I257</f>
        <v>5.7599999999999998E-2</v>
      </c>
      <c r="CY533">
        <f>AD533</f>
        <v>0</v>
      </c>
      <c r="CZ533">
        <f>AH533</f>
        <v>0</v>
      </c>
      <c r="DA533">
        <f>AL533</f>
        <v>1</v>
      </c>
      <c r="DB533">
        <f t="shared" si="50"/>
        <v>0</v>
      </c>
      <c r="DC533">
        <f t="shared" si="51"/>
        <v>0</v>
      </c>
    </row>
    <row r="534" spans="1:107" x14ac:dyDescent="0.2">
      <c r="A534">
        <f>ROW(Source!A257)</f>
        <v>257</v>
      </c>
      <c r="B534">
        <v>76147894</v>
      </c>
      <c r="C534">
        <v>76148898</v>
      </c>
      <c r="D534">
        <v>48975304</v>
      </c>
      <c r="E534">
        <v>1</v>
      </c>
      <c r="F534">
        <v>1</v>
      </c>
      <c r="G534">
        <v>1</v>
      </c>
      <c r="H534">
        <v>2</v>
      </c>
      <c r="I534" t="s">
        <v>664</v>
      </c>
      <c r="J534" t="s">
        <v>665</v>
      </c>
      <c r="K534" t="s">
        <v>666</v>
      </c>
      <c r="L534">
        <v>1368</v>
      </c>
      <c r="N534">
        <v>1011</v>
      </c>
      <c r="O534" t="s">
        <v>633</v>
      </c>
      <c r="P534" t="s">
        <v>633</v>
      </c>
      <c r="Q534">
        <v>1</v>
      </c>
      <c r="W534">
        <v>0</v>
      </c>
      <c r="X534">
        <v>-1000709144</v>
      </c>
      <c r="Y534">
        <v>1.92</v>
      </c>
      <c r="AA534">
        <v>0</v>
      </c>
      <c r="AB534">
        <v>134.65</v>
      </c>
      <c r="AC534">
        <v>13.5</v>
      </c>
      <c r="AD534">
        <v>0</v>
      </c>
      <c r="AE534">
        <v>0</v>
      </c>
      <c r="AF534">
        <v>134.65</v>
      </c>
      <c r="AG534">
        <v>13.5</v>
      </c>
      <c r="AH534">
        <v>0</v>
      </c>
      <c r="AI534">
        <v>1</v>
      </c>
      <c r="AJ534">
        <v>1</v>
      </c>
      <c r="AK534">
        <v>1</v>
      </c>
      <c r="AL534">
        <v>1</v>
      </c>
      <c r="AN534">
        <v>0</v>
      </c>
      <c r="AO534">
        <v>1</v>
      </c>
      <c r="AP534">
        <v>1</v>
      </c>
      <c r="AQ534">
        <v>0</v>
      </c>
      <c r="AR534">
        <v>0</v>
      </c>
      <c r="AS534" t="s">
        <v>3</v>
      </c>
      <c r="AT534">
        <v>1.92</v>
      </c>
      <c r="AU534" t="s">
        <v>3</v>
      </c>
      <c r="AV534">
        <v>0</v>
      </c>
      <c r="AW534">
        <v>2</v>
      </c>
      <c r="AX534">
        <v>76148906</v>
      </c>
      <c r="AY534">
        <v>1</v>
      </c>
      <c r="AZ534">
        <v>0</v>
      </c>
      <c r="BA534">
        <v>540</v>
      </c>
      <c r="BB534">
        <v>0</v>
      </c>
      <c r="BC534">
        <v>0</v>
      </c>
      <c r="BD534">
        <v>0</v>
      </c>
      <c r="BE534">
        <v>0</v>
      </c>
      <c r="BF534">
        <v>0</v>
      </c>
      <c r="BG534">
        <v>0</v>
      </c>
      <c r="BH534">
        <v>0</v>
      </c>
      <c r="BI534">
        <v>0</v>
      </c>
      <c r="BJ534">
        <v>0</v>
      </c>
      <c r="BK534">
        <v>0</v>
      </c>
      <c r="BL534">
        <v>0</v>
      </c>
      <c r="BM534">
        <v>0</v>
      </c>
      <c r="BN534">
        <v>0</v>
      </c>
      <c r="BO534">
        <v>0</v>
      </c>
      <c r="BP534">
        <v>0</v>
      </c>
      <c r="BQ534">
        <v>0</v>
      </c>
      <c r="BR534">
        <v>0</v>
      </c>
      <c r="BS534">
        <v>0</v>
      </c>
      <c r="BT534">
        <v>0</v>
      </c>
      <c r="BU534">
        <v>0</v>
      </c>
      <c r="BV534">
        <v>0</v>
      </c>
      <c r="BW534">
        <v>0</v>
      </c>
      <c r="CX534">
        <f>Y534*Source!I257</f>
        <v>5.7599999999999998E-2</v>
      </c>
      <c r="CY534">
        <f>AB534</f>
        <v>134.65</v>
      </c>
      <c r="CZ534">
        <f>AF534</f>
        <v>134.65</v>
      </c>
      <c r="DA534">
        <f>AJ534</f>
        <v>1</v>
      </c>
      <c r="DB534">
        <f t="shared" si="50"/>
        <v>258.52999999999997</v>
      </c>
      <c r="DC534">
        <f t="shared" si="51"/>
        <v>25.92</v>
      </c>
    </row>
    <row r="535" spans="1:107" x14ac:dyDescent="0.2">
      <c r="A535">
        <f>ROW(Source!A257)</f>
        <v>257</v>
      </c>
      <c r="B535">
        <v>76147894</v>
      </c>
      <c r="C535">
        <v>76148898</v>
      </c>
      <c r="D535">
        <v>48977174</v>
      </c>
      <c r="E535">
        <v>1</v>
      </c>
      <c r="F535">
        <v>1</v>
      </c>
      <c r="G535">
        <v>1</v>
      </c>
      <c r="H535">
        <v>2</v>
      </c>
      <c r="I535" t="s">
        <v>676</v>
      </c>
      <c r="J535" t="s">
        <v>677</v>
      </c>
      <c r="K535" t="s">
        <v>678</v>
      </c>
      <c r="L535">
        <v>1368</v>
      </c>
      <c r="N535">
        <v>1011</v>
      </c>
      <c r="O535" t="s">
        <v>633</v>
      </c>
      <c r="P535" t="s">
        <v>633</v>
      </c>
      <c r="Q535">
        <v>1</v>
      </c>
      <c r="W535">
        <v>0</v>
      </c>
      <c r="X535">
        <v>82797005</v>
      </c>
      <c r="Y535">
        <v>1.92</v>
      </c>
      <c r="AA535">
        <v>0</v>
      </c>
      <c r="AB535">
        <v>87.17</v>
      </c>
      <c r="AC535">
        <v>11.6</v>
      </c>
      <c r="AD535">
        <v>0</v>
      </c>
      <c r="AE535">
        <v>0</v>
      </c>
      <c r="AF535">
        <v>87.17</v>
      </c>
      <c r="AG535">
        <v>11.6</v>
      </c>
      <c r="AH535">
        <v>0</v>
      </c>
      <c r="AI535">
        <v>1</v>
      </c>
      <c r="AJ535">
        <v>1</v>
      </c>
      <c r="AK535">
        <v>1</v>
      </c>
      <c r="AL535">
        <v>1</v>
      </c>
      <c r="AN535">
        <v>0</v>
      </c>
      <c r="AO535">
        <v>1</v>
      </c>
      <c r="AP535">
        <v>1</v>
      </c>
      <c r="AQ535">
        <v>0</v>
      </c>
      <c r="AR535">
        <v>0</v>
      </c>
      <c r="AS535" t="s">
        <v>3</v>
      </c>
      <c r="AT535">
        <v>1.92</v>
      </c>
      <c r="AU535" t="s">
        <v>3</v>
      </c>
      <c r="AV535">
        <v>0</v>
      </c>
      <c r="AW535">
        <v>2</v>
      </c>
      <c r="AX535">
        <v>76148907</v>
      </c>
      <c r="AY535">
        <v>1</v>
      </c>
      <c r="AZ535">
        <v>0</v>
      </c>
      <c r="BA535">
        <v>541</v>
      </c>
      <c r="BB535">
        <v>0</v>
      </c>
      <c r="BC535">
        <v>0</v>
      </c>
      <c r="BD535">
        <v>0</v>
      </c>
      <c r="BE535">
        <v>0</v>
      </c>
      <c r="BF535">
        <v>0</v>
      </c>
      <c r="BG535">
        <v>0</v>
      </c>
      <c r="BH535">
        <v>0</v>
      </c>
      <c r="BI535">
        <v>0</v>
      </c>
      <c r="BJ535">
        <v>0</v>
      </c>
      <c r="BK535">
        <v>0</v>
      </c>
      <c r="BL535">
        <v>0</v>
      </c>
      <c r="BM535">
        <v>0</v>
      </c>
      <c r="BN535">
        <v>0</v>
      </c>
      <c r="BO535">
        <v>0</v>
      </c>
      <c r="BP535">
        <v>0</v>
      </c>
      <c r="BQ535">
        <v>0</v>
      </c>
      <c r="BR535">
        <v>0</v>
      </c>
      <c r="BS535">
        <v>0</v>
      </c>
      <c r="BT535">
        <v>0</v>
      </c>
      <c r="BU535">
        <v>0</v>
      </c>
      <c r="BV535">
        <v>0</v>
      </c>
      <c r="BW535">
        <v>0</v>
      </c>
      <c r="CX535">
        <f>Y535*Source!I257</f>
        <v>5.7599999999999998E-2</v>
      </c>
      <c r="CY535">
        <f>AB535</f>
        <v>87.17</v>
      </c>
      <c r="CZ535">
        <f>AF535</f>
        <v>87.17</v>
      </c>
      <c r="DA535">
        <f>AJ535</f>
        <v>1</v>
      </c>
      <c r="DB535">
        <f t="shared" si="50"/>
        <v>167.37</v>
      </c>
      <c r="DC535">
        <f t="shared" si="51"/>
        <v>22.27</v>
      </c>
    </row>
    <row r="536" spans="1:107" x14ac:dyDescent="0.2">
      <c r="A536">
        <f>ROW(Source!A257)</f>
        <v>257</v>
      </c>
      <c r="B536">
        <v>76147894</v>
      </c>
      <c r="C536">
        <v>76148898</v>
      </c>
      <c r="D536">
        <v>48974791</v>
      </c>
      <c r="E536">
        <v>1</v>
      </c>
      <c r="F536">
        <v>1</v>
      </c>
      <c r="G536">
        <v>1</v>
      </c>
      <c r="H536">
        <v>3</v>
      </c>
      <c r="I536" t="s">
        <v>658</v>
      </c>
      <c r="J536" t="s">
        <v>659</v>
      </c>
      <c r="K536" t="s">
        <v>660</v>
      </c>
      <c r="L536">
        <v>1374</v>
      </c>
      <c r="N536">
        <v>1013</v>
      </c>
      <c r="O536" t="s">
        <v>661</v>
      </c>
      <c r="P536" t="s">
        <v>661</v>
      </c>
      <c r="Q536">
        <v>1</v>
      </c>
      <c r="W536">
        <v>0</v>
      </c>
      <c r="X536">
        <v>-1347562341</v>
      </c>
      <c r="Y536">
        <v>1.1000000000000001</v>
      </c>
      <c r="AA536">
        <v>1</v>
      </c>
      <c r="AB536">
        <v>0</v>
      </c>
      <c r="AC536">
        <v>0</v>
      </c>
      <c r="AD536">
        <v>0</v>
      </c>
      <c r="AE536">
        <v>1</v>
      </c>
      <c r="AF536">
        <v>0</v>
      </c>
      <c r="AG536">
        <v>0</v>
      </c>
      <c r="AH536">
        <v>0</v>
      </c>
      <c r="AI536">
        <v>1</v>
      </c>
      <c r="AJ536">
        <v>1</v>
      </c>
      <c r="AK536">
        <v>1</v>
      </c>
      <c r="AL536">
        <v>1</v>
      </c>
      <c r="AN536">
        <v>0</v>
      </c>
      <c r="AO536">
        <v>1</v>
      </c>
      <c r="AP536">
        <v>0</v>
      </c>
      <c r="AQ536">
        <v>0</v>
      </c>
      <c r="AR536">
        <v>0</v>
      </c>
      <c r="AS536" t="s">
        <v>3</v>
      </c>
      <c r="AT536">
        <v>1.1000000000000001</v>
      </c>
      <c r="AU536" t="s">
        <v>3</v>
      </c>
      <c r="AV536">
        <v>0</v>
      </c>
      <c r="AW536">
        <v>2</v>
      </c>
      <c r="AX536">
        <v>76148908</v>
      </c>
      <c r="AY536">
        <v>1</v>
      </c>
      <c r="AZ536">
        <v>0</v>
      </c>
      <c r="BA536">
        <v>542</v>
      </c>
      <c r="BB536">
        <v>0</v>
      </c>
      <c r="BC536">
        <v>0</v>
      </c>
      <c r="BD536">
        <v>0</v>
      </c>
      <c r="BE536">
        <v>0</v>
      </c>
      <c r="BF536">
        <v>0</v>
      </c>
      <c r="BG536">
        <v>0</v>
      </c>
      <c r="BH536">
        <v>0</v>
      </c>
      <c r="BI536">
        <v>0</v>
      </c>
      <c r="BJ536">
        <v>0</v>
      </c>
      <c r="BK536">
        <v>0</v>
      </c>
      <c r="BL536">
        <v>0</v>
      </c>
      <c r="BM536">
        <v>0</v>
      </c>
      <c r="BN536">
        <v>0</v>
      </c>
      <c r="BO536">
        <v>0</v>
      </c>
      <c r="BP536">
        <v>0</v>
      </c>
      <c r="BQ536">
        <v>0</v>
      </c>
      <c r="BR536">
        <v>0</v>
      </c>
      <c r="BS536">
        <v>0</v>
      </c>
      <c r="BT536">
        <v>0</v>
      </c>
      <c r="BU536">
        <v>0</v>
      </c>
      <c r="BV536">
        <v>0</v>
      </c>
      <c r="BW536">
        <v>0</v>
      </c>
      <c r="CX536">
        <f>Y536*Source!I257</f>
        <v>3.3000000000000002E-2</v>
      </c>
      <c r="CY536">
        <f>AA536</f>
        <v>1</v>
      </c>
      <c r="CZ536">
        <f>AE536</f>
        <v>1</v>
      </c>
      <c r="DA536">
        <f>AI536</f>
        <v>1</v>
      </c>
      <c r="DB536">
        <f t="shared" si="50"/>
        <v>1.1000000000000001</v>
      </c>
      <c r="DC536">
        <f t="shared" si="51"/>
        <v>0</v>
      </c>
    </row>
    <row r="537" spans="1:107" x14ac:dyDescent="0.2">
      <c r="A537">
        <f>ROW(Source!A258)</f>
        <v>258</v>
      </c>
      <c r="B537">
        <v>76147896</v>
      </c>
      <c r="C537">
        <v>76148909</v>
      </c>
      <c r="D537">
        <v>42326370</v>
      </c>
      <c r="E537">
        <v>1</v>
      </c>
      <c r="F537">
        <v>1</v>
      </c>
      <c r="G537">
        <v>1</v>
      </c>
      <c r="H537">
        <v>1</v>
      </c>
      <c r="I537" t="s">
        <v>662</v>
      </c>
      <c r="J537" t="s">
        <v>3</v>
      </c>
      <c r="K537" t="s">
        <v>663</v>
      </c>
      <c r="L537">
        <v>1369</v>
      </c>
      <c r="N537">
        <v>1013</v>
      </c>
      <c r="O537" t="s">
        <v>623</v>
      </c>
      <c r="P537" t="s">
        <v>623</v>
      </c>
      <c r="Q537">
        <v>1</v>
      </c>
      <c r="W537">
        <v>0</v>
      </c>
      <c r="X537">
        <v>489703996</v>
      </c>
      <c r="Y537">
        <v>26.937599999999996</v>
      </c>
      <c r="AA537">
        <v>0</v>
      </c>
      <c r="AB537">
        <v>0</v>
      </c>
      <c r="AC537">
        <v>0</v>
      </c>
      <c r="AD537">
        <v>9.6199999999999992</v>
      </c>
      <c r="AE537">
        <v>0</v>
      </c>
      <c r="AF537">
        <v>0</v>
      </c>
      <c r="AG537">
        <v>0</v>
      </c>
      <c r="AH537">
        <v>9.6199999999999992</v>
      </c>
      <c r="AI537">
        <v>1</v>
      </c>
      <c r="AJ537">
        <v>1</v>
      </c>
      <c r="AK537">
        <v>1</v>
      </c>
      <c r="AL537">
        <v>1</v>
      </c>
      <c r="AN537">
        <v>0</v>
      </c>
      <c r="AO537">
        <v>1</v>
      </c>
      <c r="AP537">
        <v>1</v>
      </c>
      <c r="AQ537">
        <v>0</v>
      </c>
      <c r="AR537">
        <v>0</v>
      </c>
      <c r="AS537" t="s">
        <v>3</v>
      </c>
      <c r="AT537">
        <v>19.52</v>
      </c>
      <c r="AU537" t="s">
        <v>286</v>
      </c>
      <c r="AV537">
        <v>1</v>
      </c>
      <c r="AW537">
        <v>2</v>
      </c>
      <c r="AX537">
        <v>76148915</v>
      </c>
      <c r="AY537">
        <v>1</v>
      </c>
      <c r="AZ537">
        <v>0</v>
      </c>
      <c r="BA537">
        <v>543</v>
      </c>
      <c r="BB537">
        <v>0</v>
      </c>
      <c r="BC537">
        <v>0</v>
      </c>
      <c r="BD537">
        <v>0</v>
      </c>
      <c r="BE537">
        <v>0</v>
      </c>
      <c r="BF537">
        <v>0</v>
      </c>
      <c r="BG537">
        <v>0</v>
      </c>
      <c r="BH537">
        <v>0</v>
      </c>
      <c r="BI537">
        <v>0</v>
      </c>
      <c r="BJ537">
        <v>0</v>
      </c>
      <c r="BK537">
        <v>0</v>
      </c>
      <c r="BL537">
        <v>0</v>
      </c>
      <c r="BM537">
        <v>0</v>
      </c>
      <c r="BN537">
        <v>0</v>
      </c>
      <c r="BO537">
        <v>0</v>
      </c>
      <c r="BP537">
        <v>0</v>
      </c>
      <c r="BQ537">
        <v>0</v>
      </c>
      <c r="BR537">
        <v>0</v>
      </c>
      <c r="BS537">
        <v>0</v>
      </c>
      <c r="BT537">
        <v>0</v>
      </c>
      <c r="BU537">
        <v>0</v>
      </c>
      <c r="BV537">
        <v>0</v>
      </c>
      <c r="BW537">
        <v>0</v>
      </c>
      <c r="CX537">
        <f>Y537*Source!I258</f>
        <v>1.6162559999999997</v>
      </c>
      <c r="CY537">
        <f>AD537</f>
        <v>9.6199999999999992</v>
      </c>
      <c r="CZ537">
        <f>AH537</f>
        <v>9.6199999999999992</v>
      </c>
      <c r="DA537">
        <f>AL537</f>
        <v>1</v>
      </c>
      <c r="DB537">
        <f>ROUND((ROUND(AT537*CZ537,2)*1.2*1.15),6)</f>
        <v>259.13639999999998</v>
      </c>
      <c r="DC537">
        <f>ROUND((ROUND(AT537*AG537,2)*1.2*1.15),6)</f>
        <v>0</v>
      </c>
    </row>
    <row r="538" spans="1:107" x14ac:dyDescent="0.2">
      <c r="A538">
        <f>ROW(Source!A258)</f>
        <v>258</v>
      </c>
      <c r="B538">
        <v>76147896</v>
      </c>
      <c r="C538">
        <v>76148909</v>
      </c>
      <c r="D538">
        <v>121548</v>
      </c>
      <c r="E538">
        <v>1</v>
      </c>
      <c r="F538">
        <v>1</v>
      </c>
      <c r="G538">
        <v>1</v>
      </c>
      <c r="H538">
        <v>1</v>
      </c>
      <c r="I538" t="s">
        <v>30</v>
      </c>
      <c r="J538" t="s">
        <v>3</v>
      </c>
      <c r="K538" t="s">
        <v>628</v>
      </c>
      <c r="L538">
        <v>608254</v>
      </c>
      <c r="N538">
        <v>1013</v>
      </c>
      <c r="O538" t="s">
        <v>629</v>
      </c>
      <c r="P538" t="s">
        <v>629</v>
      </c>
      <c r="Q538">
        <v>1</v>
      </c>
      <c r="W538">
        <v>0</v>
      </c>
      <c r="X538">
        <v>-185737400</v>
      </c>
      <c r="Y538">
        <v>0.74519999999999997</v>
      </c>
      <c r="AA538">
        <v>0</v>
      </c>
      <c r="AB538">
        <v>0</v>
      </c>
      <c r="AC538">
        <v>0</v>
      </c>
      <c r="AD538">
        <v>0</v>
      </c>
      <c r="AE538">
        <v>0</v>
      </c>
      <c r="AF538">
        <v>0</v>
      </c>
      <c r="AG538">
        <v>0</v>
      </c>
      <c r="AH538">
        <v>0</v>
      </c>
      <c r="AI538">
        <v>1</v>
      </c>
      <c r="AJ538">
        <v>1</v>
      </c>
      <c r="AK538">
        <v>1</v>
      </c>
      <c r="AL538">
        <v>1</v>
      </c>
      <c r="AN538">
        <v>0</v>
      </c>
      <c r="AO538">
        <v>1</v>
      </c>
      <c r="AP538">
        <v>1</v>
      </c>
      <c r="AQ538">
        <v>0</v>
      </c>
      <c r="AR538">
        <v>0</v>
      </c>
      <c r="AS538" t="s">
        <v>3</v>
      </c>
      <c r="AT538">
        <v>0.54</v>
      </c>
      <c r="AU538" t="s">
        <v>286</v>
      </c>
      <c r="AV538">
        <v>2</v>
      </c>
      <c r="AW538">
        <v>2</v>
      </c>
      <c r="AX538">
        <v>76148916</v>
      </c>
      <c r="AY538">
        <v>1</v>
      </c>
      <c r="AZ538">
        <v>0</v>
      </c>
      <c r="BA538">
        <v>544</v>
      </c>
      <c r="BB538">
        <v>0</v>
      </c>
      <c r="BC538">
        <v>0</v>
      </c>
      <c r="BD538">
        <v>0</v>
      </c>
      <c r="BE538">
        <v>0</v>
      </c>
      <c r="BF538">
        <v>0</v>
      </c>
      <c r="BG538">
        <v>0</v>
      </c>
      <c r="BH538">
        <v>0</v>
      </c>
      <c r="BI538">
        <v>0</v>
      </c>
      <c r="BJ538">
        <v>0</v>
      </c>
      <c r="BK538">
        <v>0</v>
      </c>
      <c r="BL538">
        <v>0</v>
      </c>
      <c r="BM538">
        <v>0</v>
      </c>
      <c r="BN538">
        <v>0</v>
      </c>
      <c r="BO538">
        <v>0</v>
      </c>
      <c r="BP538">
        <v>0</v>
      </c>
      <c r="BQ538">
        <v>0</v>
      </c>
      <c r="BR538">
        <v>0</v>
      </c>
      <c r="BS538">
        <v>0</v>
      </c>
      <c r="BT538">
        <v>0</v>
      </c>
      <c r="BU538">
        <v>0</v>
      </c>
      <c r="BV538">
        <v>0</v>
      </c>
      <c r="BW538">
        <v>0</v>
      </c>
      <c r="CX538">
        <f>Y538*Source!I258</f>
        <v>4.4711999999999995E-2</v>
      </c>
      <c r="CY538">
        <f>AD538</f>
        <v>0</v>
      </c>
      <c r="CZ538">
        <f>AH538</f>
        <v>0</v>
      </c>
      <c r="DA538">
        <f>AL538</f>
        <v>1</v>
      </c>
      <c r="DB538">
        <f>ROUND((ROUND(AT538*CZ538,2)*1.2*1.15),6)</f>
        <v>0</v>
      </c>
      <c r="DC538">
        <f>ROUND((ROUND(AT538*AG538,2)*1.2*1.15),6)</f>
        <v>0</v>
      </c>
    </row>
    <row r="539" spans="1:107" x14ac:dyDescent="0.2">
      <c r="A539">
        <f>ROW(Source!A258)</f>
        <v>258</v>
      </c>
      <c r="B539">
        <v>76147896</v>
      </c>
      <c r="C539">
        <v>76148909</v>
      </c>
      <c r="D539">
        <v>48975304</v>
      </c>
      <c r="E539">
        <v>1</v>
      </c>
      <c r="F539">
        <v>1</v>
      </c>
      <c r="G539">
        <v>1</v>
      </c>
      <c r="H539">
        <v>2</v>
      </c>
      <c r="I539" t="s">
        <v>664</v>
      </c>
      <c r="J539" t="s">
        <v>665</v>
      </c>
      <c r="K539" t="s">
        <v>666</v>
      </c>
      <c r="L539">
        <v>1368</v>
      </c>
      <c r="N539">
        <v>1011</v>
      </c>
      <c r="O539" t="s">
        <v>633</v>
      </c>
      <c r="P539" t="s">
        <v>633</v>
      </c>
      <c r="Q539">
        <v>1</v>
      </c>
      <c r="W539">
        <v>0</v>
      </c>
      <c r="X539">
        <v>-1000709144</v>
      </c>
      <c r="Y539">
        <v>0.74519999999999997</v>
      </c>
      <c r="AA539">
        <v>0</v>
      </c>
      <c r="AB539">
        <v>134.65</v>
      </c>
      <c r="AC539">
        <v>13.5</v>
      </c>
      <c r="AD539">
        <v>0</v>
      </c>
      <c r="AE539">
        <v>0</v>
      </c>
      <c r="AF539">
        <v>134.65</v>
      </c>
      <c r="AG539">
        <v>13.5</v>
      </c>
      <c r="AH539">
        <v>0</v>
      </c>
      <c r="AI539">
        <v>1</v>
      </c>
      <c r="AJ539">
        <v>1</v>
      </c>
      <c r="AK539">
        <v>1</v>
      </c>
      <c r="AL539">
        <v>1</v>
      </c>
      <c r="AN539">
        <v>0</v>
      </c>
      <c r="AO539">
        <v>1</v>
      </c>
      <c r="AP539">
        <v>1</v>
      </c>
      <c r="AQ539">
        <v>0</v>
      </c>
      <c r="AR539">
        <v>0</v>
      </c>
      <c r="AS539" t="s">
        <v>3</v>
      </c>
      <c r="AT539">
        <v>0.54</v>
      </c>
      <c r="AU539" t="s">
        <v>286</v>
      </c>
      <c r="AV539">
        <v>0</v>
      </c>
      <c r="AW539">
        <v>2</v>
      </c>
      <c r="AX539">
        <v>76148917</v>
      </c>
      <c r="AY539">
        <v>1</v>
      </c>
      <c r="AZ539">
        <v>0</v>
      </c>
      <c r="BA539">
        <v>545</v>
      </c>
      <c r="BB539">
        <v>0</v>
      </c>
      <c r="BC539">
        <v>0</v>
      </c>
      <c r="BD539">
        <v>0</v>
      </c>
      <c r="BE539">
        <v>0</v>
      </c>
      <c r="BF539">
        <v>0</v>
      </c>
      <c r="BG539">
        <v>0</v>
      </c>
      <c r="BH539">
        <v>0</v>
      </c>
      <c r="BI539">
        <v>0</v>
      </c>
      <c r="BJ539">
        <v>0</v>
      </c>
      <c r="BK539">
        <v>0</v>
      </c>
      <c r="BL539">
        <v>0</v>
      </c>
      <c r="BM539">
        <v>0</v>
      </c>
      <c r="BN539">
        <v>0</v>
      </c>
      <c r="BO539">
        <v>0</v>
      </c>
      <c r="BP539">
        <v>0</v>
      </c>
      <c r="BQ539">
        <v>0</v>
      </c>
      <c r="BR539">
        <v>0</v>
      </c>
      <c r="BS539">
        <v>0</v>
      </c>
      <c r="BT539">
        <v>0</v>
      </c>
      <c r="BU539">
        <v>0</v>
      </c>
      <c r="BV539">
        <v>0</v>
      </c>
      <c r="BW539">
        <v>0</v>
      </c>
      <c r="CX539">
        <f>Y539*Source!I258</f>
        <v>4.4711999999999995E-2</v>
      </c>
      <c r="CY539">
        <f>AB539</f>
        <v>134.65</v>
      </c>
      <c r="CZ539">
        <f>AF539</f>
        <v>134.65</v>
      </c>
      <c r="DA539">
        <f>AJ539</f>
        <v>1</v>
      </c>
      <c r="DB539">
        <f>ROUND((ROUND(AT539*CZ539,2)*1.2*1.15),6)</f>
        <v>100.3398</v>
      </c>
      <c r="DC539">
        <f>ROUND((ROUND(AT539*AG539,2)*1.2*1.15),6)</f>
        <v>10.0602</v>
      </c>
    </row>
    <row r="540" spans="1:107" x14ac:dyDescent="0.2">
      <c r="A540">
        <f>ROW(Source!A258)</f>
        <v>258</v>
      </c>
      <c r="B540">
        <v>76147896</v>
      </c>
      <c r="C540">
        <v>76148909</v>
      </c>
      <c r="D540">
        <v>48977174</v>
      </c>
      <c r="E540">
        <v>1</v>
      </c>
      <c r="F540">
        <v>1</v>
      </c>
      <c r="G540">
        <v>1</v>
      </c>
      <c r="H540">
        <v>2</v>
      </c>
      <c r="I540" t="s">
        <v>676</v>
      </c>
      <c r="J540" t="s">
        <v>677</v>
      </c>
      <c r="K540" t="s">
        <v>678</v>
      </c>
      <c r="L540">
        <v>1368</v>
      </c>
      <c r="N540">
        <v>1011</v>
      </c>
      <c r="O540" t="s">
        <v>633</v>
      </c>
      <c r="P540" t="s">
        <v>633</v>
      </c>
      <c r="Q540">
        <v>1</v>
      </c>
      <c r="W540">
        <v>0</v>
      </c>
      <c r="X540">
        <v>82797005</v>
      </c>
      <c r="Y540">
        <v>0.74519999999999997</v>
      </c>
      <c r="AA540">
        <v>0</v>
      </c>
      <c r="AB540">
        <v>87.17</v>
      </c>
      <c r="AC540">
        <v>11.6</v>
      </c>
      <c r="AD540">
        <v>0</v>
      </c>
      <c r="AE540">
        <v>0</v>
      </c>
      <c r="AF540">
        <v>87.17</v>
      </c>
      <c r="AG540">
        <v>11.6</v>
      </c>
      <c r="AH540">
        <v>0</v>
      </c>
      <c r="AI540">
        <v>1</v>
      </c>
      <c r="AJ540">
        <v>1</v>
      </c>
      <c r="AK540">
        <v>1</v>
      </c>
      <c r="AL540">
        <v>1</v>
      </c>
      <c r="AN540">
        <v>0</v>
      </c>
      <c r="AO540">
        <v>1</v>
      </c>
      <c r="AP540">
        <v>1</v>
      </c>
      <c r="AQ540">
        <v>0</v>
      </c>
      <c r="AR540">
        <v>0</v>
      </c>
      <c r="AS540" t="s">
        <v>3</v>
      </c>
      <c r="AT540">
        <v>0.54</v>
      </c>
      <c r="AU540" t="s">
        <v>286</v>
      </c>
      <c r="AV540">
        <v>0</v>
      </c>
      <c r="AW540">
        <v>2</v>
      </c>
      <c r="AX540">
        <v>76148918</v>
      </c>
      <c r="AY540">
        <v>1</v>
      </c>
      <c r="AZ540">
        <v>0</v>
      </c>
      <c r="BA540">
        <v>546</v>
      </c>
      <c r="BB540">
        <v>0</v>
      </c>
      <c r="BC540">
        <v>0</v>
      </c>
      <c r="BD540">
        <v>0</v>
      </c>
      <c r="BE540">
        <v>0</v>
      </c>
      <c r="BF540">
        <v>0</v>
      </c>
      <c r="BG540">
        <v>0</v>
      </c>
      <c r="BH540">
        <v>0</v>
      </c>
      <c r="BI540">
        <v>0</v>
      </c>
      <c r="BJ540">
        <v>0</v>
      </c>
      <c r="BK540">
        <v>0</v>
      </c>
      <c r="BL540">
        <v>0</v>
      </c>
      <c r="BM540">
        <v>0</v>
      </c>
      <c r="BN540">
        <v>0</v>
      </c>
      <c r="BO540">
        <v>0</v>
      </c>
      <c r="BP540">
        <v>0</v>
      </c>
      <c r="BQ540">
        <v>0</v>
      </c>
      <c r="BR540">
        <v>0</v>
      </c>
      <c r="BS540">
        <v>0</v>
      </c>
      <c r="BT540">
        <v>0</v>
      </c>
      <c r="BU540">
        <v>0</v>
      </c>
      <c r="BV540">
        <v>0</v>
      </c>
      <c r="BW540">
        <v>0</v>
      </c>
      <c r="CX540">
        <f>Y540*Source!I258</f>
        <v>4.4711999999999995E-2</v>
      </c>
      <c r="CY540">
        <f>AB540</f>
        <v>87.17</v>
      </c>
      <c r="CZ540">
        <f>AF540</f>
        <v>87.17</v>
      </c>
      <c r="DA540">
        <f>AJ540</f>
        <v>1</v>
      </c>
      <c r="DB540">
        <f>ROUND((ROUND(AT540*CZ540,2)*1.2*1.15),6)</f>
        <v>64.956599999999995</v>
      </c>
      <c r="DC540">
        <f>ROUND((ROUND(AT540*AG540,2)*1.2*1.15),6)</f>
        <v>8.6387999999999998</v>
      </c>
    </row>
    <row r="541" spans="1:107" x14ac:dyDescent="0.2">
      <c r="A541">
        <f>ROW(Source!A258)</f>
        <v>258</v>
      </c>
      <c r="B541">
        <v>76147896</v>
      </c>
      <c r="C541">
        <v>76148909</v>
      </c>
      <c r="D541">
        <v>48974791</v>
      </c>
      <c r="E541">
        <v>1</v>
      </c>
      <c r="F541">
        <v>1</v>
      </c>
      <c r="G541">
        <v>1</v>
      </c>
      <c r="H541">
        <v>3</v>
      </c>
      <c r="I541" t="s">
        <v>658</v>
      </c>
      <c r="J541" t="s">
        <v>659</v>
      </c>
      <c r="K541" t="s">
        <v>660</v>
      </c>
      <c r="L541">
        <v>1374</v>
      </c>
      <c r="N541">
        <v>1013</v>
      </c>
      <c r="O541" t="s">
        <v>661</v>
      </c>
      <c r="P541" t="s">
        <v>661</v>
      </c>
      <c r="Q541">
        <v>1</v>
      </c>
      <c r="W541">
        <v>0</v>
      </c>
      <c r="X541">
        <v>-1347562341</v>
      </c>
      <c r="Y541">
        <v>3.76</v>
      </c>
      <c r="AA541">
        <v>1</v>
      </c>
      <c r="AB541">
        <v>0</v>
      </c>
      <c r="AC541">
        <v>0</v>
      </c>
      <c r="AD541">
        <v>0</v>
      </c>
      <c r="AE541">
        <v>1</v>
      </c>
      <c r="AF541">
        <v>0</v>
      </c>
      <c r="AG541">
        <v>0</v>
      </c>
      <c r="AH541">
        <v>0</v>
      </c>
      <c r="AI541">
        <v>1</v>
      </c>
      <c r="AJ541">
        <v>1</v>
      </c>
      <c r="AK541">
        <v>1</v>
      </c>
      <c r="AL541">
        <v>1</v>
      </c>
      <c r="AN541">
        <v>0</v>
      </c>
      <c r="AO541">
        <v>1</v>
      </c>
      <c r="AP541">
        <v>0</v>
      </c>
      <c r="AQ541">
        <v>0</v>
      </c>
      <c r="AR541">
        <v>0</v>
      </c>
      <c r="AS541" t="s">
        <v>3</v>
      </c>
      <c r="AT541">
        <v>3.76</v>
      </c>
      <c r="AU541" t="s">
        <v>3</v>
      </c>
      <c r="AV541">
        <v>0</v>
      </c>
      <c r="AW541">
        <v>2</v>
      </c>
      <c r="AX541">
        <v>76148919</v>
      </c>
      <c r="AY541">
        <v>1</v>
      </c>
      <c r="AZ541">
        <v>0</v>
      </c>
      <c r="BA541">
        <v>547</v>
      </c>
      <c r="BB541">
        <v>0</v>
      </c>
      <c r="BC541">
        <v>0</v>
      </c>
      <c r="BD541">
        <v>0</v>
      </c>
      <c r="BE541">
        <v>0</v>
      </c>
      <c r="BF541">
        <v>0</v>
      </c>
      <c r="BG541">
        <v>0</v>
      </c>
      <c r="BH541">
        <v>0</v>
      </c>
      <c r="BI541">
        <v>0</v>
      </c>
      <c r="BJ541">
        <v>0</v>
      </c>
      <c r="BK541">
        <v>0</v>
      </c>
      <c r="BL541">
        <v>0</v>
      </c>
      <c r="BM541">
        <v>0</v>
      </c>
      <c r="BN541">
        <v>0</v>
      </c>
      <c r="BO541">
        <v>0</v>
      </c>
      <c r="BP541">
        <v>0</v>
      </c>
      <c r="BQ541">
        <v>0</v>
      </c>
      <c r="BR541">
        <v>0</v>
      </c>
      <c r="BS541">
        <v>0</v>
      </c>
      <c r="BT541">
        <v>0</v>
      </c>
      <c r="BU541">
        <v>0</v>
      </c>
      <c r="BV541">
        <v>0</v>
      </c>
      <c r="BW541">
        <v>0</v>
      </c>
      <c r="CX541">
        <f>Y541*Source!I258</f>
        <v>0.22559999999999997</v>
      </c>
      <c r="CY541">
        <f>AA541</f>
        <v>1</v>
      </c>
      <c r="CZ541">
        <f>AE541</f>
        <v>1</v>
      </c>
      <c r="DA541">
        <f>AI541</f>
        <v>1</v>
      </c>
      <c r="DB541">
        <f>ROUND(ROUND(AT541*CZ541,2),6)</f>
        <v>3.76</v>
      </c>
      <c r="DC541">
        <f>ROUND(ROUND(AT541*AG541,2),6)</f>
        <v>0</v>
      </c>
    </row>
    <row r="542" spans="1:107" x14ac:dyDescent="0.2">
      <c r="A542">
        <f>ROW(Source!A259)</f>
        <v>259</v>
      </c>
      <c r="B542">
        <v>76147894</v>
      </c>
      <c r="C542">
        <v>76148909</v>
      </c>
      <c r="D542">
        <v>42326370</v>
      </c>
      <c r="E542">
        <v>1</v>
      </c>
      <c r="F542">
        <v>1</v>
      </c>
      <c r="G542">
        <v>1</v>
      </c>
      <c r="H542">
        <v>1</v>
      </c>
      <c r="I542" t="s">
        <v>662</v>
      </c>
      <c r="J542" t="s">
        <v>3</v>
      </c>
      <c r="K542" t="s">
        <v>663</v>
      </c>
      <c r="L542">
        <v>1369</v>
      </c>
      <c r="N542">
        <v>1013</v>
      </c>
      <c r="O542" t="s">
        <v>623</v>
      </c>
      <c r="P542" t="s">
        <v>623</v>
      </c>
      <c r="Q542">
        <v>1</v>
      </c>
      <c r="W542">
        <v>0</v>
      </c>
      <c r="X542">
        <v>489703996</v>
      </c>
      <c r="Y542">
        <v>26.937599999999996</v>
      </c>
      <c r="AA542">
        <v>0</v>
      </c>
      <c r="AB542">
        <v>0</v>
      </c>
      <c r="AC542">
        <v>0</v>
      </c>
      <c r="AD542">
        <v>9.6199999999999992</v>
      </c>
      <c r="AE542">
        <v>0</v>
      </c>
      <c r="AF542">
        <v>0</v>
      </c>
      <c r="AG542">
        <v>0</v>
      </c>
      <c r="AH542">
        <v>9.6199999999999992</v>
      </c>
      <c r="AI542">
        <v>1</v>
      </c>
      <c r="AJ542">
        <v>1</v>
      </c>
      <c r="AK542">
        <v>1</v>
      </c>
      <c r="AL542">
        <v>1</v>
      </c>
      <c r="AN542">
        <v>0</v>
      </c>
      <c r="AO542">
        <v>1</v>
      </c>
      <c r="AP542">
        <v>1</v>
      </c>
      <c r="AQ542">
        <v>0</v>
      </c>
      <c r="AR542">
        <v>0</v>
      </c>
      <c r="AS542" t="s">
        <v>3</v>
      </c>
      <c r="AT542">
        <v>19.52</v>
      </c>
      <c r="AU542" t="s">
        <v>286</v>
      </c>
      <c r="AV542">
        <v>1</v>
      </c>
      <c r="AW542">
        <v>2</v>
      </c>
      <c r="AX542">
        <v>76148915</v>
      </c>
      <c r="AY542">
        <v>1</v>
      </c>
      <c r="AZ542">
        <v>0</v>
      </c>
      <c r="BA542">
        <v>548</v>
      </c>
      <c r="BB542">
        <v>0</v>
      </c>
      <c r="BC542">
        <v>0</v>
      </c>
      <c r="BD542">
        <v>0</v>
      </c>
      <c r="BE542">
        <v>0</v>
      </c>
      <c r="BF542">
        <v>0</v>
      </c>
      <c r="BG542">
        <v>0</v>
      </c>
      <c r="BH542">
        <v>0</v>
      </c>
      <c r="BI542">
        <v>0</v>
      </c>
      <c r="BJ542">
        <v>0</v>
      </c>
      <c r="BK542">
        <v>0</v>
      </c>
      <c r="BL542">
        <v>0</v>
      </c>
      <c r="BM542">
        <v>0</v>
      </c>
      <c r="BN542">
        <v>0</v>
      </c>
      <c r="BO542">
        <v>0</v>
      </c>
      <c r="BP542">
        <v>0</v>
      </c>
      <c r="BQ542">
        <v>0</v>
      </c>
      <c r="BR542">
        <v>0</v>
      </c>
      <c r="BS542">
        <v>0</v>
      </c>
      <c r="BT542">
        <v>0</v>
      </c>
      <c r="BU542">
        <v>0</v>
      </c>
      <c r="BV542">
        <v>0</v>
      </c>
      <c r="BW542">
        <v>0</v>
      </c>
      <c r="CX542">
        <f>Y542*Source!I259</f>
        <v>1.6162559999999997</v>
      </c>
      <c r="CY542">
        <f>AD542</f>
        <v>9.6199999999999992</v>
      </c>
      <c r="CZ542">
        <f>AH542</f>
        <v>9.6199999999999992</v>
      </c>
      <c r="DA542">
        <f>AL542</f>
        <v>1</v>
      </c>
      <c r="DB542">
        <f>ROUND((ROUND(AT542*CZ542,2)*1.2*1.15),6)</f>
        <v>259.13639999999998</v>
      </c>
      <c r="DC542">
        <f>ROUND((ROUND(AT542*AG542,2)*1.2*1.15),6)</f>
        <v>0</v>
      </c>
    </row>
    <row r="543" spans="1:107" x14ac:dyDescent="0.2">
      <c r="A543">
        <f>ROW(Source!A259)</f>
        <v>259</v>
      </c>
      <c r="B543">
        <v>76147894</v>
      </c>
      <c r="C543">
        <v>76148909</v>
      </c>
      <c r="D543">
        <v>121548</v>
      </c>
      <c r="E543">
        <v>1</v>
      </c>
      <c r="F543">
        <v>1</v>
      </c>
      <c r="G543">
        <v>1</v>
      </c>
      <c r="H543">
        <v>1</v>
      </c>
      <c r="I543" t="s">
        <v>30</v>
      </c>
      <c r="J543" t="s">
        <v>3</v>
      </c>
      <c r="K543" t="s">
        <v>628</v>
      </c>
      <c r="L543">
        <v>608254</v>
      </c>
      <c r="N543">
        <v>1013</v>
      </c>
      <c r="O543" t="s">
        <v>629</v>
      </c>
      <c r="P543" t="s">
        <v>629</v>
      </c>
      <c r="Q543">
        <v>1</v>
      </c>
      <c r="W543">
        <v>0</v>
      </c>
      <c r="X543">
        <v>-185737400</v>
      </c>
      <c r="Y543">
        <v>0.74519999999999997</v>
      </c>
      <c r="AA543">
        <v>0</v>
      </c>
      <c r="AB543">
        <v>0</v>
      </c>
      <c r="AC543">
        <v>0</v>
      </c>
      <c r="AD543">
        <v>0</v>
      </c>
      <c r="AE543">
        <v>0</v>
      </c>
      <c r="AF543">
        <v>0</v>
      </c>
      <c r="AG543">
        <v>0</v>
      </c>
      <c r="AH543">
        <v>0</v>
      </c>
      <c r="AI543">
        <v>1</v>
      </c>
      <c r="AJ543">
        <v>1</v>
      </c>
      <c r="AK543">
        <v>1</v>
      </c>
      <c r="AL543">
        <v>1</v>
      </c>
      <c r="AN543">
        <v>0</v>
      </c>
      <c r="AO543">
        <v>1</v>
      </c>
      <c r="AP543">
        <v>1</v>
      </c>
      <c r="AQ543">
        <v>0</v>
      </c>
      <c r="AR543">
        <v>0</v>
      </c>
      <c r="AS543" t="s">
        <v>3</v>
      </c>
      <c r="AT543">
        <v>0.54</v>
      </c>
      <c r="AU543" t="s">
        <v>286</v>
      </c>
      <c r="AV543">
        <v>2</v>
      </c>
      <c r="AW543">
        <v>2</v>
      </c>
      <c r="AX543">
        <v>76148916</v>
      </c>
      <c r="AY543">
        <v>1</v>
      </c>
      <c r="AZ543">
        <v>0</v>
      </c>
      <c r="BA543">
        <v>549</v>
      </c>
      <c r="BB543">
        <v>0</v>
      </c>
      <c r="BC543">
        <v>0</v>
      </c>
      <c r="BD543">
        <v>0</v>
      </c>
      <c r="BE543">
        <v>0</v>
      </c>
      <c r="BF543">
        <v>0</v>
      </c>
      <c r="BG543">
        <v>0</v>
      </c>
      <c r="BH543">
        <v>0</v>
      </c>
      <c r="BI543">
        <v>0</v>
      </c>
      <c r="BJ543">
        <v>0</v>
      </c>
      <c r="BK543">
        <v>0</v>
      </c>
      <c r="BL543">
        <v>0</v>
      </c>
      <c r="BM543">
        <v>0</v>
      </c>
      <c r="BN543">
        <v>0</v>
      </c>
      <c r="BO543">
        <v>0</v>
      </c>
      <c r="BP543">
        <v>0</v>
      </c>
      <c r="BQ543">
        <v>0</v>
      </c>
      <c r="BR543">
        <v>0</v>
      </c>
      <c r="BS543">
        <v>0</v>
      </c>
      <c r="BT543">
        <v>0</v>
      </c>
      <c r="BU543">
        <v>0</v>
      </c>
      <c r="BV543">
        <v>0</v>
      </c>
      <c r="BW543">
        <v>0</v>
      </c>
      <c r="CX543">
        <f>Y543*Source!I259</f>
        <v>4.4711999999999995E-2</v>
      </c>
      <c r="CY543">
        <f>AD543</f>
        <v>0</v>
      </c>
      <c r="CZ543">
        <f>AH543</f>
        <v>0</v>
      </c>
      <c r="DA543">
        <f>AL543</f>
        <v>1</v>
      </c>
      <c r="DB543">
        <f>ROUND((ROUND(AT543*CZ543,2)*1.2*1.15),6)</f>
        <v>0</v>
      </c>
      <c r="DC543">
        <f>ROUND((ROUND(AT543*AG543,2)*1.2*1.15),6)</f>
        <v>0</v>
      </c>
    </row>
    <row r="544" spans="1:107" x14ac:dyDescent="0.2">
      <c r="A544">
        <f>ROW(Source!A259)</f>
        <v>259</v>
      </c>
      <c r="B544">
        <v>76147894</v>
      </c>
      <c r="C544">
        <v>76148909</v>
      </c>
      <c r="D544">
        <v>48975304</v>
      </c>
      <c r="E544">
        <v>1</v>
      </c>
      <c r="F544">
        <v>1</v>
      </c>
      <c r="G544">
        <v>1</v>
      </c>
      <c r="H544">
        <v>2</v>
      </c>
      <c r="I544" t="s">
        <v>664</v>
      </c>
      <c r="J544" t="s">
        <v>665</v>
      </c>
      <c r="K544" t="s">
        <v>666</v>
      </c>
      <c r="L544">
        <v>1368</v>
      </c>
      <c r="N544">
        <v>1011</v>
      </c>
      <c r="O544" t="s">
        <v>633</v>
      </c>
      <c r="P544" t="s">
        <v>633</v>
      </c>
      <c r="Q544">
        <v>1</v>
      </c>
      <c r="W544">
        <v>0</v>
      </c>
      <c r="X544">
        <v>-1000709144</v>
      </c>
      <c r="Y544">
        <v>0.74519999999999997</v>
      </c>
      <c r="AA544">
        <v>0</v>
      </c>
      <c r="AB544">
        <v>134.65</v>
      </c>
      <c r="AC544">
        <v>13.5</v>
      </c>
      <c r="AD544">
        <v>0</v>
      </c>
      <c r="AE544">
        <v>0</v>
      </c>
      <c r="AF544">
        <v>134.65</v>
      </c>
      <c r="AG544">
        <v>13.5</v>
      </c>
      <c r="AH544">
        <v>0</v>
      </c>
      <c r="AI544">
        <v>1</v>
      </c>
      <c r="AJ544">
        <v>1</v>
      </c>
      <c r="AK544">
        <v>1</v>
      </c>
      <c r="AL544">
        <v>1</v>
      </c>
      <c r="AN544">
        <v>0</v>
      </c>
      <c r="AO544">
        <v>1</v>
      </c>
      <c r="AP544">
        <v>1</v>
      </c>
      <c r="AQ544">
        <v>0</v>
      </c>
      <c r="AR544">
        <v>0</v>
      </c>
      <c r="AS544" t="s">
        <v>3</v>
      </c>
      <c r="AT544">
        <v>0.54</v>
      </c>
      <c r="AU544" t="s">
        <v>286</v>
      </c>
      <c r="AV544">
        <v>0</v>
      </c>
      <c r="AW544">
        <v>2</v>
      </c>
      <c r="AX544">
        <v>76148917</v>
      </c>
      <c r="AY544">
        <v>1</v>
      </c>
      <c r="AZ544">
        <v>0</v>
      </c>
      <c r="BA544">
        <v>550</v>
      </c>
      <c r="BB544">
        <v>0</v>
      </c>
      <c r="BC544">
        <v>0</v>
      </c>
      <c r="BD544">
        <v>0</v>
      </c>
      <c r="BE544">
        <v>0</v>
      </c>
      <c r="BF544">
        <v>0</v>
      </c>
      <c r="BG544">
        <v>0</v>
      </c>
      <c r="BH544">
        <v>0</v>
      </c>
      <c r="BI544">
        <v>0</v>
      </c>
      <c r="BJ544">
        <v>0</v>
      </c>
      <c r="BK544">
        <v>0</v>
      </c>
      <c r="BL544">
        <v>0</v>
      </c>
      <c r="BM544">
        <v>0</v>
      </c>
      <c r="BN544">
        <v>0</v>
      </c>
      <c r="BO544">
        <v>0</v>
      </c>
      <c r="BP544">
        <v>0</v>
      </c>
      <c r="BQ544">
        <v>0</v>
      </c>
      <c r="BR544">
        <v>0</v>
      </c>
      <c r="BS544">
        <v>0</v>
      </c>
      <c r="BT544">
        <v>0</v>
      </c>
      <c r="BU544">
        <v>0</v>
      </c>
      <c r="BV544">
        <v>0</v>
      </c>
      <c r="BW544">
        <v>0</v>
      </c>
      <c r="CX544">
        <f>Y544*Source!I259</f>
        <v>4.4711999999999995E-2</v>
      </c>
      <c r="CY544">
        <f>AB544</f>
        <v>134.65</v>
      </c>
      <c r="CZ544">
        <f>AF544</f>
        <v>134.65</v>
      </c>
      <c r="DA544">
        <f>AJ544</f>
        <v>1</v>
      </c>
      <c r="DB544">
        <f>ROUND((ROUND(AT544*CZ544,2)*1.2*1.15),6)</f>
        <v>100.3398</v>
      </c>
      <c r="DC544">
        <f>ROUND((ROUND(AT544*AG544,2)*1.2*1.15),6)</f>
        <v>10.0602</v>
      </c>
    </row>
    <row r="545" spans="1:107" x14ac:dyDescent="0.2">
      <c r="A545">
        <f>ROW(Source!A259)</f>
        <v>259</v>
      </c>
      <c r="B545">
        <v>76147894</v>
      </c>
      <c r="C545">
        <v>76148909</v>
      </c>
      <c r="D545">
        <v>48977174</v>
      </c>
      <c r="E545">
        <v>1</v>
      </c>
      <c r="F545">
        <v>1</v>
      </c>
      <c r="G545">
        <v>1</v>
      </c>
      <c r="H545">
        <v>2</v>
      </c>
      <c r="I545" t="s">
        <v>676</v>
      </c>
      <c r="J545" t="s">
        <v>677</v>
      </c>
      <c r="K545" t="s">
        <v>678</v>
      </c>
      <c r="L545">
        <v>1368</v>
      </c>
      <c r="N545">
        <v>1011</v>
      </c>
      <c r="O545" t="s">
        <v>633</v>
      </c>
      <c r="P545" t="s">
        <v>633</v>
      </c>
      <c r="Q545">
        <v>1</v>
      </c>
      <c r="W545">
        <v>0</v>
      </c>
      <c r="X545">
        <v>82797005</v>
      </c>
      <c r="Y545">
        <v>0.74519999999999997</v>
      </c>
      <c r="AA545">
        <v>0</v>
      </c>
      <c r="AB545">
        <v>87.17</v>
      </c>
      <c r="AC545">
        <v>11.6</v>
      </c>
      <c r="AD545">
        <v>0</v>
      </c>
      <c r="AE545">
        <v>0</v>
      </c>
      <c r="AF545">
        <v>87.17</v>
      </c>
      <c r="AG545">
        <v>11.6</v>
      </c>
      <c r="AH545">
        <v>0</v>
      </c>
      <c r="AI545">
        <v>1</v>
      </c>
      <c r="AJ545">
        <v>1</v>
      </c>
      <c r="AK545">
        <v>1</v>
      </c>
      <c r="AL545">
        <v>1</v>
      </c>
      <c r="AN545">
        <v>0</v>
      </c>
      <c r="AO545">
        <v>1</v>
      </c>
      <c r="AP545">
        <v>1</v>
      </c>
      <c r="AQ545">
        <v>0</v>
      </c>
      <c r="AR545">
        <v>0</v>
      </c>
      <c r="AS545" t="s">
        <v>3</v>
      </c>
      <c r="AT545">
        <v>0.54</v>
      </c>
      <c r="AU545" t="s">
        <v>286</v>
      </c>
      <c r="AV545">
        <v>0</v>
      </c>
      <c r="AW545">
        <v>2</v>
      </c>
      <c r="AX545">
        <v>76148918</v>
      </c>
      <c r="AY545">
        <v>1</v>
      </c>
      <c r="AZ545">
        <v>0</v>
      </c>
      <c r="BA545">
        <v>551</v>
      </c>
      <c r="BB545">
        <v>0</v>
      </c>
      <c r="BC545">
        <v>0</v>
      </c>
      <c r="BD545">
        <v>0</v>
      </c>
      <c r="BE545">
        <v>0</v>
      </c>
      <c r="BF545">
        <v>0</v>
      </c>
      <c r="BG545">
        <v>0</v>
      </c>
      <c r="BH545">
        <v>0</v>
      </c>
      <c r="BI545">
        <v>0</v>
      </c>
      <c r="BJ545">
        <v>0</v>
      </c>
      <c r="BK545">
        <v>0</v>
      </c>
      <c r="BL545">
        <v>0</v>
      </c>
      <c r="BM545">
        <v>0</v>
      </c>
      <c r="BN545">
        <v>0</v>
      </c>
      <c r="BO545">
        <v>0</v>
      </c>
      <c r="BP545">
        <v>0</v>
      </c>
      <c r="BQ545">
        <v>0</v>
      </c>
      <c r="BR545">
        <v>0</v>
      </c>
      <c r="BS545">
        <v>0</v>
      </c>
      <c r="BT545">
        <v>0</v>
      </c>
      <c r="BU545">
        <v>0</v>
      </c>
      <c r="BV545">
        <v>0</v>
      </c>
      <c r="BW545">
        <v>0</v>
      </c>
      <c r="CX545">
        <f>Y545*Source!I259</f>
        <v>4.4711999999999995E-2</v>
      </c>
      <c r="CY545">
        <f>AB545</f>
        <v>87.17</v>
      </c>
      <c r="CZ545">
        <f>AF545</f>
        <v>87.17</v>
      </c>
      <c r="DA545">
        <f>AJ545</f>
        <v>1</v>
      </c>
      <c r="DB545">
        <f>ROUND((ROUND(AT545*CZ545,2)*1.2*1.15),6)</f>
        <v>64.956599999999995</v>
      </c>
      <c r="DC545">
        <f>ROUND((ROUND(AT545*AG545,2)*1.2*1.15),6)</f>
        <v>8.6387999999999998</v>
      </c>
    </row>
    <row r="546" spans="1:107" x14ac:dyDescent="0.2">
      <c r="A546">
        <f>ROW(Source!A259)</f>
        <v>259</v>
      </c>
      <c r="B546">
        <v>76147894</v>
      </c>
      <c r="C546">
        <v>76148909</v>
      </c>
      <c r="D546">
        <v>48974791</v>
      </c>
      <c r="E546">
        <v>1</v>
      </c>
      <c r="F546">
        <v>1</v>
      </c>
      <c r="G546">
        <v>1</v>
      </c>
      <c r="H546">
        <v>3</v>
      </c>
      <c r="I546" t="s">
        <v>658</v>
      </c>
      <c r="J546" t="s">
        <v>659</v>
      </c>
      <c r="K546" t="s">
        <v>660</v>
      </c>
      <c r="L546">
        <v>1374</v>
      </c>
      <c r="N546">
        <v>1013</v>
      </c>
      <c r="O546" t="s">
        <v>661</v>
      </c>
      <c r="P546" t="s">
        <v>661</v>
      </c>
      <c r="Q546">
        <v>1</v>
      </c>
      <c r="W546">
        <v>0</v>
      </c>
      <c r="X546">
        <v>-1347562341</v>
      </c>
      <c r="Y546">
        <v>3.76</v>
      </c>
      <c r="AA546">
        <v>1</v>
      </c>
      <c r="AB546">
        <v>0</v>
      </c>
      <c r="AC546">
        <v>0</v>
      </c>
      <c r="AD546">
        <v>0</v>
      </c>
      <c r="AE546">
        <v>1</v>
      </c>
      <c r="AF546">
        <v>0</v>
      </c>
      <c r="AG546">
        <v>0</v>
      </c>
      <c r="AH546">
        <v>0</v>
      </c>
      <c r="AI546">
        <v>1</v>
      </c>
      <c r="AJ546">
        <v>1</v>
      </c>
      <c r="AK546">
        <v>1</v>
      </c>
      <c r="AL546">
        <v>1</v>
      </c>
      <c r="AN546">
        <v>0</v>
      </c>
      <c r="AO546">
        <v>1</v>
      </c>
      <c r="AP546">
        <v>0</v>
      </c>
      <c r="AQ546">
        <v>0</v>
      </c>
      <c r="AR546">
        <v>0</v>
      </c>
      <c r="AS546" t="s">
        <v>3</v>
      </c>
      <c r="AT546">
        <v>3.76</v>
      </c>
      <c r="AU546" t="s">
        <v>3</v>
      </c>
      <c r="AV546">
        <v>0</v>
      </c>
      <c r="AW546">
        <v>2</v>
      </c>
      <c r="AX546">
        <v>76148919</v>
      </c>
      <c r="AY546">
        <v>1</v>
      </c>
      <c r="AZ546">
        <v>0</v>
      </c>
      <c r="BA546">
        <v>552</v>
      </c>
      <c r="BB546">
        <v>0</v>
      </c>
      <c r="BC546">
        <v>0</v>
      </c>
      <c r="BD546">
        <v>0</v>
      </c>
      <c r="BE546">
        <v>0</v>
      </c>
      <c r="BF546">
        <v>0</v>
      </c>
      <c r="BG546">
        <v>0</v>
      </c>
      <c r="BH546">
        <v>0</v>
      </c>
      <c r="BI546">
        <v>0</v>
      </c>
      <c r="BJ546">
        <v>0</v>
      </c>
      <c r="BK546">
        <v>0</v>
      </c>
      <c r="BL546">
        <v>0</v>
      </c>
      <c r="BM546">
        <v>0</v>
      </c>
      <c r="BN546">
        <v>0</v>
      </c>
      <c r="BO546">
        <v>0</v>
      </c>
      <c r="BP546">
        <v>0</v>
      </c>
      <c r="BQ546">
        <v>0</v>
      </c>
      <c r="BR546">
        <v>0</v>
      </c>
      <c r="BS546">
        <v>0</v>
      </c>
      <c r="BT546">
        <v>0</v>
      </c>
      <c r="BU546">
        <v>0</v>
      </c>
      <c r="BV546">
        <v>0</v>
      </c>
      <c r="BW546">
        <v>0</v>
      </c>
      <c r="CX546">
        <f>Y546*Source!I259</f>
        <v>0.22559999999999997</v>
      </c>
      <c r="CY546">
        <f>AA546</f>
        <v>1</v>
      </c>
      <c r="CZ546">
        <f>AE546</f>
        <v>1</v>
      </c>
      <c r="DA546">
        <f>AI546</f>
        <v>1</v>
      </c>
      <c r="DB546">
        <f>ROUND(ROUND(AT546*CZ546,2),6)</f>
        <v>3.76</v>
      </c>
      <c r="DC546">
        <f>ROUND(ROUND(AT546*AG546,2),6)</f>
        <v>0</v>
      </c>
    </row>
    <row r="547" spans="1:107" x14ac:dyDescent="0.2">
      <c r="A547">
        <f>ROW(Source!A262)</f>
        <v>262</v>
      </c>
      <c r="B547">
        <v>76147896</v>
      </c>
      <c r="C547">
        <v>76148921</v>
      </c>
      <c r="D547">
        <v>42331666</v>
      </c>
      <c r="E547">
        <v>1</v>
      </c>
      <c r="F547">
        <v>1</v>
      </c>
      <c r="G547">
        <v>1</v>
      </c>
      <c r="H547">
        <v>1</v>
      </c>
      <c r="I547" t="s">
        <v>647</v>
      </c>
      <c r="J547" t="s">
        <v>3</v>
      </c>
      <c r="K547" t="s">
        <v>648</v>
      </c>
      <c r="L547">
        <v>1369</v>
      </c>
      <c r="N547">
        <v>1013</v>
      </c>
      <c r="O547" t="s">
        <v>623</v>
      </c>
      <c r="P547" t="s">
        <v>623</v>
      </c>
      <c r="Q547">
        <v>1</v>
      </c>
      <c r="W547">
        <v>0</v>
      </c>
      <c r="X547">
        <v>-908094922</v>
      </c>
      <c r="Y547">
        <v>5.4969999999999999</v>
      </c>
      <c r="AA547">
        <v>0</v>
      </c>
      <c r="AB547">
        <v>0</v>
      </c>
      <c r="AC547">
        <v>0</v>
      </c>
      <c r="AD547">
        <v>10.06</v>
      </c>
      <c r="AE547">
        <v>0</v>
      </c>
      <c r="AF547">
        <v>0</v>
      </c>
      <c r="AG547">
        <v>0</v>
      </c>
      <c r="AH547">
        <v>10.06</v>
      </c>
      <c r="AI547">
        <v>1</v>
      </c>
      <c r="AJ547">
        <v>1</v>
      </c>
      <c r="AK547">
        <v>1</v>
      </c>
      <c r="AL547">
        <v>1</v>
      </c>
      <c r="AN547">
        <v>0</v>
      </c>
      <c r="AO547">
        <v>1</v>
      </c>
      <c r="AP547">
        <v>1</v>
      </c>
      <c r="AQ547">
        <v>0</v>
      </c>
      <c r="AR547">
        <v>0</v>
      </c>
      <c r="AS547" t="s">
        <v>3</v>
      </c>
      <c r="AT547">
        <v>4.78</v>
      </c>
      <c r="AU547" t="s">
        <v>24</v>
      </c>
      <c r="AV547">
        <v>1</v>
      </c>
      <c r="AW547">
        <v>2</v>
      </c>
      <c r="AX547">
        <v>76148933</v>
      </c>
      <c r="AY547">
        <v>1</v>
      </c>
      <c r="AZ547">
        <v>0</v>
      </c>
      <c r="BA547">
        <v>553</v>
      </c>
      <c r="BB547">
        <v>0</v>
      </c>
      <c r="BC547">
        <v>0</v>
      </c>
      <c r="BD547">
        <v>0</v>
      </c>
      <c r="BE547">
        <v>0</v>
      </c>
      <c r="BF547">
        <v>0</v>
      </c>
      <c r="BG547">
        <v>0</v>
      </c>
      <c r="BH547">
        <v>0</v>
      </c>
      <c r="BI547">
        <v>0</v>
      </c>
      <c r="BJ547">
        <v>0</v>
      </c>
      <c r="BK547">
        <v>0</v>
      </c>
      <c r="BL547">
        <v>0</v>
      </c>
      <c r="BM547">
        <v>0</v>
      </c>
      <c r="BN547">
        <v>0</v>
      </c>
      <c r="BO547">
        <v>0</v>
      </c>
      <c r="BP547">
        <v>0</v>
      </c>
      <c r="BQ547">
        <v>0</v>
      </c>
      <c r="BR547">
        <v>0</v>
      </c>
      <c r="BS547">
        <v>0</v>
      </c>
      <c r="BT547">
        <v>0</v>
      </c>
      <c r="BU547">
        <v>0</v>
      </c>
      <c r="BV547">
        <v>0</v>
      </c>
      <c r="BW547">
        <v>0</v>
      </c>
      <c r="CX547">
        <f>Y547*Source!I262</f>
        <v>10.994</v>
      </c>
      <c r="CY547">
        <f>AD547</f>
        <v>10.06</v>
      </c>
      <c r="CZ547">
        <f>AH547</f>
        <v>10.06</v>
      </c>
      <c r="DA547">
        <f>AL547</f>
        <v>1</v>
      </c>
      <c r="DB547">
        <f>ROUND((ROUND(AT547*CZ547,2)*1.15),6)</f>
        <v>55.3035</v>
      </c>
      <c r="DC547">
        <f>ROUND((ROUND(AT547*AG547,2)*1.15),6)</f>
        <v>0</v>
      </c>
    </row>
    <row r="548" spans="1:107" x14ac:dyDescent="0.2">
      <c r="A548">
        <f>ROW(Source!A262)</f>
        <v>262</v>
      </c>
      <c r="B548">
        <v>76147896</v>
      </c>
      <c r="C548">
        <v>76148921</v>
      </c>
      <c r="D548">
        <v>48900465</v>
      </c>
      <c r="E548">
        <v>1</v>
      </c>
      <c r="F548">
        <v>1</v>
      </c>
      <c r="G548">
        <v>1</v>
      </c>
      <c r="H548">
        <v>3</v>
      </c>
      <c r="I548" t="s">
        <v>775</v>
      </c>
      <c r="J548" t="s">
        <v>776</v>
      </c>
      <c r="K548" t="s">
        <v>777</v>
      </c>
      <c r="L548">
        <v>1348</v>
      </c>
      <c r="N548">
        <v>1009</v>
      </c>
      <c r="O548" t="s">
        <v>362</v>
      </c>
      <c r="P548" t="s">
        <v>362</v>
      </c>
      <c r="Q548">
        <v>1000</v>
      </c>
      <c r="W548">
        <v>0</v>
      </c>
      <c r="X548">
        <v>1575914215</v>
      </c>
      <c r="Y548">
        <v>1E-4</v>
      </c>
      <c r="AA548">
        <v>4770</v>
      </c>
      <c r="AB548">
        <v>0</v>
      </c>
      <c r="AC548">
        <v>0</v>
      </c>
      <c r="AD548">
        <v>0</v>
      </c>
      <c r="AE548">
        <v>4770</v>
      </c>
      <c r="AF548">
        <v>0</v>
      </c>
      <c r="AG548">
        <v>0</v>
      </c>
      <c r="AH548">
        <v>0</v>
      </c>
      <c r="AI548">
        <v>1</v>
      </c>
      <c r="AJ548">
        <v>1</v>
      </c>
      <c r="AK548">
        <v>1</v>
      </c>
      <c r="AL548">
        <v>1</v>
      </c>
      <c r="AN548">
        <v>0</v>
      </c>
      <c r="AO548">
        <v>1</v>
      </c>
      <c r="AP548">
        <v>0</v>
      </c>
      <c r="AQ548">
        <v>0</v>
      </c>
      <c r="AR548">
        <v>0</v>
      </c>
      <c r="AS548" t="s">
        <v>3</v>
      </c>
      <c r="AT548">
        <v>1E-4</v>
      </c>
      <c r="AU548" t="s">
        <v>3</v>
      </c>
      <c r="AV548">
        <v>0</v>
      </c>
      <c r="AW548">
        <v>2</v>
      </c>
      <c r="AX548">
        <v>76148934</v>
      </c>
      <c r="AY548">
        <v>1</v>
      </c>
      <c r="AZ548">
        <v>0</v>
      </c>
      <c r="BA548">
        <v>554</v>
      </c>
      <c r="BB548">
        <v>0</v>
      </c>
      <c r="BC548">
        <v>0</v>
      </c>
      <c r="BD548">
        <v>0</v>
      </c>
      <c r="BE548">
        <v>0</v>
      </c>
      <c r="BF548">
        <v>0</v>
      </c>
      <c r="BG548">
        <v>0</v>
      </c>
      <c r="BH548">
        <v>0</v>
      </c>
      <c r="BI548">
        <v>0</v>
      </c>
      <c r="BJ548">
        <v>0</v>
      </c>
      <c r="BK548">
        <v>0</v>
      </c>
      <c r="BL548">
        <v>0</v>
      </c>
      <c r="BM548">
        <v>0</v>
      </c>
      <c r="BN548">
        <v>0</v>
      </c>
      <c r="BO548">
        <v>0</v>
      </c>
      <c r="BP548">
        <v>0</v>
      </c>
      <c r="BQ548">
        <v>0</v>
      </c>
      <c r="BR548">
        <v>0</v>
      </c>
      <c r="BS548">
        <v>0</v>
      </c>
      <c r="BT548">
        <v>0</v>
      </c>
      <c r="BU548">
        <v>0</v>
      </c>
      <c r="BV548">
        <v>0</v>
      </c>
      <c r="BW548">
        <v>0</v>
      </c>
      <c r="CX548">
        <f>Y548*Source!I262</f>
        <v>2.0000000000000001E-4</v>
      </c>
      <c r="CY548">
        <f t="shared" ref="CY548:CY557" si="52">AA548</f>
        <v>4770</v>
      </c>
      <c r="CZ548">
        <f t="shared" ref="CZ548:CZ557" si="53">AE548</f>
        <v>4770</v>
      </c>
      <c r="DA548">
        <f t="shared" ref="DA548:DA557" si="54">AI548</f>
        <v>1</v>
      </c>
      <c r="DB548">
        <f t="shared" ref="DB548:DB557" si="55">ROUND(ROUND(AT548*CZ548,2),6)</f>
        <v>0.48</v>
      </c>
      <c r="DC548">
        <f t="shared" ref="DC548:DC557" si="56">ROUND(ROUND(AT548*AG548,2),6)</f>
        <v>0</v>
      </c>
    </row>
    <row r="549" spans="1:107" x14ac:dyDescent="0.2">
      <c r="A549">
        <f>ROW(Source!A262)</f>
        <v>262</v>
      </c>
      <c r="B549">
        <v>76147896</v>
      </c>
      <c r="C549">
        <v>76148921</v>
      </c>
      <c r="D549">
        <v>48903162</v>
      </c>
      <c r="E549">
        <v>1</v>
      </c>
      <c r="F549">
        <v>1</v>
      </c>
      <c r="G549">
        <v>1</v>
      </c>
      <c r="H549">
        <v>3</v>
      </c>
      <c r="I549" t="s">
        <v>831</v>
      </c>
      <c r="J549" t="s">
        <v>832</v>
      </c>
      <c r="K549" t="s">
        <v>833</v>
      </c>
      <c r="L549">
        <v>1348</v>
      </c>
      <c r="N549">
        <v>1009</v>
      </c>
      <c r="O549" t="s">
        <v>362</v>
      </c>
      <c r="P549" t="s">
        <v>362</v>
      </c>
      <c r="Q549">
        <v>1000</v>
      </c>
      <c r="W549">
        <v>0</v>
      </c>
      <c r="X549">
        <v>-1043791108</v>
      </c>
      <c r="Y549">
        <v>3.0000000000000001E-5</v>
      </c>
      <c r="AA549">
        <v>22533</v>
      </c>
      <c r="AB549">
        <v>0</v>
      </c>
      <c r="AC549">
        <v>0</v>
      </c>
      <c r="AD549">
        <v>0</v>
      </c>
      <c r="AE549">
        <v>22533</v>
      </c>
      <c r="AF549">
        <v>0</v>
      </c>
      <c r="AG549">
        <v>0</v>
      </c>
      <c r="AH549">
        <v>0</v>
      </c>
      <c r="AI549">
        <v>1</v>
      </c>
      <c r="AJ549">
        <v>1</v>
      </c>
      <c r="AK549">
        <v>1</v>
      </c>
      <c r="AL549">
        <v>1</v>
      </c>
      <c r="AN549">
        <v>0</v>
      </c>
      <c r="AO549">
        <v>1</v>
      </c>
      <c r="AP549">
        <v>0</v>
      </c>
      <c r="AQ549">
        <v>0</v>
      </c>
      <c r="AR549">
        <v>0</v>
      </c>
      <c r="AS549" t="s">
        <v>3</v>
      </c>
      <c r="AT549">
        <v>3.0000000000000001E-5</v>
      </c>
      <c r="AU549" t="s">
        <v>3</v>
      </c>
      <c r="AV549">
        <v>0</v>
      </c>
      <c r="AW549">
        <v>2</v>
      </c>
      <c r="AX549">
        <v>76148935</v>
      </c>
      <c r="AY549">
        <v>1</v>
      </c>
      <c r="AZ549">
        <v>0</v>
      </c>
      <c r="BA549">
        <v>555</v>
      </c>
      <c r="BB549">
        <v>0</v>
      </c>
      <c r="BC549">
        <v>0</v>
      </c>
      <c r="BD549">
        <v>0</v>
      </c>
      <c r="BE549">
        <v>0</v>
      </c>
      <c r="BF549">
        <v>0</v>
      </c>
      <c r="BG549">
        <v>0</v>
      </c>
      <c r="BH549">
        <v>0</v>
      </c>
      <c r="BI549">
        <v>0</v>
      </c>
      <c r="BJ549">
        <v>0</v>
      </c>
      <c r="BK549">
        <v>0</v>
      </c>
      <c r="BL549">
        <v>0</v>
      </c>
      <c r="BM549">
        <v>0</v>
      </c>
      <c r="BN549">
        <v>0</v>
      </c>
      <c r="BO549">
        <v>0</v>
      </c>
      <c r="BP549">
        <v>0</v>
      </c>
      <c r="BQ549">
        <v>0</v>
      </c>
      <c r="BR549">
        <v>0</v>
      </c>
      <c r="BS549">
        <v>0</v>
      </c>
      <c r="BT549">
        <v>0</v>
      </c>
      <c r="BU549">
        <v>0</v>
      </c>
      <c r="BV549">
        <v>0</v>
      </c>
      <c r="BW549">
        <v>0</v>
      </c>
      <c r="CX549">
        <f>Y549*Source!I262</f>
        <v>6.0000000000000002E-5</v>
      </c>
      <c r="CY549">
        <f t="shared" si="52"/>
        <v>22533</v>
      </c>
      <c r="CZ549">
        <f t="shared" si="53"/>
        <v>22533</v>
      </c>
      <c r="DA549">
        <f t="shared" si="54"/>
        <v>1</v>
      </c>
      <c r="DB549">
        <f t="shared" si="55"/>
        <v>0.68</v>
      </c>
      <c r="DC549">
        <f t="shared" si="56"/>
        <v>0</v>
      </c>
    </row>
    <row r="550" spans="1:107" x14ac:dyDescent="0.2">
      <c r="A550">
        <f>ROW(Source!A262)</f>
        <v>262</v>
      </c>
      <c r="B550">
        <v>76147896</v>
      </c>
      <c r="C550">
        <v>76148921</v>
      </c>
      <c r="D550">
        <v>48903311</v>
      </c>
      <c r="E550">
        <v>1</v>
      </c>
      <c r="F550">
        <v>1</v>
      </c>
      <c r="G550">
        <v>1</v>
      </c>
      <c r="H550">
        <v>3</v>
      </c>
      <c r="I550" t="s">
        <v>834</v>
      </c>
      <c r="J550" t="s">
        <v>835</v>
      </c>
      <c r="K550" t="s">
        <v>836</v>
      </c>
      <c r="L550">
        <v>1348</v>
      </c>
      <c r="N550">
        <v>1009</v>
      </c>
      <c r="O550" t="s">
        <v>362</v>
      </c>
      <c r="P550" t="s">
        <v>362</v>
      </c>
      <c r="Q550">
        <v>1000</v>
      </c>
      <c r="W550">
        <v>0</v>
      </c>
      <c r="X550">
        <v>-1975454576</v>
      </c>
      <c r="Y550">
        <v>2.0000000000000002E-5</v>
      </c>
      <c r="AA550">
        <v>6389</v>
      </c>
      <c r="AB550">
        <v>0</v>
      </c>
      <c r="AC550">
        <v>0</v>
      </c>
      <c r="AD550">
        <v>0</v>
      </c>
      <c r="AE550">
        <v>6389</v>
      </c>
      <c r="AF550">
        <v>0</v>
      </c>
      <c r="AG550">
        <v>0</v>
      </c>
      <c r="AH550">
        <v>0</v>
      </c>
      <c r="AI550">
        <v>1</v>
      </c>
      <c r="AJ550">
        <v>1</v>
      </c>
      <c r="AK550">
        <v>1</v>
      </c>
      <c r="AL550">
        <v>1</v>
      </c>
      <c r="AN550">
        <v>0</v>
      </c>
      <c r="AO550">
        <v>1</v>
      </c>
      <c r="AP550">
        <v>0</v>
      </c>
      <c r="AQ550">
        <v>0</v>
      </c>
      <c r="AR550">
        <v>0</v>
      </c>
      <c r="AS550" t="s">
        <v>3</v>
      </c>
      <c r="AT550">
        <v>2.0000000000000002E-5</v>
      </c>
      <c r="AU550" t="s">
        <v>3</v>
      </c>
      <c r="AV550">
        <v>0</v>
      </c>
      <c r="AW550">
        <v>2</v>
      </c>
      <c r="AX550">
        <v>76148936</v>
      </c>
      <c r="AY550">
        <v>1</v>
      </c>
      <c r="AZ550">
        <v>0</v>
      </c>
      <c r="BA550">
        <v>556</v>
      </c>
      <c r="BB550">
        <v>0</v>
      </c>
      <c r="BC550">
        <v>0</v>
      </c>
      <c r="BD550">
        <v>0</v>
      </c>
      <c r="BE550">
        <v>0</v>
      </c>
      <c r="BF550">
        <v>0</v>
      </c>
      <c r="BG550">
        <v>0</v>
      </c>
      <c r="BH550">
        <v>0</v>
      </c>
      <c r="BI550">
        <v>0</v>
      </c>
      <c r="BJ550">
        <v>0</v>
      </c>
      <c r="BK550">
        <v>0</v>
      </c>
      <c r="BL550">
        <v>0</v>
      </c>
      <c r="BM550">
        <v>0</v>
      </c>
      <c r="BN550">
        <v>0</v>
      </c>
      <c r="BO550">
        <v>0</v>
      </c>
      <c r="BP550">
        <v>0</v>
      </c>
      <c r="BQ550">
        <v>0</v>
      </c>
      <c r="BR550">
        <v>0</v>
      </c>
      <c r="BS550">
        <v>0</v>
      </c>
      <c r="BT550">
        <v>0</v>
      </c>
      <c r="BU550">
        <v>0</v>
      </c>
      <c r="BV550">
        <v>0</v>
      </c>
      <c r="BW550">
        <v>0</v>
      </c>
      <c r="CX550">
        <f>Y550*Source!I262</f>
        <v>4.0000000000000003E-5</v>
      </c>
      <c r="CY550">
        <f t="shared" si="52"/>
        <v>6389</v>
      </c>
      <c r="CZ550">
        <f t="shared" si="53"/>
        <v>6389</v>
      </c>
      <c r="DA550">
        <f t="shared" si="54"/>
        <v>1</v>
      </c>
      <c r="DB550">
        <f t="shared" si="55"/>
        <v>0.13</v>
      </c>
      <c r="DC550">
        <f t="shared" si="56"/>
        <v>0</v>
      </c>
    </row>
    <row r="551" spans="1:107" x14ac:dyDescent="0.2">
      <c r="A551">
        <f>ROW(Source!A262)</f>
        <v>262</v>
      </c>
      <c r="B551">
        <v>76147896</v>
      </c>
      <c r="C551">
        <v>76148921</v>
      </c>
      <c r="D551">
        <v>48907270</v>
      </c>
      <c r="E551">
        <v>1</v>
      </c>
      <c r="F551">
        <v>1</v>
      </c>
      <c r="G551">
        <v>1</v>
      </c>
      <c r="H551">
        <v>3</v>
      </c>
      <c r="I551" t="s">
        <v>360</v>
      </c>
      <c r="J551" t="s">
        <v>363</v>
      </c>
      <c r="K551" t="s">
        <v>701</v>
      </c>
      <c r="L551">
        <v>1348</v>
      </c>
      <c r="N551">
        <v>1009</v>
      </c>
      <c r="O551" t="s">
        <v>362</v>
      </c>
      <c r="P551" t="s">
        <v>362</v>
      </c>
      <c r="Q551">
        <v>1000</v>
      </c>
      <c r="W551">
        <v>0</v>
      </c>
      <c r="X551">
        <v>-1865903931</v>
      </c>
      <c r="Y551">
        <v>1.0000000000000001E-5</v>
      </c>
      <c r="AA551">
        <v>9040.01</v>
      </c>
      <c r="AB551">
        <v>0</v>
      </c>
      <c r="AC551">
        <v>0</v>
      </c>
      <c r="AD551">
        <v>0</v>
      </c>
      <c r="AE551">
        <v>9040.01</v>
      </c>
      <c r="AF551">
        <v>0</v>
      </c>
      <c r="AG551">
        <v>0</v>
      </c>
      <c r="AH551">
        <v>0</v>
      </c>
      <c r="AI551">
        <v>1</v>
      </c>
      <c r="AJ551">
        <v>1</v>
      </c>
      <c r="AK551">
        <v>1</v>
      </c>
      <c r="AL551">
        <v>1</v>
      </c>
      <c r="AN551">
        <v>0</v>
      </c>
      <c r="AO551">
        <v>1</v>
      </c>
      <c r="AP551">
        <v>0</v>
      </c>
      <c r="AQ551">
        <v>0</v>
      </c>
      <c r="AR551">
        <v>0</v>
      </c>
      <c r="AS551" t="s">
        <v>3</v>
      </c>
      <c r="AT551">
        <v>1.0000000000000001E-5</v>
      </c>
      <c r="AU551" t="s">
        <v>3</v>
      </c>
      <c r="AV551">
        <v>0</v>
      </c>
      <c r="AW551">
        <v>2</v>
      </c>
      <c r="AX551">
        <v>76148937</v>
      </c>
      <c r="AY551">
        <v>1</v>
      </c>
      <c r="AZ551">
        <v>0</v>
      </c>
      <c r="BA551">
        <v>557</v>
      </c>
      <c r="BB551">
        <v>0</v>
      </c>
      <c r="BC551">
        <v>0</v>
      </c>
      <c r="BD551">
        <v>0</v>
      </c>
      <c r="BE551">
        <v>0</v>
      </c>
      <c r="BF551">
        <v>0</v>
      </c>
      <c r="BG551">
        <v>0</v>
      </c>
      <c r="BH551">
        <v>0</v>
      </c>
      <c r="BI551">
        <v>0</v>
      </c>
      <c r="BJ551">
        <v>0</v>
      </c>
      <c r="BK551">
        <v>0</v>
      </c>
      <c r="BL551">
        <v>0</v>
      </c>
      <c r="BM551">
        <v>0</v>
      </c>
      <c r="BN551">
        <v>0</v>
      </c>
      <c r="BO551">
        <v>0</v>
      </c>
      <c r="BP551">
        <v>0</v>
      </c>
      <c r="BQ551">
        <v>0</v>
      </c>
      <c r="BR551">
        <v>0</v>
      </c>
      <c r="BS551">
        <v>0</v>
      </c>
      <c r="BT551">
        <v>0</v>
      </c>
      <c r="BU551">
        <v>0</v>
      </c>
      <c r="BV551">
        <v>0</v>
      </c>
      <c r="BW551">
        <v>0</v>
      </c>
      <c r="CX551">
        <f>Y551*Source!I262</f>
        <v>2.0000000000000002E-5</v>
      </c>
      <c r="CY551">
        <f t="shared" si="52"/>
        <v>9040.01</v>
      </c>
      <c r="CZ551">
        <f t="shared" si="53"/>
        <v>9040.01</v>
      </c>
      <c r="DA551">
        <f t="shared" si="54"/>
        <v>1</v>
      </c>
      <c r="DB551">
        <f t="shared" si="55"/>
        <v>0.09</v>
      </c>
      <c r="DC551">
        <f t="shared" si="56"/>
        <v>0</v>
      </c>
    </row>
    <row r="552" spans="1:107" x14ac:dyDescent="0.2">
      <c r="A552">
        <f>ROW(Source!A262)</f>
        <v>262</v>
      </c>
      <c r="B552">
        <v>76147896</v>
      </c>
      <c r="C552">
        <v>76148921</v>
      </c>
      <c r="D552">
        <v>48903406</v>
      </c>
      <c r="E552">
        <v>1</v>
      </c>
      <c r="F552">
        <v>1</v>
      </c>
      <c r="G552">
        <v>1</v>
      </c>
      <c r="H552">
        <v>3</v>
      </c>
      <c r="I552" t="s">
        <v>837</v>
      </c>
      <c r="J552" t="s">
        <v>838</v>
      </c>
      <c r="K552" t="s">
        <v>839</v>
      </c>
      <c r="L552">
        <v>1346</v>
      </c>
      <c r="N552">
        <v>1009</v>
      </c>
      <c r="O552" t="s">
        <v>414</v>
      </c>
      <c r="P552" t="s">
        <v>414</v>
      </c>
      <c r="Q552">
        <v>1</v>
      </c>
      <c r="W552">
        <v>0</v>
      </c>
      <c r="X552">
        <v>-552633677</v>
      </c>
      <c r="Y552">
        <v>1.4E-2</v>
      </c>
      <c r="AA552">
        <v>32.6</v>
      </c>
      <c r="AB552">
        <v>0</v>
      </c>
      <c r="AC552">
        <v>0</v>
      </c>
      <c r="AD552">
        <v>0</v>
      </c>
      <c r="AE552">
        <v>32.6</v>
      </c>
      <c r="AF552">
        <v>0</v>
      </c>
      <c r="AG552">
        <v>0</v>
      </c>
      <c r="AH552">
        <v>0</v>
      </c>
      <c r="AI552">
        <v>1</v>
      </c>
      <c r="AJ552">
        <v>1</v>
      </c>
      <c r="AK552">
        <v>1</v>
      </c>
      <c r="AL552">
        <v>1</v>
      </c>
      <c r="AN552">
        <v>0</v>
      </c>
      <c r="AO552">
        <v>1</v>
      </c>
      <c r="AP552">
        <v>0</v>
      </c>
      <c r="AQ552">
        <v>0</v>
      </c>
      <c r="AR552">
        <v>0</v>
      </c>
      <c r="AS552" t="s">
        <v>3</v>
      </c>
      <c r="AT552">
        <v>1.4E-2</v>
      </c>
      <c r="AU552" t="s">
        <v>3</v>
      </c>
      <c r="AV552">
        <v>0</v>
      </c>
      <c r="AW552">
        <v>2</v>
      </c>
      <c r="AX552">
        <v>76148938</v>
      </c>
      <c r="AY552">
        <v>1</v>
      </c>
      <c r="AZ552">
        <v>0</v>
      </c>
      <c r="BA552">
        <v>558</v>
      </c>
      <c r="BB552">
        <v>0</v>
      </c>
      <c r="BC552">
        <v>0</v>
      </c>
      <c r="BD552">
        <v>0</v>
      </c>
      <c r="BE552">
        <v>0</v>
      </c>
      <c r="BF552">
        <v>0</v>
      </c>
      <c r="BG552">
        <v>0</v>
      </c>
      <c r="BH552">
        <v>0</v>
      </c>
      <c r="BI552">
        <v>0</v>
      </c>
      <c r="BJ552">
        <v>0</v>
      </c>
      <c r="BK552">
        <v>0</v>
      </c>
      <c r="BL552">
        <v>0</v>
      </c>
      <c r="BM552">
        <v>0</v>
      </c>
      <c r="BN552">
        <v>0</v>
      </c>
      <c r="BO552">
        <v>0</v>
      </c>
      <c r="BP552">
        <v>0</v>
      </c>
      <c r="BQ552">
        <v>0</v>
      </c>
      <c r="BR552">
        <v>0</v>
      </c>
      <c r="BS552">
        <v>0</v>
      </c>
      <c r="BT552">
        <v>0</v>
      </c>
      <c r="BU552">
        <v>0</v>
      </c>
      <c r="BV552">
        <v>0</v>
      </c>
      <c r="BW552">
        <v>0</v>
      </c>
      <c r="CX552">
        <f>Y552*Source!I262</f>
        <v>2.8000000000000001E-2</v>
      </c>
      <c r="CY552">
        <f t="shared" si="52"/>
        <v>32.6</v>
      </c>
      <c r="CZ552">
        <f t="shared" si="53"/>
        <v>32.6</v>
      </c>
      <c r="DA552">
        <f t="shared" si="54"/>
        <v>1</v>
      </c>
      <c r="DB552">
        <f t="shared" si="55"/>
        <v>0.46</v>
      </c>
      <c r="DC552">
        <f t="shared" si="56"/>
        <v>0</v>
      </c>
    </row>
    <row r="553" spans="1:107" x14ac:dyDescent="0.2">
      <c r="A553">
        <f>ROW(Source!A262)</f>
        <v>262</v>
      </c>
      <c r="B553">
        <v>76147896</v>
      </c>
      <c r="C553">
        <v>76148921</v>
      </c>
      <c r="D553">
        <v>48900998</v>
      </c>
      <c r="E553">
        <v>1</v>
      </c>
      <c r="F553">
        <v>1</v>
      </c>
      <c r="G553">
        <v>1</v>
      </c>
      <c r="H553">
        <v>3</v>
      </c>
      <c r="I553" t="s">
        <v>807</v>
      </c>
      <c r="J553" t="s">
        <v>808</v>
      </c>
      <c r="K553" t="s">
        <v>809</v>
      </c>
      <c r="L553">
        <v>1346</v>
      </c>
      <c r="N553">
        <v>1009</v>
      </c>
      <c r="O553" t="s">
        <v>414</v>
      </c>
      <c r="P553" t="s">
        <v>414</v>
      </c>
      <c r="Q553">
        <v>1</v>
      </c>
      <c r="W553">
        <v>0</v>
      </c>
      <c r="X553">
        <v>-1154872161</v>
      </c>
      <c r="Y553">
        <v>0.15</v>
      </c>
      <c r="AA553">
        <v>30.4</v>
      </c>
      <c r="AB553">
        <v>0</v>
      </c>
      <c r="AC553">
        <v>0</v>
      </c>
      <c r="AD553">
        <v>0</v>
      </c>
      <c r="AE553">
        <v>30.4</v>
      </c>
      <c r="AF553">
        <v>0</v>
      </c>
      <c r="AG553">
        <v>0</v>
      </c>
      <c r="AH553">
        <v>0</v>
      </c>
      <c r="AI553">
        <v>1</v>
      </c>
      <c r="AJ553">
        <v>1</v>
      </c>
      <c r="AK553">
        <v>1</v>
      </c>
      <c r="AL553">
        <v>1</v>
      </c>
      <c r="AN553">
        <v>0</v>
      </c>
      <c r="AO553">
        <v>1</v>
      </c>
      <c r="AP553">
        <v>0</v>
      </c>
      <c r="AQ553">
        <v>0</v>
      </c>
      <c r="AR553">
        <v>0</v>
      </c>
      <c r="AS553" t="s">
        <v>3</v>
      </c>
      <c r="AT553">
        <v>0.15</v>
      </c>
      <c r="AU553" t="s">
        <v>3</v>
      </c>
      <c r="AV553">
        <v>0</v>
      </c>
      <c r="AW553">
        <v>2</v>
      </c>
      <c r="AX553">
        <v>76148939</v>
      </c>
      <c r="AY553">
        <v>1</v>
      </c>
      <c r="AZ553">
        <v>0</v>
      </c>
      <c r="BA553">
        <v>559</v>
      </c>
      <c r="BB553">
        <v>0</v>
      </c>
      <c r="BC553">
        <v>0</v>
      </c>
      <c r="BD553">
        <v>0</v>
      </c>
      <c r="BE553">
        <v>0</v>
      </c>
      <c r="BF553">
        <v>0</v>
      </c>
      <c r="BG553">
        <v>0</v>
      </c>
      <c r="BH553">
        <v>0</v>
      </c>
      <c r="BI553">
        <v>0</v>
      </c>
      <c r="BJ553">
        <v>0</v>
      </c>
      <c r="BK553">
        <v>0</v>
      </c>
      <c r="BL553">
        <v>0</v>
      </c>
      <c r="BM553">
        <v>0</v>
      </c>
      <c r="BN553">
        <v>0</v>
      </c>
      <c r="BO553">
        <v>0</v>
      </c>
      <c r="BP553">
        <v>0</v>
      </c>
      <c r="BQ553">
        <v>0</v>
      </c>
      <c r="BR553">
        <v>0</v>
      </c>
      <c r="BS553">
        <v>0</v>
      </c>
      <c r="BT553">
        <v>0</v>
      </c>
      <c r="BU553">
        <v>0</v>
      </c>
      <c r="BV553">
        <v>0</v>
      </c>
      <c r="BW553">
        <v>0</v>
      </c>
      <c r="CX553">
        <f>Y553*Source!I262</f>
        <v>0.3</v>
      </c>
      <c r="CY553">
        <f t="shared" si="52"/>
        <v>30.4</v>
      </c>
      <c r="CZ553">
        <f t="shared" si="53"/>
        <v>30.4</v>
      </c>
      <c r="DA553">
        <f t="shared" si="54"/>
        <v>1</v>
      </c>
      <c r="DB553">
        <f t="shared" si="55"/>
        <v>4.5599999999999996</v>
      </c>
      <c r="DC553">
        <f t="shared" si="56"/>
        <v>0</v>
      </c>
    </row>
    <row r="554" spans="1:107" x14ac:dyDescent="0.2">
      <c r="A554">
        <f>ROW(Source!A262)</f>
        <v>262</v>
      </c>
      <c r="B554">
        <v>76147896</v>
      </c>
      <c r="C554">
        <v>76148921</v>
      </c>
      <c r="D554">
        <v>48903670</v>
      </c>
      <c r="E554">
        <v>1</v>
      </c>
      <c r="F554">
        <v>1</v>
      </c>
      <c r="G554">
        <v>1</v>
      </c>
      <c r="H554">
        <v>3</v>
      </c>
      <c r="I554" t="s">
        <v>810</v>
      </c>
      <c r="J554" t="s">
        <v>811</v>
      </c>
      <c r="K554" t="s">
        <v>812</v>
      </c>
      <c r="L554">
        <v>1346</v>
      </c>
      <c r="N554">
        <v>1009</v>
      </c>
      <c r="O554" t="s">
        <v>414</v>
      </c>
      <c r="P554" t="s">
        <v>414</v>
      </c>
      <c r="Q554">
        <v>1</v>
      </c>
      <c r="W554">
        <v>0</v>
      </c>
      <c r="X554">
        <v>1737689508</v>
      </c>
      <c r="Y554">
        <v>0.02</v>
      </c>
      <c r="AA554">
        <v>250</v>
      </c>
      <c r="AB554">
        <v>0</v>
      </c>
      <c r="AC554">
        <v>0</v>
      </c>
      <c r="AD554">
        <v>0</v>
      </c>
      <c r="AE554">
        <v>250</v>
      </c>
      <c r="AF554">
        <v>0</v>
      </c>
      <c r="AG554">
        <v>0</v>
      </c>
      <c r="AH554">
        <v>0</v>
      </c>
      <c r="AI554">
        <v>1</v>
      </c>
      <c r="AJ554">
        <v>1</v>
      </c>
      <c r="AK554">
        <v>1</v>
      </c>
      <c r="AL554">
        <v>1</v>
      </c>
      <c r="AN554">
        <v>0</v>
      </c>
      <c r="AO554">
        <v>1</v>
      </c>
      <c r="AP554">
        <v>0</v>
      </c>
      <c r="AQ554">
        <v>0</v>
      </c>
      <c r="AR554">
        <v>0</v>
      </c>
      <c r="AS554" t="s">
        <v>3</v>
      </c>
      <c r="AT554">
        <v>0.02</v>
      </c>
      <c r="AU554" t="s">
        <v>3</v>
      </c>
      <c r="AV554">
        <v>0</v>
      </c>
      <c r="AW554">
        <v>2</v>
      </c>
      <c r="AX554">
        <v>76148940</v>
      </c>
      <c r="AY554">
        <v>1</v>
      </c>
      <c r="AZ554">
        <v>0</v>
      </c>
      <c r="BA554">
        <v>560</v>
      </c>
      <c r="BB554">
        <v>0</v>
      </c>
      <c r="BC554">
        <v>0</v>
      </c>
      <c r="BD554">
        <v>0</v>
      </c>
      <c r="BE554">
        <v>0</v>
      </c>
      <c r="BF554">
        <v>0</v>
      </c>
      <c r="BG554">
        <v>0</v>
      </c>
      <c r="BH554">
        <v>0</v>
      </c>
      <c r="BI554">
        <v>0</v>
      </c>
      <c r="BJ554">
        <v>0</v>
      </c>
      <c r="BK554">
        <v>0</v>
      </c>
      <c r="BL554">
        <v>0</v>
      </c>
      <c r="BM554">
        <v>0</v>
      </c>
      <c r="BN554">
        <v>0</v>
      </c>
      <c r="BO554">
        <v>0</v>
      </c>
      <c r="BP554">
        <v>0</v>
      </c>
      <c r="BQ554">
        <v>0</v>
      </c>
      <c r="BR554">
        <v>0</v>
      </c>
      <c r="BS554">
        <v>0</v>
      </c>
      <c r="BT554">
        <v>0</v>
      </c>
      <c r="BU554">
        <v>0</v>
      </c>
      <c r="BV554">
        <v>0</v>
      </c>
      <c r="BW554">
        <v>0</v>
      </c>
      <c r="CX554">
        <f>Y554*Source!I262</f>
        <v>0.04</v>
      </c>
      <c r="CY554">
        <f t="shared" si="52"/>
        <v>250</v>
      </c>
      <c r="CZ554">
        <f t="shared" si="53"/>
        <v>250</v>
      </c>
      <c r="DA554">
        <f t="shared" si="54"/>
        <v>1</v>
      </c>
      <c r="DB554">
        <f t="shared" si="55"/>
        <v>5</v>
      </c>
      <c r="DC554">
        <f t="shared" si="56"/>
        <v>0</v>
      </c>
    </row>
    <row r="555" spans="1:107" x14ac:dyDescent="0.2">
      <c r="A555">
        <f>ROW(Source!A262)</f>
        <v>262</v>
      </c>
      <c r="B555">
        <v>76147896</v>
      </c>
      <c r="C555">
        <v>76148921</v>
      </c>
      <c r="D555">
        <v>48908482</v>
      </c>
      <c r="E555">
        <v>1</v>
      </c>
      <c r="F555">
        <v>1</v>
      </c>
      <c r="G555">
        <v>1</v>
      </c>
      <c r="H555">
        <v>3</v>
      </c>
      <c r="I555" t="s">
        <v>840</v>
      </c>
      <c r="J555" t="s">
        <v>841</v>
      </c>
      <c r="K555" t="s">
        <v>842</v>
      </c>
      <c r="L555">
        <v>1339</v>
      </c>
      <c r="N555">
        <v>1007</v>
      </c>
      <c r="O555" t="s">
        <v>643</v>
      </c>
      <c r="P555" t="s">
        <v>643</v>
      </c>
      <c r="Q555">
        <v>1</v>
      </c>
      <c r="W555">
        <v>0</v>
      </c>
      <c r="X555">
        <v>-206074256</v>
      </c>
      <c r="Y555">
        <v>6.0000000000000001E-3</v>
      </c>
      <c r="AA555">
        <v>1414.5</v>
      </c>
      <c r="AB555">
        <v>0</v>
      </c>
      <c r="AC555">
        <v>0</v>
      </c>
      <c r="AD555">
        <v>0</v>
      </c>
      <c r="AE555">
        <v>1414.5</v>
      </c>
      <c r="AF555">
        <v>0</v>
      </c>
      <c r="AG555">
        <v>0</v>
      </c>
      <c r="AH555">
        <v>0</v>
      </c>
      <c r="AI555">
        <v>1</v>
      </c>
      <c r="AJ555">
        <v>1</v>
      </c>
      <c r="AK555">
        <v>1</v>
      </c>
      <c r="AL555">
        <v>1</v>
      </c>
      <c r="AN555">
        <v>0</v>
      </c>
      <c r="AO555">
        <v>1</v>
      </c>
      <c r="AP555">
        <v>0</v>
      </c>
      <c r="AQ555">
        <v>0</v>
      </c>
      <c r="AR555">
        <v>0</v>
      </c>
      <c r="AS555" t="s">
        <v>3</v>
      </c>
      <c r="AT555">
        <v>6.0000000000000001E-3</v>
      </c>
      <c r="AU555" t="s">
        <v>3</v>
      </c>
      <c r="AV555">
        <v>0</v>
      </c>
      <c r="AW555">
        <v>2</v>
      </c>
      <c r="AX555">
        <v>76148941</v>
      </c>
      <c r="AY555">
        <v>1</v>
      </c>
      <c r="AZ555">
        <v>0</v>
      </c>
      <c r="BA555">
        <v>561</v>
      </c>
      <c r="BB555">
        <v>0</v>
      </c>
      <c r="BC555">
        <v>0</v>
      </c>
      <c r="BD555">
        <v>0</v>
      </c>
      <c r="BE555">
        <v>0</v>
      </c>
      <c r="BF555">
        <v>0</v>
      </c>
      <c r="BG555">
        <v>0</v>
      </c>
      <c r="BH555">
        <v>0</v>
      </c>
      <c r="BI555">
        <v>0</v>
      </c>
      <c r="BJ555">
        <v>0</v>
      </c>
      <c r="BK555">
        <v>0</v>
      </c>
      <c r="BL555">
        <v>0</v>
      </c>
      <c r="BM555">
        <v>0</v>
      </c>
      <c r="BN555">
        <v>0</v>
      </c>
      <c r="BO555">
        <v>0</v>
      </c>
      <c r="BP555">
        <v>0</v>
      </c>
      <c r="BQ555">
        <v>0</v>
      </c>
      <c r="BR555">
        <v>0</v>
      </c>
      <c r="BS555">
        <v>0</v>
      </c>
      <c r="BT555">
        <v>0</v>
      </c>
      <c r="BU555">
        <v>0</v>
      </c>
      <c r="BV555">
        <v>0</v>
      </c>
      <c r="BW555">
        <v>0</v>
      </c>
      <c r="CX555">
        <f>Y555*Source!I262</f>
        <v>1.2E-2</v>
      </c>
      <c r="CY555">
        <f t="shared" si="52"/>
        <v>1414.5</v>
      </c>
      <c r="CZ555">
        <f t="shared" si="53"/>
        <v>1414.5</v>
      </c>
      <c r="DA555">
        <f t="shared" si="54"/>
        <v>1</v>
      </c>
      <c r="DB555">
        <f t="shared" si="55"/>
        <v>8.49</v>
      </c>
      <c r="DC555">
        <f t="shared" si="56"/>
        <v>0</v>
      </c>
    </row>
    <row r="556" spans="1:107" x14ac:dyDescent="0.2">
      <c r="A556">
        <f>ROW(Source!A262)</f>
        <v>262</v>
      </c>
      <c r="B556">
        <v>76147896</v>
      </c>
      <c r="C556">
        <v>76148921</v>
      </c>
      <c r="D556">
        <v>48956322</v>
      </c>
      <c r="E556">
        <v>1</v>
      </c>
      <c r="F556">
        <v>1</v>
      </c>
      <c r="G556">
        <v>1</v>
      </c>
      <c r="H556">
        <v>3</v>
      </c>
      <c r="I556" t="s">
        <v>843</v>
      </c>
      <c r="J556" t="s">
        <v>844</v>
      </c>
      <c r="K556" t="s">
        <v>845</v>
      </c>
      <c r="L556">
        <v>1348</v>
      </c>
      <c r="N556">
        <v>1009</v>
      </c>
      <c r="O556" t="s">
        <v>362</v>
      </c>
      <c r="P556" t="s">
        <v>362</v>
      </c>
      <c r="Q556">
        <v>1000</v>
      </c>
      <c r="W556">
        <v>0</v>
      </c>
      <c r="X556">
        <v>-1595363220</v>
      </c>
      <c r="Y556">
        <v>1.1999999999999999E-3</v>
      </c>
      <c r="AA556">
        <v>11452.06</v>
      </c>
      <c r="AB556">
        <v>0</v>
      </c>
      <c r="AC556">
        <v>0</v>
      </c>
      <c r="AD556">
        <v>0</v>
      </c>
      <c r="AE556">
        <v>11452.06</v>
      </c>
      <c r="AF556">
        <v>0</v>
      </c>
      <c r="AG556">
        <v>0</v>
      </c>
      <c r="AH556">
        <v>0</v>
      </c>
      <c r="AI556">
        <v>1</v>
      </c>
      <c r="AJ556">
        <v>1</v>
      </c>
      <c r="AK556">
        <v>1</v>
      </c>
      <c r="AL556">
        <v>1</v>
      </c>
      <c r="AN556">
        <v>0</v>
      </c>
      <c r="AO556">
        <v>1</v>
      </c>
      <c r="AP556">
        <v>0</v>
      </c>
      <c r="AQ556">
        <v>0</v>
      </c>
      <c r="AR556">
        <v>0</v>
      </c>
      <c r="AS556" t="s">
        <v>3</v>
      </c>
      <c r="AT556">
        <v>1.1999999999999999E-3</v>
      </c>
      <c r="AU556" t="s">
        <v>3</v>
      </c>
      <c r="AV556">
        <v>0</v>
      </c>
      <c r="AW556">
        <v>2</v>
      </c>
      <c r="AX556">
        <v>76148942</v>
      </c>
      <c r="AY556">
        <v>1</v>
      </c>
      <c r="AZ556">
        <v>0</v>
      </c>
      <c r="BA556">
        <v>562</v>
      </c>
      <c r="BB556">
        <v>0</v>
      </c>
      <c r="BC556">
        <v>0</v>
      </c>
      <c r="BD556">
        <v>0</v>
      </c>
      <c r="BE556">
        <v>0</v>
      </c>
      <c r="BF556">
        <v>0</v>
      </c>
      <c r="BG556">
        <v>0</v>
      </c>
      <c r="BH556">
        <v>0</v>
      </c>
      <c r="BI556">
        <v>0</v>
      </c>
      <c r="BJ556">
        <v>0</v>
      </c>
      <c r="BK556">
        <v>0</v>
      </c>
      <c r="BL556">
        <v>0</v>
      </c>
      <c r="BM556">
        <v>0</v>
      </c>
      <c r="BN556">
        <v>0</v>
      </c>
      <c r="BO556">
        <v>0</v>
      </c>
      <c r="BP556">
        <v>0</v>
      </c>
      <c r="BQ556">
        <v>0</v>
      </c>
      <c r="BR556">
        <v>0</v>
      </c>
      <c r="BS556">
        <v>0</v>
      </c>
      <c r="BT556">
        <v>0</v>
      </c>
      <c r="BU556">
        <v>0</v>
      </c>
      <c r="BV556">
        <v>0</v>
      </c>
      <c r="BW556">
        <v>0</v>
      </c>
      <c r="CX556">
        <f>Y556*Source!I262</f>
        <v>2.3999999999999998E-3</v>
      </c>
      <c r="CY556">
        <f t="shared" si="52"/>
        <v>11452.06</v>
      </c>
      <c r="CZ556">
        <f t="shared" si="53"/>
        <v>11452.06</v>
      </c>
      <c r="DA556">
        <f t="shared" si="54"/>
        <v>1</v>
      </c>
      <c r="DB556">
        <f t="shared" si="55"/>
        <v>13.74</v>
      </c>
      <c r="DC556">
        <f t="shared" si="56"/>
        <v>0</v>
      </c>
    </row>
    <row r="557" spans="1:107" x14ac:dyDescent="0.2">
      <c r="A557">
        <f>ROW(Source!A262)</f>
        <v>262</v>
      </c>
      <c r="B557">
        <v>76147896</v>
      </c>
      <c r="C557">
        <v>76148921</v>
      </c>
      <c r="D557">
        <v>48974791</v>
      </c>
      <c r="E557">
        <v>1</v>
      </c>
      <c r="F557">
        <v>1</v>
      </c>
      <c r="G557">
        <v>1</v>
      </c>
      <c r="H557">
        <v>3</v>
      </c>
      <c r="I557" t="s">
        <v>658</v>
      </c>
      <c r="J557" t="s">
        <v>659</v>
      </c>
      <c r="K557" t="s">
        <v>660</v>
      </c>
      <c r="L557">
        <v>1374</v>
      </c>
      <c r="N557">
        <v>1013</v>
      </c>
      <c r="O557" t="s">
        <v>661</v>
      </c>
      <c r="P557" t="s">
        <v>661</v>
      </c>
      <c r="Q557">
        <v>1</v>
      </c>
      <c r="W557">
        <v>0</v>
      </c>
      <c r="X557">
        <v>-1347562341</v>
      </c>
      <c r="Y557">
        <v>0.96</v>
      </c>
      <c r="AA557">
        <v>1</v>
      </c>
      <c r="AB557">
        <v>0</v>
      </c>
      <c r="AC557">
        <v>0</v>
      </c>
      <c r="AD557">
        <v>0</v>
      </c>
      <c r="AE557">
        <v>1</v>
      </c>
      <c r="AF557">
        <v>0</v>
      </c>
      <c r="AG557">
        <v>0</v>
      </c>
      <c r="AH557">
        <v>0</v>
      </c>
      <c r="AI557">
        <v>1</v>
      </c>
      <c r="AJ557">
        <v>1</v>
      </c>
      <c r="AK557">
        <v>1</v>
      </c>
      <c r="AL557">
        <v>1</v>
      </c>
      <c r="AN557">
        <v>0</v>
      </c>
      <c r="AO557">
        <v>1</v>
      </c>
      <c r="AP557">
        <v>0</v>
      </c>
      <c r="AQ557">
        <v>0</v>
      </c>
      <c r="AR557">
        <v>0</v>
      </c>
      <c r="AS557" t="s">
        <v>3</v>
      </c>
      <c r="AT557">
        <v>0.96</v>
      </c>
      <c r="AU557" t="s">
        <v>3</v>
      </c>
      <c r="AV557">
        <v>0</v>
      </c>
      <c r="AW557">
        <v>2</v>
      </c>
      <c r="AX557">
        <v>76148943</v>
      </c>
      <c r="AY557">
        <v>1</v>
      </c>
      <c r="AZ557">
        <v>0</v>
      </c>
      <c r="BA557">
        <v>563</v>
      </c>
      <c r="BB557">
        <v>0</v>
      </c>
      <c r="BC557">
        <v>0</v>
      </c>
      <c r="BD557">
        <v>0</v>
      </c>
      <c r="BE557">
        <v>0</v>
      </c>
      <c r="BF557">
        <v>0</v>
      </c>
      <c r="BG557">
        <v>0</v>
      </c>
      <c r="BH557">
        <v>0</v>
      </c>
      <c r="BI557">
        <v>0</v>
      </c>
      <c r="BJ557">
        <v>0</v>
      </c>
      <c r="BK557">
        <v>0</v>
      </c>
      <c r="BL557">
        <v>0</v>
      </c>
      <c r="BM557">
        <v>0</v>
      </c>
      <c r="BN557">
        <v>0</v>
      </c>
      <c r="BO557">
        <v>0</v>
      </c>
      <c r="BP557">
        <v>0</v>
      </c>
      <c r="BQ557">
        <v>0</v>
      </c>
      <c r="BR557">
        <v>0</v>
      </c>
      <c r="BS557">
        <v>0</v>
      </c>
      <c r="BT557">
        <v>0</v>
      </c>
      <c r="BU557">
        <v>0</v>
      </c>
      <c r="BV557">
        <v>0</v>
      </c>
      <c r="BW557">
        <v>0</v>
      </c>
      <c r="CX557">
        <f>Y557*Source!I262</f>
        <v>1.92</v>
      </c>
      <c r="CY557">
        <f t="shared" si="52"/>
        <v>1</v>
      </c>
      <c r="CZ557">
        <f t="shared" si="53"/>
        <v>1</v>
      </c>
      <c r="DA557">
        <f t="shared" si="54"/>
        <v>1</v>
      </c>
      <c r="DB557">
        <f t="shared" si="55"/>
        <v>0.96</v>
      </c>
      <c r="DC557">
        <f t="shared" si="56"/>
        <v>0</v>
      </c>
    </row>
    <row r="558" spans="1:107" x14ac:dyDescent="0.2">
      <c r="A558">
        <f>ROW(Source!A263)</f>
        <v>263</v>
      </c>
      <c r="B558">
        <v>76147894</v>
      </c>
      <c r="C558">
        <v>76148921</v>
      </c>
      <c r="D558">
        <v>42331666</v>
      </c>
      <c r="E558">
        <v>1</v>
      </c>
      <c r="F558">
        <v>1</v>
      </c>
      <c r="G558">
        <v>1</v>
      </c>
      <c r="H558">
        <v>1</v>
      </c>
      <c r="I558" t="s">
        <v>647</v>
      </c>
      <c r="J558" t="s">
        <v>3</v>
      </c>
      <c r="K558" t="s">
        <v>648</v>
      </c>
      <c r="L558">
        <v>1369</v>
      </c>
      <c r="N558">
        <v>1013</v>
      </c>
      <c r="O558" t="s">
        <v>623</v>
      </c>
      <c r="P558" t="s">
        <v>623</v>
      </c>
      <c r="Q558">
        <v>1</v>
      </c>
      <c r="W558">
        <v>0</v>
      </c>
      <c r="X558">
        <v>-908094922</v>
      </c>
      <c r="Y558">
        <v>5.4969999999999999</v>
      </c>
      <c r="AA558">
        <v>0</v>
      </c>
      <c r="AB558">
        <v>0</v>
      </c>
      <c r="AC558">
        <v>0</v>
      </c>
      <c r="AD558">
        <v>10.06</v>
      </c>
      <c r="AE558">
        <v>0</v>
      </c>
      <c r="AF558">
        <v>0</v>
      </c>
      <c r="AG558">
        <v>0</v>
      </c>
      <c r="AH558">
        <v>10.06</v>
      </c>
      <c r="AI558">
        <v>1</v>
      </c>
      <c r="AJ558">
        <v>1</v>
      </c>
      <c r="AK558">
        <v>1</v>
      </c>
      <c r="AL558">
        <v>1</v>
      </c>
      <c r="AN558">
        <v>0</v>
      </c>
      <c r="AO558">
        <v>1</v>
      </c>
      <c r="AP558">
        <v>1</v>
      </c>
      <c r="AQ558">
        <v>0</v>
      </c>
      <c r="AR558">
        <v>0</v>
      </c>
      <c r="AS558" t="s">
        <v>3</v>
      </c>
      <c r="AT558">
        <v>4.78</v>
      </c>
      <c r="AU558" t="s">
        <v>24</v>
      </c>
      <c r="AV558">
        <v>1</v>
      </c>
      <c r="AW558">
        <v>2</v>
      </c>
      <c r="AX558">
        <v>76148933</v>
      </c>
      <c r="AY558">
        <v>1</v>
      </c>
      <c r="AZ558">
        <v>0</v>
      </c>
      <c r="BA558">
        <v>564</v>
      </c>
      <c r="BB558">
        <v>0</v>
      </c>
      <c r="BC558">
        <v>0</v>
      </c>
      <c r="BD558">
        <v>0</v>
      </c>
      <c r="BE558">
        <v>0</v>
      </c>
      <c r="BF558">
        <v>0</v>
      </c>
      <c r="BG558">
        <v>0</v>
      </c>
      <c r="BH558">
        <v>0</v>
      </c>
      <c r="BI558">
        <v>0</v>
      </c>
      <c r="BJ558">
        <v>0</v>
      </c>
      <c r="BK558">
        <v>0</v>
      </c>
      <c r="BL558">
        <v>0</v>
      </c>
      <c r="BM558">
        <v>0</v>
      </c>
      <c r="BN558">
        <v>0</v>
      </c>
      <c r="BO558">
        <v>0</v>
      </c>
      <c r="BP558">
        <v>0</v>
      </c>
      <c r="BQ558">
        <v>0</v>
      </c>
      <c r="BR558">
        <v>0</v>
      </c>
      <c r="BS558">
        <v>0</v>
      </c>
      <c r="BT558">
        <v>0</v>
      </c>
      <c r="BU558">
        <v>0</v>
      </c>
      <c r="BV558">
        <v>0</v>
      </c>
      <c r="BW558">
        <v>0</v>
      </c>
      <c r="CX558">
        <f>Y558*Source!I263</f>
        <v>10.994</v>
      </c>
      <c r="CY558">
        <f>AD558</f>
        <v>10.06</v>
      </c>
      <c r="CZ558">
        <f>AH558</f>
        <v>10.06</v>
      </c>
      <c r="DA558">
        <f>AL558</f>
        <v>1</v>
      </c>
      <c r="DB558">
        <f>ROUND((ROUND(AT558*CZ558,2)*1.15),6)</f>
        <v>55.3035</v>
      </c>
      <c r="DC558">
        <f>ROUND((ROUND(AT558*AG558,2)*1.15),6)</f>
        <v>0</v>
      </c>
    </row>
    <row r="559" spans="1:107" x14ac:dyDescent="0.2">
      <c r="A559">
        <f>ROW(Source!A263)</f>
        <v>263</v>
      </c>
      <c r="B559">
        <v>76147894</v>
      </c>
      <c r="C559">
        <v>76148921</v>
      </c>
      <c r="D559">
        <v>48900465</v>
      </c>
      <c r="E559">
        <v>1</v>
      </c>
      <c r="F559">
        <v>1</v>
      </c>
      <c r="G559">
        <v>1</v>
      </c>
      <c r="H559">
        <v>3</v>
      </c>
      <c r="I559" t="s">
        <v>775</v>
      </c>
      <c r="J559" t="s">
        <v>776</v>
      </c>
      <c r="K559" t="s">
        <v>777</v>
      </c>
      <c r="L559">
        <v>1348</v>
      </c>
      <c r="N559">
        <v>1009</v>
      </c>
      <c r="O559" t="s">
        <v>362</v>
      </c>
      <c r="P559" t="s">
        <v>362</v>
      </c>
      <c r="Q559">
        <v>1000</v>
      </c>
      <c r="W559">
        <v>0</v>
      </c>
      <c r="X559">
        <v>1575914215</v>
      </c>
      <c r="Y559">
        <v>1E-4</v>
      </c>
      <c r="AA559">
        <v>4770</v>
      </c>
      <c r="AB559">
        <v>0</v>
      </c>
      <c r="AC559">
        <v>0</v>
      </c>
      <c r="AD559">
        <v>0</v>
      </c>
      <c r="AE559">
        <v>4770</v>
      </c>
      <c r="AF559">
        <v>0</v>
      </c>
      <c r="AG559">
        <v>0</v>
      </c>
      <c r="AH559">
        <v>0</v>
      </c>
      <c r="AI559">
        <v>1</v>
      </c>
      <c r="AJ559">
        <v>1</v>
      </c>
      <c r="AK559">
        <v>1</v>
      </c>
      <c r="AL559">
        <v>1</v>
      </c>
      <c r="AN559">
        <v>0</v>
      </c>
      <c r="AO559">
        <v>1</v>
      </c>
      <c r="AP559">
        <v>0</v>
      </c>
      <c r="AQ559">
        <v>0</v>
      </c>
      <c r="AR559">
        <v>0</v>
      </c>
      <c r="AS559" t="s">
        <v>3</v>
      </c>
      <c r="AT559">
        <v>1E-4</v>
      </c>
      <c r="AU559" t="s">
        <v>3</v>
      </c>
      <c r="AV559">
        <v>0</v>
      </c>
      <c r="AW559">
        <v>2</v>
      </c>
      <c r="AX559">
        <v>76148934</v>
      </c>
      <c r="AY559">
        <v>1</v>
      </c>
      <c r="AZ559">
        <v>0</v>
      </c>
      <c r="BA559">
        <v>565</v>
      </c>
      <c r="BB559">
        <v>0</v>
      </c>
      <c r="BC559">
        <v>0</v>
      </c>
      <c r="BD559">
        <v>0</v>
      </c>
      <c r="BE559">
        <v>0</v>
      </c>
      <c r="BF559">
        <v>0</v>
      </c>
      <c r="BG559">
        <v>0</v>
      </c>
      <c r="BH559">
        <v>0</v>
      </c>
      <c r="BI559">
        <v>0</v>
      </c>
      <c r="BJ559">
        <v>0</v>
      </c>
      <c r="BK559">
        <v>0</v>
      </c>
      <c r="BL559">
        <v>0</v>
      </c>
      <c r="BM559">
        <v>0</v>
      </c>
      <c r="BN559">
        <v>0</v>
      </c>
      <c r="BO559">
        <v>0</v>
      </c>
      <c r="BP559">
        <v>0</v>
      </c>
      <c r="BQ559">
        <v>0</v>
      </c>
      <c r="BR559">
        <v>0</v>
      </c>
      <c r="BS559">
        <v>0</v>
      </c>
      <c r="BT559">
        <v>0</v>
      </c>
      <c r="BU559">
        <v>0</v>
      </c>
      <c r="BV559">
        <v>0</v>
      </c>
      <c r="BW559">
        <v>0</v>
      </c>
      <c r="CX559">
        <f>Y559*Source!I263</f>
        <v>2.0000000000000001E-4</v>
      </c>
      <c r="CY559">
        <f t="shared" ref="CY559:CY568" si="57">AA559</f>
        <v>4770</v>
      </c>
      <c r="CZ559">
        <f t="shared" ref="CZ559:CZ568" si="58">AE559</f>
        <v>4770</v>
      </c>
      <c r="DA559">
        <f t="shared" ref="DA559:DA568" si="59">AI559</f>
        <v>1</v>
      </c>
      <c r="DB559">
        <f t="shared" ref="DB559:DB568" si="60">ROUND(ROUND(AT559*CZ559,2),6)</f>
        <v>0.48</v>
      </c>
      <c r="DC559">
        <f t="shared" ref="DC559:DC568" si="61">ROUND(ROUND(AT559*AG559,2),6)</f>
        <v>0</v>
      </c>
    </row>
    <row r="560" spans="1:107" x14ac:dyDescent="0.2">
      <c r="A560">
        <f>ROW(Source!A263)</f>
        <v>263</v>
      </c>
      <c r="B560">
        <v>76147894</v>
      </c>
      <c r="C560">
        <v>76148921</v>
      </c>
      <c r="D560">
        <v>48903162</v>
      </c>
      <c r="E560">
        <v>1</v>
      </c>
      <c r="F560">
        <v>1</v>
      </c>
      <c r="G560">
        <v>1</v>
      </c>
      <c r="H560">
        <v>3</v>
      </c>
      <c r="I560" t="s">
        <v>831</v>
      </c>
      <c r="J560" t="s">
        <v>832</v>
      </c>
      <c r="K560" t="s">
        <v>833</v>
      </c>
      <c r="L560">
        <v>1348</v>
      </c>
      <c r="N560">
        <v>1009</v>
      </c>
      <c r="O560" t="s">
        <v>362</v>
      </c>
      <c r="P560" t="s">
        <v>362</v>
      </c>
      <c r="Q560">
        <v>1000</v>
      </c>
      <c r="W560">
        <v>0</v>
      </c>
      <c r="X560">
        <v>-1043791108</v>
      </c>
      <c r="Y560">
        <v>3.0000000000000001E-5</v>
      </c>
      <c r="AA560">
        <v>22533</v>
      </c>
      <c r="AB560">
        <v>0</v>
      </c>
      <c r="AC560">
        <v>0</v>
      </c>
      <c r="AD560">
        <v>0</v>
      </c>
      <c r="AE560">
        <v>22533</v>
      </c>
      <c r="AF560">
        <v>0</v>
      </c>
      <c r="AG560">
        <v>0</v>
      </c>
      <c r="AH560">
        <v>0</v>
      </c>
      <c r="AI560">
        <v>1</v>
      </c>
      <c r="AJ560">
        <v>1</v>
      </c>
      <c r="AK560">
        <v>1</v>
      </c>
      <c r="AL560">
        <v>1</v>
      </c>
      <c r="AN560">
        <v>0</v>
      </c>
      <c r="AO560">
        <v>1</v>
      </c>
      <c r="AP560">
        <v>0</v>
      </c>
      <c r="AQ560">
        <v>0</v>
      </c>
      <c r="AR560">
        <v>0</v>
      </c>
      <c r="AS560" t="s">
        <v>3</v>
      </c>
      <c r="AT560">
        <v>3.0000000000000001E-5</v>
      </c>
      <c r="AU560" t="s">
        <v>3</v>
      </c>
      <c r="AV560">
        <v>0</v>
      </c>
      <c r="AW560">
        <v>2</v>
      </c>
      <c r="AX560">
        <v>76148935</v>
      </c>
      <c r="AY560">
        <v>1</v>
      </c>
      <c r="AZ560">
        <v>0</v>
      </c>
      <c r="BA560">
        <v>566</v>
      </c>
      <c r="BB560">
        <v>0</v>
      </c>
      <c r="BC560">
        <v>0</v>
      </c>
      <c r="BD560">
        <v>0</v>
      </c>
      <c r="BE560">
        <v>0</v>
      </c>
      <c r="BF560">
        <v>0</v>
      </c>
      <c r="BG560">
        <v>0</v>
      </c>
      <c r="BH560">
        <v>0</v>
      </c>
      <c r="BI560">
        <v>0</v>
      </c>
      <c r="BJ560">
        <v>0</v>
      </c>
      <c r="BK560">
        <v>0</v>
      </c>
      <c r="BL560">
        <v>0</v>
      </c>
      <c r="BM560">
        <v>0</v>
      </c>
      <c r="BN560">
        <v>0</v>
      </c>
      <c r="BO560">
        <v>0</v>
      </c>
      <c r="BP560">
        <v>0</v>
      </c>
      <c r="BQ560">
        <v>0</v>
      </c>
      <c r="BR560">
        <v>0</v>
      </c>
      <c r="BS560">
        <v>0</v>
      </c>
      <c r="BT560">
        <v>0</v>
      </c>
      <c r="BU560">
        <v>0</v>
      </c>
      <c r="BV560">
        <v>0</v>
      </c>
      <c r="BW560">
        <v>0</v>
      </c>
      <c r="CX560">
        <f>Y560*Source!I263</f>
        <v>6.0000000000000002E-5</v>
      </c>
      <c r="CY560">
        <f t="shared" si="57"/>
        <v>22533</v>
      </c>
      <c r="CZ560">
        <f t="shared" si="58"/>
        <v>22533</v>
      </c>
      <c r="DA560">
        <f t="shared" si="59"/>
        <v>1</v>
      </c>
      <c r="DB560">
        <f t="shared" si="60"/>
        <v>0.68</v>
      </c>
      <c r="DC560">
        <f t="shared" si="61"/>
        <v>0</v>
      </c>
    </row>
    <row r="561" spans="1:107" x14ac:dyDescent="0.2">
      <c r="A561">
        <f>ROW(Source!A263)</f>
        <v>263</v>
      </c>
      <c r="B561">
        <v>76147894</v>
      </c>
      <c r="C561">
        <v>76148921</v>
      </c>
      <c r="D561">
        <v>48903311</v>
      </c>
      <c r="E561">
        <v>1</v>
      </c>
      <c r="F561">
        <v>1</v>
      </c>
      <c r="G561">
        <v>1</v>
      </c>
      <c r="H561">
        <v>3</v>
      </c>
      <c r="I561" t="s">
        <v>834</v>
      </c>
      <c r="J561" t="s">
        <v>835</v>
      </c>
      <c r="K561" t="s">
        <v>836</v>
      </c>
      <c r="L561">
        <v>1348</v>
      </c>
      <c r="N561">
        <v>1009</v>
      </c>
      <c r="O561" t="s">
        <v>362</v>
      </c>
      <c r="P561" t="s">
        <v>362</v>
      </c>
      <c r="Q561">
        <v>1000</v>
      </c>
      <c r="W561">
        <v>0</v>
      </c>
      <c r="X561">
        <v>-1975454576</v>
      </c>
      <c r="Y561">
        <v>2.0000000000000002E-5</v>
      </c>
      <c r="AA561">
        <v>6389</v>
      </c>
      <c r="AB561">
        <v>0</v>
      </c>
      <c r="AC561">
        <v>0</v>
      </c>
      <c r="AD561">
        <v>0</v>
      </c>
      <c r="AE561">
        <v>6389</v>
      </c>
      <c r="AF561">
        <v>0</v>
      </c>
      <c r="AG561">
        <v>0</v>
      </c>
      <c r="AH561">
        <v>0</v>
      </c>
      <c r="AI561">
        <v>1</v>
      </c>
      <c r="AJ561">
        <v>1</v>
      </c>
      <c r="AK561">
        <v>1</v>
      </c>
      <c r="AL561">
        <v>1</v>
      </c>
      <c r="AN561">
        <v>0</v>
      </c>
      <c r="AO561">
        <v>1</v>
      </c>
      <c r="AP561">
        <v>0</v>
      </c>
      <c r="AQ561">
        <v>0</v>
      </c>
      <c r="AR561">
        <v>0</v>
      </c>
      <c r="AS561" t="s">
        <v>3</v>
      </c>
      <c r="AT561">
        <v>2.0000000000000002E-5</v>
      </c>
      <c r="AU561" t="s">
        <v>3</v>
      </c>
      <c r="AV561">
        <v>0</v>
      </c>
      <c r="AW561">
        <v>2</v>
      </c>
      <c r="AX561">
        <v>76148936</v>
      </c>
      <c r="AY561">
        <v>1</v>
      </c>
      <c r="AZ561">
        <v>0</v>
      </c>
      <c r="BA561">
        <v>567</v>
      </c>
      <c r="BB561">
        <v>0</v>
      </c>
      <c r="BC561">
        <v>0</v>
      </c>
      <c r="BD561">
        <v>0</v>
      </c>
      <c r="BE561">
        <v>0</v>
      </c>
      <c r="BF561">
        <v>0</v>
      </c>
      <c r="BG561">
        <v>0</v>
      </c>
      <c r="BH561">
        <v>0</v>
      </c>
      <c r="BI561">
        <v>0</v>
      </c>
      <c r="BJ561">
        <v>0</v>
      </c>
      <c r="BK561">
        <v>0</v>
      </c>
      <c r="BL561">
        <v>0</v>
      </c>
      <c r="BM561">
        <v>0</v>
      </c>
      <c r="BN561">
        <v>0</v>
      </c>
      <c r="BO561">
        <v>0</v>
      </c>
      <c r="BP561">
        <v>0</v>
      </c>
      <c r="BQ561">
        <v>0</v>
      </c>
      <c r="BR561">
        <v>0</v>
      </c>
      <c r="BS561">
        <v>0</v>
      </c>
      <c r="BT561">
        <v>0</v>
      </c>
      <c r="BU561">
        <v>0</v>
      </c>
      <c r="BV561">
        <v>0</v>
      </c>
      <c r="BW561">
        <v>0</v>
      </c>
      <c r="CX561">
        <f>Y561*Source!I263</f>
        <v>4.0000000000000003E-5</v>
      </c>
      <c r="CY561">
        <f t="shared" si="57"/>
        <v>6389</v>
      </c>
      <c r="CZ561">
        <f t="shared" si="58"/>
        <v>6389</v>
      </c>
      <c r="DA561">
        <f t="shared" si="59"/>
        <v>1</v>
      </c>
      <c r="DB561">
        <f t="shared" si="60"/>
        <v>0.13</v>
      </c>
      <c r="DC561">
        <f t="shared" si="61"/>
        <v>0</v>
      </c>
    </row>
    <row r="562" spans="1:107" x14ac:dyDescent="0.2">
      <c r="A562">
        <f>ROW(Source!A263)</f>
        <v>263</v>
      </c>
      <c r="B562">
        <v>76147894</v>
      </c>
      <c r="C562">
        <v>76148921</v>
      </c>
      <c r="D562">
        <v>48907270</v>
      </c>
      <c r="E562">
        <v>1</v>
      </c>
      <c r="F562">
        <v>1</v>
      </c>
      <c r="G562">
        <v>1</v>
      </c>
      <c r="H562">
        <v>3</v>
      </c>
      <c r="I562" t="s">
        <v>360</v>
      </c>
      <c r="J562" t="s">
        <v>363</v>
      </c>
      <c r="K562" t="s">
        <v>701</v>
      </c>
      <c r="L562">
        <v>1348</v>
      </c>
      <c r="N562">
        <v>1009</v>
      </c>
      <c r="O562" t="s">
        <v>362</v>
      </c>
      <c r="P562" t="s">
        <v>362</v>
      </c>
      <c r="Q562">
        <v>1000</v>
      </c>
      <c r="W562">
        <v>0</v>
      </c>
      <c r="X562">
        <v>-1865903931</v>
      </c>
      <c r="Y562">
        <v>1.0000000000000001E-5</v>
      </c>
      <c r="AA562">
        <v>9040.01</v>
      </c>
      <c r="AB562">
        <v>0</v>
      </c>
      <c r="AC562">
        <v>0</v>
      </c>
      <c r="AD562">
        <v>0</v>
      </c>
      <c r="AE562">
        <v>9040.01</v>
      </c>
      <c r="AF562">
        <v>0</v>
      </c>
      <c r="AG562">
        <v>0</v>
      </c>
      <c r="AH562">
        <v>0</v>
      </c>
      <c r="AI562">
        <v>1</v>
      </c>
      <c r="AJ562">
        <v>1</v>
      </c>
      <c r="AK562">
        <v>1</v>
      </c>
      <c r="AL562">
        <v>1</v>
      </c>
      <c r="AN562">
        <v>0</v>
      </c>
      <c r="AO562">
        <v>1</v>
      </c>
      <c r="AP562">
        <v>0</v>
      </c>
      <c r="AQ562">
        <v>0</v>
      </c>
      <c r="AR562">
        <v>0</v>
      </c>
      <c r="AS562" t="s">
        <v>3</v>
      </c>
      <c r="AT562">
        <v>1.0000000000000001E-5</v>
      </c>
      <c r="AU562" t="s">
        <v>3</v>
      </c>
      <c r="AV562">
        <v>0</v>
      </c>
      <c r="AW562">
        <v>2</v>
      </c>
      <c r="AX562">
        <v>76148937</v>
      </c>
      <c r="AY562">
        <v>1</v>
      </c>
      <c r="AZ562">
        <v>0</v>
      </c>
      <c r="BA562">
        <v>568</v>
      </c>
      <c r="BB562">
        <v>0</v>
      </c>
      <c r="BC562">
        <v>0</v>
      </c>
      <c r="BD562">
        <v>0</v>
      </c>
      <c r="BE562">
        <v>0</v>
      </c>
      <c r="BF562">
        <v>0</v>
      </c>
      <c r="BG562">
        <v>0</v>
      </c>
      <c r="BH562">
        <v>0</v>
      </c>
      <c r="BI562">
        <v>0</v>
      </c>
      <c r="BJ562">
        <v>0</v>
      </c>
      <c r="BK562">
        <v>0</v>
      </c>
      <c r="BL562">
        <v>0</v>
      </c>
      <c r="BM562">
        <v>0</v>
      </c>
      <c r="BN562">
        <v>0</v>
      </c>
      <c r="BO562">
        <v>0</v>
      </c>
      <c r="BP562">
        <v>0</v>
      </c>
      <c r="BQ562">
        <v>0</v>
      </c>
      <c r="BR562">
        <v>0</v>
      </c>
      <c r="BS562">
        <v>0</v>
      </c>
      <c r="BT562">
        <v>0</v>
      </c>
      <c r="BU562">
        <v>0</v>
      </c>
      <c r="BV562">
        <v>0</v>
      </c>
      <c r="BW562">
        <v>0</v>
      </c>
      <c r="CX562">
        <f>Y562*Source!I263</f>
        <v>2.0000000000000002E-5</v>
      </c>
      <c r="CY562">
        <f t="shared" si="57"/>
        <v>9040.01</v>
      </c>
      <c r="CZ562">
        <f t="shared" si="58"/>
        <v>9040.01</v>
      </c>
      <c r="DA562">
        <f t="shared" si="59"/>
        <v>1</v>
      </c>
      <c r="DB562">
        <f t="shared" si="60"/>
        <v>0.09</v>
      </c>
      <c r="DC562">
        <f t="shared" si="61"/>
        <v>0</v>
      </c>
    </row>
    <row r="563" spans="1:107" x14ac:dyDescent="0.2">
      <c r="A563">
        <f>ROW(Source!A263)</f>
        <v>263</v>
      </c>
      <c r="B563">
        <v>76147894</v>
      </c>
      <c r="C563">
        <v>76148921</v>
      </c>
      <c r="D563">
        <v>48903406</v>
      </c>
      <c r="E563">
        <v>1</v>
      </c>
      <c r="F563">
        <v>1</v>
      </c>
      <c r="G563">
        <v>1</v>
      </c>
      <c r="H563">
        <v>3</v>
      </c>
      <c r="I563" t="s">
        <v>837</v>
      </c>
      <c r="J563" t="s">
        <v>838</v>
      </c>
      <c r="K563" t="s">
        <v>839</v>
      </c>
      <c r="L563">
        <v>1346</v>
      </c>
      <c r="N563">
        <v>1009</v>
      </c>
      <c r="O563" t="s">
        <v>414</v>
      </c>
      <c r="P563" t="s">
        <v>414</v>
      </c>
      <c r="Q563">
        <v>1</v>
      </c>
      <c r="W563">
        <v>0</v>
      </c>
      <c r="X563">
        <v>-552633677</v>
      </c>
      <c r="Y563">
        <v>1.4E-2</v>
      </c>
      <c r="AA563">
        <v>32.6</v>
      </c>
      <c r="AB563">
        <v>0</v>
      </c>
      <c r="AC563">
        <v>0</v>
      </c>
      <c r="AD563">
        <v>0</v>
      </c>
      <c r="AE563">
        <v>32.6</v>
      </c>
      <c r="AF563">
        <v>0</v>
      </c>
      <c r="AG563">
        <v>0</v>
      </c>
      <c r="AH563">
        <v>0</v>
      </c>
      <c r="AI563">
        <v>1</v>
      </c>
      <c r="AJ563">
        <v>1</v>
      </c>
      <c r="AK563">
        <v>1</v>
      </c>
      <c r="AL563">
        <v>1</v>
      </c>
      <c r="AN563">
        <v>0</v>
      </c>
      <c r="AO563">
        <v>1</v>
      </c>
      <c r="AP563">
        <v>0</v>
      </c>
      <c r="AQ563">
        <v>0</v>
      </c>
      <c r="AR563">
        <v>0</v>
      </c>
      <c r="AS563" t="s">
        <v>3</v>
      </c>
      <c r="AT563">
        <v>1.4E-2</v>
      </c>
      <c r="AU563" t="s">
        <v>3</v>
      </c>
      <c r="AV563">
        <v>0</v>
      </c>
      <c r="AW563">
        <v>2</v>
      </c>
      <c r="AX563">
        <v>76148938</v>
      </c>
      <c r="AY563">
        <v>1</v>
      </c>
      <c r="AZ563">
        <v>0</v>
      </c>
      <c r="BA563">
        <v>569</v>
      </c>
      <c r="BB563">
        <v>0</v>
      </c>
      <c r="BC563">
        <v>0</v>
      </c>
      <c r="BD563">
        <v>0</v>
      </c>
      <c r="BE563">
        <v>0</v>
      </c>
      <c r="BF563">
        <v>0</v>
      </c>
      <c r="BG563">
        <v>0</v>
      </c>
      <c r="BH563">
        <v>0</v>
      </c>
      <c r="BI563">
        <v>0</v>
      </c>
      <c r="BJ563">
        <v>0</v>
      </c>
      <c r="BK563">
        <v>0</v>
      </c>
      <c r="BL563">
        <v>0</v>
      </c>
      <c r="BM563">
        <v>0</v>
      </c>
      <c r="BN563">
        <v>0</v>
      </c>
      <c r="BO563">
        <v>0</v>
      </c>
      <c r="BP563">
        <v>0</v>
      </c>
      <c r="BQ563">
        <v>0</v>
      </c>
      <c r="BR563">
        <v>0</v>
      </c>
      <c r="BS563">
        <v>0</v>
      </c>
      <c r="BT563">
        <v>0</v>
      </c>
      <c r="BU563">
        <v>0</v>
      </c>
      <c r="BV563">
        <v>0</v>
      </c>
      <c r="BW563">
        <v>0</v>
      </c>
      <c r="CX563">
        <f>Y563*Source!I263</f>
        <v>2.8000000000000001E-2</v>
      </c>
      <c r="CY563">
        <f t="shared" si="57"/>
        <v>32.6</v>
      </c>
      <c r="CZ563">
        <f t="shared" si="58"/>
        <v>32.6</v>
      </c>
      <c r="DA563">
        <f t="shared" si="59"/>
        <v>1</v>
      </c>
      <c r="DB563">
        <f t="shared" si="60"/>
        <v>0.46</v>
      </c>
      <c r="DC563">
        <f t="shared" si="61"/>
        <v>0</v>
      </c>
    </row>
    <row r="564" spans="1:107" x14ac:dyDescent="0.2">
      <c r="A564">
        <f>ROW(Source!A263)</f>
        <v>263</v>
      </c>
      <c r="B564">
        <v>76147894</v>
      </c>
      <c r="C564">
        <v>76148921</v>
      </c>
      <c r="D564">
        <v>48900998</v>
      </c>
      <c r="E564">
        <v>1</v>
      </c>
      <c r="F564">
        <v>1</v>
      </c>
      <c r="G564">
        <v>1</v>
      </c>
      <c r="H564">
        <v>3</v>
      </c>
      <c r="I564" t="s">
        <v>807</v>
      </c>
      <c r="J564" t="s">
        <v>808</v>
      </c>
      <c r="K564" t="s">
        <v>809</v>
      </c>
      <c r="L564">
        <v>1346</v>
      </c>
      <c r="N564">
        <v>1009</v>
      </c>
      <c r="O564" t="s">
        <v>414</v>
      </c>
      <c r="P564" t="s">
        <v>414</v>
      </c>
      <c r="Q564">
        <v>1</v>
      </c>
      <c r="W564">
        <v>0</v>
      </c>
      <c r="X564">
        <v>-1154872161</v>
      </c>
      <c r="Y564">
        <v>0.15</v>
      </c>
      <c r="AA564">
        <v>30.4</v>
      </c>
      <c r="AB564">
        <v>0</v>
      </c>
      <c r="AC564">
        <v>0</v>
      </c>
      <c r="AD564">
        <v>0</v>
      </c>
      <c r="AE564">
        <v>30.4</v>
      </c>
      <c r="AF564">
        <v>0</v>
      </c>
      <c r="AG564">
        <v>0</v>
      </c>
      <c r="AH564">
        <v>0</v>
      </c>
      <c r="AI564">
        <v>1</v>
      </c>
      <c r="AJ564">
        <v>1</v>
      </c>
      <c r="AK564">
        <v>1</v>
      </c>
      <c r="AL564">
        <v>1</v>
      </c>
      <c r="AN564">
        <v>0</v>
      </c>
      <c r="AO564">
        <v>1</v>
      </c>
      <c r="AP564">
        <v>0</v>
      </c>
      <c r="AQ564">
        <v>0</v>
      </c>
      <c r="AR564">
        <v>0</v>
      </c>
      <c r="AS564" t="s">
        <v>3</v>
      </c>
      <c r="AT564">
        <v>0.15</v>
      </c>
      <c r="AU564" t="s">
        <v>3</v>
      </c>
      <c r="AV564">
        <v>0</v>
      </c>
      <c r="AW564">
        <v>2</v>
      </c>
      <c r="AX564">
        <v>76148939</v>
      </c>
      <c r="AY564">
        <v>1</v>
      </c>
      <c r="AZ564">
        <v>0</v>
      </c>
      <c r="BA564">
        <v>570</v>
      </c>
      <c r="BB564">
        <v>0</v>
      </c>
      <c r="BC564">
        <v>0</v>
      </c>
      <c r="BD564">
        <v>0</v>
      </c>
      <c r="BE564">
        <v>0</v>
      </c>
      <c r="BF564">
        <v>0</v>
      </c>
      <c r="BG564">
        <v>0</v>
      </c>
      <c r="BH564">
        <v>0</v>
      </c>
      <c r="BI564">
        <v>0</v>
      </c>
      <c r="BJ564">
        <v>0</v>
      </c>
      <c r="BK564">
        <v>0</v>
      </c>
      <c r="BL564">
        <v>0</v>
      </c>
      <c r="BM564">
        <v>0</v>
      </c>
      <c r="BN564">
        <v>0</v>
      </c>
      <c r="BO564">
        <v>0</v>
      </c>
      <c r="BP564">
        <v>0</v>
      </c>
      <c r="BQ564">
        <v>0</v>
      </c>
      <c r="BR564">
        <v>0</v>
      </c>
      <c r="BS564">
        <v>0</v>
      </c>
      <c r="BT564">
        <v>0</v>
      </c>
      <c r="BU564">
        <v>0</v>
      </c>
      <c r="BV564">
        <v>0</v>
      </c>
      <c r="BW564">
        <v>0</v>
      </c>
      <c r="CX564">
        <f>Y564*Source!I263</f>
        <v>0.3</v>
      </c>
      <c r="CY564">
        <f t="shared" si="57"/>
        <v>30.4</v>
      </c>
      <c r="CZ564">
        <f t="shared" si="58"/>
        <v>30.4</v>
      </c>
      <c r="DA564">
        <f t="shared" si="59"/>
        <v>1</v>
      </c>
      <c r="DB564">
        <f t="shared" si="60"/>
        <v>4.5599999999999996</v>
      </c>
      <c r="DC564">
        <f t="shared" si="61"/>
        <v>0</v>
      </c>
    </row>
    <row r="565" spans="1:107" x14ac:dyDescent="0.2">
      <c r="A565">
        <f>ROW(Source!A263)</f>
        <v>263</v>
      </c>
      <c r="B565">
        <v>76147894</v>
      </c>
      <c r="C565">
        <v>76148921</v>
      </c>
      <c r="D565">
        <v>48903670</v>
      </c>
      <c r="E565">
        <v>1</v>
      </c>
      <c r="F565">
        <v>1</v>
      </c>
      <c r="G565">
        <v>1</v>
      </c>
      <c r="H565">
        <v>3</v>
      </c>
      <c r="I565" t="s">
        <v>810</v>
      </c>
      <c r="J565" t="s">
        <v>811</v>
      </c>
      <c r="K565" t="s">
        <v>812</v>
      </c>
      <c r="L565">
        <v>1346</v>
      </c>
      <c r="N565">
        <v>1009</v>
      </c>
      <c r="O565" t="s">
        <v>414</v>
      </c>
      <c r="P565" t="s">
        <v>414</v>
      </c>
      <c r="Q565">
        <v>1</v>
      </c>
      <c r="W565">
        <v>0</v>
      </c>
      <c r="X565">
        <v>1737689508</v>
      </c>
      <c r="Y565">
        <v>0.02</v>
      </c>
      <c r="AA565">
        <v>250</v>
      </c>
      <c r="AB565">
        <v>0</v>
      </c>
      <c r="AC565">
        <v>0</v>
      </c>
      <c r="AD565">
        <v>0</v>
      </c>
      <c r="AE565">
        <v>250</v>
      </c>
      <c r="AF565">
        <v>0</v>
      </c>
      <c r="AG565">
        <v>0</v>
      </c>
      <c r="AH565">
        <v>0</v>
      </c>
      <c r="AI565">
        <v>1</v>
      </c>
      <c r="AJ565">
        <v>1</v>
      </c>
      <c r="AK565">
        <v>1</v>
      </c>
      <c r="AL565">
        <v>1</v>
      </c>
      <c r="AN565">
        <v>0</v>
      </c>
      <c r="AO565">
        <v>1</v>
      </c>
      <c r="AP565">
        <v>0</v>
      </c>
      <c r="AQ565">
        <v>0</v>
      </c>
      <c r="AR565">
        <v>0</v>
      </c>
      <c r="AS565" t="s">
        <v>3</v>
      </c>
      <c r="AT565">
        <v>0.02</v>
      </c>
      <c r="AU565" t="s">
        <v>3</v>
      </c>
      <c r="AV565">
        <v>0</v>
      </c>
      <c r="AW565">
        <v>2</v>
      </c>
      <c r="AX565">
        <v>76148940</v>
      </c>
      <c r="AY565">
        <v>1</v>
      </c>
      <c r="AZ565">
        <v>0</v>
      </c>
      <c r="BA565">
        <v>571</v>
      </c>
      <c r="BB565">
        <v>0</v>
      </c>
      <c r="BC565">
        <v>0</v>
      </c>
      <c r="BD565">
        <v>0</v>
      </c>
      <c r="BE565">
        <v>0</v>
      </c>
      <c r="BF565">
        <v>0</v>
      </c>
      <c r="BG565">
        <v>0</v>
      </c>
      <c r="BH565">
        <v>0</v>
      </c>
      <c r="BI565">
        <v>0</v>
      </c>
      <c r="BJ565">
        <v>0</v>
      </c>
      <c r="BK565">
        <v>0</v>
      </c>
      <c r="BL565">
        <v>0</v>
      </c>
      <c r="BM565">
        <v>0</v>
      </c>
      <c r="BN565">
        <v>0</v>
      </c>
      <c r="BO565">
        <v>0</v>
      </c>
      <c r="BP565">
        <v>0</v>
      </c>
      <c r="BQ565">
        <v>0</v>
      </c>
      <c r="BR565">
        <v>0</v>
      </c>
      <c r="BS565">
        <v>0</v>
      </c>
      <c r="BT565">
        <v>0</v>
      </c>
      <c r="BU565">
        <v>0</v>
      </c>
      <c r="BV565">
        <v>0</v>
      </c>
      <c r="BW565">
        <v>0</v>
      </c>
      <c r="CX565">
        <f>Y565*Source!I263</f>
        <v>0.04</v>
      </c>
      <c r="CY565">
        <f t="shared" si="57"/>
        <v>250</v>
      </c>
      <c r="CZ565">
        <f t="shared" si="58"/>
        <v>250</v>
      </c>
      <c r="DA565">
        <f t="shared" si="59"/>
        <v>1</v>
      </c>
      <c r="DB565">
        <f t="shared" si="60"/>
        <v>5</v>
      </c>
      <c r="DC565">
        <f t="shared" si="61"/>
        <v>0</v>
      </c>
    </row>
    <row r="566" spans="1:107" x14ac:dyDescent="0.2">
      <c r="A566">
        <f>ROW(Source!A263)</f>
        <v>263</v>
      </c>
      <c r="B566">
        <v>76147894</v>
      </c>
      <c r="C566">
        <v>76148921</v>
      </c>
      <c r="D566">
        <v>48908482</v>
      </c>
      <c r="E566">
        <v>1</v>
      </c>
      <c r="F566">
        <v>1</v>
      </c>
      <c r="G566">
        <v>1</v>
      </c>
      <c r="H566">
        <v>3</v>
      </c>
      <c r="I566" t="s">
        <v>840</v>
      </c>
      <c r="J566" t="s">
        <v>841</v>
      </c>
      <c r="K566" t="s">
        <v>842</v>
      </c>
      <c r="L566">
        <v>1339</v>
      </c>
      <c r="N566">
        <v>1007</v>
      </c>
      <c r="O566" t="s">
        <v>643</v>
      </c>
      <c r="P566" t="s">
        <v>643</v>
      </c>
      <c r="Q566">
        <v>1</v>
      </c>
      <c r="W566">
        <v>0</v>
      </c>
      <c r="X566">
        <v>-206074256</v>
      </c>
      <c r="Y566">
        <v>6.0000000000000001E-3</v>
      </c>
      <c r="AA566">
        <v>1414.5</v>
      </c>
      <c r="AB566">
        <v>0</v>
      </c>
      <c r="AC566">
        <v>0</v>
      </c>
      <c r="AD566">
        <v>0</v>
      </c>
      <c r="AE566">
        <v>1414.5</v>
      </c>
      <c r="AF566">
        <v>0</v>
      </c>
      <c r="AG566">
        <v>0</v>
      </c>
      <c r="AH566">
        <v>0</v>
      </c>
      <c r="AI566">
        <v>1</v>
      </c>
      <c r="AJ566">
        <v>1</v>
      </c>
      <c r="AK566">
        <v>1</v>
      </c>
      <c r="AL566">
        <v>1</v>
      </c>
      <c r="AN566">
        <v>0</v>
      </c>
      <c r="AO566">
        <v>1</v>
      </c>
      <c r="AP566">
        <v>0</v>
      </c>
      <c r="AQ566">
        <v>0</v>
      </c>
      <c r="AR566">
        <v>0</v>
      </c>
      <c r="AS566" t="s">
        <v>3</v>
      </c>
      <c r="AT566">
        <v>6.0000000000000001E-3</v>
      </c>
      <c r="AU566" t="s">
        <v>3</v>
      </c>
      <c r="AV566">
        <v>0</v>
      </c>
      <c r="AW566">
        <v>2</v>
      </c>
      <c r="AX566">
        <v>76148941</v>
      </c>
      <c r="AY566">
        <v>1</v>
      </c>
      <c r="AZ566">
        <v>0</v>
      </c>
      <c r="BA566">
        <v>572</v>
      </c>
      <c r="BB566">
        <v>0</v>
      </c>
      <c r="BC566">
        <v>0</v>
      </c>
      <c r="BD566">
        <v>0</v>
      </c>
      <c r="BE566">
        <v>0</v>
      </c>
      <c r="BF566">
        <v>0</v>
      </c>
      <c r="BG566">
        <v>0</v>
      </c>
      <c r="BH566">
        <v>0</v>
      </c>
      <c r="BI566">
        <v>0</v>
      </c>
      <c r="BJ566">
        <v>0</v>
      </c>
      <c r="BK566">
        <v>0</v>
      </c>
      <c r="BL566">
        <v>0</v>
      </c>
      <c r="BM566">
        <v>0</v>
      </c>
      <c r="BN566">
        <v>0</v>
      </c>
      <c r="BO566">
        <v>0</v>
      </c>
      <c r="BP566">
        <v>0</v>
      </c>
      <c r="BQ566">
        <v>0</v>
      </c>
      <c r="BR566">
        <v>0</v>
      </c>
      <c r="BS566">
        <v>0</v>
      </c>
      <c r="BT566">
        <v>0</v>
      </c>
      <c r="BU566">
        <v>0</v>
      </c>
      <c r="BV566">
        <v>0</v>
      </c>
      <c r="BW566">
        <v>0</v>
      </c>
      <c r="CX566">
        <f>Y566*Source!I263</f>
        <v>1.2E-2</v>
      </c>
      <c r="CY566">
        <f t="shared" si="57"/>
        <v>1414.5</v>
      </c>
      <c r="CZ566">
        <f t="shared" si="58"/>
        <v>1414.5</v>
      </c>
      <c r="DA566">
        <f t="shared" si="59"/>
        <v>1</v>
      </c>
      <c r="DB566">
        <f t="shared" si="60"/>
        <v>8.49</v>
      </c>
      <c r="DC566">
        <f t="shared" si="61"/>
        <v>0</v>
      </c>
    </row>
    <row r="567" spans="1:107" x14ac:dyDescent="0.2">
      <c r="A567">
        <f>ROW(Source!A263)</f>
        <v>263</v>
      </c>
      <c r="B567">
        <v>76147894</v>
      </c>
      <c r="C567">
        <v>76148921</v>
      </c>
      <c r="D567">
        <v>48956322</v>
      </c>
      <c r="E567">
        <v>1</v>
      </c>
      <c r="F567">
        <v>1</v>
      </c>
      <c r="G567">
        <v>1</v>
      </c>
      <c r="H567">
        <v>3</v>
      </c>
      <c r="I567" t="s">
        <v>843</v>
      </c>
      <c r="J567" t="s">
        <v>844</v>
      </c>
      <c r="K567" t="s">
        <v>845</v>
      </c>
      <c r="L567">
        <v>1348</v>
      </c>
      <c r="N567">
        <v>1009</v>
      </c>
      <c r="O567" t="s">
        <v>362</v>
      </c>
      <c r="P567" t="s">
        <v>362</v>
      </c>
      <c r="Q567">
        <v>1000</v>
      </c>
      <c r="W567">
        <v>0</v>
      </c>
      <c r="X567">
        <v>-1595363220</v>
      </c>
      <c r="Y567">
        <v>1.1999999999999999E-3</v>
      </c>
      <c r="AA567">
        <v>11452.06</v>
      </c>
      <c r="AB567">
        <v>0</v>
      </c>
      <c r="AC567">
        <v>0</v>
      </c>
      <c r="AD567">
        <v>0</v>
      </c>
      <c r="AE567">
        <v>11452.06</v>
      </c>
      <c r="AF567">
        <v>0</v>
      </c>
      <c r="AG567">
        <v>0</v>
      </c>
      <c r="AH567">
        <v>0</v>
      </c>
      <c r="AI567">
        <v>1</v>
      </c>
      <c r="AJ567">
        <v>1</v>
      </c>
      <c r="AK567">
        <v>1</v>
      </c>
      <c r="AL567">
        <v>1</v>
      </c>
      <c r="AN567">
        <v>0</v>
      </c>
      <c r="AO567">
        <v>1</v>
      </c>
      <c r="AP567">
        <v>0</v>
      </c>
      <c r="AQ567">
        <v>0</v>
      </c>
      <c r="AR567">
        <v>0</v>
      </c>
      <c r="AS567" t="s">
        <v>3</v>
      </c>
      <c r="AT567">
        <v>1.1999999999999999E-3</v>
      </c>
      <c r="AU567" t="s">
        <v>3</v>
      </c>
      <c r="AV567">
        <v>0</v>
      </c>
      <c r="AW567">
        <v>2</v>
      </c>
      <c r="AX567">
        <v>76148942</v>
      </c>
      <c r="AY567">
        <v>1</v>
      </c>
      <c r="AZ567">
        <v>0</v>
      </c>
      <c r="BA567">
        <v>573</v>
      </c>
      <c r="BB567">
        <v>0</v>
      </c>
      <c r="BC567">
        <v>0</v>
      </c>
      <c r="BD567">
        <v>0</v>
      </c>
      <c r="BE567">
        <v>0</v>
      </c>
      <c r="BF567">
        <v>0</v>
      </c>
      <c r="BG567">
        <v>0</v>
      </c>
      <c r="BH567">
        <v>0</v>
      </c>
      <c r="BI567">
        <v>0</v>
      </c>
      <c r="BJ567">
        <v>0</v>
      </c>
      <c r="BK567">
        <v>0</v>
      </c>
      <c r="BL567">
        <v>0</v>
      </c>
      <c r="BM567">
        <v>0</v>
      </c>
      <c r="BN567">
        <v>0</v>
      </c>
      <c r="BO567">
        <v>0</v>
      </c>
      <c r="BP567">
        <v>0</v>
      </c>
      <c r="BQ567">
        <v>0</v>
      </c>
      <c r="BR567">
        <v>0</v>
      </c>
      <c r="BS567">
        <v>0</v>
      </c>
      <c r="BT567">
        <v>0</v>
      </c>
      <c r="BU567">
        <v>0</v>
      </c>
      <c r="BV567">
        <v>0</v>
      </c>
      <c r="BW567">
        <v>0</v>
      </c>
      <c r="CX567">
        <f>Y567*Source!I263</f>
        <v>2.3999999999999998E-3</v>
      </c>
      <c r="CY567">
        <f t="shared" si="57"/>
        <v>11452.06</v>
      </c>
      <c r="CZ567">
        <f t="shared" si="58"/>
        <v>11452.06</v>
      </c>
      <c r="DA567">
        <f t="shared" si="59"/>
        <v>1</v>
      </c>
      <c r="DB567">
        <f t="shared" si="60"/>
        <v>13.74</v>
      </c>
      <c r="DC567">
        <f t="shared" si="61"/>
        <v>0</v>
      </c>
    </row>
    <row r="568" spans="1:107" x14ac:dyDescent="0.2">
      <c r="A568">
        <f>ROW(Source!A263)</f>
        <v>263</v>
      </c>
      <c r="B568">
        <v>76147894</v>
      </c>
      <c r="C568">
        <v>76148921</v>
      </c>
      <c r="D568">
        <v>48974791</v>
      </c>
      <c r="E568">
        <v>1</v>
      </c>
      <c r="F568">
        <v>1</v>
      </c>
      <c r="G568">
        <v>1</v>
      </c>
      <c r="H568">
        <v>3</v>
      </c>
      <c r="I568" t="s">
        <v>658</v>
      </c>
      <c r="J568" t="s">
        <v>659</v>
      </c>
      <c r="K568" t="s">
        <v>660</v>
      </c>
      <c r="L568">
        <v>1374</v>
      </c>
      <c r="N568">
        <v>1013</v>
      </c>
      <c r="O568" t="s">
        <v>661</v>
      </c>
      <c r="P568" t="s">
        <v>661</v>
      </c>
      <c r="Q568">
        <v>1</v>
      </c>
      <c r="W568">
        <v>0</v>
      </c>
      <c r="X568">
        <v>-1347562341</v>
      </c>
      <c r="Y568">
        <v>0.96</v>
      </c>
      <c r="AA568">
        <v>1</v>
      </c>
      <c r="AB568">
        <v>0</v>
      </c>
      <c r="AC568">
        <v>0</v>
      </c>
      <c r="AD568">
        <v>0</v>
      </c>
      <c r="AE568">
        <v>1</v>
      </c>
      <c r="AF568">
        <v>0</v>
      </c>
      <c r="AG568">
        <v>0</v>
      </c>
      <c r="AH568">
        <v>0</v>
      </c>
      <c r="AI568">
        <v>1</v>
      </c>
      <c r="AJ568">
        <v>1</v>
      </c>
      <c r="AK568">
        <v>1</v>
      </c>
      <c r="AL568">
        <v>1</v>
      </c>
      <c r="AN568">
        <v>0</v>
      </c>
      <c r="AO568">
        <v>1</v>
      </c>
      <c r="AP568">
        <v>0</v>
      </c>
      <c r="AQ568">
        <v>0</v>
      </c>
      <c r="AR568">
        <v>0</v>
      </c>
      <c r="AS568" t="s">
        <v>3</v>
      </c>
      <c r="AT568">
        <v>0.96</v>
      </c>
      <c r="AU568" t="s">
        <v>3</v>
      </c>
      <c r="AV568">
        <v>0</v>
      </c>
      <c r="AW568">
        <v>2</v>
      </c>
      <c r="AX568">
        <v>76148943</v>
      </c>
      <c r="AY568">
        <v>1</v>
      </c>
      <c r="AZ568">
        <v>0</v>
      </c>
      <c r="BA568">
        <v>574</v>
      </c>
      <c r="BB568">
        <v>0</v>
      </c>
      <c r="BC568">
        <v>0</v>
      </c>
      <c r="BD568">
        <v>0</v>
      </c>
      <c r="BE568">
        <v>0</v>
      </c>
      <c r="BF568">
        <v>0</v>
      </c>
      <c r="BG568">
        <v>0</v>
      </c>
      <c r="BH568">
        <v>0</v>
      </c>
      <c r="BI568">
        <v>0</v>
      </c>
      <c r="BJ568">
        <v>0</v>
      </c>
      <c r="BK568">
        <v>0</v>
      </c>
      <c r="BL568">
        <v>0</v>
      </c>
      <c r="BM568">
        <v>0</v>
      </c>
      <c r="BN568">
        <v>0</v>
      </c>
      <c r="BO568">
        <v>0</v>
      </c>
      <c r="BP568">
        <v>0</v>
      </c>
      <c r="BQ568">
        <v>0</v>
      </c>
      <c r="BR568">
        <v>0</v>
      </c>
      <c r="BS568">
        <v>0</v>
      </c>
      <c r="BT568">
        <v>0</v>
      </c>
      <c r="BU568">
        <v>0</v>
      </c>
      <c r="BV568">
        <v>0</v>
      </c>
      <c r="BW568">
        <v>0</v>
      </c>
      <c r="CX568">
        <f>Y568*Source!I263</f>
        <v>1.92</v>
      </c>
      <c r="CY568">
        <f t="shared" si="57"/>
        <v>1</v>
      </c>
      <c r="CZ568">
        <f t="shared" si="58"/>
        <v>1</v>
      </c>
      <c r="DA568">
        <f t="shared" si="59"/>
        <v>1</v>
      </c>
      <c r="DB568">
        <f t="shared" si="60"/>
        <v>0.96</v>
      </c>
      <c r="DC568">
        <f t="shared" si="61"/>
        <v>0</v>
      </c>
    </row>
    <row r="569" spans="1:107" x14ac:dyDescent="0.2">
      <c r="A569">
        <f>ROW(Source!A266)</f>
        <v>266</v>
      </c>
      <c r="B569">
        <v>76147896</v>
      </c>
      <c r="C569">
        <v>76148945</v>
      </c>
      <c r="D569">
        <v>42326316</v>
      </c>
      <c r="E569">
        <v>1</v>
      </c>
      <c r="F569">
        <v>1</v>
      </c>
      <c r="G569">
        <v>1</v>
      </c>
      <c r="H569">
        <v>1</v>
      </c>
      <c r="I569" t="s">
        <v>846</v>
      </c>
      <c r="J569" t="s">
        <v>3</v>
      </c>
      <c r="K569" t="s">
        <v>847</v>
      </c>
      <c r="L569">
        <v>1369</v>
      </c>
      <c r="N569">
        <v>1013</v>
      </c>
      <c r="O569" t="s">
        <v>623</v>
      </c>
      <c r="P569" t="s">
        <v>623</v>
      </c>
      <c r="Q569">
        <v>1</v>
      </c>
      <c r="W569">
        <v>0</v>
      </c>
      <c r="X569">
        <v>882200672</v>
      </c>
      <c r="Y569">
        <v>1.1315999999999997</v>
      </c>
      <c r="AA569">
        <v>0</v>
      </c>
      <c r="AB569">
        <v>0</v>
      </c>
      <c r="AC569">
        <v>0</v>
      </c>
      <c r="AD569">
        <v>9.4</v>
      </c>
      <c r="AE569">
        <v>0</v>
      </c>
      <c r="AF569">
        <v>0</v>
      </c>
      <c r="AG569">
        <v>0</v>
      </c>
      <c r="AH569">
        <v>9.4</v>
      </c>
      <c r="AI569">
        <v>1</v>
      </c>
      <c r="AJ569">
        <v>1</v>
      </c>
      <c r="AK569">
        <v>1</v>
      </c>
      <c r="AL569">
        <v>1</v>
      </c>
      <c r="AN569">
        <v>0</v>
      </c>
      <c r="AO569">
        <v>1</v>
      </c>
      <c r="AP569">
        <v>1</v>
      </c>
      <c r="AQ569">
        <v>0</v>
      </c>
      <c r="AR569">
        <v>0</v>
      </c>
      <c r="AS569" t="s">
        <v>3</v>
      </c>
      <c r="AT569">
        <v>0.82</v>
      </c>
      <c r="AU569" t="s">
        <v>286</v>
      </c>
      <c r="AV569">
        <v>1</v>
      </c>
      <c r="AW569">
        <v>2</v>
      </c>
      <c r="AX569">
        <v>76148950</v>
      </c>
      <c r="AY569">
        <v>1</v>
      </c>
      <c r="AZ569">
        <v>0</v>
      </c>
      <c r="BA569">
        <v>575</v>
      </c>
      <c r="BB569">
        <v>0</v>
      </c>
      <c r="BC569">
        <v>0</v>
      </c>
      <c r="BD569">
        <v>0</v>
      </c>
      <c r="BE569">
        <v>0</v>
      </c>
      <c r="BF569">
        <v>0</v>
      </c>
      <c r="BG569">
        <v>0</v>
      </c>
      <c r="BH569">
        <v>0</v>
      </c>
      <c r="BI569">
        <v>0</v>
      </c>
      <c r="BJ569">
        <v>0</v>
      </c>
      <c r="BK569">
        <v>0</v>
      </c>
      <c r="BL569">
        <v>0</v>
      </c>
      <c r="BM569">
        <v>0</v>
      </c>
      <c r="BN569">
        <v>0</v>
      </c>
      <c r="BO569">
        <v>0</v>
      </c>
      <c r="BP569">
        <v>0</v>
      </c>
      <c r="BQ569">
        <v>0</v>
      </c>
      <c r="BR569">
        <v>0</v>
      </c>
      <c r="BS569">
        <v>0</v>
      </c>
      <c r="BT569">
        <v>0</v>
      </c>
      <c r="BU569">
        <v>0</v>
      </c>
      <c r="BV569">
        <v>0</v>
      </c>
      <c r="BW569">
        <v>0</v>
      </c>
      <c r="CX569">
        <f>Y569*Source!I266</f>
        <v>2.2631999999999994</v>
      </c>
      <c r="CY569">
        <f>AD569</f>
        <v>9.4</v>
      </c>
      <c r="CZ569">
        <f>AH569</f>
        <v>9.4</v>
      </c>
      <c r="DA569">
        <f>AL569</f>
        <v>1</v>
      </c>
      <c r="DB569">
        <f>ROUND((ROUND(AT569*CZ569,2)*1.2*1.15),6)</f>
        <v>10.639799999999999</v>
      </c>
      <c r="DC569">
        <f>ROUND((ROUND(AT569*AG569,2)*1.2*1.15),6)</f>
        <v>0</v>
      </c>
    </row>
    <row r="570" spans="1:107" x14ac:dyDescent="0.2">
      <c r="A570">
        <f>ROW(Source!A266)</f>
        <v>266</v>
      </c>
      <c r="B570">
        <v>76147896</v>
      </c>
      <c r="C570">
        <v>76148945</v>
      </c>
      <c r="D570">
        <v>48907288</v>
      </c>
      <c r="E570">
        <v>1</v>
      </c>
      <c r="F570">
        <v>1</v>
      </c>
      <c r="G570">
        <v>1</v>
      </c>
      <c r="H570">
        <v>3</v>
      </c>
      <c r="I570" t="s">
        <v>848</v>
      </c>
      <c r="J570" t="s">
        <v>849</v>
      </c>
      <c r="K570" t="s">
        <v>850</v>
      </c>
      <c r="L570">
        <v>1348</v>
      </c>
      <c r="N570">
        <v>1009</v>
      </c>
      <c r="O570" t="s">
        <v>362</v>
      </c>
      <c r="P570" t="s">
        <v>362</v>
      </c>
      <c r="Q570">
        <v>1000</v>
      </c>
      <c r="W570">
        <v>0</v>
      </c>
      <c r="X570">
        <v>2109594075</v>
      </c>
      <c r="Y570">
        <v>2.0000000000000002E-5</v>
      </c>
      <c r="AA570">
        <v>12430</v>
      </c>
      <c r="AB570">
        <v>0</v>
      </c>
      <c r="AC570">
        <v>0</v>
      </c>
      <c r="AD570">
        <v>0</v>
      </c>
      <c r="AE570">
        <v>12430</v>
      </c>
      <c r="AF570">
        <v>0</v>
      </c>
      <c r="AG570">
        <v>0</v>
      </c>
      <c r="AH570">
        <v>0</v>
      </c>
      <c r="AI570">
        <v>1</v>
      </c>
      <c r="AJ570">
        <v>1</v>
      </c>
      <c r="AK570">
        <v>1</v>
      </c>
      <c r="AL570">
        <v>1</v>
      </c>
      <c r="AN570">
        <v>0</v>
      </c>
      <c r="AO570">
        <v>1</v>
      </c>
      <c r="AP570">
        <v>0</v>
      </c>
      <c r="AQ570">
        <v>0</v>
      </c>
      <c r="AR570">
        <v>0</v>
      </c>
      <c r="AS570" t="s">
        <v>3</v>
      </c>
      <c r="AT570">
        <v>2.0000000000000002E-5</v>
      </c>
      <c r="AU570" t="s">
        <v>3</v>
      </c>
      <c r="AV570">
        <v>0</v>
      </c>
      <c r="AW570">
        <v>2</v>
      </c>
      <c r="AX570">
        <v>76148951</v>
      </c>
      <c r="AY570">
        <v>1</v>
      </c>
      <c r="AZ570">
        <v>0</v>
      </c>
      <c r="BA570">
        <v>576</v>
      </c>
      <c r="BB570">
        <v>0</v>
      </c>
      <c r="BC570">
        <v>0</v>
      </c>
      <c r="BD570">
        <v>0</v>
      </c>
      <c r="BE570">
        <v>0</v>
      </c>
      <c r="BF570">
        <v>0</v>
      </c>
      <c r="BG570">
        <v>0</v>
      </c>
      <c r="BH570">
        <v>0</v>
      </c>
      <c r="BI570">
        <v>0</v>
      </c>
      <c r="BJ570">
        <v>0</v>
      </c>
      <c r="BK570">
        <v>0</v>
      </c>
      <c r="BL570">
        <v>0</v>
      </c>
      <c r="BM570">
        <v>0</v>
      </c>
      <c r="BN570">
        <v>0</v>
      </c>
      <c r="BO570">
        <v>0</v>
      </c>
      <c r="BP570">
        <v>0</v>
      </c>
      <c r="BQ570">
        <v>0</v>
      </c>
      <c r="BR570">
        <v>0</v>
      </c>
      <c r="BS570">
        <v>0</v>
      </c>
      <c r="BT570">
        <v>0</v>
      </c>
      <c r="BU570">
        <v>0</v>
      </c>
      <c r="BV570">
        <v>0</v>
      </c>
      <c r="BW570">
        <v>0</v>
      </c>
      <c r="CX570">
        <f>Y570*Source!I266</f>
        <v>4.0000000000000003E-5</v>
      </c>
      <c r="CY570">
        <f>AA570</f>
        <v>12430</v>
      </c>
      <c r="CZ570">
        <f>AE570</f>
        <v>12430</v>
      </c>
      <c r="DA570">
        <f>AI570</f>
        <v>1</v>
      </c>
      <c r="DB570">
        <f>ROUND(ROUND(AT570*CZ570,2),6)</f>
        <v>0.25</v>
      </c>
      <c r="DC570">
        <f>ROUND(ROUND(AT570*AG570,2),6)</f>
        <v>0</v>
      </c>
    </row>
    <row r="571" spans="1:107" x14ac:dyDescent="0.2">
      <c r="A571">
        <f>ROW(Source!A266)</f>
        <v>266</v>
      </c>
      <c r="B571">
        <v>76147896</v>
      </c>
      <c r="C571">
        <v>76148945</v>
      </c>
      <c r="D571">
        <v>48967072</v>
      </c>
      <c r="E571">
        <v>1</v>
      </c>
      <c r="F571">
        <v>1</v>
      </c>
      <c r="G571">
        <v>1</v>
      </c>
      <c r="H571">
        <v>3</v>
      </c>
      <c r="I571" t="s">
        <v>851</v>
      </c>
      <c r="J571" t="s">
        <v>852</v>
      </c>
      <c r="K571" t="s">
        <v>853</v>
      </c>
      <c r="L571">
        <v>1354</v>
      </c>
      <c r="N571">
        <v>1010</v>
      </c>
      <c r="O571" t="s">
        <v>149</v>
      </c>
      <c r="P571" t="s">
        <v>149</v>
      </c>
      <c r="Q571">
        <v>1</v>
      </c>
      <c r="W571">
        <v>0</v>
      </c>
      <c r="X571">
        <v>-1195479529</v>
      </c>
      <c r="Y571">
        <v>1</v>
      </c>
      <c r="AA571">
        <v>3.9</v>
      </c>
      <c r="AB571">
        <v>0</v>
      </c>
      <c r="AC571">
        <v>0</v>
      </c>
      <c r="AD571">
        <v>0</v>
      </c>
      <c r="AE571">
        <v>3.9</v>
      </c>
      <c r="AF571">
        <v>0</v>
      </c>
      <c r="AG571">
        <v>0</v>
      </c>
      <c r="AH571">
        <v>0</v>
      </c>
      <c r="AI571">
        <v>1</v>
      </c>
      <c r="AJ571">
        <v>1</v>
      </c>
      <c r="AK571">
        <v>1</v>
      </c>
      <c r="AL571">
        <v>1</v>
      </c>
      <c r="AN571">
        <v>0</v>
      </c>
      <c r="AO571">
        <v>1</v>
      </c>
      <c r="AP571">
        <v>0</v>
      </c>
      <c r="AQ571">
        <v>0</v>
      </c>
      <c r="AR571">
        <v>0</v>
      </c>
      <c r="AS571" t="s">
        <v>3</v>
      </c>
      <c r="AT571">
        <v>1</v>
      </c>
      <c r="AU571" t="s">
        <v>3</v>
      </c>
      <c r="AV571">
        <v>0</v>
      </c>
      <c r="AW571">
        <v>2</v>
      </c>
      <c r="AX571">
        <v>76148952</v>
      </c>
      <c r="AY571">
        <v>1</v>
      </c>
      <c r="AZ571">
        <v>0</v>
      </c>
      <c r="BA571">
        <v>577</v>
      </c>
      <c r="BB571">
        <v>0</v>
      </c>
      <c r="BC571">
        <v>0</v>
      </c>
      <c r="BD571">
        <v>0</v>
      </c>
      <c r="BE571">
        <v>0</v>
      </c>
      <c r="BF571">
        <v>0</v>
      </c>
      <c r="BG571">
        <v>0</v>
      </c>
      <c r="BH571">
        <v>0</v>
      </c>
      <c r="BI571">
        <v>0</v>
      </c>
      <c r="BJ571">
        <v>0</v>
      </c>
      <c r="BK571">
        <v>0</v>
      </c>
      <c r="BL571">
        <v>0</v>
      </c>
      <c r="BM571">
        <v>0</v>
      </c>
      <c r="BN571">
        <v>0</v>
      </c>
      <c r="BO571">
        <v>0</v>
      </c>
      <c r="BP571">
        <v>0</v>
      </c>
      <c r="BQ571">
        <v>0</v>
      </c>
      <c r="BR571">
        <v>0</v>
      </c>
      <c r="BS571">
        <v>0</v>
      </c>
      <c r="BT571">
        <v>0</v>
      </c>
      <c r="BU571">
        <v>0</v>
      </c>
      <c r="BV571">
        <v>0</v>
      </c>
      <c r="BW571">
        <v>0</v>
      </c>
      <c r="CX571">
        <f>Y571*Source!I266</f>
        <v>2</v>
      </c>
      <c r="CY571">
        <f>AA571</f>
        <v>3.9</v>
      </c>
      <c r="CZ571">
        <f>AE571</f>
        <v>3.9</v>
      </c>
      <c r="DA571">
        <f>AI571</f>
        <v>1</v>
      </c>
      <c r="DB571">
        <f>ROUND(ROUND(AT571*CZ571,2),6)</f>
        <v>3.9</v>
      </c>
      <c r="DC571">
        <f>ROUND(ROUND(AT571*AG571,2),6)</f>
        <v>0</v>
      </c>
    </row>
    <row r="572" spans="1:107" x14ac:dyDescent="0.2">
      <c r="A572">
        <f>ROW(Source!A266)</f>
        <v>266</v>
      </c>
      <c r="B572">
        <v>76147896</v>
      </c>
      <c r="C572">
        <v>76148945</v>
      </c>
      <c r="D572">
        <v>48974791</v>
      </c>
      <c r="E572">
        <v>1</v>
      </c>
      <c r="F572">
        <v>1</v>
      </c>
      <c r="G572">
        <v>1</v>
      </c>
      <c r="H572">
        <v>3</v>
      </c>
      <c r="I572" t="s">
        <v>658</v>
      </c>
      <c r="J572" t="s">
        <v>659</v>
      </c>
      <c r="K572" t="s">
        <v>660</v>
      </c>
      <c r="L572">
        <v>1374</v>
      </c>
      <c r="N572">
        <v>1013</v>
      </c>
      <c r="O572" t="s">
        <v>661</v>
      </c>
      <c r="P572" t="s">
        <v>661</v>
      </c>
      <c r="Q572">
        <v>1</v>
      </c>
      <c r="W572">
        <v>0</v>
      </c>
      <c r="X572">
        <v>-1347562341</v>
      </c>
      <c r="Y572">
        <v>0.15</v>
      </c>
      <c r="AA572">
        <v>1</v>
      </c>
      <c r="AB572">
        <v>0</v>
      </c>
      <c r="AC572">
        <v>0</v>
      </c>
      <c r="AD572">
        <v>0</v>
      </c>
      <c r="AE572">
        <v>1</v>
      </c>
      <c r="AF572">
        <v>0</v>
      </c>
      <c r="AG572">
        <v>0</v>
      </c>
      <c r="AH572">
        <v>0</v>
      </c>
      <c r="AI572">
        <v>1</v>
      </c>
      <c r="AJ572">
        <v>1</v>
      </c>
      <c r="AK572">
        <v>1</v>
      </c>
      <c r="AL572">
        <v>1</v>
      </c>
      <c r="AN572">
        <v>0</v>
      </c>
      <c r="AO572">
        <v>1</v>
      </c>
      <c r="AP572">
        <v>0</v>
      </c>
      <c r="AQ572">
        <v>0</v>
      </c>
      <c r="AR572">
        <v>0</v>
      </c>
      <c r="AS572" t="s">
        <v>3</v>
      </c>
      <c r="AT572">
        <v>0.15</v>
      </c>
      <c r="AU572" t="s">
        <v>3</v>
      </c>
      <c r="AV572">
        <v>0</v>
      </c>
      <c r="AW572">
        <v>2</v>
      </c>
      <c r="AX572">
        <v>76148953</v>
      </c>
      <c r="AY572">
        <v>1</v>
      </c>
      <c r="AZ572">
        <v>0</v>
      </c>
      <c r="BA572">
        <v>578</v>
      </c>
      <c r="BB572">
        <v>0</v>
      </c>
      <c r="BC572">
        <v>0</v>
      </c>
      <c r="BD572">
        <v>0</v>
      </c>
      <c r="BE572">
        <v>0</v>
      </c>
      <c r="BF572">
        <v>0</v>
      </c>
      <c r="BG572">
        <v>0</v>
      </c>
      <c r="BH572">
        <v>0</v>
      </c>
      <c r="BI572">
        <v>0</v>
      </c>
      <c r="BJ572">
        <v>0</v>
      </c>
      <c r="BK572">
        <v>0</v>
      </c>
      <c r="BL572">
        <v>0</v>
      </c>
      <c r="BM572">
        <v>0</v>
      </c>
      <c r="BN572">
        <v>0</v>
      </c>
      <c r="BO572">
        <v>0</v>
      </c>
      <c r="BP572">
        <v>0</v>
      </c>
      <c r="BQ572">
        <v>0</v>
      </c>
      <c r="BR572">
        <v>0</v>
      </c>
      <c r="BS572">
        <v>0</v>
      </c>
      <c r="BT572">
        <v>0</v>
      </c>
      <c r="BU572">
        <v>0</v>
      </c>
      <c r="BV572">
        <v>0</v>
      </c>
      <c r="BW572">
        <v>0</v>
      </c>
      <c r="CX572">
        <f>Y572*Source!I266</f>
        <v>0.3</v>
      </c>
      <c r="CY572">
        <f>AA572</f>
        <v>1</v>
      </c>
      <c r="CZ572">
        <f>AE572</f>
        <v>1</v>
      </c>
      <c r="DA572">
        <f>AI572</f>
        <v>1</v>
      </c>
      <c r="DB572">
        <f>ROUND(ROUND(AT572*CZ572,2),6)</f>
        <v>0.15</v>
      </c>
      <c r="DC572">
        <f>ROUND(ROUND(AT572*AG572,2),6)</f>
        <v>0</v>
      </c>
    </row>
    <row r="573" spans="1:107" x14ac:dyDescent="0.2">
      <c r="A573">
        <f>ROW(Source!A267)</f>
        <v>267</v>
      </c>
      <c r="B573">
        <v>76147894</v>
      </c>
      <c r="C573">
        <v>76148945</v>
      </c>
      <c r="D573">
        <v>42326316</v>
      </c>
      <c r="E573">
        <v>1</v>
      </c>
      <c r="F573">
        <v>1</v>
      </c>
      <c r="G573">
        <v>1</v>
      </c>
      <c r="H573">
        <v>1</v>
      </c>
      <c r="I573" t="s">
        <v>846</v>
      </c>
      <c r="J573" t="s">
        <v>3</v>
      </c>
      <c r="K573" t="s">
        <v>847</v>
      </c>
      <c r="L573">
        <v>1369</v>
      </c>
      <c r="N573">
        <v>1013</v>
      </c>
      <c r="O573" t="s">
        <v>623</v>
      </c>
      <c r="P573" t="s">
        <v>623</v>
      </c>
      <c r="Q573">
        <v>1</v>
      </c>
      <c r="W573">
        <v>0</v>
      </c>
      <c r="X573">
        <v>882200672</v>
      </c>
      <c r="Y573">
        <v>1.1315999999999997</v>
      </c>
      <c r="AA573">
        <v>0</v>
      </c>
      <c r="AB573">
        <v>0</v>
      </c>
      <c r="AC573">
        <v>0</v>
      </c>
      <c r="AD573">
        <v>9.4</v>
      </c>
      <c r="AE573">
        <v>0</v>
      </c>
      <c r="AF573">
        <v>0</v>
      </c>
      <c r="AG573">
        <v>0</v>
      </c>
      <c r="AH573">
        <v>9.4</v>
      </c>
      <c r="AI573">
        <v>1</v>
      </c>
      <c r="AJ573">
        <v>1</v>
      </c>
      <c r="AK573">
        <v>1</v>
      </c>
      <c r="AL573">
        <v>1</v>
      </c>
      <c r="AN573">
        <v>0</v>
      </c>
      <c r="AO573">
        <v>1</v>
      </c>
      <c r="AP573">
        <v>1</v>
      </c>
      <c r="AQ573">
        <v>0</v>
      </c>
      <c r="AR573">
        <v>0</v>
      </c>
      <c r="AS573" t="s">
        <v>3</v>
      </c>
      <c r="AT573">
        <v>0.82</v>
      </c>
      <c r="AU573" t="s">
        <v>286</v>
      </c>
      <c r="AV573">
        <v>1</v>
      </c>
      <c r="AW573">
        <v>2</v>
      </c>
      <c r="AX573">
        <v>76148950</v>
      </c>
      <c r="AY573">
        <v>1</v>
      </c>
      <c r="AZ573">
        <v>0</v>
      </c>
      <c r="BA573">
        <v>579</v>
      </c>
      <c r="BB573">
        <v>0</v>
      </c>
      <c r="BC573">
        <v>0</v>
      </c>
      <c r="BD573">
        <v>0</v>
      </c>
      <c r="BE573">
        <v>0</v>
      </c>
      <c r="BF573">
        <v>0</v>
      </c>
      <c r="BG573">
        <v>0</v>
      </c>
      <c r="BH573">
        <v>0</v>
      </c>
      <c r="BI573">
        <v>0</v>
      </c>
      <c r="BJ573">
        <v>0</v>
      </c>
      <c r="BK573">
        <v>0</v>
      </c>
      <c r="BL573">
        <v>0</v>
      </c>
      <c r="BM573">
        <v>0</v>
      </c>
      <c r="BN573">
        <v>0</v>
      </c>
      <c r="BO573">
        <v>0</v>
      </c>
      <c r="BP573">
        <v>0</v>
      </c>
      <c r="BQ573">
        <v>0</v>
      </c>
      <c r="BR573">
        <v>0</v>
      </c>
      <c r="BS573">
        <v>0</v>
      </c>
      <c r="BT573">
        <v>0</v>
      </c>
      <c r="BU573">
        <v>0</v>
      </c>
      <c r="BV573">
        <v>0</v>
      </c>
      <c r="BW573">
        <v>0</v>
      </c>
      <c r="CX573">
        <f>Y573*Source!I267</f>
        <v>2.2631999999999994</v>
      </c>
      <c r="CY573">
        <f>AD573</f>
        <v>9.4</v>
      </c>
      <c r="CZ573">
        <f>AH573</f>
        <v>9.4</v>
      </c>
      <c r="DA573">
        <f>AL573</f>
        <v>1</v>
      </c>
      <c r="DB573">
        <f>ROUND((ROUND(AT573*CZ573,2)*1.2*1.15),6)</f>
        <v>10.639799999999999</v>
      </c>
      <c r="DC573">
        <f>ROUND((ROUND(AT573*AG573,2)*1.2*1.15),6)</f>
        <v>0</v>
      </c>
    </row>
    <row r="574" spans="1:107" x14ac:dyDescent="0.2">
      <c r="A574">
        <f>ROW(Source!A267)</f>
        <v>267</v>
      </c>
      <c r="B574">
        <v>76147894</v>
      </c>
      <c r="C574">
        <v>76148945</v>
      </c>
      <c r="D574">
        <v>48907288</v>
      </c>
      <c r="E574">
        <v>1</v>
      </c>
      <c r="F574">
        <v>1</v>
      </c>
      <c r="G574">
        <v>1</v>
      </c>
      <c r="H574">
        <v>3</v>
      </c>
      <c r="I574" t="s">
        <v>848</v>
      </c>
      <c r="J574" t="s">
        <v>849</v>
      </c>
      <c r="K574" t="s">
        <v>850</v>
      </c>
      <c r="L574">
        <v>1348</v>
      </c>
      <c r="N574">
        <v>1009</v>
      </c>
      <c r="O574" t="s">
        <v>362</v>
      </c>
      <c r="P574" t="s">
        <v>362</v>
      </c>
      <c r="Q574">
        <v>1000</v>
      </c>
      <c r="W574">
        <v>0</v>
      </c>
      <c r="X574">
        <v>2109594075</v>
      </c>
      <c r="Y574">
        <v>2.0000000000000002E-5</v>
      </c>
      <c r="AA574">
        <v>12430</v>
      </c>
      <c r="AB574">
        <v>0</v>
      </c>
      <c r="AC574">
        <v>0</v>
      </c>
      <c r="AD574">
        <v>0</v>
      </c>
      <c r="AE574">
        <v>12430</v>
      </c>
      <c r="AF574">
        <v>0</v>
      </c>
      <c r="AG574">
        <v>0</v>
      </c>
      <c r="AH574">
        <v>0</v>
      </c>
      <c r="AI574">
        <v>1</v>
      </c>
      <c r="AJ574">
        <v>1</v>
      </c>
      <c r="AK574">
        <v>1</v>
      </c>
      <c r="AL574">
        <v>1</v>
      </c>
      <c r="AN574">
        <v>0</v>
      </c>
      <c r="AO574">
        <v>1</v>
      </c>
      <c r="AP574">
        <v>0</v>
      </c>
      <c r="AQ574">
        <v>0</v>
      </c>
      <c r="AR574">
        <v>0</v>
      </c>
      <c r="AS574" t="s">
        <v>3</v>
      </c>
      <c r="AT574">
        <v>2.0000000000000002E-5</v>
      </c>
      <c r="AU574" t="s">
        <v>3</v>
      </c>
      <c r="AV574">
        <v>0</v>
      </c>
      <c r="AW574">
        <v>2</v>
      </c>
      <c r="AX574">
        <v>76148951</v>
      </c>
      <c r="AY574">
        <v>1</v>
      </c>
      <c r="AZ574">
        <v>0</v>
      </c>
      <c r="BA574">
        <v>580</v>
      </c>
      <c r="BB574">
        <v>0</v>
      </c>
      <c r="BC574">
        <v>0</v>
      </c>
      <c r="BD574">
        <v>0</v>
      </c>
      <c r="BE574">
        <v>0</v>
      </c>
      <c r="BF574">
        <v>0</v>
      </c>
      <c r="BG574">
        <v>0</v>
      </c>
      <c r="BH574">
        <v>0</v>
      </c>
      <c r="BI574">
        <v>0</v>
      </c>
      <c r="BJ574">
        <v>0</v>
      </c>
      <c r="BK574">
        <v>0</v>
      </c>
      <c r="BL574">
        <v>0</v>
      </c>
      <c r="BM574">
        <v>0</v>
      </c>
      <c r="BN574">
        <v>0</v>
      </c>
      <c r="BO574">
        <v>0</v>
      </c>
      <c r="BP574">
        <v>0</v>
      </c>
      <c r="BQ574">
        <v>0</v>
      </c>
      <c r="BR574">
        <v>0</v>
      </c>
      <c r="BS574">
        <v>0</v>
      </c>
      <c r="BT574">
        <v>0</v>
      </c>
      <c r="BU574">
        <v>0</v>
      </c>
      <c r="BV574">
        <v>0</v>
      </c>
      <c r="BW574">
        <v>0</v>
      </c>
      <c r="CX574">
        <f>Y574*Source!I267</f>
        <v>4.0000000000000003E-5</v>
      </c>
      <c r="CY574">
        <f>AA574</f>
        <v>12430</v>
      </c>
      <c r="CZ574">
        <f>AE574</f>
        <v>12430</v>
      </c>
      <c r="DA574">
        <f>AI574</f>
        <v>1</v>
      </c>
      <c r="DB574">
        <f>ROUND(ROUND(AT574*CZ574,2),6)</f>
        <v>0.25</v>
      </c>
      <c r="DC574">
        <f>ROUND(ROUND(AT574*AG574,2),6)</f>
        <v>0</v>
      </c>
    </row>
    <row r="575" spans="1:107" x14ac:dyDescent="0.2">
      <c r="A575">
        <f>ROW(Source!A267)</f>
        <v>267</v>
      </c>
      <c r="B575">
        <v>76147894</v>
      </c>
      <c r="C575">
        <v>76148945</v>
      </c>
      <c r="D575">
        <v>48967072</v>
      </c>
      <c r="E575">
        <v>1</v>
      </c>
      <c r="F575">
        <v>1</v>
      </c>
      <c r="G575">
        <v>1</v>
      </c>
      <c r="H575">
        <v>3</v>
      </c>
      <c r="I575" t="s">
        <v>851</v>
      </c>
      <c r="J575" t="s">
        <v>852</v>
      </c>
      <c r="K575" t="s">
        <v>853</v>
      </c>
      <c r="L575">
        <v>1354</v>
      </c>
      <c r="N575">
        <v>1010</v>
      </c>
      <c r="O575" t="s">
        <v>149</v>
      </c>
      <c r="P575" t="s">
        <v>149</v>
      </c>
      <c r="Q575">
        <v>1</v>
      </c>
      <c r="W575">
        <v>0</v>
      </c>
      <c r="X575">
        <v>-1195479529</v>
      </c>
      <c r="Y575">
        <v>1</v>
      </c>
      <c r="AA575">
        <v>3.9</v>
      </c>
      <c r="AB575">
        <v>0</v>
      </c>
      <c r="AC575">
        <v>0</v>
      </c>
      <c r="AD575">
        <v>0</v>
      </c>
      <c r="AE575">
        <v>3.9</v>
      </c>
      <c r="AF575">
        <v>0</v>
      </c>
      <c r="AG575">
        <v>0</v>
      </c>
      <c r="AH575">
        <v>0</v>
      </c>
      <c r="AI575">
        <v>1</v>
      </c>
      <c r="AJ575">
        <v>1</v>
      </c>
      <c r="AK575">
        <v>1</v>
      </c>
      <c r="AL575">
        <v>1</v>
      </c>
      <c r="AN575">
        <v>0</v>
      </c>
      <c r="AO575">
        <v>1</v>
      </c>
      <c r="AP575">
        <v>0</v>
      </c>
      <c r="AQ575">
        <v>0</v>
      </c>
      <c r="AR575">
        <v>0</v>
      </c>
      <c r="AS575" t="s">
        <v>3</v>
      </c>
      <c r="AT575">
        <v>1</v>
      </c>
      <c r="AU575" t="s">
        <v>3</v>
      </c>
      <c r="AV575">
        <v>0</v>
      </c>
      <c r="AW575">
        <v>2</v>
      </c>
      <c r="AX575">
        <v>76148952</v>
      </c>
      <c r="AY575">
        <v>1</v>
      </c>
      <c r="AZ575">
        <v>0</v>
      </c>
      <c r="BA575">
        <v>581</v>
      </c>
      <c r="BB575">
        <v>0</v>
      </c>
      <c r="BC575">
        <v>0</v>
      </c>
      <c r="BD575">
        <v>0</v>
      </c>
      <c r="BE575">
        <v>0</v>
      </c>
      <c r="BF575">
        <v>0</v>
      </c>
      <c r="BG575">
        <v>0</v>
      </c>
      <c r="BH575">
        <v>0</v>
      </c>
      <c r="BI575">
        <v>0</v>
      </c>
      <c r="BJ575">
        <v>0</v>
      </c>
      <c r="BK575">
        <v>0</v>
      </c>
      <c r="BL575">
        <v>0</v>
      </c>
      <c r="BM575">
        <v>0</v>
      </c>
      <c r="BN575">
        <v>0</v>
      </c>
      <c r="BO575">
        <v>0</v>
      </c>
      <c r="BP575">
        <v>0</v>
      </c>
      <c r="BQ575">
        <v>0</v>
      </c>
      <c r="BR575">
        <v>0</v>
      </c>
      <c r="BS575">
        <v>0</v>
      </c>
      <c r="BT575">
        <v>0</v>
      </c>
      <c r="BU575">
        <v>0</v>
      </c>
      <c r="BV575">
        <v>0</v>
      </c>
      <c r="BW575">
        <v>0</v>
      </c>
      <c r="CX575">
        <f>Y575*Source!I267</f>
        <v>2</v>
      </c>
      <c r="CY575">
        <f>AA575</f>
        <v>3.9</v>
      </c>
      <c r="CZ575">
        <f>AE575</f>
        <v>3.9</v>
      </c>
      <c r="DA575">
        <f>AI575</f>
        <v>1</v>
      </c>
      <c r="DB575">
        <f>ROUND(ROUND(AT575*CZ575,2),6)</f>
        <v>3.9</v>
      </c>
      <c r="DC575">
        <f>ROUND(ROUND(AT575*AG575,2),6)</f>
        <v>0</v>
      </c>
    </row>
    <row r="576" spans="1:107" x14ac:dyDescent="0.2">
      <c r="A576">
        <f>ROW(Source!A267)</f>
        <v>267</v>
      </c>
      <c r="B576">
        <v>76147894</v>
      </c>
      <c r="C576">
        <v>76148945</v>
      </c>
      <c r="D576">
        <v>48974791</v>
      </c>
      <c r="E576">
        <v>1</v>
      </c>
      <c r="F576">
        <v>1</v>
      </c>
      <c r="G576">
        <v>1</v>
      </c>
      <c r="H576">
        <v>3</v>
      </c>
      <c r="I576" t="s">
        <v>658</v>
      </c>
      <c r="J576" t="s">
        <v>659</v>
      </c>
      <c r="K576" t="s">
        <v>660</v>
      </c>
      <c r="L576">
        <v>1374</v>
      </c>
      <c r="N576">
        <v>1013</v>
      </c>
      <c r="O576" t="s">
        <v>661</v>
      </c>
      <c r="P576" t="s">
        <v>661</v>
      </c>
      <c r="Q576">
        <v>1</v>
      </c>
      <c r="W576">
        <v>0</v>
      </c>
      <c r="X576">
        <v>-1347562341</v>
      </c>
      <c r="Y576">
        <v>0.15</v>
      </c>
      <c r="AA576">
        <v>1</v>
      </c>
      <c r="AB576">
        <v>0</v>
      </c>
      <c r="AC576">
        <v>0</v>
      </c>
      <c r="AD576">
        <v>0</v>
      </c>
      <c r="AE576">
        <v>1</v>
      </c>
      <c r="AF576">
        <v>0</v>
      </c>
      <c r="AG576">
        <v>0</v>
      </c>
      <c r="AH576">
        <v>0</v>
      </c>
      <c r="AI576">
        <v>1</v>
      </c>
      <c r="AJ576">
        <v>1</v>
      </c>
      <c r="AK576">
        <v>1</v>
      </c>
      <c r="AL576">
        <v>1</v>
      </c>
      <c r="AN576">
        <v>0</v>
      </c>
      <c r="AO576">
        <v>1</v>
      </c>
      <c r="AP576">
        <v>0</v>
      </c>
      <c r="AQ576">
        <v>0</v>
      </c>
      <c r="AR576">
        <v>0</v>
      </c>
      <c r="AS576" t="s">
        <v>3</v>
      </c>
      <c r="AT576">
        <v>0.15</v>
      </c>
      <c r="AU576" t="s">
        <v>3</v>
      </c>
      <c r="AV576">
        <v>0</v>
      </c>
      <c r="AW576">
        <v>2</v>
      </c>
      <c r="AX576">
        <v>76148953</v>
      </c>
      <c r="AY576">
        <v>1</v>
      </c>
      <c r="AZ576">
        <v>0</v>
      </c>
      <c r="BA576">
        <v>582</v>
      </c>
      <c r="BB576">
        <v>0</v>
      </c>
      <c r="BC576">
        <v>0</v>
      </c>
      <c r="BD576">
        <v>0</v>
      </c>
      <c r="BE576">
        <v>0</v>
      </c>
      <c r="BF576">
        <v>0</v>
      </c>
      <c r="BG576">
        <v>0</v>
      </c>
      <c r="BH576">
        <v>0</v>
      </c>
      <c r="BI576">
        <v>0</v>
      </c>
      <c r="BJ576">
        <v>0</v>
      </c>
      <c r="BK576">
        <v>0</v>
      </c>
      <c r="BL576">
        <v>0</v>
      </c>
      <c r="BM576">
        <v>0</v>
      </c>
      <c r="BN576">
        <v>0</v>
      </c>
      <c r="BO576">
        <v>0</v>
      </c>
      <c r="BP576">
        <v>0</v>
      </c>
      <c r="BQ576">
        <v>0</v>
      </c>
      <c r="BR576">
        <v>0</v>
      </c>
      <c r="BS576">
        <v>0</v>
      </c>
      <c r="BT576">
        <v>0</v>
      </c>
      <c r="BU576">
        <v>0</v>
      </c>
      <c r="BV576">
        <v>0</v>
      </c>
      <c r="BW576">
        <v>0</v>
      </c>
      <c r="CX576">
        <f>Y576*Source!I267</f>
        <v>0.3</v>
      </c>
      <c r="CY576">
        <f>AA576</f>
        <v>1</v>
      </c>
      <c r="CZ576">
        <f>AE576</f>
        <v>1</v>
      </c>
      <c r="DA576">
        <f>AI576</f>
        <v>1</v>
      </c>
      <c r="DB576">
        <f>ROUND(ROUND(AT576*CZ576,2),6)</f>
        <v>0.15</v>
      </c>
      <c r="DC576">
        <f>ROUND(ROUND(AT576*AG576,2),6)</f>
        <v>0</v>
      </c>
    </row>
    <row r="577" spans="1:107" x14ac:dyDescent="0.2">
      <c r="A577">
        <f>ROW(Source!A268)</f>
        <v>268</v>
      </c>
      <c r="B577">
        <v>76147896</v>
      </c>
      <c r="C577">
        <v>76148954</v>
      </c>
      <c r="D577">
        <v>42331666</v>
      </c>
      <c r="E577">
        <v>1</v>
      </c>
      <c r="F577">
        <v>1</v>
      </c>
      <c r="G577">
        <v>1</v>
      </c>
      <c r="H577">
        <v>1</v>
      </c>
      <c r="I577" t="s">
        <v>647</v>
      </c>
      <c r="J577" t="s">
        <v>3</v>
      </c>
      <c r="K577" t="s">
        <v>648</v>
      </c>
      <c r="L577">
        <v>1369</v>
      </c>
      <c r="N577">
        <v>1013</v>
      </c>
      <c r="O577" t="s">
        <v>623</v>
      </c>
      <c r="P577" t="s">
        <v>623</v>
      </c>
      <c r="Q577">
        <v>1</v>
      </c>
      <c r="W577">
        <v>0</v>
      </c>
      <c r="X577">
        <v>-908094922</v>
      </c>
      <c r="Y577">
        <v>7.9349999999999996</v>
      </c>
      <c r="AA577">
        <v>0</v>
      </c>
      <c r="AB577">
        <v>0</v>
      </c>
      <c r="AC577">
        <v>0</v>
      </c>
      <c r="AD577">
        <v>10.06</v>
      </c>
      <c r="AE577">
        <v>0</v>
      </c>
      <c r="AF577">
        <v>0</v>
      </c>
      <c r="AG577">
        <v>0</v>
      </c>
      <c r="AH577">
        <v>10.06</v>
      </c>
      <c r="AI577">
        <v>1</v>
      </c>
      <c r="AJ577">
        <v>1</v>
      </c>
      <c r="AK577">
        <v>1</v>
      </c>
      <c r="AL577">
        <v>1</v>
      </c>
      <c r="AN577">
        <v>0</v>
      </c>
      <c r="AO577">
        <v>1</v>
      </c>
      <c r="AP577">
        <v>1</v>
      </c>
      <c r="AQ577">
        <v>0</v>
      </c>
      <c r="AR577">
        <v>0</v>
      </c>
      <c r="AS577" t="s">
        <v>3</v>
      </c>
      <c r="AT577">
        <v>23</v>
      </c>
      <c r="AU577" t="s">
        <v>48</v>
      </c>
      <c r="AV577">
        <v>1</v>
      </c>
      <c r="AW577">
        <v>2</v>
      </c>
      <c r="AX577">
        <v>76148961</v>
      </c>
      <c r="AY577">
        <v>1</v>
      </c>
      <c r="AZ577">
        <v>0</v>
      </c>
      <c r="BA577">
        <v>583</v>
      </c>
      <c r="BB577">
        <v>0</v>
      </c>
      <c r="BC577">
        <v>0</v>
      </c>
      <c r="BD577">
        <v>0</v>
      </c>
      <c r="BE577">
        <v>0</v>
      </c>
      <c r="BF577">
        <v>0</v>
      </c>
      <c r="BG577">
        <v>0</v>
      </c>
      <c r="BH577">
        <v>0</v>
      </c>
      <c r="BI577">
        <v>0</v>
      </c>
      <c r="BJ577">
        <v>0</v>
      </c>
      <c r="BK577">
        <v>0</v>
      </c>
      <c r="BL577">
        <v>0</v>
      </c>
      <c r="BM577">
        <v>0</v>
      </c>
      <c r="BN577">
        <v>0</v>
      </c>
      <c r="BO577">
        <v>0</v>
      </c>
      <c r="BP577">
        <v>0</v>
      </c>
      <c r="BQ577">
        <v>0</v>
      </c>
      <c r="BR577">
        <v>0</v>
      </c>
      <c r="BS577">
        <v>0</v>
      </c>
      <c r="BT577">
        <v>0</v>
      </c>
      <c r="BU577">
        <v>0</v>
      </c>
      <c r="BV577">
        <v>0</v>
      </c>
      <c r="BW577">
        <v>0</v>
      </c>
      <c r="CX577">
        <f>Y577*Source!I268</f>
        <v>2.3804999999999996</v>
      </c>
      <c r="CY577">
        <f>AD577</f>
        <v>10.06</v>
      </c>
      <c r="CZ577">
        <f>AH577</f>
        <v>10.06</v>
      </c>
      <c r="DA577">
        <f>AL577</f>
        <v>1</v>
      </c>
      <c r="DB577">
        <f>ROUND(((ROUND(AT577*CZ577,2)*1.15)*0.3),6)</f>
        <v>79.826099999999997</v>
      </c>
      <c r="DC577">
        <f>ROUND(((ROUND(AT577*AG577,2)*1.15)*0.3),6)</f>
        <v>0</v>
      </c>
    </row>
    <row r="578" spans="1:107" x14ac:dyDescent="0.2">
      <c r="A578">
        <f>ROW(Source!A268)</f>
        <v>268</v>
      </c>
      <c r="B578">
        <v>76147896</v>
      </c>
      <c r="C578">
        <v>76148954</v>
      </c>
      <c r="D578">
        <v>121548</v>
      </c>
      <c r="E578">
        <v>1</v>
      </c>
      <c r="F578">
        <v>1</v>
      </c>
      <c r="G578">
        <v>1</v>
      </c>
      <c r="H578">
        <v>1</v>
      </c>
      <c r="I578" t="s">
        <v>30</v>
      </c>
      <c r="J578" t="s">
        <v>3</v>
      </c>
      <c r="K578" t="s">
        <v>628</v>
      </c>
      <c r="L578">
        <v>608254</v>
      </c>
      <c r="N578">
        <v>1013</v>
      </c>
      <c r="O578" t="s">
        <v>629</v>
      </c>
      <c r="P578" t="s">
        <v>629</v>
      </c>
      <c r="Q578">
        <v>1</v>
      </c>
      <c r="W578">
        <v>0</v>
      </c>
      <c r="X578">
        <v>-185737400</v>
      </c>
      <c r="Y578">
        <v>3.1187999999999998</v>
      </c>
      <c r="AA578">
        <v>0</v>
      </c>
      <c r="AB578">
        <v>0</v>
      </c>
      <c r="AC578">
        <v>0</v>
      </c>
      <c r="AD578">
        <v>0</v>
      </c>
      <c r="AE578">
        <v>0</v>
      </c>
      <c r="AF578">
        <v>0</v>
      </c>
      <c r="AG578">
        <v>0</v>
      </c>
      <c r="AH578">
        <v>0</v>
      </c>
      <c r="AI578">
        <v>1</v>
      </c>
      <c r="AJ578">
        <v>1</v>
      </c>
      <c r="AK578">
        <v>1</v>
      </c>
      <c r="AL578">
        <v>1</v>
      </c>
      <c r="AN578">
        <v>0</v>
      </c>
      <c r="AO578">
        <v>1</v>
      </c>
      <c r="AP578">
        <v>1</v>
      </c>
      <c r="AQ578">
        <v>0</v>
      </c>
      <c r="AR578">
        <v>0</v>
      </c>
      <c r="AS578" t="s">
        <v>3</v>
      </c>
      <c r="AT578">
        <v>9.0399999999999991</v>
      </c>
      <c r="AU578" t="s">
        <v>48</v>
      </c>
      <c r="AV578">
        <v>2</v>
      </c>
      <c r="AW578">
        <v>2</v>
      </c>
      <c r="AX578">
        <v>76148962</v>
      </c>
      <c r="AY578">
        <v>1</v>
      </c>
      <c r="AZ578">
        <v>0</v>
      </c>
      <c r="BA578">
        <v>584</v>
      </c>
      <c r="BB578">
        <v>0</v>
      </c>
      <c r="BC578">
        <v>0</v>
      </c>
      <c r="BD578">
        <v>0</v>
      </c>
      <c r="BE578">
        <v>0</v>
      </c>
      <c r="BF578">
        <v>0</v>
      </c>
      <c r="BG578">
        <v>0</v>
      </c>
      <c r="BH578">
        <v>0</v>
      </c>
      <c r="BI578">
        <v>0</v>
      </c>
      <c r="BJ578">
        <v>0</v>
      </c>
      <c r="BK578">
        <v>0</v>
      </c>
      <c r="BL578">
        <v>0</v>
      </c>
      <c r="BM578">
        <v>0</v>
      </c>
      <c r="BN578">
        <v>0</v>
      </c>
      <c r="BO578">
        <v>0</v>
      </c>
      <c r="BP578">
        <v>0</v>
      </c>
      <c r="BQ578">
        <v>0</v>
      </c>
      <c r="BR578">
        <v>0</v>
      </c>
      <c r="BS578">
        <v>0</v>
      </c>
      <c r="BT578">
        <v>0</v>
      </c>
      <c r="BU578">
        <v>0</v>
      </c>
      <c r="BV578">
        <v>0</v>
      </c>
      <c r="BW578">
        <v>0</v>
      </c>
      <c r="CX578">
        <f>Y578*Source!I268</f>
        <v>0.93563999999999992</v>
      </c>
      <c r="CY578">
        <f>AD578</f>
        <v>0</v>
      </c>
      <c r="CZ578">
        <f>AH578</f>
        <v>0</v>
      </c>
      <c r="DA578">
        <f>AL578</f>
        <v>1</v>
      </c>
      <c r="DB578">
        <f>ROUND(((ROUND(AT578*CZ578,2)*1.15)*0.3),6)</f>
        <v>0</v>
      </c>
      <c r="DC578">
        <f>ROUND(((ROUND(AT578*AG578,2)*1.15)*0.3),6)</f>
        <v>0</v>
      </c>
    </row>
    <row r="579" spans="1:107" x14ac:dyDescent="0.2">
      <c r="A579">
        <f>ROW(Source!A268)</f>
        <v>268</v>
      </c>
      <c r="B579">
        <v>76147896</v>
      </c>
      <c r="C579">
        <v>76148954</v>
      </c>
      <c r="D579">
        <v>48976329</v>
      </c>
      <c r="E579">
        <v>1</v>
      </c>
      <c r="F579">
        <v>1</v>
      </c>
      <c r="G579">
        <v>1</v>
      </c>
      <c r="H579">
        <v>2</v>
      </c>
      <c r="I579" t="s">
        <v>649</v>
      </c>
      <c r="J579" t="s">
        <v>650</v>
      </c>
      <c r="K579" t="s">
        <v>651</v>
      </c>
      <c r="L579">
        <v>1368</v>
      </c>
      <c r="N579">
        <v>1011</v>
      </c>
      <c r="O579" t="s">
        <v>633</v>
      </c>
      <c r="P579" t="s">
        <v>633</v>
      </c>
      <c r="Q579">
        <v>1</v>
      </c>
      <c r="W579">
        <v>0</v>
      </c>
      <c r="X579">
        <v>924136048</v>
      </c>
      <c r="Y579">
        <v>1.6007999999999998</v>
      </c>
      <c r="AA579">
        <v>0</v>
      </c>
      <c r="AB579">
        <v>110.86</v>
      </c>
      <c r="AC579">
        <v>11.6</v>
      </c>
      <c r="AD579">
        <v>0</v>
      </c>
      <c r="AE579">
        <v>0</v>
      </c>
      <c r="AF579">
        <v>110.86</v>
      </c>
      <c r="AG579">
        <v>11.6</v>
      </c>
      <c r="AH579">
        <v>0</v>
      </c>
      <c r="AI579">
        <v>1</v>
      </c>
      <c r="AJ579">
        <v>1</v>
      </c>
      <c r="AK579">
        <v>1</v>
      </c>
      <c r="AL579">
        <v>1</v>
      </c>
      <c r="AN579">
        <v>0</v>
      </c>
      <c r="AO579">
        <v>1</v>
      </c>
      <c r="AP579">
        <v>1</v>
      </c>
      <c r="AQ579">
        <v>0</v>
      </c>
      <c r="AR579">
        <v>0</v>
      </c>
      <c r="AS579" t="s">
        <v>3</v>
      </c>
      <c r="AT579">
        <v>4.6399999999999997</v>
      </c>
      <c r="AU579" t="s">
        <v>48</v>
      </c>
      <c r="AV579">
        <v>0</v>
      </c>
      <c r="AW579">
        <v>2</v>
      </c>
      <c r="AX579">
        <v>76148963</v>
      </c>
      <c r="AY579">
        <v>1</v>
      </c>
      <c r="AZ579">
        <v>0</v>
      </c>
      <c r="BA579">
        <v>585</v>
      </c>
      <c r="BB579">
        <v>0</v>
      </c>
      <c r="BC579">
        <v>0</v>
      </c>
      <c r="BD579">
        <v>0</v>
      </c>
      <c r="BE579">
        <v>0</v>
      </c>
      <c r="BF579">
        <v>0</v>
      </c>
      <c r="BG579">
        <v>0</v>
      </c>
      <c r="BH579">
        <v>0</v>
      </c>
      <c r="BI579">
        <v>0</v>
      </c>
      <c r="BJ579">
        <v>0</v>
      </c>
      <c r="BK579">
        <v>0</v>
      </c>
      <c r="BL579">
        <v>0</v>
      </c>
      <c r="BM579">
        <v>0</v>
      </c>
      <c r="BN579">
        <v>0</v>
      </c>
      <c r="BO579">
        <v>0</v>
      </c>
      <c r="BP579">
        <v>0</v>
      </c>
      <c r="BQ579">
        <v>0</v>
      </c>
      <c r="BR579">
        <v>0</v>
      </c>
      <c r="BS579">
        <v>0</v>
      </c>
      <c r="BT579">
        <v>0</v>
      </c>
      <c r="BU579">
        <v>0</v>
      </c>
      <c r="BV579">
        <v>0</v>
      </c>
      <c r="BW579">
        <v>0</v>
      </c>
      <c r="CX579">
        <f>Y579*Source!I268</f>
        <v>0.48023999999999989</v>
      </c>
      <c r="CY579">
        <f>AB579</f>
        <v>110.86</v>
      </c>
      <c r="CZ579">
        <f>AF579</f>
        <v>110.86</v>
      </c>
      <c r="DA579">
        <f>AJ579</f>
        <v>1</v>
      </c>
      <c r="DB579">
        <f>ROUND(((ROUND(AT579*CZ579,2)*1.15)*0.3),6)</f>
        <v>177.46455</v>
      </c>
      <c r="DC579">
        <f>ROUND(((ROUND(AT579*AG579,2)*1.15)*0.3),6)</f>
        <v>18.567900000000002</v>
      </c>
    </row>
    <row r="580" spans="1:107" x14ac:dyDescent="0.2">
      <c r="A580">
        <f>ROW(Source!A268)</f>
        <v>268</v>
      </c>
      <c r="B580">
        <v>76147896</v>
      </c>
      <c r="C580">
        <v>76148954</v>
      </c>
      <c r="D580">
        <v>48976334</v>
      </c>
      <c r="E580">
        <v>1</v>
      </c>
      <c r="F580">
        <v>1</v>
      </c>
      <c r="G580">
        <v>1</v>
      </c>
      <c r="H580">
        <v>2</v>
      </c>
      <c r="I580" t="s">
        <v>652</v>
      </c>
      <c r="J580" t="s">
        <v>653</v>
      </c>
      <c r="K580" t="s">
        <v>654</v>
      </c>
      <c r="L580">
        <v>1368</v>
      </c>
      <c r="N580">
        <v>1011</v>
      </c>
      <c r="O580" t="s">
        <v>633</v>
      </c>
      <c r="P580" t="s">
        <v>633</v>
      </c>
      <c r="Q580">
        <v>1</v>
      </c>
      <c r="W580">
        <v>0</v>
      </c>
      <c r="X580">
        <v>-204398148</v>
      </c>
      <c r="Y580">
        <v>1.6007999999999998</v>
      </c>
      <c r="AA580">
        <v>0</v>
      </c>
      <c r="AB580">
        <v>58.03</v>
      </c>
      <c r="AC580">
        <v>0</v>
      </c>
      <c r="AD580">
        <v>0</v>
      </c>
      <c r="AE580">
        <v>0</v>
      </c>
      <c r="AF580">
        <v>58.03</v>
      </c>
      <c r="AG580">
        <v>0</v>
      </c>
      <c r="AH580">
        <v>0</v>
      </c>
      <c r="AI580">
        <v>1</v>
      </c>
      <c r="AJ580">
        <v>1</v>
      </c>
      <c r="AK580">
        <v>1</v>
      </c>
      <c r="AL580">
        <v>1</v>
      </c>
      <c r="AN580">
        <v>0</v>
      </c>
      <c r="AO580">
        <v>1</v>
      </c>
      <c r="AP580">
        <v>1</v>
      </c>
      <c r="AQ580">
        <v>0</v>
      </c>
      <c r="AR580">
        <v>0</v>
      </c>
      <c r="AS580" t="s">
        <v>3</v>
      </c>
      <c r="AT580">
        <v>4.6399999999999997</v>
      </c>
      <c r="AU580" t="s">
        <v>48</v>
      </c>
      <c r="AV580">
        <v>0</v>
      </c>
      <c r="AW580">
        <v>2</v>
      </c>
      <c r="AX580">
        <v>76148964</v>
      </c>
      <c r="AY580">
        <v>1</v>
      </c>
      <c r="AZ580">
        <v>0</v>
      </c>
      <c r="BA580">
        <v>586</v>
      </c>
      <c r="BB580">
        <v>0</v>
      </c>
      <c r="BC580">
        <v>0</v>
      </c>
      <c r="BD580">
        <v>0</v>
      </c>
      <c r="BE580">
        <v>0</v>
      </c>
      <c r="BF580">
        <v>0</v>
      </c>
      <c r="BG580">
        <v>0</v>
      </c>
      <c r="BH580">
        <v>0</v>
      </c>
      <c r="BI580">
        <v>0</v>
      </c>
      <c r="BJ580">
        <v>0</v>
      </c>
      <c r="BK580">
        <v>0</v>
      </c>
      <c r="BL580">
        <v>0</v>
      </c>
      <c r="BM580">
        <v>0</v>
      </c>
      <c r="BN580">
        <v>0</v>
      </c>
      <c r="BO580">
        <v>0</v>
      </c>
      <c r="BP580">
        <v>0</v>
      </c>
      <c r="BQ580">
        <v>0</v>
      </c>
      <c r="BR580">
        <v>0</v>
      </c>
      <c r="BS580">
        <v>0</v>
      </c>
      <c r="BT580">
        <v>0</v>
      </c>
      <c r="BU580">
        <v>0</v>
      </c>
      <c r="BV580">
        <v>0</v>
      </c>
      <c r="BW580">
        <v>0</v>
      </c>
      <c r="CX580">
        <f>Y580*Source!I268</f>
        <v>0.48023999999999989</v>
      </c>
      <c r="CY580">
        <f>AB580</f>
        <v>58.03</v>
      </c>
      <c r="CZ580">
        <f>AF580</f>
        <v>58.03</v>
      </c>
      <c r="DA580">
        <f>AJ580</f>
        <v>1</v>
      </c>
      <c r="DB580">
        <f>ROUND(((ROUND(AT580*CZ580,2)*1.15)*0.3),6)</f>
        <v>92.8947</v>
      </c>
      <c r="DC580">
        <f>ROUND(((ROUND(AT580*AG580,2)*1.15)*0.3),6)</f>
        <v>0</v>
      </c>
    </row>
    <row r="581" spans="1:107" x14ac:dyDescent="0.2">
      <c r="A581">
        <f>ROW(Source!A268)</f>
        <v>268</v>
      </c>
      <c r="B581">
        <v>76147896</v>
      </c>
      <c r="C581">
        <v>76148954</v>
      </c>
      <c r="D581">
        <v>48976338</v>
      </c>
      <c r="E581">
        <v>1</v>
      </c>
      <c r="F581">
        <v>1</v>
      </c>
      <c r="G581">
        <v>1</v>
      </c>
      <c r="H581">
        <v>2</v>
      </c>
      <c r="I581" t="s">
        <v>655</v>
      </c>
      <c r="J581" t="s">
        <v>656</v>
      </c>
      <c r="K581" t="s">
        <v>657</v>
      </c>
      <c r="L581">
        <v>1368</v>
      </c>
      <c r="N581">
        <v>1011</v>
      </c>
      <c r="O581" t="s">
        <v>633</v>
      </c>
      <c r="P581" t="s">
        <v>633</v>
      </c>
      <c r="Q581">
        <v>1</v>
      </c>
      <c r="W581">
        <v>0</v>
      </c>
      <c r="X581">
        <v>949848879</v>
      </c>
      <c r="Y581">
        <v>1.5179999999999998</v>
      </c>
      <c r="AA581">
        <v>0</v>
      </c>
      <c r="AB581">
        <v>332.31</v>
      </c>
      <c r="AC581">
        <v>13.5</v>
      </c>
      <c r="AD581">
        <v>0</v>
      </c>
      <c r="AE581">
        <v>0</v>
      </c>
      <c r="AF581">
        <v>332.31</v>
      </c>
      <c r="AG581">
        <v>13.5</v>
      </c>
      <c r="AH581">
        <v>0</v>
      </c>
      <c r="AI581">
        <v>1</v>
      </c>
      <c r="AJ581">
        <v>1</v>
      </c>
      <c r="AK581">
        <v>1</v>
      </c>
      <c r="AL581">
        <v>1</v>
      </c>
      <c r="AN581">
        <v>0</v>
      </c>
      <c r="AO581">
        <v>1</v>
      </c>
      <c r="AP581">
        <v>1</v>
      </c>
      <c r="AQ581">
        <v>0</v>
      </c>
      <c r="AR581">
        <v>0</v>
      </c>
      <c r="AS581" t="s">
        <v>3</v>
      </c>
      <c r="AT581">
        <v>4.4000000000000004</v>
      </c>
      <c r="AU581" t="s">
        <v>48</v>
      </c>
      <c r="AV581">
        <v>0</v>
      </c>
      <c r="AW581">
        <v>2</v>
      </c>
      <c r="AX581">
        <v>76148965</v>
      </c>
      <c r="AY581">
        <v>1</v>
      </c>
      <c r="AZ581">
        <v>0</v>
      </c>
      <c r="BA581">
        <v>587</v>
      </c>
      <c r="BB581">
        <v>0</v>
      </c>
      <c r="BC581">
        <v>0</v>
      </c>
      <c r="BD581">
        <v>0</v>
      </c>
      <c r="BE581">
        <v>0</v>
      </c>
      <c r="BF581">
        <v>0</v>
      </c>
      <c r="BG581">
        <v>0</v>
      </c>
      <c r="BH581">
        <v>0</v>
      </c>
      <c r="BI581">
        <v>0</v>
      </c>
      <c r="BJ581">
        <v>0</v>
      </c>
      <c r="BK581">
        <v>0</v>
      </c>
      <c r="BL581">
        <v>0</v>
      </c>
      <c r="BM581">
        <v>0</v>
      </c>
      <c r="BN581">
        <v>0</v>
      </c>
      <c r="BO581">
        <v>0</v>
      </c>
      <c r="BP581">
        <v>0</v>
      </c>
      <c r="BQ581">
        <v>0</v>
      </c>
      <c r="BR581">
        <v>0</v>
      </c>
      <c r="BS581">
        <v>0</v>
      </c>
      <c r="BT581">
        <v>0</v>
      </c>
      <c r="BU581">
        <v>0</v>
      </c>
      <c r="BV581">
        <v>0</v>
      </c>
      <c r="BW581">
        <v>0</v>
      </c>
      <c r="CX581">
        <f>Y581*Source!I268</f>
        <v>0.45539999999999992</v>
      </c>
      <c r="CY581">
        <f>AB581</f>
        <v>332.31</v>
      </c>
      <c r="CZ581">
        <f>AF581</f>
        <v>332.31</v>
      </c>
      <c r="DA581">
        <f>AJ581</f>
        <v>1</v>
      </c>
      <c r="DB581">
        <f>ROUND(((ROUND(AT581*CZ581,2)*1.15)*0.3),6)</f>
        <v>504.4452</v>
      </c>
      <c r="DC581">
        <f>ROUND(((ROUND(AT581*AG581,2)*1.15)*0.3),6)</f>
        <v>20.492999999999999</v>
      </c>
    </row>
    <row r="582" spans="1:107" x14ac:dyDescent="0.2">
      <c r="A582">
        <f>ROW(Source!A268)</f>
        <v>268</v>
      </c>
      <c r="B582">
        <v>76147896</v>
      </c>
      <c r="C582">
        <v>76148954</v>
      </c>
      <c r="D582">
        <v>48974791</v>
      </c>
      <c r="E582">
        <v>1</v>
      </c>
      <c r="F582">
        <v>1</v>
      </c>
      <c r="G582">
        <v>1</v>
      </c>
      <c r="H582">
        <v>3</v>
      </c>
      <c r="I582" t="s">
        <v>658</v>
      </c>
      <c r="J582" t="s">
        <v>659</v>
      </c>
      <c r="K582" t="s">
        <v>660</v>
      </c>
      <c r="L582">
        <v>1374</v>
      </c>
      <c r="N582">
        <v>1013</v>
      </c>
      <c r="O582" t="s">
        <v>661</v>
      </c>
      <c r="P582" t="s">
        <v>661</v>
      </c>
      <c r="Q582">
        <v>1</v>
      </c>
      <c r="W582">
        <v>0</v>
      </c>
      <c r="X582">
        <v>-1347562341</v>
      </c>
      <c r="Y582">
        <v>1.389</v>
      </c>
      <c r="AA582">
        <v>1</v>
      </c>
      <c r="AB582">
        <v>0</v>
      </c>
      <c r="AC582">
        <v>0</v>
      </c>
      <c r="AD582">
        <v>0</v>
      </c>
      <c r="AE582">
        <v>1</v>
      </c>
      <c r="AF582">
        <v>0</v>
      </c>
      <c r="AG582">
        <v>0</v>
      </c>
      <c r="AH582">
        <v>0</v>
      </c>
      <c r="AI582">
        <v>1</v>
      </c>
      <c r="AJ582">
        <v>1</v>
      </c>
      <c r="AK582">
        <v>1</v>
      </c>
      <c r="AL582">
        <v>1</v>
      </c>
      <c r="AN582">
        <v>0</v>
      </c>
      <c r="AO582">
        <v>1</v>
      </c>
      <c r="AP582">
        <v>1</v>
      </c>
      <c r="AQ582">
        <v>0</v>
      </c>
      <c r="AR582">
        <v>0</v>
      </c>
      <c r="AS582" t="s">
        <v>3</v>
      </c>
      <c r="AT582">
        <v>4.63</v>
      </c>
      <c r="AU582" t="s">
        <v>47</v>
      </c>
      <c r="AV582">
        <v>0</v>
      </c>
      <c r="AW582">
        <v>2</v>
      </c>
      <c r="AX582">
        <v>76148966</v>
      </c>
      <c r="AY582">
        <v>1</v>
      </c>
      <c r="AZ582">
        <v>0</v>
      </c>
      <c r="BA582">
        <v>588</v>
      </c>
      <c r="BB582">
        <v>0</v>
      </c>
      <c r="BC582">
        <v>0</v>
      </c>
      <c r="BD582">
        <v>0</v>
      </c>
      <c r="BE582">
        <v>0</v>
      </c>
      <c r="BF582">
        <v>0</v>
      </c>
      <c r="BG582">
        <v>0</v>
      </c>
      <c r="BH582">
        <v>0</v>
      </c>
      <c r="BI582">
        <v>0</v>
      </c>
      <c r="BJ582">
        <v>0</v>
      </c>
      <c r="BK582">
        <v>0</v>
      </c>
      <c r="BL582">
        <v>0</v>
      </c>
      <c r="BM582">
        <v>0</v>
      </c>
      <c r="BN582">
        <v>0</v>
      </c>
      <c r="BO582">
        <v>0</v>
      </c>
      <c r="BP582">
        <v>0</v>
      </c>
      <c r="BQ582">
        <v>0</v>
      </c>
      <c r="BR582">
        <v>0</v>
      </c>
      <c r="BS582">
        <v>0</v>
      </c>
      <c r="BT582">
        <v>0</v>
      </c>
      <c r="BU582">
        <v>0</v>
      </c>
      <c r="BV582">
        <v>0</v>
      </c>
      <c r="BW582">
        <v>0</v>
      </c>
      <c r="CX582">
        <f>Y582*Source!I268</f>
        <v>0.41670000000000001</v>
      </c>
      <c r="CY582">
        <f>AA582</f>
        <v>1</v>
      </c>
      <c r="CZ582">
        <f>AE582</f>
        <v>1</v>
      </c>
      <c r="DA582">
        <f>AI582</f>
        <v>1</v>
      </c>
      <c r="DB582">
        <f>ROUND((ROUND(AT582*CZ582,2)*0.3),6)</f>
        <v>1.389</v>
      </c>
      <c r="DC582">
        <f>ROUND((ROUND(AT582*AG582,2)*0.3),6)</f>
        <v>0</v>
      </c>
    </row>
    <row r="583" spans="1:107" x14ac:dyDescent="0.2">
      <c r="A583">
        <f>ROW(Source!A269)</f>
        <v>269</v>
      </c>
      <c r="B583">
        <v>76147894</v>
      </c>
      <c r="C583">
        <v>76148954</v>
      </c>
      <c r="D583">
        <v>42331666</v>
      </c>
      <c r="E583">
        <v>1</v>
      </c>
      <c r="F583">
        <v>1</v>
      </c>
      <c r="G583">
        <v>1</v>
      </c>
      <c r="H583">
        <v>1</v>
      </c>
      <c r="I583" t="s">
        <v>647</v>
      </c>
      <c r="J583" t="s">
        <v>3</v>
      </c>
      <c r="K583" t="s">
        <v>648</v>
      </c>
      <c r="L583">
        <v>1369</v>
      </c>
      <c r="N583">
        <v>1013</v>
      </c>
      <c r="O583" t="s">
        <v>623</v>
      </c>
      <c r="P583" t="s">
        <v>623</v>
      </c>
      <c r="Q583">
        <v>1</v>
      </c>
      <c r="W583">
        <v>0</v>
      </c>
      <c r="X583">
        <v>-908094922</v>
      </c>
      <c r="Y583">
        <v>7.9349999999999996</v>
      </c>
      <c r="AA583">
        <v>0</v>
      </c>
      <c r="AB583">
        <v>0</v>
      </c>
      <c r="AC583">
        <v>0</v>
      </c>
      <c r="AD583">
        <v>10.06</v>
      </c>
      <c r="AE583">
        <v>0</v>
      </c>
      <c r="AF583">
        <v>0</v>
      </c>
      <c r="AG583">
        <v>0</v>
      </c>
      <c r="AH583">
        <v>10.06</v>
      </c>
      <c r="AI583">
        <v>1</v>
      </c>
      <c r="AJ583">
        <v>1</v>
      </c>
      <c r="AK583">
        <v>1</v>
      </c>
      <c r="AL583">
        <v>1</v>
      </c>
      <c r="AN583">
        <v>0</v>
      </c>
      <c r="AO583">
        <v>1</v>
      </c>
      <c r="AP583">
        <v>1</v>
      </c>
      <c r="AQ583">
        <v>0</v>
      </c>
      <c r="AR583">
        <v>0</v>
      </c>
      <c r="AS583" t="s">
        <v>3</v>
      </c>
      <c r="AT583">
        <v>23</v>
      </c>
      <c r="AU583" t="s">
        <v>48</v>
      </c>
      <c r="AV583">
        <v>1</v>
      </c>
      <c r="AW583">
        <v>2</v>
      </c>
      <c r="AX583">
        <v>76148961</v>
      </c>
      <c r="AY583">
        <v>1</v>
      </c>
      <c r="AZ583">
        <v>0</v>
      </c>
      <c r="BA583">
        <v>589</v>
      </c>
      <c r="BB583">
        <v>0</v>
      </c>
      <c r="BC583">
        <v>0</v>
      </c>
      <c r="BD583">
        <v>0</v>
      </c>
      <c r="BE583">
        <v>0</v>
      </c>
      <c r="BF583">
        <v>0</v>
      </c>
      <c r="BG583">
        <v>0</v>
      </c>
      <c r="BH583">
        <v>0</v>
      </c>
      <c r="BI583">
        <v>0</v>
      </c>
      <c r="BJ583">
        <v>0</v>
      </c>
      <c r="BK583">
        <v>0</v>
      </c>
      <c r="BL583">
        <v>0</v>
      </c>
      <c r="BM583">
        <v>0</v>
      </c>
      <c r="BN583">
        <v>0</v>
      </c>
      <c r="BO583">
        <v>0</v>
      </c>
      <c r="BP583">
        <v>0</v>
      </c>
      <c r="BQ583">
        <v>0</v>
      </c>
      <c r="BR583">
        <v>0</v>
      </c>
      <c r="BS583">
        <v>0</v>
      </c>
      <c r="BT583">
        <v>0</v>
      </c>
      <c r="BU583">
        <v>0</v>
      </c>
      <c r="BV583">
        <v>0</v>
      </c>
      <c r="BW583">
        <v>0</v>
      </c>
      <c r="CX583">
        <f>Y583*Source!I269</f>
        <v>2.3804999999999996</v>
      </c>
      <c r="CY583">
        <f>AD583</f>
        <v>10.06</v>
      </c>
      <c r="CZ583">
        <f>AH583</f>
        <v>10.06</v>
      </c>
      <c r="DA583">
        <f>AL583</f>
        <v>1</v>
      </c>
      <c r="DB583">
        <f>ROUND(((ROUND(AT583*CZ583,2)*1.15)*0.3),6)</f>
        <v>79.826099999999997</v>
      </c>
      <c r="DC583">
        <f>ROUND(((ROUND(AT583*AG583,2)*1.15)*0.3),6)</f>
        <v>0</v>
      </c>
    </row>
    <row r="584" spans="1:107" x14ac:dyDescent="0.2">
      <c r="A584">
        <f>ROW(Source!A269)</f>
        <v>269</v>
      </c>
      <c r="B584">
        <v>76147894</v>
      </c>
      <c r="C584">
        <v>76148954</v>
      </c>
      <c r="D584">
        <v>121548</v>
      </c>
      <c r="E584">
        <v>1</v>
      </c>
      <c r="F584">
        <v>1</v>
      </c>
      <c r="G584">
        <v>1</v>
      </c>
      <c r="H584">
        <v>1</v>
      </c>
      <c r="I584" t="s">
        <v>30</v>
      </c>
      <c r="J584" t="s">
        <v>3</v>
      </c>
      <c r="K584" t="s">
        <v>628</v>
      </c>
      <c r="L584">
        <v>608254</v>
      </c>
      <c r="N584">
        <v>1013</v>
      </c>
      <c r="O584" t="s">
        <v>629</v>
      </c>
      <c r="P584" t="s">
        <v>629</v>
      </c>
      <c r="Q584">
        <v>1</v>
      </c>
      <c r="W584">
        <v>0</v>
      </c>
      <c r="X584">
        <v>-185737400</v>
      </c>
      <c r="Y584">
        <v>3.1187999999999998</v>
      </c>
      <c r="AA584">
        <v>0</v>
      </c>
      <c r="AB584">
        <v>0</v>
      </c>
      <c r="AC584">
        <v>0</v>
      </c>
      <c r="AD584">
        <v>0</v>
      </c>
      <c r="AE584">
        <v>0</v>
      </c>
      <c r="AF584">
        <v>0</v>
      </c>
      <c r="AG584">
        <v>0</v>
      </c>
      <c r="AH584">
        <v>0</v>
      </c>
      <c r="AI584">
        <v>1</v>
      </c>
      <c r="AJ584">
        <v>1</v>
      </c>
      <c r="AK584">
        <v>1</v>
      </c>
      <c r="AL584">
        <v>1</v>
      </c>
      <c r="AN584">
        <v>0</v>
      </c>
      <c r="AO584">
        <v>1</v>
      </c>
      <c r="AP584">
        <v>1</v>
      </c>
      <c r="AQ584">
        <v>0</v>
      </c>
      <c r="AR584">
        <v>0</v>
      </c>
      <c r="AS584" t="s">
        <v>3</v>
      </c>
      <c r="AT584">
        <v>9.0399999999999991</v>
      </c>
      <c r="AU584" t="s">
        <v>48</v>
      </c>
      <c r="AV584">
        <v>2</v>
      </c>
      <c r="AW584">
        <v>2</v>
      </c>
      <c r="AX584">
        <v>76148962</v>
      </c>
      <c r="AY584">
        <v>1</v>
      </c>
      <c r="AZ584">
        <v>0</v>
      </c>
      <c r="BA584">
        <v>590</v>
      </c>
      <c r="BB584">
        <v>0</v>
      </c>
      <c r="BC584">
        <v>0</v>
      </c>
      <c r="BD584">
        <v>0</v>
      </c>
      <c r="BE584">
        <v>0</v>
      </c>
      <c r="BF584">
        <v>0</v>
      </c>
      <c r="BG584">
        <v>0</v>
      </c>
      <c r="BH584">
        <v>0</v>
      </c>
      <c r="BI584">
        <v>0</v>
      </c>
      <c r="BJ584">
        <v>0</v>
      </c>
      <c r="BK584">
        <v>0</v>
      </c>
      <c r="BL584">
        <v>0</v>
      </c>
      <c r="BM584">
        <v>0</v>
      </c>
      <c r="BN584">
        <v>0</v>
      </c>
      <c r="BO584">
        <v>0</v>
      </c>
      <c r="BP584">
        <v>0</v>
      </c>
      <c r="BQ584">
        <v>0</v>
      </c>
      <c r="BR584">
        <v>0</v>
      </c>
      <c r="BS584">
        <v>0</v>
      </c>
      <c r="BT584">
        <v>0</v>
      </c>
      <c r="BU584">
        <v>0</v>
      </c>
      <c r="BV584">
        <v>0</v>
      </c>
      <c r="BW584">
        <v>0</v>
      </c>
      <c r="CX584">
        <f>Y584*Source!I269</f>
        <v>0.93563999999999992</v>
      </c>
      <c r="CY584">
        <f>AD584</f>
        <v>0</v>
      </c>
      <c r="CZ584">
        <f>AH584</f>
        <v>0</v>
      </c>
      <c r="DA584">
        <f>AL584</f>
        <v>1</v>
      </c>
      <c r="DB584">
        <f>ROUND(((ROUND(AT584*CZ584,2)*1.15)*0.3),6)</f>
        <v>0</v>
      </c>
      <c r="DC584">
        <f>ROUND(((ROUND(AT584*AG584,2)*1.15)*0.3),6)</f>
        <v>0</v>
      </c>
    </row>
    <row r="585" spans="1:107" x14ac:dyDescent="0.2">
      <c r="A585">
        <f>ROW(Source!A269)</f>
        <v>269</v>
      </c>
      <c r="B585">
        <v>76147894</v>
      </c>
      <c r="C585">
        <v>76148954</v>
      </c>
      <c r="D585">
        <v>48976329</v>
      </c>
      <c r="E585">
        <v>1</v>
      </c>
      <c r="F585">
        <v>1</v>
      </c>
      <c r="G585">
        <v>1</v>
      </c>
      <c r="H585">
        <v>2</v>
      </c>
      <c r="I585" t="s">
        <v>649</v>
      </c>
      <c r="J585" t="s">
        <v>650</v>
      </c>
      <c r="K585" t="s">
        <v>651</v>
      </c>
      <c r="L585">
        <v>1368</v>
      </c>
      <c r="N585">
        <v>1011</v>
      </c>
      <c r="O585" t="s">
        <v>633</v>
      </c>
      <c r="P585" t="s">
        <v>633</v>
      </c>
      <c r="Q585">
        <v>1</v>
      </c>
      <c r="W585">
        <v>0</v>
      </c>
      <c r="X585">
        <v>924136048</v>
      </c>
      <c r="Y585">
        <v>1.6007999999999998</v>
      </c>
      <c r="AA585">
        <v>0</v>
      </c>
      <c r="AB585">
        <v>110.86</v>
      </c>
      <c r="AC585">
        <v>11.6</v>
      </c>
      <c r="AD585">
        <v>0</v>
      </c>
      <c r="AE585">
        <v>0</v>
      </c>
      <c r="AF585">
        <v>110.86</v>
      </c>
      <c r="AG585">
        <v>11.6</v>
      </c>
      <c r="AH585">
        <v>0</v>
      </c>
      <c r="AI585">
        <v>1</v>
      </c>
      <c r="AJ585">
        <v>1</v>
      </c>
      <c r="AK585">
        <v>1</v>
      </c>
      <c r="AL585">
        <v>1</v>
      </c>
      <c r="AN585">
        <v>0</v>
      </c>
      <c r="AO585">
        <v>1</v>
      </c>
      <c r="AP585">
        <v>1</v>
      </c>
      <c r="AQ585">
        <v>0</v>
      </c>
      <c r="AR585">
        <v>0</v>
      </c>
      <c r="AS585" t="s">
        <v>3</v>
      </c>
      <c r="AT585">
        <v>4.6399999999999997</v>
      </c>
      <c r="AU585" t="s">
        <v>48</v>
      </c>
      <c r="AV585">
        <v>0</v>
      </c>
      <c r="AW585">
        <v>2</v>
      </c>
      <c r="AX585">
        <v>76148963</v>
      </c>
      <c r="AY585">
        <v>1</v>
      </c>
      <c r="AZ585">
        <v>0</v>
      </c>
      <c r="BA585">
        <v>591</v>
      </c>
      <c r="BB585">
        <v>0</v>
      </c>
      <c r="BC585">
        <v>0</v>
      </c>
      <c r="BD585">
        <v>0</v>
      </c>
      <c r="BE585">
        <v>0</v>
      </c>
      <c r="BF585">
        <v>0</v>
      </c>
      <c r="BG585">
        <v>0</v>
      </c>
      <c r="BH585">
        <v>0</v>
      </c>
      <c r="BI585">
        <v>0</v>
      </c>
      <c r="BJ585">
        <v>0</v>
      </c>
      <c r="BK585">
        <v>0</v>
      </c>
      <c r="BL585">
        <v>0</v>
      </c>
      <c r="BM585">
        <v>0</v>
      </c>
      <c r="BN585">
        <v>0</v>
      </c>
      <c r="BO585">
        <v>0</v>
      </c>
      <c r="BP585">
        <v>0</v>
      </c>
      <c r="BQ585">
        <v>0</v>
      </c>
      <c r="BR585">
        <v>0</v>
      </c>
      <c r="BS585">
        <v>0</v>
      </c>
      <c r="BT585">
        <v>0</v>
      </c>
      <c r="BU585">
        <v>0</v>
      </c>
      <c r="BV585">
        <v>0</v>
      </c>
      <c r="BW585">
        <v>0</v>
      </c>
      <c r="CX585">
        <f>Y585*Source!I269</f>
        <v>0.48023999999999989</v>
      </c>
      <c r="CY585">
        <f>AB585</f>
        <v>110.86</v>
      </c>
      <c r="CZ585">
        <f>AF585</f>
        <v>110.86</v>
      </c>
      <c r="DA585">
        <f>AJ585</f>
        <v>1</v>
      </c>
      <c r="DB585">
        <f>ROUND(((ROUND(AT585*CZ585,2)*1.15)*0.3),6)</f>
        <v>177.46455</v>
      </c>
      <c r="DC585">
        <f>ROUND(((ROUND(AT585*AG585,2)*1.15)*0.3),6)</f>
        <v>18.567900000000002</v>
      </c>
    </row>
    <row r="586" spans="1:107" x14ac:dyDescent="0.2">
      <c r="A586">
        <f>ROW(Source!A269)</f>
        <v>269</v>
      </c>
      <c r="B586">
        <v>76147894</v>
      </c>
      <c r="C586">
        <v>76148954</v>
      </c>
      <c r="D586">
        <v>48976334</v>
      </c>
      <c r="E586">
        <v>1</v>
      </c>
      <c r="F586">
        <v>1</v>
      </c>
      <c r="G586">
        <v>1</v>
      </c>
      <c r="H586">
        <v>2</v>
      </c>
      <c r="I586" t="s">
        <v>652</v>
      </c>
      <c r="J586" t="s">
        <v>653</v>
      </c>
      <c r="K586" t="s">
        <v>654</v>
      </c>
      <c r="L586">
        <v>1368</v>
      </c>
      <c r="N586">
        <v>1011</v>
      </c>
      <c r="O586" t="s">
        <v>633</v>
      </c>
      <c r="P586" t="s">
        <v>633</v>
      </c>
      <c r="Q586">
        <v>1</v>
      </c>
      <c r="W586">
        <v>0</v>
      </c>
      <c r="X586">
        <v>-204398148</v>
      </c>
      <c r="Y586">
        <v>1.6007999999999998</v>
      </c>
      <c r="AA586">
        <v>0</v>
      </c>
      <c r="AB586">
        <v>58.03</v>
      </c>
      <c r="AC586">
        <v>0</v>
      </c>
      <c r="AD586">
        <v>0</v>
      </c>
      <c r="AE586">
        <v>0</v>
      </c>
      <c r="AF586">
        <v>58.03</v>
      </c>
      <c r="AG586">
        <v>0</v>
      </c>
      <c r="AH586">
        <v>0</v>
      </c>
      <c r="AI586">
        <v>1</v>
      </c>
      <c r="AJ586">
        <v>1</v>
      </c>
      <c r="AK586">
        <v>1</v>
      </c>
      <c r="AL586">
        <v>1</v>
      </c>
      <c r="AN586">
        <v>0</v>
      </c>
      <c r="AO586">
        <v>1</v>
      </c>
      <c r="AP586">
        <v>1</v>
      </c>
      <c r="AQ586">
        <v>0</v>
      </c>
      <c r="AR586">
        <v>0</v>
      </c>
      <c r="AS586" t="s">
        <v>3</v>
      </c>
      <c r="AT586">
        <v>4.6399999999999997</v>
      </c>
      <c r="AU586" t="s">
        <v>48</v>
      </c>
      <c r="AV586">
        <v>0</v>
      </c>
      <c r="AW586">
        <v>2</v>
      </c>
      <c r="AX586">
        <v>76148964</v>
      </c>
      <c r="AY586">
        <v>1</v>
      </c>
      <c r="AZ586">
        <v>0</v>
      </c>
      <c r="BA586">
        <v>592</v>
      </c>
      <c r="BB586">
        <v>0</v>
      </c>
      <c r="BC586">
        <v>0</v>
      </c>
      <c r="BD586">
        <v>0</v>
      </c>
      <c r="BE586">
        <v>0</v>
      </c>
      <c r="BF586">
        <v>0</v>
      </c>
      <c r="BG586">
        <v>0</v>
      </c>
      <c r="BH586">
        <v>0</v>
      </c>
      <c r="BI586">
        <v>0</v>
      </c>
      <c r="BJ586">
        <v>0</v>
      </c>
      <c r="BK586">
        <v>0</v>
      </c>
      <c r="BL586">
        <v>0</v>
      </c>
      <c r="BM586">
        <v>0</v>
      </c>
      <c r="BN586">
        <v>0</v>
      </c>
      <c r="BO586">
        <v>0</v>
      </c>
      <c r="BP586">
        <v>0</v>
      </c>
      <c r="BQ586">
        <v>0</v>
      </c>
      <c r="BR586">
        <v>0</v>
      </c>
      <c r="BS586">
        <v>0</v>
      </c>
      <c r="BT586">
        <v>0</v>
      </c>
      <c r="BU586">
        <v>0</v>
      </c>
      <c r="BV586">
        <v>0</v>
      </c>
      <c r="BW586">
        <v>0</v>
      </c>
      <c r="CX586">
        <f>Y586*Source!I269</f>
        <v>0.48023999999999989</v>
      </c>
      <c r="CY586">
        <f>AB586</f>
        <v>58.03</v>
      </c>
      <c r="CZ586">
        <f>AF586</f>
        <v>58.03</v>
      </c>
      <c r="DA586">
        <f>AJ586</f>
        <v>1</v>
      </c>
      <c r="DB586">
        <f>ROUND(((ROUND(AT586*CZ586,2)*1.15)*0.3),6)</f>
        <v>92.8947</v>
      </c>
      <c r="DC586">
        <f>ROUND(((ROUND(AT586*AG586,2)*1.15)*0.3),6)</f>
        <v>0</v>
      </c>
    </row>
    <row r="587" spans="1:107" x14ac:dyDescent="0.2">
      <c r="A587">
        <f>ROW(Source!A269)</f>
        <v>269</v>
      </c>
      <c r="B587">
        <v>76147894</v>
      </c>
      <c r="C587">
        <v>76148954</v>
      </c>
      <c r="D587">
        <v>48976338</v>
      </c>
      <c r="E587">
        <v>1</v>
      </c>
      <c r="F587">
        <v>1</v>
      </c>
      <c r="G587">
        <v>1</v>
      </c>
      <c r="H587">
        <v>2</v>
      </c>
      <c r="I587" t="s">
        <v>655</v>
      </c>
      <c r="J587" t="s">
        <v>656</v>
      </c>
      <c r="K587" t="s">
        <v>657</v>
      </c>
      <c r="L587">
        <v>1368</v>
      </c>
      <c r="N587">
        <v>1011</v>
      </c>
      <c r="O587" t="s">
        <v>633</v>
      </c>
      <c r="P587" t="s">
        <v>633</v>
      </c>
      <c r="Q587">
        <v>1</v>
      </c>
      <c r="W587">
        <v>0</v>
      </c>
      <c r="X587">
        <v>949848879</v>
      </c>
      <c r="Y587">
        <v>1.5179999999999998</v>
      </c>
      <c r="AA587">
        <v>0</v>
      </c>
      <c r="AB587">
        <v>332.31</v>
      </c>
      <c r="AC587">
        <v>13.5</v>
      </c>
      <c r="AD587">
        <v>0</v>
      </c>
      <c r="AE587">
        <v>0</v>
      </c>
      <c r="AF587">
        <v>332.31</v>
      </c>
      <c r="AG587">
        <v>13.5</v>
      </c>
      <c r="AH587">
        <v>0</v>
      </c>
      <c r="AI587">
        <v>1</v>
      </c>
      <c r="AJ587">
        <v>1</v>
      </c>
      <c r="AK587">
        <v>1</v>
      </c>
      <c r="AL587">
        <v>1</v>
      </c>
      <c r="AN587">
        <v>0</v>
      </c>
      <c r="AO587">
        <v>1</v>
      </c>
      <c r="AP587">
        <v>1</v>
      </c>
      <c r="AQ587">
        <v>0</v>
      </c>
      <c r="AR587">
        <v>0</v>
      </c>
      <c r="AS587" t="s">
        <v>3</v>
      </c>
      <c r="AT587">
        <v>4.4000000000000004</v>
      </c>
      <c r="AU587" t="s">
        <v>48</v>
      </c>
      <c r="AV587">
        <v>0</v>
      </c>
      <c r="AW587">
        <v>2</v>
      </c>
      <c r="AX587">
        <v>76148965</v>
      </c>
      <c r="AY587">
        <v>1</v>
      </c>
      <c r="AZ587">
        <v>0</v>
      </c>
      <c r="BA587">
        <v>593</v>
      </c>
      <c r="BB587">
        <v>0</v>
      </c>
      <c r="BC587">
        <v>0</v>
      </c>
      <c r="BD587">
        <v>0</v>
      </c>
      <c r="BE587">
        <v>0</v>
      </c>
      <c r="BF587">
        <v>0</v>
      </c>
      <c r="BG587">
        <v>0</v>
      </c>
      <c r="BH587">
        <v>0</v>
      </c>
      <c r="BI587">
        <v>0</v>
      </c>
      <c r="BJ587">
        <v>0</v>
      </c>
      <c r="BK587">
        <v>0</v>
      </c>
      <c r="BL587">
        <v>0</v>
      </c>
      <c r="BM587">
        <v>0</v>
      </c>
      <c r="BN587">
        <v>0</v>
      </c>
      <c r="BO587">
        <v>0</v>
      </c>
      <c r="BP587">
        <v>0</v>
      </c>
      <c r="BQ587">
        <v>0</v>
      </c>
      <c r="BR587">
        <v>0</v>
      </c>
      <c r="BS587">
        <v>0</v>
      </c>
      <c r="BT587">
        <v>0</v>
      </c>
      <c r="BU587">
        <v>0</v>
      </c>
      <c r="BV587">
        <v>0</v>
      </c>
      <c r="BW587">
        <v>0</v>
      </c>
      <c r="CX587">
        <f>Y587*Source!I269</f>
        <v>0.45539999999999992</v>
      </c>
      <c r="CY587">
        <f>AB587</f>
        <v>332.31</v>
      </c>
      <c r="CZ587">
        <f>AF587</f>
        <v>332.31</v>
      </c>
      <c r="DA587">
        <f>AJ587</f>
        <v>1</v>
      </c>
      <c r="DB587">
        <f>ROUND(((ROUND(AT587*CZ587,2)*1.15)*0.3),6)</f>
        <v>504.4452</v>
      </c>
      <c r="DC587">
        <f>ROUND(((ROUND(AT587*AG587,2)*1.15)*0.3),6)</f>
        <v>20.492999999999999</v>
      </c>
    </row>
    <row r="588" spans="1:107" x14ac:dyDescent="0.2">
      <c r="A588">
        <f>ROW(Source!A269)</f>
        <v>269</v>
      </c>
      <c r="B588">
        <v>76147894</v>
      </c>
      <c r="C588">
        <v>76148954</v>
      </c>
      <c r="D588">
        <v>48974791</v>
      </c>
      <c r="E588">
        <v>1</v>
      </c>
      <c r="F588">
        <v>1</v>
      </c>
      <c r="G588">
        <v>1</v>
      </c>
      <c r="H588">
        <v>3</v>
      </c>
      <c r="I588" t="s">
        <v>658</v>
      </c>
      <c r="J588" t="s">
        <v>659</v>
      </c>
      <c r="K588" t="s">
        <v>660</v>
      </c>
      <c r="L588">
        <v>1374</v>
      </c>
      <c r="N588">
        <v>1013</v>
      </c>
      <c r="O588" t="s">
        <v>661</v>
      </c>
      <c r="P588" t="s">
        <v>661</v>
      </c>
      <c r="Q588">
        <v>1</v>
      </c>
      <c r="W588">
        <v>0</v>
      </c>
      <c r="X588">
        <v>-1347562341</v>
      </c>
      <c r="Y588">
        <v>1.389</v>
      </c>
      <c r="AA588">
        <v>1</v>
      </c>
      <c r="AB588">
        <v>0</v>
      </c>
      <c r="AC588">
        <v>0</v>
      </c>
      <c r="AD588">
        <v>0</v>
      </c>
      <c r="AE588">
        <v>1</v>
      </c>
      <c r="AF588">
        <v>0</v>
      </c>
      <c r="AG588">
        <v>0</v>
      </c>
      <c r="AH588">
        <v>0</v>
      </c>
      <c r="AI588">
        <v>1</v>
      </c>
      <c r="AJ588">
        <v>1</v>
      </c>
      <c r="AK588">
        <v>1</v>
      </c>
      <c r="AL588">
        <v>1</v>
      </c>
      <c r="AN588">
        <v>0</v>
      </c>
      <c r="AO588">
        <v>1</v>
      </c>
      <c r="AP588">
        <v>1</v>
      </c>
      <c r="AQ588">
        <v>0</v>
      </c>
      <c r="AR588">
        <v>0</v>
      </c>
      <c r="AS588" t="s">
        <v>3</v>
      </c>
      <c r="AT588">
        <v>4.63</v>
      </c>
      <c r="AU588" t="s">
        <v>47</v>
      </c>
      <c r="AV588">
        <v>0</v>
      </c>
      <c r="AW588">
        <v>2</v>
      </c>
      <c r="AX588">
        <v>76148966</v>
      </c>
      <c r="AY588">
        <v>1</v>
      </c>
      <c r="AZ588">
        <v>0</v>
      </c>
      <c r="BA588">
        <v>594</v>
      </c>
      <c r="BB588">
        <v>0</v>
      </c>
      <c r="BC588">
        <v>0</v>
      </c>
      <c r="BD588">
        <v>0</v>
      </c>
      <c r="BE588">
        <v>0</v>
      </c>
      <c r="BF588">
        <v>0</v>
      </c>
      <c r="BG588">
        <v>0</v>
      </c>
      <c r="BH588">
        <v>0</v>
      </c>
      <c r="BI588">
        <v>0</v>
      </c>
      <c r="BJ588">
        <v>0</v>
      </c>
      <c r="BK588">
        <v>0</v>
      </c>
      <c r="BL588">
        <v>0</v>
      </c>
      <c r="BM588">
        <v>0</v>
      </c>
      <c r="BN588">
        <v>0</v>
      </c>
      <c r="BO588">
        <v>0</v>
      </c>
      <c r="BP588">
        <v>0</v>
      </c>
      <c r="BQ588">
        <v>0</v>
      </c>
      <c r="BR588">
        <v>0</v>
      </c>
      <c r="BS588">
        <v>0</v>
      </c>
      <c r="BT588">
        <v>0</v>
      </c>
      <c r="BU588">
        <v>0</v>
      </c>
      <c r="BV588">
        <v>0</v>
      </c>
      <c r="BW588">
        <v>0</v>
      </c>
      <c r="CX588">
        <f>Y588*Source!I269</f>
        <v>0.41670000000000001</v>
      </c>
      <c r="CY588">
        <f>AA588</f>
        <v>1</v>
      </c>
      <c r="CZ588">
        <f>AE588</f>
        <v>1</v>
      </c>
      <c r="DA588">
        <f>AI588</f>
        <v>1</v>
      </c>
      <c r="DB588">
        <f>ROUND((ROUND(AT588*CZ588,2)*0.3),6)</f>
        <v>1.389</v>
      </c>
      <c r="DC588">
        <f>ROUND((ROUND(AT588*AG588,2)*0.3),6)</f>
        <v>0</v>
      </c>
    </row>
    <row r="589" spans="1:107" x14ac:dyDescent="0.2">
      <c r="A589">
        <f>ROW(Source!A273)</f>
        <v>273</v>
      </c>
      <c r="B589">
        <v>76147896</v>
      </c>
      <c r="C589">
        <v>76148969</v>
      </c>
      <c r="D589">
        <v>42090890</v>
      </c>
      <c r="E589">
        <v>1</v>
      </c>
      <c r="F589">
        <v>1</v>
      </c>
      <c r="G589">
        <v>1</v>
      </c>
      <c r="H589">
        <v>1</v>
      </c>
      <c r="I589" t="s">
        <v>621</v>
      </c>
      <c r="J589" t="s">
        <v>3</v>
      </c>
      <c r="K589" t="s">
        <v>622</v>
      </c>
      <c r="L589">
        <v>1369</v>
      </c>
      <c r="N589">
        <v>1013</v>
      </c>
      <c r="O589" t="s">
        <v>623</v>
      </c>
      <c r="P589" t="s">
        <v>623</v>
      </c>
      <c r="Q589">
        <v>1</v>
      </c>
      <c r="W589">
        <v>0</v>
      </c>
      <c r="X589">
        <v>314467552</v>
      </c>
      <c r="Y589">
        <v>177.1</v>
      </c>
      <c r="AA589">
        <v>0</v>
      </c>
      <c r="AB589">
        <v>0</v>
      </c>
      <c r="AC589">
        <v>0</v>
      </c>
      <c r="AD589">
        <v>7.8</v>
      </c>
      <c r="AE589">
        <v>0</v>
      </c>
      <c r="AF589">
        <v>0</v>
      </c>
      <c r="AG589">
        <v>0</v>
      </c>
      <c r="AH589">
        <v>7.8</v>
      </c>
      <c r="AI589">
        <v>1</v>
      </c>
      <c r="AJ589">
        <v>1</v>
      </c>
      <c r="AK589">
        <v>1</v>
      </c>
      <c r="AL589">
        <v>1</v>
      </c>
      <c r="AN589">
        <v>0</v>
      </c>
      <c r="AO589">
        <v>1</v>
      </c>
      <c r="AP589">
        <v>1</v>
      </c>
      <c r="AQ589">
        <v>0</v>
      </c>
      <c r="AR589">
        <v>0</v>
      </c>
      <c r="AS589" t="s">
        <v>3</v>
      </c>
      <c r="AT589">
        <v>154</v>
      </c>
      <c r="AU589" t="s">
        <v>24</v>
      </c>
      <c r="AV589">
        <v>1</v>
      </c>
      <c r="AW589">
        <v>2</v>
      </c>
      <c r="AX589">
        <v>76148971</v>
      </c>
      <c r="AY589">
        <v>1</v>
      </c>
      <c r="AZ589">
        <v>0</v>
      </c>
      <c r="BA589">
        <v>595</v>
      </c>
      <c r="BB589">
        <v>0</v>
      </c>
      <c r="BC589">
        <v>0</v>
      </c>
      <c r="BD589">
        <v>0</v>
      </c>
      <c r="BE589">
        <v>0</v>
      </c>
      <c r="BF589">
        <v>0</v>
      </c>
      <c r="BG589">
        <v>0</v>
      </c>
      <c r="BH589">
        <v>0</v>
      </c>
      <c r="BI589">
        <v>0</v>
      </c>
      <c r="BJ589">
        <v>0</v>
      </c>
      <c r="BK589">
        <v>0</v>
      </c>
      <c r="BL589">
        <v>0</v>
      </c>
      <c r="BM589">
        <v>0</v>
      </c>
      <c r="BN589">
        <v>0</v>
      </c>
      <c r="BO589">
        <v>0</v>
      </c>
      <c r="BP589">
        <v>0</v>
      </c>
      <c r="BQ589">
        <v>0</v>
      </c>
      <c r="BR589">
        <v>0</v>
      </c>
      <c r="BS589">
        <v>0</v>
      </c>
      <c r="BT589">
        <v>0</v>
      </c>
      <c r="BU589">
        <v>0</v>
      </c>
      <c r="BV589">
        <v>0</v>
      </c>
      <c r="BW589">
        <v>0</v>
      </c>
      <c r="CX589">
        <f>Y589*Source!I273</f>
        <v>5.7380399999999998</v>
      </c>
      <c r="CY589">
        <f t="shared" ref="CY589:CY596" si="62">AD589</f>
        <v>7.8</v>
      </c>
      <c r="CZ589">
        <f t="shared" ref="CZ589:CZ596" si="63">AH589</f>
        <v>7.8</v>
      </c>
      <c r="DA589">
        <f t="shared" ref="DA589:DA596" si="64">AL589</f>
        <v>1</v>
      </c>
      <c r="DB589">
        <f>ROUND((ROUND(AT589*CZ589,2)*1.15),6)</f>
        <v>1381.38</v>
      </c>
      <c r="DC589">
        <f>ROUND((ROUND(AT589*AG589,2)*1.15),6)</f>
        <v>0</v>
      </c>
    </row>
    <row r="590" spans="1:107" x14ac:dyDescent="0.2">
      <c r="A590">
        <f>ROW(Source!A274)</f>
        <v>274</v>
      </c>
      <c r="B590">
        <v>76147894</v>
      </c>
      <c r="C590">
        <v>76148969</v>
      </c>
      <c r="D590">
        <v>42090890</v>
      </c>
      <c r="E590">
        <v>1</v>
      </c>
      <c r="F590">
        <v>1</v>
      </c>
      <c r="G590">
        <v>1</v>
      </c>
      <c r="H590">
        <v>1</v>
      </c>
      <c r="I590" t="s">
        <v>621</v>
      </c>
      <c r="J590" t="s">
        <v>3</v>
      </c>
      <c r="K590" t="s">
        <v>622</v>
      </c>
      <c r="L590">
        <v>1369</v>
      </c>
      <c r="N590">
        <v>1013</v>
      </c>
      <c r="O590" t="s">
        <v>623</v>
      </c>
      <c r="P590" t="s">
        <v>623</v>
      </c>
      <c r="Q590">
        <v>1</v>
      </c>
      <c r="W590">
        <v>0</v>
      </c>
      <c r="X590">
        <v>314467552</v>
      </c>
      <c r="Y590">
        <v>177.1</v>
      </c>
      <c r="AA590">
        <v>0</v>
      </c>
      <c r="AB590">
        <v>0</v>
      </c>
      <c r="AC590">
        <v>0</v>
      </c>
      <c r="AD590">
        <v>7.8</v>
      </c>
      <c r="AE590">
        <v>0</v>
      </c>
      <c r="AF590">
        <v>0</v>
      </c>
      <c r="AG590">
        <v>0</v>
      </c>
      <c r="AH590">
        <v>7.8</v>
      </c>
      <c r="AI590">
        <v>1</v>
      </c>
      <c r="AJ590">
        <v>1</v>
      </c>
      <c r="AK590">
        <v>1</v>
      </c>
      <c r="AL590">
        <v>1</v>
      </c>
      <c r="AN590">
        <v>0</v>
      </c>
      <c r="AO590">
        <v>1</v>
      </c>
      <c r="AP590">
        <v>1</v>
      </c>
      <c r="AQ590">
        <v>0</v>
      </c>
      <c r="AR590">
        <v>0</v>
      </c>
      <c r="AS590" t="s">
        <v>3</v>
      </c>
      <c r="AT590">
        <v>154</v>
      </c>
      <c r="AU590" t="s">
        <v>24</v>
      </c>
      <c r="AV590">
        <v>1</v>
      </c>
      <c r="AW590">
        <v>2</v>
      </c>
      <c r="AX590">
        <v>76148971</v>
      </c>
      <c r="AY590">
        <v>1</v>
      </c>
      <c r="AZ590">
        <v>0</v>
      </c>
      <c r="BA590">
        <v>596</v>
      </c>
      <c r="BB590">
        <v>0</v>
      </c>
      <c r="BC590">
        <v>0</v>
      </c>
      <c r="BD590">
        <v>0</v>
      </c>
      <c r="BE590">
        <v>0</v>
      </c>
      <c r="BF590">
        <v>0</v>
      </c>
      <c r="BG590">
        <v>0</v>
      </c>
      <c r="BH590">
        <v>0</v>
      </c>
      <c r="BI590">
        <v>0</v>
      </c>
      <c r="BJ590">
        <v>0</v>
      </c>
      <c r="BK590">
        <v>0</v>
      </c>
      <c r="BL590">
        <v>0</v>
      </c>
      <c r="BM590">
        <v>0</v>
      </c>
      <c r="BN590">
        <v>0</v>
      </c>
      <c r="BO590">
        <v>0</v>
      </c>
      <c r="BP590">
        <v>0</v>
      </c>
      <c r="BQ590">
        <v>0</v>
      </c>
      <c r="BR590">
        <v>0</v>
      </c>
      <c r="BS590">
        <v>0</v>
      </c>
      <c r="BT590">
        <v>0</v>
      </c>
      <c r="BU590">
        <v>0</v>
      </c>
      <c r="BV590">
        <v>0</v>
      </c>
      <c r="BW590">
        <v>0</v>
      </c>
      <c r="CX590">
        <f>Y590*Source!I274</f>
        <v>5.7380399999999998</v>
      </c>
      <c r="CY590">
        <f t="shared" si="62"/>
        <v>7.8</v>
      </c>
      <c r="CZ590">
        <f t="shared" si="63"/>
        <v>7.8</v>
      </c>
      <c r="DA590">
        <f t="shared" si="64"/>
        <v>1</v>
      </c>
      <c r="DB590">
        <f>ROUND((ROUND(AT590*CZ590,2)*1.15),6)</f>
        <v>1381.38</v>
      </c>
      <c r="DC590">
        <f>ROUND((ROUND(AT590*AG590,2)*1.15),6)</f>
        <v>0</v>
      </c>
    </row>
    <row r="591" spans="1:107" x14ac:dyDescent="0.2">
      <c r="A591">
        <f>ROW(Source!A275)</f>
        <v>275</v>
      </c>
      <c r="B591">
        <v>76147896</v>
      </c>
      <c r="C591">
        <v>76148972</v>
      </c>
      <c r="D591">
        <v>42090890</v>
      </c>
      <c r="E591">
        <v>1</v>
      </c>
      <c r="F591">
        <v>1</v>
      </c>
      <c r="G591">
        <v>1</v>
      </c>
      <c r="H591">
        <v>1</v>
      </c>
      <c r="I591" t="s">
        <v>621</v>
      </c>
      <c r="J591" t="s">
        <v>3</v>
      </c>
      <c r="K591" t="s">
        <v>622</v>
      </c>
      <c r="L591">
        <v>1369</v>
      </c>
      <c r="N591">
        <v>1013</v>
      </c>
      <c r="O591" t="s">
        <v>623</v>
      </c>
      <c r="P591" t="s">
        <v>623</v>
      </c>
      <c r="Q591">
        <v>1</v>
      </c>
      <c r="W591">
        <v>0</v>
      </c>
      <c r="X591">
        <v>314467552</v>
      </c>
      <c r="Y591">
        <v>255.02399999999994</v>
      </c>
      <c r="AA591">
        <v>0</v>
      </c>
      <c r="AB591">
        <v>0</v>
      </c>
      <c r="AC591">
        <v>0</v>
      </c>
      <c r="AD591">
        <v>7.8</v>
      </c>
      <c r="AE591">
        <v>0</v>
      </c>
      <c r="AF591">
        <v>0</v>
      </c>
      <c r="AG591">
        <v>0</v>
      </c>
      <c r="AH591">
        <v>7.8</v>
      </c>
      <c r="AI591">
        <v>1</v>
      </c>
      <c r="AJ591">
        <v>1</v>
      </c>
      <c r="AK591">
        <v>1</v>
      </c>
      <c r="AL591">
        <v>1</v>
      </c>
      <c r="AN591">
        <v>0</v>
      </c>
      <c r="AO591">
        <v>1</v>
      </c>
      <c r="AP591">
        <v>1</v>
      </c>
      <c r="AQ591">
        <v>0</v>
      </c>
      <c r="AR591">
        <v>0</v>
      </c>
      <c r="AS591" t="s">
        <v>3</v>
      </c>
      <c r="AT591">
        <v>154</v>
      </c>
      <c r="AU591" t="s">
        <v>336</v>
      </c>
      <c r="AV591">
        <v>1</v>
      </c>
      <c r="AW591">
        <v>2</v>
      </c>
      <c r="AX591">
        <v>76148974</v>
      </c>
      <c r="AY591">
        <v>1</v>
      </c>
      <c r="AZ591">
        <v>0</v>
      </c>
      <c r="BA591">
        <v>597</v>
      </c>
      <c r="BB591">
        <v>0</v>
      </c>
      <c r="BC591">
        <v>0</v>
      </c>
      <c r="BD591">
        <v>0</v>
      </c>
      <c r="BE591">
        <v>0</v>
      </c>
      <c r="BF591">
        <v>0</v>
      </c>
      <c r="BG591">
        <v>0</v>
      </c>
      <c r="BH591">
        <v>0</v>
      </c>
      <c r="BI591">
        <v>0</v>
      </c>
      <c r="BJ591">
        <v>0</v>
      </c>
      <c r="BK591">
        <v>0</v>
      </c>
      <c r="BL591">
        <v>0</v>
      </c>
      <c r="BM591">
        <v>0</v>
      </c>
      <c r="BN591">
        <v>0</v>
      </c>
      <c r="BO591">
        <v>0</v>
      </c>
      <c r="BP591">
        <v>0</v>
      </c>
      <c r="BQ591">
        <v>0</v>
      </c>
      <c r="BR591">
        <v>0</v>
      </c>
      <c r="BS591">
        <v>0</v>
      </c>
      <c r="BT591">
        <v>0</v>
      </c>
      <c r="BU591">
        <v>0</v>
      </c>
      <c r="BV591">
        <v>0</v>
      </c>
      <c r="BW591">
        <v>0</v>
      </c>
      <c r="CX591">
        <f>Y591*Source!I275</f>
        <v>41.313887999999992</v>
      </c>
      <c r="CY591">
        <f t="shared" si="62"/>
        <v>7.8</v>
      </c>
      <c r="CZ591">
        <f t="shared" si="63"/>
        <v>7.8</v>
      </c>
      <c r="DA591">
        <f t="shared" si="64"/>
        <v>1</v>
      </c>
      <c r="DB591">
        <f>ROUND((ROUND(AT591*CZ591,2)*1.2*1.15*1.2),6)</f>
        <v>1989.1872000000001</v>
      </c>
      <c r="DC591">
        <f>ROUND((ROUND(AT591*AG591,2)*1.2*1.15*1.2),6)</f>
        <v>0</v>
      </c>
    </row>
    <row r="592" spans="1:107" x14ac:dyDescent="0.2">
      <c r="A592">
        <f>ROW(Source!A276)</f>
        <v>276</v>
      </c>
      <c r="B592">
        <v>76147894</v>
      </c>
      <c r="C592">
        <v>76148972</v>
      </c>
      <c r="D592">
        <v>42090890</v>
      </c>
      <c r="E592">
        <v>1</v>
      </c>
      <c r="F592">
        <v>1</v>
      </c>
      <c r="G592">
        <v>1</v>
      </c>
      <c r="H592">
        <v>1</v>
      </c>
      <c r="I592" t="s">
        <v>621</v>
      </c>
      <c r="J592" t="s">
        <v>3</v>
      </c>
      <c r="K592" t="s">
        <v>622</v>
      </c>
      <c r="L592">
        <v>1369</v>
      </c>
      <c r="N592">
        <v>1013</v>
      </c>
      <c r="O592" t="s">
        <v>623</v>
      </c>
      <c r="P592" t="s">
        <v>623</v>
      </c>
      <c r="Q592">
        <v>1</v>
      </c>
      <c r="W592">
        <v>0</v>
      </c>
      <c r="X592">
        <v>314467552</v>
      </c>
      <c r="Y592">
        <v>255.02399999999994</v>
      </c>
      <c r="AA592">
        <v>0</v>
      </c>
      <c r="AB592">
        <v>0</v>
      </c>
      <c r="AC592">
        <v>0</v>
      </c>
      <c r="AD592">
        <v>7.8</v>
      </c>
      <c r="AE592">
        <v>0</v>
      </c>
      <c r="AF592">
        <v>0</v>
      </c>
      <c r="AG592">
        <v>0</v>
      </c>
      <c r="AH592">
        <v>7.8</v>
      </c>
      <c r="AI592">
        <v>1</v>
      </c>
      <c r="AJ592">
        <v>1</v>
      </c>
      <c r="AK592">
        <v>1</v>
      </c>
      <c r="AL592">
        <v>1</v>
      </c>
      <c r="AN592">
        <v>0</v>
      </c>
      <c r="AO592">
        <v>1</v>
      </c>
      <c r="AP592">
        <v>1</v>
      </c>
      <c r="AQ592">
        <v>0</v>
      </c>
      <c r="AR592">
        <v>0</v>
      </c>
      <c r="AS592" t="s">
        <v>3</v>
      </c>
      <c r="AT592">
        <v>154</v>
      </c>
      <c r="AU592" t="s">
        <v>336</v>
      </c>
      <c r="AV592">
        <v>1</v>
      </c>
      <c r="AW592">
        <v>2</v>
      </c>
      <c r="AX592">
        <v>76148974</v>
      </c>
      <c r="AY592">
        <v>1</v>
      </c>
      <c r="AZ592">
        <v>0</v>
      </c>
      <c r="BA592">
        <v>598</v>
      </c>
      <c r="BB592">
        <v>0</v>
      </c>
      <c r="BC592">
        <v>0</v>
      </c>
      <c r="BD592">
        <v>0</v>
      </c>
      <c r="BE592">
        <v>0</v>
      </c>
      <c r="BF592">
        <v>0</v>
      </c>
      <c r="BG592">
        <v>0</v>
      </c>
      <c r="BH592">
        <v>0</v>
      </c>
      <c r="BI592">
        <v>0</v>
      </c>
      <c r="BJ592">
        <v>0</v>
      </c>
      <c r="BK592">
        <v>0</v>
      </c>
      <c r="BL592">
        <v>0</v>
      </c>
      <c r="BM592">
        <v>0</v>
      </c>
      <c r="BN592">
        <v>0</v>
      </c>
      <c r="BO592">
        <v>0</v>
      </c>
      <c r="BP592">
        <v>0</v>
      </c>
      <c r="BQ592">
        <v>0</v>
      </c>
      <c r="BR592">
        <v>0</v>
      </c>
      <c r="BS592">
        <v>0</v>
      </c>
      <c r="BT592">
        <v>0</v>
      </c>
      <c r="BU592">
        <v>0</v>
      </c>
      <c r="BV592">
        <v>0</v>
      </c>
      <c r="BW592">
        <v>0</v>
      </c>
      <c r="CX592">
        <f>Y592*Source!I276</f>
        <v>41.313887999999992</v>
      </c>
      <c r="CY592">
        <f t="shared" si="62"/>
        <v>7.8</v>
      </c>
      <c r="CZ592">
        <f t="shared" si="63"/>
        <v>7.8</v>
      </c>
      <c r="DA592">
        <f t="shared" si="64"/>
        <v>1</v>
      </c>
      <c r="DB592">
        <f>ROUND((ROUND(AT592*CZ592,2)*1.2*1.15*1.2),6)</f>
        <v>1989.1872000000001</v>
      </c>
      <c r="DC592">
        <f>ROUND((ROUND(AT592*AG592,2)*1.2*1.15*1.2),6)</f>
        <v>0</v>
      </c>
    </row>
    <row r="593" spans="1:107" x14ac:dyDescent="0.2">
      <c r="A593">
        <f>ROW(Source!A277)</f>
        <v>277</v>
      </c>
      <c r="B593">
        <v>76147896</v>
      </c>
      <c r="C593">
        <v>76148975</v>
      </c>
      <c r="D593">
        <v>42097363</v>
      </c>
      <c r="E593">
        <v>1</v>
      </c>
      <c r="F593">
        <v>1</v>
      </c>
      <c r="G593">
        <v>1</v>
      </c>
      <c r="H593">
        <v>1</v>
      </c>
      <c r="I593" t="s">
        <v>624</v>
      </c>
      <c r="J593" t="s">
        <v>3</v>
      </c>
      <c r="K593" t="s">
        <v>625</v>
      </c>
      <c r="L593">
        <v>1369</v>
      </c>
      <c r="N593">
        <v>1013</v>
      </c>
      <c r="O593" t="s">
        <v>623</v>
      </c>
      <c r="P593" t="s">
        <v>623</v>
      </c>
      <c r="Q593">
        <v>1</v>
      </c>
      <c r="W593">
        <v>0</v>
      </c>
      <c r="X593">
        <v>839356441</v>
      </c>
      <c r="Y593">
        <v>111.78</v>
      </c>
      <c r="AA593">
        <v>0</v>
      </c>
      <c r="AB593">
        <v>0</v>
      </c>
      <c r="AC593">
        <v>0</v>
      </c>
      <c r="AD593">
        <v>7.5</v>
      </c>
      <c r="AE593">
        <v>0</v>
      </c>
      <c r="AF593">
        <v>0</v>
      </c>
      <c r="AG593">
        <v>0</v>
      </c>
      <c r="AH593">
        <v>7.5</v>
      </c>
      <c r="AI593">
        <v>1</v>
      </c>
      <c r="AJ593">
        <v>1</v>
      </c>
      <c r="AK593">
        <v>1</v>
      </c>
      <c r="AL593">
        <v>1</v>
      </c>
      <c r="AN593">
        <v>0</v>
      </c>
      <c r="AO593">
        <v>1</v>
      </c>
      <c r="AP593">
        <v>1</v>
      </c>
      <c r="AQ593">
        <v>0</v>
      </c>
      <c r="AR593">
        <v>0</v>
      </c>
      <c r="AS593" t="s">
        <v>3</v>
      </c>
      <c r="AT593">
        <v>97.2</v>
      </c>
      <c r="AU593" t="s">
        <v>24</v>
      </c>
      <c r="AV593">
        <v>1</v>
      </c>
      <c r="AW593">
        <v>2</v>
      </c>
      <c r="AX593">
        <v>76148977</v>
      </c>
      <c r="AY593">
        <v>1</v>
      </c>
      <c r="AZ593">
        <v>0</v>
      </c>
      <c r="BA593">
        <v>599</v>
      </c>
      <c r="BB593">
        <v>0</v>
      </c>
      <c r="BC593">
        <v>0</v>
      </c>
      <c r="BD593">
        <v>0</v>
      </c>
      <c r="BE593">
        <v>0</v>
      </c>
      <c r="BF593">
        <v>0</v>
      </c>
      <c r="BG593">
        <v>0</v>
      </c>
      <c r="BH593">
        <v>0</v>
      </c>
      <c r="BI593">
        <v>0</v>
      </c>
      <c r="BJ593">
        <v>0</v>
      </c>
      <c r="BK593">
        <v>0</v>
      </c>
      <c r="BL593">
        <v>0</v>
      </c>
      <c r="BM593">
        <v>0</v>
      </c>
      <c r="BN593">
        <v>0</v>
      </c>
      <c r="BO593">
        <v>0</v>
      </c>
      <c r="BP593">
        <v>0</v>
      </c>
      <c r="BQ593">
        <v>0</v>
      </c>
      <c r="BR593">
        <v>0</v>
      </c>
      <c r="BS593">
        <v>0</v>
      </c>
      <c r="BT593">
        <v>0</v>
      </c>
      <c r="BU593">
        <v>0</v>
      </c>
      <c r="BV593">
        <v>0</v>
      </c>
      <c r="BW593">
        <v>0</v>
      </c>
      <c r="CX593">
        <f>Y593*Source!I277</f>
        <v>2.4144480000000001</v>
      </c>
      <c r="CY593">
        <f t="shared" si="62"/>
        <v>7.5</v>
      </c>
      <c r="CZ593">
        <f t="shared" si="63"/>
        <v>7.5</v>
      </c>
      <c r="DA593">
        <f t="shared" si="64"/>
        <v>1</v>
      </c>
      <c r="DB593">
        <f t="shared" ref="DB593:DB599" si="65">ROUND((ROUND(AT593*CZ593,2)*1.15),6)</f>
        <v>838.35</v>
      </c>
      <c r="DC593">
        <f t="shared" ref="DC593:DC599" si="66">ROUND((ROUND(AT593*AG593,2)*1.15),6)</f>
        <v>0</v>
      </c>
    </row>
    <row r="594" spans="1:107" x14ac:dyDescent="0.2">
      <c r="A594">
        <f>ROW(Source!A278)</f>
        <v>278</v>
      </c>
      <c r="B594">
        <v>76147894</v>
      </c>
      <c r="C594">
        <v>76148975</v>
      </c>
      <c r="D594">
        <v>42097363</v>
      </c>
      <c r="E594">
        <v>1</v>
      </c>
      <c r="F594">
        <v>1</v>
      </c>
      <c r="G594">
        <v>1</v>
      </c>
      <c r="H594">
        <v>1</v>
      </c>
      <c r="I594" t="s">
        <v>624</v>
      </c>
      <c r="J594" t="s">
        <v>3</v>
      </c>
      <c r="K594" t="s">
        <v>625</v>
      </c>
      <c r="L594">
        <v>1369</v>
      </c>
      <c r="N594">
        <v>1013</v>
      </c>
      <c r="O594" t="s">
        <v>623</v>
      </c>
      <c r="P594" t="s">
        <v>623</v>
      </c>
      <c r="Q594">
        <v>1</v>
      </c>
      <c r="W594">
        <v>0</v>
      </c>
      <c r="X594">
        <v>839356441</v>
      </c>
      <c r="Y594">
        <v>111.78</v>
      </c>
      <c r="AA594">
        <v>0</v>
      </c>
      <c r="AB594">
        <v>0</v>
      </c>
      <c r="AC594">
        <v>0</v>
      </c>
      <c r="AD594">
        <v>7.5</v>
      </c>
      <c r="AE594">
        <v>0</v>
      </c>
      <c r="AF594">
        <v>0</v>
      </c>
      <c r="AG594">
        <v>0</v>
      </c>
      <c r="AH594">
        <v>7.5</v>
      </c>
      <c r="AI594">
        <v>1</v>
      </c>
      <c r="AJ594">
        <v>1</v>
      </c>
      <c r="AK594">
        <v>1</v>
      </c>
      <c r="AL594">
        <v>1</v>
      </c>
      <c r="AN594">
        <v>0</v>
      </c>
      <c r="AO594">
        <v>1</v>
      </c>
      <c r="AP594">
        <v>1</v>
      </c>
      <c r="AQ594">
        <v>0</v>
      </c>
      <c r="AR594">
        <v>0</v>
      </c>
      <c r="AS594" t="s">
        <v>3</v>
      </c>
      <c r="AT594">
        <v>97.2</v>
      </c>
      <c r="AU594" t="s">
        <v>24</v>
      </c>
      <c r="AV594">
        <v>1</v>
      </c>
      <c r="AW594">
        <v>2</v>
      </c>
      <c r="AX594">
        <v>76148977</v>
      </c>
      <c r="AY594">
        <v>1</v>
      </c>
      <c r="AZ594">
        <v>0</v>
      </c>
      <c r="BA594">
        <v>600</v>
      </c>
      <c r="BB594">
        <v>0</v>
      </c>
      <c r="BC594">
        <v>0</v>
      </c>
      <c r="BD594">
        <v>0</v>
      </c>
      <c r="BE594">
        <v>0</v>
      </c>
      <c r="BF594">
        <v>0</v>
      </c>
      <c r="BG594">
        <v>0</v>
      </c>
      <c r="BH594">
        <v>0</v>
      </c>
      <c r="BI594">
        <v>0</v>
      </c>
      <c r="BJ594">
        <v>0</v>
      </c>
      <c r="BK594">
        <v>0</v>
      </c>
      <c r="BL594">
        <v>0</v>
      </c>
      <c r="BM594">
        <v>0</v>
      </c>
      <c r="BN594">
        <v>0</v>
      </c>
      <c r="BO594">
        <v>0</v>
      </c>
      <c r="BP594">
        <v>0</v>
      </c>
      <c r="BQ594">
        <v>0</v>
      </c>
      <c r="BR594">
        <v>0</v>
      </c>
      <c r="BS594">
        <v>0</v>
      </c>
      <c r="BT594">
        <v>0</v>
      </c>
      <c r="BU594">
        <v>0</v>
      </c>
      <c r="BV594">
        <v>0</v>
      </c>
      <c r="BW594">
        <v>0</v>
      </c>
      <c r="CX594">
        <f>Y594*Source!I278</f>
        <v>2.4144480000000001</v>
      </c>
      <c r="CY594">
        <f t="shared" si="62"/>
        <v>7.5</v>
      </c>
      <c r="CZ594">
        <f t="shared" si="63"/>
        <v>7.5</v>
      </c>
      <c r="DA594">
        <f t="shared" si="64"/>
        <v>1</v>
      </c>
      <c r="DB594">
        <f t="shared" si="65"/>
        <v>838.35</v>
      </c>
      <c r="DC594">
        <f t="shared" si="66"/>
        <v>0</v>
      </c>
    </row>
    <row r="595" spans="1:107" x14ac:dyDescent="0.2">
      <c r="A595">
        <f>ROW(Source!A279)</f>
        <v>279</v>
      </c>
      <c r="B595">
        <v>76147896</v>
      </c>
      <c r="C595">
        <v>76148978</v>
      </c>
      <c r="D595">
        <v>42092598</v>
      </c>
      <c r="E595">
        <v>1</v>
      </c>
      <c r="F595">
        <v>1</v>
      </c>
      <c r="G595">
        <v>1</v>
      </c>
      <c r="H595">
        <v>1</v>
      </c>
      <c r="I595" t="s">
        <v>626</v>
      </c>
      <c r="J595" t="s">
        <v>3</v>
      </c>
      <c r="K595" t="s">
        <v>627</v>
      </c>
      <c r="L595">
        <v>1369</v>
      </c>
      <c r="N595">
        <v>1013</v>
      </c>
      <c r="O595" t="s">
        <v>623</v>
      </c>
      <c r="P595" t="s">
        <v>623</v>
      </c>
      <c r="Q595">
        <v>1</v>
      </c>
      <c r="W595">
        <v>0</v>
      </c>
      <c r="X595">
        <v>-1468527632</v>
      </c>
      <c r="Y595">
        <v>2.6449999999999996</v>
      </c>
      <c r="AA595">
        <v>0</v>
      </c>
      <c r="AB595">
        <v>0</v>
      </c>
      <c r="AC595">
        <v>0</v>
      </c>
      <c r="AD595">
        <v>8.17</v>
      </c>
      <c r="AE595">
        <v>0</v>
      </c>
      <c r="AF595">
        <v>0</v>
      </c>
      <c r="AG595">
        <v>0</v>
      </c>
      <c r="AH595">
        <v>8.17</v>
      </c>
      <c r="AI595">
        <v>1</v>
      </c>
      <c r="AJ595">
        <v>1</v>
      </c>
      <c r="AK595">
        <v>1</v>
      </c>
      <c r="AL595">
        <v>1</v>
      </c>
      <c r="AN595">
        <v>0</v>
      </c>
      <c r="AO595">
        <v>1</v>
      </c>
      <c r="AP595">
        <v>1</v>
      </c>
      <c r="AQ595">
        <v>0</v>
      </c>
      <c r="AR595">
        <v>0</v>
      </c>
      <c r="AS595" t="s">
        <v>3</v>
      </c>
      <c r="AT595">
        <v>2.2999999999999998</v>
      </c>
      <c r="AU595" t="s">
        <v>24</v>
      </c>
      <c r="AV595">
        <v>1</v>
      </c>
      <c r="AW595">
        <v>2</v>
      </c>
      <c r="AX595">
        <v>76148986</v>
      </c>
      <c r="AY595">
        <v>1</v>
      </c>
      <c r="AZ595">
        <v>0</v>
      </c>
      <c r="BA595">
        <v>601</v>
      </c>
      <c r="BB595">
        <v>0</v>
      </c>
      <c r="BC595">
        <v>0</v>
      </c>
      <c r="BD595">
        <v>0</v>
      </c>
      <c r="BE595">
        <v>0</v>
      </c>
      <c r="BF595">
        <v>0</v>
      </c>
      <c r="BG595">
        <v>0</v>
      </c>
      <c r="BH595">
        <v>0</v>
      </c>
      <c r="BI595">
        <v>0</v>
      </c>
      <c r="BJ595">
        <v>0</v>
      </c>
      <c r="BK595">
        <v>0</v>
      </c>
      <c r="BL595">
        <v>0</v>
      </c>
      <c r="BM595">
        <v>0</v>
      </c>
      <c r="BN595">
        <v>0</v>
      </c>
      <c r="BO595">
        <v>0</v>
      </c>
      <c r="BP595">
        <v>0</v>
      </c>
      <c r="BQ595">
        <v>0</v>
      </c>
      <c r="BR595">
        <v>0</v>
      </c>
      <c r="BS595">
        <v>0</v>
      </c>
      <c r="BT595">
        <v>0</v>
      </c>
      <c r="BU595">
        <v>0</v>
      </c>
      <c r="BV595">
        <v>0</v>
      </c>
      <c r="BW595">
        <v>0</v>
      </c>
      <c r="CX595">
        <f>Y595*Source!I279</f>
        <v>2.8565999999999998</v>
      </c>
      <c r="CY595">
        <f t="shared" si="62"/>
        <v>8.17</v>
      </c>
      <c r="CZ595">
        <f t="shared" si="63"/>
        <v>8.17</v>
      </c>
      <c r="DA595">
        <f t="shared" si="64"/>
        <v>1</v>
      </c>
      <c r="DB595">
        <f t="shared" si="65"/>
        <v>21.608499999999999</v>
      </c>
      <c r="DC595">
        <f t="shared" si="66"/>
        <v>0</v>
      </c>
    </row>
    <row r="596" spans="1:107" x14ac:dyDescent="0.2">
      <c r="A596">
        <f>ROW(Source!A279)</f>
        <v>279</v>
      </c>
      <c r="B596">
        <v>76147896</v>
      </c>
      <c r="C596">
        <v>76148978</v>
      </c>
      <c r="D596">
        <v>121548</v>
      </c>
      <c r="E596">
        <v>1</v>
      </c>
      <c r="F596">
        <v>1</v>
      </c>
      <c r="G596">
        <v>1</v>
      </c>
      <c r="H596">
        <v>1</v>
      </c>
      <c r="I596" t="s">
        <v>30</v>
      </c>
      <c r="J596" t="s">
        <v>3</v>
      </c>
      <c r="K596" t="s">
        <v>628</v>
      </c>
      <c r="L596">
        <v>608254</v>
      </c>
      <c r="N596">
        <v>1013</v>
      </c>
      <c r="O596" t="s">
        <v>629</v>
      </c>
      <c r="P596" t="s">
        <v>629</v>
      </c>
      <c r="Q596">
        <v>1</v>
      </c>
      <c r="W596">
        <v>0</v>
      </c>
      <c r="X596">
        <v>-185737400</v>
      </c>
      <c r="Y596">
        <v>0.33349999999999996</v>
      </c>
      <c r="AA596">
        <v>0</v>
      </c>
      <c r="AB596">
        <v>0</v>
      </c>
      <c r="AC596">
        <v>0</v>
      </c>
      <c r="AD596">
        <v>0</v>
      </c>
      <c r="AE596">
        <v>0</v>
      </c>
      <c r="AF596">
        <v>0</v>
      </c>
      <c r="AG596">
        <v>0</v>
      </c>
      <c r="AH596">
        <v>0</v>
      </c>
      <c r="AI596">
        <v>1</v>
      </c>
      <c r="AJ596">
        <v>1</v>
      </c>
      <c r="AK596">
        <v>1</v>
      </c>
      <c r="AL596">
        <v>1</v>
      </c>
      <c r="AN596">
        <v>0</v>
      </c>
      <c r="AO596">
        <v>1</v>
      </c>
      <c r="AP596">
        <v>1</v>
      </c>
      <c r="AQ596">
        <v>0</v>
      </c>
      <c r="AR596">
        <v>0</v>
      </c>
      <c r="AS596" t="s">
        <v>3</v>
      </c>
      <c r="AT596">
        <v>0.28999999999999998</v>
      </c>
      <c r="AU596" t="s">
        <v>24</v>
      </c>
      <c r="AV596">
        <v>2</v>
      </c>
      <c r="AW596">
        <v>2</v>
      </c>
      <c r="AX596">
        <v>76148987</v>
      </c>
      <c r="AY596">
        <v>1</v>
      </c>
      <c r="AZ596">
        <v>0</v>
      </c>
      <c r="BA596">
        <v>602</v>
      </c>
      <c r="BB596">
        <v>0</v>
      </c>
      <c r="BC596">
        <v>0</v>
      </c>
      <c r="BD596">
        <v>0</v>
      </c>
      <c r="BE596">
        <v>0</v>
      </c>
      <c r="BF596">
        <v>0</v>
      </c>
      <c r="BG596">
        <v>0</v>
      </c>
      <c r="BH596">
        <v>0</v>
      </c>
      <c r="BI596">
        <v>0</v>
      </c>
      <c r="BJ596">
        <v>0</v>
      </c>
      <c r="BK596">
        <v>0</v>
      </c>
      <c r="BL596">
        <v>0</v>
      </c>
      <c r="BM596">
        <v>0</v>
      </c>
      <c r="BN596">
        <v>0</v>
      </c>
      <c r="BO596">
        <v>0</v>
      </c>
      <c r="BP596">
        <v>0</v>
      </c>
      <c r="BQ596">
        <v>0</v>
      </c>
      <c r="BR596">
        <v>0</v>
      </c>
      <c r="BS596">
        <v>0</v>
      </c>
      <c r="BT596">
        <v>0</v>
      </c>
      <c r="BU596">
        <v>0</v>
      </c>
      <c r="BV596">
        <v>0</v>
      </c>
      <c r="BW596">
        <v>0</v>
      </c>
      <c r="CX596">
        <f>Y596*Source!I279</f>
        <v>0.36018</v>
      </c>
      <c r="CY596">
        <f t="shared" si="62"/>
        <v>0</v>
      </c>
      <c r="CZ596">
        <f t="shared" si="63"/>
        <v>0</v>
      </c>
      <c r="DA596">
        <f t="shared" si="64"/>
        <v>1</v>
      </c>
      <c r="DB596">
        <f t="shared" si="65"/>
        <v>0</v>
      </c>
      <c r="DC596">
        <f t="shared" si="66"/>
        <v>0</v>
      </c>
    </row>
    <row r="597" spans="1:107" x14ac:dyDescent="0.2">
      <c r="A597">
        <f>ROW(Source!A279)</f>
        <v>279</v>
      </c>
      <c r="B597">
        <v>76147896</v>
      </c>
      <c r="C597">
        <v>76148978</v>
      </c>
      <c r="D597">
        <v>48975479</v>
      </c>
      <c r="E597">
        <v>1</v>
      </c>
      <c r="F597">
        <v>1</v>
      </c>
      <c r="G597">
        <v>1</v>
      </c>
      <c r="H597">
        <v>2</v>
      </c>
      <c r="I597" t="s">
        <v>630</v>
      </c>
      <c r="J597" t="s">
        <v>631</v>
      </c>
      <c r="K597" t="s">
        <v>632</v>
      </c>
      <c r="L597">
        <v>1368</v>
      </c>
      <c r="N597">
        <v>1011</v>
      </c>
      <c r="O597" t="s">
        <v>633</v>
      </c>
      <c r="P597" t="s">
        <v>633</v>
      </c>
      <c r="Q597">
        <v>1</v>
      </c>
      <c r="W597">
        <v>0</v>
      </c>
      <c r="X597">
        <v>994996037</v>
      </c>
      <c r="Y597">
        <v>9.1999999999999998E-2</v>
      </c>
      <c r="AA597">
        <v>0</v>
      </c>
      <c r="AB597">
        <v>90.4</v>
      </c>
      <c r="AC597">
        <v>11.6</v>
      </c>
      <c r="AD597">
        <v>0</v>
      </c>
      <c r="AE597">
        <v>0</v>
      </c>
      <c r="AF597">
        <v>90.4</v>
      </c>
      <c r="AG597">
        <v>11.6</v>
      </c>
      <c r="AH597">
        <v>0</v>
      </c>
      <c r="AI597">
        <v>1</v>
      </c>
      <c r="AJ597">
        <v>1</v>
      </c>
      <c r="AK597">
        <v>1</v>
      </c>
      <c r="AL597">
        <v>1</v>
      </c>
      <c r="AN597">
        <v>0</v>
      </c>
      <c r="AO597">
        <v>1</v>
      </c>
      <c r="AP597">
        <v>1</v>
      </c>
      <c r="AQ597">
        <v>0</v>
      </c>
      <c r="AR597">
        <v>0</v>
      </c>
      <c r="AS597" t="s">
        <v>3</v>
      </c>
      <c r="AT597">
        <v>0.08</v>
      </c>
      <c r="AU597" t="s">
        <v>24</v>
      </c>
      <c r="AV597">
        <v>0</v>
      </c>
      <c r="AW597">
        <v>2</v>
      </c>
      <c r="AX597">
        <v>76148988</v>
      </c>
      <c r="AY597">
        <v>1</v>
      </c>
      <c r="AZ597">
        <v>0</v>
      </c>
      <c r="BA597">
        <v>603</v>
      </c>
      <c r="BB597">
        <v>0</v>
      </c>
      <c r="BC597">
        <v>0</v>
      </c>
      <c r="BD597">
        <v>0</v>
      </c>
      <c r="BE597">
        <v>0</v>
      </c>
      <c r="BF597">
        <v>0</v>
      </c>
      <c r="BG597">
        <v>0</v>
      </c>
      <c r="BH597">
        <v>0</v>
      </c>
      <c r="BI597">
        <v>0</v>
      </c>
      <c r="BJ597">
        <v>0</v>
      </c>
      <c r="BK597">
        <v>0</v>
      </c>
      <c r="BL597">
        <v>0</v>
      </c>
      <c r="BM597">
        <v>0</v>
      </c>
      <c r="BN597">
        <v>0</v>
      </c>
      <c r="BO597">
        <v>0</v>
      </c>
      <c r="BP597">
        <v>0</v>
      </c>
      <c r="BQ597">
        <v>0</v>
      </c>
      <c r="BR597">
        <v>0</v>
      </c>
      <c r="BS597">
        <v>0</v>
      </c>
      <c r="BT597">
        <v>0</v>
      </c>
      <c r="BU597">
        <v>0</v>
      </c>
      <c r="BV597">
        <v>0</v>
      </c>
      <c r="BW597">
        <v>0</v>
      </c>
      <c r="CX597">
        <f>Y597*Source!I279</f>
        <v>9.9360000000000004E-2</v>
      </c>
      <c r="CY597">
        <f>AB597</f>
        <v>90.4</v>
      </c>
      <c r="CZ597">
        <f>AF597</f>
        <v>90.4</v>
      </c>
      <c r="DA597">
        <f>AJ597</f>
        <v>1</v>
      </c>
      <c r="DB597">
        <f t="shared" si="65"/>
        <v>8.3145000000000007</v>
      </c>
      <c r="DC597">
        <f t="shared" si="66"/>
        <v>1.0694999999999999</v>
      </c>
    </row>
    <row r="598" spans="1:107" x14ac:dyDescent="0.2">
      <c r="A598">
        <f>ROW(Source!A279)</f>
        <v>279</v>
      </c>
      <c r="B598">
        <v>76147896</v>
      </c>
      <c r="C598">
        <v>76148978</v>
      </c>
      <c r="D598">
        <v>48975561</v>
      </c>
      <c r="E598">
        <v>1</v>
      </c>
      <c r="F598">
        <v>1</v>
      </c>
      <c r="G598">
        <v>1</v>
      </c>
      <c r="H598">
        <v>2</v>
      </c>
      <c r="I598" t="s">
        <v>634</v>
      </c>
      <c r="J598" t="s">
        <v>635</v>
      </c>
      <c r="K598" t="s">
        <v>636</v>
      </c>
      <c r="L598">
        <v>1368</v>
      </c>
      <c r="N598">
        <v>1011</v>
      </c>
      <c r="O598" t="s">
        <v>633</v>
      </c>
      <c r="P598" t="s">
        <v>633</v>
      </c>
      <c r="Q598">
        <v>1</v>
      </c>
      <c r="W598">
        <v>0</v>
      </c>
      <c r="X598">
        <v>-11430276</v>
      </c>
      <c r="Y598">
        <v>0.24149999999999996</v>
      </c>
      <c r="AA598">
        <v>0</v>
      </c>
      <c r="AB598">
        <v>90</v>
      </c>
      <c r="AC598">
        <v>10.06</v>
      </c>
      <c r="AD598">
        <v>0</v>
      </c>
      <c r="AE598">
        <v>0</v>
      </c>
      <c r="AF598">
        <v>90</v>
      </c>
      <c r="AG598">
        <v>10.06</v>
      </c>
      <c r="AH598">
        <v>0</v>
      </c>
      <c r="AI598">
        <v>1</v>
      </c>
      <c r="AJ598">
        <v>1</v>
      </c>
      <c r="AK598">
        <v>1</v>
      </c>
      <c r="AL598">
        <v>1</v>
      </c>
      <c r="AN598">
        <v>0</v>
      </c>
      <c r="AO598">
        <v>1</v>
      </c>
      <c r="AP598">
        <v>1</v>
      </c>
      <c r="AQ598">
        <v>0</v>
      </c>
      <c r="AR598">
        <v>0</v>
      </c>
      <c r="AS598" t="s">
        <v>3</v>
      </c>
      <c r="AT598">
        <v>0.21</v>
      </c>
      <c r="AU598" t="s">
        <v>24</v>
      </c>
      <c r="AV598">
        <v>0</v>
      </c>
      <c r="AW598">
        <v>2</v>
      </c>
      <c r="AX598">
        <v>76148989</v>
      </c>
      <c r="AY598">
        <v>1</v>
      </c>
      <c r="AZ598">
        <v>0</v>
      </c>
      <c r="BA598">
        <v>604</v>
      </c>
      <c r="BB598">
        <v>0</v>
      </c>
      <c r="BC598">
        <v>0</v>
      </c>
      <c r="BD598">
        <v>0</v>
      </c>
      <c r="BE598">
        <v>0</v>
      </c>
      <c r="BF598">
        <v>0</v>
      </c>
      <c r="BG598">
        <v>0</v>
      </c>
      <c r="BH598">
        <v>0</v>
      </c>
      <c r="BI598">
        <v>0</v>
      </c>
      <c r="BJ598">
        <v>0</v>
      </c>
      <c r="BK598">
        <v>0</v>
      </c>
      <c r="BL598">
        <v>0</v>
      </c>
      <c r="BM598">
        <v>0</v>
      </c>
      <c r="BN598">
        <v>0</v>
      </c>
      <c r="BO598">
        <v>0</v>
      </c>
      <c r="BP598">
        <v>0</v>
      </c>
      <c r="BQ598">
        <v>0</v>
      </c>
      <c r="BR598">
        <v>0</v>
      </c>
      <c r="BS598">
        <v>0</v>
      </c>
      <c r="BT598">
        <v>0</v>
      </c>
      <c r="BU598">
        <v>0</v>
      </c>
      <c r="BV598">
        <v>0</v>
      </c>
      <c r="BW598">
        <v>0</v>
      </c>
      <c r="CX598">
        <f>Y598*Source!I279</f>
        <v>0.26082</v>
      </c>
      <c r="CY598">
        <f>AB598</f>
        <v>90</v>
      </c>
      <c r="CZ598">
        <f>AF598</f>
        <v>90</v>
      </c>
      <c r="DA598">
        <f>AJ598</f>
        <v>1</v>
      </c>
      <c r="DB598">
        <f t="shared" si="65"/>
        <v>21.734999999999999</v>
      </c>
      <c r="DC598">
        <f t="shared" si="66"/>
        <v>2.4264999999999999</v>
      </c>
    </row>
    <row r="599" spans="1:107" x14ac:dyDescent="0.2">
      <c r="A599">
        <f>ROW(Source!A279)</f>
        <v>279</v>
      </c>
      <c r="B599">
        <v>76147896</v>
      </c>
      <c r="C599">
        <v>76148978</v>
      </c>
      <c r="D599">
        <v>48976906</v>
      </c>
      <c r="E599">
        <v>1</v>
      </c>
      <c r="F599">
        <v>1</v>
      </c>
      <c r="G599">
        <v>1</v>
      </c>
      <c r="H599">
        <v>2</v>
      </c>
      <c r="I599" t="s">
        <v>637</v>
      </c>
      <c r="J599" t="s">
        <v>638</v>
      </c>
      <c r="K599" t="s">
        <v>639</v>
      </c>
      <c r="L599">
        <v>1368</v>
      </c>
      <c r="N599">
        <v>1011</v>
      </c>
      <c r="O599" t="s">
        <v>633</v>
      </c>
      <c r="P599" t="s">
        <v>633</v>
      </c>
      <c r="Q599">
        <v>1</v>
      </c>
      <c r="W599">
        <v>0</v>
      </c>
      <c r="X599">
        <v>-2066592261</v>
      </c>
      <c r="Y599">
        <v>0.48299999999999993</v>
      </c>
      <c r="AA599">
        <v>0</v>
      </c>
      <c r="AB599">
        <v>0.55000000000000004</v>
      </c>
      <c r="AC599">
        <v>0</v>
      </c>
      <c r="AD599">
        <v>0</v>
      </c>
      <c r="AE599">
        <v>0</v>
      </c>
      <c r="AF599">
        <v>0.55000000000000004</v>
      </c>
      <c r="AG599">
        <v>0</v>
      </c>
      <c r="AH599">
        <v>0</v>
      </c>
      <c r="AI599">
        <v>1</v>
      </c>
      <c r="AJ599">
        <v>1</v>
      </c>
      <c r="AK599">
        <v>1</v>
      </c>
      <c r="AL599">
        <v>1</v>
      </c>
      <c r="AN599">
        <v>0</v>
      </c>
      <c r="AO599">
        <v>1</v>
      </c>
      <c r="AP599">
        <v>1</v>
      </c>
      <c r="AQ599">
        <v>0</v>
      </c>
      <c r="AR599">
        <v>0</v>
      </c>
      <c r="AS599" t="s">
        <v>3</v>
      </c>
      <c r="AT599">
        <v>0.42</v>
      </c>
      <c r="AU599" t="s">
        <v>24</v>
      </c>
      <c r="AV599">
        <v>0</v>
      </c>
      <c r="AW599">
        <v>2</v>
      </c>
      <c r="AX599">
        <v>76148990</v>
      </c>
      <c r="AY599">
        <v>1</v>
      </c>
      <c r="AZ599">
        <v>0</v>
      </c>
      <c r="BA599">
        <v>605</v>
      </c>
      <c r="BB599">
        <v>0</v>
      </c>
      <c r="BC599">
        <v>0</v>
      </c>
      <c r="BD599">
        <v>0</v>
      </c>
      <c r="BE599">
        <v>0</v>
      </c>
      <c r="BF599">
        <v>0</v>
      </c>
      <c r="BG599">
        <v>0</v>
      </c>
      <c r="BH599">
        <v>0</v>
      </c>
      <c r="BI599">
        <v>0</v>
      </c>
      <c r="BJ599">
        <v>0</v>
      </c>
      <c r="BK599">
        <v>0</v>
      </c>
      <c r="BL599">
        <v>0</v>
      </c>
      <c r="BM599">
        <v>0</v>
      </c>
      <c r="BN599">
        <v>0</v>
      </c>
      <c r="BO599">
        <v>0</v>
      </c>
      <c r="BP599">
        <v>0</v>
      </c>
      <c r="BQ599">
        <v>0</v>
      </c>
      <c r="BR599">
        <v>0</v>
      </c>
      <c r="BS599">
        <v>0</v>
      </c>
      <c r="BT599">
        <v>0</v>
      </c>
      <c r="BU599">
        <v>0</v>
      </c>
      <c r="BV599">
        <v>0</v>
      </c>
      <c r="BW599">
        <v>0</v>
      </c>
      <c r="CX599">
        <f>Y599*Source!I279</f>
        <v>0.52163999999999999</v>
      </c>
      <c r="CY599">
        <f>AB599</f>
        <v>0.55000000000000004</v>
      </c>
      <c r="CZ599">
        <f>AF599</f>
        <v>0.55000000000000004</v>
      </c>
      <c r="DA599">
        <f>AJ599</f>
        <v>1</v>
      </c>
      <c r="DB599">
        <f t="shared" si="65"/>
        <v>0.26450000000000001</v>
      </c>
      <c r="DC599">
        <f t="shared" si="66"/>
        <v>0</v>
      </c>
    </row>
    <row r="600" spans="1:107" x14ac:dyDescent="0.2">
      <c r="A600">
        <f>ROW(Source!A279)</f>
        <v>279</v>
      </c>
      <c r="B600">
        <v>76147896</v>
      </c>
      <c r="C600">
        <v>76148978</v>
      </c>
      <c r="D600">
        <v>48945934</v>
      </c>
      <c r="E600">
        <v>1</v>
      </c>
      <c r="F600">
        <v>1</v>
      </c>
      <c r="G600">
        <v>1</v>
      </c>
      <c r="H600">
        <v>3</v>
      </c>
      <c r="I600" t="s">
        <v>640</v>
      </c>
      <c r="J600" t="s">
        <v>641</v>
      </c>
      <c r="K600" t="s">
        <v>642</v>
      </c>
      <c r="L600">
        <v>1339</v>
      </c>
      <c r="N600">
        <v>1007</v>
      </c>
      <c r="O600" t="s">
        <v>643</v>
      </c>
      <c r="P600" t="s">
        <v>643</v>
      </c>
      <c r="Q600">
        <v>1</v>
      </c>
      <c r="W600">
        <v>0</v>
      </c>
      <c r="X600">
        <v>-352540104</v>
      </c>
      <c r="Y600">
        <v>1.2</v>
      </c>
      <c r="AA600">
        <v>59.99</v>
      </c>
      <c r="AB600">
        <v>0</v>
      </c>
      <c r="AC600">
        <v>0</v>
      </c>
      <c r="AD600">
        <v>0</v>
      </c>
      <c r="AE600">
        <v>59.99</v>
      </c>
      <c r="AF600">
        <v>0</v>
      </c>
      <c r="AG600">
        <v>0</v>
      </c>
      <c r="AH600">
        <v>0</v>
      </c>
      <c r="AI600">
        <v>1</v>
      </c>
      <c r="AJ600">
        <v>1</v>
      </c>
      <c r="AK600">
        <v>1</v>
      </c>
      <c r="AL600">
        <v>1</v>
      </c>
      <c r="AN600">
        <v>0</v>
      </c>
      <c r="AO600">
        <v>1</v>
      </c>
      <c r="AP600">
        <v>0</v>
      </c>
      <c r="AQ600">
        <v>0</v>
      </c>
      <c r="AR600">
        <v>0</v>
      </c>
      <c r="AS600" t="s">
        <v>3</v>
      </c>
      <c r="AT600">
        <v>1.2</v>
      </c>
      <c r="AU600" t="s">
        <v>3</v>
      </c>
      <c r="AV600">
        <v>0</v>
      </c>
      <c r="AW600">
        <v>2</v>
      </c>
      <c r="AX600">
        <v>76148991</v>
      </c>
      <c r="AY600">
        <v>1</v>
      </c>
      <c r="AZ600">
        <v>0</v>
      </c>
      <c r="BA600">
        <v>606</v>
      </c>
      <c r="BB600">
        <v>0</v>
      </c>
      <c r="BC600">
        <v>0</v>
      </c>
      <c r="BD600">
        <v>0</v>
      </c>
      <c r="BE600">
        <v>0</v>
      </c>
      <c r="BF600">
        <v>0</v>
      </c>
      <c r="BG600">
        <v>0</v>
      </c>
      <c r="BH600">
        <v>0</v>
      </c>
      <c r="BI600">
        <v>0</v>
      </c>
      <c r="BJ600">
        <v>0</v>
      </c>
      <c r="BK600">
        <v>0</v>
      </c>
      <c r="BL600">
        <v>0</v>
      </c>
      <c r="BM600">
        <v>0</v>
      </c>
      <c r="BN600">
        <v>0</v>
      </c>
      <c r="BO600">
        <v>0</v>
      </c>
      <c r="BP600">
        <v>0</v>
      </c>
      <c r="BQ600">
        <v>0</v>
      </c>
      <c r="BR600">
        <v>0</v>
      </c>
      <c r="BS600">
        <v>0</v>
      </c>
      <c r="BT600">
        <v>0</v>
      </c>
      <c r="BU600">
        <v>0</v>
      </c>
      <c r="BV600">
        <v>0</v>
      </c>
      <c r="BW600">
        <v>0</v>
      </c>
      <c r="CX600">
        <f>Y600*Source!I279</f>
        <v>1.296</v>
      </c>
      <c r="CY600">
        <f>AA600</f>
        <v>59.99</v>
      </c>
      <c r="CZ600">
        <f>AE600</f>
        <v>59.99</v>
      </c>
      <c r="DA600">
        <f>AI600</f>
        <v>1</v>
      </c>
      <c r="DB600">
        <f>ROUND(ROUND(AT600*CZ600,2),6)</f>
        <v>71.989999999999995</v>
      </c>
      <c r="DC600">
        <f>ROUND(ROUND(AT600*AG600,2),6)</f>
        <v>0</v>
      </c>
    </row>
    <row r="601" spans="1:107" x14ac:dyDescent="0.2">
      <c r="A601">
        <f>ROW(Source!A279)</f>
        <v>279</v>
      </c>
      <c r="B601">
        <v>76147896</v>
      </c>
      <c r="C601">
        <v>76148978</v>
      </c>
      <c r="D601">
        <v>48946351</v>
      </c>
      <c r="E601">
        <v>1</v>
      </c>
      <c r="F601">
        <v>1</v>
      </c>
      <c r="G601">
        <v>1</v>
      </c>
      <c r="H601">
        <v>3</v>
      </c>
      <c r="I601" t="s">
        <v>644</v>
      </c>
      <c r="J601" t="s">
        <v>645</v>
      </c>
      <c r="K601" t="s">
        <v>646</v>
      </c>
      <c r="L601">
        <v>1339</v>
      </c>
      <c r="N601">
        <v>1007</v>
      </c>
      <c r="O601" t="s">
        <v>643</v>
      </c>
      <c r="P601" t="s">
        <v>643</v>
      </c>
      <c r="Q601">
        <v>1</v>
      </c>
      <c r="W601">
        <v>0</v>
      </c>
      <c r="X601">
        <v>-1689240429</v>
      </c>
      <c r="Y601">
        <v>0.15</v>
      </c>
      <c r="AA601">
        <v>2.44</v>
      </c>
      <c r="AB601">
        <v>0</v>
      </c>
      <c r="AC601">
        <v>0</v>
      </c>
      <c r="AD601">
        <v>0</v>
      </c>
      <c r="AE601">
        <v>2.44</v>
      </c>
      <c r="AF601">
        <v>0</v>
      </c>
      <c r="AG601">
        <v>0</v>
      </c>
      <c r="AH601">
        <v>0</v>
      </c>
      <c r="AI601">
        <v>1</v>
      </c>
      <c r="AJ601">
        <v>1</v>
      </c>
      <c r="AK601">
        <v>1</v>
      </c>
      <c r="AL601">
        <v>1</v>
      </c>
      <c r="AN601">
        <v>0</v>
      </c>
      <c r="AO601">
        <v>1</v>
      </c>
      <c r="AP601">
        <v>0</v>
      </c>
      <c r="AQ601">
        <v>0</v>
      </c>
      <c r="AR601">
        <v>0</v>
      </c>
      <c r="AS601" t="s">
        <v>3</v>
      </c>
      <c r="AT601">
        <v>0.15</v>
      </c>
      <c r="AU601" t="s">
        <v>3</v>
      </c>
      <c r="AV601">
        <v>0</v>
      </c>
      <c r="AW601">
        <v>2</v>
      </c>
      <c r="AX601">
        <v>76148992</v>
      </c>
      <c r="AY601">
        <v>1</v>
      </c>
      <c r="AZ601">
        <v>0</v>
      </c>
      <c r="BA601">
        <v>607</v>
      </c>
      <c r="BB601">
        <v>0</v>
      </c>
      <c r="BC601">
        <v>0</v>
      </c>
      <c r="BD601">
        <v>0</v>
      </c>
      <c r="BE601">
        <v>0</v>
      </c>
      <c r="BF601">
        <v>0</v>
      </c>
      <c r="BG601">
        <v>0</v>
      </c>
      <c r="BH601">
        <v>0</v>
      </c>
      <c r="BI601">
        <v>0</v>
      </c>
      <c r="BJ601">
        <v>0</v>
      </c>
      <c r="BK601">
        <v>0</v>
      </c>
      <c r="BL601">
        <v>0</v>
      </c>
      <c r="BM601">
        <v>0</v>
      </c>
      <c r="BN601">
        <v>0</v>
      </c>
      <c r="BO601">
        <v>0</v>
      </c>
      <c r="BP601">
        <v>0</v>
      </c>
      <c r="BQ601">
        <v>0</v>
      </c>
      <c r="BR601">
        <v>0</v>
      </c>
      <c r="BS601">
        <v>0</v>
      </c>
      <c r="BT601">
        <v>0</v>
      </c>
      <c r="BU601">
        <v>0</v>
      </c>
      <c r="BV601">
        <v>0</v>
      </c>
      <c r="BW601">
        <v>0</v>
      </c>
      <c r="CX601">
        <f>Y601*Source!I279</f>
        <v>0.16200000000000001</v>
      </c>
      <c r="CY601">
        <f>AA601</f>
        <v>2.44</v>
      </c>
      <c r="CZ601">
        <f>AE601</f>
        <v>2.44</v>
      </c>
      <c r="DA601">
        <f>AI601</f>
        <v>1</v>
      </c>
      <c r="DB601">
        <f>ROUND(ROUND(AT601*CZ601,2),6)</f>
        <v>0.37</v>
      </c>
      <c r="DC601">
        <f>ROUND(ROUND(AT601*AG601,2),6)</f>
        <v>0</v>
      </c>
    </row>
    <row r="602" spans="1:107" x14ac:dyDescent="0.2">
      <c r="A602">
        <f>ROW(Source!A280)</f>
        <v>280</v>
      </c>
      <c r="B602">
        <v>76147894</v>
      </c>
      <c r="C602">
        <v>76148978</v>
      </c>
      <c r="D602">
        <v>42092598</v>
      </c>
      <c r="E602">
        <v>1</v>
      </c>
      <c r="F602">
        <v>1</v>
      </c>
      <c r="G602">
        <v>1</v>
      </c>
      <c r="H602">
        <v>1</v>
      </c>
      <c r="I602" t="s">
        <v>626</v>
      </c>
      <c r="J602" t="s">
        <v>3</v>
      </c>
      <c r="K602" t="s">
        <v>627</v>
      </c>
      <c r="L602">
        <v>1369</v>
      </c>
      <c r="N602">
        <v>1013</v>
      </c>
      <c r="O602" t="s">
        <v>623</v>
      </c>
      <c r="P602" t="s">
        <v>623</v>
      </c>
      <c r="Q602">
        <v>1</v>
      </c>
      <c r="W602">
        <v>0</v>
      </c>
      <c r="X602">
        <v>-1468527632</v>
      </c>
      <c r="Y602">
        <v>2.6449999999999996</v>
      </c>
      <c r="AA602">
        <v>0</v>
      </c>
      <c r="AB602">
        <v>0</v>
      </c>
      <c r="AC602">
        <v>0</v>
      </c>
      <c r="AD602">
        <v>8.17</v>
      </c>
      <c r="AE602">
        <v>0</v>
      </c>
      <c r="AF602">
        <v>0</v>
      </c>
      <c r="AG602">
        <v>0</v>
      </c>
      <c r="AH602">
        <v>8.17</v>
      </c>
      <c r="AI602">
        <v>1</v>
      </c>
      <c r="AJ602">
        <v>1</v>
      </c>
      <c r="AK602">
        <v>1</v>
      </c>
      <c r="AL602">
        <v>1</v>
      </c>
      <c r="AN602">
        <v>0</v>
      </c>
      <c r="AO602">
        <v>1</v>
      </c>
      <c r="AP602">
        <v>1</v>
      </c>
      <c r="AQ602">
        <v>0</v>
      </c>
      <c r="AR602">
        <v>0</v>
      </c>
      <c r="AS602" t="s">
        <v>3</v>
      </c>
      <c r="AT602">
        <v>2.2999999999999998</v>
      </c>
      <c r="AU602" t="s">
        <v>24</v>
      </c>
      <c r="AV602">
        <v>1</v>
      </c>
      <c r="AW602">
        <v>2</v>
      </c>
      <c r="AX602">
        <v>76148986</v>
      </c>
      <c r="AY602">
        <v>1</v>
      </c>
      <c r="AZ602">
        <v>0</v>
      </c>
      <c r="BA602">
        <v>608</v>
      </c>
      <c r="BB602">
        <v>0</v>
      </c>
      <c r="BC602">
        <v>0</v>
      </c>
      <c r="BD602">
        <v>0</v>
      </c>
      <c r="BE602">
        <v>0</v>
      </c>
      <c r="BF602">
        <v>0</v>
      </c>
      <c r="BG602">
        <v>0</v>
      </c>
      <c r="BH602">
        <v>0</v>
      </c>
      <c r="BI602">
        <v>0</v>
      </c>
      <c r="BJ602">
        <v>0</v>
      </c>
      <c r="BK602">
        <v>0</v>
      </c>
      <c r="BL602">
        <v>0</v>
      </c>
      <c r="BM602">
        <v>0</v>
      </c>
      <c r="BN602">
        <v>0</v>
      </c>
      <c r="BO602">
        <v>0</v>
      </c>
      <c r="BP602">
        <v>0</v>
      </c>
      <c r="BQ602">
        <v>0</v>
      </c>
      <c r="BR602">
        <v>0</v>
      </c>
      <c r="BS602">
        <v>0</v>
      </c>
      <c r="BT602">
        <v>0</v>
      </c>
      <c r="BU602">
        <v>0</v>
      </c>
      <c r="BV602">
        <v>0</v>
      </c>
      <c r="BW602">
        <v>0</v>
      </c>
      <c r="CX602">
        <f>Y602*Source!I280</f>
        <v>2.8565999999999998</v>
      </c>
      <c r="CY602">
        <f>AD602</f>
        <v>8.17</v>
      </c>
      <c r="CZ602">
        <f>AH602</f>
        <v>8.17</v>
      </c>
      <c r="DA602">
        <f>AL602</f>
        <v>1</v>
      </c>
      <c r="DB602">
        <f>ROUND((ROUND(AT602*CZ602,2)*1.15),6)</f>
        <v>21.608499999999999</v>
      </c>
      <c r="DC602">
        <f>ROUND((ROUND(AT602*AG602,2)*1.15),6)</f>
        <v>0</v>
      </c>
    </row>
    <row r="603" spans="1:107" x14ac:dyDescent="0.2">
      <c r="A603">
        <f>ROW(Source!A280)</f>
        <v>280</v>
      </c>
      <c r="B603">
        <v>76147894</v>
      </c>
      <c r="C603">
        <v>76148978</v>
      </c>
      <c r="D603">
        <v>121548</v>
      </c>
      <c r="E603">
        <v>1</v>
      </c>
      <c r="F603">
        <v>1</v>
      </c>
      <c r="G603">
        <v>1</v>
      </c>
      <c r="H603">
        <v>1</v>
      </c>
      <c r="I603" t="s">
        <v>30</v>
      </c>
      <c r="J603" t="s">
        <v>3</v>
      </c>
      <c r="K603" t="s">
        <v>628</v>
      </c>
      <c r="L603">
        <v>608254</v>
      </c>
      <c r="N603">
        <v>1013</v>
      </c>
      <c r="O603" t="s">
        <v>629</v>
      </c>
      <c r="P603" t="s">
        <v>629</v>
      </c>
      <c r="Q603">
        <v>1</v>
      </c>
      <c r="W603">
        <v>0</v>
      </c>
      <c r="X603">
        <v>-185737400</v>
      </c>
      <c r="Y603">
        <v>0.33349999999999996</v>
      </c>
      <c r="AA603">
        <v>0</v>
      </c>
      <c r="AB603">
        <v>0</v>
      </c>
      <c r="AC603">
        <v>0</v>
      </c>
      <c r="AD603">
        <v>0</v>
      </c>
      <c r="AE603">
        <v>0</v>
      </c>
      <c r="AF603">
        <v>0</v>
      </c>
      <c r="AG603">
        <v>0</v>
      </c>
      <c r="AH603">
        <v>0</v>
      </c>
      <c r="AI603">
        <v>1</v>
      </c>
      <c r="AJ603">
        <v>1</v>
      </c>
      <c r="AK603">
        <v>1</v>
      </c>
      <c r="AL603">
        <v>1</v>
      </c>
      <c r="AN603">
        <v>0</v>
      </c>
      <c r="AO603">
        <v>1</v>
      </c>
      <c r="AP603">
        <v>1</v>
      </c>
      <c r="AQ603">
        <v>0</v>
      </c>
      <c r="AR603">
        <v>0</v>
      </c>
      <c r="AS603" t="s">
        <v>3</v>
      </c>
      <c r="AT603">
        <v>0.28999999999999998</v>
      </c>
      <c r="AU603" t="s">
        <v>24</v>
      </c>
      <c r="AV603">
        <v>2</v>
      </c>
      <c r="AW603">
        <v>2</v>
      </c>
      <c r="AX603">
        <v>76148987</v>
      </c>
      <c r="AY603">
        <v>1</v>
      </c>
      <c r="AZ603">
        <v>0</v>
      </c>
      <c r="BA603">
        <v>609</v>
      </c>
      <c r="BB603">
        <v>0</v>
      </c>
      <c r="BC603">
        <v>0</v>
      </c>
      <c r="BD603">
        <v>0</v>
      </c>
      <c r="BE603">
        <v>0</v>
      </c>
      <c r="BF603">
        <v>0</v>
      </c>
      <c r="BG603">
        <v>0</v>
      </c>
      <c r="BH603">
        <v>0</v>
      </c>
      <c r="BI603">
        <v>0</v>
      </c>
      <c r="BJ603">
        <v>0</v>
      </c>
      <c r="BK603">
        <v>0</v>
      </c>
      <c r="BL603">
        <v>0</v>
      </c>
      <c r="BM603">
        <v>0</v>
      </c>
      <c r="BN603">
        <v>0</v>
      </c>
      <c r="BO603">
        <v>0</v>
      </c>
      <c r="BP603">
        <v>0</v>
      </c>
      <c r="BQ603">
        <v>0</v>
      </c>
      <c r="BR603">
        <v>0</v>
      </c>
      <c r="BS603">
        <v>0</v>
      </c>
      <c r="BT603">
        <v>0</v>
      </c>
      <c r="BU603">
        <v>0</v>
      </c>
      <c r="BV603">
        <v>0</v>
      </c>
      <c r="BW603">
        <v>0</v>
      </c>
      <c r="CX603">
        <f>Y603*Source!I280</f>
        <v>0.36018</v>
      </c>
      <c r="CY603">
        <f>AD603</f>
        <v>0</v>
      </c>
      <c r="CZ603">
        <f>AH603</f>
        <v>0</v>
      </c>
      <c r="DA603">
        <f>AL603</f>
        <v>1</v>
      </c>
      <c r="DB603">
        <f>ROUND((ROUND(AT603*CZ603,2)*1.15),6)</f>
        <v>0</v>
      </c>
      <c r="DC603">
        <f>ROUND((ROUND(AT603*AG603,2)*1.15),6)</f>
        <v>0</v>
      </c>
    </row>
    <row r="604" spans="1:107" x14ac:dyDescent="0.2">
      <c r="A604">
        <f>ROW(Source!A280)</f>
        <v>280</v>
      </c>
      <c r="B604">
        <v>76147894</v>
      </c>
      <c r="C604">
        <v>76148978</v>
      </c>
      <c r="D604">
        <v>48975479</v>
      </c>
      <c r="E604">
        <v>1</v>
      </c>
      <c r="F604">
        <v>1</v>
      </c>
      <c r="G604">
        <v>1</v>
      </c>
      <c r="H604">
        <v>2</v>
      </c>
      <c r="I604" t="s">
        <v>630</v>
      </c>
      <c r="J604" t="s">
        <v>631</v>
      </c>
      <c r="K604" t="s">
        <v>632</v>
      </c>
      <c r="L604">
        <v>1368</v>
      </c>
      <c r="N604">
        <v>1011</v>
      </c>
      <c r="O604" t="s">
        <v>633</v>
      </c>
      <c r="P604" t="s">
        <v>633</v>
      </c>
      <c r="Q604">
        <v>1</v>
      </c>
      <c r="W604">
        <v>0</v>
      </c>
      <c r="X604">
        <v>994996037</v>
      </c>
      <c r="Y604">
        <v>9.1999999999999998E-2</v>
      </c>
      <c r="AA604">
        <v>0</v>
      </c>
      <c r="AB604">
        <v>90.4</v>
      </c>
      <c r="AC604">
        <v>11.6</v>
      </c>
      <c r="AD604">
        <v>0</v>
      </c>
      <c r="AE604">
        <v>0</v>
      </c>
      <c r="AF604">
        <v>90.4</v>
      </c>
      <c r="AG604">
        <v>11.6</v>
      </c>
      <c r="AH604">
        <v>0</v>
      </c>
      <c r="AI604">
        <v>1</v>
      </c>
      <c r="AJ604">
        <v>1</v>
      </c>
      <c r="AK604">
        <v>1</v>
      </c>
      <c r="AL604">
        <v>1</v>
      </c>
      <c r="AN604">
        <v>0</v>
      </c>
      <c r="AO604">
        <v>1</v>
      </c>
      <c r="AP604">
        <v>1</v>
      </c>
      <c r="AQ604">
        <v>0</v>
      </c>
      <c r="AR604">
        <v>0</v>
      </c>
      <c r="AS604" t="s">
        <v>3</v>
      </c>
      <c r="AT604">
        <v>0.08</v>
      </c>
      <c r="AU604" t="s">
        <v>24</v>
      </c>
      <c r="AV604">
        <v>0</v>
      </c>
      <c r="AW604">
        <v>2</v>
      </c>
      <c r="AX604">
        <v>76148988</v>
      </c>
      <c r="AY604">
        <v>1</v>
      </c>
      <c r="AZ604">
        <v>0</v>
      </c>
      <c r="BA604">
        <v>610</v>
      </c>
      <c r="BB604">
        <v>0</v>
      </c>
      <c r="BC604">
        <v>0</v>
      </c>
      <c r="BD604">
        <v>0</v>
      </c>
      <c r="BE604">
        <v>0</v>
      </c>
      <c r="BF604">
        <v>0</v>
      </c>
      <c r="BG604">
        <v>0</v>
      </c>
      <c r="BH604">
        <v>0</v>
      </c>
      <c r="BI604">
        <v>0</v>
      </c>
      <c r="BJ604">
        <v>0</v>
      </c>
      <c r="BK604">
        <v>0</v>
      </c>
      <c r="BL604">
        <v>0</v>
      </c>
      <c r="BM604">
        <v>0</v>
      </c>
      <c r="BN604">
        <v>0</v>
      </c>
      <c r="BO604">
        <v>0</v>
      </c>
      <c r="BP604">
        <v>0</v>
      </c>
      <c r="BQ604">
        <v>0</v>
      </c>
      <c r="BR604">
        <v>0</v>
      </c>
      <c r="BS604">
        <v>0</v>
      </c>
      <c r="BT604">
        <v>0</v>
      </c>
      <c r="BU604">
        <v>0</v>
      </c>
      <c r="BV604">
        <v>0</v>
      </c>
      <c r="BW604">
        <v>0</v>
      </c>
      <c r="CX604">
        <f>Y604*Source!I280</f>
        <v>9.9360000000000004E-2</v>
      </c>
      <c r="CY604">
        <f>AB604</f>
        <v>90.4</v>
      </c>
      <c r="CZ604">
        <f>AF604</f>
        <v>90.4</v>
      </c>
      <c r="DA604">
        <f>AJ604</f>
        <v>1</v>
      </c>
      <c r="DB604">
        <f>ROUND((ROUND(AT604*CZ604,2)*1.15),6)</f>
        <v>8.3145000000000007</v>
      </c>
      <c r="DC604">
        <f>ROUND((ROUND(AT604*AG604,2)*1.15),6)</f>
        <v>1.0694999999999999</v>
      </c>
    </row>
    <row r="605" spans="1:107" x14ac:dyDescent="0.2">
      <c r="A605">
        <f>ROW(Source!A280)</f>
        <v>280</v>
      </c>
      <c r="B605">
        <v>76147894</v>
      </c>
      <c r="C605">
        <v>76148978</v>
      </c>
      <c r="D605">
        <v>48975561</v>
      </c>
      <c r="E605">
        <v>1</v>
      </c>
      <c r="F605">
        <v>1</v>
      </c>
      <c r="G605">
        <v>1</v>
      </c>
      <c r="H605">
        <v>2</v>
      </c>
      <c r="I605" t="s">
        <v>634</v>
      </c>
      <c r="J605" t="s">
        <v>635</v>
      </c>
      <c r="K605" t="s">
        <v>636</v>
      </c>
      <c r="L605">
        <v>1368</v>
      </c>
      <c r="N605">
        <v>1011</v>
      </c>
      <c r="O605" t="s">
        <v>633</v>
      </c>
      <c r="P605" t="s">
        <v>633</v>
      </c>
      <c r="Q605">
        <v>1</v>
      </c>
      <c r="W605">
        <v>0</v>
      </c>
      <c r="X605">
        <v>-11430276</v>
      </c>
      <c r="Y605">
        <v>0.24149999999999996</v>
      </c>
      <c r="AA605">
        <v>0</v>
      </c>
      <c r="AB605">
        <v>90</v>
      </c>
      <c r="AC605">
        <v>10.06</v>
      </c>
      <c r="AD605">
        <v>0</v>
      </c>
      <c r="AE605">
        <v>0</v>
      </c>
      <c r="AF605">
        <v>90</v>
      </c>
      <c r="AG605">
        <v>10.06</v>
      </c>
      <c r="AH605">
        <v>0</v>
      </c>
      <c r="AI605">
        <v>1</v>
      </c>
      <c r="AJ605">
        <v>1</v>
      </c>
      <c r="AK605">
        <v>1</v>
      </c>
      <c r="AL605">
        <v>1</v>
      </c>
      <c r="AN605">
        <v>0</v>
      </c>
      <c r="AO605">
        <v>1</v>
      </c>
      <c r="AP605">
        <v>1</v>
      </c>
      <c r="AQ605">
        <v>0</v>
      </c>
      <c r="AR605">
        <v>0</v>
      </c>
      <c r="AS605" t="s">
        <v>3</v>
      </c>
      <c r="AT605">
        <v>0.21</v>
      </c>
      <c r="AU605" t="s">
        <v>24</v>
      </c>
      <c r="AV605">
        <v>0</v>
      </c>
      <c r="AW605">
        <v>2</v>
      </c>
      <c r="AX605">
        <v>76148989</v>
      </c>
      <c r="AY605">
        <v>1</v>
      </c>
      <c r="AZ605">
        <v>0</v>
      </c>
      <c r="BA605">
        <v>611</v>
      </c>
      <c r="BB605">
        <v>0</v>
      </c>
      <c r="BC605">
        <v>0</v>
      </c>
      <c r="BD605">
        <v>0</v>
      </c>
      <c r="BE605">
        <v>0</v>
      </c>
      <c r="BF605">
        <v>0</v>
      </c>
      <c r="BG605">
        <v>0</v>
      </c>
      <c r="BH605">
        <v>0</v>
      </c>
      <c r="BI605">
        <v>0</v>
      </c>
      <c r="BJ605">
        <v>0</v>
      </c>
      <c r="BK605">
        <v>0</v>
      </c>
      <c r="BL605">
        <v>0</v>
      </c>
      <c r="BM605">
        <v>0</v>
      </c>
      <c r="BN605">
        <v>0</v>
      </c>
      <c r="BO605">
        <v>0</v>
      </c>
      <c r="BP605">
        <v>0</v>
      </c>
      <c r="BQ605">
        <v>0</v>
      </c>
      <c r="BR605">
        <v>0</v>
      </c>
      <c r="BS605">
        <v>0</v>
      </c>
      <c r="BT605">
        <v>0</v>
      </c>
      <c r="BU605">
        <v>0</v>
      </c>
      <c r="BV605">
        <v>0</v>
      </c>
      <c r="BW605">
        <v>0</v>
      </c>
      <c r="CX605">
        <f>Y605*Source!I280</f>
        <v>0.26082</v>
      </c>
      <c r="CY605">
        <f>AB605</f>
        <v>90</v>
      </c>
      <c r="CZ605">
        <f>AF605</f>
        <v>90</v>
      </c>
      <c r="DA605">
        <f>AJ605</f>
        <v>1</v>
      </c>
      <c r="DB605">
        <f>ROUND((ROUND(AT605*CZ605,2)*1.15),6)</f>
        <v>21.734999999999999</v>
      </c>
      <c r="DC605">
        <f>ROUND((ROUND(AT605*AG605,2)*1.15),6)</f>
        <v>2.4264999999999999</v>
      </c>
    </row>
    <row r="606" spans="1:107" x14ac:dyDescent="0.2">
      <c r="A606">
        <f>ROW(Source!A280)</f>
        <v>280</v>
      </c>
      <c r="B606">
        <v>76147894</v>
      </c>
      <c r="C606">
        <v>76148978</v>
      </c>
      <c r="D606">
        <v>48976906</v>
      </c>
      <c r="E606">
        <v>1</v>
      </c>
      <c r="F606">
        <v>1</v>
      </c>
      <c r="G606">
        <v>1</v>
      </c>
      <c r="H606">
        <v>2</v>
      </c>
      <c r="I606" t="s">
        <v>637</v>
      </c>
      <c r="J606" t="s">
        <v>638</v>
      </c>
      <c r="K606" t="s">
        <v>639</v>
      </c>
      <c r="L606">
        <v>1368</v>
      </c>
      <c r="N606">
        <v>1011</v>
      </c>
      <c r="O606" t="s">
        <v>633</v>
      </c>
      <c r="P606" t="s">
        <v>633</v>
      </c>
      <c r="Q606">
        <v>1</v>
      </c>
      <c r="W606">
        <v>0</v>
      </c>
      <c r="X606">
        <v>-2066592261</v>
      </c>
      <c r="Y606">
        <v>0.48299999999999993</v>
      </c>
      <c r="AA606">
        <v>0</v>
      </c>
      <c r="AB606">
        <v>0.55000000000000004</v>
      </c>
      <c r="AC606">
        <v>0</v>
      </c>
      <c r="AD606">
        <v>0</v>
      </c>
      <c r="AE606">
        <v>0</v>
      </c>
      <c r="AF606">
        <v>0.55000000000000004</v>
      </c>
      <c r="AG606">
        <v>0</v>
      </c>
      <c r="AH606">
        <v>0</v>
      </c>
      <c r="AI606">
        <v>1</v>
      </c>
      <c r="AJ606">
        <v>1</v>
      </c>
      <c r="AK606">
        <v>1</v>
      </c>
      <c r="AL606">
        <v>1</v>
      </c>
      <c r="AN606">
        <v>0</v>
      </c>
      <c r="AO606">
        <v>1</v>
      </c>
      <c r="AP606">
        <v>1</v>
      </c>
      <c r="AQ606">
        <v>0</v>
      </c>
      <c r="AR606">
        <v>0</v>
      </c>
      <c r="AS606" t="s">
        <v>3</v>
      </c>
      <c r="AT606">
        <v>0.42</v>
      </c>
      <c r="AU606" t="s">
        <v>24</v>
      </c>
      <c r="AV606">
        <v>0</v>
      </c>
      <c r="AW606">
        <v>2</v>
      </c>
      <c r="AX606">
        <v>76148990</v>
      </c>
      <c r="AY606">
        <v>1</v>
      </c>
      <c r="AZ606">
        <v>0</v>
      </c>
      <c r="BA606">
        <v>612</v>
      </c>
      <c r="BB606">
        <v>0</v>
      </c>
      <c r="BC606">
        <v>0</v>
      </c>
      <c r="BD606">
        <v>0</v>
      </c>
      <c r="BE606">
        <v>0</v>
      </c>
      <c r="BF606">
        <v>0</v>
      </c>
      <c r="BG606">
        <v>0</v>
      </c>
      <c r="BH606">
        <v>0</v>
      </c>
      <c r="BI606">
        <v>0</v>
      </c>
      <c r="BJ606">
        <v>0</v>
      </c>
      <c r="BK606">
        <v>0</v>
      </c>
      <c r="BL606">
        <v>0</v>
      </c>
      <c r="BM606">
        <v>0</v>
      </c>
      <c r="BN606">
        <v>0</v>
      </c>
      <c r="BO606">
        <v>0</v>
      </c>
      <c r="BP606">
        <v>0</v>
      </c>
      <c r="BQ606">
        <v>0</v>
      </c>
      <c r="BR606">
        <v>0</v>
      </c>
      <c r="BS606">
        <v>0</v>
      </c>
      <c r="BT606">
        <v>0</v>
      </c>
      <c r="BU606">
        <v>0</v>
      </c>
      <c r="BV606">
        <v>0</v>
      </c>
      <c r="BW606">
        <v>0</v>
      </c>
      <c r="CX606">
        <f>Y606*Source!I280</f>
        <v>0.52163999999999999</v>
      </c>
      <c r="CY606">
        <f>AB606</f>
        <v>0.55000000000000004</v>
      </c>
      <c r="CZ606">
        <f>AF606</f>
        <v>0.55000000000000004</v>
      </c>
      <c r="DA606">
        <f>AJ606</f>
        <v>1</v>
      </c>
      <c r="DB606">
        <f>ROUND((ROUND(AT606*CZ606,2)*1.15),6)</f>
        <v>0.26450000000000001</v>
      </c>
      <c r="DC606">
        <f>ROUND((ROUND(AT606*AG606,2)*1.15),6)</f>
        <v>0</v>
      </c>
    </row>
    <row r="607" spans="1:107" x14ac:dyDescent="0.2">
      <c r="A607">
        <f>ROW(Source!A280)</f>
        <v>280</v>
      </c>
      <c r="B607">
        <v>76147894</v>
      </c>
      <c r="C607">
        <v>76148978</v>
      </c>
      <c r="D607">
        <v>48945934</v>
      </c>
      <c r="E607">
        <v>1</v>
      </c>
      <c r="F607">
        <v>1</v>
      </c>
      <c r="G607">
        <v>1</v>
      </c>
      <c r="H607">
        <v>3</v>
      </c>
      <c r="I607" t="s">
        <v>640</v>
      </c>
      <c r="J607" t="s">
        <v>641</v>
      </c>
      <c r="K607" t="s">
        <v>642</v>
      </c>
      <c r="L607">
        <v>1339</v>
      </c>
      <c r="N607">
        <v>1007</v>
      </c>
      <c r="O607" t="s">
        <v>643</v>
      </c>
      <c r="P607" t="s">
        <v>643</v>
      </c>
      <c r="Q607">
        <v>1</v>
      </c>
      <c r="W607">
        <v>0</v>
      </c>
      <c r="X607">
        <v>-352540104</v>
      </c>
      <c r="Y607">
        <v>1.2</v>
      </c>
      <c r="AA607">
        <v>59.99</v>
      </c>
      <c r="AB607">
        <v>0</v>
      </c>
      <c r="AC607">
        <v>0</v>
      </c>
      <c r="AD607">
        <v>0</v>
      </c>
      <c r="AE607">
        <v>59.99</v>
      </c>
      <c r="AF607">
        <v>0</v>
      </c>
      <c r="AG607">
        <v>0</v>
      </c>
      <c r="AH607">
        <v>0</v>
      </c>
      <c r="AI607">
        <v>1</v>
      </c>
      <c r="AJ607">
        <v>1</v>
      </c>
      <c r="AK607">
        <v>1</v>
      </c>
      <c r="AL607">
        <v>1</v>
      </c>
      <c r="AN607">
        <v>0</v>
      </c>
      <c r="AO607">
        <v>1</v>
      </c>
      <c r="AP607">
        <v>0</v>
      </c>
      <c r="AQ607">
        <v>0</v>
      </c>
      <c r="AR607">
        <v>0</v>
      </c>
      <c r="AS607" t="s">
        <v>3</v>
      </c>
      <c r="AT607">
        <v>1.2</v>
      </c>
      <c r="AU607" t="s">
        <v>3</v>
      </c>
      <c r="AV607">
        <v>0</v>
      </c>
      <c r="AW607">
        <v>2</v>
      </c>
      <c r="AX607">
        <v>76148991</v>
      </c>
      <c r="AY607">
        <v>1</v>
      </c>
      <c r="AZ607">
        <v>0</v>
      </c>
      <c r="BA607">
        <v>613</v>
      </c>
      <c r="BB607">
        <v>0</v>
      </c>
      <c r="BC607">
        <v>0</v>
      </c>
      <c r="BD607">
        <v>0</v>
      </c>
      <c r="BE607">
        <v>0</v>
      </c>
      <c r="BF607">
        <v>0</v>
      </c>
      <c r="BG607">
        <v>0</v>
      </c>
      <c r="BH607">
        <v>0</v>
      </c>
      <c r="BI607">
        <v>0</v>
      </c>
      <c r="BJ607">
        <v>0</v>
      </c>
      <c r="BK607">
        <v>0</v>
      </c>
      <c r="BL607">
        <v>0</v>
      </c>
      <c r="BM607">
        <v>0</v>
      </c>
      <c r="BN607">
        <v>0</v>
      </c>
      <c r="BO607">
        <v>0</v>
      </c>
      <c r="BP607">
        <v>0</v>
      </c>
      <c r="BQ607">
        <v>0</v>
      </c>
      <c r="BR607">
        <v>0</v>
      </c>
      <c r="BS607">
        <v>0</v>
      </c>
      <c r="BT607">
        <v>0</v>
      </c>
      <c r="BU607">
        <v>0</v>
      </c>
      <c r="BV607">
        <v>0</v>
      </c>
      <c r="BW607">
        <v>0</v>
      </c>
      <c r="CX607">
        <f>Y607*Source!I280</f>
        <v>1.296</v>
      </c>
      <c r="CY607">
        <f>AA607</f>
        <v>59.99</v>
      </c>
      <c r="CZ607">
        <f>AE607</f>
        <v>59.99</v>
      </c>
      <c r="DA607">
        <f>AI607</f>
        <v>1</v>
      </c>
      <c r="DB607">
        <f>ROUND(ROUND(AT607*CZ607,2),6)</f>
        <v>71.989999999999995</v>
      </c>
      <c r="DC607">
        <f>ROUND(ROUND(AT607*AG607,2),6)</f>
        <v>0</v>
      </c>
    </row>
    <row r="608" spans="1:107" x14ac:dyDescent="0.2">
      <c r="A608">
        <f>ROW(Source!A280)</f>
        <v>280</v>
      </c>
      <c r="B608">
        <v>76147894</v>
      </c>
      <c r="C608">
        <v>76148978</v>
      </c>
      <c r="D608">
        <v>48946351</v>
      </c>
      <c r="E608">
        <v>1</v>
      </c>
      <c r="F608">
        <v>1</v>
      </c>
      <c r="G608">
        <v>1</v>
      </c>
      <c r="H608">
        <v>3</v>
      </c>
      <c r="I608" t="s">
        <v>644</v>
      </c>
      <c r="J608" t="s">
        <v>645</v>
      </c>
      <c r="K608" t="s">
        <v>646</v>
      </c>
      <c r="L608">
        <v>1339</v>
      </c>
      <c r="N608">
        <v>1007</v>
      </c>
      <c r="O608" t="s">
        <v>643</v>
      </c>
      <c r="P608" t="s">
        <v>643</v>
      </c>
      <c r="Q608">
        <v>1</v>
      </c>
      <c r="W608">
        <v>0</v>
      </c>
      <c r="X608">
        <v>-1689240429</v>
      </c>
      <c r="Y608">
        <v>0.15</v>
      </c>
      <c r="AA608">
        <v>2.44</v>
      </c>
      <c r="AB608">
        <v>0</v>
      </c>
      <c r="AC608">
        <v>0</v>
      </c>
      <c r="AD608">
        <v>0</v>
      </c>
      <c r="AE608">
        <v>2.44</v>
      </c>
      <c r="AF608">
        <v>0</v>
      </c>
      <c r="AG608">
        <v>0</v>
      </c>
      <c r="AH608">
        <v>0</v>
      </c>
      <c r="AI608">
        <v>1</v>
      </c>
      <c r="AJ608">
        <v>1</v>
      </c>
      <c r="AK608">
        <v>1</v>
      </c>
      <c r="AL608">
        <v>1</v>
      </c>
      <c r="AN608">
        <v>0</v>
      </c>
      <c r="AO608">
        <v>1</v>
      </c>
      <c r="AP608">
        <v>0</v>
      </c>
      <c r="AQ608">
        <v>0</v>
      </c>
      <c r="AR608">
        <v>0</v>
      </c>
      <c r="AS608" t="s">
        <v>3</v>
      </c>
      <c r="AT608">
        <v>0.15</v>
      </c>
      <c r="AU608" t="s">
        <v>3</v>
      </c>
      <c r="AV608">
        <v>0</v>
      </c>
      <c r="AW608">
        <v>2</v>
      </c>
      <c r="AX608">
        <v>76148992</v>
      </c>
      <c r="AY608">
        <v>1</v>
      </c>
      <c r="AZ608">
        <v>0</v>
      </c>
      <c r="BA608">
        <v>614</v>
      </c>
      <c r="BB608">
        <v>0</v>
      </c>
      <c r="BC608">
        <v>0</v>
      </c>
      <c r="BD608">
        <v>0</v>
      </c>
      <c r="BE608">
        <v>0</v>
      </c>
      <c r="BF608">
        <v>0</v>
      </c>
      <c r="BG608">
        <v>0</v>
      </c>
      <c r="BH608">
        <v>0</v>
      </c>
      <c r="BI608">
        <v>0</v>
      </c>
      <c r="BJ608">
        <v>0</v>
      </c>
      <c r="BK608">
        <v>0</v>
      </c>
      <c r="BL608">
        <v>0</v>
      </c>
      <c r="BM608">
        <v>0</v>
      </c>
      <c r="BN608">
        <v>0</v>
      </c>
      <c r="BO608">
        <v>0</v>
      </c>
      <c r="BP608">
        <v>0</v>
      </c>
      <c r="BQ608">
        <v>0</v>
      </c>
      <c r="BR608">
        <v>0</v>
      </c>
      <c r="BS608">
        <v>0</v>
      </c>
      <c r="BT608">
        <v>0</v>
      </c>
      <c r="BU608">
        <v>0</v>
      </c>
      <c r="BV608">
        <v>0</v>
      </c>
      <c r="BW608">
        <v>0</v>
      </c>
      <c r="CX608">
        <f>Y608*Source!I280</f>
        <v>0.16200000000000001</v>
      </c>
      <c r="CY608">
        <f>AA608</f>
        <v>2.44</v>
      </c>
      <c r="CZ608">
        <f>AE608</f>
        <v>2.44</v>
      </c>
      <c r="DA608">
        <f>AI608</f>
        <v>1</v>
      </c>
      <c r="DB608">
        <f>ROUND(ROUND(AT608*CZ608,2),6)</f>
        <v>0.37</v>
      </c>
      <c r="DC608">
        <f>ROUND(ROUND(AT608*AG608,2),6)</f>
        <v>0</v>
      </c>
    </row>
    <row r="609" spans="1:107" x14ac:dyDescent="0.2">
      <c r="A609">
        <f>ROW(Source!A281)</f>
        <v>281</v>
      </c>
      <c r="B609">
        <v>76147896</v>
      </c>
      <c r="C609">
        <v>76148993</v>
      </c>
      <c r="D609">
        <v>42092619</v>
      </c>
      <c r="E609">
        <v>1</v>
      </c>
      <c r="F609">
        <v>1</v>
      </c>
      <c r="G609">
        <v>1</v>
      </c>
      <c r="H609">
        <v>1</v>
      </c>
      <c r="I609" t="s">
        <v>770</v>
      </c>
      <c r="J609" t="s">
        <v>3</v>
      </c>
      <c r="K609" t="s">
        <v>771</v>
      </c>
      <c r="L609">
        <v>1369</v>
      </c>
      <c r="N609">
        <v>1013</v>
      </c>
      <c r="O609" t="s">
        <v>623</v>
      </c>
      <c r="P609" t="s">
        <v>623</v>
      </c>
      <c r="Q609">
        <v>1</v>
      </c>
      <c r="W609">
        <v>0</v>
      </c>
      <c r="X609">
        <v>-2027944369</v>
      </c>
      <c r="Y609">
        <v>120.12899999999998</v>
      </c>
      <c r="AA609">
        <v>0</v>
      </c>
      <c r="AB609">
        <v>0</v>
      </c>
      <c r="AC609">
        <v>0</v>
      </c>
      <c r="AD609">
        <v>8.4600000000000009</v>
      </c>
      <c r="AE609">
        <v>0</v>
      </c>
      <c r="AF609">
        <v>0</v>
      </c>
      <c r="AG609">
        <v>0</v>
      </c>
      <c r="AH609">
        <v>8.4600000000000009</v>
      </c>
      <c r="AI609">
        <v>1</v>
      </c>
      <c r="AJ609">
        <v>1</v>
      </c>
      <c r="AK609">
        <v>1</v>
      </c>
      <c r="AL609">
        <v>1</v>
      </c>
      <c r="AN609">
        <v>0</v>
      </c>
      <c r="AO609">
        <v>1</v>
      </c>
      <c r="AP609">
        <v>1</v>
      </c>
      <c r="AQ609">
        <v>0</v>
      </c>
      <c r="AR609">
        <v>0</v>
      </c>
      <c r="AS609" t="s">
        <v>3</v>
      </c>
      <c r="AT609">
        <v>104.46</v>
      </c>
      <c r="AU609" t="s">
        <v>24</v>
      </c>
      <c r="AV609">
        <v>1</v>
      </c>
      <c r="AW609">
        <v>2</v>
      </c>
      <c r="AX609">
        <v>76148999</v>
      </c>
      <c r="AY609">
        <v>1</v>
      </c>
      <c r="AZ609">
        <v>0</v>
      </c>
      <c r="BA609">
        <v>615</v>
      </c>
      <c r="BB609">
        <v>0</v>
      </c>
      <c r="BC609">
        <v>0</v>
      </c>
      <c r="BD609">
        <v>0</v>
      </c>
      <c r="BE609">
        <v>0</v>
      </c>
      <c r="BF609">
        <v>0</v>
      </c>
      <c r="BG609">
        <v>0</v>
      </c>
      <c r="BH609">
        <v>0</v>
      </c>
      <c r="BI609">
        <v>0</v>
      </c>
      <c r="BJ609">
        <v>0</v>
      </c>
      <c r="BK609">
        <v>0</v>
      </c>
      <c r="BL609">
        <v>0</v>
      </c>
      <c r="BM609">
        <v>0</v>
      </c>
      <c r="BN609">
        <v>0</v>
      </c>
      <c r="BO609">
        <v>0</v>
      </c>
      <c r="BP609">
        <v>0</v>
      </c>
      <c r="BQ609">
        <v>0</v>
      </c>
      <c r="BR609">
        <v>0</v>
      </c>
      <c r="BS609">
        <v>0</v>
      </c>
      <c r="BT609">
        <v>0</v>
      </c>
      <c r="BU609">
        <v>0</v>
      </c>
      <c r="BV609">
        <v>0</v>
      </c>
      <c r="BW609">
        <v>0</v>
      </c>
      <c r="CX609">
        <f>Y609*Source!I281</f>
        <v>7.2077399999999985</v>
      </c>
      <c r="CY609">
        <f>AD609</f>
        <v>8.4600000000000009</v>
      </c>
      <c r="CZ609">
        <f>AH609</f>
        <v>8.4600000000000009</v>
      </c>
      <c r="DA609">
        <f>AL609</f>
        <v>1</v>
      </c>
      <c r="DB609">
        <f>ROUND((ROUND(AT609*CZ609,2)*1.15),6)</f>
        <v>1016.2895</v>
      </c>
      <c r="DC609">
        <f>ROUND((ROUND(AT609*AG609,2)*1.15),6)</f>
        <v>0</v>
      </c>
    </row>
    <row r="610" spans="1:107" x14ac:dyDescent="0.2">
      <c r="A610">
        <f>ROW(Source!A281)</f>
        <v>281</v>
      </c>
      <c r="B610">
        <v>76147896</v>
      </c>
      <c r="C610">
        <v>76148993</v>
      </c>
      <c r="D610">
        <v>121548</v>
      </c>
      <c r="E610">
        <v>1</v>
      </c>
      <c r="F610">
        <v>1</v>
      </c>
      <c r="G610">
        <v>1</v>
      </c>
      <c r="H610">
        <v>1</v>
      </c>
      <c r="I610" t="s">
        <v>30</v>
      </c>
      <c r="J610" t="s">
        <v>3</v>
      </c>
      <c r="K610" t="s">
        <v>628</v>
      </c>
      <c r="L610">
        <v>608254</v>
      </c>
      <c r="N610">
        <v>1013</v>
      </c>
      <c r="O610" t="s">
        <v>629</v>
      </c>
      <c r="P610" t="s">
        <v>629</v>
      </c>
      <c r="Q610">
        <v>1</v>
      </c>
      <c r="W610">
        <v>0</v>
      </c>
      <c r="X610">
        <v>-185737400</v>
      </c>
      <c r="Y610">
        <v>32.820999999999998</v>
      </c>
      <c r="AA610">
        <v>0</v>
      </c>
      <c r="AB610">
        <v>0</v>
      </c>
      <c r="AC610">
        <v>0</v>
      </c>
      <c r="AD610">
        <v>0</v>
      </c>
      <c r="AE610">
        <v>0</v>
      </c>
      <c r="AF610">
        <v>0</v>
      </c>
      <c r="AG610">
        <v>0</v>
      </c>
      <c r="AH610">
        <v>0</v>
      </c>
      <c r="AI610">
        <v>1</v>
      </c>
      <c r="AJ610">
        <v>1</v>
      </c>
      <c r="AK610">
        <v>1</v>
      </c>
      <c r="AL610">
        <v>1</v>
      </c>
      <c r="AN610">
        <v>0</v>
      </c>
      <c r="AO610">
        <v>1</v>
      </c>
      <c r="AP610">
        <v>1</v>
      </c>
      <c r="AQ610">
        <v>0</v>
      </c>
      <c r="AR610">
        <v>0</v>
      </c>
      <c r="AS610" t="s">
        <v>3</v>
      </c>
      <c r="AT610">
        <v>28.54</v>
      </c>
      <c r="AU610" t="s">
        <v>24</v>
      </c>
      <c r="AV610">
        <v>2</v>
      </c>
      <c r="AW610">
        <v>2</v>
      </c>
      <c r="AX610">
        <v>76149000</v>
      </c>
      <c r="AY610">
        <v>1</v>
      </c>
      <c r="AZ610">
        <v>0</v>
      </c>
      <c r="BA610">
        <v>616</v>
      </c>
      <c r="BB610">
        <v>0</v>
      </c>
      <c r="BC610">
        <v>0</v>
      </c>
      <c r="BD610">
        <v>0</v>
      </c>
      <c r="BE610">
        <v>0</v>
      </c>
      <c r="BF610">
        <v>0</v>
      </c>
      <c r="BG610">
        <v>0</v>
      </c>
      <c r="BH610">
        <v>0</v>
      </c>
      <c r="BI610">
        <v>0</v>
      </c>
      <c r="BJ610">
        <v>0</v>
      </c>
      <c r="BK610">
        <v>0</v>
      </c>
      <c r="BL610">
        <v>0</v>
      </c>
      <c r="BM610">
        <v>0</v>
      </c>
      <c r="BN610">
        <v>0</v>
      </c>
      <c r="BO610">
        <v>0</v>
      </c>
      <c r="BP610">
        <v>0</v>
      </c>
      <c r="BQ610">
        <v>0</v>
      </c>
      <c r="BR610">
        <v>0</v>
      </c>
      <c r="BS610">
        <v>0</v>
      </c>
      <c r="BT610">
        <v>0</v>
      </c>
      <c r="BU610">
        <v>0</v>
      </c>
      <c r="BV610">
        <v>0</v>
      </c>
      <c r="BW610">
        <v>0</v>
      </c>
      <c r="CX610">
        <f>Y610*Source!I281</f>
        <v>1.9692599999999998</v>
      </c>
      <c r="CY610">
        <f>AD610</f>
        <v>0</v>
      </c>
      <c r="CZ610">
        <f>AH610</f>
        <v>0</v>
      </c>
      <c r="DA610">
        <f>AL610</f>
        <v>1</v>
      </c>
      <c r="DB610">
        <f>ROUND((ROUND(AT610*CZ610,2)*1.15),6)</f>
        <v>0</v>
      </c>
      <c r="DC610">
        <f>ROUND((ROUND(AT610*AG610,2)*1.15),6)</f>
        <v>0</v>
      </c>
    </row>
    <row r="611" spans="1:107" x14ac:dyDescent="0.2">
      <c r="A611">
        <f>ROW(Source!A281)</f>
        <v>281</v>
      </c>
      <c r="B611">
        <v>76147896</v>
      </c>
      <c r="C611">
        <v>76148993</v>
      </c>
      <c r="D611">
        <v>48975728</v>
      </c>
      <c r="E611">
        <v>1</v>
      </c>
      <c r="F611">
        <v>1</v>
      </c>
      <c r="G611">
        <v>1</v>
      </c>
      <c r="H611">
        <v>2</v>
      </c>
      <c r="I611" t="s">
        <v>772</v>
      </c>
      <c r="J611" t="s">
        <v>773</v>
      </c>
      <c r="K611" t="s">
        <v>774</v>
      </c>
      <c r="L611">
        <v>1368</v>
      </c>
      <c r="N611">
        <v>1011</v>
      </c>
      <c r="O611" t="s">
        <v>633</v>
      </c>
      <c r="P611" t="s">
        <v>633</v>
      </c>
      <c r="Q611">
        <v>1</v>
      </c>
      <c r="W611">
        <v>0</v>
      </c>
      <c r="X611">
        <v>-373642165</v>
      </c>
      <c r="Y611">
        <v>32.820999999999998</v>
      </c>
      <c r="AA611">
        <v>0</v>
      </c>
      <c r="AB611">
        <v>100.1</v>
      </c>
      <c r="AC611">
        <v>13.5</v>
      </c>
      <c r="AD611">
        <v>0</v>
      </c>
      <c r="AE611">
        <v>0</v>
      </c>
      <c r="AF611">
        <v>100.1</v>
      </c>
      <c r="AG611">
        <v>13.5</v>
      </c>
      <c r="AH611">
        <v>0</v>
      </c>
      <c r="AI611">
        <v>1</v>
      </c>
      <c r="AJ611">
        <v>1</v>
      </c>
      <c r="AK611">
        <v>1</v>
      </c>
      <c r="AL611">
        <v>1</v>
      </c>
      <c r="AN611">
        <v>0</v>
      </c>
      <c r="AO611">
        <v>1</v>
      </c>
      <c r="AP611">
        <v>1</v>
      </c>
      <c r="AQ611">
        <v>0</v>
      </c>
      <c r="AR611">
        <v>0</v>
      </c>
      <c r="AS611" t="s">
        <v>3</v>
      </c>
      <c r="AT611">
        <v>28.54</v>
      </c>
      <c r="AU611" t="s">
        <v>24</v>
      </c>
      <c r="AV611">
        <v>0</v>
      </c>
      <c r="AW611">
        <v>2</v>
      </c>
      <c r="AX611">
        <v>76149001</v>
      </c>
      <c r="AY611">
        <v>1</v>
      </c>
      <c r="AZ611">
        <v>0</v>
      </c>
      <c r="BA611">
        <v>617</v>
      </c>
      <c r="BB611">
        <v>0</v>
      </c>
      <c r="BC611">
        <v>0</v>
      </c>
      <c r="BD611">
        <v>0</v>
      </c>
      <c r="BE611">
        <v>0</v>
      </c>
      <c r="BF611">
        <v>0</v>
      </c>
      <c r="BG611">
        <v>0</v>
      </c>
      <c r="BH611">
        <v>0</v>
      </c>
      <c r="BI611">
        <v>0</v>
      </c>
      <c r="BJ611">
        <v>0</v>
      </c>
      <c r="BK611">
        <v>0</v>
      </c>
      <c r="BL611">
        <v>0</v>
      </c>
      <c r="BM611">
        <v>0</v>
      </c>
      <c r="BN611">
        <v>0</v>
      </c>
      <c r="BO611">
        <v>0</v>
      </c>
      <c r="BP611">
        <v>0</v>
      </c>
      <c r="BQ611">
        <v>0</v>
      </c>
      <c r="BR611">
        <v>0</v>
      </c>
      <c r="BS611">
        <v>0</v>
      </c>
      <c r="BT611">
        <v>0</v>
      </c>
      <c r="BU611">
        <v>0</v>
      </c>
      <c r="BV611">
        <v>0</v>
      </c>
      <c r="BW611">
        <v>0</v>
      </c>
      <c r="CX611">
        <f>Y611*Source!I281</f>
        <v>1.9692599999999998</v>
      </c>
      <c r="CY611">
        <f>AB611</f>
        <v>100.1</v>
      </c>
      <c r="CZ611">
        <f>AF611</f>
        <v>100.1</v>
      </c>
      <c r="DA611">
        <f>AJ611</f>
        <v>1</v>
      </c>
      <c r="DB611">
        <f>ROUND((ROUND(AT611*CZ611,2)*1.15),6)</f>
        <v>3285.3775000000001</v>
      </c>
      <c r="DC611">
        <f>ROUND((ROUND(AT611*AG611,2)*1.15),6)</f>
        <v>443.08350000000002</v>
      </c>
    </row>
    <row r="612" spans="1:107" x14ac:dyDescent="0.2">
      <c r="A612">
        <f>ROW(Source!A281)</f>
        <v>281</v>
      </c>
      <c r="B612">
        <v>76147896</v>
      </c>
      <c r="C612">
        <v>76148993</v>
      </c>
      <c r="D612">
        <v>48900465</v>
      </c>
      <c r="E612">
        <v>1</v>
      </c>
      <c r="F612">
        <v>1</v>
      </c>
      <c r="G612">
        <v>1</v>
      </c>
      <c r="H612">
        <v>3</v>
      </c>
      <c r="I612" t="s">
        <v>775</v>
      </c>
      <c r="J612" t="s">
        <v>776</v>
      </c>
      <c r="K612" t="s">
        <v>777</v>
      </c>
      <c r="L612">
        <v>1348</v>
      </c>
      <c r="N612">
        <v>1009</v>
      </c>
      <c r="O612" t="s">
        <v>362</v>
      </c>
      <c r="P612" t="s">
        <v>362</v>
      </c>
      <c r="Q612">
        <v>1000</v>
      </c>
      <c r="W612">
        <v>0</v>
      </c>
      <c r="X612">
        <v>1575914215</v>
      </c>
      <c r="Y612">
        <v>8.0000000000000004E-4</v>
      </c>
      <c r="AA612">
        <v>4770</v>
      </c>
      <c r="AB612">
        <v>0</v>
      </c>
      <c r="AC612">
        <v>0</v>
      </c>
      <c r="AD612">
        <v>0</v>
      </c>
      <c r="AE612">
        <v>4770</v>
      </c>
      <c r="AF612">
        <v>0</v>
      </c>
      <c r="AG612">
        <v>0</v>
      </c>
      <c r="AH612">
        <v>0</v>
      </c>
      <c r="AI612">
        <v>1</v>
      </c>
      <c r="AJ612">
        <v>1</v>
      </c>
      <c r="AK612">
        <v>1</v>
      </c>
      <c r="AL612">
        <v>1</v>
      </c>
      <c r="AN612">
        <v>0</v>
      </c>
      <c r="AO612">
        <v>1</v>
      </c>
      <c r="AP612">
        <v>0</v>
      </c>
      <c r="AQ612">
        <v>0</v>
      </c>
      <c r="AR612">
        <v>0</v>
      </c>
      <c r="AS612" t="s">
        <v>3</v>
      </c>
      <c r="AT612">
        <v>8.0000000000000004E-4</v>
      </c>
      <c r="AU612" t="s">
        <v>3</v>
      </c>
      <c r="AV612">
        <v>0</v>
      </c>
      <c r="AW612">
        <v>2</v>
      </c>
      <c r="AX612">
        <v>76149002</v>
      </c>
      <c r="AY612">
        <v>1</v>
      </c>
      <c r="AZ612">
        <v>0</v>
      </c>
      <c r="BA612">
        <v>618</v>
      </c>
      <c r="BB612">
        <v>0</v>
      </c>
      <c r="BC612">
        <v>0</v>
      </c>
      <c r="BD612">
        <v>0</v>
      </c>
      <c r="BE612">
        <v>0</v>
      </c>
      <c r="BF612">
        <v>0</v>
      </c>
      <c r="BG612">
        <v>0</v>
      </c>
      <c r="BH612">
        <v>0</v>
      </c>
      <c r="BI612">
        <v>0</v>
      </c>
      <c r="BJ612">
        <v>0</v>
      </c>
      <c r="BK612">
        <v>0</v>
      </c>
      <c r="BL612">
        <v>0</v>
      </c>
      <c r="BM612">
        <v>0</v>
      </c>
      <c r="BN612">
        <v>0</v>
      </c>
      <c r="BO612">
        <v>0</v>
      </c>
      <c r="BP612">
        <v>0</v>
      </c>
      <c r="BQ612">
        <v>0</v>
      </c>
      <c r="BR612">
        <v>0</v>
      </c>
      <c r="BS612">
        <v>0</v>
      </c>
      <c r="BT612">
        <v>0</v>
      </c>
      <c r="BU612">
        <v>0</v>
      </c>
      <c r="BV612">
        <v>0</v>
      </c>
      <c r="BW612">
        <v>0</v>
      </c>
      <c r="CX612">
        <f>Y612*Source!I281</f>
        <v>4.8000000000000001E-5</v>
      </c>
      <c r="CY612">
        <f>AA612</f>
        <v>4770</v>
      </c>
      <c r="CZ612">
        <f>AE612</f>
        <v>4770</v>
      </c>
      <c r="DA612">
        <f>AI612</f>
        <v>1</v>
      </c>
      <c r="DB612">
        <f>ROUND(ROUND(AT612*CZ612,2),6)</f>
        <v>3.82</v>
      </c>
      <c r="DC612">
        <f>ROUND(ROUND(AT612*AG612,2),6)</f>
        <v>0</v>
      </c>
    </row>
    <row r="613" spans="1:107" x14ac:dyDescent="0.2">
      <c r="A613">
        <f>ROW(Source!A281)</f>
        <v>281</v>
      </c>
      <c r="B613">
        <v>76147896</v>
      </c>
      <c r="C613">
        <v>76148993</v>
      </c>
      <c r="D613">
        <v>48908322</v>
      </c>
      <c r="E613">
        <v>1</v>
      </c>
      <c r="F613">
        <v>1</v>
      </c>
      <c r="G613">
        <v>1</v>
      </c>
      <c r="H613">
        <v>3</v>
      </c>
      <c r="I613" t="s">
        <v>778</v>
      </c>
      <c r="J613" t="s">
        <v>779</v>
      </c>
      <c r="K613" t="s">
        <v>780</v>
      </c>
      <c r="L613">
        <v>1339</v>
      </c>
      <c r="N613">
        <v>1007</v>
      </c>
      <c r="O613" t="s">
        <v>643</v>
      </c>
      <c r="P613" t="s">
        <v>643</v>
      </c>
      <c r="Q613">
        <v>1</v>
      </c>
      <c r="W613">
        <v>0</v>
      </c>
      <c r="X613">
        <v>-1688015440</v>
      </c>
      <c r="Y613">
        <v>0.08</v>
      </c>
      <c r="AA613">
        <v>802.46</v>
      </c>
      <c r="AB613">
        <v>0</v>
      </c>
      <c r="AC613">
        <v>0</v>
      </c>
      <c r="AD613">
        <v>0</v>
      </c>
      <c r="AE613">
        <v>802.46</v>
      </c>
      <c r="AF613">
        <v>0</v>
      </c>
      <c r="AG613">
        <v>0</v>
      </c>
      <c r="AH613">
        <v>0</v>
      </c>
      <c r="AI613">
        <v>1</v>
      </c>
      <c r="AJ613">
        <v>1</v>
      </c>
      <c r="AK613">
        <v>1</v>
      </c>
      <c r="AL613">
        <v>1</v>
      </c>
      <c r="AN613">
        <v>0</v>
      </c>
      <c r="AO613">
        <v>1</v>
      </c>
      <c r="AP613">
        <v>0</v>
      </c>
      <c r="AQ613">
        <v>0</v>
      </c>
      <c r="AR613">
        <v>0</v>
      </c>
      <c r="AS613" t="s">
        <v>3</v>
      </c>
      <c r="AT613">
        <v>0.08</v>
      </c>
      <c r="AU613" t="s">
        <v>3</v>
      </c>
      <c r="AV613">
        <v>0</v>
      </c>
      <c r="AW613">
        <v>2</v>
      </c>
      <c r="AX613">
        <v>76149003</v>
      </c>
      <c r="AY613">
        <v>1</v>
      </c>
      <c r="AZ613">
        <v>0</v>
      </c>
      <c r="BA613">
        <v>619</v>
      </c>
      <c r="BB613">
        <v>0</v>
      </c>
      <c r="BC613">
        <v>0</v>
      </c>
      <c r="BD613">
        <v>0</v>
      </c>
      <c r="BE613">
        <v>0</v>
      </c>
      <c r="BF613">
        <v>0</v>
      </c>
      <c r="BG613">
        <v>0</v>
      </c>
      <c r="BH613">
        <v>0</v>
      </c>
      <c r="BI613">
        <v>0</v>
      </c>
      <c r="BJ613">
        <v>0</v>
      </c>
      <c r="BK613">
        <v>0</v>
      </c>
      <c r="BL613">
        <v>0</v>
      </c>
      <c r="BM613">
        <v>0</v>
      </c>
      <c r="BN613">
        <v>0</v>
      </c>
      <c r="BO613">
        <v>0</v>
      </c>
      <c r="BP613">
        <v>0</v>
      </c>
      <c r="BQ613">
        <v>0</v>
      </c>
      <c r="BR613">
        <v>0</v>
      </c>
      <c r="BS613">
        <v>0</v>
      </c>
      <c r="BT613">
        <v>0</v>
      </c>
      <c r="BU613">
        <v>0</v>
      </c>
      <c r="BV613">
        <v>0</v>
      </c>
      <c r="BW613">
        <v>0</v>
      </c>
      <c r="CX613">
        <f>Y613*Source!I281</f>
        <v>4.7999999999999996E-3</v>
      </c>
      <c r="CY613">
        <f>AA613</f>
        <v>802.46</v>
      </c>
      <c r="CZ613">
        <f>AE613</f>
        <v>802.46</v>
      </c>
      <c r="DA613">
        <f>AI613</f>
        <v>1</v>
      </c>
      <c r="DB613">
        <f>ROUND(ROUND(AT613*CZ613,2),6)</f>
        <v>64.2</v>
      </c>
      <c r="DC613">
        <f>ROUND(ROUND(AT613*AG613,2),6)</f>
        <v>0</v>
      </c>
    </row>
    <row r="614" spans="1:107" x14ac:dyDescent="0.2">
      <c r="A614">
        <f>ROW(Source!A282)</f>
        <v>282</v>
      </c>
      <c r="B614">
        <v>76147894</v>
      </c>
      <c r="C614">
        <v>76148993</v>
      </c>
      <c r="D614">
        <v>42092619</v>
      </c>
      <c r="E614">
        <v>1</v>
      </c>
      <c r="F614">
        <v>1</v>
      </c>
      <c r="G614">
        <v>1</v>
      </c>
      <c r="H614">
        <v>1</v>
      </c>
      <c r="I614" t="s">
        <v>770</v>
      </c>
      <c r="J614" t="s">
        <v>3</v>
      </c>
      <c r="K614" t="s">
        <v>771</v>
      </c>
      <c r="L614">
        <v>1369</v>
      </c>
      <c r="N614">
        <v>1013</v>
      </c>
      <c r="O614" t="s">
        <v>623</v>
      </c>
      <c r="P614" t="s">
        <v>623</v>
      </c>
      <c r="Q614">
        <v>1</v>
      </c>
      <c r="W614">
        <v>0</v>
      </c>
      <c r="X614">
        <v>-2027944369</v>
      </c>
      <c r="Y614">
        <v>120.12899999999998</v>
      </c>
      <c r="AA614">
        <v>0</v>
      </c>
      <c r="AB614">
        <v>0</v>
      </c>
      <c r="AC614">
        <v>0</v>
      </c>
      <c r="AD614">
        <v>8.4600000000000009</v>
      </c>
      <c r="AE614">
        <v>0</v>
      </c>
      <c r="AF614">
        <v>0</v>
      </c>
      <c r="AG614">
        <v>0</v>
      </c>
      <c r="AH614">
        <v>8.4600000000000009</v>
      </c>
      <c r="AI614">
        <v>1</v>
      </c>
      <c r="AJ614">
        <v>1</v>
      </c>
      <c r="AK614">
        <v>1</v>
      </c>
      <c r="AL614">
        <v>1</v>
      </c>
      <c r="AN614">
        <v>0</v>
      </c>
      <c r="AO614">
        <v>1</v>
      </c>
      <c r="AP614">
        <v>1</v>
      </c>
      <c r="AQ614">
        <v>0</v>
      </c>
      <c r="AR614">
        <v>0</v>
      </c>
      <c r="AS614" t="s">
        <v>3</v>
      </c>
      <c r="AT614">
        <v>104.46</v>
      </c>
      <c r="AU614" t="s">
        <v>24</v>
      </c>
      <c r="AV614">
        <v>1</v>
      </c>
      <c r="AW614">
        <v>2</v>
      </c>
      <c r="AX614">
        <v>76148999</v>
      </c>
      <c r="AY614">
        <v>1</v>
      </c>
      <c r="AZ614">
        <v>0</v>
      </c>
      <c r="BA614">
        <v>621</v>
      </c>
      <c r="BB614">
        <v>0</v>
      </c>
      <c r="BC614">
        <v>0</v>
      </c>
      <c r="BD614">
        <v>0</v>
      </c>
      <c r="BE614">
        <v>0</v>
      </c>
      <c r="BF614">
        <v>0</v>
      </c>
      <c r="BG614">
        <v>0</v>
      </c>
      <c r="BH614">
        <v>0</v>
      </c>
      <c r="BI614">
        <v>0</v>
      </c>
      <c r="BJ614">
        <v>0</v>
      </c>
      <c r="BK614">
        <v>0</v>
      </c>
      <c r="BL614">
        <v>0</v>
      </c>
      <c r="BM614">
        <v>0</v>
      </c>
      <c r="BN614">
        <v>0</v>
      </c>
      <c r="BO614">
        <v>0</v>
      </c>
      <c r="BP614">
        <v>0</v>
      </c>
      <c r="BQ614">
        <v>0</v>
      </c>
      <c r="BR614">
        <v>0</v>
      </c>
      <c r="BS614">
        <v>0</v>
      </c>
      <c r="BT614">
        <v>0</v>
      </c>
      <c r="BU614">
        <v>0</v>
      </c>
      <c r="BV614">
        <v>0</v>
      </c>
      <c r="BW614">
        <v>0</v>
      </c>
      <c r="CX614">
        <f>Y614*Source!I282</f>
        <v>7.2077399999999985</v>
      </c>
      <c r="CY614">
        <f>AD614</f>
        <v>8.4600000000000009</v>
      </c>
      <c r="CZ614">
        <f>AH614</f>
        <v>8.4600000000000009</v>
      </c>
      <c r="DA614">
        <f>AL614</f>
        <v>1</v>
      </c>
      <c r="DB614">
        <f>ROUND((ROUND(AT614*CZ614,2)*1.15),6)</f>
        <v>1016.2895</v>
      </c>
      <c r="DC614">
        <f>ROUND((ROUND(AT614*AG614,2)*1.15),6)</f>
        <v>0</v>
      </c>
    </row>
    <row r="615" spans="1:107" x14ac:dyDescent="0.2">
      <c r="A615">
        <f>ROW(Source!A282)</f>
        <v>282</v>
      </c>
      <c r="B615">
        <v>76147894</v>
      </c>
      <c r="C615">
        <v>76148993</v>
      </c>
      <c r="D615">
        <v>121548</v>
      </c>
      <c r="E615">
        <v>1</v>
      </c>
      <c r="F615">
        <v>1</v>
      </c>
      <c r="G615">
        <v>1</v>
      </c>
      <c r="H615">
        <v>1</v>
      </c>
      <c r="I615" t="s">
        <v>30</v>
      </c>
      <c r="J615" t="s">
        <v>3</v>
      </c>
      <c r="K615" t="s">
        <v>628</v>
      </c>
      <c r="L615">
        <v>608254</v>
      </c>
      <c r="N615">
        <v>1013</v>
      </c>
      <c r="O615" t="s">
        <v>629</v>
      </c>
      <c r="P615" t="s">
        <v>629</v>
      </c>
      <c r="Q615">
        <v>1</v>
      </c>
      <c r="W615">
        <v>0</v>
      </c>
      <c r="X615">
        <v>-185737400</v>
      </c>
      <c r="Y615">
        <v>32.820999999999998</v>
      </c>
      <c r="AA615">
        <v>0</v>
      </c>
      <c r="AB615">
        <v>0</v>
      </c>
      <c r="AC615">
        <v>0</v>
      </c>
      <c r="AD615">
        <v>0</v>
      </c>
      <c r="AE615">
        <v>0</v>
      </c>
      <c r="AF615">
        <v>0</v>
      </c>
      <c r="AG615">
        <v>0</v>
      </c>
      <c r="AH615">
        <v>0</v>
      </c>
      <c r="AI615">
        <v>1</v>
      </c>
      <c r="AJ615">
        <v>1</v>
      </c>
      <c r="AK615">
        <v>1</v>
      </c>
      <c r="AL615">
        <v>1</v>
      </c>
      <c r="AN615">
        <v>0</v>
      </c>
      <c r="AO615">
        <v>1</v>
      </c>
      <c r="AP615">
        <v>1</v>
      </c>
      <c r="AQ615">
        <v>0</v>
      </c>
      <c r="AR615">
        <v>0</v>
      </c>
      <c r="AS615" t="s">
        <v>3</v>
      </c>
      <c r="AT615">
        <v>28.54</v>
      </c>
      <c r="AU615" t="s">
        <v>24</v>
      </c>
      <c r="AV615">
        <v>2</v>
      </c>
      <c r="AW615">
        <v>2</v>
      </c>
      <c r="AX615">
        <v>76149000</v>
      </c>
      <c r="AY615">
        <v>1</v>
      </c>
      <c r="AZ615">
        <v>0</v>
      </c>
      <c r="BA615">
        <v>622</v>
      </c>
      <c r="BB615">
        <v>0</v>
      </c>
      <c r="BC615">
        <v>0</v>
      </c>
      <c r="BD615">
        <v>0</v>
      </c>
      <c r="BE615">
        <v>0</v>
      </c>
      <c r="BF615">
        <v>0</v>
      </c>
      <c r="BG615">
        <v>0</v>
      </c>
      <c r="BH615">
        <v>0</v>
      </c>
      <c r="BI615">
        <v>0</v>
      </c>
      <c r="BJ615">
        <v>0</v>
      </c>
      <c r="BK615">
        <v>0</v>
      </c>
      <c r="BL615">
        <v>0</v>
      </c>
      <c r="BM615">
        <v>0</v>
      </c>
      <c r="BN615">
        <v>0</v>
      </c>
      <c r="BO615">
        <v>0</v>
      </c>
      <c r="BP615">
        <v>0</v>
      </c>
      <c r="BQ615">
        <v>0</v>
      </c>
      <c r="BR615">
        <v>0</v>
      </c>
      <c r="BS615">
        <v>0</v>
      </c>
      <c r="BT615">
        <v>0</v>
      </c>
      <c r="BU615">
        <v>0</v>
      </c>
      <c r="BV615">
        <v>0</v>
      </c>
      <c r="BW615">
        <v>0</v>
      </c>
      <c r="CX615">
        <f>Y615*Source!I282</f>
        <v>1.9692599999999998</v>
      </c>
      <c r="CY615">
        <f>AD615</f>
        <v>0</v>
      </c>
      <c r="CZ615">
        <f>AH615</f>
        <v>0</v>
      </c>
      <c r="DA615">
        <f>AL615</f>
        <v>1</v>
      </c>
      <c r="DB615">
        <f>ROUND((ROUND(AT615*CZ615,2)*1.15),6)</f>
        <v>0</v>
      </c>
      <c r="DC615">
        <f>ROUND((ROUND(AT615*AG615,2)*1.15),6)</f>
        <v>0</v>
      </c>
    </row>
    <row r="616" spans="1:107" x14ac:dyDescent="0.2">
      <c r="A616">
        <f>ROW(Source!A282)</f>
        <v>282</v>
      </c>
      <c r="B616">
        <v>76147894</v>
      </c>
      <c r="C616">
        <v>76148993</v>
      </c>
      <c r="D616">
        <v>48975728</v>
      </c>
      <c r="E616">
        <v>1</v>
      </c>
      <c r="F616">
        <v>1</v>
      </c>
      <c r="G616">
        <v>1</v>
      </c>
      <c r="H616">
        <v>2</v>
      </c>
      <c r="I616" t="s">
        <v>772</v>
      </c>
      <c r="J616" t="s">
        <v>773</v>
      </c>
      <c r="K616" t="s">
        <v>774</v>
      </c>
      <c r="L616">
        <v>1368</v>
      </c>
      <c r="N616">
        <v>1011</v>
      </c>
      <c r="O616" t="s">
        <v>633</v>
      </c>
      <c r="P616" t="s">
        <v>633</v>
      </c>
      <c r="Q616">
        <v>1</v>
      </c>
      <c r="W616">
        <v>0</v>
      </c>
      <c r="X616">
        <v>-373642165</v>
      </c>
      <c r="Y616">
        <v>32.820999999999998</v>
      </c>
      <c r="AA616">
        <v>0</v>
      </c>
      <c r="AB616">
        <v>100.1</v>
      </c>
      <c r="AC616">
        <v>13.5</v>
      </c>
      <c r="AD616">
        <v>0</v>
      </c>
      <c r="AE616">
        <v>0</v>
      </c>
      <c r="AF616">
        <v>100.1</v>
      </c>
      <c r="AG616">
        <v>13.5</v>
      </c>
      <c r="AH616">
        <v>0</v>
      </c>
      <c r="AI616">
        <v>1</v>
      </c>
      <c r="AJ616">
        <v>1</v>
      </c>
      <c r="AK616">
        <v>1</v>
      </c>
      <c r="AL616">
        <v>1</v>
      </c>
      <c r="AN616">
        <v>0</v>
      </c>
      <c r="AO616">
        <v>1</v>
      </c>
      <c r="AP616">
        <v>1</v>
      </c>
      <c r="AQ616">
        <v>0</v>
      </c>
      <c r="AR616">
        <v>0</v>
      </c>
      <c r="AS616" t="s">
        <v>3</v>
      </c>
      <c r="AT616">
        <v>28.54</v>
      </c>
      <c r="AU616" t="s">
        <v>24</v>
      </c>
      <c r="AV616">
        <v>0</v>
      </c>
      <c r="AW616">
        <v>2</v>
      </c>
      <c r="AX616">
        <v>76149001</v>
      </c>
      <c r="AY616">
        <v>1</v>
      </c>
      <c r="AZ616">
        <v>0</v>
      </c>
      <c r="BA616">
        <v>623</v>
      </c>
      <c r="BB616">
        <v>0</v>
      </c>
      <c r="BC616">
        <v>0</v>
      </c>
      <c r="BD616">
        <v>0</v>
      </c>
      <c r="BE616">
        <v>0</v>
      </c>
      <c r="BF616">
        <v>0</v>
      </c>
      <c r="BG616">
        <v>0</v>
      </c>
      <c r="BH616">
        <v>0</v>
      </c>
      <c r="BI616">
        <v>0</v>
      </c>
      <c r="BJ616">
        <v>0</v>
      </c>
      <c r="BK616">
        <v>0</v>
      </c>
      <c r="BL616">
        <v>0</v>
      </c>
      <c r="BM616">
        <v>0</v>
      </c>
      <c r="BN616">
        <v>0</v>
      </c>
      <c r="BO616">
        <v>0</v>
      </c>
      <c r="BP616">
        <v>0</v>
      </c>
      <c r="BQ616">
        <v>0</v>
      </c>
      <c r="BR616">
        <v>0</v>
      </c>
      <c r="BS616">
        <v>0</v>
      </c>
      <c r="BT616">
        <v>0</v>
      </c>
      <c r="BU616">
        <v>0</v>
      </c>
      <c r="BV616">
        <v>0</v>
      </c>
      <c r="BW616">
        <v>0</v>
      </c>
      <c r="CX616">
        <f>Y616*Source!I282</f>
        <v>1.9692599999999998</v>
      </c>
      <c r="CY616">
        <f>AB616</f>
        <v>100.1</v>
      </c>
      <c r="CZ616">
        <f>AF616</f>
        <v>100.1</v>
      </c>
      <c r="DA616">
        <f>AJ616</f>
        <v>1</v>
      </c>
      <c r="DB616">
        <f>ROUND((ROUND(AT616*CZ616,2)*1.15),6)</f>
        <v>3285.3775000000001</v>
      </c>
      <c r="DC616">
        <f>ROUND((ROUND(AT616*AG616,2)*1.15),6)</f>
        <v>443.08350000000002</v>
      </c>
    </row>
    <row r="617" spans="1:107" x14ac:dyDescent="0.2">
      <c r="A617">
        <f>ROW(Source!A282)</f>
        <v>282</v>
      </c>
      <c r="B617">
        <v>76147894</v>
      </c>
      <c r="C617">
        <v>76148993</v>
      </c>
      <c r="D617">
        <v>48900465</v>
      </c>
      <c r="E617">
        <v>1</v>
      </c>
      <c r="F617">
        <v>1</v>
      </c>
      <c r="G617">
        <v>1</v>
      </c>
      <c r="H617">
        <v>3</v>
      </c>
      <c r="I617" t="s">
        <v>775</v>
      </c>
      <c r="J617" t="s">
        <v>776</v>
      </c>
      <c r="K617" t="s">
        <v>777</v>
      </c>
      <c r="L617">
        <v>1348</v>
      </c>
      <c r="N617">
        <v>1009</v>
      </c>
      <c r="O617" t="s">
        <v>362</v>
      </c>
      <c r="P617" t="s">
        <v>362</v>
      </c>
      <c r="Q617">
        <v>1000</v>
      </c>
      <c r="W617">
        <v>0</v>
      </c>
      <c r="X617">
        <v>1575914215</v>
      </c>
      <c r="Y617">
        <v>8.0000000000000004E-4</v>
      </c>
      <c r="AA617">
        <v>4770</v>
      </c>
      <c r="AB617">
        <v>0</v>
      </c>
      <c r="AC617">
        <v>0</v>
      </c>
      <c r="AD617">
        <v>0</v>
      </c>
      <c r="AE617">
        <v>4770</v>
      </c>
      <c r="AF617">
        <v>0</v>
      </c>
      <c r="AG617">
        <v>0</v>
      </c>
      <c r="AH617">
        <v>0</v>
      </c>
      <c r="AI617">
        <v>1</v>
      </c>
      <c r="AJ617">
        <v>1</v>
      </c>
      <c r="AK617">
        <v>1</v>
      </c>
      <c r="AL617">
        <v>1</v>
      </c>
      <c r="AN617">
        <v>0</v>
      </c>
      <c r="AO617">
        <v>1</v>
      </c>
      <c r="AP617">
        <v>0</v>
      </c>
      <c r="AQ617">
        <v>0</v>
      </c>
      <c r="AR617">
        <v>0</v>
      </c>
      <c r="AS617" t="s">
        <v>3</v>
      </c>
      <c r="AT617">
        <v>8.0000000000000004E-4</v>
      </c>
      <c r="AU617" t="s">
        <v>3</v>
      </c>
      <c r="AV617">
        <v>0</v>
      </c>
      <c r="AW617">
        <v>2</v>
      </c>
      <c r="AX617">
        <v>76149002</v>
      </c>
      <c r="AY617">
        <v>1</v>
      </c>
      <c r="AZ617">
        <v>0</v>
      </c>
      <c r="BA617">
        <v>624</v>
      </c>
      <c r="BB617">
        <v>0</v>
      </c>
      <c r="BC617">
        <v>0</v>
      </c>
      <c r="BD617">
        <v>0</v>
      </c>
      <c r="BE617">
        <v>0</v>
      </c>
      <c r="BF617">
        <v>0</v>
      </c>
      <c r="BG617">
        <v>0</v>
      </c>
      <c r="BH617">
        <v>0</v>
      </c>
      <c r="BI617">
        <v>0</v>
      </c>
      <c r="BJ617">
        <v>0</v>
      </c>
      <c r="BK617">
        <v>0</v>
      </c>
      <c r="BL617">
        <v>0</v>
      </c>
      <c r="BM617">
        <v>0</v>
      </c>
      <c r="BN617">
        <v>0</v>
      </c>
      <c r="BO617">
        <v>0</v>
      </c>
      <c r="BP617">
        <v>0</v>
      </c>
      <c r="BQ617">
        <v>0</v>
      </c>
      <c r="BR617">
        <v>0</v>
      </c>
      <c r="BS617">
        <v>0</v>
      </c>
      <c r="BT617">
        <v>0</v>
      </c>
      <c r="BU617">
        <v>0</v>
      </c>
      <c r="BV617">
        <v>0</v>
      </c>
      <c r="BW617">
        <v>0</v>
      </c>
      <c r="CX617">
        <f>Y617*Source!I282</f>
        <v>4.8000000000000001E-5</v>
      </c>
      <c r="CY617">
        <f>AA617</f>
        <v>4770</v>
      </c>
      <c r="CZ617">
        <f>AE617</f>
        <v>4770</v>
      </c>
      <c r="DA617">
        <f>AI617</f>
        <v>1</v>
      </c>
      <c r="DB617">
        <f>ROUND(ROUND(AT617*CZ617,2),6)</f>
        <v>3.82</v>
      </c>
      <c r="DC617">
        <f>ROUND(ROUND(AT617*AG617,2),6)</f>
        <v>0</v>
      </c>
    </row>
    <row r="618" spans="1:107" x14ac:dyDescent="0.2">
      <c r="A618">
        <f>ROW(Source!A282)</f>
        <v>282</v>
      </c>
      <c r="B618">
        <v>76147894</v>
      </c>
      <c r="C618">
        <v>76148993</v>
      </c>
      <c r="D618">
        <v>48908322</v>
      </c>
      <c r="E618">
        <v>1</v>
      </c>
      <c r="F618">
        <v>1</v>
      </c>
      <c r="G618">
        <v>1</v>
      </c>
      <c r="H618">
        <v>3</v>
      </c>
      <c r="I618" t="s">
        <v>778</v>
      </c>
      <c r="J618" t="s">
        <v>779</v>
      </c>
      <c r="K618" t="s">
        <v>780</v>
      </c>
      <c r="L618">
        <v>1339</v>
      </c>
      <c r="N618">
        <v>1007</v>
      </c>
      <c r="O618" t="s">
        <v>643</v>
      </c>
      <c r="P618" t="s">
        <v>643</v>
      </c>
      <c r="Q618">
        <v>1</v>
      </c>
      <c r="W618">
        <v>0</v>
      </c>
      <c r="X618">
        <v>-1688015440</v>
      </c>
      <c r="Y618">
        <v>0.08</v>
      </c>
      <c r="AA618">
        <v>802.46</v>
      </c>
      <c r="AB618">
        <v>0</v>
      </c>
      <c r="AC618">
        <v>0</v>
      </c>
      <c r="AD618">
        <v>0</v>
      </c>
      <c r="AE618">
        <v>802.46</v>
      </c>
      <c r="AF618">
        <v>0</v>
      </c>
      <c r="AG618">
        <v>0</v>
      </c>
      <c r="AH618">
        <v>0</v>
      </c>
      <c r="AI618">
        <v>1</v>
      </c>
      <c r="AJ618">
        <v>1</v>
      </c>
      <c r="AK618">
        <v>1</v>
      </c>
      <c r="AL618">
        <v>1</v>
      </c>
      <c r="AN618">
        <v>0</v>
      </c>
      <c r="AO618">
        <v>1</v>
      </c>
      <c r="AP618">
        <v>0</v>
      </c>
      <c r="AQ618">
        <v>0</v>
      </c>
      <c r="AR618">
        <v>0</v>
      </c>
      <c r="AS618" t="s">
        <v>3</v>
      </c>
      <c r="AT618">
        <v>0.08</v>
      </c>
      <c r="AU618" t="s">
        <v>3</v>
      </c>
      <c r="AV618">
        <v>0</v>
      </c>
      <c r="AW618">
        <v>2</v>
      </c>
      <c r="AX618">
        <v>76149003</v>
      </c>
      <c r="AY618">
        <v>1</v>
      </c>
      <c r="AZ618">
        <v>0</v>
      </c>
      <c r="BA618">
        <v>625</v>
      </c>
      <c r="BB618">
        <v>0</v>
      </c>
      <c r="BC618">
        <v>0</v>
      </c>
      <c r="BD618">
        <v>0</v>
      </c>
      <c r="BE618">
        <v>0</v>
      </c>
      <c r="BF618">
        <v>0</v>
      </c>
      <c r="BG618">
        <v>0</v>
      </c>
      <c r="BH618">
        <v>0</v>
      </c>
      <c r="BI618">
        <v>0</v>
      </c>
      <c r="BJ618">
        <v>0</v>
      </c>
      <c r="BK618">
        <v>0</v>
      </c>
      <c r="BL618">
        <v>0</v>
      </c>
      <c r="BM618">
        <v>0</v>
      </c>
      <c r="BN618">
        <v>0</v>
      </c>
      <c r="BO618">
        <v>0</v>
      </c>
      <c r="BP618">
        <v>0</v>
      </c>
      <c r="BQ618">
        <v>0</v>
      </c>
      <c r="BR618">
        <v>0</v>
      </c>
      <c r="BS618">
        <v>0</v>
      </c>
      <c r="BT618">
        <v>0</v>
      </c>
      <c r="BU618">
        <v>0</v>
      </c>
      <c r="BV618">
        <v>0</v>
      </c>
      <c r="BW618">
        <v>0</v>
      </c>
      <c r="CX618">
        <f>Y618*Source!I282</f>
        <v>4.7999999999999996E-3</v>
      </c>
      <c r="CY618">
        <f>AA618</f>
        <v>802.46</v>
      </c>
      <c r="CZ618">
        <f>AE618</f>
        <v>802.46</v>
      </c>
      <c r="DA618">
        <f>AI618</f>
        <v>1</v>
      </c>
      <c r="DB618">
        <f>ROUND(ROUND(AT618*CZ618,2),6)</f>
        <v>64.2</v>
      </c>
      <c r="DC618">
        <f>ROUND(ROUND(AT618*AG618,2),6)</f>
        <v>0</v>
      </c>
    </row>
    <row r="619" spans="1:107" x14ac:dyDescent="0.2">
      <c r="A619">
        <f>ROW(Source!A285)</f>
        <v>285</v>
      </c>
      <c r="B619">
        <v>76147896</v>
      </c>
      <c r="C619">
        <v>76149006</v>
      </c>
      <c r="D619">
        <v>42326316</v>
      </c>
      <c r="E619">
        <v>1</v>
      </c>
      <c r="F619">
        <v>1</v>
      </c>
      <c r="G619">
        <v>1</v>
      </c>
      <c r="H619">
        <v>1</v>
      </c>
      <c r="I619" t="s">
        <v>846</v>
      </c>
      <c r="J619" t="s">
        <v>3</v>
      </c>
      <c r="K619" t="s">
        <v>847</v>
      </c>
      <c r="L619">
        <v>1369</v>
      </c>
      <c r="N619">
        <v>1013</v>
      </c>
      <c r="O619" t="s">
        <v>623</v>
      </c>
      <c r="P619" t="s">
        <v>623</v>
      </c>
      <c r="Q619">
        <v>1</v>
      </c>
      <c r="W619">
        <v>0</v>
      </c>
      <c r="X619">
        <v>882200672</v>
      </c>
      <c r="Y619">
        <v>35.972000000000001</v>
      </c>
      <c r="AA619">
        <v>0</v>
      </c>
      <c r="AB619">
        <v>0</v>
      </c>
      <c r="AC619">
        <v>0</v>
      </c>
      <c r="AD619">
        <v>9.4</v>
      </c>
      <c r="AE619">
        <v>0</v>
      </c>
      <c r="AF619">
        <v>0</v>
      </c>
      <c r="AG619">
        <v>0</v>
      </c>
      <c r="AH619">
        <v>9.4</v>
      </c>
      <c r="AI619">
        <v>1</v>
      </c>
      <c r="AJ619">
        <v>1</v>
      </c>
      <c r="AK619">
        <v>1</v>
      </c>
      <c r="AL619">
        <v>1</v>
      </c>
      <c r="AN619">
        <v>0</v>
      </c>
      <c r="AO619">
        <v>1</v>
      </c>
      <c r="AP619">
        <v>1</v>
      </c>
      <c r="AQ619">
        <v>0</v>
      </c>
      <c r="AR619">
        <v>0</v>
      </c>
      <c r="AS619" t="s">
        <v>3</v>
      </c>
      <c r="AT619">
        <v>31.28</v>
      </c>
      <c r="AU619" t="s">
        <v>24</v>
      </c>
      <c r="AV619">
        <v>1</v>
      </c>
      <c r="AW619">
        <v>2</v>
      </c>
      <c r="AX619">
        <v>76149016</v>
      </c>
      <c r="AY619">
        <v>1</v>
      </c>
      <c r="AZ619">
        <v>0</v>
      </c>
      <c r="BA619">
        <v>627</v>
      </c>
      <c r="BB619">
        <v>0</v>
      </c>
      <c r="BC619">
        <v>0</v>
      </c>
      <c r="BD619">
        <v>0</v>
      </c>
      <c r="BE619">
        <v>0</v>
      </c>
      <c r="BF619">
        <v>0</v>
      </c>
      <c r="BG619">
        <v>0</v>
      </c>
      <c r="BH619">
        <v>0</v>
      </c>
      <c r="BI619">
        <v>0</v>
      </c>
      <c r="BJ619">
        <v>0</v>
      </c>
      <c r="BK619">
        <v>0</v>
      </c>
      <c r="BL619">
        <v>0</v>
      </c>
      <c r="BM619">
        <v>0</v>
      </c>
      <c r="BN619">
        <v>0</v>
      </c>
      <c r="BO619">
        <v>0</v>
      </c>
      <c r="BP619">
        <v>0</v>
      </c>
      <c r="BQ619">
        <v>0</v>
      </c>
      <c r="BR619">
        <v>0</v>
      </c>
      <c r="BS619">
        <v>0</v>
      </c>
      <c r="BT619">
        <v>0</v>
      </c>
      <c r="BU619">
        <v>0</v>
      </c>
      <c r="BV619">
        <v>0</v>
      </c>
      <c r="BW619">
        <v>0</v>
      </c>
      <c r="CX619">
        <f>Y619*Source!I285</f>
        <v>7.1944000000000008</v>
      </c>
      <c r="CY619">
        <f>AD619</f>
        <v>9.4</v>
      </c>
      <c r="CZ619">
        <f>AH619</f>
        <v>9.4</v>
      </c>
      <c r="DA619">
        <f>AL619</f>
        <v>1</v>
      </c>
      <c r="DB619">
        <f t="shared" ref="DB619:DB624" si="67">ROUND((ROUND(AT619*CZ619,2)*1.15),6)</f>
        <v>338.1345</v>
      </c>
      <c r="DC619">
        <f t="shared" ref="DC619:DC624" si="68">ROUND((ROUND(AT619*AG619,2)*1.15),6)</f>
        <v>0</v>
      </c>
    </row>
    <row r="620" spans="1:107" x14ac:dyDescent="0.2">
      <c r="A620">
        <f>ROW(Source!A285)</f>
        <v>285</v>
      </c>
      <c r="B620">
        <v>76147896</v>
      </c>
      <c r="C620">
        <v>76149006</v>
      </c>
      <c r="D620">
        <v>121548</v>
      </c>
      <c r="E620">
        <v>1</v>
      </c>
      <c r="F620">
        <v>1</v>
      </c>
      <c r="G620">
        <v>1</v>
      </c>
      <c r="H620">
        <v>1</v>
      </c>
      <c r="I620" t="s">
        <v>30</v>
      </c>
      <c r="J620" t="s">
        <v>3</v>
      </c>
      <c r="K620" t="s">
        <v>628</v>
      </c>
      <c r="L620">
        <v>608254</v>
      </c>
      <c r="N620">
        <v>1013</v>
      </c>
      <c r="O620" t="s">
        <v>629</v>
      </c>
      <c r="P620" t="s">
        <v>629</v>
      </c>
      <c r="Q620">
        <v>1</v>
      </c>
      <c r="W620">
        <v>0</v>
      </c>
      <c r="X620">
        <v>-185737400</v>
      </c>
      <c r="Y620">
        <v>0.40249999999999997</v>
      </c>
      <c r="AA620">
        <v>0</v>
      </c>
      <c r="AB620">
        <v>0</v>
      </c>
      <c r="AC620">
        <v>0</v>
      </c>
      <c r="AD620">
        <v>0</v>
      </c>
      <c r="AE620">
        <v>0</v>
      </c>
      <c r="AF620">
        <v>0</v>
      </c>
      <c r="AG620">
        <v>0</v>
      </c>
      <c r="AH620">
        <v>0</v>
      </c>
      <c r="AI620">
        <v>1</v>
      </c>
      <c r="AJ620">
        <v>1</v>
      </c>
      <c r="AK620">
        <v>1</v>
      </c>
      <c r="AL620">
        <v>1</v>
      </c>
      <c r="AN620">
        <v>0</v>
      </c>
      <c r="AO620">
        <v>1</v>
      </c>
      <c r="AP620">
        <v>1</v>
      </c>
      <c r="AQ620">
        <v>0</v>
      </c>
      <c r="AR620">
        <v>0</v>
      </c>
      <c r="AS620" t="s">
        <v>3</v>
      </c>
      <c r="AT620">
        <v>0.35</v>
      </c>
      <c r="AU620" t="s">
        <v>24</v>
      </c>
      <c r="AV620">
        <v>2</v>
      </c>
      <c r="AW620">
        <v>2</v>
      </c>
      <c r="AX620">
        <v>76149017</v>
      </c>
      <c r="AY620">
        <v>1</v>
      </c>
      <c r="AZ620">
        <v>0</v>
      </c>
      <c r="BA620">
        <v>628</v>
      </c>
      <c r="BB620">
        <v>0</v>
      </c>
      <c r="BC620">
        <v>0</v>
      </c>
      <c r="BD620">
        <v>0</v>
      </c>
      <c r="BE620">
        <v>0</v>
      </c>
      <c r="BF620">
        <v>0</v>
      </c>
      <c r="BG620">
        <v>0</v>
      </c>
      <c r="BH620">
        <v>0</v>
      </c>
      <c r="BI620">
        <v>0</v>
      </c>
      <c r="BJ620">
        <v>0</v>
      </c>
      <c r="BK620">
        <v>0</v>
      </c>
      <c r="BL620">
        <v>0</v>
      </c>
      <c r="BM620">
        <v>0</v>
      </c>
      <c r="BN620">
        <v>0</v>
      </c>
      <c r="BO620">
        <v>0</v>
      </c>
      <c r="BP620">
        <v>0</v>
      </c>
      <c r="BQ620">
        <v>0</v>
      </c>
      <c r="BR620">
        <v>0</v>
      </c>
      <c r="BS620">
        <v>0</v>
      </c>
      <c r="BT620">
        <v>0</v>
      </c>
      <c r="BU620">
        <v>0</v>
      </c>
      <c r="BV620">
        <v>0</v>
      </c>
      <c r="BW620">
        <v>0</v>
      </c>
      <c r="CX620">
        <f>Y620*Source!I285</f>
        <v>8.0500000000000002E-2</v>
      </c>
      <c r="CY620">
        <f>AD620</f>
        <v>0</v>
      </c>
      <c r="CZ620">
        <f>AH620</f>
        <v>0</v>
      </c>
      <c r="DA620">
        <f>AL620</f>
        <v>1</v>
      </c>
      <c r="DB620">
        <f t="shared" si="67"/>
        <v>0</v>
      </c>
      <c r="DC620">
        <f t="shared" si="68"/>
        <v>0</v>
      </c>
    </row>
    <row r="621" spans="1:107" x14ac:dyDescent="0.2">
      <c r="A621">
        <f>ROW(Source!A285)</f>
        <v>285</v>
      </c>
      <c r="B621">
        <v>76147896</v>
      </c>
      <c r="C621">
        <v>76149006</v>
      </c>
      <c r="D621">
        <v>48975304</v>
      </c>
      <c r="E621">
        <v>1</v>
      </c>
      <c r="F621">
        <v>1</v>
      </c>
      <c r="G621">
        <v>1</v>
      </c>
      <c r="H621">
        <v>2</v>
      </c>
      <c r="I621" t="s">
        <v>664</v>
      </c>
      <c r="J621" t="s">
        <v>665</v>
      </c>
      <c r="K621" t="s">
        <v>666</v>
      </c>
      <c r="L621">
        <v>1368</v>
      </c>
      <c r="N621">
        <v>1011</v>
      </c>
      <c r="O621" t="s">
        <v>633</v>
      </c>
      <c r="P621" t="s">
        <v>633</v>
      </c>
      <c r="Q621">
        <v>1</v>
      </c>
      <c r="W621">
        <v>0</v>
      </c>
      <c r="X621">
        <v>-1000709144</v>
      </c>
      <c r="Y621">
        <v>0.40249999999999997</v>
      </c>
      <c r="AA621">
        <v>0</v>
      </c>
      <c r="AB621">
        <v>134.65</v>
      </c>
      <c r="AC621">
        <v>13.5</v>
      </c>
      <c r="AD621">
        <v>0</v>
      </c>
      <c r="AE621">
        <v>0</v>
      </c>
      <c r="AF621">
        <v>134.65</v>
      </c>
      <c r="AG621">
        <v>13.5</v>
      </c>
      <c r="AH621">
        <v>0</v>
      </c>
      <c r="AI621">
        <v>1</v>
      </c>
      <c r="AJ621">
        <v>1</v>
      </c>
      <c r="AK621">
        <v>1</v>
      </c>
      <c r="AL621">
        <v>1</v>
      </c>
      <c r="AN621">
        <v>0</v>
      </c>
      <c r="AO621">
        <v>1</v>
      </c>
      <c r="AP621">
        <v>1</v>
      </c>
      <c r="AQ621">
        <v>0</v>
      </c>
      <c r="AR621">
        <v>0</v>
      </c>
      <c r="AS621" t="s">
        <v>3</v>
      </c>
      <c r="AT621">
        <v>0.35</v>
      </c>
      <c r="AU621" t="s">
        <v>24</v>
      </c>
      <c r="AV621">
        <v>0</v>
      </c>
      <c r="AW621">
        <v>2</v>
      </c>
      <c r="AX621">
        <v>76149018</v>
      </c>
      <c r="AY621">
        <v>1</v>
      </c>
      <c r="AZ621">
        <v>0</v>
      </c>
      <c r="BA621">
        <v>629</v>
      </c>
      <c r="BB621">
        <v>0</v>
      </c>
      <c r="BC621">
        <v>0</v>
      </c>
      <c r="BD621">
        <v>0</v>
      </c>
      <c r="BE621">
        <v>0</v>
      </c>
      <c r="BF621">
        <v>0</v>
      </c>
      <c r="BG621">
        <v>0</v>
      </c>
      <c r="BH621">
        <v>0</v>
      </c>
      <c r="BI621">
        <v>0</v>
      </c>
      <c r="BJ621">
        <v>0</v>
      </c>
      <c r="BK621">
        <v>0</v>
      </c>
      <c r="BL621">
        <v>0</v>
      </c>
      <c r="BM621">
        <v>0</v>
      </c>
      <c r="BN621">
        <v>0</v>
      </c>
      <c r="BO621">
        <v>0</v>
      </c>
      <c r="BP621">
        <v>0</v>
      </c>
      <c r="BQ621">
        <v>0</v>
      </c>
      <c r="BR621">
        <v>0</v>
      </c>
      <c r="BS621">
        <v>0</v>
      </c>
      <c r="BT621">
        <v>0</v>
      </c>
      <c r="BU621">
        <v>0</v>
      </c>
      <c r="BV621">
        <v>0</v>
      </c>
      <c r="BW621">
        <v>0</v>
      </c>
      <c r="CX621">
        <f>Y621*Source!I285</f>
        <v>8.0500000000000002E-2</v>
      </c>
      <c r="CY621">
        <f>AB621</f>
        <v>134.65</v>
      </c>
      <c r="CZ621">
        <f>AF621</f>
        <v>134.65</v>
      </c>
      <c r="DA621">
        <f>AJ621</f>
        <v>1</v>
      </c>
      <c r="DB621">
        <f t="shared" si="67"/>
        <v>54.1995</v>
      </c>
      <c r="DC621">
        <f t="shared" si="68"/>
        <v>5.4394999999999998</v>
      </c>
    </row>
    <row r="622" spans="1:107" x14ac:dyDescent="0.2">
      <c r="A622">
        <f>ROW(Source!A285)</f>
        <v>285</v>
      </c>
      <c r="B622">
        <v>76147896</v>
      </c>
      <c r="C622">
        <v>76149006</v>
      </c>
      <c r="D622">
        <v>48975523</v>
      </c>
      <c r="E622">
        <v>1</v>
      </c>
      <c r="F622">
        <v>1</v>
      </c>
      <c r="G622">
        <v>1</v>
      </c>
      <c r="H622">
        <v>2</v>
      </c>
      <c r="I622" t="s">
        <v>854</v>
      </c>
      <c r="J622" t="s">
        <v>855</v>
      </c>
      <c r="K622" t="s">
        <v>856</v>
      </c>
      <c r="L622">
        <v>1368</v>
      </c>
      <c r="N622">
        <v>1011</v>
      </c>
      <c r="O622" t="s">
        <v>633</v>
      </c>
      <c r="P622" t="s">
        <v>633</v>
      </c>
      <c r="Q622">
        <v>1</v>
      </c>
      <c r="W622">
        <v>0</v>
      </c>
      <c r="X622">
        <v>-1871085998</v>
      </c>
      <c r="Y622">
        <v>2.484</v>
      </c>
      <c r="AA622">
        <v>0</v>
      </c>
      <c r="AB622">
        <v>8.1</v>
      </c>
      <c r="AC622">
        <v>0</v>
      </c>
      <c r="AD622">
        <v>0</v>
      </c>
      <c r="AE622">
        <v>0</v>
      </c>
      <c r="AF622">
        <v>8.1</v>
      </c>
      <c r="AG622">
        <v>0</v>
      </c>
      <c r="AH622">
        <v>0</v>
      </c>
      <c r="AI622">
        <v>1</v>
      </c>
      <c r="AJ622">
        <v>1</v>
      </c>
      <c r="AK622">
        <v>1</v>
      </c>
      <c r="AL622">
        <v>1</v>
      </c>
      <c r="AN622">
        <v>0</v>
      </c>
      <c r="AO622">
        <v>1</v>
      </c>
      <c r="AP622">
        <v>1</v>
      </c>
      <c r="AQ622">
        <v>0</v>
      </c>
      <c r="AR622">
        <v>0</v>
      </c>
      <c r="AS622" t="s">
        <v>3</v>
      </c>
      <c r="AT622">
        <v>2.16</v>
      </c>
      <c r="AU622" t="s">
        <v>24</v>
      </c>
      <c r="AV622">
        <v>0</v>
      </c>
      <c r="AW622">
        <v>2</v>
      </c>
      <c r="AX622">
        <v>76149019</v>
      </c>
      <c r="AY622">
        <v>1</v>
      </c>
      <c r="AZ622">
        <v>0</v>
      </c>
      <c r="BA622">
        <v>630</v>
      </c>
      <c r="BB622">
        <v>0</v>
      </c>
      <c r="BC622">
        <v>0</v>
      </c>
      <c r="BD622">
        <v>0</v>
      </c>
      <c r="BE622">
        <v>0</v>
      </c>
      <c r="BF622">
        <v>0</v>
      </c>
      <c r="BG622">
        <v>0</v>
      </c>
      <c r="BH622">
        <v>0</v>
      </c>
      <c r="BI622">
        <v>0</v>
      </c>
      <c r="BJ622">
        <v>0</v>
      </c>
      <c r="BK622">
        <v>0</v>
      </c>
      <c r="BL622">
        <v>0</v>
      </c>
      <c r="BM622">
        <v>0</v>
      </c>
      <c r="BN622">
        <v>0</v>
      </c>
      <c r="BO622">
        <v>0</v>
      </c>
      <c r="BP622">
        <v>0</v>
      </c>
      <c r="BQ622">
        <v>0</v>
      </c>
      <c r="BR622">
        <v>0</v>
      </c>
      <c r="BS622">
        <v>0</v>
      </c>
      <c r="BT622">
        <v>0</v>
      </c>
      <c r="BU622">
        <v>0</v>
      </c>
      <c r="BV622">
        <v>0</v>
      </c>
      <c r="BW622">
        <v>0</v>
      </c>
      <c r="CX622">
        <f>Y622*Source!I285</f>
        <v>0.49680000000000002</v>
      </c>
      <c r="CY622">
        <f>AB622</f>
        <v>8.1</v>
      </c>
      <c r="CZ622">
        <f>AF622</f>
        <v>8.1</v>
      </c>
      <c r="DA622">
        <f>AJ622</f>
        <v>1</v>
      </c>
      <c r="DB622">
        <f t="shared" si="67"/>
        <v>20.125</v>
      </c>
      <c r="DC622">
        <f t="shared" si="68"/>
        <v>0</v>
      </c>
    </row>
    <row r="623" spans="1:107" x14ac:dyDescent="0.2">
      <c r="A623">
        <f>ROW(Source!A285)</f>
        <v>285</v>
      </c>
      <c r="B623">
        <v>76147896</v>
      </c>
      <c r="C623">
        <v>76149006</v>
      </c>
      <c r="D623">
        <v>48976925</v>
      </c>
      <c r="E623">
        <v>1</v>
      </c>
      <c r="F623">
        <v>1</v>
      </c>
      <c r="G623">
        <v>1</v>
      </c>
      <c r="H623">
        <v>2</v>
      </c>
      <c r="I623" t="s">
        <v>857</v>
      </c>
      <c r="J623" t="s">
        <v>858</v>
      </c>
      <c r="K623" t="s">
        <v>859</v>
      </c>
      <c r="L623">
        <v>1368</v>
      </c>
      <c r="N623">
        <v>1011</v>
      </c>
      <c r="O623" t="s">
        <v>633</v>
      </c>
      <c r="P623" t="s">
        <v>633</v>
      </c>
      <c r="Q623">
        <v>1</v>
      </c>
      <c r="W623">
        <v>0</v>
      </c>
      <c r="X623">
        <v>138925376</v>
      </c>
      <c r="Y623">
        <v>8.2569999999999997</v>
      </c>
      <c r="AA623">
        <v>0</v>
      </c>
      <c r="AB623">
        <v>2.08</v>
      </c>
      <c r="AC623">
        <v>0</v>
      </c>
      <c r="AD623">
        <v>0</v>
      </c>
      <c r="AE623">
        <v>0</v>
      </c>
      <c r="AF623">
        <v>2.08</v>
      </c>
      <c r="AG623">
        <v>0</v>
      </c>
      <c r="AH623">
        <v>0</v>
      </c>
      <c r="AI623">
        <v>1</v>
      </c>
      <c r="AJ623">
        <v>1</v>
      </c>
      <c r="AK623">
        <v>1</v>
      </c>
      <c r="AL623">
        <v>1</v>
      </c>
      <c r="AN623">
        <v>0</v>
      </c>
      <c r="AO623">
        <v>1</v>
      </c>
      <c r="AP623">
        <v>1</v>
      </c>
      <c r="AQ623">
        <v>0</v>
      </c>
      <c r="AR623">
        <v>0</v>
      </c>
      <c r="AS623" t="s">
        <v>3</v>
      </c>
      <c r="AT623">
        <v>7.18</v>
      </c>
      <c r="AU623" t="s">
        <v>24</v>
      </c>
      <c r="AV623">
        <v>0</v>
      </c>
      <c r="AW623">
        <v>2</v>
      </c>
      <c r="AX623">
        <v>76149020</v>
      </c>
      <c r="AY623">
        <v>1</v>
      </c>
      <c r="AZ623">
        <v>0</v>
      </c>
      <c r="BA623">
        <v>631</v>
      </c>
      <c r="BB623">
        <v>0</v>
      </c>
      <c r="BC623">
        <v>0</v>
      </c>
      <c r="BD623">
        <v>0</v>
      </c>
      <c r="BE623">
        <v>0</v>
      </c>
      <c r="BF623">
        <v>0</v>
      </c>
      <c r="BG623">
        <v>0</v>
      </c>
      <c r="BH623">
        <v>0</v>
      </c>
      <c r="BI623">
        <v>0</v>
      </c>
      <c r="BJ623">
        <v>0</v>
      </c>
      <c r="BK623">
        <v>0</v>
      </c>
      <c r="BL623">
        <v>0</v>
      </c>
      <c r="BM623">
        <v>0</v>
      </c>
      <c r="BN623">
        <v>0</v>
      </c>
      <c r="BO623">
        <v>0</v>
      </c>
      <c r="BP623">
        <v>0</v>
      </c>
      <c r="BQ623">
        <v>0</v>
      </c>
      <c r="BR623">
        <v>0</v>
      </c>
      <c r="BS623">
        <v>0</v>
      </c>
      <c r="BT623">
        <v>0</v>
      </c>
      <c r="BU623">
        <v>0</v>
      </c>
      <c r="BV623">
        <v>0</v>
      </c>
      <c r="BW623">
        <v>0</v>
      </c>
      <c r="CX623">
        <f>Y623*Source!I285</f>
        <v>1.6514</v>
      </c>
      <c r="CY623">
        <f>AB623</f>
        <v>2.08</v>
      </c>
      <c r="CZ623">
        <f>AF623</f>
        <v>2.08</v>
      </c>
      <c r="DA623">
        <f>AJ623</f>
        <v>1</v>
      </c>
      <c r="DB623">
        <f t="shared" si="67"/>
        <v>17.169499999999999</v>
      </c>
      <c r="DC623">
        <f t="shared" si="68"/>
        <v>0</v>
      </c>
    </row>
    <row r="624" spans="1:107" x14ac:dyDescent="0.2">
      <c r="A624">
        <f>ROW(Source!A285)</f>
        <v>285</v>
      </c>
      <c r="B624">
        <v>76147896</v>
      </c>
      <c r="C624">
        <v>76149006</v>
      </c>
      <c r="D624">
        <v>48977174</v>
      </c>
      <c r="E624">
        <v>1</v>
      </c>
      <c r="F624">
        <v>1</v>
      </c>
      <c r="G624">
        <v>1</v>
      </c>
      <c r="H624">
        <v>2</v>
      </c>
      <c r="I624" t="s">
        <v>676</v>
      </c>
      <c r="J624" t="s">
        <v>677</v>
      </c>
      <c r="K624" t="s">
        <v>678</v>
      </c>
      <c r="L624">
        <v>1368</v>
      </c>
      <c r="N624">
        <v>1011</v>
      </c>
      <c r="O624" t="s">
        <v>633</v>
      </c>
      <c r="P624" t="s">
        <v>633</v>
      </c>
      <c r="Q624">
        <v>1</v>
      </c>
      <c r="W624">
        <v>0</v>
      </c>
      <c r="X624">
        <v>82797005</v>
      </c>
      <c r="Y624">
        <v>0.40249999999999997</v>
      </c>
      <c r="AA624">
        <v>0</v>
      </c>
      <c r="AB624">
        <v>87.17</v>
      </c>
      <c r="AC624">
        <v>11.6</v>
      </c>
      <c r="AD624">
        <v>0</v>
      </c>
      <c r="AE624">
        <v>0</v>
      </c>
      <c r="AF624">
        <v>87.17</v>
      </c>
      <c r="AG624">
        <v>11.6</v>
      </c>
      <c r="AH624">
        <v>0</v>
      </c>
      <c r="AI624">
        <v>1</v>
      </c>
      <c r="AJ624">
        <v>1</v>
      </c>
      <c r="AK624">
        <v>1</v>
      </c>
      <c r="AL624">
        <v>1</v>
      </c>
      <c r="AN624">
        <v>0</v>
      </c>
      <c r="AO624">
        <v>1</v>
      </c>
      <c r="AP624">
        <v>1</v>
      </c>
      <c r="AQ624">
        <v>0</v>
      </c>
      <c r="AR624">
        <v>0</v>
      </c>
      <c r="AS624" t="s">
        <v>3</v>
      </c>
      <c r="AT624">
        <v>0.35</v>
      </c>
      <c r="AU624" t="s">
        <v>24</v>
      </c>
      <c r="AV624">
        <v>0</v>
      </c>
      <c r="AW624">
        <v>2</v>
      </c>
      <c r="AX624">
        <v>76149021</v>
      </c>
      <c r="AY624">
        <v>1</v>
      </c>
      <c r="AZ624">
        <v>0</v>
      </c>
      <c r="BA624">
        <v>632</v>
      </c>
      <c r="BB624">
        <v>0</v>
      </c>
      <c r="BC624">
        <v>0</v>
      </c>
      <c r="BD624">
        <v>0</v>
      </c>
      <c r="BE624">
        <v>0</v>
      </c>
      <c r="BF624">
        <v>0</v>
      </c>
      <c r="BG624">
        <v>0</v>
      </c>
      <c r="BH624">
        <v>0</v>
      </c>
      <c r="BI624">
        <v>0</v>
      </c>
      <c r="BJ624">
        <v>0</v>
      </c>
      <c r="BK624">
        <v>0</v>
      </c>
      <c r="BL624">
        <v>0</v>
      </c>
      <c r="BM624">
        <v>0</v>
      </c>
      <c r="BN624">
        <v>0</v>
      </c>
      <c r="BO624">
        <v>0</v>
      </c>
      <c r="BP624">
        <v>0</v>
      </c>
      <c r="BQ624">
        <v>0</v>
      </c>
      <c r="BR624">
        <v>0</v>
      </c>
      <c r="BS624">
        <v>0</v>
      </c>
      <c r="BT624">
        <v>0</v>
      </c>
      <c r="BU624">
        <v>0</v>
      </c>
      <c r="BV624">
        <v>0</v>
      </c>
      <c r="BW624">
        <v>0</v>
      </c>
      <c r="CX624">
        <f>Y624*Source!I285</f>
        <v>8.0500000000000002E-2</v>
      </c>
      <c r="CY624">
        <f>AB624</f>
        <v>87.17</v>
      </c>
      <c r="CZ624">
        <f>AF624</f>
        <v>87.17</v>
      </c>
      <c r="DA624">
        <f>AJ624</f>
        <v>1</v>
      </c>
      <c r="DB624">
        <f t="shared" si="67"/>
        <v>35.086500000000001</v>
      </c>
      <c r="DC624">
        <f t="shared" si="68"/>
        <v>4.6689999999999996</v>
      </c>
    </row>
    <row r="625" spans="1:107" x14ac:dyDescent="0.2">
      <c r="A625">
        <f>ROW(Source!A285)</f>
        <v>285</v>
      </c>
      <c r="B625">
        <v>76147896</v>
      </c>
      <c r="C625">
        <v>76149006</v>
      </c>
      <c r="D625">
        <v>48907033</v>
      </c>
      <c r="E625">
        <v>1</v>
      </c>
      <c r="F625">
        <v>1</v>
      </c>
      <c r="G625">
        <v>1</v>
      </c>
      <c r="H625">
        <v>3</v>
      </c>
      <c r="I625" t="s">
        <v>860</v>
      </c>
      <c r="J625" t="s">
        <v>861</v>
      </c>
      <c r="K625" t="s">
        <v>862</v>
      </c>
      <c r="L625">
        <v>1346</v>
      </c>
      <c r="N625">
        <v>1009</v>
      </c>
      <c r="O625" t="s">
        <v>414</v>
      </c>
      <c r="P625" t="s">
        <v>414</v>
      </c>
      <c r="Q625">
        <v>1</v>
      </c>
      <c r="W625">
        <v>0</v>
      </c>
      <c r="X625">
        <v>1070836616</v>
      </c>
      <c r="Y625">
        <v>0.96</v>
      </c>
      <c r="AA625">
        <v>10.58</v>
      </c>
      <c r="AB625">
        <v>0</v>
      </c>
      <c r="AC625">
        <v>0</v>
      </c>
      <c r="AD625">
        <v>0</v>
      </c>
      <c r="AE625">
        <v>10.58</v>
      </c>
      <c r="AF625">
        <v>0</v>
      </c>
      <c r="AG625">
        <v>0</v>
      </c>
      <c r="AH625">
        <v>0</v>
      </c>
      <c r="AI625">
        <v>1</v>
      </c>
      <c r="AJ625">
        <v>1</v>
      </c>
      <c r="AK625">
        <v>1</v>
      </c>
      <c r="AL625">
        <v>1</v>
      </c>
      <c r="AN625">
        <v>0</v>
      </c>
      <c r="AO625">
        <v>1</v>
      </c>
      <c r="AP625">
        <v>0</v>
      </c>
      <c r="AQ625">
        <v>0</v>
      </c>
      <c r="AR625">
        <v>0</v>
      </c>
      <c r="AS625" t="s">
        <v>3</v>
      </c>
      <c r="AT625">
        <v>0.96</v>
      </c>
      <c r="AU625" t="s">
        <v>3</v>
      </c>
      <c r="AV625">
        <v>0</v>
      </c>
      <c r="AW625">
        <v>2</v>
      </c>
      <c r="AX625">
        <v>76149022</v>
      </c>
      <c r="AY625">
        <v>1</v>
      </c>
      <c r="AZ625">
        <v>0</v>
      </c>
      <c r="BA625">
        <v>633</v>
      </c>
      <c r="BB625">
        <v>0</v>
      </c>
      <c r="BC625">
        <v>0</v>
      </c>
      <c r="BD625">
        <v>0</v>
      </c>
      <c r="BE625">
        <v>0</v>
      </c>
      <c r="BF625">
        <v>0</v>
      </c>
      <c r="BG625">
        <v>0</v>
      </c>
      <c r="BH625">
        <v>0</v>
      </c>
      <c r="BI625">
        <v>0</v>
      </c>
      <c r="BJ625">
        <v>0</v>
      </c>
      <c r="BK625">
        <v>0</v>
      </c>
      <c r="BL625">
        <v>0</v>
      </c>
      <c r="BM625">
        <v>0</v>
      </c>
      <c r="BN625">
        <v>0</v>
      </c>
      <c r="BO625">
        <v>0</v>
      </c>
      <c r="BP625">
        <v>0</v>
      </c>
      <c r="BQ625">
        <v>0</v>
      </c>
      <c r="BR625">
        <v>0</v>
      </c>
      <c r="BS625">
        <v>0</v>
      </c>
      <c r="BT625">
        <v>0</v>
      </c>
      <c r="BU625">
        <v>0</v>
      </c>
      <c r="BV625">
        <v>0</v>
      </c>
      <c r="BW625">
        <v>0</v>
      </c>
      <c r="CX625">
        <f>Y625*Source!I285</f>
        <v>0.192</v>
      </c>
      <c r="CY625">
        <f>AA625</f>
        <v>10.58</v>
      </c>
      <c r="CZ625">
        <f>AE625</f>
        <v>10.58</v>
      </c>
      <c r="DA625">
        <f>AI625</f>
        <v>1</v>
      </c>
      <c r="DB625">
        <f>ROUND(ROUND(AT625*CZ625,2),6)</f>
        <v>10.16</v>
      </c>
      <c r="DC625">
        <f>ROUND(ROUND(AT625*AG625,2),6)</f>
        <v>0</v>
      </c>
    </row>
    <row r="626" spans="1:107" x14ac:dyDescent="0.2">
      <c r="A626">
        <f>ROW(Source!A285)</f>
        <v>285</v>
      </c>
      <c r="B626">
        <v>76147896</v>
      </c>
      <c r="C626">
        <v>76149006</v>
      </c>
      <c r="D626">
        <v>48915143</v>
      </c>
      <c r="E626">
        <v>1</v>
      </c>
      <c r="F626">
        <v>1</v>
      </c>
      <c r="G626">
        <v>1</v>
      </c>
      <c r="H626">
        <v>3</v>
      </c>
      <c r="I626" t="s">
        <v>863</v>
      </c>
      <c r="J626" t="s">
        <v>864</v>
      </c>
      <c r="K626" t="s">
        <v>865</v>
      </c>
      <c r="L626">
        <v>1346</v>
      </c>
      <c r="N626">
        <v>1009</v>
      </c>
      <c r="O626" t="s">
        <v>414</v>
      </c>
      <c r="P626" t="s">
        <v>414</v>
      </c>
      <c r="Q626">
        <v>1</v>
      </c>
      <c r="W626">
        <v>0</v>
      </c>
      <c r="X626">
        <v>-1390542972</v>
      </c>
      <c r="Y626">
        <v>0.55000000000000004</v>
      </c>
      <c r="AA626">
        <v>25.8</v>
      </c>
      <c r="AB626">
        <v>0</v>
      </c>
      <c r="AC626">
        <v>0</v>
      </c>
      <c r="AD626">
        <v>0</v>
      </c>
      <c r="AE626">
        <v>25.8</v>
      </c>
      <c r="AF626">
        <v>0</v>
      </c>
      <c r="AG626">
        <v>0</v>
      </c>
      <c r="AH626">
        <v>0</v>
      </c>
      <c r="AI626">
        <v>1</v>
      </c>
      <c r="AJ626">
        <v>1</v>
      </c>
      <c r="AK626">
        <v>1</v>
      </c>
      <c r="AL626">
        <v>1</v>
      </c>
      <c r="AN626">
        <v>0</v>
      </c>
      <c r="AO626">
        <v>1</v>
      </c>
      <c r="AP626">
        <v>0</v>
      </c>
      <c r="AQ626">
        <v>0</v>
      </c>
      <c r="AR626">
        <v>0</v>
      </c>
      <c r="AS626" t="s">
        <v>3</v>
      </c>
      <c r="AT626">
        <v>0.55000000000000004</v>
      </c>
      <c r="AU626" t="s">
        <v>3</v>
      </c>
      <c r="AV626">
        <v>0</v>
      </c>
      <c r="AW626">
        <v>2</v>
      </c>
      <c r="AX626">
        <v>76149023</v>
      </c>
      <c r="AY626">
        <v>1</v>
      </c>
      <c r="AZ626">
        <v>0</v>
      </c>
      <c r="BA626">
        <v>634</v>
      </c>
      <c r="BB626">
        <v>0</v>
      </c>
      <c r="BC626">
        <v>0</v>
      </c>
      <c r="BD626">
        <v>0</v>
      </c>
      <c r="BE626">
        <v>0</v>
      </c>
      <c r="BF626">
        <v>0</v>
      </c>
      <c r="BG626">
        <v>0</v>
      </c>
      <c r="BH626">
        <v>0</v>
      </c>
      <c r="BI626">
        <v>0</v>
      </c>
      <c r="BJ626">
        <v>0</v>
      </c>
      <c r="BK626">
        <v>0</v>
      </c>
      <c r="BL626">
        <v>0</v>
      </c>
      <c r="BM626">
        <v>0</v>
      </c>
      <c r="BN626">
        <v>0</v>
      </c>
      <c r="BO626">
        <v>0</v>
      </c>
      <c r="BP626">
        <v>0</v>
      </c>
      <c r="BQ626">
        <v>0</v>
      </c>
      <c r="BR626">
        <v>0</v>
      </c>
      <c r="BS626">
        <v>0</v>
      </c>
      <c r="BT626">
        <v>0</v>
      </c>
      <c r="BU626">
        <v>0</v>
      </c>
      <c r="BV626">
        <v>0</v>
      </c>
      <c r="BW626">
        <v>0</v>
      </c>
      <c r="CX626">
        <f>Y626*Source!I285</f>
        <v>0.11000000000000001</v>
      </c>
      <c r="CY626">
        <f>AA626</f>
        <v>25.8</v>
      </c>
      <c r="CZ626">
        <f>AE626</f>
        <v>25.8</v>
      </c>
      <c r="DA626">
        <f>AI626</f>
        <v>1</v>
      </c>
      <c r="DB626">
        <f>ROUND(ROUND(AT626*CZ626,2),6)</f>
        <v>14.19</v>
      </c>
      <c r="DC626">
        <f>ROUND(ROUND(AT626*AG626,2),6)</f>
        <v>0</v>
      </c>
    </row>
    <row r="627" spans="1:107" x14ac:dyDescent="0.2">
      <c r="A627">
        <f>ROW(Source!A285)</f>
        <v>285</v>
      </c>
      <c r="B627">
        <v>76147896</v>
      </c>
      <c r="C627">
        <v>76149006</v>
      </c>
      <c r="D627">
        <v>48974791</v>
      </c>
      <c r="E627">
        <v>1</v>
      </c>
      <c r="F627">
        <v>1</v>
      </c>
      <c r="G627">
        <v>1</v>
      </c>
      <c r="H627">
        <v>3</v>
      </c>
      <c r="I627" t="s">
        <v>658</v>
      </c>
      <c r="J627" t="s">
        <v>659</v>
      </c>
      <c r="K627" t="s">
        <v>660</v>
      </c>
      <c r="L627">
        <v>1374</v>
      </c>
      <c r="N627">
        <v>1013</v>
      </c>
      <c r="O627" t="s">
        <v>661</v>
      </c>
      <c r="P627" t="s">
        <v>661</v>
      </c>
      <c r="Q627">
        <v>1</v>
      </c>
      <c r="W627">
        <v>0</v>
      </c>
      <c r="X627">
        <v>-1347562341</v>
      </c>
      <c r="Y627">
        <v>5.88</v>
      </c>
      <c r="AA627">
        <v>1</v>
      </c>
      <c r="AB627">
        <v>0</v>
      </c>
      <c r="AC627">
        <v>0</v>
      </c>
      <c r="AD627">
        <v>0</v>
      </c>
      <c r="AE627">
        <v>1</v>
      </c>
      <c r="AF627">
        <v>0</v>
      </c>
      <c r="AG627">
        <v>0</v>
      </c>
      <c r="AH627">
        <v>0</v>
      </c>
      <c r="AI627">
        <v>1</v>
      </c>
      <c r="AJ627">
        <v>1</v>
      </c>
      <c r="AK627">
        <v>1</v>
      </c>
      <c r="AL627">
        <v>1</v>
      </c>
      <c r="AN627">
        <v>0</v>
      </c>
      <c r="AO627">
        <v>1</v>
      </c>
      <c r="AP627">
        <v>0</v>
      </c>
      <c r="AQ627">
        <v>0</v>
      </c>
      <c r="AR627">
        <v>0</v>
      </c>
      <c r="AS627" t="s">
        <v>3</v>
      </c>
      <c r="AT627">
        <v>5.88</v>
      </c>
      <c r="AU627" t="s">
        <v>3</v>
      </c>
      <c r="AV627">
        <v>0</v>
      </c>
      <c r="AW627">
        <v>2</v>
      </c>
      <c r="AX627">
        <v>76149024</v>
      </c>
      <c r="AY627">
        <v>1</v>
      </c>
      <c r="AZ627">
        <v>0</v>
      </c>
      <c r="BA627">
        <v>635</v>
      </c>
      <c r="BB627">
        <v>0</v>
      </c>
      <c r="BC627">
        <v>0</v>
      </c>
      <c r="BD627">
        <v>0</v>
      </c>
      <c r="BE627">
        <v>0</v>
      </c>
      <c r="BF627">
        <v>0</v>
      </c>
      <c r="BG627">
        <v>0</v>
      </c>
      <c r="BH627">
        <v>0</v>
      </c>
      <c r="BI627">
        <v>0</v>
      </c>
      <c r="BJ627">
        <v>0</v>
      </c>
      <c r="BK627">
        <v>0</v>
      </c>
      <c r="BL627">
        <v>0</v>
      </c>
      <c r="BM627">
        <v>0</v>
      </c>
      <c r="BN627">
        <v>0</v>
      </c>
      <c r="BO627">
        <v>0</v>
      </c>
      <c r="BP627">
        <v>0</v>
      </c>
      <c r="BQ627">
        <v>0</v>
      </c>
      <c r="BR627">
        <v>0</v>
      </c>
      <c r="BS627">
        <v>0</v>
      </c>
      <c r="BT627">
        <v>0</v>
      </c>
      <c r="BU627">
        <v>0</v>
      </c>
      <c r="BV627">
        <v>0</v>
      </c>
      <c r="BW627">
        <v>0</v>
      </c>
      <c r="CX627">
        <f>Y627*Source!I285</f>
        <v>1.1759999999999999</v>
      </c>
      <c r="CY627">
        <f>AA627</f>
        <v>1</v>
      </c>
      <c r="CZ627">
        <f>AE627</f>
        <v>1</v>
      </c>
      <c r="DA627">
        <f>AI627</f>
        <v>1</v>
      </c>
      <c r="DB627">
        <f>ROUND(ROUND(AT627*CZ627,2),6)</f>
        <v>5.88</v>
      </c>
      <c r="DC627">
        <f>ROUND(ROUND(AT627*AG627,2),6)</f>
        <v>0</v>
      </c>
    </row>
    <row r="628" spans="1:107" x14ac:dyDescent="0.2">
      <c r="A628">
        <f>ROW(Source!A286)</f>
        <v>286</v>
      </c>
      <c r="B628">
        <v>76147894</v>
      </c>
      <c r="C628">
        <v>76149006</v>
      </c>
      <c r="D628">
        <v>42326316</v>
      </c>
      <c r="E628">
        <v>1</v>
      </c>
      <c r="F628">
        <v>1</v>
      </c>
      <c r="G628">
        <v>1</v>
      </c>
      <c r="H628">
        <v>1</v>
      </c>
      <c r="I628" t="s">
        <v>846</v>
      </c>
      <c r="J628" t="s">
        <v>3</v>
      </c>
      <c r="K628" t="s">
        <v>847</v>
      </c>
      <c r="L628">
        <v>1369</v>
      </c>
      <c r="N628">
        <v>1013</v>
      </c>
      <c r="O628" t="s">
        <v>623</v>
      </c>
      <c r="P628" t="s">
        <v>623</v>
      </c>
      <c r="Q628">
        <v>1</v>
      </c>
      <c r="W628">
        <v>0</v>
      </c>
      <c r="X628">
        <v>882200672</v>
      </c>
      <c r="Y628">
        <v>35.972000000000001</v>
      </c>
      <c r="AA628">
        <v>0</v>
      </c>
      <c r="AB628">
        <v>0</v>
      </c>
      <c r="AC628">
        <v>0</v>
      </c>
      <c r="AD628">
        <v>9.4</v>
      </c>
      <c r="AE628">
        <v>0</v>
      </c>
      <c r="AF628">
        <v>0</v>
      </c>
      <c r="AG628">
        <v>0</v>
      </c>
      <c r="AH628">
        <v>9.4</v>
      </c>
      <c r="AI628">
        <v>1</v>
      </c>
      <c r="AJ628">
        <v>1</v>
      </c>
      <c r="AK628">
        <v>1</v>
      </c>
      <c r="AL628">
        <v>1</v>
      </c>
      <c r="AN628">
        <v>0</v>
      </c>
      <c r="AO628">
        <v>1</v>
      </c>
      <c r="AP628">
        <v>1</v>
      </c>
      <c r="AQ628">
        <v>0</v>
      </c>
      <c r="AR628">
        <v>0</v>
      </c>
      <c r="AS628" t="s">
        <v>3</v>
      </c>
      <c r="AT628">
        <v>31.28</v>
      </c>
      <c r="AU628" t="s">
        <v>24</v>
      </c>
      <c r="AV628">
        <v>1</v>
      </c>
      <c r="AW628">
        <v>2</v>
      </c>
      <c r="AX628">
        <v>76149016</v>
      </c>
      <c r="AY628">
        <v>1</v>
      </c>
      <c r="AZ628">
        <v>0</v>
      </c>
      <c r="BA628">
        <v>636</v>
      </c>
      <c r="BB628">
        <v>0</v>
      </c>
      <c r="BC628">
        <v>0</v>
      </c>
      <c r="BD628">
        <v>0</v>
      </c>
      <c r="BE628">
        <v>0</v>
      </c>
      <c r="BF628">
        <v>0</v>
      </c>
      <c r="BG628">
        <v>0</v>
      </c>
      <c r="BH628">
        <v>0</v>
      </c>
      <c r="BI628">
        <v>0</v>
      </c>
      <c r="BJ628">
        <v>0</v>
      </c>
      <c r="BK628">
        <v>0</v>
      </c>
      <c r="BL628">
        <v>0</v>
      </c>
      <c r="BM628">
        <v>0</v>
      </c>
      <c r="BN628">
        <v>0</v>
      </c>
      <c r="BO628">
        <v>0</v>
      </c>
      <c r="BP628">
        <v>0</v>
      </c>
      <c r="BQ628">
        <v>0</v>
      </c>
      <c r="BR628">
        <v>0</v>
      </c>
      <c r="BS628">
        <v>0</v>
      </c>
      <c r="BT628">
        <v>0</v>
      </c>
      <c r="BU628">
        <v>0</v>
      </c>
      <c r="BV628">
        <v>0</v>
      </c>
      <c r="BW628">
        <v>0</v>
      </c>
      <c r="CX628">
        <f>Y628*Source!I286</f>
        <v>7.1944000000000008</v>
      </c>
      <c r="CY628">
        <f>AD628</f>
        <v>9.4</v>
      </c>
      <c r="CZ628">
        <f>AH628</f>
        <v>9.4</v>
      </c>
      <c r="DA628">
        <f>AL628</f>
        <v>1</v>
      </c>
      <c r="DB628">
        <f t="shared" ref="DB628:DB633" si="69">ROUND((ROUND(AT628*CZ628,2)*1.15),6)</f>
        <v>338.1345</v>
      </c>
      <c r="DC628">
        <f t="shared" ref="DC628:DC633" si="70">ROUND((ROUND(AT628*AG628,2)*1.15),6)</f>
        <v>0</v>
      </c>
    </row>
    <row r="629" spans="1:107" x14ac:dyDescent="0.2">
      <c r="A629">
        <f>ROW(Source!A286)</f>
        <v>286</v>
      </c>
      <c r="B629">
        <v>76147894</v>
      </c>
      <c r="C629">
        <v>76149006</v>
      </c>
      <c r="D629">
        <v>121548</v>
      </c>
      <c r="E629">
        <v>1</v>
      </c>
      <c r="F629">
        <v>1</v>
      </c>
      <c r="G629">
        <v>1</v>
      </c>
      <c r="H629">
        <v>1</v>
      </c>
      <c r="I629" t="s">
        <v>30</v>
      </c>
      <c r="J629" t="s">
        <v>3</v>
      </c>
      <c r="K629" t="s">
        <v>628</v>
      </c>
      <c r="L629">
        <v>608254</v>
      </c>
      <c r="N629">
        <v>1013</v>
      </c>
      <c r="O629" t="s">
        <v>629</v>
      </c>
      <c r="P629" t="s">
        <v>629</v>
      </c>
      <c r="Q629">
        <v>1</v>
      </c>
      <c r="W629">
        <v>0</v>
      </c>
      <c r="X629">
        <v>-185737400</v>
      </c>
      <c r="Y629">
        <v>0.40249999999999997</v>
      </c>
      <c r="AA629">
        <v>0</v>
      </c>
      <c r="AB629">
        <v>0</v>
      </c>
      <c r="AC629">
        <v>0</v>
      </c>
      <c r="AD629">
        <v>0</v>
      </c>
      <c r="AE629">
        <v>0</v>
      </c>
      <c r="AF629">
        <v>0</v>
      </c>
      <c r="AG629">
        <v>0</v>
      </c>
      <c r="AH629">
        <v>0</v>
      </c>
      <c r="AI629">
        <v>1</v>
      </c>
      <c r="AJ629">
        <v>1</v>
      </c>
      <c r="AK629">
        <v>1</v>
      </c>
      <c r="AL629">
        <v>1</v>
      </c>
      <c r="AN629">
        <v>0</v>
      </c>
      <c r="AO629">
        <v>1</v>
      </c>
      <c r="AP629">
        <v>1</v>
      </c>
      <c r="AQ629">
        <v>0</v>
      </c>
      <c r="AR629">
        <v>0</v>
      </c>
      <c r="AS629" t="s">
        <v>3</v>
      </c>
      <c r="AT629">
        <v>0.35</v>
      </c>
      <c r="AU629" t="s">
        <v>24</v>
      </c>
      <c r="AV629">
        <v>2</v>
      </c>
      <c r="AW629">
        <v>2</v>
      </c>
      <c r="AX629">
        <v>76149017</v>
      </c>
      <c r="AY629">
        <v>1</v>
      </c>
      <c r="AZ629">
        <v>0</v>
      </c>
      <c r="BA629">
        <v>637</v>
      </c>
      <c r="BB629">
        <v>0</v>
      </c>
      <c r="BC629">
        <v>0</v>
      </c>
      <c r="BD629">
        <v>0</v>
      </c>
      <c r="BE629">
        <v>0</v>
      </c>
      <c r="BF629">
        <v>0</v>
      </c>
      <c r="BG629">
        <v>0</v>
      </c>
      <c r="BH629">
        <v>0</v>
      </c>
      <c r="BI629">
        <v>0</v>
      </c>
      <c r="BJ629">
        <v>0</v>
      </c>
      <c r="BK629">
        <v>0</v>
      </c>
      <c r="BL629">
        <v>0</v>
      </c>
      <c r="BM629">
        <v>0</v>
      </c>
      <c r="BN629">
        <v>0</v>
      </c>
      <c r="BO629">
        <v>0</v>
      </c>
      <c r="BP629">
        <v>0</v>
      </c>
      <c r="BQ629">
        <v>0</v>
      </c>
      <c r="BR629">
        <v>0</v>
      </c>
      <c r="BS629">
        <v>0</v>
      </c>
      <c r="BT629">
        <v>0</v>
      </c>
      <c r="BU629">
        <v>0</v>
      </c>
      <c r="BV629">
        <v>0</v>
      </c>
      <c r="BW629">
        <v>0</v>
      </c>
      <c r="CX629">
        <f>Y629*Source!I286</f>
        <v>8.0500000000000002E-2</v>
      </c>
      <c r="CY629">
        <f>AD629</f>
        <v>0</v>
      </c>
      <c r="CZ629">
        <f>AH629</f>
        <v>0</v>
      </c>
      <c r="DA629">
        <f>AL629</f>
        <v>1</v>
      </c>
      <c r="DB629">
        <f t="shared" si="69"/>
        <v>0</v>
      </c>
      <c r="DC629">
        <f t="shared" si="70"/>
        <v>0</v>
      </c>
    </row>
    <row r="630" spans="1:107" x14ac:dyDescent="0.2">
      <c r="A630">
        <f>ROW(Source!A286)</f>
        <v>286</v>
      </c>
      <c r="B630">
        <v>76147894</v>
      </c>
      <c r="C630">
        <v>76149006</v>
      </c>
      <c r="D630">
        <v>48975304</v>
      </c>
      <c r="E630">
        <v>1</v>
      </c>
      <c r="F630">
        <v>1</v>
      </c>
      <c r="G630">
        <v>1</v>
      </c>
      <c r="H630">
        <v>2</v>
      </c>
      <c r="I630" t="s">
        <v>664</v>
      </c>
      <c r="J630" t="s">
        <v>665</v>
      </c>
      <c r="K630" t="s">
        <v>666</v>
      </c>
      <c r="L630">
        <v>1368</v>
      </c>
      <c r="N630">
        <v>1011</v>
      </c>
      <c r="O630" t="s">
        <v>633</v>
      </c>
      <c r="P630" t="s">
        <v>633</v>
      </c>
      <c r="Q630">
        <v>1</v>
      </c>
      <c r="W630">
        <v>0</v>
      </c>
      <c r="X630">
        <v>-1000709144</v>
      </c>
      <c r="Y630">
        <v>0.40249999999999997</v>
      </c>
      <c r="AA630">
        <v>0</v>
      </c>
      <c r="AB630">
        <v>134.65</v>
      </c>
      <c r="AC630">
        <v>13.5</v>
      </c>
      <c r="AD630">
        <v>0</v>
      </c>
      <c r="AE630">
        <v>0</v>
      </c>
      <c r="AF630">
        <v>134.65</v>
      </c>
      <c r="AG630">
        <v>13.5</v>
      </c>
      <c r="AH630">
        <v>0</v>
      </c>
      <c r="AI630">
        <v>1</v>
      </c>
      <c r="AJ630">
        <v>1</v>
      </c>
      <c r="AK630">
        <v>1</v>
      </c>
      <c r="AL630">
        <v>1</v>
      </c>
      <c r="AN630">
        <v>0</v>
      </c>
      <c r="AO630">
        <v>1</v>
      </c>
      <c r="AP630">
        <v>1</v>
      </c>
      <c r="AQ630">
        <v>0</v>
      </c>
      <c r="AR630">
        <v>0</v>
      </c>
      <c r="AS630" t="s">
        <v>3</v>
      </c>
      <c r="AT630">
        <v>0.35</v>
      </c>
      <c r="AU630" t="s">
        <v>24</v>
      </c>
      <c r="AV630">
        <v>0</v>
      </c>
      <c r="AW630">
        <v>2</v>
      </c>
      <c r="AX630">
        <v>76149018</v>
      </c>
      <c r="AY630">
        <v>1</v>
      </c>
      <c r="AZ630">
        <v>0</v>
      </c>
      <c r="BA630">
        <v>638</v>
      </c>
      <c r="BB630">
        <v>0</v>
      </c>
      <c r="BC630">
        <v>0</v>
      </c>
      <c r="BD630">
        <v>0</v>
      </c>
      <c r="BE630">
        <v>0</v>
      </c>
      <c r="BF630">
        <v>0</v>
      </c>
      <c r="BG630">
        <v>0</v>
      </c>
      <c r="BH630">
        <v>0</v>
      </c>
      <c r="BI630">
        <v>0</v>
      </c>
      <c r="BJ630">
        <v>0</v>
      </c>
      <c r="BK630">
        <v>0</v>
      </c>
      <c r="BL630">
        <v>0</v>
      </c>
      <c r="BM630">
        <v>0</v>
      </c>
      <c r="BN630">
        <v>0</v>
      </c>
      <c r="BO630">
        <v>0</v>
      </c>
      <c r="BP630">
        <v>0</v>
      </c>
      <c r="BQ630">
        <v>0</v>
      </c>
      <c r="BR630">
        <v>0</v>
      </c>
      <c r="BS630">
        <v>0</v>
      </c>
      <c r="BT630">
        <v>0</v>
      </c>
      <c r="BU630">
        <v>0</v>
      </c>
      <c r="BV630">
        <v>0</v>
      </c>
      <c r="BW630">
        <v>0</v>
      </c>
      <c r="CX630">
        <f>Y630*Source!I286</f>
        <v>8.0500000000000002E-2</v>
      </c>
      <c r="CY630">
        <f>AB630</f>
        <v>134.65</v>
      </c>
      <c r="CZ630">
        <f>AF630</f>
        <v>134.65</v>
      </c>
      <c r="DA630">
        <f>AJ630</f>
        <v>1</v>
      </c>
      <c r="DB630">
        <f t="shared" si="69"/>
        <v>54.1995</v>
      </c>
      <c r="DC630">
        <f t="shared" si="70"/>
        <v>5.4394999999999998</v>
      </c>
    </row>
    <row r="631" spans="1:107" x14ac:dyDescent="0.2">
      <c r="A631">
        <f>ROW(Source!A286)</f>
        <v>286</v>
      </c>
      <c r="B631">
        <v>76147894</v>
      </c>
      <c r="C631">
        <v>76149006</v>
      </c>
      <c r="D631">
        <v>48975523</v>
      </c>
      <c r="E631">
        <v>1</v>
      </c>
      <c r="F631">
        <v>1</v>
      </c>
      <c r="G631">
        <v>1</v>
      </c>
      <c r="H631">
        <v>2</v>
      </c>
      <c r="I631" t="s">
        <v>854</v>
      </c>
      <c r="J631" t="s">
        <v>855</v>
      </c>
      <c r="K631" t="s">
        <v>856</v>
      </c>
      <c r="L631">
        <v>1368</v>
      </c>
      <c r="N631">
        <v>1011</v>
      </c>
      <c r="O631" t="s">
        <v>633</v>
      </c>
      <c r="P631" t="s">
        <v>633</v>
      </c>
      <c r="Q631">
        <v>1</v>
      </c>
      <c r="W631">
        <v>0</v>
      </c>
      <c r="X631">
        <v>-1871085998</v>
      </c>
      <c r="Y631">
        <v>2.484</v>
      </c>
      <c r="AA631">
        <v>0</v>
      </c>
      <c r="AB631">
        <v>8.1</v>
      </c>
      <c r="AC631">
        <v>0</v>
      </c>
      <c r="AD631">
        <v>0</v>
      </c>
      <c r="AE631">
        <v>0</v>
      </c>
      <c r="AF631">
        <v>8.1</v>
      </c>
      <c r="AG631">
        <v>0</v>
      </c>
      <c r="AH631">
        <v>0</v>
      </c>
      <c r="AI631">
        <v>1</v>
      </c>
      <c r="AJ631">
        <v>1</v>
      </c>
      <c r="AK631">
        <v>1</v>
      </c>
      <c r="AL631">
        <v>1</v>
      </c>
      <c r="AN631">
        <v>0</v>
      </c>
      <c r="AO631">
        <v>1</v>
      </c>
      <c r="AP631">
        <v>1</v>
      </c>
      <c r="AQ631">
        <v>0</v>
      </c>
      <c r="AR631">
        <v>0</v>
      </c>
      <c r="AS631" t="s">
        <v>3</v>
      </c>
      <c r="AT631">
        <v>2.16</v>
      </c>
      <c r="AU631" t="s">
        <v>24</v>
      </c>
      <c r="AV631">
        <v>0</v>
      </c>
      <c r="AW631">
        <v>2</v>
      </c>
      <c r="AX631">
        <v>76149019</v>
      </c>
      <c r="AY631">
        <v>1</v>
      </c>
      <c r="AZ631">
        <v>0</v>
      </c>
      <c r="BA631">
        <v>639</v>
      </c>
      <c r="BB631">
        <v>0</v>
      </c>
      <c r="BC631">
        <v>0</v>
      </c>
      <c r="BD631">
        <v>0</v>
      </c>
      <c r="BE631">
        <v>0</v>
      </c>
      <c r="BF631">
        <v>0</v>
      </c>
      <c r="BG631">
        <v>0</v>
      </c>
      <c r="BH631">
        <v>0</v>
      </c>
      <c r="BI631">
        <v>0</v>
      </c>
      <c r="BJ631">
        <v>0</v>
      </c>
      <c r="BK631">
        <v>0</v>
      </c>
      <c r="BL631">
        <v>0</v>
      </c>
      <c r="BM631">
        <v>0</v>
      </c>
      <c r="BN631">
        <v>0</v>
      </c>
      <c r="BO631">
        <v>0</v>
      </c>
      <c r="BP631">
        <v>0</v>
      </c>
      <c r="BQ631">
        <v>0</v>
      </c>
      <c r="BR631">
        <v>0</v>
      </c>
      <c r="BS631">
        <v>0</v>
      </c>
      <c r="BT631">
        <v>0</v>
      </c>
      <c r="BU631">
        <v>0</v>
      </c>
      <c r="BV631">
        <v>0</v>
      </c>
      <c r="BW631">
        <v>0</v>
      </c>
      <c r="CX631">
        <f>Y631*Source!I286</f>
        <v>0.49680000000000002</v>
      </c>
      <c r="CY631">
        <f>AB631</f>
        <v>8.1</v>
      </c>
      <c r="CZ631">
        <f>AF631</f>
        <v>8.1</v>
      </c>
      <c r="DA631">
        <f>AJ631</f>
        <v>1</v>
      </c>
      <c r="DB631">
        <f t="shared" si="69"/>
        <v>20.125</v>
      </c>
      <c r="DC631">
        <f t="shared" si="70"/>
        <v>0</v>
      </c>
    </row>
    <row r="632" spans="1:107" x14ac:dyDescent="0.2">
      <c r="A632">
        <f>ROW(Source!A286)</f>
        <v>286</v>
      </c>
      <c r="B632">
        <v>76147894</v>
      </c>
      <c r="C632">
        <v>76149006</v>
      </c>
      <c r="D632">
        <v>48976925</v>
      </c>
      <c r="E632">
        <v>1</v>
      </c>
      <c r="F632">
        <v>1</v>
      </c>
      <c r="G632">
        <v>1</v>
      </c>
      <c r="H632">
        <v>2</v>
      </c>
      <c r="I632" t="s">
        <v>857</v>
      </c>
      <c r="J632" t="s">
        <v>858</v>
      </c>
      <c r="K632" t="s">
        <v>859</v>
      </c>
      <c r="L632">
        <v>1368</v>
      </c>
      <c r="N632">
        <v>1011</v>
      </c>
      <c r="O632" t="s">
        <v>633</v>
      </c>
      <c r="P632" t="s">
        <v>633</v>
      </c>
      <c r="Q632">
        <v>1</v>
      </c>
      <c r="W632">
        <v>0</v>
      </c>
      <c r="X632">
        <v>138925376</v>
      </c>
      <c r="Y632">
        <v>8.2569999999999997</v>
      </c>
      <c r="AA632">
        <v>0</v>
      </c>
      <c r="AB632">
        <v>2.08</v>
      </c>
      <c r="AC632">
        <v>0</v>
      </c>
      <c r="AD632">
        <v>0</v>
      </c>
      <c r="AE632">
        <v>0</v>
      </c>
      <c r="AF632">
        <v>2.08</v>
      </c>
      <c r="AG632">
        <v>0</v>
      </c>
      <c r="AH632">
        <v>0</v>
      </c>
      <c r="AI632">
        <v>1</v>
      </c>
      <c r="AJ632">
        <v>1</v>
      </c>
      <c r="AK632">
        <v>1</v>
      </c>
      <c r="AL632">
        <v>1</v>
      </c>
      <c r="AN632">
        <v>0</v>
      </c>
      <c r="AO632">
        <v>1</v>
      </c>
      <c r="AP632">
        <v>1</v>
      </c>
      <c r="AQ632">
        <v>0</v>
      </c>
      <c r="AR632">
        <v>0</v>
      </c>
      <c r="AS632" t="s">
        <v>3</v>
      </c>
      <c r="AT632">
        <v>7.18</v>
      </c>
      <c r="AU632" t="s">
        <v>24</v>
      </c>
      <c r="AV632">
        <v>0</v>
      </c>
      <c r="AW632">
        <v>2</v>
      </c>
      <c r="AX632">
        <v>76149020</v>
      </c>
      <c r="AY632">
        <v>1</v>
      </c>
      <c r="AZ632">
        <v>0</v>
      </c>
      <c r="BA632">
        <v>640</v>
      </c>
      <c r="BB632">
        <v>0</v>
      </c>
      <c r="BC632">
        <v>0</v>
      </c>
      <c r="BD632">
        <v>0</v>
      </c>
      <c r="BE632">
        <v>0</v>
      </c>
      <c r="BF632">
        <v>0</v>
      </c>
      <c r="BG632">
        <v>0</v>
      </c>
      <c r="BH632">
        <v>0</v>
      </c>
      <c r="BI632">
        <v>0</v>
      </c>
      <c r="BJ632">
        <v>0</v>
      </c>
      <c r="BK632">
        <v>0</v>
      </c>
      <c r="BL632">
        <v>0</v>
      </c>
      <c r="BM632">
        <v>0</v>
      </c>
      <c r="BN632">
        <v>0</v>
      </c>
      <c r="BO632">
        <v>0</v>
      </c>
      <c r="BP632">
        <v>0</v>
      </c>
      <c r="BQ632">
        <v>0</v>
      </c>
      <c r="BR632">
        <v>0</v>
      </c>
      <c r="BS632">
        <v>0</v>
      </c>
      <c r="BT632">
        <v>0</v>
      </c>
      <c r="BU632">
        <v>0</v>
      </c>
      <c r="BV632">
        <v>0</v>
      </c>
      <c r="BW632">
        <v>0</v>
      </c>
      <c r="CX632">
        <f>Y632*Source!I286</f>
        <v>1.6514</v>
      </c>
      <c r="CY632">
        <f>AB632</f>
        <v>2.08</v>
      </c>
      <c r="CZ632">
        <f>AF632</f>
        <v>2.08</v>
      </c>
      <c r="DA632">
        <f>AJ632</f>
        <v>1</v>
      </c>
      <c r="DB632">
        <f t="shared" si="69"/>
        <v>17.169499999999999</v>
      </c>
      <c r="DC632">
        <f t="shared" si="70"/>
        <v>0</v>
      </c>
    </row>
    <row r="633" spans="1:107" x14ac:dyDescent="0.2">
      <c r="A633">
        <f>ROW(Source!A286)</f>
        <v>286</v>
      </c>
      <c r="B633">
        <v>76147894</v>
      </c>
      <c r="C633">
        <v>76149006</v>
      </c>
      <c r="D633">
        <v>48977174</v>
      </c>
      <c r="E633">
        <v>1</v>
      </c>
      <c r="F633">
        <v>1</v>
      </c>
      <c r="G633">
        <v>1</v>
      </c>
      <c r="H633">
        <v>2</v>
      </c>
      <c r="I633" t="s">
        <v>676</v>
      </c>
      <c r="J633" t="s">
        <v>677</v>
      </c>
      <c r="K633" t="s">
        <v>678</v>
      </c>
      <c r="L633">
        <v>1368</v>
      </c>
      <c r="N633">
        <v>1011</v>
      </c>
      <c r="O633" t="s">
        <v>633</v>
      </c>
      <c r="P633" t="s">
        <v>633</v>
      </c>
      <c r="Q633">
        <v>1</v>
      </c>
      <c r="W633">
        <v>0</v>
      </c>
      <c r="X633">
        <v>82797005</v>
      </c>
      <c r="Y633">
        <v>0.40249999999999997</v>
      </c>
      <c r="AA633">
        <v>0</v>
      </c>
      <c r="AB633">
        <v>87.17</v>
      </c>
      <c r="AC633">
        <v>11.6</v>
      </c>
      <c r="AD633">
        <v>0</v>
      </c>
      <c r="AE633">
        <v>0</v>
      </c>
      <c r="AF633">
        <v>87.17</v>
      </c>
      <c r="AG633">
        <v>11.6</v>
      </c>
      <c r="AH633">
        <v>0</v>
      </c>
      <c r="AI633">
        <v>1</v>
      </c>
      <c r="AJ633">
        <v>1</v>
      </c>
      <c r="AK633">
        <v>1</v>
      </c>
      <c r="AL633">
        <v>1</v>
      </c>
      <c r="AN633">
        <v>0</v>
      </c>
      <c r="AO633">
        <v>1</v>
      </c>
      <c r="AP633">
        <v>1</v>
      </c>
      <c r="AQ633">
        <v>0</v>
      </c>
      <c r="AR633">
        <v>0</v>
      </c>
      <c r="AS633" t="s">
        <v>3</v>
      </c>
      <c r="AT633">
        <v>0.35</v>
      </c>
      <c r="AU633" t="s">
        <v>24</v>
      </c>
      <c r="AV633">
        <v>0</v>
      </c>
      <c r="AW633">
        <v>2</v>
      </c>
      <c r="AX633">
        <v>76149021</v>
      </c>
      <c r="AY633">
        <v>1</v>
      </c>
      <c r="AZ633">
        <v>0</v>
      </c>
      <c r="BA633">
        <v>641</v>
      </c>
      <c r="BB633">
        <v>0</v>
      </c>
      <c r="BC633">
        <v>0</v>
      </c>
      <c r="BD633">
        <v>0</v>
      </c>
      <c r="BE633">
        <v>0</v>
      </c>
      <c r="BF633">
        <v>0</v>
      </c>
      <c r="BG633">
        <v>0</v>
      </c>
      <c r="BH633">
        <v>0</v>
      </c>
      <c r="BI633">
        <v>0</v>
      </c>
      <c r="BJ633">
        <v>0</v>
      </c>
      <c r="BK633">
        <v>0</v>
      </c>
      <c r="BL633">
        <v>0</v>
      </c>
      <c r="BM633">
        <v>0</v>
      </c>
      <c r="BN633">
        <v>0</v>
      </c>
      <c r="BO633">
        <v>0</v>
      </c>
      <c r="BP633">
        <v>0</v>
      </c>
      <c r="BQ633">
        <v>0</v>
      </c>
      <c r="BR633">
        <v>0</v>
      </c>
      <c r="BS633">
        <v>0</v>
      </c>
      <c r="BT633">
        <v>0</v>
      </c>
      <c r="BU633">
        <v>0</v>
      </c>
      <c r="BV633">
        <v>0</v>
      </c>
      <c r="BW633">
        <v>0</v>
      </c>
      <c r="CX633">
        <f>Y633*Source!I286</f>
        <v>8.0500000000000002E-2</v>
      </c>
      <c r="CY633">
        <f>AB633</f>
        <v>87.17</v>
      </c>
      <c r="CZ633">
        <f>AF633</f>
        <v>87.17</v>
      </c>
      <c r="DA633">
        <f>AJ633</f>
        <v>1</v>
      </c>
      <c r="DB633">
        <f t="shared" si="69"/>
        <v>35.086500000000001</v>
      </c>
      <c r="DC633">
        <f t="shared" si="70"/>
        <v>4.6689999999999996</v>
      </c>
    </row>
    <row r="634" spans="1:107" x14ac:dyDescent="0.2">
      <c r="A634">
        <f>ROW(Source!A286)</f>
        <v>286</v>
      </c>
      <c r="B634">
        <v>76147894</v>
      </c>
      <c r="C634">
        <v>76149006</v>
      </c>
      <c r="D634">
        <v>48907033</v>
      </c>
      <c r="E634">
        <v>1</v>
      </c>
      <c r="F634">
        <v>1</v>
      </c>
      <c r="G634">
        <v>1</v>
      </c>
      <c r="H634">
        <v>3</v>
      </c>
      <c r="I634" t="s">
        <v>860</v>
      </c>
      <c r="J634" t="s">
        <v>861</v>
      </c>
      <c r="K634" t="s">
        <v>862</v>
      </c>
      <c r="L634">
        <v>1346</v>
      </c>
      <c r="N634">
        <v>1009</v>
      </c>
      <c r="O634" t="s">
        <v>414</v>
      </c>
      <c r="P634" t="s">
        <v>414</v>
      </c>
      <c r="Q634">
        <v>1</v>
      </c>
      <c r="W634">
        <v>0</v>
      </c>
      <c r="X634">
        <v>1070836616</v>
      </c>
      <c r="Y634">
        <v>0.96</v>
      </c>
      <c r="AA634">
        <v>10.58</v>
      </c>
      <c r="AB634">
        <v>0</v>
      </c>
      <c r="AC634">
        <v>0</v>
      </c>
      <c r="AD634">
        <v>0</v>
      </c>
      <c r="AE634">
        <v>10.58</v>
      </c>
      <c r="AF634">
        <v>0</v>
      </c>
      <c r="AG634">
        <v>0</v>
      </c>
      <c r="AH634">
        <v>0</v>
      </c>
      <c r="AI634">
        <v>1</v>
      </c>
      <c r="AJ634">
        <v>1</v>
      </c>
      <c r="AK634">
        <v>1</v>
      </c>
      <c r="AL634">
        <v>1</v>
      </c>
      <c r="AN634">
        <v>0</v>
      </c>
      <c r="AO634">
        <v>1</v>
      </c>
      <c r="AP634">
        <v>0</v>
      </c>
      <c r="AQ634">
        <v>0</v>
      </c>
      <c r="AR634">
        <v>0</v>
      </c>
      <c r="AS634" t="s">
        <v>3</v>
      </c>
      <c r="AT634">
        <v>0.96</v>
      </c>
      <c r="AU634" t="s">
        <v>3</v>
      </c>
      <c r="AV634">
        <v>0</v>
      </c>
      <c r="AW634">
        <v>2</v>
      </c>
      <c r="AX634">
        <v>76149022</v>
      </c>
      <c r="AY634">
        <v>1</v>
      </c>
      <c r="AZ634">
        <v>0</v>
      </c>
      <c r="BA634">
        <v>642</v>
      </c>
      <c r="BB634">
        <v>0</v>
      </c>
      <c r="BC634">
        <v>0</v>
      </c>
      <c r="BD634">
        <v>0</v>
      </c>
      <c r="BE634">
        <v>0</v>
      </c>
      <c r="BF634">
        <v>0</v>
      </c>
      <c r="BG634">
        <v>0</v>
      </c>
      <c r="BH634">
        <v>0</v>
      </c>
      <c r="BI634">
        <v>0</v>
      </c>
      <c r="BJ634">
        <v>0</v>
      </c>
      <c r="BK634">
        <v>0</v>
      </c>
      <c r="BL634">
        <v>0</v>
      </c>
      <c r="BM634">
        <v>0</v>
      </c>
      <c r="BN634">
        <v>0</v>
      </c>
      <c r="BO634">
        <v>0</v>
      </c>
      <c r="BP634">
        <v>0</v>
      </c>
      <c r="BQ634">
        <v>0</v>
      </c>
      <c r="BR634">
        <v>0</v>
      </c>
      <c r="BS634">
        <v>0</v>
      </c>
      <c r="BT634">
        <v>0</v>
      </c>
      <c r="BU634">
        <v>0</v>
      </c>
      <c r="BV634">
        <v>0</v>
      </c>
      <c r="BW634">
        <v>0</v>
      </c>
      <c r="CX634">
        <f>Y634*Source!I286</f>
        <v>0.192</v>
      </c>
      <c r="CY634">
        <f>AA634</f>
        <v>10.58</v>
      </c>
      <c r="CZ634">
        <f>AE634</f>
        <v>10.58</v>
      </c>
      <c r="DA634">
        <f>AI634</f>
        <v>1</v>
      </c>
      <c r="DB634">
        <f>ROUND(ROUND(AT634*CZ634,2),6)</f>
        <v>10.16</v>
      </c>
      <c r="DC634">
        <f>ROUND(ROUND(AT634*AG634,2),6)</f>
        <v>0</v>
      </c>
    </row>
    <row r="635" spans="1:107" x14ac:dyDescent="0.2">
      <c r="A635">
        <f>ROW(Source!A286)</f>
        <v>286</v>
      </c>
      <c r="B635">
        <v>76147894</v>
      </c>
      <c r="C635">
        <v>76149006</v>
      </c>
      <c r="D635">
        <v>48915143</v>
      </c>
      <c r="E635">
        <v>1</v>
      </c>
      <c r="F635">
        <v>1</v>
      </c>
      <c r="G635">
        <v>1</v>
      </c>
      <c r="H635">
        <v>3</v>
      </c>
      <c r="I635" t="s">
        <v>863</v>
      </c>
      <c r="J635" t="s">
        <v>864</v>
      </c>
      <c r="K635" t="s">
        <v>865</v>
      </c>
      <c r="L635">
        <v>1346</v>
      </c>
      <c r="N635">
        <v>1009</v>
      </c>
      <c r="O635" t="s">
        <v>414</v>
      </c>
      <c r="P635" t="s">
        <v>414</v>
      </c>
      <c r="Q635">
        <v>1</v>
      </c>
      <c r="W635">
        <v>0</v>
      </c>
      <c r="X635">
        <v>-1390542972</v>
      </c>
      <c r="Y635">
        <v>0.55000000000000004</v>
      </c>
      <c r="AA635">
        <v>25.8</v>
      </c>
      <c r="AB635">
        <v>0</v>
      </c>
      <c r="AC635">
        <v>0</v>
      </c>
      <c r="AD635">
        <v>0</v>
      </c>
      <c r="AE635">
        <v>25.8</v>
      </c>
      <c r="AF635">
        <v>0</v>
      </c>
      <c r="AG635">
        <v>0</v>
      </c>
      <c r="AH635">
        <v>0</v>
      </c>
      <c r="AI635">
        <v>1</v>
      </c>
      <c r="AJ635">
        <v>1</v>
      </c>
      <c r="AK635">
        <v>1</v>
      </c>
      <c r="AL635">
        <v>1</v>
      </c>
      <c r="AN635">
        <v>0</v>
      </c>
      <c r="AO635">
        <v>1</v>
      </c>
      <c r="AP635">
        <v>0</v>
      </c>
      <c r="AQ635">
        <v>0</v>
      </c>
      <c r="AR635">
        <v>0</v>
      </c>
      <c r="AS635" t="s">
        <v>3</v>
      </c>
      <c r="AT635">
        <v>0.55000000000000004</v>
      </c>
      <c r="AU635" t="s">
        <v>3</v>
      </c>
      <c r="AV635">
        <v>0</v>
      </c>
      <c r="AW635">
        <v>2</v>
      </c>
      <c r="AX635">
        <v>76149023</v>
      </c>
      <c r="AY635">
        <v>1</v>
      </c>
      <c r="AZ635">
        <v>0</v>
      </c>
      <c r="BA635">
        <v>643</v>
      </c>
      <c r="BB635">
        <v>0</v>
      </c>
      <c r="BC635">
        <v>0</v>
      </c>
      <c r="BD635">
        <v>0</v>
      </c>
      <c r="BE635">
        <v>0</v>
      </c>
      <c r="BF635">
        <v>0</v>
      </c>
      <c r="BG635">
        <v>0</v>
      </c>
      <c r="BH635">
        <v>0</v>
      </c>
      <c r="BI635">
        <v>0</v>
      </c>
      <c r="BJ635">
        <v>0</v>
      </c>
      <c r="BK635">
        <v>0</v>
      </c>
      <c r="BL635">
        <v>0</v>
      </c>
      <c r="BM635">
        <v>0</v>
      </c>
      <c r="BN635">
        <v>0</v>
      </c>
      <c r="BO635">
        <v>0</v>
      </c>
      <c r="BP635">
        <v>0</v>
      </c>
      <c r="BQ635">
        <v>0</v>
      </c>
      <c r="BR635">
        <v>0</v>
      </c>
      <c r="BS635">
        <v>0</v>
      </c>
      <c r="BT635">
        <v>0</v>
      </c>
      <c r="BU635">
        <v>0</v>
      </c>
      <c r="BV635">
        <v>0</v>
      </c>
      <c r="BW635">
        <v>0</v>
      </c>
      <c r="CX635">
        <f>Y635*Source!I286</f>
        <v>0.11000000000000001</v>
      </c>
      <c r="CY635">
        <f>AA635</f>
        <v>25.8</v>
      </c>
      <c r="CZ635">
        <f>AE635</f>
        <v>25.8</v>
      </c>
      <c r="DA635">
        <f>AI635</f>
        <v>1</v>
      </c>
      <c r="DB635">
        <f>ROUND(ROUND(AT635*CZ635,2),6)</f>
        <v>14.19</v>
      </c>
      <c r="DC635">
        <f>ROUND(ROUND(AT635*AG635,2),6)</f>
        <v>0</v>
      </c>
    </row>
    <row r="636" spans="1:107" x14ac:dyDescent="0.2">
      <c r="A636">
        <f>ROW(Source!A286)</f>
        <v>286</v>
      </c>
      <c r="B636">
        <v>76147894</v>
      </c>
      <c r="C636">
        <v>76149006</v>
      </c>
      <c r="D636">
        <v>48974791</v>
      </c>
      <c r="E636">
        <v>1</v>
      </c>
      <c r="F636">
        <v>1</v>
      </c>
      <c r="G636">
        <v>1</v>
      </c>
      <c r="H636">
        <v>3</v>
      </c>
      <c r="I636" t="s">
        <v>658</v>
      </c>
      <c r="J636" t="s">
        <v>659</v>
      </c>
      <c r="K636" t="s">
        <v>660</v>
      </c>
      <c r="L636">
        <v>1374</v>
      </c>
      <c r="N636">
        <v>1013</v>
      </c>
      <c r="O636" t="s">
        <v>661</v>
      </c>
      <c r="P636" t="s">
        <v>661</v>
      </c>
      <c r="Q636">
        <v>1</v>
      </c>
      <c r="W636">
        <v>0</v>
      </c>
      <c r="X636">
        <v>-1347562341</v>
      </c>
      <c r="Y636">
        <v>5.88</v>
      </c>
      <c r="AA636">
        <v>1</v>
      </c>
      <c r="AB636">
        <v>0</v>
      </c>
      <c r="AC636">
        <v>0</v>
      </c>
      <c r="AD636">
        <v>0</v>
      </c>
      <c r="AE636">
        <v>1</v>
      </c>
      <c r="AF636">
        <v>0</v>
      </c>
      <c r="AG636">
        <v>0</v>
      </c>
      <c r="AH636">
        <v>0</v>
      </c>
      <c r="AI636">
        <v>1</v>
      </c>
      <c r="AJ636">
        <v>1</v>
      </c>
      <c r="AK636">
        <v>1</v>
      </c>
      <c r="AL636">
        <v>1</v>
      </c>
      <c r="AN636">
        <v>0</v>
      </c>
      <c r="AO636">
        <v>1</v>
      </c>
      <c r="AP636">
        <v>0</v>
      </c>
      <c r="AQ636">
        <v>0</v>
      </c>
      <c r="AR636">
        <v>0</v>
      </c>
      <c r="AS636" t="s">
        <v>3</v>
      </c>
      <c r="AT636">
        <v>5.88</v>
      </c>
      <c r="AU636" t="s">
        <v>3</v>
      </c>
      <c r="AV636">
        <v>0</v>
      </c>
      <c r="AW636">
        <v>2</v>
      </c>
      <c r="AX636">
        <v>76149024</v>
      </c>
      <c r="AY636">
        <v>1</v>
      </c>
      <c r="AZ636">
        <v>0</v>
      </c>
      <c r="BA636">
        <v>644</v>
      </c>
      <c r="BB636">
        <v>0</v>
      </c>
      <c r="BC636">
        <v>0</v>
      </c>
      <c r="BD636">
        <v>0</v>
      </c>
      <c r="BE636">
        <v>0</v>
      </c>
      <c r="BF636">
        <v>0</v>
      </c>
      <c r="BG636">
        <v>0</v>
      </c>
      <c r="BH636">
        <v>0</v>
      </c>
      <c r="BI636">
        <v>0</v>
      </c>
      <c r="BJ636">
        <v>0</v>
      </c>
      <c r="BK636">
        <v>0</v>
      </c>
      <c r="BL636">
        <v>0</v>
      </c>
      <c r="BM636">
        <v>0</v>
      </c>
      <c r="BN636">
        <v>0</v>
      </c>
      <c r="BO636">
        <v>0</v>
      </c>
      <c r="BP636">
        <v>0</v>
      </c>
      <c r="BQ636">
        <v>0</v>
      </c>
      <c r="BR636">
        <v>0</v>
      </c>
      <c r="BS636">
        <v>0</v>
      </c>
      <c r="BT636">
        <v>0</v>
      </c>
      <c r="BU636">
        <v>0</v>
      </c>
      <c r="BV636">
        <v>0</v>
      </c>
      <c r="BW636">
        <v>0</v>
      </c>
      <c r="CX636">
        <f>Y636*Source!I286</f>
        <v>1.1759999999999999</v>
      </c>
      <c r="CY636">
        <f>AA636</f>
        <v>1</v>
      </c>
      <c r="CZ636">
        <f>AE636</f>
        <v>1</v>
      </c>
      <c r="DA636">
        <f>AI636</f>
        <v>1</v>
      </c>
      <c r="DB636">
        <f>ROUND(ROUND(AT636*CZ636,2),6)</f>
        <v>5.88</v>
      </c>
      <c r="DC636">
        <f>ROUND(ROUND(AT636*AG636,2),6)</f>
        <v>0</v>
      </c>
    </row>
    <row r="637" spans="1:107" x14ac:dyDescent="0.2">
      <c r="A637">
        <f>ROW(Source!A289)</f>
        <v>289</v>
      </c>
      <c r="B637">
        <v>76147896</v>
      </c>
      <c r="C637">
        <v>76149026</v>
      </c>
      <c r="D637">
        <v>42326370</v>
      </c>
      <c r="E637">
        <v>1</v>
      </c>
      <c r="F637">
        <v>1</v>
      </c>
      <c r="G637">
        <v>1</v>
      </c>
      <c r="H637">
        <v>1</v>
      </c>
      <c r="I637" t="s">
        <v>662</v>
      </c>
      <c r="J637" t="s">
        <v>3</v>
      </c>
      <c r="K637" t="s">
        <v>663</v>
      </c>
      <c r="L637">
        <v>1369</v>
      </c>
      <c r="N637">
        <v>1013</v>
      </c>
      <c r="O637" t="s">
        <v>623</v>
      </c>
      <c r="P637" t="s">
        <v>623</v>
      </c>
      <c r="Q637">
        <v>1</v>
      </c>
      <c r="W637">
        <v>0</v>
      </c>
      <c r="X637">
        <v>489703996</v>
      </c>
      <c r="Y637">
        <v>11.407999999999999</v>
      </c>
      <c r="AA637">
        <v>0</v>
      </c>
      <c r="AB637">
        <v>0</v>
      </c>
      <c r="AC637">
        <v>0</v>
      </c>
      <c r="AD637">
        <v>9.6199999999999992</v>
      </c>
      <c r="AE637">
        <v>0</v>
      </c>
      <c r="AF637">
        <v>0</v>
      </c>
      <c r="AG637">
        <v>0</v>
      </c>
      <c r="AH637">
        <v>9.6199999999999992</v>
      </c>
      <c r="AI637">
        <v>1</v>
      </c>
      <c r="AJ637">
        <v>1</v>
      </c>
      <c r="AK637">
        <v>1</v>
      </c>
      <c r="AL637">
        <v>1</v>
      </c>
      <c r="AN637">
        <v>0</v>
      </c>
      <c r="AO637">
        <v>1</v>
      </c>
      <c r="AP637">
        <v>1</v>
      </c>
      <c r="AQ637">
        <v>0</v>
      </c>
      <c r="AR637">
        <v>0</v>
      </c>
      <c r="AS637" t="s">
        <v>3</v>
      </c>
      <c r="AT637">
        <v>9.92</v>
      </c>
      <c r="AU637" t="s">
        <v>24</v>
      </c>
      <c r="AV637">
        <v>1</v>
      </c>
      <c r="AW637">
        <v>2</v>
      </c>
      <c r="AX637">
        <v>76149037</v>
      </c>
      <c r="AY637">
        <v>1</v>
      </c>
      <c r="AZ637">
        <v>0</v>
      </c>
      <c r="BA637">
        <v>645</v>
      </c>
      <c r="BB637">
        <v>0</v>
      </c>
      <c r="BC637">
        <v>0</v>
      </c>
      <c r="BD637">
        <v>0</v>
      </c>
      <c r="BE637">
        <v>0</v>
      </c>
      <c r="BF637">
        <v>0</v>
      </c>
      <c r="BG637">
        <v>0</v>
      </c>
      <c r="BH637">
        <v>0</v>
      </c>
      <c r="BI637">
        <v>0</v>
      </c>
      <c r="BJ637">
        <v>0</v>
      </c>
      <c r="BK637">
        <v>0</v>
      </c>
      <c r="BL637">
        <v>0</v>
      </c>
      <c r="BM637">
        <v>0</v>
      </c>
      <c r="BN637">
        <v>0</v>
      </c>
      <c r="BO637">
        <v>0</v>
      </c>
      <c r="BP637">
        <v>0</v>
      </c>
      <c r="BQ637">
        <v>0</v>
      </c>
      <c r="BR637">
        <v>0</v>
      </c>
      <c r="BS637">
        <v>0</v>
      </c>
      <c r="BT637">
        <v>0</v>
      </c>
      <c r="BU637">
        <v>0</v>
      </c>
      <c r="BV637">
        <v>0</v>
      </c>
      <c r="BW637">
        <v>0</v>
      </c>
      <c r="CX637">
        <f>Y637*Source!I289</f>
        <v>6.3884800000000004</v>
      </c>
      <c r="CY637">
        <f>AD637</f>
        <v>9.6199999999999992</v>
      </c>
      <c r="CZ637">
        <f>AH637</f>
        <v>9.6199999999999992</v>
      </c>
      <c r="DA637">
        <f>AL637</f>
        <v>1</v>
      </c>
      <c r="DB637">
        <f t="shared" ref="DB637:DB642" si="71">ROUND((ROUND(AT637*CZ637,2)*1.15),6)</f>
        <v>109.7445</v>
      </c>
      <c r="DC637">
        <f t="shared" ref="DC637:DC642" si="72">ROUND((ROUND(AT637*AG637,2)*1.15),6)</f>
        <v>0</v>
      </c>
    </row>
    <row r="638" spans="1:107" x14ac:dyDescent="0.2">
      <c r="A638">
        <f>ROW(Source!A289)</f>
        <v>289</v>
      </c>
      <c r="B638">
        <v>76147896</v>
      </c>
      <c r="C638">
        <v>76149026</v>
      </c>
      <c r="D638">
        <v>121548</v>
      </c>
      <c r="E638">
        <v>1</v>
      </c>
      <c r="F638">
        <v>1</v>
      </c>
      <c r="G638">
        <v>1</v>
      </c>
      <c r="H638">
        <v>1</v>
      </c>
      <c r="I638" t="s">
        <v>30</v>
      </c>
      <c r="J638" t="s">
        <v>3</v>
      </c>
      <c r="K638" t="s">
        <v>628</v>
      </c>
      <c r="L638">
        <v>608254</v>
      </c>
      <c r="N638">
        <v>1013</v>
      </c>
      <c r="O638" t="s">
        <v>629</v>
      </c>
      <c r="P638" t="s">
        <v>629</v>
      </c>
      <c r="Q638">
        <v>1</v>
      </c>
      <c r="W638">
        <v>0</v>
      </c>
      <c r="X638">
        <v>-185737400</v>
      </c>
      <c r="Y638">
        <v>0.22999999999999998</v>
      </c>
      <c r="AA638">
        <v>0</v>
      </c>
      <c r="AB638">
        <v>0</v>
      </c>
      <c r="AC638">
        <v>0</v>
      </c>
      <c r="AD638">
        <v>0</v>
      </c>
      <c r="AE638">
        <v>0</v>
      </c>
      <c r="AF638">
        <v>0</v>
      </c>
      <c r="AG638">
        <v>0</v>
      </c>
      <c r="AH638">
        <v>0</v>
      </c>
      <c r="AI638">
        <v>1</v>
      </c>
      <c r="AJ638">
        <v>1</v>
      </c>
      <c r="AK638">
        <v>1</v>
      </c>
      <c r="AL638">
        <v>1</v>
      </c>
      <c r="AN638">
        <v>0</v>
      </c>
      <c r="AO638">
        <v>1</v>
      </c>
      <c r="AP638">
        <v>1</v>
      </c>
      <c r="AQ638">
        <v>0</v>
      </c>
      <c r="AR638">
        <v>0</v>
      </c>
      <c r="AS638" t="s">
        <v>3</v>
      </c>
      <c r="AT638">
        <v>0.2</v>
      </c>
      <c r="AU638" t="s">
        <v>24</v>
      </c>
      <c r="AV638">
        <v>2</v>
      </c>
      <c r="AW638">
        <v>2</v>
      </c>
      <c r="AX638">
        <v>76149038</v>
      </c>
      <c r="AY638">
        <v>1</v>
      </c>
      <c r="AZ638">
        <v>0</v>
      </c>
      <c r="BA638">
        <v>646</v>
      </c>
      <c r="BB638">
        <v>0</v>
      </c>
      <c r="BC638">
        <v>0</v>
      </c>
      <c r="BD638">
        <v>0</v>
      </c>
      <c r="BE638">
        <v>0</v>
      </c>
      <c r="BF638">
        <v>0</v>
      </c>
      <c r="BG638">
        <v>0</v>
      </c>
      <c r="BH638">
        <v>0</v>
      </c>
      <c r="BI638">
        <v>0</v>
      </c>
      <c r="BJ638">
        <v>0</v>
      </c>
      <c r="BK638">
        <v>0</v>
      </c>
      <c r="BL638">
        <v>0</v>
      </c>
      <c r="BM638">
        <v>0</v>
      </c>
      <c r="BN638">
        <v>0</v>
      </c>
      <c r="BO638">
        <v>0</v>
      </c>
      <c r="BP638">
        <v>0</v>
      </c>
      <c r="BQ638">
        <v>0</v>
      </c>
      <c r="BR638">
        <v>0</v>
      </c>
      <c r="BS638">
        <v>0</v>
      </c>
      <c r="BT638">
        <v>0</v>
      </c>
      <c r="BU638">
        <v>0</v>
      </c>
      <c r="BV638">
        <v>0</v>
      </c>
      <c r="BW638">
        <v>0</v>
      </c>
      <c r="CX638">
        <f>Y638*Source!I289</f>
        <v>0.1288</v>
      </c>
      <c r="CY638">
        <f>AD638</f>
        <v>0</v>
      </c>
      <c r="CZ638">
        <f>AH638</f>
        <v>0</v>
      </c>
      <c r="DA638">
        <f>AL638</f>
        <v>1</v>
      </c>
      <c r="DB638">
        <f t="shared" si="71"/>
        <v>0</v>
      </c>
      <c r="DC638">
        <f t="shared" si="72"/>
        <v>0</v>
      </c>
    </row>
    <row r="639" spans="1:107" x14ac:dyDescent="0.2">
      <c r="A639">
        <f>ROW(Source!A289)</f>
        <v>289</v>
      </c>
      <c r="B639">
        <v>76147896</v>
      </c>
      <c r="C639">
        <v>76149026</v>
      </c>
      <c r="D639">
        <v>48975304</v>
      </c>
      <c r="E639">
        <v>1</v>
      </c>
      <c r="F639">
        <v>1</v>
      </c>
      <c r="G639">
        <v>1</v>
      </c>
      <c r="H639">
        <v>2</v>
      </c>
      <c r="I639" t="s">
        <v>664</v>
      </c>
      <c r="J639" t="s">
        <v>665</v>
      </c>
      <c r="K639" t="s">
        <v>666</v>
      </c>
      <c r="L639">
        <v>1368</v>
      </c>
      <c r="N639">
        <v>1011</v>
      </c>
      <c r="O639" t="s">
        <v>633</v>
      </c>
      <c r="P639" t="s">
        <v>633</v>
      </c>
      <c r="Q639">
        <v>1</v>
      </c>
      <c r="W639">
        <v>0</v>
      </c>
      <c r="X639">
        <v>-1000709144</v>
      </c>
      <c r="Y639">
        <v>0.22999999999999998</v>
      </c>
      <c r="AA639">
        <v>0</v>
      </c>
      <c r="AB639">
        <v>134.65</v>
      </c>
      <c r="AC639">
        <v>13.5</v>
      </c>
      <c r="AD639">
        <v>0</v>
      </c>
      <c r="AE639">
        <v>0</v>
      </c>
      <c r="AF639">
        <v>134.65</v>
      </c>
      <c r="AG639">
        <v>13.5</v>
      </c>
      <c r="AH639">
        <v>0</v>
      </c>
      <c r="AI639">
        <v>1</v>
      </c>
      <c r="AJ639">
        <v>1</v>
      </c>
      <c r="AK639">
        <v>1</v>
      </c>
      <c r="AL639">
        <v>1</v>
      </c>
      <c r="AN639">
        <v>0</v>
      </c>
      <c r="AO639">
        <v>1</v>
      </c>
      <c r="AP639">
        <v>1</v>
      </c>
      <c r="AQ639">
        <v>0</v>
      </c>
      <c r="AR639">
        <v>0</v>
      </c>
      <c r="AS639" t="s">
        <v>3</v>
      </c>
      <c r="AT639">
        <v>0.2</v>
      </c>
      <c r="AU639" t="s">
        <v>24</v>
      </c>
      <c r="AV639">
        <v>0</v>
      </c>
      <c r="AW639">
        <v>2</v>
      </c>
      <c r="AX639">
        <v>76149039</v>
      </c>
      <c r="AY639">
        <v>1</v>
      </c>
      <c r="AZ639">
        <v>0</v>
      </c>
      <c r="BA639">
        <v>647</v>
      </c>
      <c r="BB639">
        <v>0</v>
      </c>
      <c r="BC639">
        <v>0</v>
      </c>
      <c r="BD639">
        <v>0</v>
      </c>
      <c r="BE639">
        <v>0</v>
      </c>
      <c r="BF639">
        <v>0</v>
      </c>
      <c r="BG639">
        <v>0</v>
      </c>
      <c r="BH639">
        <v>0</v>
      </c>
      <c r="BI639">
        <v>0</v>
      </c>
      <c r="BJ639">
        <v>0</v>
      </c>
      <c r="BK639">
        <v>0</v>
      </c>
      <c r="BL639">
        <v>0</v>
      </c>
      <c r="BM639">
        <v>0</v>
      </c>
      <c r="BN639">
        <v>0</v>
      </c>
      <c r="BO639">
        <v>0</v>
      </c>
      <c r="BP639">
        <v>0</v>
      </c>
      <c r="BQ639">
        <v>0</v>
      </c>
      <c r="BR639">
        <v>0</v>
      </c>
      <c r="BS639">
        <v>0</v>
      </c>
      <c r="BT639">
        <v>0</v>
      </c>
      <c r="BU639">
        <v>0</v>
      </c>
      <c r="BV639">
        <v>0</v>
      </c>
      <c r="BW639">
        <v>0</v>
      </c>
      <c r="CX639">
        <f>Y639*Source!I289</f>
        <v>0.1288</v>
      </c>
      <c r="CY639">
        <f>AB639</f>
        <v>134.65</v>
      </c>
      <c r="CZ639">
        <f>AF639</f>
        <v>134.65</v>
      </c>
      <c r="DA639">
        <f>AJ639</f>
        <v>1</v>
      </c>
      <c r="DB639">
        <f t="shared" si="71"/>
        <v>30.9695</v>
      </c>
      <c r="DC639">
        <f t="shared" si="72"/>
        <v>3.105</v>
      </c>
    </row>
    <row r="640" spans="1:107" x14ac:dyDescent="0.2">
      <c r="A640">
        <f>ROW(Source!A289)</f>
        <v>289</v>
      </c>
      <c r="B640">
        <v>76147896</v>
      </c>
      <c r="C640">
        <v>76149026</v>
      </c>
      <c r="D640">
        <v>48975402</v>
      </c>
      <c r="E640">
        <v>1</v>
      </c>
      <c r="F640">
        <v>1</v>
      </c>
      <c r="G640">
        <v>1</v>
      </c>
      <c r="H640">
        <v>2</v>
      </c>
      <c r="I640" t="s">
        <v>667</v>
      </c>
      <c r="J640" t="s">
        <v>668</v>
      </c>
      <c r="K640" t="s">
        <v>669</v>
      </c>
      <c r="L640">
        <v>1368</v>
      </c>
      <c r="N640">
        <v>1011</v>
      </c>
      <c r="O640" t="s">
        <v>633</v>
      </c>
      <c r="P640" t="s">
        <v>633</v>
      </c>
      <c r="Q640">
        <v>1</v>
      </c>
      <c r="W640">
        <v>0</v>
      </c>
      <c r="X640">
        <v>2115864394</v>
      </c>
      <c r="Y640">
        <v>2.76</v>
      </c>
      <c r="AA640">
        <v>0</v>
      </c>
      <c r="AB640">
        <v>0.9</v>
      </c>
      <c r="AC640">
        <v>0</v>
      </c>
      <c r="AD640">
        <v>0</v>
      </c>
      <c r="AE640">
        <v>0</v>
      </c>
      <c r="AF640">
        <v>0.9</v>
      </c>
      <c r="AG640">
        <v>0</v>
      </c>
      <c r="AH640">
        <v>0</v>
      </c>
      <c r="AI640">
        <v>1</v>
      </c>
      <c r="AJ640">
        <v>1</v>
      </c>
      <c r="AK640">
        <v>1</v>
      </c>
      <c r="AL640">
        <v>1</v>
      </c>
      <c r="AN640">
        <v>0</v>
      </c>
      <c r="AO640">
        <v>1</v>
      </c>
      <c r="AP640">
        <v>1</v>
      </c>
      <c r="AQ640">
        <v>0</v>
      </c>
      <c r="AR640">
        <v>0</v>
      </c>
      <c r="AS640" t="s">
        <v>3</v>
      </c>
      <c r="AT640">
        <v>2.4</v>
      </c>
      <c r="AU640" t="s">
        <v>24</v>
      </c>
      <c r="AV640">
        <v>0</v>
      </c>
      <c r="AW640">
        <v>2</v>
      </c>
      <c r="AX640">
        <v>76149040</v>
      </c>
      <c r="AY640">
        <v>1</v>
      </c>
      <c r="AZ640">
        <v>0</v>
      </c>
      <c r="BA640">
        <v>648</v>
      </c>
      <c r="BB640">
        <v>0</v>
      </c>
      <c r="BC640">
        <v>0</v>
      </c>
      <c r="BD640">
        <v>0</v>
      </c>
      <c r="BE640">
        <v>0</v>
      </c>
      <c r="BF640">
        <v>0</v>
      </c>
      <c r="BG640">
        <v>0</v>
      </c>
      <c r="BH640">
        <v>0</v>
      </c>
      <c r="BI640">
        <v>0</v>
      </c>
      <c r="BJ640">
        <v>0</v>
      </c>
      <c r="BK640">
        <v>0</v>
      </c>
      <c r="BL640">
        <v>0</v>
      </c>
      <c r="BM640">
        <v>0</v>
      </c>
      <c r="BN640">
        <v>0</v>
      </c>
      <c r="BO640">
        <v>0</v>
      </c>
      <c r="BP640">
        <v>0</v>
      </c>
      <c r="BQ640">
        <v>0</v>
      </c>
      <c r="BR640">
        <v>0</v>
      </c>
      <c r="BS640">
        <v>0</v>
      </c>
      <c r="BT640">
        <v>0</v>
      </c>
      <c r="BU640">
        <v>0</v>
      </c>
      <c r="BV640">
        <v>0</v>
      </c>
      <c r="BW640">
        <v>0</v>
      </c>
      <c r="CX640">
        <f>Y640*Source!I289</f>
        <v>1.5456000000000001</v>
      </c>
      <c r="CY640">
        <f>AB640</f>
        <v>0.9</v>
      </c>
      <c r="CZ640">
        <f>AF640</f>
        <v>0.9</v>
      </c>
      <c r="DA640">
        <f>AJ640</f>
        <v>1</v>
      </c>
      <c r="DB640">
        <f t="shared" si="71"/>
        <v>2.484</v>
      </c>
      <c r="DC640">
        <f t="shared" si="72"/>
        <v>0</v>
      </c>
    </row>
    <row r="641" spans="1:107" x14ac:dyDescent="0.2">
      <c r="A641">
        <f>ROW(Source!A289)</f>
        <v>289</v>
      </c>
      <c r="B641">
        <v>76147896</v>
      </c>
      <c r="C641">
        <v>76149026</v>
      </c>
      <c r="D641">
        <v>48975416</v>
      </c>
      <c r="E641">
        <v>1</v>
      </c>
      <c r="F641">
        <v>1</v>
      </c>
      <c r="G641">
        <v>1</v>
      </c>
      <c r="H641">
        <v>2</v>
      </c>
      <c r="I641" t="s">
        <v>781</v>
      </c>
      <c r="J641" t="s">
        <v>782</v>
      </c>
      <c r="K641" t="s">
        <v>783</v>
      </c>
      <c r="L641">
        <v>1368</v>
      </c>
      <c r="N641">
        <v>1011</v>
      </c>
      <c r="O641" t="s">
        <v>633</v>
      </c>
      <c r="P641" t="s">
        <v>633</v>
      </c>
      <c r="Q641">
        <v>1</v>
      </c>
      <c r="W641">
        <v>0</v>
      </c>
      <c r="X641">
        <v>420715911</v>
      </c>
      <c r="Y641">
        <v>2.76</v>
      </c>
      <c r="AA641">
        <v>0</v>
      </c>
      <c r="AB641">
        <v>3.28</v>
      </c>
      <c r="AC641">
        <v>0</v>
      </c>
      <c r="AD641">
        <v>0</v>
      </c>
      <c r="AE641">
        <v>0</v>
      </c>
      <c r="AF641">
        <v>3.28</v>
      </c>
      <c r="AG641">
        <v>0</v>
      </c>
      <c r="AH641">
        <v>0</v>
      </c>
      <c r="AI641">
        <v>1</v>
      </c>
      <c r="AJ641">
        <v>1</v>
      </c>
      <c r="AK641">
        <v>1</v>
      </c>
      <c r="AL641">
        <v>1</v>
      </c>
      <c r="AN641">
        <v>0</v>
      </c>
      <c r="AO641">
        <v>1</v>
      </c>
      <c r="AP641">
        <v>1</v>
      </c>
      <c r="AQ641">
        <v>0</v>
      </c>
      <c r="AR641">
        <v>0</v>
      </c>
      <c r="AS641" t="s">
        <v>3</v>
      </c>
      <c r="AT641">
        <v>2.4</v>
      </c>
      <c r="AU641" t="s">
        <v>24</v>
      </c>
      <c r="AV641">
        <v>0</v>
      </c>
      <c r="AW641">
        <v>2</v>
      </c>
      <c r="AX641">
        <v>76149041</v>
      </c>
      <c r="AY641">
        <v>1</v>
      </c>
      <c r="AZ641">
        <v>0</v>
      </c>
      <c r="BA641">
        <v>649</v>
      </c>
      <c r="BB641">
        <v>0</v>
      </c>
      <c r="BC641">
        <v>0</v>
      </c>
      <c r="BD641">
        <v>0</v>
      </c>
      <c r="BE641">
        <v>0</v>
      </c>
      <c r="BF641">
        <v>0</v>
      </c>
      <c r="BG641">
        <v>0</v>
      </c>
      <c r="BH641">
        <v>0</v>
      </c>
      <c r="BI641">
        <v>0</v>
      </c>
      <c r="BJ641">
        <v>0</v>
      </c>
      <c r="BK641">
        <v>0</v>
      </c>
      <c r="BL641">
        <v>0</v>
      </c>
      <c r="BM641">
        <v>0</v>
      </c>
      <c r="BN641">
        <v>0</v>
      </c>
      <c r="BO641">
        <v>0</v>
      </c>
      <c r="BP641">
        <v>0</v>
      </c>
      <c r="BQ641">
        <v>0</v>
      </c>
      <c r="BR641">
        <v>0</v>
      </c>
      <c r="BS641">
        <v>0</v>
      </c>
      <c r="BT641">
        <v>0</v>
      </c>
      <c r="BU641">
        <v>0</v>
      </c>
      <c r="BV641">
        <v>0</v>
      </c>
      <c r="BW641">
        <v>0</v>
      </c>
      <c r="CX641">
        <f>Y641*Source!I289</f>
        <v>1.5456000000000001</v>
      </c>
      <c r="CY641">
        <f>AB641</f>
        <v>3.28</v>
      </c>
      <c r="CZ641">
        <f>AF641</f>
        <v>3.28</v>
      </c>
      <c r="DA641">
        <f>AJ641</f>
        <v>1</v>
      </c>
      <c r="DB641">
        <f t="shared" si="71"/>
        <v>9.0504999999999995</v>
      </c>
      <c r="DC641">
        <f t="shared" si="72"/>
        <v>0</v>
      </c>
    </row>
    <row r="642" spans="1:107" x14ac:dyDescent="0.2">
      <c r="A642">
        <f>ROW(Source!A289)</f>
        <v>289</v>
      </c>
      <c r="B642">
        <v>76147896</v>
      </c>
      <c r="C642">
        <v>76149026</v>
      </c>
      <c r="D642">
        <v>48977174</v>
      </c>
      <c r="E642">
        <v>1</v>
      </c>
      <c r="F642">
        <v>1</v>
      </c>
      <c r="G642">
        <v>1</v>
      </c>
      <c r="H642">
        <v>2</v>
      </c>
      <c r="I642" t="s">
        <v>676</v>
      </c>
      <c r="J642" t="s">
        <v>677</v>
      </c>
      <c r="K642" t="s">
        <v>678</v>
      </c>
      <c r="L642">
        <v>1368</v>
      </c>
      <c r="N642">
        <v>1011</v>
      </c>
      <c r="O642" t="s">
        <v>633</v>
      </c>
      <c r="P642" t="s">
        <v>633</v>
      </c>
      <c r="Q642">
        <v>1</v>
      </c>
      <c r="W642">
        <v>0</v>
      </c>
      <c r="X642">
        <v>82797005</v>
      </c>
      <c r="Y642">
        <v>0.22999999999999998</v>
      </c>
      <c r="AA642">
        <v>0</v>
      </c>
      <c r="AB642">
        <v>87.17</v>
      </c>
      <c r="AC642">
        <v>11.6</v>
      </c>
      <c r="AD642">
        <v>0</v>
      </c>
      <c r="AE642">
        <v>0</v>
      </c>
      <c r="AF642">
        <v>87.17</v>
      </c>
      <c r="AG642">
        <v>11.6</v>
      </c>
      <c r="AH642">
        <v>0</v>
      </c>
      <c r="AI642">
        <v>1</v>
      </c>
      <c r="AJ642">
        <v>1</v>
      </c>
      <c r="AK642">
        <v>1</v>
      </c>
      <c r="AL642">
        <v>1</v>
      </c>
      <c r="AN642">
        <v>0</v>
      </c>
      <c r="AO642">
        <v>1</v>
      </c>
      <c r="AP642">
        <v>1</v>
      </c>
      <c r="AQ642">
        <v>0</v>
      </c>
      <c r="AR642">
        <v>0</v>
      </c>
      <c r="AS642" t="s">
        <v>3</v>
      </c>
      <c r="AT642">
        <v>0.2</v>
      </c>
      <c r="AU642" t="s">
        <v>24</v>
      </c>
      <c r="AV642">
        <v>0</v>
      </c>
      <c r="AW642">
        <v>2</v>
      </c>
      <c r="AX642">
        <v>76149042</v>
      </c>
      <c r="AY642">
        <v>1</v>
      </c>
      <c r="AZ642">
        <v>0</v>
      </c>
      <c r="BA642">
        <v>650</v>
      </c>
      <c r="BB642">
        <v>0</v>
      </c>
      <c r="BC642">
        <v>0</v>
      </c>
      <c r="BD642">
        <v>0</v>
      </c>
      <c r="BE642">
        <v>0</v>
      </c>
      <c r="BF642">
        <v>0</v>
      </c>
      <c r="BG642">
        <v>0</v>
      </c>
      <c r="BH642">
        <v>0</v>
      </c>
      <c r="BI642">
        <v>0</v>
      </c>
      <c r="BJ642">
        <v>0</v>
      </c>
      <c r="BK642">
        <v>0</v>
      </c>
      <c r="BL642">
        <v>0</v>
      </c>
      <c r="BM642">
        <v>0</v>
      </c>
      <c r="BN642">
        <v>0</v>
      </c>
      <c r="BO642">
        <v>0</v>
      </c>
      <c r="BP642">
        <v>0</v>
      </c>
      <c r="BQ642">
        <v>0</v>
      </c>
      <c r="BR642">
        <v>0</v>
      </c>
      <c r="BS642">
        <v>0</v>
      </c>
      <c r="BT642">
        <v>0</v>
      </c>
      <c r="BU642">
        <v>0</v>
      </c>
      <c r="BV642">
        <v>0</v>
      </c>
      <c r="BW642">
        <v>0</v>
      </c>
      <c r="CX642">
        <f>Y642*Source!I289</f>
        <v>0.1288</v>
      </c>
      <c r="CY642">
        <f>AB642</f>
        <v>87.17</v>
      </c>
      <c r="CZ642">
        <f>AF642</f>
        <v>87.17</v>
      </c>
      <c r="DA642">
        <f>AJ642</f>
        <v>1</v>
      </c>
      <c r="DB642">
        <f t="shared" si="71"/>
        <v>20.044499999999999</v>
      </c>
      <c r="DC642">
        <f t="shared" si="72"/>
        <v>2.6680000000000001</v>
      </c>
    </row>
    <row r="643" spans="1:107" x14ac:dyDescent="0.2">
      <c r="A643">
        <f>ROW(Source!A289)</f>
        <v>289</v>
      </c>
      <c r="B643">
        <v>76147896</v>
      </c>
      <c r="C643">
        <v>76149026</v>
      </c>
      <c r="D643">
        <v>48903634</v>
      </c>
      <c r="E643">
        <v>1</v>
      </c>
      <c r="F643">
        <v>1</v>
      </c>
      <c r="G643">
        <v>1</v>
      </c>
      <c r="H643">
        <v>3</v>
      </c>
      <c r="I643" t="s">
        <v>679</v>
      </c>
      <c r="J643" t="s">
        <v>680</v>
      </c>
      <c r="K643" t="s">
        <v>681</v>
      </c>
      <c r="L643">
        <v>1308</v>
      </c>
      <c r="N643">
        <v>1003</v>
      </c>
      <c r="O643" t="s">
        <v>345</v>
      </c>
      <c r="P643" t="s">
        <v>345</v>
      </c>
      <c r="Q643">
        <v>100</v>
      </c>
      <c r="W643">
        <v>0</v>
      </c>
      <c r="X643">
        <v>96057515</v>
      </c>
      <c r="Y643">
        <v>9.5999999999999992E-3</v>
      </c>
      <c r="AA643">
        <v>120</v>
      </c>
      <c r="AB643">
        <v>0</v>
      </c>
      <c r="AC643">
        <v>0</v>
      </c>
      <c r="AD643">
        <v>0</v>
      </c>
      <c r="AE643">
        <v>120</v>
      </c>
      <c r="AF643">
        <v>0</v>
      </c>
      <c r="AG643">
        <v>0</v>
      </c>
      <c r="AH643">
        <v>0</v>
      </c>
      <c r="AI643">
        <v>1</v>
      </c>
      <c r="AJ643">
        <v>1</v>
      </c>
      <c r="AK643">
        <v>1</v>
      </c>
      <c r="AL643">
        <v>1</v>
      </c>
      <c r="AN643">
        <v>0</v>
      </c>
      <c r="AO643">
        <v>1</v>
      </c>
      <c r="AP643">
        <v>0</v>
      </c>
      <c r="AQ643">
        <v>0</v>
      </c>
      <c r="AR643">
        <v>0</v>
      </c>
      <c r="AS643" t="s">
        <v>3</v>
      </c>
      <c r="AT643">
        <v>9.5999999999999992E-3</v>
      </c>
      <c r="AU643" t="s">
        <v>3</v>
      </c>
      <c r="AV643">
        <v>0</v>
      </c>
      <c r="AW643">
        <v>2</v>
      </c>
      <c r="AX643">
        <v>76149043</v>
      </c>
      <c r="AY643">
        <v>1</v>
      </c>
      <c r="AZ643">
        <v>0</v>
      </c>
      <c r="BA643">
        <v>651</v>
      </c>
      <c r="BB643">
        <v>0</v>
      </c>
      <c r="BC643">
        <v>0</v>
      </c>
      <c r="BD643">
        <v>0</v>
      </c>
      <c r="BE643">
        <v>0</v>
      </c>
      <c r="BF643">
        <v>0</v>
      </c>
      <c r="BG643">
        <v>0</v>
      </c>
      <c r="BH643">
        <v>0</v>
      </c>
      <c r="BI643">
        <v>0</v>
      </c>
      <c r="BJ643">
        <v>0</v>
      </c>
      <c r="BK643">
        <v>0</v>
      </c>
      <c r="BL643">
        <v>0</v>
      </c>
      <c r="BM643">
        <v>0</v>
      </c>
      <c r="BN643">
        <v>0</v>
      </c>
      <c r="BO643">
        <v>0</v>
      </c>
      <c r="BP643">
        <v>0</v>
      </c>
      <c r="BQ643">
        <v>0</v>
      </c>
      <c r="BR643">
        <v>0</v>
      </c>
      <c r="BS643">
        <v>0</v>
      </c>
      <c r="BT643">
        <v>0</v>
      </c>
      <c r="BU643">
        <v>0</v>
      </c>
      <c r="BV643">
        <v>0</v>
      </c>
      <c r="BW643">
        <v>0</v>
      </c>
      <c r="CX643">
        <f>Y643*Source!I289</f>
        <v>5.3759999999999997E-3</v>
      </c>
      <c r="CY643">
        <f>AA643</f>
        <v>120</v>
      </c>
      <c r="CZ643">
        <f>AE643</f>
        <v>120</v>
      </c>
      <c r="DA643">
        <f>AI643</f>
        <v>1</v>
      </c>
      <c r="DB643">
        <f>ROUND(ROUND(AT643*CZ643,2),6)</f>
        <v>1.1499999999999999</v>
      </c>
      <c r="DC643">
        <f>ROUND(ROUND(AT643*AG643,2),6)</f>
        <v>0</v>
      </c>
    </row>
    <row r="644" spans="1:107" x14ac:dyDescent="0.2">
      <c r="A644">
        <f>ROW(Source!A289)</f>
        <v>289</v>
      </c>
      <c r="B644">
        <v>76147896</v>
      </c>
      <c r="C644">
        <v>76149026</v>
      </c>
      <c r="D644">
        <v>48915251</v>
      </c>
      <c r="E644">
        <v>1</v>
      </c>
      <c r="F644">
        <v>1</v>
      </c>
      <c r="G644">
        <v>1</v>
      </c>
      <c r="H644">
        <v>3</v>
      </c>
      <c r="I644" t="s">
        <v>682</v>
      </c>
      <c r="J644" t="s">
        <v>683</v>
      </c>
      <c r="K644" t="s">
        <v>684</v>
      </c>
      <c r="L644">
        <v>1348</v>
      </c>
      <c r="N644">
        <v>1009</v>
      </c>
      <c r="O644" t="s">
        <v>362</v>
      </c>
      <c r="P644" t="s">
        <v>362</v>
      </c>
      <c r="Q644">
        <v>1000</v>
      </c>
      <c r="W644">
        <v>0</v>
      </c>
      <c r="X644">
        <v>-1424823927</v>
      </c>
      <c r="Y644">
        <v>6.0000000000000002E-5</v>
      </c>
      <c r="AA644">
        <v>7826.9</v>
      </c>
      <c r="AB644">
        <v>0</v>
      </c>
      <c r="AC644">
        <v>0</v>
      </c>
      <c r="AD644">
        <v>0</v>
      </c>
      <c r="AE644">
        <v>7826.9</v>
      </c>
      <c r="AF644">
        <v>0</v>
      </c>
      <c r="AG644">
        <v>0</v>
      </c>
      <c r="AH644">
        <v>0</v>
      </c>
      <c r="AI644">
        <v>1</v>
      </c>
      <c r="AJ644">
        <v>1</v>
      </c>
      <c r="AK644">
        <v>1</v>
      </c>
      <c r="AL644">
        <v>1</v>
      </c>
      <c r="AN644">
        <v>0</v>
      </c>
      <c r="AO644">
        <v>1</v>
      </c>
      <c r="AP644">
        <v>0</v>
      </c>
      <c r="AQ644">
        <v>0</v>
      </c>
      <c r="AR644">
        <v>0</v>
      </c>
      <c r="AS644" t="s">
        <v>3</v>
      </c>
      <c r="AT644">
        <v>6.0000000000000002E-5</v>
      </c>
      <c r="AU644" t="s">
        <v>3</v>
      </c>
      <c r="AV644">
        <v>0</v>
      </c>
      <c r="AW644">
        <v>2</v>
      </c>
      <c r="AX644">
        <v>76149044</v>
      </c>
      <c r="AY644">
        <v>1</v>
      </c>
      <c r="AZ644">
        <v>0</v>
      </c>
      <c r="BA644">
        <v>652</v>
      </c>
      <c r="BB644">
        <v>0</v>
      </c>
      <c r="BC644">
        <v>0</v>
      </c>
      <c r="BD644">
        <v>0</v>
      </c>
      <c r="BE644">
        <v>0</v>
      </c>
      <c r="BF644">
        <v>0</v>
      </c>
      <c r="BG644">
        <v>0</v>
      </c>
      <c r="BH644">
        <v>0</v>
      </c>
      <c r="BI644">
        <v>0</v>
      </c>
      <c r="BJ644">
        <v>0</v>
      </c>
      <c r="BK644">
        <v>0</v>
      </c>
      <c r="BL644">
        <v>0</v>
      </c>
      <c r="BM644">
        <v>0</v>
      </c>
      <c r="BN644">
        <v>0</v>
      </c>
      <c r="BO644">
        <v>0</v>
      </c>
      <c r="BP644">
        <v>0</v>
      </c>
      <c r="BQ644">
        <v>0</v>
      </c>
      <c r="BR644">
        <v>0</v>
      </c>
      <c r="BS644">
        <v>0</v>
      </c>
      <c r="BT644">
        <v>0</v>
      </c>
      <c r="BU644">
        <v>0</v>
      </c>
      <c r="BV644">
        <v>0</v>
      </c>
      <c r="BW644">
        <v>0</v>
      </c>
      <c r="CX644">
        <f>Y644*Source!I289</f>
        <v>3.3600000000000004E-5</v>
      </c>
      <c r="CY644">
        <f>AA644</f>
        <v>7826.9</v>
      </c>
      <c r="CZ644">
        <f>AE644</f>
        <v>7826.9</v>
      </c>
      <c r="DA644">
        <f>AI644</f>
        <v>1</v>
      </c>
      <c r="DB644">
        <f>ROUND(ROUND(AT644*CZ644,2),6)</f>
        <v>0.47</v>
      </c>
      <c r="DC644">
        <f>ROUND(ROUND(AT644*AG644,2),6)</f>
        <v>0</v>
      </c>
    </row>
    <row r="645" spans="1:107" x14ac:dyDescent="0.2">
      <c r="A645">
        <f>ROW(Source!A289)</f>
        <v>289</v>
      </c>
      <c r="B645">
        <v>76147896</v>
      </c>
      <c r="C645">
        <v>76149026</v>
      </c>
      <c r="D645">
        <v>48958748</v>
      </c>
      <c r="E645">
        <v>1</v>
      </c>
      <c r="F645">
        <v>1</v>
      </c>
      <c r="G645">
        <v>1</v>
      </c>
      <c r="H645">
        <v>3</v>
      </c>
      <c r="I645" t="s">
        <v>685</v>
      </c>
      <c r="J645" t="s">
        <v>686</v>
      </c>
      <c r="K645" t="s">
        <v>687</v>
      </c>
      <c r="L645">
        <v>1346</v>
      </c>
      <c r="N645">
        <v>1009</v>
      </c>
      <c r="O645" t="s">
        <v>414</v>
      </c>
      <c r="P645" t="s">
        <v>414</v>
      </c>
      <c r="Q645">
        <v>1</v>
      </c>
      <c r="W645">
        <v>0</v>
      </c>
      <c r="X645">
        <v>1811248231</v>
      </c>
      <c r="Y645">
        <v>0.5</v>
      </c>
      <c r="AA645">
        <v>68.05</v>
      </c>
      <c r="AB645">
        <v>0</v>
      </c>
      <c r="AC645">
        <v>0</v>
      </c>
      <c r="AD645">
        <v>0</v>
      </c>
      <c r="AE645">
        <v>68.05</v>
      </c>
      <c r="AF645">
        <v>0</v>
      </c>
      <c r="AG645">
        <v>0</v>
      </c>
      <c r="AH645">
        <v>0</v>
      </c>
      <c r="AI645">
        <v>1</v>
      </c>
      <c r="AJ645">
        <v>1</v>
      </c>
      <c r="AK645">
        <v>1</v>
      </c>
      <c r="AL645">
        <v>1</v>
      </c>
      <c r="AN645">
        <v>0</v>
      </c>
      <c r="AO645">
        <v>1</v>
      </c>
      <c r="AP645">
        <v>0</v>
      </c>
      <c r="AQ645">
        <v>0</v>
      </c>
      <c r="AR645">
        <v>0</v>
      </c>
      <c r="AS645" t="s">
        <v>3</v>
      </c>
      <c r="AT645">
        <v>0.5</v>
      </c>
      <c r="AU645" t="s">
        <v>3</v>
      </c>
      <c r="AV645">
        <v>0</v>
      </c>
      <c r="AW645">
        <v>2</v>
      </c>
      <c r="AX645">
        <v>76149045</v>
      </c>
      <c r="AY645">
        <v>1</v>
      </c>
      <c r="AZ645">
        <v>0</v>
      </c>
      <c r="BA645">
        <v>653</v>
      </c>
      <c r="BB645">
        <v>0</v>
      </c>
      <c r="BC645">
        <v>0</v>
      </c>
      <c r="BD645">
        <v>0</v>
      </c>
      <c r="BE645">
        <v>0</v>
      </c>
      <c r="BF645">
        <v>0</v>
      </c>
      <c r="BG645">
        <v>0</v>
      </c>
      <c r="BH645">
        <v>0</v>
      </c>
      <c r="BI645">
        <v>0</v>
      </c>
      <c r="BJ645">
        <v>0</v>
      </c>
      <c r="BK645">
        <v>0</v>
      </c>
      <c r="BL645">
        <v>0</v>
      </c>
      <c r="BM645">
        <v>0</v>
      </c>
      <c r="BN645">
        <v>0</v>
      </c>
      <c r="BO645">
        <v>0</v>
      </c>
      <c r="BP645">
        <v>0</v>
      </c>
      <c r="BQ645">
        <v>0</v>
      </c>
      <c r="BR645">
        <v>0</v>
      </c>
      <c r="BS645">
        <v>0</v>
      </c>
      <c r="BT645">
        <v>0</v>
      </c>
      <c r="BU645">
        <v>0</v>
      </c>
      <c r="BV645">
        <v>0</v>
      </c>
      <c r="BW645">
        <v>0</v>
      </c>
      <c r="CX645">
        <f>Y645*Source!I289</f>
        <v>0.28000000000000003</v>
      </c>
      <c r="CY645">
        <f>AA645</f>
        <v>68.05</v>
      </c>
      <c r="CZ645">
        <f>AE645</f>
        <v>68.05</v>
      </c>
      <c r="DA645">
        <f>AI645</f>
        <v>1</v>
      </c>
      <c r="DB645">
        <f>ROUND(ROUND(AT645*CZ645,2),6)</f>
        <v>34.03</v>
      </c>
      <c r="DC645">
        <f>ROUND(ROUND(AT645*AG645,2),6)</f>
        <v>0</v>
      </c>
    </row>
    <row r="646" spans="1:107" x14ac:dyDescent="0.2">
      <c r="A646">
        <f>ROW(Source!A289)</f>
        <v>289</v>
      </c>
      <c r="B646">
        <v>76147896</v>
      </c>
      <c r="C646">
        <v>76149026</v>
      </c>
      <c r="D646">
        <v>48974791</v>
      </c>
      <c r="E646">
        <v>1</v>
      </c>
      <c r="F646">
        <v>1</v>
      </c>
      <c r="G646">
        <v>1</v>
      </c>
      <c r="H646">
        <v>3</v>
      </c>
      <c r="I646" t="s">
        <v>658</v>
      </c>
      <c r="J646" t="s">
        <v>659</v>
      </c>
      <c r="K646" t="s">
        <v>660</v>
      </c>
      <c r="L646">
        <v>1374</v>
      </c>
      <c r="N646">
        <v>1013</v>
      </c>
      <c r="O646" t="s">
        <v>661</v>
      </c>
      <c r="P646" t="s">
        <v>661</v>
      </c>
      <c r="Q646">
        <v>1</v>
      </c>
      <c r="W646">
        <v>0</v>
      </c>
      <c r="X646">
        <v>-1347562341</v>
      </c>
      <c r="Y646">
        <v>1.91</v>
      </c>
      <c r="AA646">
        <v>1</v>
      </c>
      <c r="AB646">
        <v>0</v>
      </c>
      <c r="AC646">
        <v>0</v>
      </c>
      <c r="AD646">
        <v>0</v>
      </c>
      <c r="AE646">
        <v>1</v>
      </c>
      <c r="AF646">
        <v>0</v>
      </c>
      <c r="AG646">
        <v>0</v>
      </c>
      <c r="AH646">
        <v>0</v>
      </c>
      <c r="AI646">
        <v>1</v>
      </c>
      <c r="AJ646">
        <v>1</v>
      </c>
      <c r="AK646">
        <v>1</v>
      </c>
      <c r="AL646">
        <v>1</v>
      </c>
      <c r="AN646">
        <v>0</v>
      </c>
      <c r="AO646">
        <v>1</v>
      </c>
      <c r="AP646">
        <v>0</v>
      </c>
      <c r="AQ646">
        <v>0</v>
      </c>
      <c r="AR646">
        <v>0</v>
      </c>
      <c r="AS646" t="s">
        <v>3</v>
      </c>
      <c r="AT646">
        <v>1.91</v>
      </c>
      <c r="AU646" t="s">
        <v>3</v>
      </c>
      <c r="AV646">
        <v>0</v>
      </c>
      <c r="AW646">
        <v>2</v>
      </c>
      <c r="AX646">
        <v>76149046</v>
      </c>
      <c r="AY646">
        <v>1</v>
      </c>
      <c r="AZ646">
        <v>0</v>
      </c>
      <c r="BA646">
        <v>654</v>
      </c>
      <c r="BB646">
        <v>0</v>
      </c>
      <c r="BC646">
        <v>0</v>
      </c>
      <c r="BD646">
        <v>0</v>
      </c>
      <c r="BE646">
        <v>0</v>
      </c>
      <c r="BF646">
        <v>0</v>
      </c>
      <c r="BG646">
        <v>0</v>
      </c>
      <c r="BH646">
        <v>0</v>
      </c>
      <c r="BI646">
        <v>0</v>
      </c>
      <c r="BJ646">
        <v>0</v>
      </c>
      <c r="BK646">
        <v>0</v>
      </c>
      <c r="BL646">
        <v>0</v>
      </c>
      <c r="BM646">
        <v>0</v>
      </c>
      <c r="BN646">
        <v>0</v>
      </c>
      <c r="BO646">
        <v>0</v>
      </c>
      <c r="BP646">
        <v>0</v>
      </c>
      <c r="BQ646">
        <v>0</v>
      </c>
      <c r="BR646">
        <v>0</v>
      </c>
      <c r="BS646">
        <v>0</v>
      </c>
      <c r="BT646">
        <v>0</v>
      </c>
      <c r="BU646">
        <v>0</v>
      </c>
      <c r="BV646">
        <v>0</v>
      </c>
      <c r="BW646">
        <v>0</v>
      </c>
      <c r="CX646">
        <f>Y646*Source!I289</f>
        <v>1.0696000000000001</v>
      </c>
      <c r="CY646">
        <f>AA646</f>
        <v>1</v>
      </c>
      <c r="CZ646">
        <f>AE646</f>
        <v>1</v>
      </c>
      <c r="DA646">
        <f>AI646</f>
        <v>1</v>
      </c>
      <c r="DB646">
        <f>ROUND(ROUND(AT646*CZ646,2),6)</f>
        <v>1.91</v>
      </c>
      <c r="DC646">
        <f>ROUND(ROUND(AT646*AG646,2),6)</f>
        <v>0</v>
      </c>
    </row>
    <row r="647" spans="1:107" x14ac:dyDescent="0.2">
      <c r="A647">
        <f>ROW(Source!A290)</f>
        <v>290</v>
      </c>
      <c r="B647">
        <v>76147894</v>
      </c>
      <c r="C647">
        <v>76149026</v>
      </c>
      <c r="D647">
        <v>42326370</v>
      </c>
      <c r="E647">
        <v>1</v>
      </c>
      <c r="F647">
        <v>1</v>
      </c>
      <c r="G647">
        <v>1</v>
      </c>
      <c r="H647">
        <v>1</v>
      </c>
      <c r="I647" t="s">
        <v>662</v>
      </c>
      <c r="J647" t="s">
        <v>3</v>
      </c>
      <c r="K647" t="s">
        <v>663</v>
      </c>
      <c r="L647">
        <v>1369</v>
      </c>
      <c r="N647">
        <v>1013</v>
      </c>
      <c r="O647" t="s">
        <v>623</v>
      </c>
      <c r="P647" t="s">
        <v>623</v>
      </c>
      <c r="Q647">
        <v>1</v>
      </c>
      <c r="W647">
        <v>0</v>
      </c>
      <c r="X647">
        <v>489703996</v>
      </c>
      <c r="Y647">
        <v>11.407999999999999</v>
      </c>
      <c r="AA647">
        <v>0</v>
      </c>
      <c r="AB647">
        <v>0</v>
      </c>
      <c r="AC647">
        <v>0</v>
      </c>
      <c r="AD647">
        <v>9.6199999999999992</v>
      </c>
      <c r="AE647">
        <v>0</v>
      </c>
      <c r="AF647">
        <v>0</v>
      </c>
      <c r="AG647">
        <v>0</v>
      </c>
      <c r="AH647">
        <v>9.6199999999999992</v>
      </c>
      <c r="AI647">
        <v>1</v>
      </c>
      <c r="AJ647">
        <v>1</v>
      </c>
      <c r="AK647">
        <v>1</v>
      </c>
      <c r="AL647">
        <v>1</v>
      </c>
      <c r="AN647">
        <v>0</v>
      </c>
      <c r="AO647">
        <v>1</v>
      </c>
      <c r="AP647">
        <v>1</v>
      </c>
      <c r="AQ647">
        <v>0</v>
      </c>
      <c r="AR647">
        <v>0</v>
      </c>
      <c r="AS647" t="s">
        <v>3</v>
      </c>
      <c r="AT647">
        <v>9.92</v>
      </c>
      <c r="AU647" t="s">
        <v>24</v>
      </c>
      <c r="AV647">
        <v>1</v>
      </c>
      <c r="AW647">
        <v>2</v>
      </c>
      <c r="AX647">
        <v>76149037</v>
      </c>
      <c r="AY647">
        <v>1</v>
      </c>
      <c r="AZ647">
        <v>0</v>
      </c>
      <c r="BA647">
        <v>655</v>
      </c>
      <c r="BB647">
        <v>0</v>
      </c>
      <c r="BC647">
        <v>0</v>
      </c>
      <c r="BD647">
        <v>0</v>
      </c>
      <c r="BE647">
        <v>0</v>
      </c>
      <c r="BF647">
        <v>0</v>
      </c>
      <c r="BG647">
        <v>0</v>
      </c>
      <c r="BH647">
        <v>0</v>
      </c>
      <c r="BI647">
        <v>0</v>
      </c>
      <c r="BJ647">
        <v>0</v>
      </c>
      <c r="BK647">
        <v>0</v>
      </c>
      <c r="BL647">
        <v>0</v>
      </c>
      <c r="BM647">
        <v>0</v>
      </c>
      <c r="BN647">
        <v>0</v>
      </c>
      <c r="BO647">
        <v>0</v>
      </c>
      <c r="BP647">
        <v>0</v>
      </c>
      <c r="BQ647">
        <v>0</v>
      </c>
      <c r="BR647">
        <v>0</v>
      </c>
      <c r="BS647">
        <v>0</v>
      </c>
      <c r="BT647">
        <v>0</v>
      </c>
      <c r="BU647">
        <v>0</v>
      </c>
      <c r="BV647">
        <v>0</v>
      </c>
      <c r="BW647">
        <v>0</v>
      </c>
      <c r="CX647">
        <f>Y647*Source!I290</f>
        <v>6.3884800000000004</v>
      </c>
      <c r="CY647">
        <f>AD647</f>
        <v>9.6199999999999992</v>
      </c>
      <c r="CZ647">
        <f>AH647</f>
        <v>9.6199999999999992</v>
      </c>
      <c r="DA647">
        <f>AL647</f>
        <v>1</v>
      </c>
      <c r="DB647">
        <f t="shared" ref="DB647:DB652" si="73">ROUND((ROUND(AT647*CZ647,2)*1.15),6)</f>
        <v>109.7445</v>
      </c>
      <c r="DC647">
        <f t="shared" ref="DC647:DC652" si="74">ROUND((ROUND(AT647*AG647,2)*1.15),6)</f>
        <v>0</v>
      </c>
    </row>
    <row r="648" spans="1:107" x14ac:dyDescent="0.2">
      <c r="A648">
        <f>ROW(Source!A290)</f>
        <v>290</v>
      </c>
      <c r="B648">
        <v>76147894</v>
      </c>
      <c r="C648">
        <v>76149026</v>
      </c>
      <c r="D648">
        <v>121548</v>
      </c>
      <c r="E648">
        <v>1</v>
      </c>
      <c r="F648">
        <v>1</v>
      </c>
      <c r="G648">
        <v>1</v>
      </c>
      <c r="H648">
        <v>1</v>
      </c>
      <c r="I648" t="s">
        <v>30</v>
      </c>
      <c r="J648" t="s">
        <v>3</v>
      </c>
      <c r="K648" t="s">
        <v>628</v>
      </c>
      <c r="L648">
        <v>608254</v>
      </c>
      <c r="N648">
        <v>1013</v>
      </c>
      <c r="O648" t="s">
        <v>629</v>
      </c>
      <c r="P648" t="s">
        <v>629</v>
      </c>
      <c r="Q648">
        <v>1</v>
      </c>
      <c r="W648">
        <v>0</v>
      </c>
      <c r="X648">
        <v>-185737400</v>
      </c>
      <c r="Y648">
        <v>0.22999999999999998</v>
      </c>
      <c r="AA648">
        <v>0</v>
      </c>
      <c r="AB648">
        <v>0</v>
      </c>
      <c r="AC648">
        <v>0</v>
      </c>
      <c r="AD648">
        <v>0</v>
      </c>
      <c r="AE648">
        <v>0</v>
      </c>
      <c r="AF648">
        <v>0</v>
      </c>
      <c r="AG648">
        <v>0</v>
      </c>
      <c r="AH648">
        <v>0</v>
      </c>
      <c r="AI648">
        <v>1</v>
      </c>
      <c r="AJ648">
        <v>1</v>
      </c>
      <c r="AK648">
        <v>1</v>
      </c>
      <c r="AL648">
        <v>1</v>
      </c>
      <c r="AN648">
        <v>0</v>
      </c>
      <c r="AO648">
        <v>1</v>
      </c>
      <c r="AP648">
        <v>1</v>
      </c>
      <c r="AQ648">
        <v>0</v>
      </c>
      <c r="AR648">
        <v>0</v>
      </c>
      <c r="AS648" t="s">
        <v>3</v>
      </c>
      <c r="AT648">
        <v>0.2</v>
      </c>
      <c r="AU648" t="s">
        <v>24</v>
      </c>
      <c r="AV648">
        <v>2</v>
      </c>
      <c r="AW648">
        <v>2</v>
      </c>
      <c r="AX648">
        <v>76149038</v>
      </c>
      <c r="AY648">
        <v>1</v>
      </c>
      <c r="AZ648">
        <v>0</v>
      </c>
      <c r="BA648">
        <v>656</v>
      </c>
      <c r="BB648">
        <v>0</v>
      </c>
      <c r="BC648">
        <v>0</v>
      </c>
      <c r="BD648">
        <v>0</v>
      </c>
      <c r="BE648">
        <v>0</v>
      </c>
      <c r="BF648">
        <v>0</v>
      </c>
      <c r="BG648">
        <v>0</v>
      </c>
      <c r="BH648">
        <v>0</v>
      </c>
      <c r="BI648">
        <v>0</v>
      </c>
      <c r="BJ648">
        <v>0</v>
      </c>
      <c r="BK648">
        <v>0</v>
      </c>
      <c r="BL648">
        <v>0</v>
      </c>
      <c r="BM648">
        <v>0</v>
      </c>
      <c r="BN648">
        <v>0</v>
      </c>
      <c r="BO648">
        <v>0</v>
      </c>
      <c r="BP648">
        <v>0</v>
      </c>
      <c r="BQ648">
        <v>0</v>
      </c>
      <c r="BR648">
        <v>0</v>
      </c>
      <c r="BS648">
        <v>0</v>
      </c>
      <c r="BT648">
        <v>0</v>
      </c>
      <c r="BU648">
        <v>0</v>
      </c>
      <c r="BV648">
        <v>0</v>
      </c>
      <c r="BW648">
        <v>0</v>
      </c>
      <c r="CX648">
        <f>Y648*Source!I290</f>
        <v>0.1288</v>
      </c>
      <c r="CY648">
        <f>AD648</f>
        <v>0</v>
      </c>
      <c r="CZ648">
        <f>AH648</f>
        <v>0</v>
      </c>
      <c r="DA648">
        <f>AL648</f>
        <v>1</v>
      </c>
      <c r="DB648">
        <f t="shared" si="73"/>
        <v>0</v>
      </c>
      <c r="DC648">
        <f t="shared" si="74"/>
        <v>0</v>
      </c>
    </row>
    <row r="649" spans="1:107" x14ac:dyDescent="0.2">
      <c r="A649">
        <f>ROW(Source!A290)</f>
        <v>290</v>
      </c>
      <c r="B649">
        <v>76147894</v>
      </c>
      <c r="C649">
        <v>76149026</v>
      </c>
      <c r="D649">
        <v>48975304</v>
      </c>
      <c r="E649">
        <v>1</v>
      </c>
      <c r="F649">
        <v>1</v>
      </c>
      <c r="G649">
        <v>1</v>
      </c>
      <c r="H649">
        <v>2</v>
      </c>
      <c r="I649" t="s">
        <v>664</v>
      </c>
      <c r="J649" t="s">
        <v>665</v>
      </c>
      <c r="K649" t="s">
        <v>666</v>
      </c>
      <c r="L649">
        <v>1368</v>
      </c>
      <c r="N649">
        <v>1011</v>
      </c>
      <c r="O649" t="s">
        <v>633</v>
      </c>
      <c r="P649" t="s">
        <v>633</v>
      </c>
      <c r="Q649">
        <v>1</v>
      </c>
      <c r="W649">
        <v>0</v>
      </c>
      <c r="X649">
        <v>-1000709144</v>
      </c>
      <c r="Y649">
        <v>0.22999999999999998</v>
      </c>
      <c r="AA649">
        <v>0</v>
      </c>
      <c r="AB649">
        <v>134.65</v>
      </c>
      <c r="AC649">
        <v>13.5</v>
      </c>
      <c r="AD649">
        <v>0</v>
      </c>
      <c r="AE649">
        <v>0</v>
      </c>
      <c r="AF649">
        <v>134.65</v>
      </c>
      <c r="AG649">
        <v>13.5</v>
      </c>
      <c r="AH649">
        <v>0</v>
      </c>
      <c r="AI649">
        <v>1</v>
      </c>
      <c r="AJ649">
        <v>1</v>
      </c>
      <c r="AK649">
        <v>1</v>
      </c>
      <c r="AL649">
        <v>1</v>
      </c>
      <c r="AN649">
        <v>0</v>
      </c>
      <c r="AO649">
        <v>1</v>
      </c>
      <c r="AP649">
        <v>1</v>
      </c>
      <c r="AQ649">
        <v>0</v>
      </c>
      <c r="AR649">
        <v>0</v>
      </c>
      <c r="AS649" t="s">
        <v>3</v>
      </c>
      <c r="AT649">
        <v>0.2</v>
      </c>
      <c r="AU649" t="s">
        <v>24</v>
      </c>
      <c r="AV649">
        <v>0</v>
      </c>
      <c r="AW649">
        <v>2</v>
      </c>
      <c r="AX649">
        <v>76149039</v>
      </c>
      <c r="AY649">
        <v>1</v>
      </c>
      <c r="AZ649">
        <v>0</v>
      </c>
      <c r="BA649">
        <v>657</v>
      </c>
      <c r="BB649">
        <v>0</v>
      </c>
      <c r="BC649">
        <v>0</v>
      </c>
      <c r="BD649">
        <v>0</v>
      </c>
      <c r="BE649">
        <v>0</v>
      </c>
      <c r="BF649">
        <v>0</v>
      </c>
      <c r="BG649">
        <v>0</v>
      </c>
      <c r="BH649">
        <v>0</v>
      </c>
      <c r="BI649">
        <v>0</v>
      </c>
      <c r="BJ649">
        <v>0</v>
      </c>
      <c r="BK649">
        <v>0</v>
      </c>
      <c r="BL649">
        <v>0</v>
      </c>
      <c r="BM649">
        <v>0</v>
      </c>
      <c r="BN649">
        <v>0</v>
      </c>
      <c r="BO649">
        <v>0</v>
      </c>
      <c r="BP649">
        <v>0</v>
      </c>
      <c r="BQ649">
        <v>0</v>
      </c>
      <c r="BR649">
        <v>0</v>
      </c>
      <c r="BS649">
        <v>0</v>
      </c>
      <c r="BT649">
        <v>0</v>
      </c>
      <c r="BU649">
        <v>0</v>
      </c>
      <c r="BV649">
        <v>0</v>
      </c>
      <c r="BW649">
        <v>0</v>
      </c>
      <c r="CX649">
        <f>Y649*Source!I290</f>
        <v>0.1288</v>
      </c>
      <c r="CY649">
        <f>AB649</f>
        <v>134.65</v>
      </c>
      <c r="CZ649">
        <f>AF649</f>
        <v>134.65</v>
      </c>
      <c r="DA649">
        <f>AJ649</f>
        <v>1</v>
      </c>
      <c r="DB649">
        <f t="shared" si="73"/>
        <v>30.9695</v>
      </c>
      <c r="DC649">
        <f t="shared" si="74"/>
        <v>3.105</v>
      </c>
    </row>
    <row r="650" spans="1:107" x14ac:dyDescent="0.2">
      <c r="A650">
        <f>ROW(Source!A290)</f>
        <v>290</v>
      </c>
      <c r="B650">
        <v>76147894</v>
      </c>
      <c r="C650">
        <v>76149026</v>
      </c>
      <c r="D650">
        <v>48975402</v>
      </c>
      <c r="E650">
        <v>1</v>
      </c>
      <c r="F650">
        <v>1</v>
      </c>
      <c r="G650">
        <v>1</v>
      </c>
      <c r="H650">
        <v>2</v>
      </c>
      <c r="I650" t="s">
        <v>667</v>
      </c>
      <c r="J650" t="s">
        <v>668</v>
      </c>
      <c r="K650" t="s">
        <v>669</v>
      </c>
      <c r="L650">
        <v>1368</v>
      </c>
      <c r="N650">
        <v>1011</v>
      </c>
      <c r="O650" t="s">
        <v>633</v>
      </c>
      <c r="P650" t="s">
        <v>633</v>
      </c>
      <c r="Q650">
        <v>1</v>
      </c>
      <c r="W650">
        <v>0</v>
      </c>
      <c r="X650">
        <v>2115864394</v>
      </c>
      <c r="Y650">
        <v>2.76</v>
      </c>
      <c r="AA650">
        <v>0</v>
      </c>
      <c r="AB650">
        <v>0.9</v>
      </c>
      <c r="AC650">
        <v>0</v>
      </c>
      <c r="AD650">
        <v>0</v>
      </c>
      <c r="AE650">
        <v>0</v>
      </c>
      <c r="AF650">
        <v>0.9</v>
      </c>
      <c r="AG650">
        <v>0</v>
      </c>
      <c r="AH650">
        <v>0</v>
      </c>
      <c r="AI650">
        <v>1</v>
      </c>
      <c r="AJ650">
        <v>1</v>
      </c>
      <c r="AK650">
        <v>1</v>
      </c>
      <c r="AL650">
        <v>1</v>
      </c>
      <c r="AN650">
        <v>0</v>
      </c>
      <c r="AO650">
        <v>1</v>
      </c>
      <c r="AP650">
        <v>1</v>
      </c>
      <c r="AQ650">
        <v>0</v>
      </c>
      <c r="AR650">
        <v>0</v>
      </c>
      <c r="AS650" t="s">
        <v>3</v>
      </c>
      <c r="AT650">
        <v>2.4</v>
      </c>
      <c r="AU650" t="s">
        <v>24</v>
      </c>
      <c r="AV650">
        <v>0</v>
      </c>
      <c r="AW650">
        <v>2</v>
      </c>
      <c r="AX650">
        <v>76149040</v>
      </c>
      <c r="AY650">
        <v>1</v>
      </c>
      <c r="AZ650">
        <v>0</v>
      </c>
      <c r="BA650">
        <v>658</v>
      </c>
      <c r="BB650">
        <v>0</v>
      </c>
      <c r="BC650">
        <v>0</v>
      </c>
      <c r="BD650">
        <v>0</v>
      </c>
      <c r="BE650">
        <v>0</v>
      </c>
      <c r="BF650">
        <v>0</v>
      </c>
      <c r="BG650">
        <v>0</v>
      </c>
      <c r="BH650">
        <v>0</v>
      </c>
      <c r="BI650">
        <v>0</v>
      </c>
      <c r="BJ650">
        <v>0</v>
      </c>
      <c r="BK650">
        <v>0</v>
      </c>
      <c r="BL650">
        <v>0</v>
      </c>
      <c r="BM650">
        <v>0</v>
      </c>
      <c r="BN650">
        <v>0</v>
      </c>
      <c r="BO650">
        <v>0</v>
      </c>
      <c r="BP650">
        <v>0</v>
      </c>
      <c r="BQ650">
        <v>0</v>
      </c>
      <c r="BR650">
        <v>0</v>
      </c>
      <c r="BS650">
        <v>0</v>
      </c>
      <c r="BT650">
        <v>0</v>
      </c>
      <c r="BU650">
        <v>0</v>
      </c>
      <c r="BV650">
        <v>0</v>
      </c>
      <c r="BW650">
        <v>0</v>
      </c>
      <c r="CX650">
        <f>Y650*Source!I290</f>
        <v>1.5456000000000001</v>
      </c>
      <c r="CY650">
        <f>AB650</f>
        <v>0.9</v>
      </c>
      <c r="CZ650">
        <f>AF650</f>
        <v>0.9</v>
      </c>
      <c r="DA650">
        <f>AJ650</f>
        <v>1</v>
      </c>
      <c r="DB650">
        <f t="shared" si="73"/>
        <v>2.484</v>
      </c>
      <c r="DC650">
        <f t="shared" si="74"/>
        <v>0</v>
      </c>
    </row>
    <row r="651" spans="1:107" x14ac:dyDescent="0.2">
      <c r="A651">
        <f>ROW(Source!A290)</f>
        <v>290</v>
      </c>
      <c r="B651">
        <v>76147894</v>
      </c>
      <c r="C651">
        <v>76149026</v>
      </c>
      <c r="D651">
        <v>48975416</v>
      </c>
      <c r="E651">
        <v>1</v>
      </c>
      <c r="F651">
        <v>1</v>
      </c>
      <c r="G651">
        <v>1</v>
      </c>
      <c r="H651">
        <v>2</v>
      </c>
      <c r="I651" t="s">
        <v>781</v>
      </c>
      <c r="J651" t="s">
        <v>782</v>
      </c>
      <c r="K651" t="s">
        <v>783</v>
      </c>
      <c r="L651">
        <v>1368</v>
      </c>
      <c r="N651">
        <v>1011</v>
      </c>
      <c r="O651" t="s">
        <v>633</v>
      </c>
      <c r="P651" t="s">
        <v>633</v>
      </c>
      <c r="Q651">
        <v>1</v>
      </c>
      <c r="W651">
        <v>0</v>
      </c>
      <c r="X651">
        <v>420715911</v>
      </c>
      <c r="Y651">
        <v>2.76</v>
      </c>
      <c r="AA651">
        <v>0</v>
      </c>
      <c r="AB651">
        <v>3.28</v>
      </c>
      <c r="AC651">
        <v>0</v>
      </c>
      <c r="AD651">
        <v>0</v>
      </c>
      <c r="AE651">
        <v>0</v>
      </c>
      <c r="AF651">
        <v>3.28</v>
      </c>
      <c r="AG651">
        <v>0</v>
      </c>
      <c r="AH651">
        <v>0</v>
      </c>
      <c r="AI651">
        <v>1</v>
      </c>
      <c r="AJ651">
        <v>1</v>
      </c>
      <c r="AK651">
        <v>1</v>
      </c>
      <c r="AL651">
        <v>1</v>
      </c>
      <c r="AN651">
        <v>0</v>
      </c>
      <c r="AO651">
        <v>1</v>
      </c>
      <c r="AP651">
        <v>1</v>
      </c>
      <c r="AQ651">
        <v>0</v>
      </c>
      <c r="AR651">
        <v>0</v>
      </c>
      <c r="AS651" t="s">
        <v>3</v>
      </c>
      <c r="AT651">
        <v>2.4</v>
      </c>
      <c r="AU651" t="s">
        <v>24</v>
      </c>
      <c r="AV651">
        <v>0</v>
      </c>
      <c r="AW651">
        <v>2</v>
      </c>
      <c r="AX651">
        <v>76149041</v>
      </c>
      <c r="AY651">
        <v>1</v>
      </c>
      <c r="AZ651">
        <v>0</v>
      </c>
      <c r="BA651">
        <v>659</v>
      </c>
      <c r="BB651">
        <v>0</v>
      </c>
      <c r="BC651">
        <v>0</v>
      </c>
      <c r="BD651">
        <v>0</v>
      </c>
      <c r="BE651">
        <v>0</v>
      </c>
      <c r="BF651">
        <v>0</v>
      </c>
      <c r="BG651">
        <v>0</v>
      </c>
      <c r="BH651">
        <v>0</v>
      </c>
      <c r="BI651">
        <v>0</v>
      </c>
      <c r="BJ651">
        <v>0</v>
      </c>
      <c r="BK651">
        <v>0</v>
      </c>
      <c r="BL651">
        <v>0</v>
      </c>
      <c r="BM651">
        <v>0</v>
      </c>
      <c r="BN651">
        <v>0</v>
      </c>
      <c r="BO651">
        <v>0</v>
      </c>
      <c r="BP651">
        <v>0</v>
      </c>
      <c r="BQ651">
        <v>0</v>
      </c>
      <c r="BR651">
        <v>0</v>
      </c>
      <c r="BS651">
        <v>0</v>
      </c>
      <c r="BT651">
        <v>0</v>
      </c>
      <c r="BU651">
        <v>0</v>
      </c>
      <c r="BV651">
        <v>0</v>
      </c>
      <c r="BW651">
        <v>0</v>
      </c>
      <c r="CX651">
        <f>Y651*Source!I290</f>
        <v>1.5456000000000001</v>
      </c>
      <c r="CY651">
        <f>AB651</f>
        <v>3.28</v>
      </c>
      <c r="CZ651">
        <f>AF651</f>
        <v>3.28</v>
      </c>
      <c r="DA651">
        <f>AJ651</f>
        <v>1</v>
      </c>
      <c r="DB651">
        <f t="shared" si="73"/>
        <v>9.0504999999999995</v>
      </c>
      <c r="DC651">
        <f t="shared" si="74"/>
        <v>0</v>
      </c>
    </row>
    <row r="652" spans="1:107" x14ac:dyDescent="0.2">
      <c r="A652">
        <f>ROW(Source!A290)</f>
        <v>290</v>
      </c>
      <c r="B652">
        <v>76147894</v>
      </c>
      <c r="C652">
        <v>76149026</v>
      </c>
      <c r="D652">
        <v>48977174</v>
      </c>
      <c r="E652">
        <v>1</v>
      </c>
      <c r="F652">
        <v>1</v>
      </c>
      <c r="G652">
        <v>1</v>
      </c>
      <c r="H652">
        <v>2</v>
      </c>
      <c r="I652" t="s">
        <v>676</v>
      </c>
      <c r="J652" t="s">
        <v>677</v>
      </c>
      <c r="K652" t="s">
        <v>678</v>
      </c>
      <c r="L652">
        <v>1368</v>
      </c>
      <c r="N652">
        <v>1011</v>
      </c>
      <c r="O652" t="s">
        <v>633</v>
      </c>
      <c r="P652" t="s">
        <v>633</v>
      </c>
      <c r="Q652">
        <v>1</v>
      </c>
      <c r="W652">
        <v>0</v>
      </c>
      <c r="X652">
        <v>82797005</v>
      </c>
      <c r="Y652">
        <v>0.22999999999999998</v>
      </c>
      <c r="AA652">
        <v>0</v>
      </c>
      <c r="AB652">
        <v>87.17</v>
      </c>
      <c r="AC652">
        <v>11.6</v>
      </c>
      <c r="AD652">
        <v>0</v>
      </c>
      <c r="AE652">
        <v>0</v>
      </c>
      <c r="AF652">
        <v>87.17</v>
      </c>
      <c r="AG652">
        <v>11.6</v>
      </c>
      <c r="AH652">
        <v>0</v>
      </c>
      <c r="AI652">
        <v>1</v>
      </c>
      <c r="AJ652">
        <v>1</v>
      </c>
      <c r="AK652">
        <v>1</v>
      </c>
      <c r="AL652">
        <v>1</v>
      </c>
      <c r="AN652">
        <v>0</v>
      </c>
      <c r="AO652">
        <v>1</v>
      </c>
      <c r="AP652">
        <v>1</v>
      </c>
      <c r="AQ652">
        <v>0</v>
      </c>
      <c r="AR652">
        <v>0</v>
      </c>
      <c r="AS652" t="s">
        <v>3</v>
      </c>
      <c r="AT652">
        <v>0.2</v>
      </c>
      <c r="AU652" t="s">
        <v>24</v>
      </c>
      <c r="AV652">
        <v>0</v>
      </c>
      <c r="AW652">
        <v>2</v>
      </c>
      <c r="AX652">
        <v>76149042</v>
      </c>
      <c r="AY652">
        <v>1</v>
      </c>
      <c r="AZ652">
        <v>0</v>
      </c>
      <c r="BA652">
        <v>660</v>
      </c>
      <c r="BB652">
        <v>0</v>
      </c>
      <c r="BC652">
        <v>0</v>
      </c>
      <c r="BD652">
        <v>0</v>
      </c>
      <c r="BE652">
        <v>0</v>
      </c>
      <c r="BF652">
        <v>0</v>
      </c>
      <c r="BG652">
        <v>0</v>
      </c>
      <c r="BH652">
        <v>0</v>
      </c>
      <c r="BI652">
        <v>0</v>
      </c>
      <c r="BJ652">
        <v>0</v>
      </c>
      <c r="BK652">
        <v>0</v>
      </c>
      <c r="BL652">
        <v>0</v>
      </c>
      <c r="BM652">
        <v>0</v>
      </c>
      <c r="BN652">
        <v>0</v>
      </c>
      <c r="BO652">
        <v>0</v>
      </c>
      <c r="BP652">
        <v>0</v>
      </c>
      <c r="BQ652">
        <v>0</v>
      </c>
      <c r="BR652">
        <v>0</v>
      </c>
      <c r="BS652">
        <v>0</v>
      </c>
      <c r="BT652">
        <v>0</v>
      </c>
      <c r="BU652">
        <v>0</v>
      </c>
      <c r="BV652">
        <v>0</v>
      </c>
      <c r="BW652">
        <v>0</v>
      </c>
      <c r="CX652">
        <f>Y652*Source!I290</f>
        <v>0.1288</v>
      </c>
      <c r="CY652">
        <f>AB652</f>
        <v>87.17</v>
      </c>
      <c r="CZ652">
        <f>AF652</f>
        <v>87.17</v>
      </c>
      <c r="DA652">
        <f>AJ652</f>
        <v>1</v>
      </c>
      <c r="DB652">
        <f t="shared" si="73"/>
        <v>20.044499999999999</v>
      </c>
      <c r="DC652">
        <f t="shared" si="74"/>
        <v>2.6680000000000001</v>
      </c>
    </row>
    <row r="653" spans="1:107" x14ac:dyDescent="0.2">
      <c r="A653">
        <f>ROW(Source!A290)</f>
        <v>290</v>
      </c>
      <c r="B653">
        <v>76147894</v>
      </c>
      <c r="C653">
        <v>76149026</v>
      </c>
      <c r="D653">
        <v>48903634</v>
      </c>
      <c r="E653">
        <v>1</v>
      </c>
      <c r="F653">
        <v>1</v>
      </c>
      <c r="G653">
        <v>1</v>
      </c>
      <c r="H653">
        <v>3</v>
      </c>
      <c r="I653" t="s">
        <v>679</v>
      </c>
      <c r="J653" t="s">
        <v>680</v>
      </c>
      <c r="K653" t="s">
        <v>681</v>
      </c>
      <c r="L653">
        <v>1308</v>
      </c>
      <c r="N653">
        <v>1003</v>
      </c>
      <c r="O653" t="s">
        <v>345</v>
      </c>
      <c r="P653" t="s">
        <v>345</v>
      </c>
      <c r="Q653">
        <v>100</v>
      </c>
      <c r="W653">
        <v>0</v>
      </c>
      <c r="X653">
        <v>96057515</v>
      </c>
      <c r="Y653">
        <v>9.5999999999999992E-3</v>
      </c>
      <c r="AA653">
        <v>120</v>
      </c>
      <c r="AB653">
        <v>0</v>
      </c>
      <c r="AC653">
        <v>0</v>
      </c>
      <c r="AD653">
        <v>0</v>
      </c>
      <c r="AE653">
        <v>120</v>
      </c>
      <c r="AF653">
        <v>0</v>
      </c>
      <c r="AG653">
        <v>0</v>
      </c>
      <c r="AH653">
        <v>0</v>
      </c>
      <c r="AI653">
        <v>1</v>
      </c>
      <c r="AJ653">
        <v>1</v>
      </c>
      <c r="AK653">
        <v>1</v>
      </c>
      <c r="AL653">
        <v>1</v>
      </c>
      <c r="AN653">
        <v>0</v>
      </c>
      <c r="AO653">
        <v>1</v>
      </c>
      <c r="AP653">
        <v>0</v>
      </c>
      <c r="AQ653">
        <v>0</v>
      </c>
      <c r="AR653">
        <v>0</v>
      </c>
      <c r="AS653" t="s">
        <v>3</v>
      </c>
      <c r="AT653">
        <v>9.5999999999999992E-3</v>
      </c>
      <c r="AU653" t="s">
        <v>3</v>
      </c>
      <c r="AV653">
        <v>0</v>
      </c>
      <c r="AW653">
        <v>2</v>
      </c>
      <c r="AX653">
        <v>76149043</v>
      </c>
      <c r="AY653">
        <v>1</v>
      </c>
      <c r="AZ653">
        <v>0</v>
      </c>
      <c r="BA653">
        <v>661</v>
      </c>
      <c r="BB653">
        <v>0</v>
      </c>
      <c r="BC653">
        <v>0</v>
      </c>
      <c r="BD653">
        <v>0</v>
      </c>
      <c r="BE653">
        <v>0</v>
      </c>
      <c r="BF653">
        <v>0</v>
      </c>
      <c r="BG653">
        <v>0</v>
      </c>
      <c r="BH653">
        <v>0</v>
      </c>
      <c r="BI653">
        <v>0</v>
      </c>
      <c r="BJ653">
        <v>0</v>
      </c>
      <c r="BK653">
        <v>0</v>
      </c>
      <c r="BL653">
        <v>0</v>
      </c>
      <c r="BM653">
        <v>0</v>
      </c>
      <c r="BN653">
        <v>0</v>
      </c>
      <c r="BO653">
        <v>0</v>
      </c>
      <c r="BP653">
        <v>0</v>
      </c>
      <c r="BQ653">
        <v>0</v>
      </c>
      <c r="BR653">
        <v>0</v>
      </c>
      <c r="BS653">
        <v>0</v>
      </c>
      <c r="BT653">
        <v>0</v>
      </c>
      <c r="BU653">
        <v>0</v>
      </c>
      <c r="BV653">
        <v>0</v>
      </c>
      <c r="BW653">
        <v>0</v>
      </c>
      <c r="CX653">
        <f>Y653*Source!I290</f>
        <v>5.3759999999999997E-3</v>
      </c>
      <c r="CY653">
        <f>AA653</f>
        <v>120</v>
      </c>
      <c r="CZ653">
        <f>AE653</f>
        <v>120</v>
      </c>
      <c r="DA653">
        <f>AI653</f>
        <v>1</v>
      </c>
      <c r="DB653">
        <f>ROUND(ROUND(AT653*CZ653,2),6)</f>
        <v>1.1499999999999999</v>
      </c>
      <c r="DC653">
        <f>ROUND(ROUND(AT653*AG653,2),6)</f>
        <v>0</v>
      </c>
    </row>
    <row r="654" spans="1:107" x14ac:dyDescent="0.2">
      <c r="A654">
        <f>ROW(Source!A290)</f>
        <v>290</v>
      </c>
      <c r="B654">
        <v>76147894</v>
      </c>
      <c r="C654">
        <v>76149026</v>
      </c>
      <c r="D654">
        <v>48915251</v>
      </c>
      <c r="E654">
        <v>1</v>
      </c>
      <c r="F654">
        <v>1</v>
      </c>
      <c r="G654">
        <v>1</v>
      </c>
      <c r="H654">
        <v>3</v>
      </c>
      <c r="I654" t="s">
        <v>682</v>
      </c>
      <c r="J654" t="s">
        <v>683</v>
      </c>
      <c r="K654" t="s">
        <v>684</v>
      </c>
      <c r="L654">
        <v>1348</v>
      </c>
      <c r="N654">
        <v>1009</v>
      </c>
      <c r="O654" t="s">
        <v>362</v>
      </c>
      <c r="P654" t="s">
        <v>362</v>
      </c>
      <c r="Q654">
        <v>1000</v>
      </c>
      <c r="W654">
        <v>0</v>
      </c>
      <c r="X654">
        <v>-1424823927</v>
      </c>
      <c r="Y654">
        <v>6.0000000000000002E-5</v>
      </c>
      <c r="AA654">
        <v>7826.9</v>
      </c>
      <c r="AB654">
        <v>0</v>
      </c>
      <c r="AC654">
        <v>0</v>
      </c>
      <c r="AD654">
        <v>0</v>
      </c>
      <c r="AE654">
        <v>7826.9</v>
      </c>
      <c r="AF654">
        <v>0</v>
      </c>
      <c r="AG654">
        <v>0</v>
      </c>
      <c r="AH654">
        <v>0</v>
      </c>
      <c r="AI654">
        <v>1</v>
      </c>
      <c r="AJ654">
        <v>1</v>
      </c>
      <c r="AK654">
        <v>1</v>
      </c>
      <c r="AL654">
        <v>1</v>
      </c>
      <c r="AN654">
        <v>0</v>
      </c>
      <c r="AO654">
        <v>1</v>
      </c>
      <c r="AP654">
        <v>0</v>
      </c>
      <c r="AQ654">
        <v>0</v>
      </c>
      <c r="AR654">
        <v>0</v>
      </c>
      <c r="AS654" t="s">
        <v>3</v>
      </c>
      <c r="AT654">
        <v>6.0000000000000002E-5</v>
      </c>
      <c r="AU654" t="s">
        <v>3</v>
      </c>
      <c r="AV654">
        <v>0</v>
      </c>
      <c r="AW654">
        <v>2</v>
      </c>
      <c r="AX654">
        <v>76149044</v>
      </c>
      <c r="AY654">
        <v>1</v>
      </c>
      <c r="AZ654">
        <v>0</v>
      </c>
      <c r="BA654">
        <v>662</v>
      </c>
      <c r="BB654">
        <v>0</v>
      </c>
      <c r="BC654">
        <v>0</v>
      </c>
      <c r="BD654">
        <v>0</v>
      </c>
      <c r="BE654">
        <v>0</v>
      </c>
      <c r="BF654">
        <v>0</v>
      </c>
      <c r="BG654">
        <v>0</v>
      </c>
      <c r="BH654">
        <v>0</v>
      </c>
      <c r="BI654">
        <v>0</v>
      </c>
      <c r="BJ654">
        <v>0</v>
      </c>
      <c r="BK654">
        <v>0</v>
      </c>
      <c r="BL654">
        <v>0</v>
      </c>
      <c r="BM654">
        <v>0</v>
      </c>
      <c r="BN654">
        <v>0</v>
      </c>
      <c r="BO654">
        <v>0</v>
      </c>
      <c r="BP654">
        <v>0</v>
      </c>
      <c r="BQ654">
        <v>0</v>
      </c>
      <c r="BR654">
        <v>0</v>
      </c>
      <c r="BS654">
        <v>0</v>
      </c>
      <c r="BT654">
        <v>0</v>
      </c>
      <c r="BU654">
        <v>0</v>
      </c>
      <c r="BV654">
        <v>0</v>
      </c>
      <c r="BW654">
        <v>0</v>
      </c>
      <c r="CX654">
        <f>Y654*Source!I290</f>
        <v>3.3600000000000004E-5</v>
      </c>
      <c r="CY654">
        <f>AA654</f>
        <v>7826.9</v>
      </c>
      <c r="CZ654">
        <f>AE654</f>
        <v>7826.9</v>
      </c>
      <c r="DA654">
        <f>AI654</f>
        <v>1</v>
      </c>
      <c r="DB654">
        <f>ROUND(ROUND(AT654*CZ654,2),6)</f>
        <v>0.47</v>
      </c>
      <c r="DC654">
        <f>ROUND(ROUND(AT654*AG654,2),6)</f>
        <v>0</v>
      </c>
    </row>
    <row r="655" spans="1:107" x14ac:dyDescent="0.2">
      <c r="A655">
        <f>ROW(Source!A290)</f>
        <v>290</v>
      </c>
      <c r="B655">
        <v>76147894</v>
      </c>
      <c r="C655">
        <v>76149026</v>
      </c>
      <c r="D655">
        <v>48958748</v>
      </c>
      <c r="E655">
        <v>1</v>
      </c>
      <c r="F655">
        <v>1</v>
      </c>
      <c r="G655">
        <v>1</v>
      </c>
      <c r="H655">
        <v>3</v>
      </c>
      <c r="I655" t="s">
        <v>685</v>
      </c>
      <c r="J655" t="s">
        <v>686</v>
      </c>
      <c r="K655" t="s">
        <v>687</v>
      </c>
      <c r="L655">
        <v>1346</v>
      </c>
      <c r="N655">
        <v>1009</v>
      </c>
      <c r="O655" t="s">
        <v>414</v>
      </c>
      <c r="P655" t="s">
        <v>414</v>
      </c>
      <c r="Q655">
        <v>1</v>
      </c>
      <c r="W655">
        <v>0</v>
      </c>
      <c r="X655">
        <v>1811248231</v>
      </c>
      <c r="Y655">
        <v>0.5</v>
      </c>
      <c r="AA655">
        <v>68.05</v>
      </c>
      <c r="AB655">
        <v>0</v>
      </c>
      <c r="AC655">
        <v>0</v>
      </c>
      <c r="AD655">
        <v>0</v>
      </c>
      <c r="AE655">
        <v>68.05</v>
      </c>
      <c r="AF655">
        <v>0</v>
      </c>
      <c r="AG655">
        <v>0</v>
      </c>
      <c r="AH655">
        <v>0</v>
      </c>
      <c r="AI655">
        <v>1</v>
      </c>
      <c r="AJ655">
        <v>1</v>
      </c>
      <c r="AK655">
        <v>1</v>
      </c>
      <c r="AL655">
        <v>1</v>
      </c>
      <c r="AN655">
        <v>0</v>
      </c>
      <c r="AO655">
        <v>1</v>
      </c>
      <c r="AP655">
        <v>0</v>
      </c>
      <c r="AQ655">
        <v>0</v>
      </c>
      <c r="AR655">
        <v>0</v>
      </c>
      <c r="AS655" t="s">
        <v>3</v>
      </c>
      <c r="AT655">
        <v>0.5</v>
      </c>
      <c r="AU655" t="s">
        <v>3</v>
      </c>
      <c r="AV655">
        <v>0</v>
      </c>
      <c r="AW655">
        <v>2</v>
      </c>
      <c r="AX655">
        <v>76149045</v>
      </c>
      <c r="AY655">
        <v>1</v>
      </c>
      <c r="AZ655">
        <v>0</v>
      </c>
      <c r="BA655">
        <v>663</v>
      </c>
      <c r="BB655">
        <v>0</v>
      </c>
      <c r="BC655">
        <v>0</v>
      </c>
      <c r="BD655">
        <v>0</v>
      </c>
      <c r="BE655">
        <v>0</v>
      </c>
      <c r="BF655">
        <v>0</v>
      </c>
      <c r="BG655">
        <v>0</v>
      </c>
      <c r="BH655">
        <v>0</v>
      </c>
      <c r="BI655">
        <v>0</v>
      </c>
      <c r="BJ655">
        <v>0</v>
      </c>
      <c r="BK655">
        <v>0</v>
      </c>
      <c r="BL655">
        <v>0</v>
      </c>
      <c r="BM655">
        <v>0</v>
      </c>
      <c r="BN655">
        <v>0</v>
      </c>
      <c r="BO655">
        <v>0</v>
      </c>
      <c r="BP655">
        <v>0</v>
      </c>
      <c r="BQ655">
        <v>0</v>
      </c>
      <c r="BR655">
        <v>0</v>
      </c>
      <c r="BS655">
        <v>0</v>
      </c>
      <c r="BT655">
        <v>0</v>
      </c>
      <c r="BU655">
        <v>0</v>
      </c>
      <c r="BV655">
        <v>0</v>
      </c>
      <c r="BW655">
        <v>0</v>
      </c>
      <c r="CX655">
        <f>Y655*Source!I290</f>
        <v>0.28000000000000003</v>
      </c>
      <c r="CY655">
        <f>AA655</f>
        <v>68.05</v>
      </c>
      <c r="CZ655">
        <f>AE655</f>
        <v>68.05</v>
      </c>
      <c r="DA655">
        <f>AI655</f>
        <v>1</v>
      </c>
      <c r="DB655">
        <f>ROUND(ROUND(AT655*CZ655,2),6)</f>
        <v>34.03</v>
      </c>
      <c r="DC655">
        <f>ROUND(ROUND(AT655*AG655,2),6)</f>
        <v>0</v>
      </c>
    </row>
    <row r="656" spans="1:107" x14ac:dyDescent="0.2">
      <c r="A656">
        <f>ROW(Source!A290)</f>
        <v>290</v>
      </c>
      <c r="B656">
        <v>76147894</v>
      </c>
      <c r="C656">
        <v>76149026</v>
      </c>
      <c r="D656">
        <v>48974791</v>
      </c>
      <c r="E656">
        <v>1</v>
      </c>
      <c r="F656">
        <v>1</v>
      </c>
      <c r="G656">
        <v>1</v>
      </c>
      <c r="H656">
        <v>3</v>
      </c>
      <c r="I656" t="s">
        <v>658</v>
      </c>
      <c r="J656" t="s">
        <v>659</v>
      </c>
      <c r="K656" t="s">
        <v>660</v>
      </c>
      <c r="L656">
        <v>1374</v>
      </c>
      <c r="N656">
        <v>1013</v>
      </c>
      <c r="O656" t="s">
        <v>661</v>
      </c>
      <c r="P656" t="s">
        <v>661</v>
      </c>
      <c r="Q656">
        <v>1</v>
      </c>
      <c r="W656">
        <v>0</v>
      </c>
      <c r="X656">
        <v>-1347562341</v>
      </c>
      <c r="Y656">
        <v>1.91</v>
      </c>
      <c r="AA656">
        <v>1</v>
      </c>
      <c r="AB656">
        <v>0</v>
      </c>
      <c r="AC656">
        <v>0</v>
      </c>
      <c r="AD656">
        <v>0</v>
      </c>
      <c r="AE656">
        <v>1</v>
      </c>
      <c r="AF656">
        <v>0</v>
      </c>
      <c r="AG656">
        <v>0</v>
      </c>
      <c r="AH656">
        <v>0</v>
      </c>
      <c r="AI656">
        <v>1</v>
      </c>
      <c r="AJ656">
        <v>1</v>
      </c>
      <c r="AK656">
        <v>1</v>
      </c>
      <c r="AL656">
        <v>1</v>
      </c>
      <c r="AN656">
        <v>0</v>
      </c>
      <c r="AO656">
        <v>1</v>
      </c>
      <c r="AP656">
        <v>0</v>
      </c>
      <c r="AQ656">
        <v>0</v>
      </c>
      <c r="AR656">
        <v>0</v>
      </c>
      <c r="AS656" t="s">
        <v>3</v>
      </c>
      <c r="AT656">
        <v>1.91</v>
      </c>
      <c r="AU656" t="s">
        <v>3</v>
      </c>
      <c r="AV656">
        <v>0</v>
      </c>
      <c r="AW656">
        <v>2</v>
      </c>
      <c r="AX656">
        <v>76149046</v>
      </c>
      <c r="AY656">
        <v>1</v>
      </c>
      <c r="AZ656">
        <v>0</v>
      </c>
      <c r="BA656">
        <v>664</v>
      </c>
      <c r="BB656">
        <v>0</v>
      </c>
      <c r="BC656">
        <v>0</v>
      </c>
      <c r="BD656">
        <v>0</v>
      </c>
      <c r="BE656">
        <v>0</v>
      </c>
      <c r="BF656">
        <v>0</v>
      </c>
      <c r="BG656">
        <v>0</v>
      </c>
      <c r="BH656">
        <v>0</v>
      </c>
      <c r="BI656">
        <v>0</v>
      </c>
      <c r="BJ656">
        <v>0</v>
      </c>
      <c r="BK656">
        <v>0</v>
      </c>
      <c r="BL656">
        <v>0</v>
      </c>
      <c r="BM656">
        <v>0</v>
      </c>
      <c r="BN656">
        <v>0</v>
      </c>
      <c r="BO656">
        <v>0</v>
      </c>
      <c r="BP656">
        <v>0</v>
      </c>
      <c r="BQ656">
        <v>0</v>
      </c>
      <c r="BR656">
        <v>0</v>
      </c>
      <c r="BS656">
        <v>0</v>
      </c>
      <c r="BT656">
        <v>0</v>
      </c>
      <c r="BU656">
        <v>0</v>
      </c>
      <c r="BV656">
        <v>0</v>
      </c>
      <c r="BW656">
        <v>0</v>
      </c>
      <c r="CX656">
        <f>Y656*Source!I290</f>
        <v>1.0696000000000001</v>
      </c>
      <c r="CY656">
        <f>AA656</f>
        <v>1</v>
      </c>
      <c r="CZ656">
        <f>AE656</f>
        <v>1</v>
      </c>
      <c r="DA656">
        <f>AI656</f>
        <v>1</v>
      </c>
      <c r="DB656">
        <f>ROUND(ROUND(AT656*CZ656,2),6)</f>
        <v>1.91</v>
      </c>
      <c r="DC656">
        <f>ROUND(ROUND(AT656*AG656,2),6)</f>
        <v>0</v>
      </c>
    </row>
    <row r="657" spans="1:107" x14ac:dyDescent="0.2">
      <c r="A657">
        <f>ROW(Source!A293)</f>
        <v>293</v>
      </c>
      <c r="B657">
        <v>76147896</v>
      </c>
      <c r="C657">
        <v>76149048</v>
      </c>
      <c r="D657">
        <v>42326316</v>
      </c>
      <c r="E657">
        <v>1</v>
      </c>
      <c r="F657">
        <v>1</v>
      </c>
      <c r="G657">
        <v>1</v>
      </c>
      <c r="H657">
        <v>1</v>
      </c>
      <c r="I657" t="s">
        <v>846</v>
      </c>
      <c r="J657" t="s">
        <v>3</v>
      </c>
      <c r="K657" t="s">
        <v>847</v>
      </c>
      <c r="L657">
        <v>1369</v>
      </c>
      <c r="N657">
        <v>1013</v>
      </c>
      <c r="O657" t="s">
        <v>623</v>
      </c>
      <c r="P657" t="s">
        <v>623</v>
      </c>
      <c r="Q657">
        <v>1</v>
      </c>
      <c r="W657">
        <v>0</v>
      </c>
      <c r="X657">
        <v>882200672</v>
      </c>
      <c r="Y657">
        <v>1.1315999999999997</v>
      </c>
      <c r="AA657">
        <v>0</v>
      </c>
      <c r="AB657">
        <v>0</v>
      </c>
      <c r="AC657">
        <v>0</v>
      </c>
      <c r="AD657">
        <v>9.4</v>
      </c>
      <c r="AE657">
        <v>0</v>
      </c>
      <c r="AF657">
        <v>0</v>
      </c>
      <c r="AG657">
        <v>0</v>
      </c>
      <c r="AH657">
        <v>9.4</v>
      </c>
      <c r="AI657">
        <v>1</v>
      </c>
      <c r="AJ657">
        <v>1</v>
      </c>
      <c r="AK657">
        <v>1</v>
      </c>
      <c r="AL657">
        <v>1</v>
      </c>
      <c r="AN657">
        <v>0</v>
      </c>
      <c r="AO657">
        <v>1</v>
      </c>
      <c r="AP657">
        <v>1</v>
      </c>
      <c r="AQ657">
        <v>0</v>
      </c>
      <c r="AR657">
        <v>0</v>
      </c>
      <c r="AS657" t="s">
        <v>3</v>
      </c>
      <c r="AT657">
        <v>0.82</v>
      </c>
      <c r="AU657" t="s">
        <v>286</v>
      </c>
      <c r="AV657">
        <v>1</v>
      </c>
      <c r="AW657">
        <v>2</v>
      </c>
      <c r="AX657">
        <v>76149053</v>
      </c>
      <c r="AY657">
        <v>1</v>
      </c>
      <c r="AZ657">
        <v>0</v>
      </c>
      <c r="BA657">
        <v>665</v>
      </c>
      <c r="BB657">
        <v>0</v>
      </c>
      <c r="BC657">
        <v>0</v>
      </c>
      <c r="BD657">
        <v>0</v>
      </c>
      <c r="BE657">
        <v>0</v>
      </c>
      <c r="BF657">
        <v>0</v>
      </c>
      <c r="BG657">
        <v>0</v>
      </c>
      <c r="BH657">
        <v>0</v>
      </c>
      <c r="BI657">
        <v>0</v>
      </c>
      <c r="BJ657">
        <v>0</v>
      </c>
      <c r="BK657">
        <v>0</v>
      </c>
      <c r="BL657">
        <v>0</v>
      </c>
      <c r="BM657">
        <v>0</v>
      </c>
      <c r="BN657">
        <v>0</v>
      </c>
      <c r="BO657">
        <v>0</v>
      </c>
      <c r="BP657">
        <v>0</v>
      </c>
      <c r="BQ657">
        <v>0</v>
      </c>
      <c r="BR657">
        <v>0</v>
      </c>
      <c r="BS657">
        <v>0</v>
      </c>
      <c r="BT657">
        <v>0</v>
      </c>
      <c r="BU657">
        <v>0</v>
      </c>
      <c r="BV657">
        <v>0</v>
      </c>
      <c r="BW657">
        <v>0</v>
      </c>
      <c r="CX657">
        <f>Y657*Source!I293</f>
        <v>3.3947999999999992</v>
      </c>
      <c r="CY657">
        <f>AD657</f>
        <v>9.4</v>
      </c>
      <c r="CZ657">
        <f>AH657</f>
        <v>9.4</v>
      </c>
      <c r="DA657">
        <f>AL657</f>
        <v>1</v>
      </c>
      <c r="DB657">
        <f>ROUND((ROUND(AT657*CZ657,2)*1.2*1.15),6)</f>
        <v>10.639799999999999</v>
      </c>
      <c r="DC657">
        <f>ROUND((ROUND(AT657*AG657,2)*1.2*1.15),6)</f>
        <v>0</v>
      </c>
    </row>
    <row r="658" spans="1:107" x14ac:dyDescent="0.2">
      <c r="A658">
        <f>ROW(Source!A293)</f>
        <v>293</v>
      </c>
      <c r="B658">
        <v>76147896</v>
      </c>
      <c r="C658">
        <v>76149048</v>
      </c>
      <c r="D658">
        <v>48907288</v>
      </c>
      <c r="E658">
        <v>1</v>
      </c>
      <c r="F658">
        <v>1</v>
      </c>
      <c r="G658">
        <v>1</v>
      </c>
      <c r="H658">
        <v>3</v>
      </c>
      <c r="I658" t="s">
        <v>848</v>
      </c>
      <c r="J658" t="s">
        <v>849</v>
      </c>
      <c r="K658" t="s">
        <v>850</v>
      </c>
      <c r="L658">
        <v>1348</v>
      </c>
      <c r="N658">
        <v>1009</v>
      </c>
      <c r="O658" t="s">
        <v>362</v>
      </c>
      <c r="P658" t="s">
        <v>362</v>
      </c>
      <c r="Q658">
        <v>1000</v>
      </c>
      <c r="W658">
        <v>0</v>
      </c>
      <c r="X658">
        <v>2109594075</v>
      </c>
      <c r="Y658">
        <v>2.0000000000000002E-5</v>
      </c>
      <c r="AA658">
        <v>12430</v>
      </c>
      <c r="AB658">
        <v>0</v>
      </c>
      <c r="AC658">
        <v>0</v>
      </c>
      <c r="AD658">
        <v>0</v>
      </c>
      <c r="AE658">
        <v>12430</v>
      </c>
      <c r="AF658">
        <v>0</v>
      </c>
      <c r="AG658">
        <v>0</v>
      </c>
      <c r="AH658">
        <v>0</v>
      </c>
      <c r="AI658">
        <v>1</v>
      </c>
      <c r="AJ658">
        <v>1</v>
      </c>
      <c r="AK658">
        <v>1</v>
      </c>
      <c r="AL658">
        <v>1</v>
      </c>
      <c r="AN658">
        <v>0</v>
      </c>
      <c r="AO658">
        <v>1</v>
      </c>
      <c r="AP658">
        <v>0</v>
      </c>
      <c r="AQ658">
        <v>0</v>
      </c>
      <c r="AR658">
        <v>0</v>
      </c>
      <c r="AS658" t="s">
        <v>3</v>
      </c>
      <c r="AT658">
        <v>2.0000000000000002E-5</v>
      </c>
      <c r="AU658" t="s">
        <v>3</v>
      </c>
      <c r="AV658">
        <v>0</v>
      </c>
      <c r="AW658">
        <v>2</v>
      </c>
      <c r="AX658">
        <v>76149054</v>
      </c>
      <c r="AY658">
        <v>1</v>
      </c>
      <c r="AZ658">
        <v>0</v>
      </c>
      <c r="BA658">
        <v>666</v>
      </c>
      <c r="BB658">
        <v>0</v>
      </c>
      <c r="BC658">
        <v>0</v>
      </c>
      <c r="BD658">
        <v>0</v>
      </c>
      <c r="BE658">
        <v>0</v>
      </c>
      <c r="BF658">
        <v>0</v>
      </c>
      <c r="BG658">
        <v>0</v>
      </c>
      <c r="BH658">
        <v>0</v>
      </c>
      <c r="BI658">
        <v>0</v>
      </c>
      <c r="BJ658">
        <v>0</v>
      </c>
      <c r="BK658">
        <v>0</v>
      </c>
      <c r="BL658">
        <v>0</v>
      </c>
      <c r="BM658">
        <v>0</v>
      </c>
      <c r="BN658">
        <v>0</v>
      </c>
      <c r="BO658">
        <v>0</v>
      </c>
      <c r="BP658">
        <v>0</v>
      </c>
      <c r="BQ658">
        <v>0</v>
      </c>
      <c r="BR658">
        <v>0</v>
      </c>
      <c r="BS658">
        <v>0</v>
      </c>
      <c r="BT658">
        <v>0</v>
      </c>
      <c r="BU658">
        <v>0</v>
      </c>
      <c r="BV658">
        <v>0</v>
      </c>
      <c r="BW658">
        <v>0</v>
      </c>
      <c r="CX658">
        <f>Y658*Source!I293</f>
        <v>6.0000000000000008E-5</v>
      </c>
      <c r="CY658">
        <f>AA658</f>
        <v>12430</v>
      </c>
      <c r="CZ658">
        <f>AE658</f>
        <v>12430</v>
      </c>
      <c r="DA658">
        <f>AI658</f>
        <v>1</v>
      </c>
      <c r="DB658">
        <f>ROUND(ROUND(AT658*CZ658,2),6)</f>
        <v>0.25</v>
      </c>
      <c r="DC658">
        <f>ROUND(ROUND(AT658*AG658,2),6)</f>
        <v>0</v>
      </c>
    </row>
    <row r="659" spans="1:107" x14ac:dyDescent="0.2">
      <c r="A659">
        <f>ROW(Source!A293)</f>
        <v>293</v>
      </c>
      <c r="B659">
        <v>76147896</v>
      </c>
      <c r="C659">
        <v>76149048</v>
      </c>
      <c r="D659">
        <v>48967072</v>
      </c>
      <c r="E659">
        <v>1</v>
      </c>
      <c r="F659">
        <v>1</v>
      </c>
      <c r="G659">
        <v>1</v>
      </c>
      <c r="H659">
        <v>3</v>
      </c>
      <c r="I659" t="s">
        <v>851</v>
      </c>
      <c r="J659" t="s">
        <v>852</v>
      </c>
      <c r="K659" t="s">
        <v>853</v>
      </c>
      <c r="L659">
        <v>1354</v>
      </c>
      <c r="N659">
        <v>1010</v>
      </c>
      <c r="O659" t="s">
        <v>149</v>
      </c>
      <c r="P659" t="s">
        <v>149</v>
      </c>
      <c r="Q659">
        <v>1</v>
      </c>
      <c r="W659">
        <v>0</v>
      </c>
      <c r="X659">
        <v>-1195479529</v>
      </c>
      <c r="Y659">
        <v>1</v>
      </c>
      <c r="AA659">
        <v>3.9</v>
      </c>
      <c r="AB659">
        <v>0</v>
      </c>
      <c r="AC659">
        <v>0</v>
      </c>
      <c r="AD659">
        <v>0</v>
      </c>
      <c r="AE659">
        <v>3.9</v>
      </c>
      <c r="AF659">
        <v>0</v>
      </c>
      <c r="AG659">
        <v>0</v>
      </c>
      <c r="AH659">
        <v>0</v>
      </c>
      <c r="AI659">
        <v>1</v>
      </c>
      <c r="AJ659">
        <v>1</v>
      </c>
      <c r="AK659">
        <v>1</v>
      </c>
      <c r="AL659">
        <v>1</v>
      </c>
      <c r="AN659">
        <v>0</v>
      </c>
      <c r="AO659">
        <v>1</v>
      </c>
      <c r="AP659">
        <v>0</v>
      </c>
      <c r="AQ659">
        <v>0</v>
      </c>
      <c r="AR659">
        <v>0</v>
      </c>
      <c r="AS659" t="s">
        <v>3</v>
      </c>
      <c r="AT659">
        <v>1</v>
      </c>
      <c r="AU659" t="s">
        <v>3</v>
      </c>
      <c r="AV659">
        <v>0</v>
      </c>
      <c r="AW659">
        <v>2</v>
      </c>
      <c r="AX659">
        <v>76149055</v>
      </c>
      <c r="AY659">
        <v>1</v>
      </c>
      <c r="AZ659">
        <v>0</v>
      </c>
      <c r="BA659">
        <v>667</v>
      </c>
      <c r="BB659">
        <v>0</v>
      </c>
      <c r="BC659">
        <v>0</v>
      </c>
      <c r="BD659">
        <v>0</v>
      </c>
      <c r="BE659">
        <v>0</v>
      </c>
      <c r="BF659">
        <v>0</v>
      </c>
      <c r="BG659">
        <v>0</v>
      </c>
      <c r="BH659">
        <v>0</v>
      </c>
      <c r="BI659">
        <v>0</v>
      </c>
      <c r="BJ659">
        <v>0</v>
      </c>
      <c r="BK659">
        <v>0</v>
      </c>
      <c r="BL659">
        <v>0</v>
      </c>
      <c r="BM659">
        <v>0</v>
      </c>
      <c r="BN659">
        <v>0</v>
      </c>
      <c r="BO659">
        <v>0</v>
      </c>
      <c r="BP659">
        <v>0</v>
      </c>
      <c r="BQ659">
        <v>0</v>
      </c>
      <c r="BR659">
        <v>0</v>
      </c>
      <c r="BS659">
        <v>0</v>
      </c>
      <c r="BT659">
        <v>0</v>
      </c>
      <c r="BU659">
        <v>0</v>
      </c>
      <c r="BV659">
        <v>0</v>
      </c>
      <c r="BW659">
        <v>0</v>
      </c>
      <c r="CX659">
        <f>Y659*Source!I293</f>
        <v>3</v>
      </c>
      <c r="CY659">
        <f>AA659</f>
        <v>3.9</v>
      </c>
      <c r="CZ659">
        <f>AE659</f>
        <v>3.9</v>
      </c>
      <c r="DA659">
        <f>AI659</f>
        <v>1</v>
      </c>
      <c r="DB659">
        <f>ROUND(ROUND(AT659*CZ659,2),6)</f>
        <v>3.9</v>
      </c>
      <c r="DC659">
        <f>ROUND(ROUND(AT659*AG659,2),6)</f>
        <v>0</v>
      </c>
    </row>
    <row r="660" spans="1:107" x14ac:dyDescent="0.2">
      <c r="A660">
        <f>ROW(Source!A293)</f>
        <v>293</v>
      </c>
      <c r="B660">
        <v>76147896</v>
      </c>
      <c r="C660">
        <v>76149048</v>
      </c>
      <c r="D660">
        <v>48974791</v>
      </c>
      <c r="E660">
        <v>1</v>
      </c>
      <c r="F660">
        <v>1</v>
      </c>
      <c r="G660">
        <v>1</v>
      </c>
      <c r="H660">
        <v>3</v>
      </c>
      <c r="I660" t="s">
        <v>658</v>
      </c>
      <c r="J660" t="s">
        <v>659</v>
      </c>
      <c r="K660" t="s">
        <v>660</v>
      </c>
      <c r="L660">
        <v>1374</v>
      </c>
      <c r="N660">
        <v>1013</v>
      </c>
      <c r="O660" t="s">
        <v>661</v>
      </c>
      <c r="P660" t="s">
        <v>661</v>
      </c>
      <c r="Q660">
        <v>1</v>
      </c>
      <c r="W660">
        <v>0</v>
      </c>
      <c r="X660">
        <v>-1347562341</v>
      </c>
      <c r="Y660">
        <v>0.15</v>
      </c>
      <c r="AA660">
        <v>1</v>
      </c>
      <c r="AB660">
        <v>0</v>
      </c>
      <c r="AC660">
        <v>0</v>
      </c>
      <c r="AD660">
        <v>0</v>
      </c>
      <c r="AE660">
        <v>1</v>
      </c>
      <c r="AF660">
        <v>0</v>
      </c>
      <c r="AG660">
        <v>0</v>
      </c>
      <c r="AH660">
        <v>0</v>
      </c>
      <c r="AI660">
        <v>1</v>
      </c>
      <c r="AJ660">
        <v>1</v>
      </c>
      <c r="AK660">
        <v>1</v>
      </c>
      <c r="AL660">
        <v>1</v>
      </c>
      <c r="AN660">
        <v>0</v>
      </c>
      <c r="AO660">
        <v>1</v>
      </c>
      <c r="AP660">
        <v>0</v>
      </c>
      <c r="AQ660">
        <v>0</v>
      </c>
      <c r="AR660">
        <v>0</v>
      </c>
      <c r="AS660" t="s">
        <v>3</v>
      </c>
      <c r="AT660">
        <v>0.15</v>
      </c>
      <c r="AU660" t="s">
        <v>3</v>
      </c>
      <c r="AV660">
        <v>0</v>
      </c>
      <c r="AW660">
        <v>2</v>
      </c>
      <c r="AX660">
        <v>76149056</v>
      </c>
      <c r="AY660">
        <v>1</v>
      </c>
      <c r="AZ660">
        <v>0</v>
      </c>
      <c r="BA660">
        <v>668</v>
      </c>
      <c r="BB660">
        <v>0</v>
      </c>
      <c r="BC660">
        <v>0</v>
      </c>
      <c r="BD660">
        <v>0</v>
      </c>
      <c r="BE660">
        <v>0</v>
      </c>
      <c r="BF660">
        <v>0</v>
      </c>
      <c r="BG660">
        <v>0</v>
      </c>
      <c r="BH660">
        <v>0</v>
      </c>
      <c r="BI660">
        <v>0</v>
      </c>
      <c r="BJ660">
        <v>0</v>
      </c>
      <c r="BK660">
        <v>0</v>
      </c>
      <c r="BL660">
        <v>0</v>
      </c>
      <c r="BM660">
        <v>0</v>
      </c>
      <c r="BN660">
        <v>0</v>
      </c>
      <c r="BO660">
        <v>0</v>
      </c>
      <c r="BP660">
        <v>0</v>
      </c>
      <c r="BQ660">
        <v>0</v>
      </c>
      <c r="BR660">
        <v>0</v>
      </c>
      <c r="BS660">
        <v>0</v>
      </c>
      <c r="BT660">
        <v>0</v>
      </c>
      <c r="BU660">
        <v>0</v>
      </c>
      <c r="BV660">
        <v>0</v>
      </c>
      <c r="BW660">
        <v>0</v>
      </c>
      <c r="CX660">
        <f>Y660*Source!I293</f>
        <v>0.44999999999999996</v>
      </c>
      <c r="CY660">
        <f>AA660</f>
        <v>1</v>
      </c>
      <c r="CZ660">
        <f>AE660</f>
        <v>1</v>
      </c>
      <c r="DA660">
        <f>AI660</f>
        <v>1</v>
      </c>
      <c r="DB660">
        <f>ROUND(ROUND(AT660*CZ660,2),6)</f>
        <v>0.15</v>
      </c>
      <c r="DC660">
        <f>ROUND(ROUND(AT660*AG660,2),6)</f>
        <v>0</v>
      </c>
    </row>
    <row r="661" spans="1:107" x14ac:dyDescent="0.2">
      <c r="A661">
        <f>ROW(Source!A294)</f>
        <v>294</v>
      </c>
      <c r="B661">
        <v>76147894</v>
      </c>
      <c r="C661">
        <v>76149048</v>
      </c>
      <c r="D661">
        <v>42326316</v>
      </c>
      <c r="E661">
        <v>1</v>
      </c>
      <c r="F661">
        <v>1</v>
      </c>
      <c r="G661">
        <v>1</v>
      </c>
      <c r="H661">
        <v>1</v>
      </c>
      <c r="I661" t="s">
        <v>846</v>
      </c>
      <c r="J661" t="s">
        <v>3</v>
      </c>
      <c r="K661" t="s">
        <v>847</v>
      </c>
      <c r="L661">
        <v>1369</v>
      </c>
      <c r="N661">
        <v>1013</v>
      </c>
      <c r="O661" t="s">
        <v>623</v>
      </c>
      <c r="P661" t="s">
        <v>623</v>
      </c>
      <c r="Q661">
        <v>1</v>
      </c>
      <c r="W661">
        <v>0</v>
      </c>
      <c r="X661">
        <v>882200672</v>
      </c>
      <c r="Y661">
        <v>1.1315999999999997</v>
      </c>
      <c r="AA661">
        <v>0</v>
      </c>
      <c r="AB661">
        <v>0</v>
      </c>
      <c r="AC661">
        <v>0</v>
      </c>
      <c r="AD661">
        <v>9.4</v>
      </c>
      <c r="AE661">
        <v>0</v>
      </c>
      <c r="AF661">
        <v>0</v>
      </c>
      <c r="AG661">
        <v>0</v>
      </c>
      <c r="AH661">
        <v>9.4</v>
      </c>
      <c r="AI661">
        <v>1</v>
      </c>
      <c r="AJ661">
        <v>1</v>
      </c>
      <c r="AK661">
        <v>1</v>
      </c>
      <c r="AL661">
        <v>1</v>
      </c>
      <c r="AN661">
        <v>0</v>
      </c>
      <c r="AO661">
        <v>1</v>
      </c>
      <c r="AP661">
        <v>1</v>
      </c>
      <c r="AQ661">
        <v>0</v>
      </c>
      <c r="AR661">
        <v>0</v>
      </c>
      <c r="AS661" t="s">
        <v>3</v>
      </c>
      <c r="AT661">
        <v>0.82</v>
      </c>
      <c r="AU661" t="s">
        <v>286</v>
      </c>
      <c r="AV661">
        <v>1</v>
      </c>
      <c r="AW661">
        <v>2</v>
      </c>
      <c r="AX661">
        <v>76149053</v>
      </c>
      <c r="AY661">
        <v>1</v>
      </c>
      <c r="AZ661">
        <v>0</v>
      </c>
      <c r="BA661">
        <v>669</v>
      </c>
      <c r="BB661">
        <v>0</v>
      </c>
      <c r="BC661">
        <v>0</v>
      </c>
      <c r="BD661">
        <v>0</v>
      </c>
      <c r="BE661">
        <v>0</v>
      </c>
      <c r="BF661">
        <v>0</v>
      </c>
      <c r="BG661">
        <v>0</v>
      </c>
      <c r="BH661">
        <v>0</v>
      </c>
      <c r="BI661">
        <v>0</v>
      </c>
      <c r="BJ661">
        <v>0</v>
      </c>
      <c r="BK661">
        <v>0</v>
      </c>
      <c r="BL661">
        <v>0</v>
      </c>
      <c r="BM661">
        <v>0</v>
      </c>
      <c r="BN661">
        <v>0</v>
      </c>
      <c r="BO661">
        <v>0</v>
      </c>
      <c r="BP661">
        <v>0</v>
      </c>
      <c r="BQ661">
        <v>0</v>
      </c>
      <c r="BR661">
        <v>0</v>
      </c>
      <c r="BS661">
        <v>0</v>
      </c>
      <c r="BT661">
        <v>0</v>
      </c>
      <c r="BU661">
        <v>0</v>
      </c>
      <c r="BV661">
        <v>0</v>
      </c>
      <c r="BW661">
        <v>0</v>
      </c>
      <c r="CX661">
        <f>Y661*Source!I294</f>
        <v>3.3947999999999992</v>
      </c>
      <c r="CY661">
        <f>AD661</f>
        <v>9.4</v>
      </c>
      <c r="CZ661">
        <f>AH661</f>
        <v>9.4</v>
      </c>
      <c r="DA661">
        <f>AL661</f>
        <v>1</v>
      </c>
      <c r="DB661">
        <f>ROUND((ROUND(AT661*CZ661,2)*1.2*1.15),6)</f>
        <v>10.639799999999999</v>
      </c>
      <c r="DC661">
        <f>ROUND((ROUND(AT661*AG661,2)*1.2*1.15),6)</f>
        <v>0</v>
      </c>
    </row>
    <row r="662" spans="1:107" x14ac:dyDescent="0.2">
      <c r="A662">
        <f>ROW(Source!A294)</f>
        <v>294</v>
      </c>
      <c r="B662">
        <v>76147894</v>
      </c>
      <c r="C662">
        <v>76149048</v>
      </c>
      <c r="D662">
        <v>48907288</v>
      </c>
      <c r="E662">
        <v>1</v>
      </c>
      <c r="F662">
        <v>1</v>
      </c>
      <c r="G662">
        <v>1</v>
      </c>
      <c r="H662">
        <v>3</v>
      </c>
      <c r="I662" t="s">
        <v>848</v>
      </c>
      <c r="J662" t="s">
        <v>849</v>
      </c>
      <c r="K662" t="s">
        <v>850</v>
      </c>
      <c r="L662">
        <v>1348</v>
      </c>
      <c r="N662">
        <v>1009</v>
      </c>
      <c r="O662" t="s">
        <v>362</v>
      </c>
      <c r="P662" t="s">
        <v>362</v>
      </c>
      <c r="Q662">
        <v>1000</v>
      </c>
      <c r="W662">
        <v>0</v>
      </c>
      <c r="X662">
        <v>2109594075</v>
      </c>
      <c r="Y662">
        <v>2.0000000000000002E-5</v>
      </c>
      <c r="AA662">
        <v>12430</v>
      </c>
      <c r="AB662">
        <v>0</v>
      </c>
      <c r="AC662">
        <v>0</v>
      </c>
      <c r="AD662">
        <v>0</v>
      </c>
      <c r="AE662">
        <v>12430</v>
      </c>
      <c r="AF662">
        <v>0</v>
      </c>
      <c r="AG662">
        <v>0</v>
      </c>
      <c r="AH662">
        <v>0</v>
      </c>
      <c r="AI662">
        <v>1</v>
      </c>
      <c r="AJ662">
        <v>1</v>
      </c>
      <c r="AK662">
        <v>1</v>
      </c>
      <c r="AL662">
        <v>1</v>
      </c>
      <c r="AN662">
        <v>0</v>
      </c>
      <c r="AO662">
        <v>1</v>
      </c>
      <c r="AP662">
        <v>0</v>
      </c>
      <c r="AQ662">
        <v>0</v>
      </c>
      <c r="AR662">
        <v>0</v>
      </c>
      <c r="AS662" t="s">
        <v>3</v>
      </c>
      <c r="AT662">
        <v>2.0000000000000002E-5</v>
      </c>
      <c r="AU662" t="s">
        <v>3</v>
      </c>
      <c r="AV662">
        <v>0</v>
      </c>
      <c r="AW662">
        <v>2</v>
      </c>
      <c r="AX662">
        <v>76149054</v>
      </c>
      <c r="AY662">
        <v>1</v>
      </c>
      <c r="AZ662">
        <v>0</v>
      </c>
      <c r="BA662">
        <v>670</v>
      </c>
      <c r="BB662">
        <v>0</v>
      </c>
      <c r="BC662">
        <v>0</v>
      </c>
      <c r="BD662">
        <v>0</v>
      </c>
      <c r="BE662">
        <v>0</v>
      </c>
      <c r="BF662">
        <v>0</v>
      </c>
      <c r="BG662">
        <v>0</v>
      </c>
      <c r="BH662">
        <v>0</v>
      </c>
      <c r="BI662">
        <v>0</v>
      </c>
      <c r="BJ662">
        <v>0</v>
      </c>
      <c r="BK662">
        <v>0</v>
      </c>
      <c r="BL662">
        <v>0</v>
      </c>
      <c r="BM662">
        <v>0</v>
      </c>
      <c r="BN662">
        <v>0</v>
      </c>
      <c r="BO662">
        <v>0</v>
      </c>
      <c r="BP662">
        <v>0</v>
      </c>
      <c r="BQ662">
        <v>0</v>
      </c>
      <c r="BR662">
        <v>0</v>
      </c>
      <c r="BS662">
        <v>0</v>
      </c>
      <c r="BT662">
        <v>0</v>
      </c>
      <c r="BU662">
        <v>0</v>
      </c>
      <c r="BV662">
        <v>0</v>
      </c>
      <c r="BW662">
        <v>0</v>
      </c>
      <c r="CX662">
        <f>Y662*Source!I294</f>
        <v>6.0000000000000008E-5</v>
      </c>
      <c r="CY662">
        <f>AA662</f>
        <v>12430</v>
      </c>
      <c r="CZ662">
        <f>AE662</f>
        <v>12430</v>
      </c>
      <c r="DA662">
        <f>AI662</f>
        <v>1</v>
      </c>
      <c r="DB662">
        <f>ROUND(ROUND(AT662*CZ662,2),6)</f>
        <v>0.25</v>
      </c>
      <c r="DC662">
        <f>ROUND(ROUND(AT662*AG662,2),6)</f>
        <v>0</v>
      </c>
    </row>
    <row r="663" spans="1:107" x14ac:dyDescent="0.2">
      <c r="A663">
        <f>ROW(Source!A294)</f>
        <v>294</v>
      </c>
      <c r="B663">
        <v>76147894</v>
      </c>
      <c r="C663">
        <v>76149048</v>
      </c>
      <c r="D663">
        <v>48967072</v>
      </c>
      <c r="E663">
        <v>1</v>
      </c>
      <c r="F663">
        <v>1</v>
      </c>
      <c r="G663">
        <v>1</v>
      </c>
      <c r="H663">
        <v>3</v>
      </c>
      <c r="I663" t="s">
        <v>851</v>
      </c>
      <c r="J663" t="s">
        <v>852</v>
      </c>
      <c r="K663" t="s">
        <v>853</v>
      </c>
      <c r="L663">
        <v>1354</v>
      </c>
      <c r="N663">
        <v>1010</v>
      </c>
      <c r="O663" t="s">
        <v>149</v>
      </c>
      <c r="P663" t="s">
        <v>149</v>
      </c>
      <c r="Q663">
        <v>1</v>
      </c>
      <c r="W663">
        <v>0</v>
      </c>
      <c r="X663">
        <v>-1195479529</v>
      </c>
      <c r="Y663">
        <v>1</v>
      </c>
      <c r="AA663">
        <v>3.9</v>
      </c>
      <c r="AB663">
        <v>0</v>
      </c>
      <c r="AC663">
        <v>0</v>
      </c>
      <c r="AD663">
        <v>0</v>
      </c>
      <c r="AE663">
        <v>3.9</v>
      </c>
      <c r="AF663">
        <v>0</v>
      </c>
      <c r="AG663">
        <v>0</v>
      </c>
      <c r="AH663">
        <v>0</v>
      </c>
      <c r="AI663">
        <v>1</v>
      </c>
      <c r="AJ663">
        <v>1</v>
      </c>
      <c r="AK663">
        <v>1</v>
      </c>
      <c r="AL663">
        <v>1</v>
      </c>
      <c r="AN663">
        <v>0</v>
      </c>
      <c r="AO663">
        <v>1</v>
      </c>
      <c r="AP663">
        <v>0</v>
      </c>
      <c r="AQ663">
        <v>0</v>
      </c>
      <c r="AR663">
        <v>0</v>
      </c>
      <c r="AS663" t="s">
        <v>3</v>
      </c>
      <c r="AT663">
        <v>1</v>
      </c>
      <c r="AU663" t="s">
        <v>3</v>
      </c>
      <c r="AV663">
        <v>0</v>
      </c>
      <c r="AW663">
        <v>2</v>
      </c>
      <c r="AX663">
        <v>76149055</v>
      </c>
      <c r="AY663">
        <v>1</v>
      </c>
      <c r="AZ663">
        <v>0</v>
      </c>
      <c r="BA663">
        <v>671</v>
      </c>
      <c r="BB663">
        <v>0</v>
      </c>
      <c r="BC663">
        <v>0</v>
      </c>
      <c r="BD663">
        <v>0</v>
      </c>
      <c r="BE663">
        <v>0</v>
      </c>
      <c r="BF663">
        <v>0</v>
      </c>
      <c r="BG663">
        <v>0</v>
      </c>
      <c r="BH663">
        <v>0</v>
      </c>
      <c r="BI663">
        <v>0</v>
      </c>
      <c r="BJ663">
        <v>0</v>
      </c>
      <c r="BK663">
        <v>0</v>
      </c>
      <c r="BL663">
        <v>0</v>
      </c>
      <c r="BM663">
        <v>0</v>
      </c>
      <c r="BN663">
        <v>0</v>
      </c>
      <c r="BO663">
        <v>0</v>
      </c>
      <c r="BP663">
        <v>0</v>
      </c>
      <c r="BQ663">
        <v>0</v>
      </c>
      <c r="BR663">
        <v>0</v>
      </c>
      <c r="BS663">
        <v>0</v>
      </c>
      <c r="BT663">
        <v>0</v>
      </c>
      <c r="BU663">
        <v>0</v>
      </c>
      <c r="BV663">
        <v>0</v>
      </c>
      <c r="BW663">
        <v>0</v>
      </c>
      <c r="CX663">
        <f>Y663*Source!I294</f>
        <v>3</v>
      </c>
      <c r="CY663">
        <f>AA663</f>
        <v>3.9</v>
      </c>
      <c r="CZ663">
        <f>AE663</f>
        <v>3.9</v>
      </c>
      <c r="DA663">
        <f>AI663</f>
        <v>1</v>
      </c>
      <c r="DB663">
        <f>ROUND(ROUND(AT663*CZ663,2),6)</f>
        <v>3.9</v>
      </c>
      <c r="DC663">
        <f>ROUND(ROUND(AT663*AG663,2),6)</f>
        <v>0</v>
      </c>
    </row>
    <row r="664" spans="1:107" x14ac:dyDescent="0.2">
      <c r="A664">
        <f>ROW(Source!A294)</f>
        <v>294</v>
      </c>
      <c r="B664">
        <v>76147894</v>
      </c>
      <c r="C664">
        <v>76149048</v>
      </c>
      <c r="D664">
        <v>48974791</v>
      </c>
      <c r="E664">
        <v>1</v>
      </c>
      <c r="F664">
        <v>1</v>
      </c>
      <c r="G664">
        <v>1</v>
      </c>
      <c r="H664">
        <v>3</v>
      </c>
      <c r="I664" t="s">
        <v>658</v>
      </c>
      <c r="J664" t="s">
        <v>659</v>
      </c>
      <c r="K664" t="s">
        <v>660</v>
      </c>
      <c r="L664">
        <v>1374</v>
      </c>
      <c r="N664">
        <v>1013</v>
      </c>
      <c r="O664" t="s">
        <v>661</v>
      </c>
      <c r="P664" t="s">
        <v>661</v>
      </c>
      <c r="Q664">
        <v>1</v>
      </c>
      <c r="W664">
        <v>0</v>
      </c>
      <c r="X664">
        <v>-1347562341</v>
      </c>
      <c r="Y664">
        <v>0.15</v>
      </c>
      <c r="AA664">
        <v>1</v>
      </c>
      <c r="AB664">
        <v>0</v>
      </c>
      <c r="AC664">
        <v>0</v>
      </c>
      <c r="AD664">
        <v>0</v>
      </c>
      <c r="AE664">
        <v>1</v>
      </c>
      <c r="AF664">
        <v>0</v>
      </c>
      <c r="AG664">
        <v>0</v>
      </c>
      <c r="AH664">
        <v>0</v>
      </c>
      <c r="AI664">
        <v>1</v>
      </c>
      <c r="AJ664">
        <v>1</v>
      </c>
      <c r="AK664">
        <v>1</v>
      </c>
      <c r="AL664">
        <v>1</v>
      </c>
      <c r="AN664">
        <v>0</v>
      </c>
      <c r="AO664">
        <v>1</v>
      </c>
      <c r="AP664">
        <v>0</v>
      </c>
      <c r="AQ664">
        <v>0</v>
      </c>
      <c r="AR664">
        <v>0</v>
      </c>
      <c r="AS664" t="s">
        <v>3</v>
      </c>
      <c r="AT664">
        <v>0.15</v>
      </c>
      <c r="AU664" t="s">
        <v>3</v>
      </c>
      <c r="AV664">
        <v>0</v>
      </c>
      <c r="AW664">
        <v>2</v>
      </c>
      <c r="AX664">
        <v>76149056</v>
      </c>
      <c r="AY664">
        <v>1</v>
      </c>
      <c r="AZ664">
        <v>0</v>
      </c>
      <c r="BA664">
        <v>672</v>
      </c>
      <c r="BB664">
        <v>0</v>
      </c>
      <c r="BC664">
        <v>0</v>
      </c>
      <c r="BD664">
        <v>0</v>
      </c>
      <c r="BE664">
        <v>0</v>
      </c>
      <c r="BF664">
        <v>0</v>
      </c>
      <c r="BG664">
        <v>0</v>
      </c>
      <c r="BH664">
        <v>0</v>
      </c>
      <c r="BI664">
        <v>0</v>
      </c>
      <c r="BJ664">
        <v>0</v>
      </c>
      <c r="BK664">
        <v>0</v>
      </c>
      <c r="BL664">
        <v>0</v>
      </c>
      <c r="BM664">
        <v>0</v>
      </c>
      <c r="BN664">
        <v>0</v>
      </c>
      <c r="BO664">
        <v>0</v>
      </c>
      <c r="BP664">
        <v>0</v>
      </c>
      <c r="BQ664">
        <v>0</v>
      </c>
      <c r="BR664">
        <v>0</v>
      </c>
      <c r="BS664">
        <v>0</v>
      </c>
      <c r="BT664">
        <v>0</v>
      </c>
      <c r="BU664">
        <v>0</v>
      </c>
      <c r="BV664">
        <v>0</v>
      </c>
      <c r="BW664">
        <v>0</v>
      </c>
      <c r="CX664">
        <f>Y664*Source!I294</f>
        <v>0.44999999999999996</v>
      </c>
      <c r="CY664">
        <f>AA664</f>
        <v>1</v>
      </c>
      <c r="CZ664">
        <f>AE664</f>
        <v>1</v>
      </c>
      <c r="DA664">
        <f>AI664</f>
        <v>1</v>
      </c>
      <c r="DB664">
        <f>ROUND(ROUND(AT664*CZ664,2),6)</f>
        <v>0.15</v>
      </c>
      <c r="DC664">
        <f>ROUND(ROUND(AT664*AG664,2),6)</f>
        <v>0</v>
      </c>
    </row>
    <row r="665" spans="1:107" x14ac:dyDescent="0.2">
      <c r="A665">
        <f>ROW(Source!A295)</f>
        <v>295</v>
      </c>
      <c r="B665">
        <v>76147896</v>
      </c>
      <c r="C665">
        <v>76149057</v>
      </c>
      <c r="D665">
        <v>42331666</v>
      </c>
      <c r="E665">
        <v>1</v>
      </c>
      <c r="F665">
        <v>1</v>
      </c>
      <c r="G665">
        <v>1</v>
      </c>
      <c r="H665">
        <v>1</v>
      </c>
      <c r="I665" t="s">
        <v>647</v>
      </c>
      <c r="J665" t="s">
        <v>3</v>
      </c>
      <c r="K665" t="s">
        <v>648</v>
      </c>
      <c r="L665">
        <v>1369</v>
      </c>
      <c r="N665">
        <v>1013</v>
      </c>
      <c r="O665" t="s">
        <v>623</v>
      </c>
      <c r="P665" t="s">
        <v>623</v>
      </c>
      <c r="Q665">
        <v>1</v>
      </c>
      <c r="W665">
        <v>0</v>
      </c>
      <c r="X665">
        <v>-908094922</v>
      </c>
      <c r="Y665">
        <v>5.4969999999999999</v>
      </c>
      <c r="AA665">
        <v>0</v>
      </c>
      <c r="AB665">
        <v>0</v>
      </c>
      <c r="AC665">
        <v>0</v>
      </c>
      <c r="AD665">
        <v>10.06</v>
      </c>
      <c r="AE665">
        <v>0</v>
      </c>
      <c r="AF665">
        <v>0</v>
      </c>
      <c r="AG665">
        <v>0</v>
      </c>
      <c r="AH665">
        <v>10.06</v>
      </c>
      <c r="AI665">
        <v>1</v>
      </c>
      <c r="AJ665">
        <v>1</v>
      </c>
      <c r="AK665">
        <v>1</v>
      </c>
      <c r="AL665">
        <v>1</v>
      </c>
      <c r="AN665">
        <v>0</v>
      </c>
      <c r="AO665">
        <v>1</v>
      </c>
      <c r="AP665">
        <v>1</v>
      </c>
      <c r="AQ665">
        <v>0</v>
      </c>
      <c r="AR665">
        <v>0</v>
      </c>
      <c r="AS665" t="s">
        <v>3</v>
      </c>
      <c r="AT665">
        <v>4.78</v>
      </c>
      <c r="AU665" t="s">
        <v>24</v>
      </c>
      <c r="AV665">
        <v>1</v>
      </c>
      <c r="AW665">
        <v>2</v>
      </c>
      <c r="AX665">
        <v>76149069</v>
      </c>
      <c r="AY665">
        <v>1</v>
      </c>
      <c r="AZ665">
        <v>0</v>
      </c>
      <c r="BA665">
        <v>673</v>
      </c>
      <c r="BB665">
        <v>0</v>
      </c>
      <c r="BC665">
        <v>0</v>
      </c>
      <c r="BD665">
        <v>0</v>
      </c>
      <c r="BE665">
        <v>0</v>
      </c>
      <c r="BF665">
        <v>0</v>
      </c>
      <c r="BG665">
        <v>0</v>
      </c>
      <c r="BH665">
        <v>0</v>
      </c>
      <c r="BI665">
        <v>0</v>
      </c>
      <c r="BJ665">
        <v>0</v>
      </c>
      <c r="BK665">
        <v>0</v>
      </c>
      <c r="BL665">
        <v>0</v>
      </c>
      <c r="BM665">
        <v>0</v>
      </c>
      <c r="BN665">
        <v>0</v>
      </c>
      <c r="BO665">
        <v>0</v>
      </c>
      <c r="BP665">
        <v>0</v>
      </c>
      <c r="BQ665">
        <v>0</v>
      </c>
      <c r="BR665">
        <v>0</v>
      </c>
      <c r="BS665">
        <v>0</v>
      </c>
      <c r="BT665">
        <v>0</v>
      </c>
      <c r="BU665">
        <v>0</v>
      </c>
      <c r="BV665">
        <v>0</v>
      </c>
      <c r="BW665">
        <v>0</v>
      </c>
      <c r="CX665">
        <f>Y665*Source!I295</f>
        <v>21.988</v>
      </c>
      <c r="CY665">
        <f>AD665</f>
        <v>10.06</v>
      </c>
      <c r="CZ665">
        <f>AH665</f>
        <v>10.06</v>
      </c>
      <c r="DA665">
        <f>AL665</f>
        <v>1</v>
      </c>
      <c r="DB665">
        <f>ROUND((ROUND(AT665*CZ665,2)*1.15),6)</f>
        <v>55.3035</v>
      </c>
      <c r="DC665">
        <f>ROUND((ROUND(AT665*AG665,2)*1.15),6)</f>
        <v>0</v>
      </c>
    </row>
    <row r="666" spans="1:107" x14ac:dyDescent="0.2">
      <c r="A666">
        <f>ROW(Source!A295)</f>
        <v>295</v>
      </c>
      <c r="B666">
        <v>76147896</v>
      </c>
      <c r="C666">
        <v>76149057</v>
      </c>
      <c r="D666">
        <v>48900465</v>
      </c>
      <c r="E666">
        <v>1</v>
      </c>
      <c r="F666">
        <v>1</v>
      </c>
      <c r="G666">
        <v>1</v>
      </c>
      <c r="H666">
        <v>3</v>
      </c>
      <c r="I666" t="s">
        <v>775</v>
      </c>
      <c r="J666" t="s">
        <v>776</v>
      </c>
      <c r="K666" t="s">
        <v>777</v>
      </c>
      <c r="L666">
        <v>1348</v>
      </c>
      <c r="N666">
        <v>1009</v>
      </c>
      <c r="O666" t="s">
        <v>362</v>
      </c>
      <c r="P666" t="s">
        <v>362</v>
      </c>
      <c r="Q666">
        <v>1000</v>
      </c>
      <c r="W666">
        <v>0</v>
      </c>
      <c r="X666">
        <v>1575914215</v>
      </c>
      <c r="Y666">
        <v>1E-4</v>
      </c>
      <c r="AA666">
        <v>4770</v>
      </c>
      <c r="AB666">
        <v>0</v>
      </c>
      <c r="AC666">
        <v>0</v>
      </c>
      <c r="AD666">
        <v>0</v>
      </c>
      <c r="AE666">
        <v>4770</v>
      </c>
      <c r="AF666">
        <v>0</v>
      </c>
      <c r="AG666">
        <v>0</v>
      </c>
      <c r="AH666">
        <v>0</v>
      </c>
      <c r="AI666">
        <v>1</v>
      </c>
      <c r="AJ666">
        <v>1</v>
      </c>
      <c r="AK666">
        <v>1</v>
      </c>
      <c r="AL666">
        <v>1</v>
      </c>
      <c r="AN666">
        <v>0</v>
      </c>
      <c r="AO666">
        <v>1</v>
      </c>
      <c r="AP666">
        <v>0</v>
      </c>
      <c r="AQ666">
        <v>0</v>
      </c>
      <c r="AR666">
        <v>0</v>
      </c>
      <c r="AS666" t="s">
        <v>3</v>
      </c>
      <c r="AT666">
        <v>1E-4</v>
      </c>
      <c r="AU666" t="s">
        <v>3</v>
      </c>
      <c r="AV666">
        <v>0</v>
      </c>
      <c r="AW666">
        <v>2</v>
      </c>
      <c r="AX666">
        <v>76149070</v>
      </c>
      <c r="AY666">
        <v>1</v>
      </c>
      <c r="AZ666">
        <v>0</v>
      </c>
      <c r="BA666">
        <v>674</v>
      </c>
      <c r="BB666">
        <v>0</v>
      </c>
      <c r="BC666">
        <v>0</v>
      </c>
      <c r="BD666">
        <v>0</v>
      </c>
      <c r="BE666">
        <v>0</v>
      </c>
      <c r="BF666">
        <v>0</v>
      </c>
      <c r="BG666">
        <v>0</v>
      </c>
      <c r="BH666">
        <v>0</v>
      </c>
      <c r="BI666">
        <v>0</v>
      </c>
      <c r="BJ666">
        <v>0</v>
      </c>
      <c r="BK666">
        <v>0</v>
      </c>
      <c r="BL666">
        <v>0</v>
      </c>
      <c r="BM666">
        <v>0</v>
      </c>
      <c r="BN666">
        <v>0</v>
      </c>
      <c r="BO666">
        <v>0</v>
      </c>
      <c r="BP666">
        <v>0</v>
      </c>
      <c r="BQ666">
        <v>0</v>
      </c>
      <c r="BR666">
        <v>0</v>
      </c>
      <c r="BS666">
        <v>0</v>
      </c>
      <c r="BT666">
        <v>0</v>
      </c>
      <c r="BU666">
        <v>0</v>
      </c>
      <c r="BV666">
        <v>0</v>
      </c>
      <c r="BW666">
        <v>0</v>
      </c>
      <c r="CX666">
        <f>Y666*Source!I295</f>
        <v>4.0000000000000002E-4</v>
      </c>
      <c r="CY666">
        <f t="shared" ref="CY666:CY675" si="75">AA666</f>
        <v>4770</v>
      </c>
      <c r="CZ666">
        <f t="shared" ref="CZ666:CZ675" si="76">AE666</f>
        <v>4770</v>
      </c>
      <c r="DA666">
        <f t="shared" ref="DA666:DA675" si="77">AI666</f>
        <v>1</v>
      </c>
      <c r="DB666">
        <f t="shared" ref="DB666:DB675" si="78">ROUND(ROUND(AT666*CZ666,2),6)</f>
        <v>0.48</v>
      </c>
      <c r="DC666">
        <f t="shared" ref="DC666:DC675" si="79">ROUND(ROUND(AT666*AG666,2),6)</f>
        <v>0</v>
      </c>
    </row>
    <row r="667" spans="1:107" x14ac:dyDescent="0.2">
      <c r="A667">
        <f>ROW(Source!A295)</f>
        <v>295</v>
      </c>
      <c r="B667">
        <v>76147896</v>
      </c>
      <c r="C667">
        <v>76149057</v>
      </c>
      <c r="D667">
        <v>48903162</v>
      </c>
      <c r="E667">
        <v>1</v>
      </c>
      <c r="F667">
        <v>1</v>
      </c>
      <c r="G667">
        <v>1</v>
      </c>
      <c r="H667">
        <v>3</v>
      </c>
      <c r="I667" t="s">
        <v>831</v>
      </c>
      <c r="J667" t="s">
        <v>832</v>
      </c>
      <c r="K667" t="s">
        <v>833</v>
      </c>
      <c r="L667">
        <v>1348</v>
      </c>
      <c r="N667">
        <v>1009</v>
      </c>
      <c r="O667" t="s">
        <v>362</v>
      </c>
      <c r="P667" t="s">
        <v>362</v>
      </c>
      <c r="Q667">
        <v>1000</v>
      </c>
      <c r="W667">
        <v>0</v>
      </c>
      <c r="X667">
        <v>-1043791108</v>
      </c>
      <c r="Y667">
        <v>3.0000000000000001E-5</v>
      </c>
      <c r="AA667">
        <v>22533</v>
      </c>
      <c r="AB667">
        <v>0</v>
      </c>
      <c r="AC667">
        <v>0</v>
      </c>
      <c r="AD667">
        <v>0</v>
      </c>
      <c r="AE667">
        <v>22533</v>
      </c>
      <c r="AF667">
        <v>0</v>
      </c>
      <c r="AG667">
        <v>0</v>
      </c>
      <c r="AH667">
        <v>0</v>
      </c>
      <c r="AI667">
        <v>1</v>
      </c>
      <c r="AJ667">
        <v>1</v>
      </c>
      <c r="AK667">
        <v>1</v>
      </c>
      <c r="AL667">
        <v>1</v>
      </c>
      <c r="AN667">
        <v>0</v>
      </c>
      <c r="AO667">
        <v>1</v>
      </c>
      <c r="AP667">
        <v>0</v>
      </c>
      <c r="AQ667">
        <v>0</v>
      </c>
      <c r="AR667">
        <v>0</v>
      </c>
      <c r="AS667" t="s">
        <v>3</v>
      </c>
      <c r="AT667">
        <v>3.0000000000000001E-5</v>
      </c>
      <c r="AU667" t="s">
        <v>3</v>
      </c>
      <c r="AV667">
        <v>0</v>
      </c>
      <c r="AW667">
        <v>2</v>
      </c>
      <c r="AX667">
        <v>76149071</v>
      </c>
      <c r="AY667">
        <v>1</v>
      </c>
      <c r="AZ667">
        <v>0</v>
      </c>
      <c r="BA667">
        <v>675</v>
      </c>
      <c r="BB667">
        <v>0</v>
      </c>
      <c r="BC667">
        <v>0</v>
      </c>
      <c r="BD667">
        <v>0</v>
      </c>
      <c r="BE667">
        <v>0</v>
      </c>
      <c r="BF667">
        <v>0</v>
      </c>
      <c r="BG667">
        <v>0</v>
      </c>
      <c r="BH667">
        <v>0</v>
      </c>
      <c r="BI667">
        <v>0</v>
      </c>
      <c r="BJ667">
        <v>0</v>
      </c>
      <c r="BK667">
        <v>0</v>
      </c>
      <c r="BL667">
        <v>0</v>
      </c>
      <c r="BM667">
        <v>0</v>
      </c>
      <c r="BN667">
        <v>0</v>
      </c>
      <c r="BO667">
        <v>0</v>
      </c>
      <c r="BP667">
        <v>0</v>
      </c>
      <c r="BQ667">
        <v>0</v>
      </c>
      <c r="BR667">
        <v>0</v>
      </c>
      <c r="BS667">
        <v>0</v>
      </c>
      <c r="BT667">
        <v>0</v>
      </c>
      <c r="BU667">
        <v>0</v>
      </c>
      <c r="BV667">
        <v>0</v>
      </c>
      <c r="BW667">
        <v>0</v>
      </c>
      <c r="CX667">
        <f>Y667*Source!I295</f>
        <v>1.2E-4</v>
      </c>
      <c r="CY667">
        <f t="shared" si="75"/>
        <v>22533</v>
      </c>
      <c r="CZ667">
        <f t="shared" si="76"/>
        <v>22533</v>
      </c>
      <c r="DA667">
        <f t="shared" si="77"/>
        <v>1</v>
      </c>
      <c r="DB667">
        <f t="shared" si="78"/>
        <v>0.68</v>
      </c>
      <c r="DC667">
        <f t="shared" si="79"/>
        <v>0</v>
      </c>
    </row>
    <row r="668" spans="1:107" x14ac:dyDescent="0.2">
      <c r="A668">
        <f>ROW(Source!A295)</f>
        <v>295</v>
      </c>
      <c r="B668">
        <v>76147896</v>
      </c>
      <c r="C668">
        <v>76149057</v>
      </c>
      <c r="D668">
        <v>48903311</v>
      </c>
      <c r="E668">
        <v>1</v>
      </c>
      <c r="F668">
        <v>1</v>
      </c>
      <c r="G668">
        <v>1</v>
      </c>
      <c r="H668">
        <v>3</v>
      </c>
      <c r="I668" t="s">
        <v>834</v>
      </c>
      <c r="J668" t="s">
        <v>835</v>
      </c>
      <c r="K668" t="s">
        <v>836</v>
      </c>
      <c r="L668">
        <v>1348</v>
      </c>
      <c r="N668">
        <v>1009</v>
      </c>
      <c r="O668" t="s">
        <v>362</v>
      </c>
      <c r="P668" t="s">
        <v>362</v>
      </c>
      <c r="Q668">
        <v>1000</v>
      </c>
      <c r="W668">
        <v>0</v>
      </c>
      <c r="X668">
        <v>-1975454576</v>
      </c>
      <c r="Y668">
        <v>2.0000000000000002E-5</v>
      </c>
      <c r="AA668">
        <v>6389</v>
      </c>
      <c r="AB668">
        <v>0</v>
      </c>
      <c r="AC668">
        <v>0</v>
      </c>
      <c r="AD668">
        <v>0</v>
      </c>
      <c r="AE668">
        <v>6389</v>
      </c>
      <c r="AF668">
        <v>0</v>
      </c>
      <c r="AG668">
        <v>0</v>
      </c>
      <c r="AH668">
        <v>0</v>
      </c>
      <c r="AI668">
        <v>1</v>
      </c>
      <c r="AJ668">
        <v>1</v>
      </c>
      <c r="AK668">
        <v>1</v>
      </c>
      <c r="AL668">
        <v>1</v>
      </c>
      <c r="AN668">
        <v>0</v>
      </c>
      <c r="AO668">
        <v>1</v>
      </c>
      <c r="AP668">
        <v>0</v>
      </c>
      <c r="AQ668">
        <v>0</v>
      </c>
      <c r="AR668">
        <v>0</v>
      </c>
      <c r="AS668" t="s">
        <v>3</v>
      </c>
      <c r="AT668">
        <v>2.0000000000000002E-5</v>
      </c>
      <c r="AU668" t="s">
        <v>3</v>
      </c>
      <c r="AV668">
        <v>0</v>
      </c>
      <c r="AW668">
        <v>2</v>
      </c>
      <c r="AX668">
        <v>76149072</v>
      </c>
      <c r="AY668">
        <v>1</v>
      </c>
      <c r="AZ668">
        <v>0</v>
      </c>
      <c r="BA668">
        <v>676</v>
      </c>
      <c r="BB668">
        <v>0</v>
      </c>
      <c r="BC668">
        <v>0</v>
      </c>
      <c r="BD668">
        <v>0</v>
      </c>
      <c r="BE668">
        <v>0</v>
      </c>
      <c r="BF668">
        <v>0</v>
      </c>
      <c r="BG668">
        <v>0</v>
      </c>
      <c r="BH668">
        <v>0</v>
      </c>
      <c r="BI668">
        <v>0</v>
      </c>
      <c r="BJ668">
        <v>0</v>
      </c>
      <c r="BK668">
        <v>0</v>
      </c>
      <c r="BL668">
        <v>0</v>
      </c>
      <c r="BM668">
        <v>0</v>
      </c>
      <c r="BN668">
        <v>0</v>
      </c>
      <c r="BO668">
        <v>0</v>
      </c>
      <c r="BP668">
        <v>0</v>
      </c>
      <c r="BQ668">
        <v>0</v>
      </c>
      <c r="BR668">
        <v>0</v>
      </c>
      <c r="BS668">
        <v>0</v>
      </c>
      <c r="BT668">
        <v>0</v>
      </c>
      <c r="BU668">
        <v>0</v>
      </c>
      <c r="BV668">
        <v>0</v>
      </c>
      <c r="BW668">
        <v>0</v>
      </c>
      <c r="CX668">
        <f>Y668*Source!I295</f>
        <v>8.0000000000000007E-5</v>
      </c>
      <c r="CY668">
        <f t="shared" si="75"/>
        <v>6389</v>
      </c>
      <c r="CZ668">
        <f t="shared" si="76"/>
        <v>6389</v>
      </c>
      <c r="DA668">
        <f t="shared" si="77"/>
        <v>1</v>
      </c>
      <c r="DB668">
        <f t="shared" si="78"/>
        <v>0.13</v>
      </c>
      <c r="DC668">
        <f t="shared" si="79"/>
        <v>0</v>
      </c>
    </row>
    <row r="669" spans="1:107" x14ac:dyDescent="0.2">
      <c r="A669">
        <f>ROW(Source!A295)</f>
        <v>295</v>
      </c>
      <c r="B669">
        <v>76147896</v>
      </c>
      <c r="C669">
        <v>76149057</v>
      </c>
      <c r="D669">
        <v>48907270</v>
      </c>
      <c r="E669">
        <v>1</v>
      </c>
      <c r="F669">
        <v>1</v>
      </c>
      <c r="G669">
        <v>1</v>
      </c>
      <c r="H669">
        <v>3</v>
      </c>
      <c r="I669" t="s">
        <v>360</v>
      </c>
      <c r="J669" t="s">
        <v>363</v>
      </c>
      <c r="K669" t="s">
        <v>701</v>
      </c>
      <c r="L669">
        <v>1348</v>
      </c>
      <c r="N669">
        <v>1009</v>
      </c>
      <c r="O669" t="s">
        <v>362</v>
      </c>
      <c r="P669" t="s">
        <v>362</v>
      </c>
      <c r="Q669">
        <v>1000</v>
      </c>
      <c r="W669">
        <v>0</v>
      </c>
      <c r="X669">
        <v>-1865903931</v>
      </c>
      <c r="Y669">
        <v>1.0000000000000001E-5</v>
      </c>
      <c r="AA669">
        <v>9040.01</v>
      </c>
      <c r="AB669">
        <v>0</v>
      </c>
      <c r="AC669">
        <v>0</v>
      </c>
      <c r="AD669">
        <v>0</v>
      </c>
      <c r="AE669">
        <v>9040.01</v>
      </c>
      <c r="AF669">
        <v>0</v>
      </c>
      <c r="AG669">
        <v>0</v>
      </c>
      <c r="AH669">
        <v>0</v>
      </c>
      <c r="AI669">
        <v>1</v>
      </c>
      <c r="AJ669">
        <v>1</v>
      </c>
      <c r="AK669">
        <v>1</v>
      </c>
      <c r="AL669">
        <v>1</v>
      </c>
      <c r="AN669">
        <v>0</v>
      </c>
      <c r="AO669">
        <v>1</v>
      </c>
      <c r="AP669">
        <v>0</v>
      </c>
      <c r="AQ669">
        <v>0</v>
      </c>
      <c r="AR669">
        <v>0</v>
      </c>
      <c r="AS669" t="s">
        <v>3</v>
      </c>
      <c r="AT669">
        <v>1.0000000000000001E-5</v>
      </c>
      <c r="AU669" t="s">
        <v>3</v>
      </c>
      <c r="AV669">
        <v>0</v>
      </c>
      <c r="AW669">
        <v>2</v>
      </c>
      <c r="AX669">
        <v>76149073</v>
      </c>
      <c r="AY669">
        <v>1</v>
      </c>
      <c r="AZ669">
        <v>0</v>
      </c>
      <c r="BA669">
        <v>677</v>
      </c>
      <c r="BB669">
        <v>0</v>
      </c>
      <c r="BC669">
        <v>0</v>
      </c>
      <c r="BD669">
        <v>0</v>
      </c>
      <c r="BE669">
        <v>0</v>
      </c>
      <c r="BF669">
        <v>0</v>
      </c>
      <c r="BG669">
        <v>0</v>
      </c>
      <c r="BH669">
        <v>0</v>
      </c>
      <c r="BI669">
        <v>0</v>
      </c>
      <c r="BJ669">
        <v>0</v>
      </c>
      <c r="BK669">
        <v>0</v>
      </c>
      <c r="BL669">
        <v>0</v>
      </c>
      <c r="BM669">
        <v>0</v>
      </c>
      <c r="BN669">
        <v>0</v>
      </c>
      <c r="BO669">
        <v>0</v>
      </c>
      <c r="BP669">
        <v>0</v>
      </c>
      <c r="BQ669">
        <v>0</v>
      </c>
      <c r="BR669">
        <v>0</v>
      </c>
      <c r="BS669">
        <v>0</v>
      </c>
      <c r="BT669">
        <v>0</v>
      </c>
      <c r="BU669">
        <v>0</v>
      </c>
      <c r="BV669">
        <v>0</v>
      </c>
      <c r="BW669">
        <v>0</v>
      </c>
      <c r="CX669">
        <f>Y669*Source!I295</f>
        <v>4.0000000000000003E-5</v>
      </c>
      <c r="CY669">
        <f t="shared" si="75"/>
        <v>9040.01</v>
      </c>
      <c r="CZ669">
        <f t="shared" si="76"/>
        <v>9040.01</v>
      </c>
      <c r="DA669">
        <f t="shared" si="77"/>
        <v>1</v>
      </c>
      <c r="DB669">
        <f t="shared" si="78"/>
        <v>0.09</v>
      </c>
      <c r="DC669">
        <f t="shared" si="79"/>
        <v>0</v>
      </c>
    </row>
    <row r="670" spans="1:107" x14ac:dyDescent="0.2">
      <c r="A670">
        <f>ROW(Source!A295)</f>
        <v>295</v>
      </c>
      <c r="B670">
        <v>76147896</v>
      </c>
      <c r="C670">
        <v>76149057</v>
      </c>
      <c r="D670">
        <v>48903406</v>
      </c>
      <c r="E670">
        <v>1</v>
      </c>
      <c r="F670">
        <v>1</v>
      </c>
      <c r="G670">
        <v>1</v>
      </c>
      <c r="H670">
        <v>3</v>
      </c>
      <c r="I670" t="s">
        <v>837</v>
      </c>
      <c r="J670" t="s">
        <v>838</v>
      </c>
      <c r="K670" t="s">
        <v>839</v>
      </c>
      <c r="L670">
        <v>1346</v>
      </c>
      <c r="N670">
        <v>1009</v>
      </c>
      <c r="O670" t="s">
        <v>414</v>
      </c>
      <c r="P670" t="s">
        <v>414</v>
      </c>
      <c r="Q670">
        <v>1</v>
      </c>
      <c r="W670">
        <v>0</v>
      </c>
      <c r="X670">
        <v>-552633677</v>
      </c>
      <c r="Y670">
        <v>1.4E-2</v>
      </c>
      <c r="AA670">
        <v>32.6</v>
      </c>
      <c r="AB670">
        <v>0</v>
      </c>
      <c r="AC670">
        <v>0</v>
      </c>
      <c r="AD670">
        <v>0</v>
      </c>
      <c r="AE670">
        <v>32.6</v>
      </c>
      <c r="AF670">
        <v>0</v>
      </c>
      <c r="AG670">
        <v>0</v>
      </c>
      <c r="AH670">
        <v>0</v>
      </c>
      <c r="AI670">
        <v>1</v>
      </c>
      <c r="AJ670">
        <v>1</v>
      </c>
      <c r="AK670">
        <v>1</v>
      </c>
      <c r="AL670">
        <v>1</v>
      </c>
      <c r="AN670">
        <v>0</v>
      </c>
      <c r="AO670">
        <v>1</v>
      </c>
      <c r="AP670">
        <v>0</v>
      </c>
      <c r="AQ670">
        <v>0</v>
      </c>
      <c r="AR670">
        <v>0</v>
      </c>
      <c r="AS670" t="s">
        <v>3</v>
      </c>
      <c r="AT670">
        <v>1.4E-2</v>
      </c>
      <c r="AU670" t="s">
        <v>3</v>
      </c>
      <c r="AV670">
        <v>0</v>
      </c>
      <c r="AW670">
        <v>2</v>
      </c>
      <c r="AX670">
        <v>76149074</v>
      </c>
      <c r="AY670">
        <v>1</v>
      </c>
      <c r="AZ670">
        <v>0</v>
      </c>
      <c r="BA670">
        <v>678</v>
      </c>
      <c r="BB670">
        <v>0</v>
      </c>
      <c r="BC670">
        <v>0</v>
      </c>
      <c r="BD670">
        <v>0</v>
      </c>
      <c r="BE670">
        <v>0</v>
      </c>
      <c r="BF670">
        <v>0</v>
      </c>
      <c r="BG670">
        <v>0</v>
      </c>
      <c r="BH670">
        <v>0</v>
      </c>
      <c r="BI670">
        <v>0</v>
      </c>
      <c r="BJ670">
        <v>0</v>
      </c>
      <c r="BK670">
        <v>0</v>
      </c>
      <c r="BL670">
        <v>0</v>
      </c>
      <c r="BM670">
        <v>0</v>
      </c>
      <c r="BN670">
        <v>0</v>
      </c>
      <c r="BO670">
        <v>0</v>
      </c>
      <c r="BP670">
        <v>0</v>
      </c>
      <c r="BQ670">
        <v>0</v>
      </c>
      <c r="BR670">
        <v>0</v>
      </c>
      <c r="BS670">
        <v>0</v>
      </c>
      <c r="BT670">
        <v>0</v>
      </c>
      <c r="BU670">
        <v>0</v>
      </c>
      <c r="BV670">
        <v>0</v>
      </c>
      <c r="BW670">
        <v>0</v>
      </c>
      <c r="CX670">
        <f>Y670*Source!I295</f>
        <v>5.6000000000000001E-2</v>
      </c>
      <c r="CY670">
        <f t="shared" si="75"/>
        <v>32.6</v>
      </c>
      <c r="CZ670">
        <f t="shared" si="76"/>
        <v>32.6</v>
      </c>
      <c r="DA670">
        <f t="shared" si="77"/>
        <v>1</v>
      </c>
      <c r="DB670">
        <f t="shared" si="78"/>
        <v>0.46</v>
      </c>
      <c r="DC670">
        <f t="shared" si="79"/>
        <v>0</v>
      </c>
    </row>
    <row r="671" spans="1:107" x14ac:dyDescent="0.2">
      <c r="A671">
        <f>ROW(Source!A295)</f>
        <v>295</v>
      </c>
      <c r="B671">
        <v>76147896</v>
      </c>
      <c r="C671">
        <v>76149057</v>
      </c>
      <c r="D671">
        <v>48900998</v>
      </c>
      <c r="E671">
        <v>1</v>
      </c>
      <c r="F671">
        <v>1</v>
      </c>
      <c r="G671">
        <v>1</v>
      </c>
      <c r="H671">
        <v>3</v>
      </c>
      <c r="I671" t="s">
        <v>807</v>
      </c>
      <c r="J671" t="s">
        <v>808</v>
      </c>
      <c r="K671" t="s">
        <v>809</v>
      </c>
      <c r="L671">
        <v>1346</v>
      </c>
      <c r="N671">
        <v>1009</v>
      </c>
      <c r="O671" t="s">
        <v>414</v>
      </c>
      <c r="P671" t="s">
        <v>414</v>
      </c>
      <c r="Q671">
        <v>1</v>
      </c>
      <c r="W671">
        <v>0</v>
      </c>
      <c r="X671">
        <v>-1154872161</v>
      </c>
      <c r="Y671">
        <v>0.15</v>
      </c>
      <c r="AA671">
        <v>30.4</v>
      </c>
      <c r="AB671">
        <v>0</v>
      </c>
      <c r="AC671">
        <v>0</v>
      </c>
      <c r="AD671">
        <v>0</v>
      </c>
      <c r="AE671">
        <v>30.4</v>
      </c>
      <c r="AF671">
        <v>0</v>
      </c>
      <c r="AG671">
        <v>0</v>
      </c>
      <c r="AH671">
        <v>0</v>
      </c>
      <c r="AI671">
        <v>1</v>
      </c>
      <c r="AJ671">
        <v>1</v>
      </c>
      <c r="AK671">
        <v>1</v>
      </c>
      <c r="AL671">
        <v>1</v>
      </c>
      <c r="AN671">
        <v>0</v>
      </c>
      <c r="AO671">
        <v>1</v>
      </c>
      <c r="AP671">
        <v>0</v>
      </c>
      <c r="AQ671">
        <v>0</v>
      </c>
      <c r="AR671">
        <v>0</v>
      </c>
      <c r="AS671" t="s">
        <v>3</v>
      </c>
      <c r="AT671">
        <v>0.15</v>
      </c>
      <c r="AU671" t="s">
        <v>3</v>
      </c>
      <c r="AV671">
        <v>0</v>
      </c>
      <c r="AW671">
        <v>2</v>
      </c>
      <c r="AX671">
        <v>76149075</v>
      </c>
      <c r="AY671">
        <v>1</v>
      </c>
      <c r="AZ671">
        <v>0</v>
      </c>
      <c r="BA671">
        <v>679</v>
      </c>
      <c r="BB671">
        <v>0</v>
      </c>
      <c r="BC671">
        <v>0</v>
      </c>
      <c r="BD671">
        <v>0</v>
      </c>
      <c r="BE671">
        <v>0</v>
      </c>
      <c r="BF671">
        <v>0</v>
      </c>
      <c r="BG671">
        <v>0</v>
      </c>
      <c r="BH671">
        <v>0</v>
      </c>
      <c r="BI671">
        <v>0</v>
      </c>
      <c r="BJ671">
        <v>0</v>
      </c>
      <c r="BK671">
        <v>0</v>
      </c>
      <c r="BL671">
        <v>0</v>
      </c>
      <c r="BM671">
        <v>0</v>
      </c>
      <c r="BN671">
        <v>0</v>
      </c>
      <c r="BO671">
        <v>0</v>
      </c>
      <c r="BP671">
        <v>0</v>
      </c>
      <c r="BQ671">
        <v>0</v>
      </c>
      <c r="BR671">
        <v>0</v>
      </c>
      <c r="BS671">
        <v>0</v>
      </c>
      <c r="BT671">
        <v>0</v>
      </c>
      <c r="BU671">
        <v>0</v>
      </c>
      <c r="BV671">
        <v>0</v>
      </c>
      <c r="BW671">
        <v>0</v>
      </c>
      <c r="CX671">
        <f>Y671*Source!I295</f>
        <v>0.6</v>
      </c>
      <c r="CY671">
        <f t="shared" si="75"/>
        <v>30.4</v>
      </c>
      <c r="CZ671">
        <f t="shared" si="76"/>
        <v>30.4</v>
      </c>
      <c r="DA671">
        <f t="shared" si="77"/>
        <v>1</v>
      </c>
      <c r="DB671">
        <f t="shared" si="78"/>
        <v>4.5599999999999996</v>
      </c>
      <c r="DC671">
        <f t="shared" si="79"/>
        <v>0</v>
      </c>
    </row>
    <row r="672" spans="1:107" x14ac:dyDescent="0.2">
      <c r="A672">
        <f>ROW(Source!A295)</f>
        <v>295</v>
      </c>
      <c r="B672">
        <v>76147896</v>
      </c>
      <c r="C672">
        <v>76149057</v>
      </c>
      <c r="D672">
        <v>48903670</v>
      </c>
      <c r="E672">
        <v>1</v>
      </c>
      <c r="F672">
        <v>1</v>
      </c>
      <c r="G672">
        <v>1</v>
      </c>
      <c r="H672">
        <v>3</v>
      </c>
      <c r="I672" t="s">
        <v>810</v>
      </c>
      <c r="J672" t="s">
        <v>811</v>
      </c>
      <c r="K672" t="s">
        <v>812</v>
      </c>
      <c r="L672">
        <v>1346</v>
      </c>
      <c r="N672">
        <v>1009</v>
      </c>
      <c r="O672" t="s">
        <v>414</v>
      </c>
      <c r="P672" t="s">
        <v>414</v>
      </c>
      <c r="Q672">
        <v>1</v>
      </c>
      <c r="W672">
        <v>0</v>
      </c>
      <c r="X672">
        <v>1737689508</v>
      </c>
      <c r="Y672">
        <v>0.02</v>
      </c>
      <c r="AA672">
        <v>250</v>
      </c>
      <c r="AB672">
        <v>0</v>
      </c>
      <c r="AC672">
        <v>0</v>
      </c>
      <c r="AD672">
        <v>0</v>
      </c>
      <c r="AE672">
        <v>250</v>
      </c>
      <c r="AF672">
        <v>0</v>
      </c>
      <c r="AG672">
        <v>0</v>
      </c>
      <c r="AH672">
        <v>0</v>
      </c>
      <c r="AI672">
        <v>1</v>
      </c>
      <c r="AJ672">
        <v>1</v>
      </c>
      <c r="AK672">
        <v>1</v>
      </c>
      <c r="AL672">
        <v>1</v>
      </c>
      <c r="AN672">
        <v>0</v>
      </c>
      <c r="AO672">
        <v>1</v>
      </c>
      <c r="AP672">
        <v>0</v>
      </c>
      <c r="AQ672">
        <v>0</v>
      </c>
      <c r="AR672">
        <v>0</v>
      </c>
      <c r="AS672" t="s">
        <v>3</v>
      </c>
      <c r="AT672">
        <v>0.02</v>
      </c>
      <c r="AU672" t="s">
        <v>3</v>
      </c>
      <c r="AV672">
        <v>0</v>
      </c>
      <c r="AW672">
        <v>2</v>
      </c>
      <c r="AX672">
        <v>76149076</v>
      </c>
      <c r="AY672">
        <v>1</v>
      </c>
      <c r="AZ672">
        <v>0</v>
      </c>
      <c r="BA672">
        <v>680</v>
      </c>
      <c r="BB672">
        <v>0</v>
      </c>
      <c r="BC672">
        <v>0</v>
      </c>
      <c r="BD672">
        <v>0</v>
      </c>
      <c r="BE672">
        <v>0</v>
      </c>
      <c r="BF672">
        <v>0</v>
      </c>
      <c r="BG672">
        <v>0</v>
      </c>
      <c r="BH672">
        <v>0</v>
      </c>
      <c r="BI672">
        <v>0</v>
      </c>
      <c r="BJ672">
        <v>0</v>
      </c>
      <c r="BK672">
        <v>0</v>
      </c>
      <c r="BL672">
        <v>0</v>
      </c>
      <c r="BM672">
        <v>0</v>
      </c>
      <c r="BN672">
        <v>0</v>
      </c>
      <c r="BO672">
        <v>0</v>
      </c>
      <c r="BP672">
        <v>0</v>
      </c>
      <c r="BQ672">
        <v>0</v>
      </c>
      <c r="BR672">
        <v>0</v>
      </c>
      <c r="BS672">
        <v>0</v>
      </c>
      <c r="BT672">
        <v>0</v>
      </c>
      <c r="BU672">
        <v>0</v>
      </c>
      <c r="BV672">
        <v>0</v>
      </c>
      <c r="BW672">
        <v>0</v>
      </c>
      <c r="CX672">
        <f>Y672*Source!I295</f>
        <v>0.08</v>
      </c>
      <c r="CY672">
        <f t="shared" si="75"/>
        <v>250</v>
      </c>
      <c r="CZ672">
        <f t="shared" si="76"/>
        <v>250</v>
      </c>
      <c r="DA672">
        <f t="shared" si="77"/>
        <v>1</v>
      </c>
      <c r="DB672">
        <f t="shared" si="78"/>
        <v>5</v>
      </c>
      <c r="DC672">
        <f t="shared" si="79"/>
        <v>0</v>
      </c>
    </row>
    <row r="673" spans="1:107" x14ac:dyDescent="0.2">
      <c r="A673">
        <f>ROW(Source!A295)</f>
        <v>295</v>
      </c>
      <c r="B673">
        <v>76147896</v>
      </c>
      <c r="C673">
        <v>76149057</v>
      </c>
      <c r="D673">
        <v>48908482</v>
      </c>
      <c r="E673">
        <v>1</v>
      </c>
      <c r="F673">
        <v>1</v>
      </c>
      <c r="G673">
        <v>1</v>
      </c>
      <c r="H673">
        <v>3</v>
      </c>
      <c r="I673" t="s">
        <v>840</v>
      </c>
      <c r="J673" t="s">
        <v>841</v>
      </c>
      <c r="K673" t="s">
        <v>842</v>
      </c>
      <c r="L673">
        <v>1339</v>
      </c>
      <c r="N673">
        <v>1007</v>
      </c>
      <c r="O673" t="s">
        <v>643</v>
      </c>
      <c r="P673" t="s">
        <v>643</v>
      </c>
      <c r="Q673">
        <v>1</v>
      </c>
      <c r="W673">
        <v>0</v>
      </c>
      <c r="X673">
        <v>-206074256</v>
      </c>
      <c r="Y673">
        <v>6.0000000000000001E-3</v>
      </c>
      <c r="AA673">
        <v>1414.5</v>
      </c>
      <c r="AB673">
        <v>0</v>
      </c>
      <c r="AC673">
        <v>0</v>
      </c>
      <c r="AD673">
        <v>0</v>
      </c>
      <c r="AE673">
        <v>1414.5</v>
      </c>
      <c r="AF673">
        <v>0</v>
      </c>
      <c r="AG673">
        <v>0</v>
      </c>
      <c r="AH673">
        <v>0</v>
      </c>
      <c r="AI673">
        <v>1</v>
      </c>
      <c r="AJ673">
        <v>1</v>
      </c>
      <c r="AK673">
        <v>1</v>
      </c>
      <c r="AL673">
        <v>1</v>
      </c>
      <c r="AN673">
        <v>0</v>
      </c>
      <c r="AO673">
        <v>1</v>
      </c>
      <c r="AP673">
        <v>0</v>
      </c>
      <c r="AQ673">
        <v>0</v>
      </c>
      <c r="AR673">
        <v>0</v>
      </c>
      <c r="AS673" t="s">
        <v>3</v>
      </c>
      <c r="AT673">
        <v>6.0000000000000001E-3</v>
      </c>
      <c r="AU673" t="s">
        <v>3</v>
      </c>
      <c r="AV673">
        <v>0</v>
      </c>
      <c r="AW673">
        <v>2</v>
      </c>
      <c r="AX673">
        <v>76149077</v>
      </c>
      <c r="AY673">
        <v>1</v>
      </c>
      <c r="AZ673">
        <v>0</v>
      </c>
      <c r="BA673">
        <v>681</v>
      </c>
      <c r="BB673">
        <v>0</v>
      </c>
      <c r="BC673">
        <v>0</v>
      </c>
      <c r="BD673">
        <v>0</v>
      </c>
      <c r="BE673">
        <v>0</v>
      </c>
      <c r="BF673">
        <v>0</v>
      </c>
      <c r="BG673">
        <v>0</v>
      </c>
      <c r="BH673">
        <v>0</v>
      </c>
      <c r="BI673">
        <v>0</v>
      </c>
      <c r="BJ673">
        <v>0</v>
      </c>
      <c r="BK673">
        <v>0</v>
      </c>
      <c r="BL673">
        <v>0</v>
      </c>
      <c r="BM673">
        <v>0</v>
      </c>
      <c r="BN673">
        <v>0</v>
      </c>
      <c r="BO673">
        <v>0</v>
      </c>
      <c r="BP673">
        <v>0</v>
      </c>
      <c r="BQ673">
        <v>0</v>
      </c>
      <c r="BR673">
        <v>0</v>
      </c>
      <c r="BS673">
        <v>0</v>
      </c>
      <c r="BT673">
        <v>0</v>
      </c>
      <c r="BU673">
        <v>0</v>
      </c>
      <c r="BV673">
        <v>0</v>
      </c>
      <c r="BW673">
        <v>0</v>
      </c>
      <c r="CX673">
        <f>Y673*Source!I295</f>
        <v>2.4E-2</v>
      </c>
      <c r="CY673">
        <f t="shared" si="75"/>
        <v>1414.5</v>
      </c>
      <c r="CZ673">
        <f t="shared" si="76"/>
        <v>1414.5</v>
      </c>
      <c r="DA673">
        <f t="shared" si="77"/>
        <v>1</v>
      </c>
      <c r="DB673">
        <f t="shared" si="78"/>
        <v>8.49</v>
      </c>
      <c r="DC673">
        <f t="shared" si="79"/>
        <v>0</v>
      </c>
    </row>
    <row r="674" spans="1:107" x14ac:dyDescent="0.2">
      <c r="A674">
        <f>ROW(Source!A295)</f>
        <v>295</v>
      </c>
      <c r="B674">
        <v>76147896</v>
      </c>
      <c r="C674">
        <v>76149057</v>
      </c>
      <c r="D674">
        <v>48956322</v>
      </c>
      <c r="E674">
        <v>1</v>
      </c>
      <c r="F674">
        <v>1</v>
      </c>
      <c r="G674">
        <v>1</v>
      </c>
      <c r="H674">
        <v>3</v>
      </c>
      <c r="I674" t="s">
        <v>843</v>
      </c>
      <c r="J674" t="s">
        <v>844</v>
      </c>
      <c r="K674" t="s">
        <v>845</v>
      </c>
      <c r="L674">
        <v>1348</v>
      </c>
      <c r="N674">
        <v>1009</v>
      </c>
      <c r="O674" t="s">
        <v>362</v>
      </c>
      <c r="P674" t="s">
        <v>362</v>
      </c>
      <c r="Q674">
        <v>1000</v>
      </c>
      <c r="W674">
        <v>0</v>
      </c>
      <c r="X674">
        <v>-1595363220</v>
      </c>
      <c r="Y674">
        <v>1.1999999999999999E-3</v>
      </c>
      <c r="AA674">
        <v>11452.06</v>
      </c>
      <c r="AB674">
        <v>0</v>
      </c>
      <c r="AC674">
        <v>0</v>
      </c>
      <c r="AD674">
        <v>0</v>
      </c>
      <c r="AE674">
        <v>11452.06</v>
      </c>
      <c r="AF674">
        <v>0</v>
      </c>
      <c r="AG674">
        <v>0</v>
      </c>
      <c r="AH674">
        <v>0</v>
      </c>
      <c r="AI674">
        <v>1</v>
      </c>
      <c r="AJ674">
        <v>1</v>
      </c>
      <c r="AK674">
        <v>1</v>
      </c>
      <c r="AL674">
        <v>1</v>
      </c>
      <c r="AN674">
        <v>0</v>
      </c>
      <c r="AO674">
        <v>1</v>
      </c>
      <c r="AP674">
        <v>0</v>
      </c>
      <c r="AQ674">
        <v>0</v>
      </c>
      <c r="AR674">
        <v>0</v>
      </c>
      <c r="AS674" t="s">
        <v>3</v>
      </c>
      <c r="AT674">
        <v>1.1999999999999999E-3</v>
      </c>
      <c r="AU674" t="s">
        <v>3</v>
      </c>
      <c r="AV674">
        <v>0</v>
      </c>
      <c r="AW674">
        <v>2</v>
      </c>
      <c r="AX674">
        <v>76149078</v>
      </c>
      <c r="AY674">
        <v>1</v>
      </c>
      <c r="AZ674">
        <v>0</v>
      </c>
      <c r="BA674">
        <v>682</v>
      </c>
      <c r="BB674">
        <v>0</v>
      </c>
      <c r="BC674">
        <v>0</v>
      </c>
      <c r="BD674">
        <v>0</v>
      </c>
      <c r="BE674">
        <v>0</v>
      </c>
      <c r="BF674">
        <v>0</v>
      </c>
      <c r="BG674">
        <v>0</v>
      </c>
      <c r="BH674">
        <v>0</v>
      </c>
      <c r="BI674">
        <v>0</v>
      </c>
      <c r="BJ674">
        <v>0</v>
      </c>
      <c r="BK674">
        <v>0</v>
      </c>
      <c r="BL674">
        <v>0</v>
      </c>
      <c r="BM674">
        <v>0</v>
      </c>
      <c r="BN674">
        <v>0</v>
      </c>
      <c r="BO674">
        <v>0</v>
      </c>
      <c r="BP674">
        <v>0</v>
      </c>
      <c r="BQ674">
        <v>0</v>
      </c>
      <c r="BR674">
        <v>0</v>
      </c>
      <c r="BS674">
        <v>0</v>
      </c>
      <c r="BT674">
        <v>0</v>
      </c>
      <c r="BU674">
        <v>0</v>
      </c>
      <c r="BV674">
        <v>0</v>
      </c>
      <c r="BW674">
        <v>0</v>
      </c>
      <c r="CX674">
        <f>Y674*Source!I295</f>
        <v>4.7999999999999996E-3</v>
      </c>
      <c r="CY674">
        <f t="shared" si="75"/>
        <v>11452.06</v>
      </c>
      <c r="CZ674">
        <f t="shared" si="76"/>
        <v>11452.06</v>
      </c>
      <c r="DA674">
        <f t="shared" si="77"/>
        <v>1</v>
      </c>
      <c r="DB674">
        <f t="shared" si="78"/>
        <v>13.74</v>
      </c>
      <c r="DC674">
        <f t="shared" si="79"/>
        <v>0</v>
      </c>
    </row>
    <row r="675" spans="1:107" x14ac:dyDescent="0.2">
      <c r="A675">
        <f>ROW(Source!A295)</f>
        <v>295</v>
      </c>
      <c r="B675">
        <v>76147896</v>
      </c>
      <c r="C675">
        <v>76149057</v>
      </c>
      <c r="D675">
        <v>48974791</v>
      </c>
      <c r="E675">
        <v>1</v>
      </c>
      <c r="F675">
        <v>1</v>
      </c>
      <c r="G675">
        <v>1</v>
      </c>
      <c r="H675">
        <v>3</v>
      </c>
      <c r="I675" t="s">
        <v>658</v>
      </c>
      <c r="J675" t="s">
        <v>659</v>
      </c>
      <c r="K675" t="s">
        <v>660</v>
      </c>
      <c r="L675">
        <v>1374</v>
      </c>
      <c r="N675">
        <v>1013</v>
      </c>
      <c r="O675" t="s">
        <v>661</v>
      </c>
      <c r="P675" t="s">
        <v>661</v>
      </c>
      <c r="Q675">
        <v>1</v>
      </c>
      <c r="W675">
        <v>0</v>
      </c>
      <c r="X675">
        <v>-1347562341</v>
      </c>
      <c r="Y675">
        <v>0.96</v>
      </c>
      <c r="AA675">
        <v>1</v>
      </c>
      <c r="AB675">
        <v>0</v>
      </c>
      <c r="AC675">
        <v>0</v>
      </c>
      <c r="AD675">
        <v>0</v>
      </c>
      <c r="AE675">
        <v>1</v>
      </c>
      <c r="AF675">
        <v>0</v>
      </c>
      <c r="AG675">
        <v>0</v>
      </c>
      <c r="AH675">
        <v>0</v>
      </c>
      <c r="AI675">
        <v>1</v>
      </c>
      <c r="AJ675">
        <v>1</v>
      </c>
      <c r="AK675">
        <v>1</v>
      </c>
      <c r="AL675">
        <v>1</v>
      </c>
      <c r="AN675">
        <v>0</v>
      </c>
      <c r="AO675">
        <v>1</v>
      </c>
      <c r="AP675">
        <v>0</v>
      </c>
      <c r="AQ675">
        <v>0</v>
      </c>
      <c r="AR675">
        <v>0</v>
      </c>
      <c r="AS675" t="s">
        <v>3</v>
      </c>
      <c r="AT675">
        <v>0.96</v>
      </c>
      <c r="AU675" t="s">
        <v>3</v>
      </c>
      <c r="AV675">
        <v>0</v>
      </c>
      <c r="AW675">
        <v>2</v>
      </c>
      <c r="AX675">
        <v>76149079</v>
      </c>
      <c r="AY675">
        <v>1</v>
      </c>
      <c r="AZ675">
        <v>0</v>
      </c>
      <c r="BA675">
        <v>683</v>
      </c>
      <c r="BB675">
        <v>0</v>
      </c>
      <c r="BC675">
        <v>0</v>
      </c>
      <c r="BD675">
        <v>0</v>
      </c>
      <c r="BE675">
        <v>0</v>
      </c>
      <c r="BF675">
        <v>0</v>
      </c>
      <c r="BG675">
        <v>0</v>
      </c>
      <c r="BH675">
        <v>0</v>
      </c>
      <c r="BI675">
        <v>0</v>
      </c>
      <c r="BJ675">
        <v>0</v>
      </c>
      <c r="BK675">
        <v>0</v>
      </c>
      <c r="BL675">
        <v>0</v>
      </c>
      <c r="BM675">
        <v>0</v>
      </c>
      <c r="BN675">
        <v>0</v>
      </c>
      <c r="BO675">
        <v>0</v>
      </c>
      <c r="BP675">
        <v>0</v>
      </c>
      <c r="BQ675">
        <v>0</v>
      </c>
      <c r="BR675">
        <v>0</v>
      </c>
      <c r="BS675">
        <v>0</v>
      </c>
      <c r="BT675">
        <v>0</v>
      </c>
      <c r="BU675">
        <v>0</v>
      </c>
      <c r="BV675">
        <v>0</v>
      </c>
      <c r="BW675">
        <v>0</v>
      </c>
      <c r="CX675">
        <f>Y675*Source!I295</f>
        <v>3.84</v>
      </c>
      <c r="CY675">
        <f t="shared" si="75"/>
        <v>1</v>
      </c>
      <c r="CZ675">
        <f t="shared" si="76"/>
        <v>1</v>
      </c>
      <c r="DA675">
        <f t="shared" si="77"/>
        <v>1</v>
      </c>
      <c r="DB675">
        <f t="shared" si="78"/>
        <v>0.96</v>
      </c>
      <c r="DC675">
        <f t="shared" si="79"/>
        <v>0</v>
      </c>
    </row>
    <row r="676" spans="1:107" x14ac:dyDescent="0.2">
      <c r="A676">
        <f>ROW(Source!A296)</f>
        <v>296</v>
      </c>
      <c r="B676">
        <v>76147894</v>
      </c>
      <c r="C676">
        <v>76149057</v>
      </c>
      <c r="D676">
        <v>42331666</v>
      </c>
      <c r="E676">
        <v>1</v>
      </c>
      <c r="F676">
        <v>1</v>
      </c>
      <c r="G676">
        <v>1</v>
      </c>
      <c r="H676">
        <v>1</v>
      </c>
      <c r="I676" t="s">
        <v>647</v>
      </c>
      <c r="J676" t="s">
        <v>3</v>
      </c>
      <c r="K676" t="s">
        <v>648</v>
      </c>
      <c r="L676">
        <v>1369</v>
      </c>
      <c r="N676">
        <v>1013</v>
      </c>
      <c r="O676" t="s">
        <v>623</v>
      </c>
      <c r="P676" t="s">
        <v>623</v>
      </c>
      <c r="Q676">
        <v>1</v>
      </c>
      <c r="W676">
        <v>0</v>
      </c>
      <c r="X676">
        <v>-908094922</v>
      </c>
      <c r="Y676">
        <v>5.4969999999999999</v>
      </c>
      <c r="AA676">
        <v>0</v>
      </c>
      <c r="AB676">
        <v>0</v>
      </c>
      <c r="AC676">
        <v>0</v>
      </c>
      <c r="AD676">
        <v>10.06</v>
      </c>
      <c r="AE676">
        <v>0</v>
      </c>
      <c r="AF676">
        <v>0</v>
      </c>
      <c r="AG676">
        <v>0</v>
      </c>
      <c r="AH676">
        <v>10.06</v>
      </c>
      <c r="AI676">
        <v>1</v>
      </c>
      <c r="AJ676">
        <v>1</v>
      </c>
      <c r="AK676">
        <v>1</v>
      </c>
      <c r="AL676">
        <v>1</v>
      </c>
      <c r="AN676">
        <v>0</v>
      </c>
      <c r="AO676">
        <v>1</v>
      </c>
      <c r="AP676">
        <v>1</v>
      </c>
      <c r="AQ676">
        <v>0</v>
      </c>
      <c r="AR676">
        <v>0</v>
      </c>
      <c r="AS676" t="s">
        <v>3</v>
      </c>
      <c r="AT676">
        <v>4.78</v>
      </c>
      <c r="AU676" t="s">
        <v>24</v>
      </c>
      <c r="AV676">
        <v>1</v>
      </c>
      <c r="AW676">
        <v>2</v>
      </c>
      <c r="AX676">
        <v>76149069</v>
      </c>
      <c r="AY676">
        <v>1</v>
      </c>
      <c r="AZ676">
        <v>0</v>
      </c>
      <c r="BA676">
        <v>684</v>
      </c>
      <c r="BB676">
        <v>0</v>
      </c>
      <c r="BC676">
        <v>0</v>
      </c>
      <c r="BD676">
        <v>0</v>
      </c>
      <c r="BE676">
        <v>0</v>
      </c>
      <c r="BF676">
        <v>0</v>
      </c>
      <c r="BG676">
        <v>0</v>
      </c>
      <c r="BH676">
        <v>0</v>
      </c>
      <c r="BI676">
        <v>0</v>
      </c>
      <c r="BJ676">
        <v>0</v>
      </c>
      <c r="BK676">
        <v>0</v>
      </c>
      <c r="BL676">
        <v>0</v>
      </c>
      <c r="BM676">
        <v>0</v>
      </c>
      <c r="BN676">
        <v>0</v>
      </c>
      <c r="BO676">
        <v>0</v>
      </c>
      <c r="BP676">
        <v>0</v>
      </c>
      <c r="BQ676">
        <v>0</v>
      </c>
      <c r="BR676">
        <v>0</v>
      </c>
      <c r="BS676">
        <v>0</v>
      </c>
      <c r="BT676">
        <v>0</v>
      </c>
      <c r="BU676">
        <v>0</v>
      </c>
      <c r="BV676">
        <v>0</v>
      </c>
      <c r="BW676">
        <v>0</v>
      </c>
      <c r="CX676">
        <f>Y676*Source!I296</f>
        <v>21.988</v>
      </c>
      <c r="CY676">
        <f>AD676</f>
        <v>10.06</v>
      </c>
      <c r="CZ676">
        <f>AH676</f>
        <v>10.06</v>
      </c>
      <c r="DA676">
        <f>AL676</f>
        <v>1</v>
      </c>
      <c r="DB676">
        <f>ROUND((ROUND(AT676*CZ676,2)*1.15),6)</f>
        <v>55.3035</v>
      </c>
      <c r="DC676">
        <f>ROUND((ROUND(AT676*AG676,2)*1.15),6)</f>
        <v>0</v>
      </c>
    </row>
    <row r="677" spans="1:107" x14ac:dyDescent="0.2">
      <c r="A677">
        <f>ROW(Source!A296)</f>
        <v>296</v>
      </c>
      <c r="B677">
        <v>76147894</v>
      </c>
      <c r="C677">
        <v>76149057</v>
      </c>
      <c r="D677">
        <v>48900465</v>
      </c>
      <c r="E677">
        <v>1</v>
      </c>
      <c r="F677">
        <v>1</v>
      </c>
      <c r="G677">
        <v>1</v>
      </c>
      <c r="H677">
        <v>3</v>
      </c>
      <c r="I677" t="s">
        <v>775</v>
      </c>
      <c r="J677" t="s">
        <v>776</v>
      </c>
      <c r="K677" t="s">
        <v>777</v>
      </c>
      <c r="L677">
        <v>1348</v>
      </c>
      <c r="N677">
        <v>1009</v>
      </c>
      <c r="O677" t="s">
        <v>362</v>
      </c>
      <c r="P677" t="s">
        <v>362</v>
      </c>
      <c r="Q677">
        <v>1000</v>
      </c>
      <c r="W677">
        <v>0</v>
      </c>
      <c r="X677">
        <v>1575914215</v>
      </c>
      <c r="Y677">
        <v>1E-4</v>
      </c>
      <c r="AA677">
        <v>4770</v>
      </c>
      <c r="AB677">
        <v>0</v>
      </c>
      <c r="AC677">
        <v>0</v>
      </c>
      <c r="AD677">
        <v>0</v>
      </c>
      <c r="AE677">
        <v>4770</v>
      </c>
      <c r="AF677">
        <v>0</v>
      </c>
      <c r="AG677">
        <v>0</v>
      </c>
      <c r="AH677">
        <v>0</v>
      </c>
      <c r="AI677">
        <v>1</v>
      </c>
      <c r="AJ677">
        <v>1</v>
      </c>
      <c r="AK677">
        <v>1</v>
      </c>
      <c r="AL677">
        <v>1</v>
      </c>
      <c r="AN677">
        <v>0</v>
      </c>
      <c r="AO677">
        <v>1</v>
      </c>
      <c r="AP677">
        <v>0</v>
      </c>
      <c r="AQ677">
        <v>0</v>
      </c>
      <c r="AR677">
        <v>0</v>
      </c>
      <c r="AS677" t="s">
        <v>3</v>
      </c>
      <c r="AT677">
        <v>1E-4</v>
      </c>
      <c r="AU677" t="s">
        <v>3</v>
      </c>
      <c r="AV677">
        <v>0</v>
      </c>
      <c r="AW677">
        <v>2</v>
      </c>
      <c r="AX677">
        <v>76149070</v>
      </c>
      <c r="AY677">
        <v>1</v>
      </c>
      <c r="AZ677">
        <v>0</v>
      </c>
      <c r="BA677">
        <v>685</v>
      </c>
      <c r="BB677">
        <v>0</v>
      </c>
      <c r="BC677">
        <v>0</v>
      </c>
      <c r="BD677">
        <v>0</v>
      </c>
      <c r="BE677">
        <v>0</v>
      </c>
      <c r="BF677">
        <v>0</v>
      </c>
      <c r="BG677">
        <v>0</v>
      </c>
      <c r="BH677">
        <v>0</v>
      </c>
      <c r="BI677">
        <v>0</v>
      </c>
      <c r="BJ677">
        <v>0</v>
      </c>
      <c r="BK677">
        <v>0</v>
      </c>
      <c r="BL677">
        <v>0</v>
      </c>
      <c r="BM677">
        <v>0</v>
      </c>
      <c r="BN677">
        <v>0</v>
      </c>
      <c r="BO677">
        <v>0</v>
      </c>
      <c r="BP677">
        <v>0</v>
      </c>
      <c r="BQ677">
        <v>0</v>
      </c>
      <c r="BR677">
        <v>0</v>
      </c>
      <c r="BS677">
        <v>0</v>
      </c>
      <c r="BT677">
        <v>0</v>
      </c>
      <c r="BU677">
        <v>0</v>
      </c>
      <c r="BV677">
        <v>0</v>
      </c>
      <c r="BW677">
        <v>0</v>
      </c>
      <c r="CX677">
        <f>Y677*Source!I296</f>
        <v>4.0000000000000002E-4</v>
      </c>
      <c r="CY677">
        <f t="shared" ref="CY677:CY686" si="80">AA677</f>
        <v>4770</v>
      </c>
      <c r="CZ677">
        <f t="shared" ref="CZ677:CZ686" si="81">AE677</f>
        <v>4770</v>
      </c>
      <c r="DA677">
        <f t="shared" ref="DA677:DA686" si="82">AI677</f>
        <v>1</v>
      </c>
      <c r="DB677">
        <f t="shared" ref="DB677:DB686" si="83">ROUND(ROUND(AT677*CZ677,2),6)</f>
        <v>0.48</v>
      </c>
      <c r="DC677">
        <f t="shared" ref="DC677:DC686" si="84">ROUND(ROUND(AT677*AG677,2),6)</f>
        <v>0</v>
      </c>
    </row>
    <row r="678" spans="1:107" x14ac:dyDescent="0.2">
      <c r="A678">
        <f>ROW(Source!A296)</f>
        <v>296</v>
      </c>
      <c r="B678">
        <v>76147894</v>
      </c>
      <c r="C678">
        <v>76149057</v>
      </c>
      <c r="D678">
        <v>48903162</v>
      </c>
      <c r="E678">
        <v>1</v>
      </c>
      <c r="F678">
        <v>1</v>
      </c>
      <c r="G678">
        <v>1</v>
      </c>
      <c r="H678">
        <v>3</v>
      </c>
      <c r="I678" t="s">
        <v>831</v>
      </c>
      <c r="J678" t="s">
        <v>832</v>
      </c>
      <c r="K678" t="s">
        <v>833</v>
      </c>
      <c r="L678">
        <v>1348</v>
      </c>
      <c r="N678">
        <v>1009</v>
      </c>
      <c r="O678" t="s">
        <v>362</v>
      </c>
      <c r="P678" t="s">
        <v>362</v>
      </c>
      <c r="Q678">
        <v>1000</v>
      </c>
      <c r="W678">
        <v>0</v>
      </c>
      <c r="X678">
        <v>-1043791108</v>
      </c>
      <c r="Y678">
        <v>3.0000000000000001E-5</v>
      </c>
      <c r="AA678">
        <v>22533</v>
      </c>
      <c r="AB678">
        <v>0</v>
      </c>
      <c r="AC678">
        <v>0</v>
      </c>
      <c r="AD678">
        <v>0</v>
      </c>
      <c r="AE678">
        <v>22533</v>
      </c>
      <c r="AF678">
        <v>0</v>
      </c>
      <c r="AG678">
        <v>0</v>
      </c>
      <c r="AH678">
        <v>0</v>
      </c>
      <c r="AI678">
        <v>1</v>
      </c>
      <c r="AJ678">
        <v>1</v>
      </c>
      <c r="AK678">
        <v>1</v>
      </c>
      <c r="AL678">
        <v>1</v>
      </c>
      <c r="AN678">
        <v>0</v>
      </c>
      <c r="AO678">
        <v>1</v>
      </c>
      <c r="AP678">
        <v>0</v>
      </c>
      <c r="AQ678">
        <v>0</v>
      </c>
      <c r="AR678">
        <v>0</v>
      </c>
      <c r="AS678" t="s">
        <v>3</v>
      </c>
      <c r="AT678">
        <v>3.0000000000000001E-5</v>
      </c>
      <c r="AU678" t="s">
        <v>3</v>
      </c>
      <c r="AV678">
        <v>0</v>
      </c>
      <c r="AW678">
        <v>2</v>
      </c>
      <c r="AX678">
        <v>76149071</v>
      </c>
      <c r="AY678">
        <v>1</v>
      </c>
      <c r="AZ678">
        <v>0</v>
      </c>
      <c r="BA678">
        <v>686</v>
      </c>
      <c r="BB678">
        <v>0</v>
      </c>
      <c r="BC678">
        <v>0</v>
      </c>
      <c r="BD678">
        <v>0</v>
      </c>
      <c r="BE678">
        <v>0</v>
      </c>
      <c r="BF678">
        <v>0</v>
      </c>
      <c r="BG678">
        <v>0</v>
      </c>
      <c r="BH678">
        <v>0</v>
      </c>
      <c r="BI678">
        <v>0</v>
      </c>
      <c r="BJ678">
        <v>0</v>
      </c>
      <c r="BK678">
        <v>0</v>
      </c>
      <c r="BL678">
        <v>0</v>
      </c>
      <c r="BM678">
        <v>0</v>
      </c>
      <c r="BN678">
        <v>0</v>
      </c>
      <c r="BO678">
        <v>0</v>
      </c>
      <c r="BP678">
        <v>0</v>
      </c>
      <c r="BQ678">
        <v>0</v>
      </c>
      <c r="BR678">
        <v>0</v>
      </c>
      <c r="BS678">
        <v>0</v>
      </c>
      <c r="BT678">
        <v>0</v>
      </c>
      <c r="BU678">
        <v>0</v>
      </c>
      <c r="BV678">
        <v>0</v>
      </c>
      <c r="BW678">
        <v>0</v>
      </c>
      <c r="CX678">
        <f>Y678*Source!I296</f>
        <v>1.2E-4</v>
      </c>
      <c r="CY678">
        <f t="shared" si="80"/>
        <v>22533</v>
      </c>
      <c r="CZ678">
        <f t="shared" si="81"/>
        <v>22533</v>
      </c>
      <c r="DA678">
        <f t="shared" si="82"/>
        <v>1</v>
      </c>
      <c r="DB678">
        <f t="shared" si="83"/>
        <v>0.68</v>
      </c>
      <c r="DC678">
        <f t="shared" si="84"/>
        <v>0</v>
      </c>
    </row>
    <row r="679" spans="1:107" x14ac:dyDescent="0.2">
      <c r="A679">
        <f>ROW(Source!A296)</f>
        <v>296</v>
      </c>
      <c r="B679">
        <v>76147894</v>
      </c>
      <c r="C679">
        <v>76149057</v>
      </c>
      <c r="D679">
        <v>48903311</v>
      </c>
      <c r="E679">
        <v>1</v>
      </c>
      <c r="F679">
        <v>1</v>
      </c>
      <c r="G679">
        <v>1</v>
      </c>
      <c r="H679">
        <v>3</v>
      </c>
      <c r="I679" t="s">
        <v>834</v>
      </c>
      <c r="J679" t="s">
        <v>835</v>
      </c>
      <c r="K679" t="s">
        <v>836</v>
      </c>
      <c r="L679">
        <v>1348</v>
      </c>
      <c r="N679">
        <v>1009</v>
      </c>
      <c r="O679" t="s">
        <v>362</v>
      </c>
      <c r="P679" t="s">
        <v>362</v>
      </c>
      <c r="Q679">
        <v>1000</v>
      </c>
      <c r="W679">
        <v>0</v>
      </c>
      <c r="X679">
        <v>-1975454576</v>
      </c>
      <c r="Y679">
        <v>2.0000000000000002E-5</v>
      </c>
      <c r="AA679">
        <v>6389</v>
      </c>
      <c r="AB679">
        <v>0</v>
      </c>
      <c r="AC679">
        <v>0</v>
      </c>
      <c r="AD679">
        <v>0</v>
      </c>
      <c r="AE679">
        <v>6389</v>
      </c>
      <c r="AF679">
        <v>0</v>
      </c>
      <c r="AG679">
        <v>0</v>
      </c>
      <c r="AH679">
        <v>0</v>
      </c>
      <c r="AI679">
        <v>1</v>
      </c>
      <c r="AJ679">
        <v>1</v>
      </c>
      <c r="AK679">
        <v>1</v>
      </c>
      <c r="AL679">
        <v>1</v>
      </c>
      <c r="AN679">
        <v>0</v>
      </c>
      <c r="AO679">
        <v>1</v>
      </c>
      <c r="AP679">
        <v>0</v>
      </c>
      <c r="AQ679">
        <v>0</v>
      </c>
      <c r="AR679">
        <v>0</v>
      </c>
      <c r="AS679" t="s">
        <v>3</v>
      </c>
      <c r="AT679">
        <v>2.0000000000000002E-5</v>
      </c>
      <c r="AU679" t="s">
        <v>3</v>
      </c>
      <c r="AV679">
        <v>0</v>
      </c>
      <c r="AW679">
        <v>2</v>
      </c>
      <c r="AX679">
        <v>76149072</v>
      </c>
      <c r="AY679">
        <v>1</v>
      </c>
      <c r="AZ679">
        <v>0</v>
      </c>
      <c r="BA679">
        <v>687</v>
      </c>
      <c r="BB679">
        <v>0</v>
      </c>
      <c r="BC679">
        <v>0</v>
      </c>
      <c r="BD679">
        <v>0</v>
      </c>
      <c r="BE679">
        <v>0</v>
      </c>
      <c r="BF679">
        <v>0</v>
      </c>
      <c r="BG679">
        <v>0</v>
      </c>
      <c r="BH679">
        <v>0</v>
      </c>
      <c r="BI679">
        <v>0</v>
      </c>
      <c r="BJ679">
        <v>0</v>
      </c>
      <c r="BK679">
        <v>0</v>
      </c>
      <c r="BL679">
        <v>0</v>
      </c>
      <c r="BM679">
        <v>0</v>
      </c>
      <c r="BN679">
        <v>0</v>
      </c>
      <c r="BO679">
        <v>0</v>
      </c>
      <c r="BP679">
        <v>0</v>
      </c>
      <c r="BQ679">
        <v>0</v>
      </c>
      <c r="BR679">
        <v>0</v>
      </c>
      <c r="BS679">
        <v>0</v>
      </c>
      <c r="BT679">
        <v>0</v>
      </c>
      <c r="BU679">
        <v>0</v>
      </c>
      <c r="BV679">
        <v>0</v>
      </c>
      <c r="BW679">
        <v>0</v>
      </c>
      <c r="CX679">
        <f>Y679*Source!I296</f>
        <v>8.0000000000000007E-5</v>
      </c>
      <c r="CY679">
        <f t="shared" si="80"/>
        <v>6389</v>
      </c>
      <c r="CZ679">
        <f t="shared" si="81"/>
        <v>6389</v>
      </c>
      <c r="DA679">
        <f t="shared" si="82"/>
        <v>1</v>
      </c>
      <c r="DB679">
        <f t="shared" si="83"/>
        <v>0.13</v>
      </c>
      <c r="DC679">
        <f t="shared" si="84"/>
        <v>0</v>
      </c>
    </row>
    <row r="680" spans="1:107" x14ac:dyDescent="0.2">
      <c r="A680">
        <f>ROW(Source!A296)</f>
        <v>296</v>
      </c>
      <c r="B680">
        <v>76147894</v>
      </c>
      <c r="C680">
        <v>76149057</v>
      </c>
      <c r="D680">
        <v>48907270</v>
      </c>
      <c r="E680">
        <v>1</v>
      </c>
      <c r="F680">
        <v>1</v>
      </c>
      <c r="G680">
        <v>1</v>
      </c>
      <c r="H680">
        <v>3</v>
      </c>
      <c r="I680" t="s">
        <v>360</v>
      </c>
      <c r="J680" t="s">
        <v>363</v>
      </c>
      <c r="K680" t="s">
        <v>701</v>
      </c>
      <c r="L680">
        <v>1348</v>
      </c>
      <c r="N680">
        <v>1009</v>
      </c>
      <c r="O680" t="s">
        <v>362</v>
      </c>
      <c r="P680" t="s">
        <v>362</v>
      </c>
      <c r="Q680">
        <v>1000</v>
      </c>
      <c r="W680">
        <v>0</v>
      </c>
      <c r="X680">
        <v>-1865903931</v>
      </c>
      <c r="Y680">
        <v>1.0000000000000001E-5</v>
      </c>
      <c r="AA680">
        <v>9040.01</v>
      </c>
      <c r="AB680">
        <v>0</v>
      </c>
      <c r="AC680">
        <v>0</v>
      </c>
      <c r="AD680">
        <v>0</v>
      </c>
      <c r="AE680">
        <v>9040.01</v>
      </c>
      <c r="AF680">
        <v>0</v>
      </c>
      <c r="AG680">
        <v>0</v>
      </c>
      <c r="AH680">
        <v>0</v>
      </c>
      <c r="AI680">
        <v>1</v>
      </c>
      <c r="AJ680">
        <v>1</v>
      </c>
      <c r="AK680">
        <v>1</v>
      </c>
      <c r="AL680">
        <v>1</v>
      </c>
      <c r="AN680">
        <v>0</v>
      </c>
      <c r="AO680">
        <v>1</v>
      </c>
      <c r="AP680">
        <v>0</v>
      </c>
      <c r="AQ680">
        <v>0</v>
      </c>
      <c r="AR680">
        <v>0</v>
      </c>
      <c r="AS680" t="s">
        <v>3</v>
      </c>
      <c r="AT680">
        <v>1.0000000000000001E-5</v>
      </c>
      <c r="AU680" t="s">
        <v>3</v>
      </c>
      <c r="AV680">
        <v>0</v>
      </c>
      <c r="AW680">
        <v>2</v>
      </c>
      <c r="AX680">
        <v>76149073</v>
      </c>
      <c r="AY680">
        <v>1</v>
      </c>
      <c r="AZ680">
        <v>0</v>
      </c>
      <c r="BA680">
        <v>688</v>
      </c>
      <c r="BB680">
        <v>0</v>
      </c>
      <c r="BC680">
        <v>0</v>
      </c>
      <c r="BD680">
        <v>0</v>
      </c>
      <c r="BE680">
        <v>0</v>
      </c>
      <c r="BF680">
        <v>0</v>
      </c>
      <c r="BG680">
        <v>0</v>
      </c>
      <c r="BH680">
        <v>0</v>
      </c>
      <c r="BI680">
        <v>0</v>
      </c>
      <c r="BJ680">
        <v>0</v>
      </c>
      <c r="BK680">
        <v>0</v>
      </c>
      <c r="BL680">
        <v>0</v>
      </c>
      <c r="BM680">
        <v>0</v>
      </c>
      <c r="BN680">
        <v>0</v>
      </c>
      <c r="BO680">
        <v>0</v>
      </c>
      <c r="BP680">
        <v>0</v>
      </c>
      <c r="BQ680">
        <v>0</v>
      </c>
      <c r="BR680">
        <v>0</v>
      </c>
      <c r="BS680">
        <v>0</v>
      </c>
      <c r="BT680">
        <v>0</v>
      </c>
      <c r="BU680">
        <v>0</v>
      </c>
      <c r="BV680">
        <v>0</v>
      </c>
      <c r="BW680">
        <v>0</v>
      </c>
      <c r="CX680">
        <f>Y680*Source!I296</f>
        <v>4.0000000000000003E-5</v>
      </c>
      <c r="CY680">
        <f t="shared" si="80"/>
        <v>9040.01</v>
      </c>
      <c r="CZ680">
        <f t="shared" si="81"/>
        <v>9040.01</v>
      </c>
      <c r="DA680">
        <f t="shared" si="82"/>
        <v>1</v>
      </c>
      <c r="DB680">
        <f t="shared" si="83"/>
        <v>0.09</v>
      </c>
      <c r="DC680">
        <f t="shared" si="84"/>
        <v>0</v>
      </c>
    </row>
    <row r="681" spans="1:107" x14ac:dyDescent="0.2">
      <c r="A681">
        <f>ROW(Source!A296)</f>
        <v>296</v>
      </c>
      <c r="B681">
        <v>76147894</v>
      </c>
      <c r="C681">
        <v>76149057</v>
      </c>
      <c r="D681">
        <v>48903406</v>
      </c>
      <c r="E681">
        <v>1</v>
      </c>
      <c r="F681">
        <v>1</v>
      </c>
      <c r="G681">
        <v>1</v>
      </c>
      <c r="H681">
        <v>3</v>
      </c>
      <c r="I681" t="s">
        <v>837</v>
      </c>
      <c r="J681" t="s">
        <v>838</v>
      </c>
      <c r="K681" t="s">
        <v>839</v>
      </c>
      <c r="L681">
        <v>1346</v>
      </c>
      <c r="N681">
        <v>1009</v>
      </c>
      <c r="O681" t="s">
        <v>414</v>
      </c>
      <c r="P681" t="s">
        <v>414</v>
      </c>
      <c r="Q681">
        <v>1</v>
      </c>
      <c r="W681">
        <v>0</v>
      </c>
      <c r="X681">
        <v>-552633677</v>
      </c>
      <c r="Y681">
        <v>1.4E-2</v>
      </c>
      <c r="AA681">
        <v>32.6</v>
      </c>
      <c r="AB681">
        <v>0</v>
      </c>
      <c r="AC681">
        <v>0</v>
      </c>
      <c r="AD681">
        <v>0</v>
      </c>
      <c r="AE681">
        <v>32.6</v>
      </c>
      <c r="AF681">
        <v>0</v>
      </c>
      <c r="AG681">
        <v>0</v>
      </c>
      <c r="AH681">
        <v>0</v>
      </c>
      <c r="AI681">
        <v>1</v>
      </c>
      <c r="AJ681">
        <v>1</v>
      </c>
      <c r="AK681">
        <v>1</v>
      </c>
      <c r="AL681">
        <v>1</v>
      </c>
      <c r="AN681">
        <v>0</v>
      </c>
      <c r="AO681">
        <v>1</v>
      </c>
      <c r="AP681">
        <v>0</v>
      </c>
      <c r="AQ681">
        <v>0</v>
      </c>
      <c r="AR681">
        <v>0</v>
      </c>
      <c r="AS681" t="s">
        <v>3</v>
      </c>
      <c r="AT681">
        <v>1.4E-2</v>
      </c>
      <c r="AU681" t="s">
        <v>3</v>
      </c>
      <c r="AV681">
        <v>0</v>
      </c>
      <c r="AW681">
        <v>2</v>
      </c>
      <c r="AX681">
        <v>76149074</v>
      </c>
      <c r="AY681">
        <v>1</v>
      </c>
      <c r="AZ681">
        <v>0</v>
      </c>
      <c r="BA681">
        <v>689</v>
      </c>
      <c r="BB681">
        <v>0</v>
      </c>
      <c r="BC681">
        <v>0</v>
      </c>
      <c r="BD681">
        <v>0</v>
      </c>
      <c r="BE681">
        <v>0</v>
      </c>
      <c r="BF681">
        <v>0</v>
      </c>
      <c r="BG681">
        <v>0</v>
      </c>
      <c r="BH681">
        <v>0</v>
      </c>
      <c r="BI681">
        <v>0</v>
      </c>
      <c r="BJ681">
        <v>0</v>
      </c>
      <c r="BK681">
        <v>0</v>
      </c>
      <c r="BL681">
        <v>0</v>
      </c>
      <c r="BM681">
        <v>0</v>
      </c>
      <c r="BN681">
        <v>0</v>
      </c>
      <c r="BO681">
        <v>0</v>
      </c>
      <c r="BP681">
        <v>0</v>
      </c>
      <c r="BQ681">
        <v>0</v>
      </c>
      <c r="BR681">
        <v>0</v>
      </c>
      <c r="BS681">
        <v>0</v>
      </c>
      <c r="BT681">
        <v>0</v>
      </c>
      <c r="BU681">
        <v>0</v>
      </c>
      <c r="BV681">
        <v>0</v>
      </c>
      <c r="BW681">
        <v>0</v>
      </c>
      <c r="CX681">
        <f>Y681*Source!I296</f>
        <v>5.6000000000000001E-2</v>
      </c>
      <c r="CY681">
        <f t="shared" si="80"/>
        <v>32.6</v>
      </c>
      <c r="CZ681">
        <f t="shared" si="81"/>
        <v>32.6</v>
      </c>
      <c r="DA681">
        <f t="shared" si="82"/>
        <v>1</v>
      </c>
      <c r="DB681">
        <f t="shared" si="83"/>
        <v>0.46</v>
      </c>
      <c r="DC681">
        <f t="shared" si="84"/>
        <v>0</v>
      </c>
    </row>
    <row r="682" spans="1:107" x14ac:dyDescent="0.2">
      <c r="A682">
        <f>ROW(Source!A296)</f>
        <v>296</v>
      </c>
      <c r="B682">
        <v>76147894</v>
      </c>
      <c r="C682">
        <v>76149057</v>
      </c>
      <c r="D682">
        <v>48900998</v>
      </c>
      <c r="E682">
        <v>1</v>
      </c>
      <c r="F682">
        <v>1</v>
      </c>
      <c r="G682">
        <v>1</v>
      </c>
      <c r="H682">
        <v>3</v>
      </c>
      <c r="I682" t="s">
        <v>807</v>
      </c>
      <c r="J682" t="s">
        <v>808</v>
      </c>
      <c r="K682" t="s">
        <v>809</v>
      </c>
      <c r="L682">
        <v>1346</v>
      </c>
      <c r="N682">
        <v>1009</v>
      </c>
      <c r="O682" t="s">
        <v>414</v>
      </c>
      <c r="P682" t="s">
        <v>414</v>
      </c>
      <c r="Q682">
        <v>1</v>
      </c>
      <c r="W682">
        <v>0</v>
      </c>
      <c r="X682">
        <v>-1154872161</v>
      </c>
      <c r="Y682">
        <v>0.15</v>
      </c>
      <c r="AA682">
        <v>30.4</v>
      </c>
      <c r="AB682">
        <v>0</v>
      </c>
      <c r="AC682">
        <v>0</v>
      </c>
      <c r="AD682">
        <v>0</v>
      </c>
      <c r="AE682">
        <v>30.4</v>
      </c>
      <c r="AF682">
        <v>0</v>
      </c>
      <c r="AG682">
        <v>0</v>
      </c>
      <c r="AH682">
        <v>0</v>
      </c>
      <c r="AI682">
        <v>1</v>
      </c>
      <c r="AJ682">
        <v>1</v>
      </c>
      <c r="AK682">
        <v>1</v>
      </c>
      <c r="AL682">
        <v>1</v>
      </c>
      <c r="AN682">
        <v>0</v>
      </c>
      <c r="AO682">
        <v>1</v>
      </c>
      <c r="AP682">
        <v>0</v>
      </c>
      <c r="AQ682">
        <v>0</v>
      </c>
      <c r="AR682">
        <v>0</v>
      </c>
      <c r="AS682" t="s">
        <v>3</v>
      </c>
      <c r="AT682">
        <v>0.15</v>
      </c>
      <c r="AU682" t="s">
        <v>3</v>
      </c>
      <c r="AV682">
        <v>0</v>
      </c>
      <c r="AW682">
        <v>2</v>
      </c>
      <c r="AX682">
        <v>76149075</v>
      </c>
      <c r="AY682">
        <v>1</v>
      </c>
      <c r="AZ682">
        <v>0</v>
      </c>
      <c r="BA682">
        <v>690</v>
      </c>
      <c r="BB682">
        <v>0</v>
      </c>
      <c r="BC682">
        <v>0</v>
      </c>
      <c r="BD682">
        <v>0</v>
      </c>
      <c r="BE682">
        <v>0</v>
      </c>
      <c r="BF682">
        <v>0</v>
      </c>
      <c r="BG682">
        <v>0</v>
      </c>
      <c r="BH682">
        <v>0</v>
      </c>
      <c r="BI682">
        <v>0</v>
      </c>
      <c r="BJ682">
        <v>0</v>
      </c>
      <c r="BK682">
        <v>0</v>
      </c>
      <c r="BL682">
        <v>0</v>
      </c>
      <c r="BM682">
        <v>0</v>
      </c>
      <c r="BN682">
        <v>0</v>
      </c>
      <c r="BO682">
        <v>0</v>
      </c>
      <c r="BP682">
        <v>0</v>
      </c>
      <c r="BQ682">
        <v>0</v>
      </c>
      <c r="BR682">
        <v>0</v>
      </c>
      <c r="BS682">
        <v>0</v>
      </c>
      <c r="BT682">
        <v>0</v>
      </c>
      <c r="BU682">
        <v>0</v>
      </c>
      <c r="BV682">
        <v>0</v>
      </c>
      <c r="BW682">
        <v>0</v>
      </c>
      <c r="CX682">
        <f>Y682*Source!I296</f>
        <v>0.6</v>
      </c>
      <c r="CY682">
        <f t="shared" si="80"/>
        <v>30.4</v>
      </c>
      <c r="CZ682">
        <f t="shared" si="81"/>
        <v>30.4</v>
      </c>
      <c r="DA682">
        <f t="shared" si="82"/>
        <v>1</v>
      </c>
      <c r="DB682">
        <f t="shared" si="83"/>
        <v>4.5599999999999996</v>
      </c>
      <c r="DC682">
        <f t="shared" si="84"/>
        <v>0</v>
      </c>
    </row>
    <row r="683" spans="1:107" x14ac:dyDescent="0.2">
      <c r="A683">
        <f>ROW(Source!A296)</f>
        <v>296</v>
      </c>
      <c r="B683">
        <v>76147894</v>
      </c>
      <c r="C683">
        <v>76149057</v>
      </c>
      <c r="D683">
        <v>48903670</v>
      </c>
      <c r="E683">
        <v>1</v>
      </c>
      <c r="F683">
        <v>1</v>
      </c>
      <c r="G683">
        <v>1</v>
      </c>
      <c r="H683">
        <v>3</v>
      </c>
      <c r="I683" t="s">
        <v>810</v>
      </c>
      <c r="J683" t="s">
        <v>811</v>
      </c>
      <c r="K683" t="s">
        <v>812</v>
      </c>
      <c r="L683">
        <v>1346</v>
      </c>
      <c r="N683">
        <v>1009</v>
      </c>
      <c r="O683" t="s">
        <v>414</v>
      </c>
      <c r="P683" t="s">
        <v>414</v>
      </c>
      <c r="Q683">
        <v>1</v>
      </c>
      <c r="W683">
        <v>0</v>
      </c>
      <c r="X683">
        <v>1737689508</v>
      </c>
      <c r="Y683">
        <v>0.02</v>
      </c>
      <c r="AA683">
        <v>250</v>
      </c>
      <c r="AB683">
        <v>0</v>
      </c>
      <c r="AC683">
        <v>0</v>
      </c>
      <c r="AD683">
        <v>0</v>
      </c>
      <c r="AE683">
        <v>250</v>
      </c>
      <c r="AF683">
        <v>0</v>
      </c>
      <c r="AG683">
        <v>0</v>
      </c>
      <c r="AH683">
        <v>0</v>
      </c>
      <c r="AI683">
        <v>1</v>
      </c>
      <c r="AJ683">
        <v>1</v>
      </c>
      <c r="AK683">
        <v>1</v>
      </c>
      <c r="AL683">
        <v>1</v>
      </c>
      <c r="AN683">
        <v>0</v>
      </c>
      <c r="AO683">
        <v>1</v>
      </c>
      <c r="AP683">
        <v>0</v>
      </c>
      <c r="AQ683">
        <v>0</v>
      </c>
      <c r="AR683">
        <v>0</v>
      </c>
      <c r="AS683" t="s">
        <v>3</v>
      </c>
      <c r="AT683">
        <v>0.02</v>
      </c>
      <c r="AU683" t="s">
        <v>3</v>
      </c>
      <c r="AV683">
        <v>0</v>
      </c>
      <c r="AW683">
        <v>2</v>
      </c>
      <c r="AX683">
        <v>76149076</v>
      </c>
      <c r="AY683">
        <v>1</v>
      </c>
      <c r="AZ683">
        <v>0</v>
      </c>
      <c r="BA683">
        <v>691</v>
      </c>
      <c r="BB683">
        <v>0</v>
      </c>
      <c r="BC683">
        <v>0</v>
      </c>
      <c r="BD683">
        <v>0</v>
      </c>
      <c r="BE683">
        <v>0</v>
      </c>
      <c r="BF683">
        <v>0</v>
      </c>
      <c r="BG683">
        <v>0</v>
      </c>
      <c r="BH683">
        <v>0</v>
      </c>
      <c r="BI683">
        <v>0</v>
      </c>
      <c r="BJ683">
        <v>0</v>
      </c>
      <c r="BK683">
        <v>0</v>
      </c>
      <c r="BL683">
        <v>0</v>
      </c>
      <c r="BM683">
        <v>0</v>
      </c>
      <c r="BN683">
        <v>0</v>
      </c>
      <c r="BO683">
        <v>0</v>
      </c>
      <c r="BP683">
        <v>0</v>
      </c>
      <c r="BQ683">
        <v>0</v>
      </c>
      <c r="BR683">
        <v>0</v>
      </c>
      <c r="BS683">
        <v>0</v>
      </c>
      <c r="BT683">
        <v>0</v>
      </c>
      <c r="BU683">
        <v>0</v>
      </c>
      <c r="BV683">
        <v>0</v>
      </c>
      <c r="BW683">
        <v>0</v>
      </c>
      <c r="CX683">
        <f>Y683*Source!I296</f>
        <v>0.08</v>
      </c>
      <c r="CY683">
        <f t="shared" si="80"/>
        <v>250</v>
      </c>
      <c r="CZ683">
        <f t="shared" si="81"/>
        <v>250</v>
      </c>
      <c r="DA683">
        <f t="shared" si="82"/>
        <v>1</v>
      </c>
      <c r="DB683">
        <f t="shared" si="83"/>
        <v>5</v>
      </c>
      <c r="DC683">
        <f t="shared" si="84"/>
        <v>0</v>
      </c>
    </row>
    <row r="684" spans="1:107" x14ac:dyDescent="0.2">
      <c r="A684">
        <f>ROW(Source!A296)</f>
        <v>296</v>
      </c>
      <c r="B684">
        <v>76147894</v>
      </c>
      <c r="C684">
        <v>76149057</v>
      </c>
      <c r="D684">
        <v>48908482</v>
      </c>
      <c r="E684">
        <v>1</v>
      </c>
      <c r="F684">
        <v>1</v>
      </c>
      <c r="G684">
        <v>1</v>
      </c>
      <c r="H684">
        <v>3</v>
      </c>
      <c r="I684" t="s">
        <v>840</v>
      </c>
      <c r="J684" t="s">
        <v>841</v>
      </c>
      <c r="K684" t="s">
        <v>842</v>
      </c>
      <c r="L684">
        <v>1339</v>
      </c>
      <c r="N684">
        <v>1007</v>
      </c>
      <c r="O684" t="s">
        <v>643</v>
      </c>
      <c r="P684" t="s">
        <v>643</v>
      </c>
      <c r="Q684">
        <v>1</v>
      </c>
      <c r="W684">
        <v>0</v>
      </c>
      <c r="X684">
        <v>-206074256</v>
      </c>
      <c r="Y684">
        <v>6.0000000000000001E-3</v>
      </c>
      <c r="AA684">
        <v>1414.5</v>
      </c>
      <c r="AB684">
        <v>0</v>
      </c>
      <c r="AC684">
        <v>0</v>
      </c>
      <c r="AD684">
        <v>0</v>
      </c>
      <c r="AE684">
        <v>1414.5</v>
      </c>
      <c r="AF684">
        <v>0</v>
      </c>
      <c r="AG684">
        <v>0</v>
      </c>
      <c r="AH684">
        <v>0</v>
      </c>
      <c r="AI684">
        <v>1</v>
      </c>
      <c r="AJ684">
        <v>1</v>
      </c>
      <c r="AK684">
        <v>1</v>
      </c>
      <c r="AL684">
        <v>1</v>
      </c>
      <c r="AN684">
        <v>0</v>
      </c>
      <c r="AO684">
        <v>1</v>
      </c>
      <c r="AP684">
        <v>0</v>
      </c>
      <c r="AQ684">
        <v>0</v>
      </c>
      <c r="AR684">
        <v>0</v>
      </c>
      <c r="AS684" t="s">
        <v>3</v>
      </c>
      <c r="AT684">
        <v>6.0000000000000001E-3</v>
      </c>
      <c r="AU684" t="s">
        <v>3</v>
      </c>
      <c r="AV684">
        <v>0</v>
      </c>
      <c r="AW684">
        <v>2</v>
      </c>
      <c r="AX684">
        <v>76149077</v>
      </c>
      <c r="AY684">
        <v>1</v>
      </c>
      <c r="AZ684">
        <v>0</v>
      </c>
      <c r="BA684">
        <v>692</v>
      </c>
      <c r="BB684">
        <v>0</v>
      </c>
      <c r="BC684">
        <v>0</v>
      </c>
      <c r="BD684">
        <v>0</v>
      </c>
      <c r="BE684">
        <v>0</v>
      </c>
      <c r="BF684">
        <v>0</v>
      </c>
      <c r="BG684">
        <v>0</v>
      </c>
      <c r="BH684">
        <v>0</v>
      </c>
      <c r="BI684">
        <v>0</v>
      </c>
      <c r="BJ684">
        <v>0</v>
      </c>
      <c r="BK684">
        <v>0</v>
      </c>
      <c r="BL684">
        <v>0</v>
      </c>
      <c r="BM684">
        <v>0</v>
      </c>
      <c r="BN684">
        <v>0</v>
      </c>
      <c r="BO684">
        <v>0</v>
      </c>
      <c r="BP684">
        <v>0</v>
      </c>
      <c r="BQ684">
        <v>0</v>
      </c>
      <c r="BR684">
        <v>0</v>
      </c>
      <c r="BS684">
        <v>0</v>
      </c>
      <c r="BT684">
        <v>0</v>
      </c>
      <c r="BU684">
        <v>0</v>
      </c>
      <c r="BV684">
        <v>0</v>
      </c>
      <c r="BW684">
        <v>0</v>
      </c>
      <c r="CX684">
        <f>Y684*Source!I296</f>
        <v>2.4E-2</v>
      </c>
      <c r="CY684">
        <f t="shared" si="80"/>
        <v>1414.5</v>
      </c>
      <c r="CZ684">
        <f t="shared" si="81"/>
        <v>1414.5</v>
      </c>
      <c r="DA684">
        <f t="shared" si="82"/>
        <v>1</v>
      </c>
      <c r="DB684">
        <f t="shared" si="83"/>
        <v>8.49</v>
      </c>
      <c r="DC684">
        <f t="shared" si="84"/>
        <v>0</v>
      </c>
    </row>
    <row r="685" spans="1:107" x14ac:dyDescent="0.2">
      <c r="A685">
        <f>ROW(Source!A296)</f>
        <v>296</v>
      </c>
      <c r="B685">
        <v>76147894</v>
      </c>
      <c r="C685">
        <v>76149057</v>
      </c>
      <c r="D685">
        <v>48956322</v>
      </c>
      <c r="E685">
        <v>1</v>
      </c>
      <c r="F685">
        <v>1</v>
      </c>
      <c r="G685">
        <v>1</v>
      </c>
      <c r="H685">
        <v>3</v>
      </c>
      <c r="I685" t="s">
        <v>843</v>
      </c>
      <c r="J685" t="s">
        <v>844</v>
      </c>
      <c r="K685" t="s">
        <v>845</v>
      </c>
      <c r="L685">
        <v>1348</v>
      </c>
      <c r="N685">
        <v>1009</v>
      </c>
      <c r="O685" t="s">
        <v>362</v>
      </c>
      <c r="P685" t="s">
        <v>362</v>
      </c>
      <c r="Q685">
        <v>1000</v>
      </c>
      <c r="W685">
        <v>0</v>
      </c>
      <c r="X685">
        <v>-1595363220</v>
      </c>
      <c r="Y685">
        <v>1.1999999999999999E-3</v>
      </c>
      <c r="AA685">
        <v>11452.06</v>
      </c>
      <c r="AB685">
        <v>0</v>
      </c>
      <c r="AC685">
        <v>0</v>
      </c>
      <c r="AD685">
        <v>0</v>
      </c>
      <c r="AE685">
        <v>11452.06</v>
      </c>
      <c r="AF685">
        <v>0</v>
      </c>
      <c r="AG685">
        <v>0</v>
      </c>
      <c r="AH685">
        <v>0</v>
      </c>
      <c r="AI685">
        <v>1</v>
      </c>
      <c r="AJ685">
        <v>1</v>
      </c>
      <c r="AK685">
        <v>1</v>
      </c>
      <c r="AL685">
        <v>1</v>
      </c>
      <c r="AN685">
        <v>0</v>
      </c>
      <c r="AO685">
        <v>1</v>
      </c>
      <c r="AP685">
        <v>0</v>
      </c>
      <c r="AQ685">
        <v>0</v>
      </c>
      <c r="AR685">
        <v>0</v>
      </c>
      <c r="AS685" t="s">
        <v>3</v>
      </c>
      <c r="AT685">
        <v>1.1999999999999999E-3</v>
      </c>
      <c r="AU685" t="s">
        <v>3</v>
      </c>
      <c r="AV685">
        <v>0</v>
      </c>
      <c r="AW685">
        <v>2</v>
      </c>
      <c r="AX685">
        <v>76149078</v>
      </c>
      <c r="AY685">
        <v>1</v>
      </c>
      <c r="AZ685">
        <v>0</v>
      </c>
      <c r="BA685">
        <v>693</v>
      </c>
      <c r="BB685">
        <v>0</v>
      </c>
      <c r="BC685">
        <v>0</v>
      </c>
      <c r="BD685">
        <v>0</v>
      </c>
      <c r="BE685">
        <v>0</v>
      </c>
      <c r="BF685">
        <v>0</v>
      </c>
      <c r="BG685">
        <v>0</v>
      </c>
      <c r="BH685">
        <v>0</v>
      </c>
      <c r="BI685">
        <v>0</v>
      </c>
      <c r="BJ685">
        <v>0</v>
      </c>
      <c r="BK685">
        <v>0</v>
      </c>
      <c r="BL685">
        <v>0</v>
      </c>
      <c r="BM685">
        <v>0</v>
      </c>
      <c r="BN685">
        <v>0</v>
      </c>
      <c r="BO685">
        <v>0</v>
      </c>
      <c r="BP685">
        <v>0</v>
      </c>
      <c r="BQ685">
        <v>0</v>
      </c>
      <c r="BR685">
        <v>0</v>
      </c>
      <c r="BS685">
        <v>0</v>
      </c>
      <c r="BT685">
        <v>0</v>
      </c>
      <c r="BU685">
        <v>0</v>
      </c>
      <c r="BV685">
        <v>0</v>
      </c>
      <c r="BW685">
        <v>0</v>
      </c>
      <c r="CX685">
        <f>Y685*Source!I296</f>
        <v>4.7999999999999996E-3</v>
      </c>
      <c r="CY685">
        <f t="shared" si="80"/>
        <v>11452.06</v>
      </c>
      <c r="CZ685">
        <f t="shared" si="81"/>
        <v>11452.06</v>
      </c>
      <c r="DA685">
        <f t="shared" si="82"/>
        <v>1</v>
      </c>
      <c r="DB685">
        <f t="shared" si="83"/>
        <v>13.74</v>
      </c>
      <c r="DC685">
        <f t="shared" si="84"/>
        <v>0</v>
      </c>
    </row>
    <row r="686" spans="1:107" x14ac:dyDescent="0.2">
      <c r="A686">
        <f>ROW(Source!A296)</f>
        <v>296</v>
      </c>
      <c r="B686">
        <v>76147894</v>
      </c>
      <c r="C686">
        <v>76149057</v>
      </c>
      <c r="D686">
        <v>48974791</v>
      </c>
      <c r="E686">
        <v>1</v>
      </c>
      <c r="F686">
        <v>1</v>
      </c>
      <c r="G686">
        <v>1</v>
      </c>
      <c r="H686">
        <v>3</v>
      </c>
      <c r="I686" t="s">
        <v>658</v>
      </c>
      <c r="J686" t="s">
        <v>659</v>
      </c>
      <c r="K686" t="s">
        <v>660</v>
      </c>
      <c r="L686">
        <v>1374</v>
      </c>
      <c r="N686">
        <v>1013</v>
      </c>
      <c r="O686" t="s">
        <v>661</v>
      </c>
      <c r="P686" t="s">
        <v>661</v>
      </c>
      <c r="Q686">
        <v>1</v>
      </c>
      <c r="W686">
        <v>0</v>
      </c>
      <c r="X686">
        <v>-1347562341</v>
      </c>
      <c r="Y686">
        <v>0.96</v>
      </c>
      <c r="AA686">
        <v>1</v>
      </c>
      <c r="AB686">
        <v>0</v>
      </c>
      <c r="AC686">
        <v>0</v>
      </c>
      <c r="AD686">
        <v>0</v>
      </c>
      <c r="AE686">
        <v>1</v>
      </c>
      <c r="AF686">
        <v>0</v>
      </c>
      <c r="AG686">
        <v>0</v>
      </c>
      <c r="AH686">
        <v>0</v>
      </c>
      <c r="AI686">
        <v>1</v>
      </c>
      <c r="AJ686">
        <v>1</v>
      </c>
      <c r="AK686">
        <v>1</v>
      </c>
      <c r="AL686">
        <v>1</v>
      </c>
      <c r="AN686">
        <v>0</v>
      </c>
      <c r="AO686">
        <v>1</v>
      </c>
      <c r="AP686">
        <v>0</v>
      </c>
      <c r="AQ686">
        <v>0</v>
      </c>
      <c r="AR686">
        <v>0</v>
      </c>
      <c r="AS686" t="s">
        <v>3</v>
      </c>
      <c r="AT686">
        <v>0.96</v>
      </c>
      <c r="AU686" t="s">
        <v>3</v>
      </c>
      <c r="AV686">
        <v>0</v>
      </c>
      <c r="AW686">
        <v>2</v>
      </c>
      <c r="AX686">
        <v>76149079</v>
      </c>
      <c r="AY686">
        <v>1</v>
      </c>
      <c r="AZ686">
        <v>0</v>
      </c>
      <c r="BA686">
        <v>694</v>
      </c>
      <c r="BB686">
        <v>0</v>
      </c>
      <c r="BC686">
        <v>0</v>
      </c>
      <c r="BD686">
        <v>0</v>
      </c>
      <c r="BE686">
        <v>0</v>
      </c>
      <c r="BF686">
        <v>0</v>
      </c>
      <c r="BG686">
        <v>0</v>
      </c>
      <c r="BH686">
        <v>0</v>
      </c>
      <c r="BI686">
        <v>0</v>
      </c>
      <c r="BJ686">
        <v>0</v>
      </c>
      <c r="BK686">
        <v>0</v>
      </c>
      <c r="BL686">
        <v>0</v>
      </c>
      <c r="BM686">
        <v>0</v>
      </c>
      <c r="BN686">
        <v>0</v>
      </c>
      <c r="BO686">
        <v>0</v>
      </c>
      <c r="BP686">
        <v>0</v>
      </c>
      <c r="BQ686">
        <v>0</v>
      </c>
      <c r="BR686">
        <v>0</v>
      </c>
      <c r="BS686">
        <v>0</v>
      </c>
      <c r="BT686">
        <v>0</v>
      </c>
      <c r="BU686">
        <v>0</v>
      </c>
      <c r="BV686">
        <v>0</v>
      </c>
      <c r="BW686">
        <v>0</v>
      </c>
      <c r="CX686">
        <f>Y686*Source!I296</f>
        <v>3.84</v>
      </c>
      <c r="CY686">
        <f t="shared" si="80"/>
        <v>1</v>
      </c>
      <c r="CZ686">
        <f t="shared" si="81"/>
        <v>1</v>
      </c>
      <c r="DA686">
        <f t="shared" si="82"/>
        <v>1</v>
      </c>
      <c r="DB686">
        <f t="shared" si="83"/>
        <v>0.96</v>
      </c>
      <c r="DC686">
        <f t="shared" si="84"/>
        <v>0</v>
      </c>
    </row>
    <row r="687" spans="1:107" x14ac:dyDescent="0.2">
      <c r="A687">
        <f>ROW(Source!A303)</f>
        <v>303</v>
      </c>
      <c r="B687">
        <v>76147896</v>
      </c>
      <c r="C687">
        <v>76149083</v>
      </c>
      <c r="D687">
        <v>42326370</v>
      </c>
      <c r="E687">
        <v>1</v>
      </c>
      <c r="F687">
        <v>1</v>
      </c>
      <c r="G687">
        <v>1</v>
      </c>
      <c r="H687">
        <v>1</v>
      </c>
      <c r="I687" t="s">
        <v>662</v>
      </c>
      <c r="J687" t="s">
        <v>3</v>
      </c>
      <c r="K687" t="s">
        <v>663</v>
      </c>
      <c r="L687">
        <v>1369</v>
      </c>
      <c r="N687">
        <v>1013</v>
      </c>
      <c r="O687" t="s">
        <v>623</v>
      </c>
      <c r="P687" t="s">
        <v>623</v>
      </c>
      <c r="Q687">
        <v>1</v>
      </c>
      <c r="W687">
        <v>0</v>
      </c>
      <c r="X687">
        <v>489703996</v>
      </c>
      <c r="Y687">
        <v>3.1187999999999994</v>
      </c>
      <c r="AA687">
        <v>0</v>
      </c>
      <c r="AB687">
        <v>0</v>
      </c>
      <c r="AC687">
        <v>0</v>
      </c>
      <c r="AD687">
        <v>9.6199999999999992</v>
      </c>
      <c r="AE687">
        <v>0</v>
      </c>
      <c r="AF687">
        <v>0</v>
      </c>
      <c r="AG687">
        <v>0</v>
      </c>
      <c r="AH687">
        <v>9.6199999999999992</v>
      </c>
      <c r="AI687">
        <v>1</v>
      </c>
      <c r="AJ687">
        <v>1</v>
      </c>
      <c r="AK687">
        <v>1</v>
      </c>
      <c r="AL687">
        <v>1</v>
      </c>
      <c r="AN687">
        <v>0</v>
      </c>
      <c r="AO687">
        <v>1</v>
      </c>
      <c r="AP687">
        <v>1</v>
      </c>
      <c r="AQ687">
        <v>0</v>
      </c>
      <c r="AR687">
        <v>0</v>
      </c>
      <c r="AS687" t="s">
        <v>3</v>
      </c>
      <c r="AT687">
        <v>2.2599999999999998</v>
      </c>
      <c r="AU687" t="s">
        <v>286</v>
      </c>
      <c r="AV687">
        <v>1</v>
      </c>
      <c r="AW687">
        <v>2</v>
      </c>
      <c r="AX687">
        <v>76149090</v>
      </c>
      <c r="AY687">
        <v>1</v>
      </c>
      <c r="AZ687">
        <v>0</v>
      </c>
      <c r="BA687">
        <v>695</v>
      </c>
      <c r="BB687">
        <v>0</v>
      </c>
      <c r="BC687">
        <v>0</v>
      </c>
      <c r="BD687">
        <v>0</v>
      </c>
      <c r="BE687">
        <v>0</v>
      </c>
      <c r="BF687">
        <v>0</v>
      </c>
      <c r="BG687">
        <v>0</v>
      </c>
      <c r="BH687">
        <v>0</v>
      </c>
      <c r="BI687">
        <v>0</v>
      </c>
      <c r="BJ687">
        <v>0</v>
      </c>
      <c r="BK687">
        <v>0</v>
      </c>
      <c r="BL687">
        <v>0</v>
      </c>
      <c r="BM687">
        <v>0</v>
      </c>
      <c r="BN687">
        <v>0</v>
      </c>
      <c r="BO687">
        <v>0</v>
      </c>
      <c r="BP687">
        <v>0</v>
      </c>
      <c r="BQ687">
        <v>0</v>
      </c>
      <c r="BR687">
        <v>0</v>
      </c>
      <c r="BS687">
        <v>0</v>
      </c>
      <c r="BT687">
        <v>0</v>
      </c>
      <c r="BU687">
        <v>0</v>
      </c>
      <c r="BV687">
        <v>0</v>
      </c>
      <c r="BW687">
        <v>0</v>
      </c>
      <c r="CX687">
        <f>Y687*Source!I303</f>
        <v>37.425599999999989</v>
      </c>
      <c r="CY687">
        <f>AD687</f>
        <v>9.6199999999999992</v>
      </c>
      <c r="CZ687">
        <f>AH687</f>
        <v>9.6199999999999992</v>
      </c>
      <c r="DA687">
        <f>AL687</f>
        <v>1</v>
      </c>
      <c r="DB687">
        <f>ROUND((ROUND(AT687*CZ687,2)*1.2*1.15),6)</f>
        <v>30.001200000000001</v>
      </c>
      <c r="DC687">
        <f>ROUND((ROUND(AT687*AG687,2)*1.2*1.15),6)</f>
        <v>0</v>
      </c>
    </row>
    <row r="688" spans="1:107" x14ac:dyDescent="0.2">
      <c r="A688">
        <f>ROW(Source!A303)</f>
        <v>303</v>
      </c>
      <c r="B688">
        <v>76147896</v>
      </c>
      <c r="C688">
        <v>76149083</v>
      </c>
      <c r="D688">
        <v>48900459</v>
      </c>
      <c r="E688">
        <v>1</v>
      </c>
      <c r="F688">
        <v>1</v>
      </c>
      <c r="G688">
        <v>1</v>
      </c>
      <c r="H688">
        <v>3</v>
      </c>
      <c r="I688" t="s">
        <v>708</v>
      </c>
      <c r="J688" t="s">
        <v>709</v>
      </c>
      <c r="K688" t="s">
        <v>710</v>
      </c>
      <c r="L688">
        <v>1348</v>
      </c>
      <c r="N688">
        <v>1009</v>
      </c>
      <c r="O688" t="s">
        <v>362</v>
      </c>
      <c r="P688" t="s">
        <v>362</v>
      </c>
      <c r="Q688">
        <v>1000</v>
      </c>
      <c r="W688">
        <v>0</v>
      </c>
      <c r="X688">
        <v>805469523</v>
      </c>
      <c r="Y688">
        <v>8.0000000000000004E-4</v>
      </c>
      <c r="AA688">
        <v>4488.3999999999996</v>
      </c>
      <c r="AB688">
        <v>0</v>
      </c>
      <c r="AC688">
        <v>0</v>
      </c>
      <c r="AD688">
        <v>0</v>
      </c>
      <c r="AE688">
        <v>4488.3999999999996</v>
      </c>
      <c r="AF688">
        <v>0</v>
      </c>
      <c r="AG688">
        <v>0</v>
      </c>
      <c r="AH688">
        <v>0</v>
      </c>
      <c r="AI688">
        <v>1</v>
      </c>
      <c r="AJ688">
        <v>1</v>
      </c>
      <c r="AK688">
        <v>1</v>
      </c>
      <c r="AL688">
        <v>1</v>
      </c>
      <c r="AN688">
        <v>0</v>
      </c>
      <c r="AO688">
        <v>1</v>
      </c>
      <c r="AP688">
        <v>0</v>
      </c>
      <c r="AQ688">
        <v>0</v>
      </c>
      <c r="AR688">
        <v>0</v>
      </c>
      <c r="AS688" t="s">
        <v>3</v>
      </c>
      <c r="AT688">
        <v>8.0000000000000004E-4</v>
      </c>
      <c r="AU688" t="s">
        <v>3</v>
      </c>
      <c r="AV688">
        <v>0</v>
      </c>
      <c r="AW688">
        <v>2</v>
      </c>
      <c r="AX688">
        <v>76149091</v>
      </c>
      <c r="AY688">
        <v>1</v>
      </c>
      <c r="AZ688">
        <v>0</v>
      </c>
      <c r="BA688">
        <v>696</v>
      </c>
      <c r="BB688">
        <v>0</v>
      </c>
      <c r="BC688">
        <v>0</v>
      </c>
      <c r="BD688">
        <v>0</v>
      </c>
      <c r="BE688">
        <v>0</v>
      </c>
      <c r="BF688">
        <v>0</v>
      </c>
      <c r="BG688">
        <v>0</v>
      </c>
      <c r="BH688">
        <v>0</v>
      </c>
      <c r="BI688">
        <v>0</v>
      </c>
      <c r="BJ688">
        <v>0</v>
      </c>
      <c r="BK688">
        <v>0</v>
      </c>
      <c r="BL688">
        <v>0</v>
      </c>
      <c r="BM688">
        <v>0</v>
      </c>
      <c r="BN688">
        <v>0</v>
      </c>
      <c r="BO688">
        <v>0</v>
      </c>
      <c r="BP688">
        <v>0</v>
      </c>
      <c r="BQ688">
        <v>0</v>
      </c>
      <c r="BR688">
        <v>0</v>
      </c>
      <c r="BS688">
        <v>0</v>
      </c>
      <c r="BT688">
        <v>0</v>
      </c>
      <c r="BU688">
        <v>0</v>
      </c>
      <c r="BV688">
        <v>0</v>
      </c>
      <c r="BW688">
        <v>0</v>
      </c>
      <c r="CX688">
        <f>Y688*Source!I303</f>
        <v>9.6000000000000009E-3</v>
      </c>
      <c r="CY688">
        <f>AA688</f>
        <v>4488.3999999999996</v>
      </c>
      <c r="CZ688">
        <f>AE688</f>
        <v>4488.3999999999996</v>
      </c>
      <c r="DA688">
        <f>AI688</f>
        <v>1</v>
      </c>
      <c r="DB688">
        <f>ROUND(ROUND(AT688*CZ688,2),6)</f>
        <v>3.59</v>
      </c>
      <c r="DC688">
        <f>ROUND(ROUND(AT688*AG688,2),6)</f>
        <v>0</v>
      </c>
    </row>
    <row r="689" spans="1:107" x14ac:dyDescent="0.2">
      <c r="A689">
        <f>ROW(Source!A303)</f>
        <v>303</v>
      </c>
      <c r="B689">
        <v>76147896</v>
      </c>
      <c r="C689">
        <v>76149083</v>
      </c>
      <c r="D689">
        <v>48900495</v>
      </c>
      <c r="E689">
        <v>1</v>
      </c>
      <c r="F689">
        <v>1</v>
      </c>
      <c r="G689">
        <v>1</v>
      </c>
      <c r="H689">
        <v>3</v>
      </c>
      <c r="I689" t="s">
        <v>711</v>
      </c>
      <c r="J689" t="s">
        <v>712</v>
      </c>
      <c r="K689" t="s">
        <v>713</v>
      </c>
      <c r="L689">
        <v>1346</v>
      </c>
      <c r="N689">
        <v>1009</v>
      </c>
      <c r="O689" t="s">
        <v>414</v>
      </c>
      <c r="P689" t="s">
        <v>414</v>
      </c>
      <c r="Q689">
        <v>1</v>
      </c>
      <c r="W689">
        <v>0</v>
      </c>
      <c r="X689">
        <v>1918055629</v>
      </c>
      <c r="Y689">
        <v>0.15</v>
      </c>
      <c r="AA689">
        <v>6.09</v>
      </c>
      <c r="AB689">
        <v>0</v>
      </c>
      <c r="AC689">
        <v>0</v>
      </c>
      <c r="AD689">
        <v>0</v>
      </c>
      <c r="AE689">
        <v>6.09</v>
      </c>
      <c r="AF689">
        <v>0</v>
      </c>
      <c r="AG689">
        <v>0</v>
      </c>
      <c r="AH689">
        <v>0</v>
      </c>
      <c r="AI689">
        <v>1</v>
      </c>
      <c r="AJ689">
        <v>1</v>
      </c>
      <c r="AK689">
        <v>1</v>
      </c>
      <c r="AL689">
        <v>1</v>
      </c>
      <c r="AN689">
        <v>0</v>
      </c>
      <c r="AO689">
        <v>1</v>
      </c>
      <c r="AP689">
        <v>0</v>
      </c>
      <c r="AQ689">
        <v>0</v>
      </c>
      <c r="AR689">
        <v>0</v>
      </c>
      <c r="AS689" t="s">
        <v>3</v>
      </c>
      <c r="AT689">
        <v>0.15</v>
      </c>
      <c r="AU689" t="s">
        <v>3</v>
      </c>
      <c r="AV689">
        <v>0</v>
      </c>
      <c r="AW689">
        <v>2</v>
      </c>
      <c r="AX689">
        <v>76149092</v>
      </c>
      <c r="AY689">
        <v>1</v>
      </c>
      <c r="AZ689">
        <v>0</v>
      </c>
      <c r="BA689">
        <v>697</v>
      </c>
      <c r="BB689">
        <v>0</v>
      </c>
      <c r="BC689">
        <v>0</v>
      </c>
      <c r="BD689">
        <v>0</v>
      </c>
      <c r="BE689">
        <v>0</v>
      </c>
      <c r="BF689">
        <v>0</v>
      </c>
      <c r="BG689">
        <v>0</v>
      </c>
      <c r="BH689">
        <v>0</v>
      </c>
      <c r="BI689">
        <v>0</v>
      </c>
      <c r="BJ689">
        <v>0</v>
      </c>
      <c r="BK689">
        <v>0</v>
      </c>
      <c r="BL689">
        <v>0</v>
      </c>
      <c r="BM689">
        <v>0</v>
      </c>
      <c r="BN689">
        <v>0</v>
      </c>
      <c r="BO689">
        <v>0</v>
      </c>
      <c r="BP689">
        <v>0</v>
      </c>
      <c r="BQ689">
        <v>0</v>
      </c>
      <c r="BR689">
        <v>0</v>
      </c>
      <c r="BS689">
        <v>0</v>
      </c>
      <c r="BT689">
        <v>0</v>
      </c>
      <c r="BU689">
        <v>0</v>
      </c>
      <c r="BV689">
        <v>0</v>
      </c>
      <c r="BW689">
        <v>0</v>
      </c>
      <c r="CX689">
        <f>Y689*Source!I303</f>
        <v>1.7999999999999998</v>
      </c>
      <c r="CY689">
        <f>AA689</f>
        <v>6.09</v>
      </c>
      <c r="CZ689">
        <f>AE689</f>
        <v>6.09</v>
      </c>
      <c r="DA689">
        <f>AI689</f>
        <v>1</v>
      </c>
      <c r="DB689">
        <f>ROUND(ROUND(AT689*CZ689,2),6)</f>
        <v>0.91</v>
      </c>
      <c r="DC689">
        <f>ROUND(ROUND(AT689*AG689,2),6)</f>
        <v>0</v>
      </c>
    </row>
    <row r="690" spans="1:107" x14ac:dyDescent="0.2">
      <c r="A690">
        <f>ROW(Source!A303)</f>
        <v>303</v>
      </c>
      <c r="B690">
        <v>76147896</v>
      </c>
      <c r="C690">
        <v>76149083</v>
      </c>
      <c r="D690">
        <v>48903634</v>
      </c>
      <c r="E690">
        <v>1</v>
      </c>
      <c r="F690">
        <v>1</v>
      </c>
      <c r="G690">
        <v>1</v>
      </c>
      <c r="H690">
        <v>3</v>
      </c>
      <c r="I690" t="s">
        <v>679</v>
      </c>
      <c r="J690" t="s">
        <v>680</v>
      </c>
      <c r="K690" t="s">
        <v>681</v>
      </c>
      <c r="L690">
        <v>1308</v>
      </c>
      <c r="N690">
        <v>1003</v>
      </c>
      <c r="O690" t="s">
        <v>345</v>
      </c>
      <c r="P690" t="s">
        <v>345</v>
      </c>
      <c r="Q690">
        <v>100</v>
      </c>
      <c r="W690">
        <v>0</v>
      </c>
      <c r="X690">
        <v>96057515</v>
      </c>
      <c r="Y690">
        <v>2.3999999999999998E-3</v>
      </c>
      <c r="AA690">
        <v>120</v>
      </c>
      <c r="AB690">
        <v>0</v>
      </c>
      <c r="AC690">
        <v>0</v>
      </c>
      <c r="AD690">
        <v>0</v>
      </c>
      <c r="AE690">
        <v>120</v>
      </c>
      <c r="AF690">
        <v>0</v>
      </c>
      <c r="AG690">
        <v>0</v>
      </c>
      <c r="AH690">
        <v>0</v>
      </c>
      <c r="AI690">
        <v>1</v>
      </c>
      <c r="AJ690">
        <v>1</v>
      </c>
      <c r="AK690">
        <v>1</v>
      </c>
      <c r="AL690">
        <v>1</v>
      </c>
      <c r="AN690">
        <v>0</v>
      </c>
      <c r="AO690">
        <v>1</v>
      </c>
      <c r="AP690">
        <v>0</v>
      </c>
      <c r="AQ690">
        <v>0</v>
      </c>
      <c r="AR690">
        <v>0</v>
      </c>
      <c r="AS690" t="s">
        <v>3</v>
      </c>
      <c r="AT690">
        <v>2.3999999999999998E-3</v>
      </c>
      <c r="AU690" t="s">
        <v>3</v>
      </c>
      <c r="AV690">
        <v>0</v>
      </c>
      <c r="AW690">
        <v>2</v>
      </c>
      <c r="AX690">
        <v>76149093</v>
      </c>
      <c r="AY690">
        <v>1</v>
      </c>
      <c r="AZ690">
        <v>0</v>
      </c>
      <c r="BA690">
        <v>698</v>
      </c>
      <c r="BB690">
        <v>0</v>
      </c>
      <c r="BC690">
        <v>0</v>
      </c>
      <c r="BD690">
        <v>0</v>
      </c>
      <c r="BE690">
        <v>0</v>
      </c>
      <c r="BF690">
        <v>0</v>
      </c>
      <c r="BG690">
        <v>0</v>
      </c>
      <c r="BH690">
        <v>0</v>
      </c>
      <c r="BI690">
        <v>0</v>
      </c>
      <c r="BJ690">
        <v>0</v>
      </c>
      <c r="BK690">
        <v>0</v>
      </c>
      <c r="BL690">
        <v>0</v>
      </c>
      <c r="BM690">
        <v>0</v>
      </c>
      <c r="BN690">
        <v>0</v>
      </c>
      <c r="BO690">
        <v>0</v>
      </c>
      <c r="BP690">
        <v>0</v>
      </c>
      <c r="BQ690">
        <v>0</v>
      </c>
      <c r="BR690">
        <v>0</v>
      </c>
      <c r="BS690">
        <v>0</v>
      </c>
      <c r="BT690">
        <v>0</v>
      </c>
      <c r="BU690">
        <v>0</v>
      </c>
      <c r="BV690">
        <v>0</v>
      </c>
      <c r="BW690">
        <v>0</v>
      </c>
      <c r="CX690">
        <f>Y690*Source!I303</f>
        <v>2.8799999999999999E-2</v>
      </c>
      <c r="CY690">
        <f>AA690</f>
        <v>120</v>
      </c>
      <c r="CZ690">
        <f>AE690</f>
        <v>120</v>
      </c>
      <c r="DA690">
        <f>AI690</f>
        <v>1</v>
      </c>
      <c r="DB690">
        <f>ROUND(ROUND(AT690*CZ690,2),6)</f>
        <v>0.28999999999999998</v>
      </c>
      <c r="DC690">
        <f>ROUND(ROUND(AT690*AG690,2),6)</f>
        <v>0</v>
      </c>
    </row>
    <row r="691" spans="1:107" x14ac:dyDescent="0.2">
      <c r="A691">
        <f>ROW(Source!A303)</f>
        <v>303</v>
      </c>
      <c r="B691">
        <v>76147896</v>
      </c>
      <c r="C691">
        <v>76149083</v>
      </c>
      <c r="D691">
        <v>48974621</v>
      </c>
      <c r="E691">
        <v>1</v>
      </c>
      <c r="F691">
        <v>1</v>
      </c>
      <c r="G691">
        <v>1</v>
      </c>
      <c r="H691">
        <v>3</v>
      </c>
      <c r="I691" t="s">
        <v>714</v>
      </c>
      <c r="J691" t="s">
        <v>715</v>
      </c>
      <c r="K691" t="s">
        <v>716</v>
      </c>
      <c r="L691">
        <v>1348</v>
      </c>
      <c r="N691">
        <v>1009</v>
      </c>
      <c r="O691" t="s">
        <v>362</v>
      </c>
      <c r="P691" t="s">
        <v>362</v>
      </c>
      <c r="Q691">
        <v>1000</v>
      </c>
      <c r="W691">
        <v>0</v>
      </c>
      <c r="X691">
        <v>-1744242340</v>
      </c>
      <c r="Y691">
        <v>1.0000000000000001E-5</v>
      </c>
      <c r="AA691">
        <v>8105.71</v>
      </c>
      <c r="AB691">
        <v>0</v>
      </c>
      <c r="AC691">
        <v>0</v>
      </c>
      <c r="AD691">
        <v>0</v>
      </c>
      <c r="AE691">
        <v>8105.71</v>
      </c>
      <c r="AF691">
        <v>0</v>
      </c>
      <c r="AG691">
        <v>0</v>
      </c>
      <c r="AH691">
        <v>0</v>
      </c>
      <c r="AI691">
        <v>1</v>
      </c>
      <c r="AJ691">
        <v>1</v>
      </c>
      <c r="AK691">
        <v>1</v>
      </c>
      <c r="AL691">
        <v>1</v>
      </c>
      <c r="AN691">
        <v>0</v>
      </c>
      <c r="AO691">
        <v>1</v>
      </c>
      <c r="AP691">
        <v>0</v>
      </c>
      <c r="AQ691">
        <v>0</v>
      </c>
      <c r="AR691">
        <v>0</v>
      </c>
      <c r="AS691" t="s">
        <v>3</v>
      </c>
      <c r="AT691">
        <v>1.0000000000000001E-5</v>
      </c>
      <c r="AU691" t="s">
        <v>3</v>
      </c>
      <c r="AV691">
        <v>0</v>
      </c>
      <c r="AW691">
        <v>2</v>
      </c>
      <c r="AX691">
        <v>76149094</v>
      </c>
      <c r="AY691">
        <v>1</v>
      </c>
      <c r="AZ691">
        <v>0</v>
      </c>
      <c r="BA691">
        <v>699</v>
      </c>
      <c r="BB691">
        <v>0</v>
      </c>
      <c r="BC691">
        <v>0</v>
      </c>
      <c r="BD691">
        <v>0</v>
      </c>
      <c r="BE691">
        <v>0</v>
      </c>
      <c r="BF691">
        <v>0</v>
      </c>
      <c r="BG691">
        <v>0</v>
      </c>
      <c r="BH691">
        <v>0</v>
      </c>
      <c r="BI691">
        <v>0</v>
      </c>
      <c r="BJ691">
        <v>0</v>
      </c>
      <c r="BK691">
        <v>0</v>
      </c>
      <c r="BL691">
        <v>0</v>
      </c>
      <c r="BM691">
        <v>0</v>
      </c>
      <c r="BN691">
        <v>0</v>
      </c>
      <c r="BO691">
        <v>0</v>
      </c>
      <c r="BP691">
        <v>0</v>
      </c>
      <c r="BQ691">
        <v>0</v>
      </c>
      <c r="BR691">
        <v>0</v>
      </c>
      <c r="BS691">
        <v>0</v>
      </c>
      <c r="BT691">
        <v>0</v>
      </c>
      <c r="BU691">
        <v>0</v>
      </c>
      <c r="BV691">
        <v>0</v>
      </c>
      <c r="BW691">
        <v>0</v>
      </c>
      <c r="CX691">
        <f>Y691*Source!I303</f>
        <v>1.2000000000000002E-4</v>
      </c>
      <c r="CY691">
        <f>AA691</f>
        <v>8105.71</v>
      </c>
      <c r="CZ691">
        <f>AE691</f>
        <v>8105.71</v>
      </c>
      <c r="DA691">
        <f>AI691</f>
        <v>1</v>
      </c>
      <c r="DB691">
        <f>ROUND(ROUND(AT691*CZ691,2),6)</f>
        <v>0.08</v>
      </c>
      <c r="DC691">
        <f>ROUND(ROUND(AT691*AG691,2),6)</f>
        <v>0</v>
      </c>
    </row>
    <row r="692" spans="1:107" x14ac:dyDescent="0.2">
      <c r="A692">
        <f>ROW(Source!A303)</f>
        <v>303</v>
      </c>
      <c r="B692">
        <v>76147896</v>
      </c>
      <c r="C692">
        <v>76149083</v>
      </c>
      <c r="D692">
        <v>48974791</v>
      </c>
      <c r="E692">
        <v>1</v>
      </c>
      <c r="F692">
        <v>1</v>
      </c>
      <c r="G692">
        <v>1</v>
      </c>
      <c r="H692">
        <v>3</v>
      </c>
      <c r="I692" t="s">
        <v>658</v>
      </c>
      <c r="J692" t="s">
        <v>659</v>
      </c>
      <c r="K692" t="s">
        <v>660</v>
      </c>
      <c r="L692">
        <v>1374</v>
      </c>
      <c r="N692">
        <v>1013</v>
      </c>
      <c r="O692" t="s">
        <v>661</v>
      </c>
      <c r="P692" t="s">
        <v>661</v>
      </c>
      <c r="Q692">
        <v>1</v>
      </c>
      <c r="W692">
        <v>0</v>
      </c>
      <c r="X692">
        <v>-1347562341</v>
      </c>
      <c r="Y692">
        <v>0.43</v>
      </c>
      <c r="AA692">
        <v>1</v>
      </c>
      <c r="AB692">
        <v>0</v>
      </c>
      <c r="AC692">
        <v>0</v>
      </c>
      <c r="AD692">
        <v>0</v>
      </c>
      <c r="AE692">
        <v>1</v>
      </c>
      <c r="AF692">
        <v>0</v>
      </c>
      <c r="AG692">
        <v>0</v>
      </c>
      <c r="AH692">
        <v>0</v>
      </c>
      <c r="AI692">
        <v>1</v>
      </c>
      <c r="AJ692">
        <v>1</v>
      </c>
      <c r="AK692">
        <v>1</v>
      </c>
      <c r="AL692">
        <v>1</v>
      </c>
      <c r="AN692">
        <v>0</v>
      </c>
      <c r="AO692">
        <v>1</v>
      </c>
      <c r="AP692">
        <v>0</v>
      </c>
      <c r="AQ692">
        <v>0</v>
      </c>
      <c r="AR692">
        <v>0</v>
      </c>
      <c r="AS692" t="s">
        <v>3</v>
      </c>
      <c r="AT692">
        <v>0.43</v>
      </c>
      <c r="AU692" t="s">
        <v>3</v>
      </c>
      <c r="AV692">
        <v>0</v>
      </c>
      <c r="AW692">
        <v>2</v>
      </c>
      <c r="AX692">
        <v>76149095</v>
      </c>
      <c r="AY692">
        <v>1</v>
      </c>
      <c r="AZ692">
        <v>0</v>
      </c>
      <c r="BA692">
        <v>700</v>
      </c>
      <c r="BB692">
        <v>0</v>
      </c>
      <c r="BC692">
        <v>0</v>
      </c>
      <c r="BD692">
        <v>0</v>
      </c>
      <c r="BE692">
        <v>0</v>
      </c>
      <c r="BF692">
        <v>0</v>
      </c>
      <c r="BG692">
        <v>0</v>
      </c>
      <c r="BH692">
        <v>0</v>
      </c>
      <c r="BI692">
        <v>0</v>
      </c>
      <c r="BJ692">
        <v>0</v>
      </c>
      <c r="BK692">
        <v>0</v>
      </c>
      <c r="BL692">
        <v>0</v>
      </c>
      <c r="BM692">
        <v>0</v>
      </c>
      <c r="BN692">
        <v>0</v>
      </c>
      <c r="BO692">
        <v>0</v>
      </c>
      <c r="BP692">
        <v>0</v>
      </c>
      <c r="BQ692">
        <v>0</v>
      </c>
      <c r="BR692">
        <v>0</v>
      </c>
      <c r="BS692">
        <v>0</v>
      </c>
      <c r="BT692">
        <v>0</v>
      </c>
      <c r="BU692">
        <v>0</v>
      </c>
      <c r="BV692">
        <v>0</v>
      </c>
      <c r="BW692">
        <v>0</v>
      </c>
      <c r="CX692">
        <f>Y692*Source!I303</f>
        <v>5.16</v>
      </c>
      <c r="CY692">
        <f>AA692</f>
        <v>1</v>
      </c>
      <c r="CZ692">
        <f>AE692</f>
        <v>1</v>
      </c>
      <c r="DA692">
        <f>AI692</f>
        <v>1</v>
      </c>
      <c r="DB692">
        <f>ROUND(ROUND(AT692*CZ692,2),6)</f>
        <v>0.43</v>
      </c>
      <c r="DC692">
        <f>ROUND(ROUND(AT692*AG692,2),6)</f>
        <v>0</v>
      </c>
    </row>
    <row r="693" spans="1:107" x14ac:dyDescent="0.2">
      <c r="A693">
        <f>ROW(Source!A304)</f>
        <v>304</v>
      </c>
      <c r="B693">
        <v>76147894</v>
      </c>
      <c r="C693">
        <v>76149083</v>
      </c>
      <c r="D693">
        <v>42326370</v>
      </c>
      <c r="E693">
        <v>1</v>
      </c>
      <c r="F693">
        <v>1</v>
      </c>
      <c r="G693">
        <v>1</v>
      </c>
      <c r="H693">
        <v>1</v>
      </c>
      <c r="I693" t="s">
        <v>662</v>
      </c>
      <c r="J693" t="s">
        <v>3</v>
      </c>
      <c r="K693" t="s">
        <v>663</v>
      </c>
      <c r="L693">
        <v>1369</v>
      </c>
      <c r="N693">
        <v>1013</v>
      </c>
      <c r="O693" t="s">
        <v>623</v>
      </c>
      <c r="P693" t="s">
        <v>623</v>
      </c>
      <c r="Q693">
        <v>1</v>
      </c>
      <c r="W693">
        <v>0</v>
      </c>
      <c r="X693">
        <v>489703996</v>
      </c>
      <c r="Y693">
        <v>3.1187999999999994</v>
      </c>
      <c r="AA693">
        <v>0</v>
      </c>
      <c r="AB693">
        <v>0</v>
      </c>
      <c r="AC693">
        <v>0</v>
      </c>
      <c r="AD693">
        <v>9.6199999999999992</v>
      </c>
      <c r="AE693">
        <v>0</v>
      </c>
      <c r="AF693">
        <v>0</v>
      </c>
      <c r="AG693">
        <v>0</v>
      </c>
      <c r="AH693">
        <v>9.6199999999999992</v>
      </c>
      <c r="AI693">
        <v>1</v>
      </c>
      <c r="AJ693">
        <v>1</v>
      </c>
      <c r="AK693">
        <v>1</v>
      </c>
      <c r="AL693">
        <v>1</v>
      </c>
      <c r="AN693">
        <v>0</v>
      </c>
      <c r="AO693">
        <v>1</v>
      </c>
      <c r="AP693">
        <v>1</v>
      </c>
      <c r="AQ693">
        <v>0</v>
      </c>
      <c r="AR693">
        <v>0</v>
      </c>
      <c r="AS693" t="s">
        <v>3</v>
      </c>
      <c r="AT693">
        <v>2.2599999999999998</v>
      </c>
      <c r="AU693" t="s">
        <v>286</v>
      </c>
      <c r="AV693">
        <v>1</v>
      </c>
      <c r="AW693">
        <v>2</v>
      </c>
      <c r="AX693">
        <v>76149090</v>
      </c>
      <c r="AY693">
        <v>1</v>
      </c>
      <c r="AZ693">
        <v>0</v>
      </c>
      <c r="BA693">
        <v>701</v>
      </c>
      <c r="BB693">
        <v>0</v>
      </c>
      <c r="BC693">
        <v>0</v>
      </c>
      <c r="BD693">
        <v>0</v>
      </c>
      <c r="BE693">
        <v>0</v>
      </c>
      <c r="BF693">
        <v>0</v>
      </c>
      <c r="BG693">
        <v>0</v>
      </c>
      <c r="BH693">
        <v>0</v>
      </c>
      <c r="BI693">
        <v>0</v>
      </c>
      <c r="BJ693">
        <v>0</v>
      </c>
      <c r="BK693">
        <v>0</v>
      </c>
      <c r="BL693">
        <v>0</v>
      </c>
      <c r="BM693">
        <v>0</v>
      </c>
      <c r="BN693">
        <v>0</v>
      </c>
      <c r="BO693">
        <v>0</v>
      </c>
      <c r="BP693">
        <v>0</v>
      </c>
      <c r="BQ693">
        <v>0</v>
      </c>
      <c r="BR693">
        <v>0</v>
      </c>
      <c r="BS693">
        <v>0</v>
      </c>
      <c r="BT693">
        <v>0</v>
      </c>
      <c r="BU693">
        <v>0</v>
      </c>
      <c r="BV693">
        <v>0</v>
      </c>
      <c r="BW693">
        <v>0</v>
      </c>
      <c r="CX693">
        <f>Y693*Source!I304</f>
        <v>37.425599999999989</v>
      </c>
      <c r="CY693">
        <f>AD693</f>
        <v>9.6199999999999992</v>
      </c>
      <c r="CZ693">
        <f>AH693</f>
        <v>9.6199999999999992</v>
      </c>
      <c r="DA693">
        <f>AL693</f>
        <v>1</v>
      </c>
      <c r="DB693">
        <f>ROUND((ROUND(AT693*CZ693,2)*1.2*1.15),6)</f>
        <v>30.001200000000001</v>
      </c>
      <c r="DC693">
        <f>ROUND((ROUND(AT693*AG693,2)*1.2*1.15),6)</f>
        <v>0</v>
      </c>
    </row>
    <row r="694" spans="1:107" x14ac:dyDescent="0.2">
      <c r="A694">
        <f>ROW(Source!A304)</f>
        <v>304</v>
      </c>
      <c r="B694">
        <v>76147894</v>
      </c>
      <c r="C694">
        <v>76149083</v>
      </c>
      <c r="D694">
        <v>48900459</v>
      </c>
      <c r="E694">
        <v>1</v>
      </c>
      <c r="F694">
        <v>1</v>
      </c>
      <c r="G694">
        <v>1</v>
      </c>
      <c r="H694">
        <v>3</v>
      </c>
      <c r="I694" t="s">
        <v>708</v>
      </c>
      <c r="J694" t="s">
        <v>709</v>
      </c>
      <c r="K694" t="s">
        <v>710</v>
      </c>
      <c r="L694">
        <v>1348</v>
      </c>
      <c r="N694">
        <v>1009</v>
      </c>
      <c r="O694" t="s">
        <v>362</v>
      </c>
      <c r="P694" t="s">
        <v>362</v>
      </c>
      <c r="Q694">
        <v>1000</v>
      </c>
      <c r="W694">
        <v>0</v>
      </c>
      <c r="X694">
        <v>805469523</v>
      </c>
      <c r="Y694">
        <v>8.0000000000000004E-4</v>
      </c>
      <c r="AA694">
        <v>4488.3999999999996</v>
      </c>
      <c r="AB694">
        <v>0</v>
      </c>
      <c r="AC694">
        <v>0</v>
      </c>
      <c r="AD694">
        <v>0</v>
      </c>
      <c r="AE694">
        <v>4488.3999999999996</v>
      </c>
      <c r="AF694">
        <v>0</v>
      </c>
      <c r="AG694">
        <v>0</v>
      </c>
      <c r="AH694">
        <v>0</v>
      </c>
      <c r="AI694">
        <v>1</v>
      </c>
      <c r="AJ694">
        <v>1</v>
      </c>
      <c r="AK694">
        <v>1</v>
      </c>
      <c r="AL694">
        <v>1</v>
      </c>
      <c r="AN694">
        <v>0</v>
      </c>
      <c r="AO694">
        <v>1</v>
      </c>
      <c r="AP694">
        <v>0</v>
      </c>
      <c r="AQ694">
        <v>0</v>
      </c>
      <c r="AR694">
        <v>0</v>
      </c>
      <c r="AS694" t="s">
        <v>3</v>
      </c>
      <c r="AT694">
        <v>8.0000000000000004E-4</v>
      </c>
      <c r="AU694" t="s">
        <v>3</v>
      </c>
      <c r="AV694">
        <v>0</v>
      </c>
      <c r="AW694">
        <v>2</v>
      </c>
      <c r="AX694">
        <v>76149091</v>
      </c>
      <c r="AY694">
        <v>1</v>
      </c>
      <c r="AZ694">
        <v>0</v>
      </c>
      <c r="BA694">
        <v>702</v>
      </c>
      <c r="BB694">
        <v>0</v>
      </c>
      <c r="BC694">
        <v>0</v>
      </c>
      <c r="BD694">
        <v>0</v>
      </c>
      <c r="BE694">
        <v>0</v>
      </c>
      <c r="BF694">
        <v>0</v>
      </c>
      <c r="BG694">
        <v>0</v>
      </c>
      <c r="BH694">
        <v>0</v>
      </c>
      <c r="BI694">
        <v>0</v>
      </c>
      <c r="BJ694">
        <v>0</v>
      </c>
      <c r="BK694">
        <v>0</v>
      </c>
      <c r="BL694">
        <v>0</v>
      </c>
      <c r="BM694">
        <v>0</v>
      </c>
      <c r="BN694">
        <v>0</v>
      </c>
      <c r="BO694">
        <v>0</v>
      </c>
      <c r="BP694">
        <v>0</v>
      </c>
      <c r="BQ694">
        <v>0</v>
      </c>
      <c r="BR694">
        <v>0</v>
      </c>
      <c r="BS694">
        <v>0</v>
      </c>
      <c r="BT694">
        <v>0</v>
      </c>
      <c r="BU694">
        <v>0</v>
      </c>
      <c r="BV694">
        <v>0</v>
      </c>
      <c r="BW694">
        <v>0</v>
      </c>
      <c r="CX694">
        <f>Y694*Source!I304</f>
        <v>9.6000000000000009E-3</v>
      </c>
      <c r="CY694">
        <f>AA694</f>
        <v>4488.3999999999996</v>
      </c>
      <c r="CZ694">
        <f>AE694</f>
        <v>4488.3999999999996</v>
      </c>
      <c r="DA694">
        <f>AI694</f>
        <v>1</v>
      </c>
      <c r="DB694">
        <f>ROUND(ROUND(AT694*CZ694,2),6)</f>
        <v>3.59</v>
      </c>
      <c r="DC694">
        <f>ROUND(ROUND(AT694*AG694,2),6)</f>
        <v>0</v>
      </c>
    </row>
    <row r="695" spans="1:107" x14ac:dyDescent="0.2">
      <c r="A695">
        <f>ROW(Source!A304)</f>
        <v>304</v>
      </c>
      <c r="B695">
        <v>76147894</v>
      </c>
      <c r="C695">
        <v>76149083</v>
      </c>
      <c r="D695">
        <v>48900495</v>
      </c>
      <c r="E695">
        <v>1</v>
      </c>
      <c r="F695">
        <v>1</v>
      </c>
      <c r="G695">
        <v>1</v>
      </c>
      <c r="H695">
        <v>3</v>
      </c>
      <c r="I695" t="s">
        <v>711</v>
      </c>
      <c r="J695" t="s">
        <v>712</v>
      </c>
      <c r="K695" t="s">
        <v>713</v>
      </c>
      <c r="L695">
        <v>1346</v>
      </c>
      <c r="N695">
        <v>1009</v>
      </c>
      <c r="O695" t="s">
        <v>414</v>
      </c>
      <c r="P695" t="s">
        <v>414</v>
      </c>
      <c r="Q695">
        <v>1</v>
      </c>
      <c r="W695">
        <v>0</v>
      </c>
      <c r="X695">
        <v>1918055629</v>
      </c>
      <c r="Y695">
        <v>0.15</v>
      </c>
      <c r="AA695">
        <v>6.09</v>
      </c>
      <c r="AB695">
        <v>0</v>
      </c>
      <c r="AC695">
        <v>0</v>
      </c>
      <c r="AD695">
        <v>0</v>
      </c>
      <c r="AE695">
        <v>6.09</v>
      </c>
      <c r="AF695">
        <v>0</v>
      </c>
      <c r="AG695">
        <v>0</v>
      </c>
      <c r="AH695">
        <v>0</v>
      </c>
      <c r="AI695">
        <v>1</v>
      </c>
      <c r="AJ695">
        <v>1</v>
      </c>
      <c r="AK695">
        <v>1</v>
      </c>
      <c r="AL695">
        <v>1</v>
      </c>
      <c r="AN695">
        <v>0</v>
      </c>
      <c r="AO695">
        <v>1</v>
      </c>
      <c r="AP695">
        <v>0</v>
      </c>
      <c r="AQ695">
        <v>0</v>
      </c>
      <c r="AR695">
        <v>0</v>
      </c>
      <c r="AS695" t="s">
        <v>3</v>
      </c>
      <c r="AT695">
        <v>0.15</v>
      </c>
      <c r="AU695" t="s">
        <v>3</v>
      </c>
      <c r="AV695">
        <v>0</v>
      </c>
      <c r="AW695">
        <v>2</v>
      </c>
      <c r="AX695">
        <v>76149092</v>
      </c>
      <c r="AY695">
        <v>1</v>
      </c>
      <c r="AZ695">
        <v>0</v>
      </c>
      <c r="BA695">
        <v>703</v>
      </c>
      <c r="BB695">
        <v>0</v>
      </c>
      <c r="BC695">
        <v>0</v>
      </c>
      <c r="BD695">
        <v>0</v>
      </c>
      <c r="BE695">
        <v>0</v>
      </c>
      <c r="BF695">
        <v>0</v>
      </c>
      <c r="BG695">
        <v>0</v>
      </c>
      <c r="BH695">
        <v>0</v>
      </c>
      <c r="BI695">
        <v>0</v>
      </c>
      <c r="BJ695">
        <v>0</v>
      </c>
      <c r="BK695">
        <v>0</v>
      </c>
      <c r="BL695">
        <v>0</v>
      </c>
      <c r="BM695">
        <v>0</v>
      </c>
      <c r="BN695">
        <v>0</v>
      </c>
      <c r="BO695">
        <v>0</v>
      </c>
      <c r="BP695">
        <v>0</v>
      </c>
      <c r="BQ695">
        <v>0</v>
      </c>
      <c r="BR695">
        <v>0</v>
      </c>
      <c r="BS695">
        <v>0</v>
      </c>
      <c r="BT695">
        <v>0</v>
      </c>
      <c r="BU695">
        <v>0</v>
      </c>
      <c r="BV695">
        <v>0</v>
      </c>
      <c r="BW695">
        <v>0</v>
      </c>
      <c r="CX695">
        <f>Y695*Source!I304</f>
        <v>1.7999999999999998</v>
      </c>
      <c r="CY695">
        <f>AA695</f>
        <v>6.09</v>
      </c>
      <c r="CZ695">
        <f>AE695</f>
        <v>6.09</v>
      </c>
      <c r="DA695">
        <f>AI695</f>
        <v>1</v>
      </c>
      <c r="DB695">
        <f>ROUND(ROUND(AT695*CZ695,2),6)</f>
        <v>0.91</v>
      </c>
      <c r="DC695">
        <f>ROUND(ROUND(AT695*AG695,2),6)</f>
        <v>0</v>
      </c>
    </row>
    <row r="696" spans="1:107" x14ac:dyDescent="0.2">
      <c r="A696">
        <f>ROW(Source!A304)</f>
        <v>304</v>
      </c>
      <c r="B696">
        <v>76147894</v>
      </c>
      <c r="C696">
        <v>76149083</v>
      </c>
      <c r="D696">
        <v>48903634</v>
      </c>
      <c r="E696">
        <v>1</v>
      </c>
      <c r="F696">
        <v>1</v>
      </c>
      <c r="G696">
        <v>1</v>
      </c>
      <c r="H696">
        <v>3</v>
      </c>
      <c r="I696" t="s">
        <v>679</v>
      </c>
      <c r="J696" t="s">
        <v>680</v>
      </c>
      <c r="K696" t="s">
        <v>681</v>
      </c>
      <c r="L696">
        <v>1308</v>
      </c>
      <c r="N696">
        <v>1003</v>
      </c>
      <c r="O696" t="s">
        <v>345</v>
      </c>
      <c r="P696" t="s">
        <v>345</v>
      </c>
      <c r="Q696">
        <v>100</v>
      </c>
      <c r="W696">
        <v>0</v>
      </c>
      <c r="X696">
        <v>96057515</v>
      </c>
      <c r="Y696">
        <v>2.3999999999999998E-3</v>
      </c>
      <c r="AA696">
        <v>120</v>
      </c>
      <c r="AB696">
        <v>0</v>
      </c>
      <c r="AC696">
        <v>0</v>
      </c>
      <c r="AD696">
        <v>0</v>
      </c>
      <c r="AE696">
        <v>120</v>
      </c>
      <c r="AF696">
        <v>0</v>
      </c>
      <c r="AG696">
        <v>0</v>
      </c>
      <c r="AH696">
        <v>0</v>
      </c>
      <c r="AI696">
        <v>1</v>
      </c>
      <c r="AJ696">
        <v>1</v>
      </c>
      <c r="AK696">
        <v>1</v>
      </c>
      <c r="AL696">
        <v>1</v>
      </c>
      <c r="AN696">
        <v>0</v>
      </c>
      <c r="AO696">
        <v>1</v>
      </c>
      <c r="AP696">
        <v>0</v>
      </c>
      <c r="AQ696">
        <v>0</v>
      </c>
      <c r="AR696">
        <v>0</v>
      </c>
      <c r="AS696" t="s">
        <v>3</v>
      </c>
      <c r="AT696">
        <v>2.3999999999999998E-3</v>
      </c>
      <c r="AU696" t="s">
        <v>3</v>
      </c>
      <c r="AV696">
        <v>0</v>
      </c>
      <c r="AW696">
        <v>2</v>
      </c>
      <c r="AX696">
        <v>76149093</v>
      </c>
      <c r="AY696">
        <v>1</v>
      </c>
      <c r="AZ696">
        <v>0</v>
      </c>
      <c r="BA696">
        <v>704</v>
      </c>
      <c r="BB696">
        <v>0</v>
      </c>
      <c r="BC696">
        <v>0</v>
      </c>
      <c r="BD696">
        <v>0</v>
      </c>
      <c r="BE696">
        <v>0</v>
      </c>
      <c r="BF696">
        <v>0</v>
      </c>
      <c r="BG696">
        <v>0</v>
      </c>
      <c r="BH696">
        <v>0</v>
      </c>
      <c r="BI696">
        <v>0</v>
      </c>
      <c r="BJ696">
        <v>0</v>
      </c>
      <c r="BK696">
        <v>0</v>
      </c>
      <c r="BL696">
        <v>0</v>
      </c>
      <c r="BM696">
        <v>0</v>
      </c>
      <c r="BN696">
        <v>0</v>
      </c>
      <c r="BO696">
        <v>0</v>
      </c>
      <c r="BP696">
        <v>0</v>
      </c>
      <c r="BQ696">
        <v>0</v>
      </c>
      <c r="BR696">
        <v>0</v>
      </c>
      <c r="BS696">
        <v>0</v>
      </c>
      <c r="BT696">
        <v>0</v>
      </c>
      <c r="BU696">
        <v>0</v>
      </c>
      <c r="BV696">
        <v>0</v>
      </c>
      <c r="BW696">
        <v>0</v>
      </c>
      <c r="CX696">
        <f>Y696*Source!I304</f>
        <v>2.8799999999999999E-2</v>
      </c>
      <c r="CY696">
        <f>AA696</f>
        <v>120</v>
      </c>
      <c r="CZ696">
        <f>AE696</f>
        <v>120</v>
      </c>
      <c r="DA696">
        <f>AI696</f>
        <v>1</v>
      </c>
      <c r="DB696">
        <f>ROUND(ROUND(AT696*CZ696,2),6)</f>
        <v>0.28999999999999998</v>
      </c>
      <c r="DC696">
        <f>ROUND(ROUND(AT696*AG696,2),6)</f>
        <v>0</v>
      </c>
    </row>
    <row r="697" spans="1:107" x14ac:dyDescent="0.2">
      <c r="A697">
        <f>ROW(Source!A304)</f>
        <v>304</v>
      </c>
      <c r="B697">
        <v>76147894</v>
      </c>
      <c r="C697">
        <v>76149083</v>
      </c>
      <c r="D697">
        <v>48974621</v>
      </c>
      <c r="E697">
        <v>1</v>
      </c>
      <c r="F697">
        <v>1</v>
      </c>
      <c r="G697">
        <v>1</v>
      </c>
      <c r="H697">
        <v>3</v>
      </c>
      <c r="I697" t="s">
        <v>714</v>
      </c>
      <c r="J697" t="s">
        <v>715</v>
      </c>
      <c r="K697" t="s">
        <v>716</v>
      </c>
      <c r="L697">
        <v>1348</v>
      </c>
      <c r="N697">
        <v>1009</v>
      </c>
      <c r="O697" t="s">
        <v>362</v>
      </c>
      <c r="P697" t="s">
        <v>362</v>
      </c>
      <c r="Q697">
        <v>1000</v>
      </c>
      <c r="W697">
        <v>0</v>
      </c>
      <c r="X697">
        <v>-1744242340</v>
      </c>
      <c r="Y697">
        <v>1.0000000000000001E-5</v>
      </c>
      <c r="AA697">
        <v>8105.71</v>
      </c>
      <c r="AB697">
        <v>0</v>
      </c>
      <c r="AC697">
        <v>0</v>
      </c>
      <c r="AD697">
        <v>0</v>
      </c>
      <c r="AE697">
        <v>8105.71</v>
      </c>
      <c r="AF697">
        <v>0</v>
      </c>
      <c r="AG697">
        <v>0</v>
      </c>
      <c r="AH697">
        <v>0</v>
      </c>
      <c r="AI697">
        <v>1</v>
      </c>
      <c r="AJ697">
        <v>1</v>
      </c>
      <c r="AK697">
        <v>1</v>
      </c>
      <c r="AL697">
        <v>1</v>
      </c>
      <c r="AN697">
        <v>0</v>
      </c>
      <c r="AO697">
        <v>1</v>
      </c>
      <c r="AP697">
        <v>0</v>
      </c>
      <c r="AQ697">
        <v>0</v>
      </c>
      <c r="AR697">
        <v>0</v>
      </c>
      <c r="AS697" t="s">
        <v>3</v>
      </c>
      <c r="AT697">
        <v>1.0000000000000001E-5</v>
      </c>
      <c r="AU697" t="s">
        <v>3</v>
      </c>
      <c r="AV697">
        <v>0</v>
      </c>
      <c r="AW697">
        <v>2</v>
      </c>
      <c r="AX697">
        <v>76149094</v>
      </c>
      <c r="AY697">
        <v>1</v>
      </c>
      <c r="AZ697">
        <v>0</v>
      </c>
      <c r="BA697">
        <v>705</v>
      </c>
      <c r="BB697">
        <v>0</v>
      </c>
      <c r="BC697">
        <v>0</v>
      </c>
      <c r="BD697">
        <v>0</v>
      </c>
      <c r="BE697">
        <v>0</v>
      </c>
      <c r="BF697">
        <v>0</v>
      </c>
      <c r="BG697">
        <v>0</v>
      </c>
      <c r="BH697">
        <v>0</v>
      </c>
      <c r="BI697">
        <v>0</v>
      </c>
      <c r="BJ697">
        <v>0</v>
      </c>
      <c r="BK697">
        <v>0</v>
      </c>
      <c r="BL697">
        <v>0</v>
      </c>
      <c r="BM697">
        <v>0</v>
      </c>
      <c r="BN697">
        <v>0</v>
      </c>
      <c r="BO697">
        <v>0</v>
      </c>
      <c r="BP697">
        <v>0</v>
      </c>
      <c r="BQ697">
        <v>0</v>
      </c>
      <c r="BR697">
        <v>0</v>
      </c>
      <c r="BS697">
        <v>0</v>
      </c>
      <c r="BT697">
        <v>0</v>
      </c>
      <c r="BU697">
        <v>0</v>
      </c>
      <c r="BV697">
        <v>0</v>
      </c>
      <c r="BW697">
        <v>0</v>
      </c>
      <c r="CX697">
        <f>Y697*Source!I304</f>
        <v>1.2000000000000002E-4</v>
      </c>
      <c r="CY697">
        <f>AA697</f>
        <v>8105.71</v>
      </c>
      <c r="CZ697">
        <f>AE697</f>
        <v>8105.71</v>
      </c>
      <c r="DA697">
        <f>AI697</f>
        <v>1</v>
      </c>
      <c r="DB697">
        <f>ROUND(ROUND(AT697*CZ697,2),6)</f>
        <v>0.08</v>
      </c>
      <c r="DC697">
        <f>ROUND(ROUND(AT697*AG697,2),6)</f>
        <v>0</v>
      </c>
    </row>
    <row r="698" spans="1:107" x14ac:dyDescent="0.2">
      <c r="A698">
        <f>ROW(Source!A304)</f>
        <v>304</v>
      </c>
      <c r="B698">
        <v>76147894</v>
      </c>
      <c r="C698">
        <v>76149083</v>
      </c>
      <c r="D698">
        <v>48974791</v>
      </c>
      <c r="E698">
        <v>1</v>
      </c>
      <c r="F698">
        <v>1</v>
      </c>
      <c r="G698">
        <v>1</v>
      </c>
      <c r="H698">
        <v>3</v>
      </c>
      <c r="I698" t="s">
        <v>658</v>
      </c>
      <c r="J698" t="s">
        <v>659</v>
      </c>
      <c r="K698" t="s">
        <v>660</v>
      </c>
      <c r="L698">
        <v>1374</v>
      </c>
      <c r="N698">
        <v>1013</v>
      </c>
      <c r="O698" t="s">
        <v>661</v>
      </c>
      <c r="P698" t="s">
        <v>661</v>
      </c>
      <c r="Q698">
        <v>1</v>
      </c>
      <c r="W698">
        <v>0</v>
      </c>
      <c r="X698">
        <v>-1347562341</v>
      </c>
      <c r="Y698">
        <v>0.43</v>
      </c>
      <c r="AA698">
        <v>1</v>
      </c>
      <c r="AB698">
        <v>0</v>
      </c>
      <c r="AC698">
        <v>0</v>
      </c>
      <c r="AD698">
        <v>0</v>
      </c>
      <c r="AE698">
        <v>1</v>
      </c>
      <c r="AF698">
        <v>0</v>
      </c>
      <c r="AG698">
        <v>0</v>
      </c>
      <c r="AH698">
        <v>0</v>
      </c>
      <c r="AI698">
        <v>1</v>
      </c>
      <c r="AJ698">
        <v>1</v>
      </c>
      <c r="AK698">
        <v>1</v>
      </c>
      <c r="AL698">
        <v>1</v>
      </c>
      <c r="AN698">
        <v>0</v>
      </c>
      <c r="AO698">
        <v>1</v>
      </c>
      <c r="AP698">
        <v>0</v>
      </c>
      <c r="AQ698">
        <v>0</v>
      </c>
      <c r="AR698">
        <v>0</v>
      </c>
      <c r="AS698" t="s">
        <v>3</v>
      </c>
      <c r="AT698">
        <v>0.43</v>
      </c>
      <c r="AU698" t="s">
        <v>3</v>
      </c>
      <c r="AV698">
        <v>0</v>
      </c>
      <c r="AW698">
        <v>2</v>
      </c>
      <c r="AX698">
        <v>76149095</v>
      </c>
      <c r="AY698">
        <v>1</v>
      </c>
      <c r="AZ698">
        <v>0</v>
      </c>
      <c r="BA698">
        <v>706</v>
      </c>
      <c r="BB698">
        <v>0</v>
      </c>
      <c r="BC698">
        <v>0</v>
      </c>
      <c r="BD698">
        <v>0</v>
      </c>
      <c r="BE698">
        <v>0</v>
      </c>
      <c r="BF698">
        <v>0</v>
      </c>
      <c r="BG698">
        <v>0</v>
      </c>
      <c r="BH698">
        <v>0</v>
      </c>
      <c r="BI698">
        <v>0</v>
      </c>
      <c r="BJ698">
        <v>0</v>
      </c>
      <c r="BK698">
        <v>0</v>
      </c>
      <c r="BL698">
        <v>0</v>
      </c>
      <c r="BM698">
        <v>0</v>
      </c>
      <c r="BN698">
        <v>0</v>
      </c>
      <c r="BO698">
        <v>0</v>
      </c>
      <c r="BP698">
        <v>0</v>
      </c>
      <c r="BQ698">
        <v>0</v>
      </c>
      <c r="BR698">
        <v>0</v>
      </c>
      <c r="BS698">
        <v>0</v>
      </c>
      <c r="BT698">
        <v>0</v>
      </c>
      <c r="BU698">
        <v>0</v>
      </c>
      <c r="BV698">
        <v>0</v>
      </c>
      <c r="BW698">
        <v>0</v>
      </c>
      <c r="CX698">
        <f>Y698*Source!I304</f>
        <v>5.16</v>
      </c>
      <c r="CY698">
        <f>AA698</f>
        <v>1</v>
      </c>
      <c r="CZ698">
        <f>AE698</f>
        <v>1</v>
      </c>
      <c r="DA698">
        <f>AI698</f>
        <v>1</v>
      </c>
      <c r="DB698">
        <f>ROUND(ROUND(AT698*CZ698,2),6)</f>
        <v>0.43</v>
      </c>
      <c r="DC698">
        <f>ROUND(ROUND(AT698*AG698,2),6)</f>
        <v>0</v>
      </c>
    </row>
    <row r="699" spans="1:107" x14ac:dyDescent="0.2">
      <c r="A699">
        <f>ROW(Source!A305)</f>
        <v>305</v>
      </c>
      <c r="B699">
        <v>76147896</v>
      </c>
      <c r="C699">
        <v>76149096</v>
      </c>
      <c r="D699">
        <v>42326370</v>
      </c>
      <c r="E699">
        <v>1</v>
      </c>
      <c r="F699">
        <v>1</v>
      </c>
      <c r="G699">
        <v>1</v>
      </c>
      <c r="H699">
        <v>1</v>
      </c>
      <c r="I699" t="s">
        <v>662</v>
      </c>
      <c r="J699" t="s">
        <v>3</v>
      </c>
      <c r="K699" t="s">
        <v>663</v>
      </c>
      <c r="L699">
        <v>1369</v>
      </c>
      <c r="N699">
        <v>1013</v>
      </c>
      <c r="O699" t="s">
        <v>623</v>
      </c>
      <c r="P699" t="s">
        <v>623</v>
      </c>
      <c r="Q699">
        <v>1</v>
      </c>
      <c r="W699">
        <v>0</v>
      </c>
      <c r="X699">
        <v>489703996</v>
      </c>
      <c r="Y699">
        <v>31.353599999999997</v>
      </c>
      <c r="AA699">
        <v>0</v>
      </c>
      <c r="AB699">
        <v>0</v>
      </c>
      <c r="AC699">
        <v>0</v>
      </c>
      <c r="AD699">
        <v>9.6199999999999992</v>
      </c>
      <c r="AE699">
        <v>0</v>
      </c>
      <c r="AF699">
        <v>0</v>
      </c>
      <c r="AG699">
        <v>0</v>
      </c>
      <c r="AH699">
        <v>9.6199999999999992</v>
      </c>
      <c r="AI699">
        <v>1</v>
      </c>
      <c r="AJ699">
        <v>1</v>
      </c>
      <c r="AK699">
        <v>1</v>
      </c>
      <c r="AL699">
        <v>1</v>
      </c>
      <c r="AN699">
        <v>0</v>
      </c>
      <c r="AO699">
        <v>1</v>
      </c>
      <c r="AP699">
        <v>1</v>
      </c>
      <c r="AQ699">
        <v>0</v>
      </c>
      <c r="AR699">
        <v>0</v>
      </c>
      <c r="AS699" t="s">
        <v>3</v>
      </c>
      <c r="AT699">
        <v>22.72</v>
      </c>
      <c r="AU699" t="s">
        <v>286</v>
      </c>
      <c r="AV699">
        <v>1</v>
      </c>
      <c r="AW699">
        <v>2</v>
      </c>
      <c r="AX699">
        <v>76149099</v>
      </c>
      <c r="AY699">
        <v>1</v>
      </c>
      <c r="AZ699">
        <v>0</v>
      </c>
      <c r="BA699">
        <v>707</v>
      </c>
      <c r="BB699">
        <v>0</v>
      </c>
      <c r="BC699">
        <v>0</v>
      </c>
      <c r="BD699">
        <v>0</v>
      </c>
      <c r="BE699">
        <v>0</v>
      </c>
      <c r="BF699">
        <v>0</v>
      </c>
      <c r="BG699">
        <v>0</v>
      </c>
      <c r="BH699">
        <v>0</v>
      </c>
      <c r="BI699">
        <v>0</v>
      </c>
      <c r="BJ699">
        <v>0</v>
      </c>
      <c r="BK699">
        <v>0</v>
      </c>
      <c r="BL699">
        <v>0</v>
      </c>
      <c r="BM699">
        <v>0</v>
      </c>
      <c r="BN699">
        <v>0</v>
      </c>
      <c r="BO699">
        <v>0</v>
      </c>
      <c r="BP699">
        <v>0</v>
      </c>
      <c r="BQ699">
        <v>0</v>
      </c>
      <c r="BR699">
        <v>0</v>
      </c>
      <c r="BS699">
        <v>0</v>
      </c>
      <c r="BT699">
        <v>0</v>
      </c>
      <c r="BU699">
        <v>0</v>
      </c>
      <c r="BV699">
        <v>0</v>
      </c>
      <c r="BW699">
        <v>0</v>
      </c>
      <c r="CX699">
        <f>Y699*Source!I305</f>
        <v>3.7624319999999996</v>
      </c>
      <c r="CY699">
        <f>AD699</f>
        <v>9.6199999999999992</v>
      </c>
      <c r="CZ699">
        <f>AH699</f>
        <v>9.6199999999999992</v>
      </c>
      <c r="DA699">
        <f>AL699</f>
        <v>1</v>
      </c>
      <c r="DB699">
        <f>ROUND((ROUND(AT699*CZ699,2)*1.2*1.15),6)</f>
        <v>301.6266</v>
      </c>
      <c r="DC699">
        <f>ROUND((ROUND(AT699*AG699,2)*1.2*1.15),6)</f>
        <v>0</v>
      </c>
    </row>
    <row r="700" spans="1:107" x14ac:dyDescent="0.2">
      <c r="A700">
        <f>ROW(Source!A305)</f>
        <v>305</v>
      </c>
      <c r="B700">
        <v>76147896</v>
      </c>
      <c r="C700">
        <v>76149096</v>
      </c>
      <c r="D700">
        <v>48974791</v>
      </c>
      <c r="E700">
        <v>1</v>
      </c>
      <c r="F700">
        <v>1</v>
      </c>
      <c r="G700">
        <v>1</v>
      </c>
      <c r="H700">
        <v>3</v>
      </c>
      <c r="I700" t="s">
        <v>658</v>
      </c>
      <c r="J700" t="s">
        <v>659</v>
      </c>
      <c r="K700" t="s">
        <v>660</v>
      </c>
      <c r="L700">
        <v>1374</v>
      </c>
      <c r="N700">
        <v>1013</v>
      </c>
      <c r="O700" t="s">
        <v>661</v>
      </c>
      <c r="P700" t="s">
        <v>661</v>
      </c>
      <c r="Q700">
        <v>1</v>
      </c>
      <c r="W700">
        <v>0</v>
      </c>
      <c r="X700">
        <v>-1347562341</v>
      </c>
      <c r="Y700">
        <v>4.37</v>
      </c>
      <c r="AA700">
        <v>1</v>
      </c>
      <c r="AB700">
        <v>0</v>
      </c>
      <c r="AC700">
        <v>0</v>
      </c>
      <c r="AD700">
        <v>0</v>
      </c>
      <c r="AE700">
        <v>1</v>
      </c>
      <c r="AF700">
        <v>0</v>
      </c>
      <c r="AG700">
        <v>0</v>
      </c>
      <c r="AH700">
        <v>0</v>
      </c>
      <c r="AI700">
        <v>1</v>
      </c>
      <c r="AJ700">
        <v>1</v>
      </c>
      <c r="AK700">
        <v>1</v>
      </c>
      <c r="AL700">
        <v>1</v>
      </c>
      <c r="AN700">
        <v>0</v>
      </c>
      <c r="AO700">
        <v>1</v>
      </c>
      <c r="AP700">
        <v>0</v>
      </c>
      <c r="AQ700">
        <v>0</v>
      </c>
      <c r="AR700">
        <v>0</v>
      </c>
      <c r="AS700" t="s">
        <v>3</v>
      </c>
      <c r="AT700">
        <v>4.37</v>
      </c>
      <c r="AU700" t="s">
        <v>3</v>
      </c>
      <c r="AV700">
        <v>0</v>
      </c>
      <c r="AW700">
        <v>2</v>
      </c>
      <c r="AX700">
        <v>76149100</v>
      </c>
      <c r="AY700">
        <v>1</v>
      </c>
      <c r="AZ700">
        <v>0</v>
      </c>
      <c r="BA700">
        <v>708</v>
      </c>
      <c r="BB700">
        <v>0</v>
      </c>
      <c r="BC700">
        <v>0</v>
      </c>
      <c r="BD700">
        <v>0</v>
      </c>
      <c r="BE700">
        <v>0</v>
      </c>
      <c r="BF700">
        <v>0</v>
      </c>
      <c r="BG700">
        <v>0</v>
      </c>
      <c r="BH700">
        <v>0</v>
      </c>
      <c r="BI700">
        <v>0</v>
      </c>
      <c r="BJ700">
        <v>0</v>
      </c>
      <c r="BK700">
        <v>0</v>
      </c>
      <c r="BL700">
        <v>0</v>
      </c>
      <c r="BM700">
        <v>0</v>
      </c>
      <c r="BN700">
        <v>0</v>
      </c>
      <c r="BO700">
        <v>0</v>
      </c>
      <c r="BP700">
        <v>0</v>
      </c>
      <c r="BQ700">
        <v>0</v>
      </c>
      <c r="BR700">
        <v>0</v>
      </c>
      <c r="BS700">
        <v>0</v>
      </c>
      <c r="BT700">
        <v>0</v>
      </c>
      <c r="BU700">
        <v>0</v>
      </c>
      <c r="BV700">
        <v>0</v>
      </c>
      <c r="BW700">
        <v>0</v>
      </c>
      <c r="CX700">
        <f>Y700*Source!I305</f>
        <v>0.52439999999999998</v>
      </c>
      <c r="CY700">
        <f>AA700</f>
        <v>1</v>
      </c>
      <c r="CZ700">
        <f>AE700</f>
        <v>1</v>
      </c>
      <c r="DA700">
        <f>AI700</f>
        <v>1</v>
      </c>
      <c r="DB700">
        <f>ROUND(ROUND(AT700*CZ700,2),6)</f>
        <v>4.37</v>
      </c>
      <c r="DC700">
        <f>ROUND(ROUND(AT700*AG700,2),6)</f>
        <v>0</v>
      </c>
    </row>
    <row r="701" spans="1:107" x14ac:dyDescent="0.2">
      <c r="A701">
        <f>ROW(Source!A306)</f>
        <v>306</v>
      </c>
      <c r="B701">
        <v>76147894</v>
      </c>
      <c r="C701">
        <v>76149096</v>
      </c>
      <c r="D701">
        <v>42326370</v>
      </c>
      <c r="E701">
        <v>1</v>
      </c>
      <c r="F701">
        <v>1</v>
      </c>
      <c r="G701">
        <v>1</v>
      </c>
      <c r="H701">
        <v>1</v>
      </c>
      <c r="I701" t="s">
        <v>662</v>
      </c>
      <c r="J701" t="s">
        <v>3</v>
      </c>
      <c r="K701" t="s">
        <v>663</v>
      </c>
      <c r="L701">
        <v>1369</v>
      </c>
      <c r="N701">
        <v>1013</v>
      </c>
      <c r="O701" t="s">
        <v>623</v>
      </c>
      <c r="P701" t="s">
        <v>623</v>
      </c>
      <c r="Q701">
        <v>1</v>
      </c>
      <c r="W701">
        <v>0</v>
      </c>
      <c r="X701">
        <v>489703996</v>
      </c>
      <c r="Y701">
        <v>31.353599999999997</v>
      </c>
      <c r="AA701">
        <v>0</v>
      </c>
      <c r="AB701">
        <v>0</v>
      </c>
      <c r="AC701">
        <v>0</v>
      </c>
      <c r="AD701">
        <v>9.6199999999999992</v>
      </c>
      <c r="AE701">
        <v>0</v>
      </c>
      <c r="AF701">
        <v>0</v>
      </c>
      <c r="AG701">
        <v>0</v>
      </c>
      <c r="AH701">
        <v>9.6199999999999992</v>
      </c>
      <c r="AI701">
        <v>1</v>
      </c>
      <c r="AJ701">
        <v>1</v>
      </c>
      <c r="AK701">
        <v>1</v>
      </c>
      <c r="AL701">
        <v>1</v>
      </c>
      <c r="AN701">
        <v>0</v>
      </c>
      <c r="AO701">
        <v>1</v>
      </c>
      <c r="AP701">
        <v>1</v>
      </c>
      <c r="AQ701">
        <v>0</v>
      </c>
      <c r="AR701">
        <v>0</v>
      </c>
      <c r="AS701" t="s">
        <v>3</v>
      </c>
      <c r="AT701">
        <v>22.72</v>
      </c>
      <c r="AU701" t="s">
        <v>286</v>
      </c>
      <c r="AV701">
        <v>1</v>
      </c>
      <c r="AW701">
        <v>2</v>
      </c>
      <c r="AX701">
        <v>76149099</v>
      </c>
      <c r="AY701">
        <v>1</v>
      </c>
      <c r="AZ701">
        <v>0</v>
      </c>
      <c r="BA701">
        <v>709</v>
      </c>
      <c r="BB701">
        <v>0</v>
      </c>
      <c r="BC701">
        <v>0</v>
      </c>
      <c r="BD701">
        <v>0</v>
      </c>
      <c r="BE701">
        <v>0</v>
      </c>
      <c r="BF701">
        <v>0</v>
      </c>
      <c r="BG701">
        <v>0</v>
      </c>
      <c r="BH701">
        <v>0</v>
      </c>
      <c r="BI701">
        <v>0</v>
      </c>
      <c r="BJ701">
        <v>0</v>
      </c>
      <c r="BK701">
        <v>0</v>
      </c>
      <c r="BL701">
        <v>0</v>
      </c>
      <c r="BM701">
        <v>0</v>
      </c>
      <c r="BN701">
        <v>0</v>
      </c>
      <c r="BO701">
        <v>0</v>
      </c>
      <c r="BP701">
        <v>0</v>
      </c>
      <c r="BQ701">
        <v>0</v>
      </c>
      <c r="BR701">
        <v>0</v>
      </c>
      <c r="BS701">
        <v>0</v>
      </c>
      <c r="BT701">
        <v>0</v>
      </c>
      <c r="BU701">
        <v>0</v>
      </c>
      <c r="BV701">
        <v>0</v>
      </c>
      <c r="BW701">
        <v>0</v>
      </c>
      <c r="CX701">
        <f>Y701*Source!I306</f>
        <v>3.7624319999999996</v>
      </c>
      <c r="CY701">
        <f>AD701</f>
        <v>9.6199999999999992</v>
      </c>
      <c r="CZ701">
        <f>AH701</f>
        <v>9.6199999999999992</v>
      </c>
      <c r="DA701">
        <f>AL701</f>
        <v>1</v>
      </c>
      <c r="DB701">
        <f>ROUND((ROUND(AT701*CZ701,2)*1.2*1.15),6)</f>
        <v>301.6266</v>
      </c>
      <c r="DC701">
        <f>ROUND((ROUND(AT701*AG701,2)*1.2*1.15),6)</f>
        <v>0</v>
      </c>
    </row>
    <row r="702" spans="1:107" x14ac:dyDescent="0.2">
      <c r="A702">
        <f>ROW(Source!A306)</f>
        <v>306</v>
      </c>
      <c r="B702">
        <v>76147894</v>
      </c>
      <c r="C702">
        <v>76149096</v>
      </c>
      <c r="D702">
        <v>48974791</v>
      </c>
      <c r="E702">
        <v>1</v>
      </c>
      <c r="F702">
        <v>1</v>
      </c>
      <c r="G702">
        <v>1</v>
      </c>
      <c r="H702">
        <v>3</v>
      </c>
      <c r="I702" t="s">
        <v>658</v>
      </c>
      <c r="J702" t="s">
        <v>659</v>
      </c>
      <c r="K702" t="s">
        <v>660</v>
      </c>
      <c r="L702">
        <v>1374</v>
      </c>
      <c r="N702">
        <v>1013</v>
      </c>
      <c r="O702" t="s">
        <v>661</v>
      </c>
      <c r="P702" t="s">
        <v>661</v>
      </c>
      <c r="Q702">
        <v>1</v>
      </c>
      <c r="W702">
        <v>0</v>
      </c>
      <c r="X702">
        <v>-1347562341</v>
      </c>
      <c r="Y702">
        <v>4.37</v>
      </c>
      <c r="AA702">
        <v>1</v>
      </c>
      <c r="AB702">
        <v>0</v>
      </c>
      <c r="AC702">
        <v>0</v>
      </c>
      <c r="AD702">
        <v>0</v>
      </c>
      <c r="AE702">
        <v>1</v>
      </c>
      <c r="AF702">
        <v>0</v>
      </c>
      <c r="AG702">
        <v>0</v>
      </c>
      <c r="AH702">
        <v>0</v>
      </c>
      <c r="AI702">
        <v>1</v>
      </c>
      <c r="AJ702">
        <v>1</v>
      </c>
      <c r="AK702">
        <v>1</v>
      </c>
      <c r="AL702">
        <v>1</v>
      </c>
      <c r="AN702">
        <v>0</v>
      </c>
      <c r="AO702">
        <v>1</v>
      </c>
      <c r="AP702">
        <v>0</v>
      </c>
      <c r="AQ702">
        <v>0</v>
      </c>
      <c r="AR702">
        <v>0</v>
      </c>
      <c r="AS702" t="s">
        <v>3</v>
      </c>
      <c r="AT702">
        <v>4.37</v>
      </c>
      <c r="AU702" t="s">
        <v>3</v>
      </c>
      <c r="AV702">
        <v>0</v>
      </c>
      <c r="AW702">
        <v>2</v>
      </c>
      <c r="AX702">
        <v>76149100</v>
      </c>
      <c r="AY702">
        <v>1</v>
      </c>
      <c r="AZ702">
        <v>0</v>
      </c>
      <c r="BA702">
        <v>710</v>
      </c>
      <c r="BB702">
        <v>0</v>
      </c>
      <c r="BC702">
        <v>0</v>
      </c>
      <c r="BD702">
        <v>0</v>
      </c>
      <c r="BE702">
        <v>0</v>
      </c>
      <c r="BF702">
        <v>0</v>
      </c>
      <c r="BG702">
        <v>0</v>
      </c>
      <c r="BH702">
        <v>0</v>
      </c>
      <c r="BI702">
        <v>0</v>
      </c>
      <c r="BJ702">
        <v>0</v>
      </c>
      <c r="BK702">
        <v>0</v>
      </c>
      <c r="BL702">
        <v>0</v>
      </c>
      <c r="BM702">
        <v>0</v>
      </c>
      <c r="BN702">
        <v>0</v>
      </c>
      <c r="BO702">
        <v>0</v>
      </c>
      <c r="BP702">
        <v>0</v>
      </c>
      <c r="BQ702">
        <v>0</v>
      </c>
      <c r="BR702">
        <v>0</v>
      </c>
      <c r="BS702">
        <v>0</v>
      </c>
      <c r="BT702">
        <v>0</v>
      </c>
      <c r="BU702">
        <v>0</v>
      </c>
      <c r="BV702">
        <v>0</v>
      </c>
      <c r="BW702">
        <v>0</v>
      </c>
      <c r="CX702">
        <f>Y702*Source!I306</f>
        <v>0.52439999999999998</v>
      </c>
      <c r="CY702">
        <f>AA702</f>
        <v>1</v>
      </c>
      <c r="CZ702">
        <f>AE702</f>
        <v>1</v>
      </c>
      <c r="DA702">
        <f>AI702</f>
        <v>1</v>
      </c>
      <c r="DB702">
        <f>ROUND(ROUND(AT702*CZ702,2),6)</f>
        <v>4.37</v>
      </c>
      <c r="DC702">
        <f>ROUND(ROUND(AT702*AG702,2),6)</f>
        <v>0</v>
      </c>
    </row>
    <row r="703" spans="1:107" x14ac:dyDescent="0.2">
      <c r="A703">
        <f>ROW(Source!A307)</f>
        <v>307</v>
      </c>
      <c r="B703">
        <v>76147896</v>
      </c>
      <c r="C703">
        <v>76149101</v>
      </c>
      <c r="D703">
        <v>42095955</v>
      </c>
      <c r="E703">
        <v>1</v>
      </c>
      <c r="F703">
        <v>1</v>
      </c>
      <c r="G703">
        <v>1</v>
      </c>
      <c r="H703">
        <v>1</v>
      </c>
      <c r="I703" t="s">
        <v>784</v>
      </c>
      <c r="J703" t="s">
        <v>3</v>
      </c>
      <c r="K703" t="s">
        <v>785</v>
      </c>
      <c r="L703">
        <v>1369</v>
      </c>
      <c r="N703">
        <v>1013</v>
      </c>
      <c r="O703" t="s">
        <v>623</v>
      </c>
      <c r="P703" t="s">
        <v>623</v>
      </c>
      <c r="Q703">
        <v>1</v>
      </c>
      <c r="W703">
        <v>0</v>
      </c>
      <c r="X703">
        <v>933225310</v>
      </c>
      <c r="Y703">
        <v>3.9881999999999995</v>
      </c>
      <c r="AA703">
        <v>0</v>
      </c>
      <c r="AB703">
        <v>0</v>
      </c>
      <c r="AC703">
        <v>0</v>
      </c>
      <c r="AD703">
        <v>8.9700000000000006</v>
      </c>
      <c r="AE703">
        <v>0</v>
      </c>
      <c r="AF703">
        <v>0</v>
      </c>
      <c r="AG703">
        <v>0</v>
      </c>
      <c r="AH703">
        <v>8.9700000000000006</v>
      </c>
      <c r="AI703">
        <v>1</v>
      </c>
      <c r="AJ703">
        <v>1</v>
      </c>
      <c r="AK703">
        <v>1</v>
      </c>
      <c r="AL703">
        <v>1</v>
      </c>
      <c r="AN703">
        <v>0</v>
      </c>
      <c r="AO703">
        <v>1</v>
      </c>
      <c r="AP703">
        <v>1</v>
      </c>
      <c r="AQ703">
        <v>0</v>
      </c>
      <c r="AR703">
        <v>0</v>
      </c>
      <c r="AS703" t="s">
        <v>3</v>
      </c>
      <c r="AT703">
        <v>2.89</v>
      </c>
      <c r="AU703" t="s">
        <v>286</v>
      </c>
      <c r="AV703">
        <v>1</v>
      </c>
      <c r="AW703">
        <v>2</v>
      </c>
      <c r="AX703">
        <v>76149110</v>
      </c>
      <c r="AY703">
        <v>1</v>
      </c>
      <c r="AZ703">
        <v>0</v>
      </c>
      <c r="BA703">
        <v>711</v>
      </c>
      <c r="BB703">
        <v>0</v>
      </c>
      <c r="BC703">
        <v>0</v>
      </c>
      <c r="BD703">
        <v>0</v>
      </c>
      <c r="BE703">
        <v>0</v>
      </c>
      <c r="BF703">
        <v>0</v>
      </c>
      <c r="BG703">
        <v>0</v>
      </c>
      <c r="BH703">
        <v>0</v>
      </c>
      <c r="BI703">
        <v>0</v>
      </c>
      <c r="BJ703">
        <v>0</v>
      </c>
      <c r="BK703">
        <v>0</v>
      </c>
      <c r="BL703">
        <v>0</v>
      </c>
      <c r="BM703">
        <v>0</v>
      </c>
      <c r="BN703">
        <v>0</v>
      </c>
      <c r="BO703">
        <v>0</v>
      </c>
      <c r="BP703">
        <v>0</v>
      </c>
      <c r="BQ703">
        <v>0</v>
      </c>
      <c r="BR703">
        <v>0</v>
      </c>
      <c r="BS703">
        <v>0</v>
      </c>
      <c r="BT703">
        <v>0</v>
      </c>
      <c r="BU703">
        <v>0</v>
      </c>
      <c r="BV703">
        <v>0</v>
      </c>
      <c r="BW703">
        <v>0</v>
      </c>
      <c r="CX703">
        <f>Y703*Source!I307</f>
        <v>15.952799999999998</v>
      </c>
      <c r="CY703">
        <f>AD703</f>
        <v>8.9700000000000006</v>
      </c>
      <c r="CZ703">
        <f>AH703</f>
        <v>8.9700000000000006</v>
      </c>
      <c r="DA703">
        <f>AL703</f>
        <v>1</v>
      </c>
      <c r="DB703">
        <f>ROUND((ROUND(AT703*CZ703,2)*1.2*1.15),6)</f>
        <v>35.769599999999997</v>
      </c>
      <c r="DC703">
        <f>ROUND((ROUND(AT703*AG703,2)*1.2*1.15),6)</f>
        <v>0</v>
      </c>
    </row>
    <row r="704" spans="1:107" x14ac:dyDescent="0.2">
      <c r="A704">
        <f>ROW(Source!A307)</f>
        <v>307</v>
      </c>
      <c r="B704">
        <v>76147896</v>
      </c>
      <c r="C704">
        <v>76149101</v>
      </c>
      <c r="D704">
        <v>48975514</v>
      </c>
      <c r="E704">
        <v>1</v>
      </c>
      <c r="F704">
        <v>1</v>
      </c>
      <c r="G704">
        <v>1</v>
      </c>
      <c r="H704">
        <v>2</v>
      </c>
      <c r="I704" t="s">
        <v>786</v>
      </c>
      <c r="J704" t="s">
        <v>787</v>
      </c>
      <c r="K704" t="s">
        <v>788</v>
      </c>
      <c r="L704">
        <v>1368</v>
      </c>
      <c r="N704">
        <v>1011</v>
      </c>
      <c r="O704" t="s">
        <v>633</v>
      </c>
      <c r="P704" t="s">
        <v>633</v>
      </c>
      <c r="Q704">
        <v>1</v>
      </c>
      <c r="W704">
        <v>0</v>
      </c>
      <c r="X704">
        <v>1753369142</v>
      </c>
      <c r="Y704">
        <v>0.64859999999999984</v>
      </c>
      <c r="AA704">
        <v>0</v>
      </c>
      <c r="AB704">
        <v>14</v>
      </c>
      <c r="AC704">
        <v>0</v>
      </c>
      <c r="AD704">
        <v>0</v>
      </c>
      <c r="AE704">
        <v>0</v>
      </c>
      <c r="AF704">
        <v>14</v>
      </c>
      <c r="AG704">
        <v>0</v>
      </c>
      <c r="AH704">
        <v>0</v>
      </c>
      <c r="AI704">
        <v>1</v>
      </c>
      <c r="AJ704">
        <v>1</v>
      </c>
      <c r="AK704">
        <v>1</v>
      </c>
      <c r="AL704">
        <v>1</v>
      </c>
      <c r="AN704">
        <v>0</v>
      </c>
      <c r="AO704">
        <v>1</v>
      </c>
      <c r="AP704">
        <v>1</v>
      </c>
      <c r="AQ704">
        <v>0</v>
      </c>
      <c r="AR704">
        <v>0</v>
      </c>
      <c r="AS704" t="s">
        <v>3</v>
      </c>
      <c r="AT704">
        <v>0.47</v>
      </c>
      <c r="AU704" t="s">
        <v>286</v>
      </c>
      <c r="AV704">
        <v>0</v>
      </c>
      <c r="AW704">
        <v>2</v>
      </c>
      <c r="AX704">
        <v>76149111</v>
      </c>
      <c r="AY704">
        <v>1</v>
      </c>
      <c r="AZ704">
        <v>0</v>
      </c>
      <c r="BA704">
        <v>712</v>
      </c>
      <c r="BB704">
        <v>0</v>
      </c>
      <c r="BC704">
        <v>0</v>
      </c>
      <c r="BD704">
        <v>0</v>
      </c>
      <c r="BE704">
        <v>0</v>
      </c>
      <c r="BF704">
        <v>0</v>
      </c>
      <c r="BG704">
        <v>0</v>
      </c>
      <c r="BH704">
        <v>0</v>
      </c>
      <c r="BI704">
        <v>0</v>
      </c>
      <c r="BJ704">
        <v>0</v>
      </c>
      <c r="BK704">
        <v>0</v>
      </c>
      <c r="BL704">
        <v>0</v>
      </c>
      <c r="BM704">
        <v>0</v>
      </c>
      <c r="BN704">
        <v>0</v>
      </c>
      <c r="BO704">
        <v>0</v>
      </c>
      <c r="BP704">
        <v>0</v>
      </c>
      <c r="BQ704">
        <v>0</v>
      </c>
      <c r="BR704">
        <v>0</v>
      </c>
      <c r="BS704">
        <v>0</v>
      </c>
      <c r="BT704">
        <v>0</v>
      </c>
      <c r="BU704">
        <v>0</v>
      </c>
      <c r="BV704">
        <v>0</v>
      </c>
      <c r="BW704">
        <v>0</v>
      </c>
      <c r="CX704">
        <f>Y704*Source!I307</f>
        <v>2.5943999999999994</v>
      </c>
      <c r="CY704">
        <f>AB704</f>
        <v>14</v>
      </c>
      <c r="CZ704">
        <f>AF704</f>
        <v>14</v>
      </c>
      <c r="DA704">
        <f>AJ704</f>
        <v>1</v>
      </c>
      <c r="DB704">
        <f>ROUND((ROUND(AT704*CZ704,2)*1.2*1.15),6)</f>
        <v>9.0803999999999991</v>
      </c>
      <c r="DC704">
        <f>ROUND((ROUND(AT704*AG704,2)*1.2*1.15),6)</f>
        <v>0</v>
      </c>
    </row>
    <row r="705" spans="1:107" x14ac:dyDescent="0.2">
      <c r="A705">
        <f>ROW(Source!A307)</f>
        <v>307</v>
      </c>
      <c r="B705">
        <v>76147896</v>
      </c>
      <c r="C705">
        <v>76149101</v>
      </c>
      <c r="D705">
        <v>48975939</v>
      </c>
      <c r="E705">
        <v>1</v>
      </c>
      <c r="F705">
        <v>1</v>
      </c>
      <c r="G705">
        <v>1</v>
      </c>
      <c r="H705">
        <v>2</v>
      </c>
      <c r="I705" t="s">
        <v>789</v>
      </c>
      <c r="J705" t="s">
        <v>790</v>
      </c>
      <c r="K705" t="s">
        <v>791</v>
      </c>
      <c r="L705">
        <v>1368</v>
      </c>
      <c r="N705">
        <v>1011</v>
      </c>
      <c r="O705" t="s">
        <v>633</v>
      </c>
      <c r="P705" t="s">
        <v>633</v>
      </c>
      <c r="Q705">
        <v>1</v>
      </c>
      <c r="W705">
        <v>0</v>
      </c>
      <c r="X705">
        <v>-1322563698</v>
      </c>
      <c r="Y705">
        <v>1.5869999999999997</v>
      </c>
      <c r="AA705">
        <v>0</v>
      </c>
      <c r="AB705">
        <v>30</v>
      </c>
      <c r="AC705">
        <v>0</v>
      </c>
      <c r="AD705">
        <v>0</v>
      </c>
      <c r="AE705">
        <v>0</v>
      </c>
      <c r="AF705">
        <v>30</v>
      </c>
      <c r="AG705">
        <v>0</v>
      </c>
      <c r="AH705">
        <v>0</v>
      </c>
      <c r="AI705">
        <v>1</v>
      </c>
      <c r="AJ705">
        <v>1</v>
      </c>
      <c r="AK705">
        <v>1</v>
      </c>
      <c r="AL705">
        <v>1</v>
      </c>
      <c r="AN705">
        <v>0</v>
      </c>
      <c r="AO705">
        <v>1</v>
      </c>
      <c r="AP705">
        <v>1</v>
      </c>
      <c r="AQ705">
        <v>0</v>
      </c>
      <c r="AR705">
        <v>0</v>
      </c>
      <c r="AS705" t="s">
        <v>3</v>
      </c>
      <c r="AT705">
        <v>1.1499999999999999</v>
      </c>
      <c r="AU705" t="s">
        <v>286</v>
      </c>
      <c r="AV705">
        <v>0</v>
      </c>
      <c r="AW705">
        <v>2</v>
      </c>
      <c r="AX705">
        <v>76149112</v>
      </c>
      <c r="AY705">
        <v>1</v>
      </c>
      <c r="AZ705">
        <v>0</v>
      </c>
      <c r="BA705">
        <v>713</v>
      </c>
      <c r="BB705">
        <v>0</v>
      </c>
      <c r="BC705">
        <v>0</v>
      </c>
      <c r="BD705">
        <v>0</v>
      </c>
      <c r="BE705">
        <v>0</v>
      </c>
      <c r="BF705">
        <v>0</v>
      </c>
      <c r="BG705">
        <v>0</v>
      </c>
      <c r="BH705">
        <v>0</v>
      </c>
      <c r="BI705">
        <v>0</v>
      </c>
      <c r="BJ705">
        <v>0</v>
      </c>
      <c r="BK705">
        <v>0</v>
      </c>
      <c r="BL705">
        <v>0</v>
      </c>
      <c r="BM705">
        <v>0</v>
      </c>
      <c r="BN705">
        <v>0</v>
      </c>
      <c r="BO705">
        <v>0</v>
      </c>
      <c r="BP705">
        <v>0</v>
      </c>
      <c r="BQ705">
        <v>0</v>
      </c>
      <c r="BR705">
        <v>0</v>
      </c>
      <c r="BS705">
        <v>0</v>
      </c>
      <c r="BT705">
        <v>0</v>
      </c>
      <c r="BU705">
        <v>0</v>
      </c>
      <c r="BV705">
        <v>0</v>
      </c>
      <c r="BW705">
        <v>0</v>
      </c>
      <c r="CX705">
        <f>Y705*Source!I307</f>
        <v>6.347999999999999</v>
      </c>
      <c r="CY705">
        <f>AB705</f>
        <v>30</v>
      </c>
      <c r="CZ705">
        <f>AF705</f>
        <v>30</v>
      </c>
      <c r="DA705">
        <f>AJ705</f>
        <v>1</v>
      </c>
      <c r="DB705">
        <f>ROUND((ROUND(AT705*CZ705,2)*1.2*1.15),6)</f>
        <v>47.61</v>
      </c>
      <c r="DC705">
        <f>ROUND((ROUND(AT705*AG705,2)*1.2*1.15),6)</f>
        <v>0</v>
      </c>
    </row>
    <row r="706" spans="1:107" x14ac:dyDescent="0.2">
      <c r="A706">
        <f>ROW(Source!A307)</f>
        <v>307</v>
      </c>
      <c r="B706">
        <v>76147896</v>
      </c>
      <c r="C706">
        <v>76149101</v>
      </c>
      <c r="D706">
        <v>48977174</v>
      </c>
      <c r="E706">
        <v>1</v>
      </c>
      <c r="F706">
        <v>1</v>
      </c>
      <c r="G706">
        <v>1</v>
      </c>
      <c r="H706">
        <v>2</v>
      </c>
      <c r="I706" t="s">
        <v>676</v>
      </c>
      <c r="J706" t="s">
        <v>677</v>
      </c>
      <c r="K706" t="s">
        <v>678</v>
      </c>
      <c r="L706">
        <v>1368</v>
      </c>
      <c r="N706">
        <v>1011</v>
      </c>
      <c r="O706" t="s">
        <v>633</v>
      </c>
      <c r="P706" t="s">
        <v>633</v>
      </c>
      <c r="Q706">
        <v>1</v>
      </c>
      <c r="W706">
        <v>0</v>
      </c>
      <c r="X706">
        <v>82797005</v>
      </c>
      <c r="Y706">
        <v>5.5199999999999999E-2</v>
      </c>
      <c r="AA706">
        <v>0</v>
      </c>
      <c r="AB706">
        <v>87.17</v>
      </c>
      <c r="AC706">
        <v>11.6</v>
      </c>
      <c r="AD706">
        <v>0</v>
      </c>
      <c r="AE706">
        <v>0</v>
      </c>
      <c r="AF706">
        <v>87.17</v>
      </c>
      <c r="AG706">
        <v>11.6</v>
      </c>
      <c r="AH706">
        <v>0</v>
      </c>
      <c r="AI706">
        <v>1</v>
      </c>
      <c r="AJ706">
        <v>1</v>
      </c>
      <c r="AK706">
        <v>1</v>
      </c>
      <c r="AL706">
        <v>1</v>
      </c>
      <c r="AN706">
        <v>0</v>
      </c>
      <c r="AO706">
        <v>1</v>
      </c>
      <c r="AP706">
        <v>1</v>
      </c>
      <c r="AQ706">
        <v>0</v>
      </c>
      <c r="AR706">
        <v>0</v>
      </c>
      <c r="AS706" t="s">
        <v>3</v>
      </c>
      <c r="AT706">
        <v>0.04</v>
      </c>
      <c r="AU706" t="s">
        <v>286</v>
      </c>
      <c r="AV706">
        <v>0</v>
      </c>
      <c r="AW706">
        <v>2</v>
      </c>
      <c r="AX706">
        <v>76149113</v>
      </c>
      <c r="AY706">
        <v>1</v>
      </c>
      <c r="AZ706">
        <v>0</v>
      </c>
      <c r="BA706">
        <v>714</v>
      </c>
      <c r="BB706">
        <v>0</v>
      </c>
      <c r="BC706">
        <v>0</v>
      </c>
      <c r="BD706">
        <v>0</v>
      </c>
      <c r="BE706">
        <v>0</v>
      </c>
      <c r="BF706">
        <v>0</v>
      </c>
      <c r="BG706">
        <v>0</v>
      </c>
      <c r="BH706">
        <v>0</v>
      </c>
      <c r="BI706">
        <v>0</v>
      </c>
      <c r="BJ706">
        <v>0</v>
      </c>
      <c r="BK706">
        <v>0</v>
      </c>
      <c r="BL706">
        <v>0</v>
      </c>
      <c r="BM706">
        <v>0</v>
      </c>
      <c r="BN706">
        <v>0</v>
      </c>
      <c r="BO706">
        <v>0</v>
      </c>
      <c r="BP706">
        <v>0</v>
      </c>
      <c r="BQ706">
        <v>0</v>
      </c>
      <c r="BR706">
        <v>0</v>
      </c>
      <c r="BS706">
        <v>0</v>
      </c>
      <c r="BT706">
        <v>0</v>
      </c>
      <c r="BU706">
        <v>0</v>
      </c>
      <c r="BV706">
        <v>0</v>
      </c>
      <c r="BW706">
        <v>0</v>
      </c>
      <c r="CX706">
        <f>Y706*Source!I307</f>
        <v>0.2208</v>
      </c>
      <c r="CY706">
        <f>AB706</f>
        <v>87.17</v>
      </c>
      <c r="CZ706">
        <f>AF706</f>
        <v>87.17</v>
      </c>
      <c r="DA706">
        <f>AJ706</f>
        <v>1</v>
      </c>
      <c r="DB706">
        <f>ROUND((ROUND(AT706*CZ706,2)*1.2*1.15),6)</f>
        <v>4.8162000000000003</v>
      </c>
      <c r="DC706">
        <f>ROUND((ROUND(AT706*AG706,2)*1.2*1.15),6)</f>
        <v>0.63480000000000003</v>
      </c>
    </row>
    <row r="707" spans="1:107" x14ac:dyDescent="0.2">
      <c r="A707">
        <f>ROW(Source!A307)</f>
        <v>307</v>
      </c>
      <c r="B707">
        <v>76147896</v>
      </c>
      <c r="C707">
        <v>76149101</v>
      </c>
      <c r="D707">
        <v>48901204</v>
      </c>
      <c r="E707">
        <v>1</v>
      </c>
      <c r="F707">
        <v>1</v>
      </c>
      <c r="G707">
        <v>1</v>
      </c>
      <c r="H707">
        <v>3</v>
      </c>
      <c r="I707" t="s">
        <v>792</v>
      </c>
      <c r="J707" t="s">
        <v>793</v>
      </c>
      <c r="K707" t="s">
        <v>794</v>
      </c>
      <c r="L707">
        <v>1348</v>
      </c>
      <c r="N707">
        <v>1009</v>
      </c>
      <c r="O707" t="s">
        <v>362</v>
      </c>
      <c r="P707" t="s">
        <v>362</v>
      </c>
      <c r="Q707">
        <v>1000</v>
      </c>
      <c r="W707">
        <v>0</v>
      </c>
      <c r="X707">
        <v>677425913</v>
      </c>
      <c r="Y707">
        <v>1.2E-2</v>
      </c>
      <c r="AA707">
        <v>1383.1</v>
      </c>
      <c r="AB707">
        <v>0</v>
      </c>
      <c r="AC707">
        <v>0</v>
      </c>
      <c r="AD707">
        <v>0</v>
      </c>
      <c r="AE707">
        <v>1383.1</v>
      </c>
      <c r="AF707">
        <v>0</v>
      </c>
      <c r="AG707">
        <v>0</v>
      </c>
      <c r="AH707">
        <v>0</v>
      </c>
      <c r="AI707">
        <v>1</v>
      </c>
      <c r="AJ707">
        <v>1</v>
      </c>
      <c r="AK707">
        <v>1</v>
      </c>
      <c r="AL707">
        <v>1</v>
      </c>
      <c r="AN707">
        <v>0</v>
      </c>
      <c r="AO707">
        <v>1</v>
      </c>
      <c r="AP707">
        <v>0</v>
      </c>
      <c r="AQ707">
        <v>0</v>
      </c>
      <c r="AR707">
        <v>0</v>
      </c>
      <c r="AS707" t="s">
        <v>3</v>
      </c>
      <c r="AT707">
        <v>1.2E-2</v>
      </c>
      <c r="AU707" t="s">
        <v>3</v>
      </c>
      <c r="AV707">
        <v>0</v>
      </c>
      <c r="AW707">
        <v>2</v>
      </c>
      <c r="AX707">
        <v>76149114</v>
      </c>
      <c r="AY707">
        <v>1</v>
      </c>
      <c r="AZ707">
        <v>0</v>
      </c>
      <c r="BA707">
        <v>715</v>
      </c>
      <c r="BB707">
        <v>0</v>
      </c>
      <c r="BC707">
        <v>0</v>
      </c>
      <c r="BD707">
        <v>0</v>
      </c>
      <c r="BE707">
        <v>0</v>
      </c>
      <c r="BF707">
        <v>0</v>
      </c>
      <c r="BG707">
        <v>0</v>
      </c>
      <c r="BH707">
        <v>0</v>
      </c>
      <c r="BI707">
        <v>0</v>
      </c>
      <c r="BJ707">
        <v>0</v>
      </c>
      <c r="BK707">
        <v>0</v>
      </c>
      <c r="BL707">
        <v>0</v>
      </c>
      <c r="BM707">
        <v>0</v>
      </c>
      <c r="BN707">
        <v>0</v>
      </c>
      <c r="BO707">
        <v>0</v>
      </c>
      <c r="BP707">
        <v>0</v>
      </c>
      <c r="BQ707">
        <v>0</v>
      </c>
      <c r="BR707">
        <v>0</v>
      </c>
      <c r="BS707">
        <v>0</v>
      </c>
      <c r="BT707">
        <v>0</v>
      </c>
      <c r="BU707">
        <v>0</v>
      </c>
      <c r="BV707">
        <v>0</v>
      </c>
      <c r="BW707">
        <v>0</v>
      </c>
      <c r="CX707">
        <f>Y707*Source!I307</f>
        <v>4.8000000000000001E-2</v>
      </c>
      <c r="CY707">
        <f>AA707</f>
        <v>1383.1</v>
      </c>
      <c r="CZ707">
        <f>AE707</f>
        <v>1383.1</v>
      </c>
      <c r="DA707">
        <f>AI707</f>
        <v>1</v>
      </c>
      <c r="DB707">
        <f>ROUND(ROUND(AT707*CZ707,2),6)</f>
        <v>16.600000000000001</v>
      </c>
      <c r="DC707">
        <f>ROUND(ROUND(AT707*AG707,2),6)</f>
        <v>0</v>
      </c>
    </row>
    <row r="708" spans="1:107" x14ac:dyDescent="0.2">
      <c r="A708">
        <f>ROW(Source!A307)</f>
        <v>307</v>
      </c>
      <c r="B708">
        <v>76147896</v>
      </c>
      <c r="C708">
        <v>76149101</v>
      </c>
      <c r="D708">
        <v>48900850</v>
      </c>
      <c r="E708">
        <v>1</v>
      </c>
      <c r="F708">
        <v>1</v>
      </c>
      <c r="G708">
        <v>1</v>
      </c>
      <c r="H708">
        <v>3</v>
      </c>
      <c r="I708" t="s">
        <v>795</v>
      </c>
      <c r="J708" t="s">
        <v>796</v>
      </c>
      <c r="K708" t="s">
        <v>797</v>
      </c>
      <c r="L708">
        <v>1348</v>
      </c>
      <c r="N708">
        <v>1009</v>
      </c>
      <c r="O708" t="s">
        <v>362</v>
      </c>
      <c r="P708" t="s">
        <v>362</v>
      </c>
      <c r="Q708">
        <v>1000</v>
      </c>
      <c r="W708">
        <v>0</v>
      </c>
      <c r="X708">
        <v>839148163</v>
      </c>
      <c r="Y708">
        <v>4.1999999999999997E-3</v>
      </c>
      <c r="AA708">
        <v>30030</v>
      </c>
      <c r="AB708">
        <v>0</v>
      </c>
      <c r="AC708">
        <v>0</v>
      </c>
      <c r="AD708">
        <v>0</v>
      </c>
      <c r="AE708">
        <v>30030</v>
      </c>
      <c r="AF708">
        <v>0</v>
      </c>
      <c r="AG708">
        <v>0</v>
      </c>
      <c r="AH708">
        <v>0</v>
      </c>
      <c r="AI708">
        <v>1</v>
      </c>
      <c r="AJ708">
        <v>1</v>
      </c>
      <c r="AK708">
        <v>1</v>
      </c>
      <c r="AL708">
        <v>1</v>
      </c>
      <c r="AN708">
        <v>0</v>
      </c>
      <c r="AO708">
        <v>1</v>
      </c>
      <c r="AP708">
        <v>0</v>
      </c>
      <c r="AQ708">
        <v>0</v>
      </c>
      <c r="AR708">
        <v>0</v>
      </c>
      <c r="AS708" t="s">
        <v>3</v>
      </c>
      <c r="AT708">
        <v>4.1999999999999997E-3</v>
      </c>
      <c r="AU708" t="s">
        <v>3</v>
      </c>
      <c r="AV708">
        <v>0</v>
      </c>
      <c r="AW708">
        <v>2</v>
      </c>
      <c r="AX708">
        <v>76149115</v>
      </c>
      <c r="AY708">
        <v>1</v>
      </c>
      <c r="AZ708">
        <v>0</v>
      </c>
      <c r="BA708">
        <v>716</v>
      </c>
      <c r="BB708">
        <v>0</v>
      </c>
      <c r="BC708">
        <v>0</v>
      </c>
      <c r="BD708">
        <v>0</v>
      </c>
      <c r="BE708">
        <v>0</v>
      </c>
      <c r="BF708">
        <v>0</v>
      </c>
      <c r="BG708">
        <v>0</v>
      </c>
      <c r="BH708">
        <v>0</v>
      </c>
      <c r="BI708">
        <v>0</v>
      </c>
      <c r="BJ708">
        <v>0</v>
      </c>
      <c r="BK708">
        <v>0</v>
      </c>
      <c r="BL708">
        <v>0</v>
      </c>
      <c r="BM708">
        <v>0</v>
      </c>
      <c r="BN708">
        <v>0</v>
      </c>
      <c r="BO708">
        <v>0</v>
      </c>
      <c r="BP708">
        <v>0</v>
      </c>
      <c r="BQ708">
        <v>0</v>
      </c>
      <c r="BR708">
        <v>0</v>
      </c>
      <c r="BS708">
        <v>0</v>
      </c>
      <c r="BT708">
        <v>0</v>
      </c>
      <c r="BU708">
        <v>0</v>
      </c>
      <c r="BV708">
        <v>0</v>
      </c>
      <c r="BW708">
        <v>0</v>
      </c>
      <c r="CX708">
        <f>Y708*Source!I307</f>
        <v>1.6799999999999999E-2</v>
      </c>
      <c r="CY708">
        <f>AA708</f>
        <v>30030</v>
      </c>
      <c r="CZ708">
        <f>AE708</f>
        <v>30030</v>
      </c>
      <c r="DA708">
        <f>AI708</f>
        <v>1</v>
      </c>
      <c r="DB708">
        <f>ROUND(ROUND(AT708*CZ708,2),6)</f>
        <v>126.13</v>
      </c>
      <c r="DC708">
        <f>ROUND(ROUND(AT708*AG708,2),6)</f>
        <v>0</v>
      </c>
    </row>
    <row r="709" spans="1:107" x14ac:dyDescent="0.2">
      <c r="A709">
        <f>ROW(Source!A307)</f>
        <v>307</v>
      </c>
      <c r="B709">
        <v>76147896</v>
      </c>
      <c r="C709">
        <v>76149101</v>
      </c>
      <c r="D709">
        <v>48907032</v>
      </c>
      <c r="E709">
        <v>1</v>
      </c>
      <c r="F709">
        <v>1</v>
      </c>
      <c r="G709">
        <v>1</v>
      </c>
      <c r="H709">
        <v>3</v>
      </c>
      <c r="I709" t="s">
        <v>798</v>
      </c>
      <c r="J709" t="s">
        <v>799</v>
      </c>
      <c r="K709" t="s">
        <v>800</v>
      </c>
      <c r="L709">
        <v>1348</v>
      </c>
      <c r="N709">
        <v>1009</v>
      </c>
      <c r="O709" t="s">
        <v>362</v>
      </c>
      <c r="P709" t="s">
        <v>362</v>
      </c>
      <c r="Q709">
        <v>1000</v>
      </c>
      <c r="W709">
        <v>0</v>
      </c>
      <c r="X709">
        <v>328696185</v>
      </c>
      <c r="Y709">
        <v>5.9999999999999995E-4</v>
      </c>
      <c r="AA709">
        <v>10315.01</v>
      </c>
      <c r="AB709">
        <v>0</v>
      </c>
      <c r="AC709">
        <v>0</v>
      </c>
      <c r="AD709">
        <v>0</v>
      </c>
      <c r="AE709">
        <v>10315.01</v>
      </c>
      <c r="AF709">
        <v>0</v>
      </c>
      <c r="AG709">
        <v>0</v>
      </c>
      <c r="AH709">
        <v>0</v>
      </c>
      <c r="AI709">
        <v>1</v>
      </c>
      <c r="AJ709">
        <v>1</v>
      </c>
      <c r="AK709">
        <v>1</v>
      </c>
      <c r="AL709">
        <v>1</v>
      </c>
      <c r="AN709">
        <v>0</v>
      </c>
      <c r="AO709">
        <v>1</v>
      </c>
      <c r="AP709">
        <v>0</v>
      </c>
      <c r="AQ709">
        <v>0</v>
      </c>
      <c r="AR709">
        <v>0</v>
      </c>
      <c r="AS709" t="s">
        <v>3</v>
      </c>
      <c r="AT709">
        <v>5.9999999999999995E-4</v>
      </c>
      <c r="AU709" t="s">
        <v>3</v>
      </c>
      <c r="AV709">
        <v>0</v>
      </c>
      <c r="AW709">
        <v>2</v>
      </c>
      <c r="AX709">
        <v>76149117</v>
      </c>
      <c r="AY709">
        <v>1</v>
      </c>
      <c r="AZ709">
        <v>0</v>
      </c>
      <c r="BA709">
        <v>718</v>
      </c>
      <c r="BB709">
        <v>0</v>
      </c>
      <c r="BC709">
        <v>0</v>
      </c>
      <c r="BD709">
        <v>0</v>
      </c>
      <c r="BE709">
        <v>0</v>
      </c>
      <c r="BF709">
        <v>0</v>
      </c>
      <c r="BG709">
        <v>0</v>
      </c>
      <c r="BH709">
        <v>0</v>
      </c>
      <c r="BI709">
        <v>0</v>
      </c>
      <c r="BJ709">
        <v>0</v>
      </c>
      <c r="BK709">
        <v>0</v>
      </c>
      <c r="BL709">
        <v>0</v>
      </c>
      <c r="BM709">
        <v>0</v>
      </c>
      <c r="BN709">
        <v>0</v>
      </c>
      <c r="BO709">
        <v>0</v>
      </c>
      <c r="BP709">
        <v>0</v>
      </c>
      <c r="BQ709">
        <v>0</v>
      </c>
      <c r="BR709">
        <v>0</v>
      </c>
      <c r="BS709">
        <v>0</v>
      </c>
      <c r="BT709">
        <v>0</v>
      </c>
      <c r="BU709">
        <v>0</v>
      </c>
      <c r="BV709">
        <v>0</v>
      </c>
      <c r="BW709">
        <v>0</v>
      </c>
      <c r="CX709">
        <f>Y709*Source!I307</f>
        <v>2.3999999999999998E-3</v>
      </c>
      <c r="CY709">
        <f>AA709</f>
        <v>10315.01</v>
      </c>
      <c r="CZ709">
        <f>AE709</f>
        <v>10315.01</v>
      </c>
      <c r="DA709">
        <f>AI709</f>
        <v>1</v>
      </c>
      <c r="DB709">
        <f>ROUND(ROUND(AT709*CZ709,2),6)</f>
        <v>6.19</v>
      </c>
      <c r="DC709">
        <f>ROUND(ROUND(AT709*AG709,2),6)</f>
        <v>0</v>
      </c>
    </row>
    <row r="710" spans="1:107" x14ac:dyDescent="0.2">
      <c r="A710">
        <f>ROW(Source!A307)</f>
        <v>307</v>
      </c>
      <c r="B710">
        <v>76147896</v>
      </c>
      <c r="C710">
        <v>76149101</v>
      </c>
      <c r="D710">
        <v>48908514</v>
      </c>
      <c r="E710">
        <v>1</v>
      </c>
      <c r="F710">
        <v>1</v>
      </c>
      <c r="G710">
        <v>1</v>
      </c>
      <c r="H710">
        <v>3</v>
      </c>
      <c r="I710" t="s">
        <v>801</v>
      </c>
      <c r="J710" t="s">
        <v>802</v>
      </c>
      <c r="K710" t="s">
        <v>803</v>
      </c>
      <c r="L710">
        <v>1339</v>
      </c>
      <c r="N710">
        <v>1007</v>
      </c>
      <c r="O710" t="s">
        <v>643</v>
      </c>
      <c r="P710" t="s">
        <v>643</v>
      </c>
      <c r="Q710">
        <v>1</v>
      </c>
      <c r="W710">
        <v>0</v>
      </c>
      <c r="X710">
        <v>-1605324268</v>
      </c>
      <c r="Y710">
        <v>1.9000000000000001E-4</v>
      </c>
      <c r="AA710">
        <v>1100</v>
      </c>
      <c r="AB710">
        <v>0</v>
      </c>
      <c r="AC710">
        <v>0</v>
      </c>
      <c r="AD710">
        <v>0</v>
      </c>
      <c r="AE710">
        <v>1100</v>
      </c>
      <c r="AF710">
        <v>0</v>
      </c>
      <c r="AG710">
        <v>0</v>
      </c>
      <c r="AH710">
        <v>0</v>
      </c>
      <c r="AI710">
        <v>1</v>
      </c>
      <c r="AJ710">
        <v>1</v>
      </c>
      <c r="AK710">
        <v>1</v>
      </c>
      <c r="AL710">
        <v>1</v>
      </c>
      <c r="AN710">
        <v>0</v>
      </c>
      <c r="AO710">
        <v>1</v>
      </c>
      <c r="AP710">
        <v>0</v>
      </c>
      <c r="AQ710">
        <v>0</v>
      </c>
      <c r="AR710">
        <v>0</v>
      </c>
      <c r="AS710" t="s">
        <v>3</v>
      </c>
      <c r="AT710">
        <v>1.9000000000000001E-4</v>
      </c>
      <c r="AU710" t="s">
        <v>3</v>
      </c>
      <c r="AV710">
        <v>0</v>
      </c>
      <c r="AW710">
        <v>2</v>
      </c>
      <c r="AX710">
        <v>76149118</v>
      </c>
      <c r="AY710">
        <v>1</v>
      </c>
      <c r="AZ710">
        <v>0</v>
      </c>
      <c r="BA710">
        <v>719</v>
      </c>
      <c r="BB710">
        <v>0</v>
      </c>
      <c r="BC710">
        <v>0</v>
      </c>
      <c r="BD710">
        <v>0</v>
      </c>
      <c r="BE710">
        <v>0</v>
      </c>
      <c r="BF710">
        <v>0</v>
      </c>
      <c r="BG710">
        <v>0</v>
      </c>
      <c r="BH710">
        <v>0</v>
      </c>
      <c r="BI710">
        <v>0</v>
      </c>
      <c r="BJ710">
        <v>0</v>
      </c>
      <c r="BK710">
        <v>0</v>
      </c>
      <c r="BL710">
        <v>0</v>
      </c>
      <c r="BM710">
        <v>0</v>
      </c>
      <c r="BN710">
        <v>0</v>
      </c>
      <c r="BO710">
        <v>0</v>
      </c>
      <c r="BP710">
        <v>0</v>
      </c>
      <c r="BQ710">
        <v>0</v>
      </c>
      <c r="BR710">
        <v>0</v>
      </c>
      <c r="BS710">
        <v>0</v>
      </c>
      <c r="BT710">
        <v>0</v>
      </c>
      <c r="BU710">
        <v>0</v>
      </c>
      <c r="BV710">
        <v>0</v>
      </c>
      <c r="BW710">
        <v>0</v>
      </c>
      <c r="CX710">
        <f>Y710*Source!I307</f>
        <v>7.6000000000000004E-4</v>
      </c>
      <c r="CY710">
        <f>AA710</f>
        <v>1100</v>
      </c>
      <c r="CZ710">
        <f>AE710</f>
        <v>1100</v>
      </c>
      <c r="DA710">
        <f>AI710</f>
        <v>1</v>
      </c>
      <c r="DB710">
        <f>ROUND(ROUND(AT710*CZ710,2),6)</f>
        <v>0.21</v>
      </c>
      <c r="DC710">
        <f>ROUND(ROUND(AT710*AG710,2),6)</f>
        <v>0</v>
      </c>
    </row>
    <row r="711" spans="1:107" x14ac:dyDescent="0.2">
      <c r="A711">
        <f>ROW(Source!A308)</f>
        <v>308</v>
      </c>
      <c r="B711">
        <v>76147894</v>
      </c>
      <c r="C711">
        <v>76149101</v>
      </c>
      <c r="D711">
        <v>42095955</v>
      </c>
      <c r="E711">
        <v>1</v>
      </c>
      <c r="F711">
        <v>1</v>
      </c>
      <c r="G711">
        <v>1</v>
      </c>
      <c r="H711">
        <v>1</v>
      </c>
      <c r="I711" t="s">
        <v>784</v>
      </c>
      <c r="J711" t="s">
        <v>3</v>
      </c>
      <c r="K711" t="s">
        <v>785</v>
      </c>
      <c r="L711">
        <v>1369</v>
      </c>
      <c r="N711">
        <v>1013</v>
      </c>
      <c r="O711" t="s">
        <v>623</v>
      </c>
      <c r="P711" t="s">
        <v>623</v>
      </c>
      <c r="Q711">
        <v>1</v>
      </c>
      <c r="W711">
        <v>0</v>
      </c>
      <c r="X711">
        <v>933225310</v>
      </c>
      <c r="Y711">
        <v>3.9881999999999995</v>
      </c>
      <c r="AA711">
        <v>0</v>
      </c>
      <c r="AB711">
        <v>0</v>
      </c>
      <c r="AC711">
        <v>0</v>
      </c>
      <c r="AD711">
        <v>8.9700000000000006</v>
      </c>
      <c r="AE711">
        <v>0</v>
      </c>
      <c r="AF711">
        <v>0</v>
      </c>
      <c r="AG711">
        <v>0</v>
      </c>
      <c r="AH711">
        <v>8.9700000000000006</v>
      </c>
      <c r="AI711">
        <v>1</v>
      </c>
      <c r="AJ711">
        <v>1</v>
      </c>
      <c r="AK711">
        <v>1</v>
      </c>
      <c r="AL711">
        <v>1</v>
      </c>
      <c r="AN711">
        <v>0</v>
      </c>
      <c r="AO711">
        <v>1</v>
      </c>
      <c r="AP711">
        <v>1</v>
      </c>
      <c r="AQ711">
        <v>0</v>
      </c>
      <c r="AR711">
        <v>0</v>
      </c>
      <c r="AS711" t="s">
        <v>3</v>
      </c>
      <c r="AT711">
        <v>2.89</v>
      </c>
      <c r="AU711" t="s">
        <v>286</v>
      </c>
      <c r="AV711">
        <v>1</v>
      </c>
      <c r="AW711">
        <v>2</v>
      </c>
      <c r="AX711">
        <v>76149110</v>
      </c>
      <c r="AY711">
        <v>1</v>
      </c>
      <c r="AZ711">
        <v>0</v>
      </c>
      <c r="BA711">
        <v>720</v>
      </c>
      <c r="BB711">
        <v>0</v>
      </c>
      <c r="BC711">
        <v>0</v>
      </c>
      <c r="BD711">
        <v>0</v>
      </c>
      <c r="BE711">
        <v>0</v>
      </c>
      <c r="BF711">
        <v>0</v>
      </c>
      <c r="BG711">
        <v>0</v>
      </c>
      <c r="BH711">
        <v>0</v>
      </c>
      <c r="BI711">
        <v>0</v>
      </c>
      <c r="BJ711">
        <v>0</v>
      </c>
      <c r="BK711">
        <v>0</v>
      </c>
      <c r="BL711">
        <v>0</v>
      </c>
      <c r="BM711">
        <v>0</v>
      </c>
      <c r="BN711">
        <v>0</v>
      </c>
      <c r="BO711">
        <v>0</v>
      </c>
      <c r="BP711">
        <v>0</v>
      </c>
      <c r="BQ711">
        <v>0</v>
      </c>
      <c r="BR711">
        <v>0</v>
      </c>
      <c r="BS711">
        <v>0</v>
      </c>
      <c r="BT711">
        <v>0</v>
      </c>
      <c r="BU711">
        <v>0</v>
      </c>
      <c r="BV711">
        <v>0</v>
      </c>
      <c r="BW711">
        <v>0</v>
      </c>
      <c r="CX711">
        <f>Y711*Source!I308</f>
        <v>15.952799999999998</v>
      </c>
      <c r="CY711">
        <f>AD711</f>
        <v>8.9700000000000006</v>
      </c>
      <c r="CZ711">
        <f>AH711</f>
        <v>8.9700000000000006</v>
      </c>
      <c r="DA711">
        <f>AL711</f>
        <v>1</v>
      </c>
      <c r="DB711">
        <f>ROUND((ROUND(AT711*CZ711,2)*1.2*1.15),6)</f>
        <v>35.769599999999997</v>
      </c>
      <c r="DC711">
        <f>ROUND((ROUND(AT711*AG711,2)*1.2*1.15),6)</f>
        <v>0</v>
      </c>
    </row>
    <row r="712" spans="1:107" x14ac:dyDescent="0.2">
      <c r="A712">
        <f>ROW(Source!A308)</f>
        <v>308</v>
      </c>
      <c r="B712">
        <v>76147894</v>
      </c>
      <c r="C712">
        <v>76149101</v>
      </c>
      <c r="D712">
        <v>48975514</v>
      </c>
      <c r="E712">
        <v>1</v>
      </c>
      <c r="F712">
        <v>1</v>
      </c>
      <c r="G712">
        <v>1</v>
      </c>
      <c r="H712">
        <v>2</v>
      </c>
      <c r="I712" t="s">
        <v>786</v>
      </c>
      <c r="J712" t="s">
        <v>787</v>
      </c>
      <c r="K712" t="s">
        <v>788</v>
      </c>
      <c r="L712">
        <v>1368</v>
      </c>
      <c r="N712">
        <v>1011</v>
      </c>
      <c r="O712" t="s">
        <v>633</v>
      </c>
      <c r="P712" t="s">
        <v>633</v>
      </c>
      <c r="Q712">
        <v>1</v>
      </c>
      <c r="W712">
        <v>0</v>
      </c>
      <c r="X712">
        <v>1753369142</v>
      </c>
      <c r="Y712">
        <v>0.64859999999999984</v>
      </c>
      <c r="AA712">
        <v>0</v>
      </c>
      <c r="AB712">
        <v>14</v>
      </c>
      <c r="AC712">
        <v>0</v>
      </c>
      <c r="AD712">
        <v>0</v>
      </c>
      <c r="AE712">
        <v>0</v>
      </c>
      <c r="AF712">
        <v>14</v>
      </c>
      <c r="AG712">
        <v>0</v>
      </c>
      <c r="AH712">
        <v>0</v>
      </c>
      <c r="AI712">
        <v>1</v>
      </c>
      <c r="AJ712">
        <v>1</v>
      </c>
      <c r="AK712">
        <v>1</v>
      </c>
      <c r="AL712">
        <v>1</v>
      </c>
      <c r="AN712">
        <v>0</v>
      </c>
      <c r="AO712">
        <v>1</v>
      </c>
      <c r="AP712">
        <v>1</v>
      </c>
      <c r="AQ712">
        <v>0</v>
      </c>
      <c r="AR712">
        <v>0</v>
      </c>
      <c r="AS712" t="s">
        <v>3</v>
      </c>
      <c r="AT712">
        <v>0.47</v>
      </c>
      <c r="AU712" t="s">
        <v>286</v>
      </c>
      <c r="AV712">
        <v>0</v>
      </c>
      <c r="AW712">
        <v>2</v>
      </c>
      <c r="AX712">
        <v>76149111</v>
      </c>
      <c r="AY712">
        <v>1</v>
      </c>
      <c r="AZ712">
        <v>0</v>
      </c>
      <c r="BA712">
        <v>721</v>
      </c>
      <c r="BB712">
        <v>0</v>
      </c>
      <c r="BC712">
        <v>0</v>
      </c>
      <c r="BD712">
        <v>0</v>
      </c>
      <c r="BE712">
        <v>0</v>
      </c>
      <c r="BF712">
        <v>0</v>
      </c>
      <c r="BG712">
        <v>0</v>
      </c>
      <c r="BH712">
        <v>0</v>
      </c>
      <c r="BI712">
        <v>0</v>
      </c>
      <c r="BJ712">
        <v>0</v>
      </c>
      <c r="BK712">
        <v>0</v>
      </c>
      <c r="BL712">
        <v>0</v>
      </c>
      <c r="BM712">
        <v>0</v>
      </c>
      <c r="BN712">
        <v>0</v>
      </c>
      <c r="BO712">
        <v>0</v>
      </c>
      <c r="BP712">
        <v>0</v>
      </c>
      <c r="BQ712">
        <v>0</v>
      </c>
      <c r="BR712">
        <v>0</v>
      </c>
      <c r="BS712">
        <v>0</v>
      </c>
      <c r="BT712">
        <v>0</v>
      </c>
      <c r="BU712">
        <v>0</v>
      </c>
      <c r="BV712">
        <v>0</v>
      </c>
      <c r="BW712">
        <v>0</v>
      </c>
      <c r="CX712">
        <f>Y712*Source!I308</f>
        <v>2.5943999999999994</v>
      </c>
      <c r="CY712">
        <f>AB712</f>
        <v>14</v>
      </c>
      <c r="CZ712">
        <f>AF712</f>
        <v>14</v>
      </c>
      <c r="DA712">
        <f>AJ712</f>
        <v>1</v>
      </c>
      <c r="DB712">
        <f>ROUND((ROUND(AT712*CZ712,2)*1.2*1.15),6)</f>
        <v>9.0803999999999991</v>
      </c>
      <c r="DC712">
        <f>ROUND((ROUND(AT712*AG712,2)*1.2*1.15),6)</f>
        <v>0</v>
      </c>
    </row>
    <row r="713" spans="1:107" x14ac:dyDescent="0.2">
      <c r="A713">
        <f>ROW(Source!A308)</f>
        <v>308</v>
      </c>
      <c r="B713">
        <v>76147894</v>
      </c>
      <c r="C713">
        <v>76149101</v>
      </c>
      <c r="D713">
        <v>48975939</v>
      </c>
      <c r="E713">
        <v>1</v>
      </c>
      <c r="F713">
        <v>1</v>
      </c>
      <c r="G713">
        <v>1</v>
      </c>
      <c r="H713">
        <v>2</v>
      </c>
      <c r="I713" t="s">
        <v>789</v>
      </c>
      <c r="J713" t="s">
        <v>790</v>
      </c>
      <c r="K713" t="s">
        <v>791</v>
      </c>
      <c r="L713">
        <v>1368</v>
      </c>
      <c r="N713">
        <v>1011</v>
      </c>
      <c r="O713" t="s">
        <v>633</v>
      </c>
      <c r="P713" t="s">
        <v>633</v>
      </c>
      <c r="Q713">
        <v>1</v>
      </c>
      <c r="W713">
        <v>0</v>
      </c>
      <c r="X713">
        <v>-1322563698</v>
      </c>
      <c r="Y713">
        <v>1.5869999999999997</v>
      </c>
      <c r="AA713">
        <v>0</v>
      </c>
      <c r="AB713">
        <v>30</v>
      </c>
      <c r="AC713">
        <v>0</v>
      </c>
      <c r="AD713">
        <v>0</v>
      </c>
      <c r="AE713">
        <v>0</v>
      </c>
      <c r="AF713">
        <v>30</v>
      </c>
      <c r="AG713">
        <v>0</v>
      </c>
      <c r="AH713">
        <v>0</v>
      </c>
      <c r="AI713">
        <v>1</v>
      </c>
      <c r="AJ713">
        <v>1</v>
      </c>
      <c r="AK713">
        <v>1</v>
      </c>
      <c r="AL713">
        <v>1</v>
      </c>
      <c r="AN713">
        <v>0</v>
      </c>
      <c r="AO713">
        <v>1</v>
      </c>
      <c r="AP713">
        <v>1</v>
      </c>
      <c r="AQ713">
        <v>0</v>
      </c>
      <c r="AR713">
        <v>0</v>
      </c>
      <c r="AS713" t="s">
        <v>3</v>
      </c>
      <c r="AT713">
        <v>1.1499999999999999</v>
      </c>
      <c r="AU713" t="s">
        <v>286</v>
      </c>
      <c r="AV713">
        <v>0</v>
      </c>
      <c r="AW713">
        <v>2</v>
      </c>
      <c r="AX713">
        <v>76149112</v>
      </c>
      <c r="AY713">
        <v>1</v>
      </c>
      <c r="AZ713">
        <v>0</v>
      </c>
      <c r="BA713">
        <v>722</v>
      </c>
      <c r="BB713">
        <v>0</v>
      </c>
      <c r="BC713">
        <v>0</v>
      </c>
      <c r="BD713">
        <v>0</v>
      </c>
      <c r="BE713">
        <v>0</v>
      </c>
      <c r="BF713">
        <v>0</v>
      </c>
      <c r="BG713">
        <v>0</v>
      </c>
      <c r="BH713">
        <v>0</v>
      </c>
      <c r="BI713">
        <v>0</v>
      </c>
      <c r="BJ713">
        <v>0</v>
      </c>
      <c r="BK713">
        <v>0</v>
      </c>
      <c r="BL713">
        <v>0</v>
      </c>
      <c r="BM713">
        <v>0</v>
      </c>
      <c r="BN713">
        <v>0</v>
      </c>
      <c r="BO713">
        <v>0</v>
      </c>
      <c r="BP713">
        <v>0</v>
      </c>
      <c r="BQ713">
        <v>0</v>
      </c>
      <c r="BR713">
        <v>0</v>
      </c>
      <c r="BS713">
        <v>0</v>
      </c>
      <c r="BT713">
        <v>0</v>
      </c>
      <c r="BU713">
        <v>0</v>
      </c>
      <c r="BV713">
        <v>0</v>
      </c>
      <c r="BW713">
        <v>0</v>
      </c>
      <c r="CX713">
        <f>Y713*Source!I308</f>
        <v>6.347999999999999</v>
      </c>
      <c r="CY713">
        <f>AB713</f>
        <v>30</v>
      </c>
      <c r="CZ713">
        <f>AF713</f>
        <v>30</v>
      </c>
      <c r="DA713">
        <f>AJ713</f>
        <v>1</v>
      </c>
      <c r="DB713">
        <f>ROUND((ROUND(AT713*CZ713,2)*1.2*1.15),6)</f>
        <v>47.61</v>
      </c>
      <c r="DC713">
        <f>ROUND((ROUND(AT713*AG713,2)*1.2*1.15),6)</f>
        <v>0</v>
      </c>
    </row>
    <row r="714" spans="1:107" x14ac:dyDescent="0.2">
      <c r="A714">
        <f>ROW(Source!A308)</f>
        <v>308</v>
      </c>
      <c r="B714">
        <v>76147894</v>
      </c>
      <c r="C714">
        <v>76149101</v>
      </c>
      <c r="D714">
        <v>48977174</v>
      </c>
      <c r="E714">
        <v>1</v>
      </c>
      <c r="F714">
        <v>1</v>
      </c>
      <c r="G714">
        <v>1</v>
      </c>
      <c r="H714">
        <v>2</v>
      </c>
      <c r="I714" t="s">
        <v>676</v>
      </c>
      <c r="J714" t="s">
        <v>677</v>
      </c>
      <c r="K714" t="s">
        <v>678</v>
      </c>
      <c r="L714">
        <v>1368</v>
      </c>
      <c r="N714">
        <v>1011</v>
      </c>
      <c r="O714" t="s">
        <v>633</v>
      </c>
      <c r="P714" t="s">
        <v>633</v>
      </c>
      <c r="Q714">
        <v>1</v>
      </c>
      <c r="W714">
        <v>0</v>
      </c>
      <c r="X714">
        <v>82797005</v>
      </c>
      <c r="Y714">
        <v>5.5199999999999999E-2</v>
      </c>
      <c r="AA714">
        <v>0</v>
      </c>
      <c r="AB714">
        <v>87.17</v>
      </c>
      <c r="AC714">
        <v>11.6</v>
      </c>
      <c r="AD714">
        <v>0</v>
      </c>
      <c r="AE714">
        <v>0</v>
      </c>
      <c r="AF714">
        <v>87.17</v>
      </c>
      <c r="AG714">
        <v>11.6</v>
      </c>
      <c r="AH714">
        <v>0</v>
      </c>
      <c r="AI714">
        <v>1</v>
      </c>
      <c r="AJ714">
        <v>1</v>
      </c>
      <c r="AK714">
        <v>1</v>
      </c>
      <c r="AL714">
        <v>1</v>
      </c>
      <c r="AN714">
        <v>0</v>
      </c>
      <c r="AO714">
        <v>1</v>
      </c>
      <c r="AP714">
        <v>1</v>
      </c>
      <c r="AQ714">
        <v>0</v>
      </c>
      <c r="AR714">
        <v>0</v>
      </c>
      <c r="AS714" t="s">
        <v>3</v>
      </c>
      <c r="AT714">
        <v>0.04</v>
      </c>
      <c r="AU714" t="s">
        <v>286</v>
      </c>
      <c r="AV714">
        <v>0</v>
      </c>
      <c r="AW714">
        <v>2</v>
      </c>
      <c r="AX714">
        <v>76149113</v>
      </c>
      <c r="AY714">
        <v>1</v>
      </c>
      <c r="AZ714">
        <v>0</v>
      </c>
      <c r="BA714">
        <v>723</v>
      </c>
      <c r="BB714">
        <v>0</v>
      </c>
      <c r="BC714">
        <v>0</v>
      </c>
      <c r="BD714">
        <v>0</v>
      </c>
      <c r="BE714">
        <v>0</v>
      </c>
      <c r="BF714">
        <v>0</v>
      </c>
      <c r="BG714">
        <v>0</v>
      </c>
      <c r="BH714">
        <v>0</v>
      </c>
      <c r="BI714">
        <v>0</v>
      </c>
      <c r="BJ714">
        <v>0</v>
      </c>
      <c r="BK714">
        <v>0</v>
      </c>
      <c r="BL714">
        <v>0</v>
      </c>
      <c r="BM714">
        <v>0</v>
      </c>
      <c r="BN714">
        <v>0</v>
      </c>
      <c r="BO714">
        <v>0</v>
      </c>
      <c r="BP714">
        <v>0</v>
      </c>
      <c r="BQ714">
        <v>0</v>
      </c>
      <c r="BR714">
        <v>0</v>
      </c>
      <c r="BS714">
        <v>0</v>
      </c>
      <c r="BT714">
        <v>0</v>
      </c>
      <c r="BU714">
        <v>0</v>
      </c>
      <c r="BV714">
        <v>0</v>
      </c>
      <c r="BW714">
        <v>0</v>
      </c>
      <c r="CX714">
        <f>Y714*Source!I308</f>
        <v>0.2208</v>
      </c>
      <c r="CY714">
        <f>AB714</f>
        <v>87.17</v>
      </c>
      <c r="CZ714">
        <f>AF714</f>
        <v>87.17</v>
      </c>
      <c r="DA714">
        <f>AJ714</f>
        <v>1</v>
      </c>
      <c r="DB714">
        <f>ROUND((ROUND(AT714*CZ714,2)*1.2*1.15),6)</f>
        <v>4.8162000000000003</v>
      </c>
      <c r="DC714">
        <f>ROUND((ROUND(AT714*AG714,2)*1.2*1.15),6)</f>
        <v>0.63480000000000003</v>
      </c>
    </row>
    <row r="715" spans="1:107" x14ac:dyDescent="0.2">
      <c r="A715">
        <f>ROW(Source!A308)</f>
        <v>308</v>
      </c>
      <c r="B715">
        <v>76147894</v>
      </c>
      <c r="C715">
        <v>76149101</v>
      </c>
      <c r="D715">
        <v>48901204</v>
      </c>
      <c r="E715">
        <v>1</v>
      </c>
      <c r="F715">
        <v>1</v>
      </c>
      <c r="G715">
        <v>1</v>
      </c>
      <c r="H715">
        <v>3</v>
      </c>
      <c r="I715" t="s">
        <v>792</v>
      </c>
      <c r="J715" t="s">
        <v>793</v>
      </c>
      <c r="K715" t="s">
        <v>794</v>
      </c>
      <c r="L715">
        <v>1348</v>
      </c>
      <c r="N715">
        <v>1009</v>
      </c>
      <c r="O715" t="s">
        <v>362</v>
      </c>
      <c r="P715" t="s">
        <v>362</v>
      </c>
      <c r="Q715">
        <v>1000</v>
      </c>
      <c r="W715">
        <v>0</v>
      </c>
      <c r="X715">
        <v>677425913</v>
      </c>
      <c r="Y715">
        <v>1.2E-2</v>
      </c>
      <c r="AA715">
        <v>1383.1</v>
      </c>
      <c r="AB715">
        <v>0</v>
      </c>
      <c r="AC715">
        <v>0</v>
      </c>
      <c r="AD715">
        <v>0</v>
      </c>
      <c r="AE715">
        <v>1383.1</v>
      </c>
      <c r="AF715">
        <v>0</v>
      </c>
      <c r="AG715">
        <v>0</v>
      </c>
      <c r="AH715">
        <v>0</v>
      </c>
      <c r="AI715">
        <v>1</v>
      </c>
      <c r="AJ715">
        <v>1</v>
      </c>
      <c r="AK715">
        <v>1</v>
      </c>
      <c r="AL715">
        <v>1</v>
      </c>
      <c r="AN715">
        <v>0</v>
      </c>
      <c r="AO715">
        <v>1</v>
      </c>
      <c r="AP715">
        <v>0</v>
      </c>
      <c r="AQ715">
        <v>0</v>
      </c>
      <c r="AR715">
        <v>0</v>
      </c>
      <c r="AS715" t="s">
        <v>3</v>
      </c>
      <c r="AT715">
        <v>1.2E-2</v>
      </c>
      <c r="AU715" t="s">
        <v>3</v>
      </c>
      <c r="AV715">
        <v>0</v>
      </c>
      <c r="AW715">
        <v>2</v>
      </c>
      <c r="AX715">
        <v>76149114</v>
      </c>
      <c r="AY715">
        <v>1</v>
      </c>
      <c r="AZ715">
        <v>0</v>
      </c>
      <c r="BA715">
        <v>724</v>
      </c>
      <c r="BB715">
        <v>0</v>
      </c>
      <c r="BC715">
        <v>0</v>
      </c>
      <c r="BD715">
        <v>0</v>
      </c>
      <c r="BE715">
        <v>0</v>
      </c>
      <c r="BF715">
        <v>0</v>
      </c>
      <c r="BG715">
        <v>0</v>
      </c>
      <c r="BH715">
        <v>0</v>
      </c>
      <c r="BI715">
        <v>0</v>
      </c>
      <c r="BJ715">
        <v>0</v>
      </c>
      <c r="BK715">
        <v>0</v>
      </c>
      <c r="BL715">
        <v>0</v>
      </c>
      <c r="BM715">
        <v>0</v>
      </c>
      <c r="BN715">
        <v>0</v>
      </c>
      <c r="BO715">
        <v>0</v>
      </c>
      <c r="BP715">
        <v>0</v>
      </c>
      <c r="BQ715">
        <v>0</v>
      </c>
      <c r="BR715">
        <v>0</v>
      </c>
      <c r="BS715">
        <v>0</v>
      </c>
      <c r="BT715">
        <v>0</v>
      </c>
      <c r="BU715">
        <v>0</v>
      </c>
      <c r="BV715">
        <v>0</v>
      </c>
      <c r="BW715">
        <v>0</v>
      </c>
      <c r="CX715">
        <f>Y715*Source!I308</f>
        <v>4.8000000000000001E-2</v>
      </c>
      <c r="CY715">
        <f>AA715</f>
        <v>1383.1</v>
      </c>
      <c r="CZ715">
        <f>AE715</f>
        <v>1383.1</v>
      </c>
      <c r="DA715">
        <f>AI715</f>
        <v>1</v>
      </c>
      <c r="DB715">
        <f>ROUND(ROUND(AT715*CZ715,2),6)</f>
        <v>16.600000000000001</v>
      </c>
      <c r="DC715">
        <f>ROUND(ROUND(AT715*AG715,2),6)</f>
        <v>0</v>
      </c>
    </row>
    <row r="716" spans="1:107" x14ac:dyDescent="0.2">
      <c r="A716">
        <f>ROW(Source!A308)</f>
        <v>308</v>
      </c>
      <c r="B716">
        <v>76147894</v>
      </c>
      <c r="C716">
        <v>76149101</v>
      </c>
      <c r="D716">
        <v>48900850</v>
      </c>
      <c r="E716">
        <v>1</v>
      </c>
      <c r="F716">
        <v>1</v>
      </c>
      <c r="G716">
        <v>1</v>
      </c>
      <c r="H716">
        <v>3</v>
      </c>
      <c r="I716" t="s">
        <v>795</v>
      </c>
      <c r="J716" t="s">
        <v>796</v>
      </c>
      <c r="K716" t="s">
        <v>797</v>
      </c>
      <c r="L716">
        <v>1348</v>
      </c>
      <c r="N716">
        <v>1009</v>
      </c>
      <c r="O716" t="s">
        <v>362</v>
      </c>
      <c r="P716" t="s">
        <v>362</v>
      </c>
      <c r="Q716">
        <v>1000</v>
      </c>
      <c r="W716">
        <v>0</v>
      </c>
      <c r="X716">
        <v>839148163</v>
      </c>
      <c r="Y716">
        <v>4.1999999999999997E-3</v>
      </c>
      <c r="AA716">
        <v>30030</v>
      </c>
      <c r="AB716">
        <v>0</v>
      </c>
      <c r="AC716">
        <v>0</v>
      </c>
      <c r="AD716">
        <v>0</v>
      </c>
      <c r="AE716">
        <v>30030</v>
      </c>
      <c r="AF716">
        <v>0</v>
      </c>
      <c r="AG716">
        <v>0</v>
      </c>
      <c r="AH716">
        <v>0</v>
      </c>
      <c r="AI716">
        <v>1</v>
      </c>
      <c r="AJ716">
        <v>1</v>
      </c>
      <c r="AK716">
        <v>1</v>
      </c>
      <c r="AL716">
        <v>1</v>
      </c>
      <c r="AN716">
        <v>0</v>
      </c>
      <c r="AO716">
        <v>1</v>
      </c>
      <c r="AP716">
        <v>0</v>
      </c>
      <c r="AQ716">
        <v>0</v>
      </c>
      <c r="AR716">
        <v>0</v>
      </c>
      <c r="AS716" t="s">
        <v>3</v>
      </c>
      <c r="AT716">
        <v>4.1999999999999997E-3</v>
      </c>
      <c r="AU716" t="s">
        <v>3</v>
      </c>
      <c r="AV716">
        <v>0</v>
      </c>
      <c r="AW716">
        <v>2</v>
      </c>
      <c r="AX716">
        <v>76149115</v>
      </c>
      <c r="AY716">
        <v>1</v>
      </c>
      <c r="AZ716">
        <v>0</v>
      </c>
      <c r="BA716">
        <v>725</v>
      </c>
      <c r="BB716">
        <v>0</v>
      </c>
      <c r="BC716">
        <v>0</v>
      </c>
      <c r="BD716">
        <v>0</v>
      </c>
      <c r="BE716">
        <v>0</v>
      </c>
      <c r="BF716">
        <v>0</v>
      </c>
      <c r="BG716">
        <v>0</v>
      </c>
      <c r="BH716">
        <v>0</v>
      </c>
      <c r="BI716">
        <v>0</v>
      </c>
      <c r="BJ716">
        <v>0</v>
      </c>
      <c r="BK716">
        <v>0</v>
      </c>
      <c r="BL716">
        <v>0</v>
      </c>
      <c r="BM716">
        <v>0</v>
      </c>
      <c r="BN716">
        <v>0</v>
      </c>
      <c r="BO716">
        <v>0</v>
      </c>
      <c r="BP716">
        <v>0</v>
      </c>
      <c r="BQ716">
        <v>0</v>
      </c>
      <c r="BR716">
        <v>0</v>
      </c>
      <c r="BS716">
        <v>0</v>
      </c>
      <c r="BT716">
        <v>0</v>
      </c>
      <c r="BU716">
        <v>0</v>
      </c>
      <c r="BV716">
        <v>0</v>
      </c>
      <c r="BW716">
        <v>0</v>
      </c>
      <c r="CX716">
        <f>Y716*Source!I308</f>
        <v>1.6799999999999999E-2</v>
      </c>
      <c r="CY716">
        <f>AA716</f>
        <v>30030</v>
      </c>
      <c r="CZ716">
        <f>AE716</f>
        <v>30030</v>
      </c>
      <c r="DA716">
        <f>AI716</f>
        <v>1</v>
      </c>
      <c r="DB716">
        <f>ROUND(ROUND(AT716*CZ716,2),6)</f>
        <v>126.13</v>
      </c>
      <c r="DC716">
        <f>ROUND(ROUND(AT716*AG716,2),6)</f>
        <v>0</v>
      </c>
    </row>
    <row r="717" spans="1:107" x14ac:dyDescent="0.2">
      <c r="A717">
        <f>ROW(Source!A308)</f>
        <v>308</v>
      </c>
      <c r="B717">
        <v>76147894</v>
      </c>
      <c r="C717">
        <v>76149101</v>
      </c>
      <c r="D717">
        <v>48907032</v>
      </c>
      <c r="E717">
        <v>1</v>
      </c>
      <c r="F717">
        <v>1</v>
      </c>
      <c r="G717">
        <v>1</v>
      </c>
      <c r="H717">
        <v>3</v>
      </c>
      <c r="I717" t="s">
        <v>798</v>
      </c>
      <c r="J717" t="s">
        <v>799</v>
      </c>
      <c r="K717" t="s">
        <v>800</v>
      </c>
      <c r="L717">
        <v>1348</v>
      </c>
      <c r="N717">
        <v>1009</v>
      </c>
      <c r="O717" t="s">
        <v>362</v>
      </c>
      <c r="P717" t="s">
        <v>362</v>
      </c>
      <c r="Q717">
        <v>1000</v>
      </c>
      <c r="W717">
        <v>0</v>
      </c>
      <c r="X717">
        <v>328696185</v>
      </c>
      <c r="Y717">
        <v>5.9999999999999995E-4</v>
      </c>
      <c r="AA717">
        <v>10315.01</v>
      </c>
      <c r="AB717">
        <v>0</v>
      </c>
      <c r="AC717">
        <v>0</v>
      </c>
      <c r="AD717">
        <v>0</v>
      </c>
      <c r="AE717">
        <v>10315.01</v>
      </c>
      <c r="AF717">
        <v>0</v>
      </c>
      <c r="AG717">
        <v>0</v>
      </c>
      <c r="AH717">
        <v>0</v>
      </c>
      <c r="AI717">
        <v>1</v>
      </c>
      <c r="AJ717">
        <v>1</v>
      </c>
      <c r="AK717">
        <v>1</v>
      </c>
      <c r="AL717">
        <v>1</v>
      </c>
      <c r="AN717">
        <v>0</v>
      </c>
      <c r="AO717">
        <v>1</v>
      </c>
      <c r="AP717">
        <v>0</v>
      </c>
      <c r="AQ717">
        <v>0</v>
      </c>
      <c r="AR717">
        <v>0</v>
      </c>
      <c r="AS717" t="s">
        <v>3</v>
      </c>
      <c r="AT717">
        <v>5.9999999999999995E-4</v>
      </c>
      <c r="AU717" t="s">
        <v>3</v>
      </c>
      <c r="AV717">
        <v>0</v>
      </c>
      <c r="AW717">
        <v>2</v>
      </c>
      <c r="AX717">
        <v>76149117</v>
      </c>
      <c r="AY717">
        <v>1</v>
      </c>
      <c r="AZ717">
        <v>0</v>
      </c>
      <c r="BA717">
        <v>727</v>
      </c>
      <c r="BB717">
        <v>0</v>
      </c>
      <c r="BC717">
        <v>0</v>
      </c>
      <c r="BD717">
        <v>0</v>
      </c>
      <c r="BE717">
        <v>0</v>
      </c>
      <c r="BF717">
        <v>0</v>
      </c>
      <c r="BG717">
        <v>0</v>
      </c>
      <c r="BH717">
        <v>0</v>
      </c>
      <c r="BI717">
        <v>0</v>
      </c>
      <c r="BJ717">
        <v>0</v>
      </c>
      <c r="BK717">
        <v>0</v>
      </c>
      <c r="BL717">
        <v>0</v>
      </c>
      <c r="BM717">
        <v>0</v>
      </c>
      <c r="BN717">
        <v>0</v>
      </c>
      <c r="BO717">
        <v>0</v>
      </c>
      <c r="BP717">
        <v>0</v>
      </c>
      <c r="BQ717">
        <v>0</v>
      </c>
      <c r="BR717">
        <v>0</v>
      </c>
      <c r="BS717">
        <v>0</v>
      </c>
      <c r="BT717">
        <v>0</v>
      </c>
      <c r="BU717">
        <v>0</v>
      </c>
      <c r="BV717">
        <v>0</v>
      </c>
      <c r="BW717">
        <v>0</v>
      </c>
      <c r="CX717">
        <f>Y717*Source!I308</f>
        <v>2.3999999999999998E-3</v>
      </c>
      <c r="CY717">
        <f>AA717</f>
        <v>10315.01</v>
      </c>
      <c r="CZ717">
        <f>AE717</f>
        <v>10315.01</v>
      </c>
      <c r="DA717">
        <f>AI717</f>
        <v>1</v>
      </c>
      <c r="DB717">
        <f>ROUND(ROUND(AT717*CZ717,2),6)</f>
        <v>6.19</v>
      </c>
      <c r="DC717">
        <f>ROUND(ROUND(AT717*AG717,2),6)</f>
        <v>0</v>
      </c>
    </row>
    <row r="718" spans="1:107" x14ac:dyDescent="0.2">
      <c r="A718">
        <f>ROW(Source!A308)</f>
        <v>308</v>
      </c>
      <c r="B718">
        <v>76147894</v>
      </c>
      <c r="C718">
        <v>76149101</v>
      </c>
      <c r="D718">
        <v>48908514</v>
      </c>
      <c r="E718">
        <v>1</v>
      </c>
      <c r="F718">
        <v>1</v>
      </c>
      <c r="G718">
        <v>1</v>
      </c>
      <c r="H718">
        <v>3</v>
      </c>
      <c r="I718" t="s">
        <v>801</v>
      </c>
      <c r="J718" t="s">
        <v>802</v>
      </c>
      <c r="K718" t="s">
        <v>803</v>
      </c>
      <c r="L718">
        <v>1339</v>
      </c>
      <c r="N718">
        <v>1007</v>
      </c>
      <c r="O718" t="s">
        <v>643</v>
      </c>
      <c r="P718" t="s">
        <v>643</v>
      </c>
      <c r="Q718">
        <v>1</v>
      </c>
      <c r="W718">
        <v>0</v>
      </c>
      <c r="X718">
        <v>-1605324268</v>
      </c>
      <c r="Y718">
        <v>1.9000000000000001E-4</v>
      </c>
      <c r="AA718">
        <v>1100</v>
      </c>
      <c r="AB718">
        <v>0</v>
      </c>
      <c r="AC718">
        <v>0</v>
      </c>
      <c r="AD718">
        <v>0</v>
      </c>
      <c r="AE718">
        <v>1100</v>
      </c>
      <c r="AF718">
        <v>0</v>
      </c>
      <c r="AG718">
        <v>0</v>
      </c>
      <c r="AH718">
        <v>0</v>
      </c>
      <c r="AI718">
        <v>1</v>
      </c>
      <c r="AJ718">
        <v>1</v>
      </c>
      <c r="AK718">
        <v>1</v>
      </c>
      <c r="AL718">
        <v>1</v>
      </c>
      <c r="AN718">
        <v>0</v>
      </c>
      <c r="AO718">
        <v>1</v>
      </c>
      <c r="AP718">
        <v>0</v>
      </c>
      <c r="AQ718">
        <v>0</v>
      </c>
      <c r="AR718">
        <v>0</v>
      </c>
      <c r="AS718" t="s">
        <v>3</v>
      </c>
      <c r="AT718">
        <v>1.9000000000000001E-4</v>
      </c>
      <c r="AU718" t="s">
        <v>3</v>
      </c>
      <c r="AV718">
        <v>0</v>
      </c>
      <c r="AW718">
        <v>2</v>
      </c>
      <c r="AX718">
        <v>76149118</v>
      </c>
      <c r="AY718">
        <v>1</v>
      </c>
      <c r="AZ718">
        <v>0</v>
      </c>
      <c r="BA718">
        <v>728</v>
      </c>
      <c r="BB718">
        <v>0</v>
      </c>
      <c r="BC718">
        <v>0</v>
      </c>
      <c r="BD718">
        <v>0</v>
      </c>
      <c r="BE718">
        <v>0</v>
      </c>
      <c r="BF718">
        <v>0</v>
      </c>
      <c r="BG718">
        <v>0</v>
      </c>
      <c r="BH718">
        <v>0</v>
      </c>
      <c r="BI718">
        <v>0</v>
      </c>
      <c r="BJ718">
        <v>0</v>
      </c>
      <c r="BK718">
        <v>0</v>
      </c>
      <c r="BL718">
        <v>0</v>
      </c>
      <c r="BM718">
        <v>0</v>
      </c>
      <c r="BN718">
        <v>0</v>
      </c>
      <c r="BO718">
        <v>0</v>
      </c>
      <c r="BP718">
        <v>0</v>
      </c>
      <c r="BQ718">
        <v>0</v>
      </c>
      <c r="BR718">
        <v>0</v>
      </c>
      <c r="BS718">
        <v>0</v>
      </c>
      <c r="BT718">
        <v>0</v>
      </c>
      <c r="BU718">
        <v>0</v>
      </c>
      <c r="BV718">
        <v>0</v>
      </c>
      <c r="BW718">
        <v>0</v>
      </c>
      <c r="CX718">
        <f>Y718*Source!I308</f>
        <v>7.6000000000000004E-4</v>
      </c>
      <c r="CY718">
        <f>AA718</f>
        <v>1100</v>
      </c>
      <c r="CZ718">
        <f>AE718</f>
        <v>1100</v>
      </c>
      <c r="DA718">
        <f>AI718</f>
        <v>1</v>
      </c>
      <c r="DB718">
        <f>ROUND(ROUND(AT718*CZ718,2),6)</f>
        <v>0.21</v>
      </c>
      <c r="DC718">
        <f>ROUND(ROUND(AT718*AG718,2),6)</f>
        <v>0</v>
      </c>
    </row>
    <row r="719" spans="1:107" x14ac:dyDescent="0.2">
      <c r="A719">
        <f>ROW(Source!A310)</f>
        <v>310</v>
      </c>
      <c r="B719">
        <v>76147896</v>
      </c>
      <c r="C719">
        <v>76149120</v>
      </c>
      <c r="D719">
        <v>42096355</v>
      </c>
      <c r="E719">
        <v>1</v>
      </c>
      <c r="F719">
        <v>1</v>
      </c>
      <c r="G719">
        <v>1</v>
      </c>
      <c r="H719">
        <v>1</v>
      </c>
      <c r="I719" t="s">
        <v>866</v>
      </c>
      <c r="J719" t="s">
        <v>3</v>
      </c>
      <c r="K719" t="s">
        <v>867</v>
      </c>
      <c r="L719">
        <v>1369</v>
      </c>
      <c r="N719">
        <v>1013</v>
      </c>
      <c r="O719" t="s">
        <v>623</v>
      </c>
      <c r="P719" t="s">
        <v>623</v>
      </c>
      <c r="Q719">
        <v>1</v>
      </c>
      <c r="W719">
        <v>0</v>
      </c>
      <c r="X719">
        <v>-2076222823</v>
      </c>
      <c r="Y719">
        <v>3.2485200000000001</v>
      </c>
      <c r="AA719">
        <v>0</v>
      </c>
      <c r="AB719">
        <v>0</v>
      </c>
      <c r="AC719">
        <v>0</v>
      </c>
      <c r="AD719">
        <v>8.74</v>
      </c>
      <c r="AE719">
        <v>0</v>
      </c>
      <c r="AF719">
        <v>0</v>
      </c>
      <c r="AG719">
        <v>0</v>
      </c>
      <c r="AH719">
        <v>8.74</v>
      </c>
      <c r="AI719">
        <v>1</v>
      </c>
      <c r="AJ719">
        <v>1</v>
      </c>
      <c r="AK719">
        <v>1</v>
      </c>
      <c r="AL719">
        <v>1</v>
      </c>
      <c r="AN719">
        <v>0</v>
      </c>
      <c r="AO719">
        <v>1</v>
      </c>
      <c r="AP719">
        <v>1</v>
      </c>
      <c r="AQ719">
        <v>0</v>
      </c>
      <c r="AR719">
        <v>0</v>
      </c>
      <c r="AS719" t="s">
        <v>3</v>
      </c>
      <c r="AT719">
        <v>2.14</v>
      </c>
      <c r="AU719" t="s">
        <v>380</v>
      </c>
      <c r="AV719">
        <v>1</v>
      </c>
      <c r="AW719">
        <v>2</v>
      </c>
      <c r="AX719">
        <v>76149125</v>
      </c>
      <c r="AY719">
        <v>1</v>
      </c>
      <c r="AZ719">
        <v>0</v>
      </c>
      <c r="BA719">
        <v>729</v>
      </c>
      <c r="BB719">
        <v>0</v>
      </c>
      <c r="BC719">
        <v>0</v>
      </c>
      <c r="BD719">
        <v>0</v>
      </c>
      <c r="BE719">
        <v>0</v>
      </c>
      <c r="BF719">
        <v>0</v>
      </c>
      <c r="BG719">
        <v>0</v>
      </c>
      <c r="BH719">
        <v>0</v>
      </c>
      <c r="BI719">
        <v>0</v>
      </c>
      <c r="BJ719">
        <v>0</v>
      </c>
      <c r="BK719">
        <v>0</v>
      </c>
      <c r="BL719">
        <v>0</v>
      </c>
      <c r="BM719">
        <v>0</v>
      </c>
      <c r="BN719">
        <v>0</v>
      </c>
      <c r="BO719">
        <v>0</v>
      </c>
      <c r="BP719">
        <v>0</v>
      </c>
      <c r="BQ719">
        <v>0</v>
      </c>
      <c r="BR719">
        <v>0</v>
      </c>
      <c r="BS719">
        <v>0</v>
      </c>
      <c r="BT719">
        <v>0</v>
      </c>
      <c r="BU719">
        <v>0</v>
      </c>
      <c r="BV719">
        <v>0</v>
      </c>
      <c r="BW719">
        <v>0</v>
      </c>
      <c r="CX719">
        <f>Y719*Source!I310</f>
        <v>12.99408</v>
      </c>
      <c r="CY719">
        <f>AD719</f>
        <v>8.74</v>
      </c>
      <c r="CZ719">
        <f>AH719</f>
        <v>8.74</v>
      </c>
      <c r="DA719">
        <f>AL719</f>
        <v>1</v>
      </c>
      <c r="DB719">
        <f>ROUND((((ROUND(AT719*CZ719,2)*1.2)*1.15)*1.1),6)</f>
        <v>28.386600000000001</v>
      </c>
      <c r="DC719">
        <f>ROUND((((ROUND(AT719*AG719,2)*1.2)*1.15)*1.1),6)</f>
        <v>0</v>
      </c>
    </row>
    <row r="720" spans="1:107" x14ac:dyDescent="0.2">
      <c r="A720">
        <f>ROW(Source!A310)</f>
        <v>310</v>
      </c>
      <c r="B720">
        <v>76147896</v>
      </c>
      <c r="C720">
        <v>76149120</v>
      </c>
      <c r="D720">
        <v>121548</v>
      </c>
      <c r="E720">
        <v>1</v>
      </c>
      <c r="F720">
        <v>1</v>
      </c>
      <c r="G720">
        <v>1</v>
      </c>
      <c r="H720">
        <v>1</v>
      </c>
      <c r="I720" t="s">
        <v>30</v>
      </c>
      <c r="J720" t="s">
        <v>3</v>
      </c>
      <c r="K720" t="s">
        <v>628</v>
      </c>
      <c r="L720">
        <v>608254</v>
      </c>
      <c r="N720">
        <v>1013</v>
      </c>
      <c r="O720" t="s">
        <v>629</v>
      </c>
      <c r="P720" t="s">
        <v>629</v>
      </c>
      <c r="Q720">
        <v>1</v>
      </c>
      <c r="W720">
        <v>0</v>
      </c>
      <c r="X720">
        <v>-185737400</v>
      </c>
      <c r="Y720">
        <v>0.27323999999999998</v>
      </c>
      <c r="AA720">
        <v>0</v>
      </c>
      <c r="AB720">
        <v>0</v>
      </c>
      <c r="AC720">
        <v>0</v>
      </c>
      <c r="AD720">
        <v>0</v>
      </c>
      <c r="AE720">
        <v>0</v>
      </c>
      <c r="AF720">
        <v>0</v>
      </c>
      <c r="AG720">
        <v>0</v>
      </c>
      <c r="AH720">
        <v>0</v>
      </c>
      <c r="AI720">
        <v>1</v>
      </c>
      <c r="AJ720">
        <v>1</v>
      </c>
      <c r="AK720">
        <v>1</v>
      </c>
      <c r="AL720">
        <v>1</v>
      </c>
      <c r="AN720">
        <v>0</v>
      </c>
      <c r="AO720">
        <v>1</v>
      </c>
      <c r="AP720">
        <v>1</v>
      </c>
      <c r="AQ720">
        <v>0</v>
      </c>
      <c r="AR720">
        <v>0</v>
      </c>
      <c r="AS720" t="s">
        <v>3</v>
      </c>
      <c r="AT720">
        <v>0.18</v>
      </c>
      <c r="AU720" t="s">
        <v>380</v>
      </c>
      <c r="AV720">
        <v>2</v>
      </c>
      <c r="AW720">
        <v>2</v>
      </c>
      <c r="AX720">
        <v>76149126</v>
      </c>
      <c r="AY720">
        <v>1</v>
      </c>
      <c r="AZ720">
        <v>0</v>
      </c>
      <c r="BA720">
        <v>730</v>
      </c>
      <c r="BB720">
        <v>0</v>
      </c>
      <c r="BC720">
        <v>0</v>
      </c>
      <c r="BD720">
        <v>0</v>
      </c>
      <c r="BE720">
        <v>0</v>
      </c>
      <c r="BF720">
        <v>0</v>
      </c>
      <c r="BG720">
        <v>0</v>
      </c>
      <c r="BH720">
        <v>0</v>
      </c>
      <c r="BI720">
        <v>0</v>
      </c>
      <c r="BJ720">
        <v>0</v>
      </c>
      <c r="BK720">
        <v>0</v>
      </c>
      <c r="BL720">
        <v>0</v>
      </c>
      <c r="BM720">
        <v>0</v>
      </c>
      <c r="BN720">
        <v>0</v>
      </c>
      <c r="BO720">
        <v>0</v>
      </c>
      <c r="BP720">
        <v>0</v>
      </c>
      <c r="BQ720">
        <v>0</v>
      </c>
      <c r="BR720">
        <v>0</v>
      </c>
      <c r="BS720">
        <v>0</v>
      </c>
      <c r="BT720">
        <v>0</v>
      </c>
      <c r="BU720">
        <v>0</v>
      </c>
      <c r="BV720">
        <v>0</v>
      </c>
      <c r="BW720">
        <v>0</v>
      </c>
      <c r="CX720">
        <f>Y720*Source!I310</f>
        <v>1.0929599999999999</v>
      </c>
      <c r="CY720">
        <f>AD720</f>
        <v>0</v>
      </c>
      <c r="CZ720">
        <f>AH720</f>
        <v>0</v>
      </c>
      <c r="DA720">
        <f>AL720</f>
        <v>1</v>
      </c>
      <c r="DB720">
        <f>ROUND((((ROUND(AT720*CZ720,2)*1.2)*1.15)*1.1),6)</f>
        <v>0</v>
      </c>
      <c r="DC720">
        <f>ROUND((((ROUND(AT720*AG720,2)*1.2)*1.15)*1.1),6)</f>
        <v>0</v>
      </c>
    </row>
    <row r="721" spans="1:107" x14ac:dyDescent="0.2">
      <c r="A721">
        <f>ROW(Source!A310)</f>
        <v>310</v>
      </c>
      <c r="B721">
        <v>76147896</v>
      </c>
      <c r="C721">
        <v>76149120</v>
      </c>
      <c r="D721">
        <v>48975206</v>
      </c>
      <c r="E721">
        <v>1</v>
      </c>
      <c r="F721">
        <v>1</v>
      </c>
      <c r="G721">
        <v>1</v>
      </c>
      <c r="H721">
        <v>2</v>
      </c>
      <c r="I721" t="s">
        <v>868</v>
      </c>
      <c r="J721" t="s">
        <v>869</v>
      </c>
      <c r="K721" t="s">
        <v>870</v>
      </c>
      <c r="L721">
        <v>1368</v>
      </c>
      <c r="N721">
        <v>1011</v>
      </c>
      <c r="O721" t="s">
        <v>633</v>
      </c>
      <c r="P721" t="s">
        <v>633</v>
      </c>
      <c r="Q721">
        <v>1</v>
      </c>
      <c r="W721">
        <v>0</v>
      </c>
      <c r="X721">
        <v>1931765746</v>
      </c>
      <c r="Y721">
        <v>0.27323999999999998</v>
      </c>
      <c r="AA721">
        <v>0</v>
      </c>
      <c r="AB721">
        <v>77.2</v>
      </c>
      <c r="AC721">
        <v>13.5</v>
      </c>
      <c r="AD721">
        <v>0</v>
      </c>
      <c r="AE721">
        <v>0</v>
      </c>
      <c r="AF721">
        <v>77.2</v>
      </c>
      <c r="AG721">
        <v>13.5</v>
      </c>
      <c r="AH721">
        <v>0</v>
      </c>
      <c r="AI721">
        <v>1</v>
      </c>
      <c r="AJ721">
        <v>1</v>
      </c>
      <c r="AK721">
        <v>1</v>
      </c>
      <c r="AL721">
        <v>1</v>
      </c>
      <c r="AN721">
        <v>0</v>
      </c>
      <c r="AO721">
        <v>1</v>
      </c>
      <c r="AP721">
        <v>1</v>
      </c>
      <c r="AQ721">
        <v>0</v>
      </c>
      <c r="AR721">
        <v>0</v>
      </c>
      <c r="AS721" t="s">
        <v>3</v>
      </c>
      <c r="AT721">
        <v>0.18</v>
      </c>
      <c r="AU721" t="s">
        <v>380</v>
      </c>
      <c r="AV721">
        <v>0</v>
      </c>
      <c r="AW721">
        <v>2</v>
      </c>
      <c r="AX721">
        <v>76149127</v>
      </c>
      <c r="AY721">
        <v>1</v>
      </c>
      <c r="AZ721">
        <v>0</v>
      </c>
      <c r="BA721">
        <v>731</v>
      </c>
      <c r="BB721">
        <v>0</v>
      </c>
      <c r="BC721">
        <v>0</v>
      </c>
      <c r="BD721">
        <v>0</v>
      </c>
      <c r="BE721">
        <v>0</v>
      </c>
      <c r="BF721">
        <v>0</v>
      </c>
      <c r="BG721">
        <v>0</v>
      </c>
      <c r="BH721">
        <v>0</v>
      </c>
      <c r="BI721">
        <v>0</v>
      </c>
      <c r="BJ721">
        <v>0</v>
      </c>
      <c r="BK721">
        <v>0</v>
      </c>
      <c r="BL721">
        <v>0</v>
      </c>
      <c r="BM721">
        <v>0</v>
      </c>
      <c r="BN721">
        <v>0</v>
      </c>
      <c r="BO721">
        <v>0</v>
      </c>
      <c r="BP721">
        <v>0</v>
      </c>
      <c r="BQ721">
        <v>0</v>
      </c>
      <c r="BR721">
        <v>0</v>
      </c>
      <c r="BS721">
        <v>0</v>
      </c>
      <c r="BT721">
        <v>0</v>
      </c>
      <c r="BU721">
        <v>0</v>
      </c>
      <c r="BV721">
        <v>0</v>
      </c>
      <c r="BW721">
        <v>0</v>
      </c>
      <c r="CX721">
        <f>Y721*Source!I310</f>
        <v>1.0929599999999999</v>
      </c>
      <c r="CY721">
        <f>AB721</f>
        <v>77.2</v>
      </c>
      <c r="CZ721">
        <f>AF721</f>
        <v>77.2</v>
      </c>
      <c r="DA721">
        <f>AJ721</f>
        <v>1</v>
      </c>
      <c r="DB721">
        <f>ROUND((((ROUND(AT721*CZ721,2)*1.2)*1.15)*1.1),6)</f>
        <v>21.100200000000001</v>
      </c>
      <c r="DC721">
        <f>ROUND((((ROUND(AT721*AG721,2)*1.2)*1.15)*1.1),6)</f>
        <v>3.6887400000000001</v>
      </c>
    </row>
    <row r="722" spans="1:107" x14ac:dyDescent="0.2">
      <c r="A722">
        <f>ROW(Source!A310)</f>
        <v>310</v>
      </c>
      <c r="B722">
        <v>76147896</v>
      </c>
      <c r="C722">
        <v>76149120</v>
      </c>
      <c r="D722">
        <v>48906743</v>
      </c>
      <c r="E722">
        <v>1</v>
      </c>
      <c r="F722">
        <v>1</v>
      </c>
      <c r="G722">
        <v>1</v>
      </c>
      <c r="H722">
        <v>3</v>
      </c>
      <c r="I722" t="s">
        <v>871</v>
      </c>
      <c r="J722" t="s">
        <v>872</v>
      </c>
      <c r="K722" t="s">
        <v>873</v>
      </c>
      <c r="L722">
        <v>1348</v>
      </c>
      <c r="N722">
        <v>1009</v>
      </c>
      <c r="O722" t="s">
        <v>362</v>
      </c>
      <c r="P722" t="s">
        <v>362</v>
      </c>
      <c r="Q722">
        <v>1000</v>
      </c>
      <c r="W722">
        <v>0</v>
      </c>
      <c r="X722">
        <v>1436009869</v>
      </c>
      <c r="Y722">
        <v>2.6700000000000001E-3</v>
      </c>
      <c r="AA722">
        <v>12110</v>
      </c>
      <c r="AB722">
        <v>0</v>
      </c>
      <c r="AC722">
        <v>0</v>
      </c>
      <c r="AD722">
        <v>0</v>
      </c>
      <c r="AE722">
        <v>12110</v>
      </c>
      <c r="AF722">
        <v>0</v>
      </c>
      <c r="AG722">
        <v>0</v>
      </c>
      <c r="AH722">
        <v>0</v>
      </c>
      <c r="AI722">
        <v>1</v>
      </c>
      <c r="AJ722">
        <v>1</v>
      </c>
      <c r="AK722">
        <v>1</v>
      </c>
      <c r="AL722">
        <v>1</v>
      </c>
      <c r="AN722">
        <v>0</v>
      </c>
      <c r="AO722">
        <v>1</v>
      </c>
      <c r="AP722">
        <v>0</v>
      </c>
      <c r="AQ722">
        <v>0</v>
      </c>
      <c r="AR722">
        <v>0</v>
      </c>
      <c r="AS722" t="s">
        <v>3</v>
      </c>
      <c r="AT722">
        <v>2.6700000000000001E-3</v>
      </c>
      <c r="AU722" t="s">
        <v>3</v>
      </c>
      <c r="AV722">
        <v>0</v>
      </c>
      <c r="AW722">
        <v>2</v>
      </c>
      <c r="AX722">
        <v>76149128</v>
      </c>
      <c r="AY722">
        <v>1</v>
      </c>
      <c r="AZ722">
        <v>0</v>
      </c>
      <c r="BA722">
        <v>732</v>
      </c>
      <c r="BB722">
        <v>0</v>
      </c>
      <c r="BC722">
        <v>0</v>
      </c>
      <c r="BD722">
        <v>0</v>
      </c>
      <c r="BE722">
        <v>0</v>
      </c>
      <c r="BF722">
        <v>0</v>
      </c>
      <c r="BG722">
        <v>0</v>
      </c>
      <c r="BH722">
        <v>0</v>
      </c>
      <c r="BI722">
        <v>0</v>
      </c>
      <c r="BJ722">
        <v>0</v>
      </c>
      <c r="BK722">
        <v>0</v>
      </c>
      <c r="BL722">
        <v>0</v>
      </c>
      <c r="BM722">
        <v>0</v>
      </c>
      <c r="BN722">
        <v>0</v>
      </c>
      <c r="BO722">
        <v>0</v>
      </c>
      <c r="BP722">
        <v>0</v>
      </c>
      <c r="BQ722">
        <v>0</v>
      </c>
      <c r="BR722">
        <v>0</v>
      </c>
      <c r="BS722">
        <v>0</v>
      </c>
      <c r="BT722">
        <v>0</v>
      </c>
      <c r="BU722">
        <v>0</v>
      </c>
      <c r="BV722">
        <v>0</v>
      </c>
      <c r="BW722">
        <v>0</v>
      </c>
      <c r="CX722">
        <f>Y722*Source!I310</f>
        <v>1.068E-2</v>
      </c>
      <c r="CY722">
        <f>AA722</f>
        <v>12110</v>
      </c>
      <c r="CZ722">
        <f>AE722</f>
        <v>12110</v>
      </c>
      <c r="DA722">
        <f>AI722</f>
        <v>1</v>
      </c>
      <c r="DB722">
        <f>ROUND(ROUND(AT722*CZ722,2),6)</f>
        <v>32.33</v>
      </c>
      <c r="DC722">
        <f>ROUND(ROUND(AT722*AG722,2),6)</f>
        <v>0</v>
      </c>
    </row>
    <row r="723" spans="1:107" x14ac:dyDescent="0.2">
      <c r="A723">
        <f>ROW(Source!A311)</f>
        <v>311</v>
      </c>
      <c r="B723">
        <v>76147894</v>
      </c>
      <c r="C723">
        <v>76149120</v>
      </c>
      <c r="D723">
        <v>42096355</v>
      </c>
      <c r="E723">
        <v>1</v>
      </c>
      <c r="F723">
        <v>1</v>
      </c>
      <c r="G723">
        <v>1</v>
      </c>
      <c r="H723">
        <v>1</v>
      </c>
      <c r="I723" t="s">
        <v>866</v>
      </c>
      <c r="J723" t="s">
        <v>3</v>
      </c>
      <c r="K723" t="s">
        <v>867</v>
      </c>
      <c r="L723">
        <v>1369</v>
      </c>
      <c r="N723">
        <v>1013</v>
      </c>
      <c r="O723" t="s">
        <v>623</v>
      </c>
      <c r="P723" t="s">
        <v>623</v>
      </c>
      <c r="Q723">
        <v>1</v>
      </c>
      <c r="W723">
        <v>0</v>
      </c>
      <c r="X723">
        <v>-2076222823</v>
      </c>
      <c r="Y723">
        <v>3.2485200000000001</v>
      </c>
      <c r="AA723">
        <v>0</v>
      </c>
      <c r="AB723">
        <v>0</v>
      </c>
      <c r="AC723">
        <v>0</v>
      </c>
      <c r="AD723">
        <v>8.74</v>
      </c>
      <c r="AE723">
        <v>0</v>
      </c>
      <c r="AF723">
        <v>0</v>
      </c>
      <c r="AG723">
        <v>0</v>
      </c>
      <c r="AH723">
        <v>8.74</v>
      </c>
      <c r="AI723">
        <v>1</v>
      </c>
      <c r="AJ723">
        <v>1</v>
      </c>
      <c r="AK723">
        <v>1</v>
      </c>
      <c r="AL723">
        <v>1</v>
      </c>
      <c r="AN723">
        <v>0</v>
      </c>
      <c r="AO723">
        <v>1</v>
      </c>
      <c r="AP723">
        <v>1</v>
      </c>
      <c r="AQ723">
        <v>0</v>
      </c>
      <c r="AR723">
        <v>0</v>
      </c>
      <c r="AS723" t="s">
        <v>3</v>
      </c>
      <c r="AT723">
        <v>2.14</v>
      </c>
      <c r="AU723" t="s">
        <v>380</v>
      </c>
      <c r="AV723">
        <v>1</v>
      </c>
      <c r="AW723">
        <v>2</v>
      </c>
      <c r="AX723">
        <v>76149125</v>
      </c>
      <c r="AY723">
        <v>1</v>
      </c>
      <c r="AZ723">
        <v>0</v>
      </c>
      <c r="BA723">
        <v>734</v>
      </c>
      <c r="BB723">
        <v>0</v>
      </c>
      <c r="BC723">
        <v>0</v>
      </c>
      <c r="BD723">
        <v>0</v>
      </c>
      <c r="BE723">
        <v>0</v>
      </c>
      <c r="BF723">
        <v>0</v>
      </c>
      <c r="BG723">
        <v>0</v>
      </c>
      <c r="BH723">
        <v>0</v>
      </c>
      <c r="BI723">
        <v>0</v>
      </c>
      <c r="BJ723">
        <v>0</v>
      </c>
      <c r="BK723">
        <v>0</v>
      </c>
      <c r="BL723">
        <v>0</v>
      </c>
      <c r="BM723">
        <v>0</v>
      </c>
      <c r="BN723">
        <v>0</v>
      </c>
      <c r="BO723">
        <v>0</v>
      </c>
      <c r="BP723">
        <v>0</v>
      </c>
      <c r="BQ723">
        <v>0</v>
      </c>
      <c r="BR723">
        <v>0</v>
      </c>
      <c r="BS723">
        <v>0</v>
      </c>
      <c r="BT723">
        <v>0</v>
      </c>
      <c r="BU723">
        <v>0</v>
      </c>
      <c r="BV723">
        <v>0</v>
      </c>
      <c r="BW723">
        <v>0</v>
      </c>
      <c r="CX723">
        <f>Y723*Source!I311</f>
        <v>12.99408</v>
      </c>
      <c r="CY723">
        <f>AD723</f>
        <v>8.74</v>
      </c>
      <c r="CZ723">
        <f>AH723</f>
        <v>8.74</v>
      </c>
      <c r="DA723">
        <f>AL723</f>
        <v>1</v>
      </c>
      <c r="DB723">
        <f>ROUND((((ROUND(AT723*CZ723,2)*1.2)*1.15)*1.1),6)</f>
        <v>28.386600000000001</v>
      </c>
      <c r="DC723">
        <f>ROUND((((ROUND(AT723*AG723,2)*1.2)*1.15)*1.1),6)</f>
        <v>0</v>
      </c>
    </row>
    <row r="724" spans="1:107" x14ac:dyDescent="0.2">
      <c r="A724">
        <f>ROW(Source!A311)</f>
        <v>311</v>
      </c>
      <c r="B724">
        <v>76147894</v>
      </c>
      <c r="C724">
        <v>76149120</v>
      </c>
      <c r="D724">
        <v>121548</v>
      </c>
      <c r="E724">
        <v>1</v>
      </c>
      <c r="F724">
        <v>1</v>
      </c>
      <c r="G724">
        <v>1</v>
      </c>
      <c r="H724">
        <v>1</v>
      </c>
      <c r="I724" t="s">
        <v>30</v>
      </c>
      <c r="J724" t="s">
        <v>3</v>
      </c>
      <c r="K724" t="s">
        <v>628</v>
      </c>
      <c r="L724">
        <v>608254</v>
      </c>
      <c r="N724">
        <v>1013</v>
      </c>
      <c r="O724" t="s">
        <v>629</v>
      </c>
      <c r="P724" t="s">
        <v>629</v>
      </c>
      <c r="Q724">
        <v>1</v>
      </c>
      <c r="W724">
        <v>0</v>
      </c>
      <c r="X724">
        <v>-185737400</v>
      </c>
      <c r="Y724">
        <v>0.27323999999999998</v>
      </c>
      <c r="AA724">
        <v>0</v>
      </c>
      <c r="AB724">
        <v>0</v>
      </c>
      <c r="AC724">
        <v>0</v>
      </c>
      <c r="AD724">
        <v>0</v>
      </c>
      <c r="AE724">
        <v>0</v>
      </c>
      <c r="AF724">
        <v>0</v>
      </c>
      <c r="AG724">
        <v>0</v>
      </c>
      <c r="AH724">
        <v>0</v>
      </c>
      <c r="AI724">
        <v>1</v>
      </c>
      <c r="AJ724">
        <v>1</v>
      </c>
      <c r="AK724">
        <v>1</v>
      </c>
      <c r="AL724">
        <v>1</v>
      </c>
      <c r="AN724">
        <v>0</v>
      </c>
      <c r="AO724">
        <v>1</v>
      </c>
      <c r="AP724">
        <v>1</v>
      </c>
      <c r="AQ724">
        <v>0</v>
      </c>
      <c r="AR724">
        <v>0</v>
      </c>
      <c r="AS724" t="s">
        <v>3</v>
      </c>
      <c r="AT724">
        <v>0.18</v>
      </c>
      <c r="AU724" t="s">
        <v>380</v>
      </c>
      <c r="AV724">
        <v>2</v>
      </c>
      <c r="AW724">
        <v>2</v>
      </c>
      <c r="AX724">
        <v>76149126</v>
      </c>
      <c r="AY724">
        <v>1</v>
      </c>
      <c r="AZ724">
        <v>0</v>
      </c>
      <c r="BA724">
        <v>735</v>
      </c>
      <c r="BB724">
        <v>0</v>
      </c>
      <c r="BC724">
        <v>0</v>
      </c>
      <c r="BD724">
        <v>0</v>
      </c>
      <c r="BE724">
        <v>0</v>
      </c>
      <c r="BF724">
        <v>0</v>
      </c>
      <c r="BG724">
        <v>0</v>
      </c>
      <c r="BH724">
        <v>0</v>
      </c>
      <c r="BI724">
        <v>0</v>
      </c>
      <c r="BJ724">
        <v>0</v>
      </c>
      <c r="BK724">
        <v>0</v>
      </c>
      <c r="BL724">
        <v>0</v>
      </c>
      <c r="BM724">
        <v>0</v>
      </c>
      <c r="BN724">
        <v>0</v>
      </c>
      <c r="BO724">
        <v>0</v>
      </c>
      <c r="BP724">
        <v>0</v>
      </c>
      <c r="BQ724">
        <v>0</v>
      </c>
      <c r="BR724">
        <v>0</v>
      </c>
      <c r="BS724">
        <v>0</v>
      </c>
      <c r="BT724">
        <v>0</v>
      </c>
      <c r="BU724">
        <v>0</v>
      </c>
      <c r="BV724">
        <v>0</v>
      </c>
      <c r="BW724">
        <v>0</v>
      </c>
      <c r="CX724">
        <f>Y724*Source!I311</f>
        <v>1.0929599999999999</v>
      </c>
      <c r="CY724">
        <f>AD724</f>
        <v>0</v>
      </c>
      <c r="CZ724">
        <f>AH724</f>
        <v>0</v>
      </c>
      <c r="DA724">
        <f>AL724</f>
        <v>1</v>
      </c>
      <c r="DB724">
        <f>ROUND((((ROUND(AT724*CZ724,2)*1.2)*1.15)*1.1),6)</f>
        <v>0</v>
      </c>
      <c r="DC724">
        <f>ROUND((((ROUND(AT724*AG724,2)*1.2)*1.15)*1.1),6)</f>
        <v>0</v>
      </c>
    </row>
    <row r="725" spans="1:107" x14ac:dyDescent="0.2">
      <c r="A725">
        <f>ROW(Source!A311)</f>
        <v>311</v>
      </c>
      <c r="B725">
        <v>76147894</v>
      </c>
      <c r="C725">
        <v>76149120</v>
      </c>
      <c r="D725">
        <v>48975206</v>
      </c>
      <c r="E725">
        <v>1</v>
      </c>
      <c r="F725">
        <v>1</v>
      </c>
      <c r="G725">
        <v>1</v>
      </c>
      <c r="H725">
        <v>2</v>
      </c>
      <c r="I725" t="s">
        <v>868</v>
      </c>
      <c r="J725" t="s">
        <v>869</v>
      </c>
      <c r="K725" t="s">
        <v>870</v>
      </c>
      <c r="L725">
        <v>1368</v>
      </c>
      <c r="N725">
        <v>1011</v>
      </c>
      <c r="O725" t="s">
        <v>633</v>
      </c>
      <c r="P725" t="s">
        <v>633</v>
      </c>
      <c r="Q725">
        <v>1</v>
      </c>
      <c r="W725">
        <v>0</v>
      </c>
      <c r="X725">
        <v>1931765746</v>
      </c>
      <c r="Y725">
        <v>0.27323999999999998</v>
      </c>
      <c r="AA725">
        <v>0</v>
      </c>
      <c r="AB725">
        <v>77.2</v>
      </c>
      <c r="AC725">
        <v>13.5</v>
      </c>
      <c r="AD725">
        <v>0</v>
      </c>
      <c r="AE725">
        <v>0</v>
      </c>
      <c r="AF725">
        <v>77.2</v>
      </c>
      <c r="AG725">
        <v>13.5</v>
      </c>
      <c r="AH725">
        <v>0</v>
      </c>
      <c r="AI725">
        <v>1</v>
      </c>
      <c r="AJ725">
        <v>1</v>
      </c>
      <c r="AK725">
        <v>1</v>
      </c>
      <c r="AL725">
        <v>1</v>
      </c>
      <c r="AN725">
        <v>0</v>
      </c>
      <c r="AO725">
        <v>1</v>
      </c>
      <c r="AP725">
        <v>1</v>
      </c>
      <c r="AQ725">
        <v>0</v>
      </c>
      <c r="AR725">
        <v>0</v>
      </c>
      <c r="AS725" t="s">
        <v>3</v>
      </c>
      <c r="AT725">
        <v>0.18</v>
      </c>
      <c r="AU725" t="s">
        <v>380</v>
      </c>
      <c r="AV725">
        <v>0</v>
      </c>
      <c r="AW725">
        <v>2</v>
      </c>
      <c r="AX725">
        <v>76149127</v>
      </c>
      <c r="AY725">
        <v>1</v>
      </c>
      <c r="AZ725">
        <v>0</v>
      </c>
      <c r="BA725">
        <v>736</v>
      </c>
      <c r="BB725">
        <v>0</v>
      </c>
      <c r="BC725">
        <v>0</v>
      </c>
      <c r="BD725">
        <v>0</v>
      </c>
      <c r="BE725">
        <v>0</v>
      </c>
      <c r="BF725">
        <v>0</v>
      </c>
      <c r="BG725">
        <v>0</v>
      </c>
      <c r="BH725">
        <v>0</v>
      </c>
      <c r="BI725">
        <v>0</v>
      </c>
      <c r="BJ725">
        <v>0</v>
      </c>
      <c r="BK725">
        <v>0</v>
      </c>
      <c r="BL725">
        <v>0</v>
      </c>
      <c r="BM725">
        <v>0</v>
      </c>
      <c r="BN725">
        <v>0</v>
      </c>
      <c r="BO725">
        <v>0</v>
      </c>
      <c r="BP725">
        <v>0</v>
      </c>
      <c r="BQ725">
        <v>0</v>
      </c>
      <c r="BR725">
        <v>0</v>
      </c>
      <c r="BS725">
        <v>0</v>
      </c>
      <c r="BT725">
        <v>0</v>
      </c>
      <c r="BU725">
        <v>0</v>
      </c>
      <c r="BV725">
        <v>0</v>
      </c>
      <c r="BW725">
        <v>0</v>
      </c>
      <c r="CX725">
        <f>Y725*Source!I311</f>
        <v>1.0929599999999999</v>
      </c>
      <c r="CY725">
        <f>AB725</f>
        <v>77.2</v>
      </c>
      <c r="CZ725">
        <f>AF725</f>
        <v>77.2</v>
      </c>
      <c r="DA725">
        <f>AJ725</f>
        <v>1</v>
      </c>
      <c r="DB725">
        <f>ROUND((((ROUND(AT725*CZ725,2)*1.2)*1.15)*1.1),6)</f>
        <v>21.100200000000001</v>
      </c>
      <c r="DC725">
        <f>ROUND((((ROUND(AT725*AG725,2)*1.2)*1.15)*1.1),6)</f>
        <v>3.6887400000000001</v>
      </c>
    </row>
    <row r="726" spans="1:107" x14ac:dyDescent="0.2">
      <c r="A726">
        <f>ROW(Source!A311)</f>
        <v>311</v>
      </c>
      <c r="B726">
        <v>76147894</v>
      </c>
      <c r="C726">
        <v>76149120</v>
      </c>
      <c r="D726">
        <v>48906743</v>
      </c>
      <c r="E726">
        <v>1</v>
      </c>
      <c r="F726">
        <v>1</v>
      </c>
      <c r="G726">
        <v>1</v>
      </c>
      <c r="H726">
        <v>3</v>
      </c>
      <c r="I726" t="s">
        <v>871</v>
      </c>
      <c r="J726" t="s">
        <v>872</v>
      </c>
      <c r="K726" t="s">
        <v>873</v>
      </c>
      <c r="L726">
        <v>1348</v>
      </c>
      <c r="N726">
        <v>1009</v>
      </c>
      <c r="O726" t="s">
        <v>362</v>
      </c>
      <c r="P726" t="s">
        <v>362</v>
      </c>
      <c r="Q726">
        <v>1000</v>
      </c>
      <c r="W726">
        <v>0</v>
      </c>
      <c r="X726">
        <v>1436009869</v>
      </c>
      <c r="Y726">
        <v>2.6700000000000001E-3</v>
      </c>
      <c r="AA726">
        <v>12110</v>
      </c>
      <c r="AB726">
        <v>0</v>
      </c>
      <c r="AC726">
        <v>0</v>
      </c>
      <c r="AD726">
        <v>0</v>
      </c>
      <c r="AE726">
        <v>12110</v>
      </c>
      <c r="AF726">
        <v>0</v>
      </c>
      <c r="AG726">
        <v>0</v>
      </c>
      <c r="AH726">
        <v>0</v>
      </c>
      <c r="AI726">
        <v>1</v>
      </c>
      <c r="AJ726">
        <v>1</v>
      </c>
      <c r="AK726">
        <v>1</v>
      </c>
      <c r="AL726">
        <v>1</v>
      </c>
      <c r="AN726">
        <v>0</v>
      </c>
      <c r="AO726">
        <v>1</v>
      </c>
      <c r="AP726">
        <v>0</v>
      </c>
      <c r="AQ726">
        <v>0</v>
      </c>
      <c r="AR726">
        <v>0</v>
      </c>
      <c r="AS726" t="s">
        <v>3</v>
      </c>
      <c r="AT726">
        <v>2.6700000000000001E-3</v>
      </c>
      <c r="AU726" t="s">
        <v>3</v>
      </c>
      <c r="AV726">
        <v>0</v>
      </c>
      <c r="AW726">
        <v>2</v>
      </c>
      <c r="AX726">
        <v>76149128</v>
      </c>
      <c r="AY726">
        <v>1</v>
      </c>
      <c r="AZ726">
        <v>0</v>
      </c>
      <c r="BA726">
        <v>737</v>
      </c>
      <c r="BB726">
        <v>0</v>
      </c>
      <c r="BC726">
        <v>0</v>
      </c>
      <c r="BD726">
        <v>0</v>
      </c>
      <c r="BE726">
        <v>0</v>
      </c>
      <c r="BF726">
        <v>0</v>
      </c>
      <c r="BG726">
        <v>0</v>
      </c>
      <c r="BH726">
        <v>0</v>
      </c>
      <c r="BI726">
        <v>0</v>
      </c>
      <c r="BJ726">
        <v>0</v>
      </c>
      <c r="BK726">
        <v>0</v>
      </c>
      <c r="BL726">
        <v>0</v>
      </c>
      <c r="BM726">
        <v>0</v>
      </c>
      <c r="BN726">
        <v>0</v>
      </c>
      <c r="BO726">
        <v>0</v>
      </c>
      <c r="BP726">
        <v>0</v>
      </c>
      <c r="BQ726">
        <v>0</v>
      </c>
      <c r="BR726">
        <v>0</v>
      </c>
      <c r="BS726">
        <v>0</v>
      </c>
      <c r="BT726">
        <v>0</v>
      </c>
      <c r="BU726">
        <v>0</v>
      </c>
      <c r="BV726">
        <v>0</v>
      </c>
      <c r="BW726">
        <v>0</v>
      </c>
      <c r="CX726">
        <f>Y726*Source!I311</f>
        <v>1.068E-2</v>
      </c>
      <c r="CY726">
        <f>AA726</f>
        <v>12110</v>
      </c>
      <c r="CZ726">
        <f>AE726</f>
        <v>12110</v>
      </c>
      <c r="DA726">
        <f>AI726</f>
        <v>1</v>
      </c>
      <c r="DB726">
        <f>ROUND(ROUND(AT726*CZ726,2),6)</f>
        <v>32.33</v>
      </c>
      <c r="DC726">
        <f>ROUND(ROUND(AT726*AG726,2),6)</f>
        <v>0</v>
      </c>
    </row>
    <row r="727" spans="1:107" x14ac:dyDescent="0.2">
      <c r="A727">
        <f>ROW(Source!A314)</f>
        <v>314</v>
      </c>
      <c r="B727">
        <v>76147896</v>
      </c>
      <c r="C727">
        <v>76149131</v>
      </c>
      <c r="D727">
        <v>42331139</v>
      </c>
      <c r="E727">
        <v>1</v>
      </c>
      <c r="F727">
        <v>1</v>
      </c>
      <c r="G727">
        <v>1</v>
      </c>
      <c r="H727">
        <v>1</v>
      </c>
      <c r="I727" t="s">
        <v>697</v>
      </c>
      <c r="J727" t="s">
        <v>3</v>
      </c>
      <c r="K727" t="s">
        <v>698</v>
      </c>
      <c r="L727">
        <v>1369</v>
      </c>
      <c r="N727">
        <v>1013</v>
      </c>
      <c r="O727" t="s">
        <v>623</v>
      </c>
      <c r="P727" t="s">
        <v>623</v>
      </c>
      <c r="Q727">
        <v>1</v>
      </c>
      <c r="W727">
        <v>0</v>
      </c>
      <c r="X727">
        <v>306834177</v>
      </c>
      <c r="Y727">
        <v>2.9699999999999998</v>
      </c>
      <c r="AA727">
        <v>0</v>
      </c>
      <c r="AB727">
        <v>0</v>
      </c>
      <c r="AC727">
        <v>0</v>
      </c>
      <c r="AD727">
        <v>9.92</v>
      </c>
      <c r="AE727">
        <v>0</v>
      </c>
      <c r="AF727">
        <v>0</v>
      </c>
      <c r="AG727">
        <v>0</v>
      </c>
      <c r="AH727">
        <v>9.92</v>
      </c>
      <c r="AI727">
        <v>1</v>
      </c>
      <c r="AJ727">
        <v>1</v>
      </c>
      <c r="AK727">
        <v>1</v>
      </c>
      <c r="AL727">
        <v>1</v>
      </c>
      <c r="AN727">
        <v>0</v>
      </c>
      <c r="AO727">
        <v>1</v>
      </c>
      <c r="AP727">
        <v>1</v>
      </c>
      <c r="AQ727">
        <v>0</v>
      </c>
      <c r="AR727">
        <v>0</v>
      </c>
      <c r="AS727" t="s">
        <v>3</v>
      </c>
      <c r="AT727">
        <v>2.25</v>
      </c>
      <c r="AU727" t="s">
        <v>393</v>
      </c>
      <c r="AV727">
        <v>1</v>
      </c>
      <c r="AW727">
        <v>2</v>
      </c>
      <c r="AX727">
        <v>76149154</v>
      </c>
      <c r="AY727">
        <v>1</v>
      </c>
      <c r="AZ727">
        <v>0</v>
      </c>
      <c r="BA727">
        <v>739</v>
      </c>
      <c r="BB727">
        <v>0</v>
      </c>
      <c r="BC727">
        <v>0</v>
      </c>
      <c r="BD727">
        <v>0</v>
      </c>
      <c r="BE727">
        <v>0</v>
      </c>
      <c r="BF727">
        <v>0</v>
      </c>
      <c r="BG727">
        <v>0</v>
      </c>
      <c r="BH727">
        <v>0</v>
      </c>
      <c r="BI727">
        <v>0</v>
      </c>
      <c r="BJ727">
        <v>0</v>
      </c>
      <c r="BK727">
        <v>0</v>
      </c>
      <c r="BL727">
        <v>0</v>
      </c>
      <c r="BM727">
        <v>0</v>
      </c>
      <c r="BN727">
        <v>0</v>
      </c>
      <c r="BO727">
        <v>0</v>
      </c>
      <c r="BP727">
        <v>0</v>
      </c>
      <c r="BQ727">
        <v>0</v>
      </c>
      <c r="BR727">
        <v>0</v>
      </c>
      <c r="BS727">
        <v>0</v>
      </c>
      <c r="BT727">
        <v>0</v>
      </c>
      <c r="BU727">
        <v>0</v>
      </c>
      <c r="BV727">
        <v>0</v>
      </c>
      <c r="BW727">
        <v>0</v>
      </c>
      <c r="CX727">
        <f>Y727*Source!I314</f>
        <v>11.879999999999999</v>
      </c>
      <c r="CY727">
        <f>AD727</f>
        <v>9.92</v>
      </c>
      <c r="CZ727">
        <f>AH727</f>
        <v>9.92</v>
      </c>
      <c r="DA727">
        <f>AL727</f>
        <v>1</v>
      </c>
      <c r="DB727">
        <f t="shared" ref="DB727:DB736" si="85">ROUND((ROUND(AT727*CZ727,2)*1.2*1.1),6)</f>
        <v>29.462399999999999</v>
      </c>
      <c r="DC727">
        <f t="shared" ref="DC727:DC736" si="86">ROUND((ROUND(AT727*AG727,2)*1.2*1.1),6)</f>
        <v>0</v>
      </c>
    </row>
    <row r="728" spans="1:107" x14ac:dyDescent="0.2">
      <c r="A728">
        <f>ROW(Source!A314)</f>
        <v>314</v>
      </c>
      <c r="B728">
        <v>76147896</v>
      </c>
      <c r="C728">
        <v>76149131</v>
      </c>
      <c r="D728">
        <v>121548</v>
      </c>
      <c r="E728">
        <v>1</v>
      </c>
      <c r="F728">
        <v>1</v>
      </c>
      <c r="G728">
        <v>1</v>
      </c>
      <c r="H728">
        <v>1</v>
      </c>
      <c r="I728" t="s">
        <v>30</v>
      </c>
      <c r="J728" t="s">
        <v>3</v>
      </c>
      <c r="K728" t="s">
        <v>628</v>
      </c>
      <c r="L728">
        <v>608254</v>
      </c>
      <c r="N728">
        <v>1013</v>
      </c>
      <c r="O728" t="s">
        <v>629</v>
      </c>
      <c r="P728" t="s">
        <v>629</v>
      </c>
      <c r="Q728">
        <v>1</v>
      </c>
      <c r="W728">
        <v>0</v>
      </c>
      <c r="X728">
        <v>-185737400</v>
      </c>
      <c r="Y728">
        <v>0.92400000000000004</v>
      </c>
      <c r="AA728">
        <v>0</v>
      </c>
      <c r="AB728">
        <v>0</v>
      </c>
      <c r="AC728">
        <v>0</v>
      </c>
      <c r="AD728">
        <v>0</v>
      </c>
      <c r="AE728">
        <v>0</v>
      </c>
      <c r="AF728">
        <v>0</v>
      </c>
      <c r="AG728">
        <v>0</v>
      </c>
      <c r="AH728">
        <v>0</v>
      </c>
      <c r="AI728">
        <v>1</v>
      </c>
      <c r="AJ728">
        <v>1</v>
      </c>
      <c r="AK728">
        <v>1</v>
      </c>
      <c r="AL728">
        <v>1</v>
      </c>
      <c r="AN728">
        <v>0</v>
      </c>
      <c r="AO728">
        <v>1</v>
      </c>
      <c r="AP728">
        <v>1</v>
      </c>
      <c r="AQ728">
        <v>0</v>
      </c>
      <c r="AR728">
        <v>0</v>
      </c>
      <c r="AS728" t="s">
        <v>3</v>
      </c>
      <c r="AT728">
        <v>0.7</v>
      </c>
      <c r="AU728" t="s">
        <v>393</v>
      </c>
      <c r="AV728">
        <v>2</v>
      </c>
      <c r="AW728">
        <v>2</v>
      </c>
      <c r="AX728">
        <v>76149155</v>
      </c>
      <c r="AY728">
        <v>1</v>
      </c>
      <c r="AZ728">
        <v>0</v>
      </c>
      <c r="BA728">
        <v>740</v>
      </c>
      <c r="BB728">
        <v>0</v>
      </c>
      <c r="BC728">
        <v>0</v>
      </c>
      <c r="BD728">
        <v>0</v>
      </c>
      <c r="BE728">
        <v>0</v>
      </c>
      <c r="BF728">
        <v>0</v>
      </c>
      <c r="BG728">
        <v>0</v>
      </c>
      <c r="BH728">
        <v>0</v>
      </c>
      <c r="BI728">
        <v>0</v>
      </c>
      <c r="BJ728">
        <v>0</v>
      </c>
      <c r="BK728">
        <v>0</v>
      </c>
      <c r="BL728">
        <v>0</v>
      </c>
      <c r="BM728">
        <v>0</v>
      </c>
      <c r="BN728">
        <v>0</v>
      </c>
      <c r="BO728">
        <v>0</v>
      </c>
      <c r="BP728">
        <v>0</v>
      </c>
      <c r="BQ728">
        <v>0</v>
      </c>
      <c r="BR728">
        <v>0</v>
      </c>
      <c r="BS728">
        <v>0</v>
      </c>
      <c r="BT728">
        <v>0</v>
      </c>
      <c r="BU728">
        <v>0</v>
      </c>
      <c r="BV728">
        <v>0</v>
      </c>
      <c r="BW728">
        <v>0</v>
      </c>
      <c r="CX728">
        <f>Y728*Source!I314</f>
        <v>3.6960000000000002</v>
      </c>
      <c r="CY728">
        <f>AD728</f>
        <v>0</v>
      </c>
      <c r="CZ728">
        <f>AH728</f>
        <v>0</v>
      </c>
      <c r="DA728">
        <f>AL728</f>
        <v>1</v>
      </c>
      <c r="DB728">
        <f t="shared" si="85"/>
        <v>0</v>
      </c>
      <c r="DC728">
        <f t="shared" si="86"/>
        <v>0</v>
      </c>
    </row>
    <row r="729" spans="1:107" x14ac:dyDescent="0.2">
      <c r="A729">
        <f>ROW(Source!A314)</f>
        <v>314</v>
      </c>
      <c r="B729">
        <v>76147896</v>
      </c>
      <c r="C729">
        <v>76149131</v>
      </c>
      <c r="D729">
        <v>48975523</v>
      </c>
      <c r="E729">
        <v>1</v>
      </c>
      <c r="F729">
        <v>1</v>
      </c>
      <c r="G729">
        <v>1</v>
      </c>
      <c r="H729">
        <v>2</v>
      </c>
      <c r="I729" t="s">
        <v>854</v>
      </c>
      <c r="J729" t="s">
        <v>855</v>
      </c>
      <c r="K729" t="s">
        <v>856</v>
      </c>
      <c r="L729">
        <v>1368</v>
      </c>
      <c r="N729">
        <v>1011</v>
      </c>
      <c r="O729" t="s">
        <v>633</v>
      </c>
      <c r="P729" t="s">
        <v>633</v>
      </c>
      <c r="Q729">
        <v>1</v>
      </c>
      <c r="W729">
        <v>0</v>
      </c>
      <c r="X729">
        <v>-1871085998</v>
      </c>
      <c r="Y729">
        <v>0.1188</v>
      </c>
      <c r="AA729">
        <v>0</v>
      </c>
      <c r="AB729">
        <v>8.1</v>
      </c>
      <c r="AC729">
        <v>0</v>
      </c>
      <c r="AD729">
        <v>0</v>
      </c>
      <c r="AE729">
        <v>0</v>
      </c>
      <c r="AF729">
        <v>8.1</v>
      </c>
      <c r="AG729">
        <v>0</v>
      </c>
      <c r="AH729">
        <v>0</v>
      </c>
      <c r="AI729">
        <v>1</v>
      </c>
      <c r="AJ729">
        <v>1</v>
      </c>
      <c r="AK729">
        <v>1</v>
      </c>
      <c r="AL729">
        <v>1</v>
      </c>
      <c r="AN729">
        <v>0</v>
      </c>
      <c r="AO729">
        <v>1</v>
      </c>
      <c r="AP729">
        <v>1</v>
      </c>
      <c r="AQ729">
        <v>0</v>
      </c>
      <c r="AR729">
        <v>0</v>
      </c>
      <c r="AS729" t="s">
        <v>3</v>
      </c>
      <c r="AT729">
        <v>0.09</v>
      </c>
      <c r="AU729" t="s">
        <v>393</v>
      </c>
      <c r="AV729">
        <v>0</v>
      </c>
      <c r="AW729">
        <v>2</v>
      </c>
      <c r="AX729">
        <v>76149156</v>
      </c>
      <c r="AY729">
        <v>1</v>
      </c>
      <c r="AZ729">
        <v>0</v>
      </c>
      <c r="BA729">
        <v>741</v>
      </c>
      <c r="BB729">
        <v>0</v>
      </c>
      <c r="BC729">
        <v>0</v>
      </c>
      <c r="BD729">
        <v>0</v>
      </c>
      <c r="BE729">
        <v>0</v>
      </c>
      <c r="BF729">
        <v>0</v>
      </c>
      <c r="BG729">
        <v>0</v>
      </c>
      <c r="BH729">
        <v>0</v>
      </c>
      <c r="BI729">
        <v>0</v>
      </c>
      <c r="BJ729">
        <v>0</v>
      </c>
      <c r="BK729">
        <v>0</v>
      </c>
      <c r="BL729">
        <v>0</v>
      </c>
      <c r="BM729">
        <v>0</v>
      </c>
      <c r="BN729">
        <v>0</v>
      </c>
      <c r="BO729">
        <v>0</v>
      </c>
      <c r="BP729">
        <v>0</v>
      </c>
      <c r="BQ729">
        <v>0</v>
      </c>
      <c r="BR729">
        <v>0</v>
      </c>
      <c r="BS729">
        <v>0</v>
      </c>
      <c r="BT729">
        <v>0</v>
      </c>
      <c r="BU729">
        <v>0</v>
      </c>
      <c r="BV729">
        <v>0</v>
      </c>
      <c r="BW729">
        <v>0</v>
      </c>
      <c r="CX729">
        <f>Y729*Source!I314</f>
        <v>0.47520000000000001</v>
      </c>
      <c r="CY729">
        <f t="shared" ref="CY729:CY736" si="87">AB729</f>
        <v>8.1</v>
      </c>
      <c r="CZ729">
        <f t="shared" ref="CZ729:CZ736" si="88">AF729</f>
        <v>8.1</v>
      </c>
      <c r="DA729">
        <f t="shared" ref="DA729:DA736" si="89">AJ729</f>
        <v>1</v>
      </c>
      <c r="DB729">
        <f t="shared" si="85"/>
        <v>0.96360000000000001</v>
      </c>
      <c r="DC729">
        <f t="shared" si="86"/>
        <v>0</v>
      </c>
    </row>
    <row r="730" spans="1:107" x14ac:dyDescent="0.2">
      <c r="A730">
        <f>ROW(Source!A314)</f>
        <v>314</v>
      </c>
      <c r="B730">
        <v>76147896</v>
      </c>
      <c r="C730">
        <v>76149131</v>
      </c>
      <c r="D730">
        <v>48976888</v>
      </c>
      <c r="E730">
        <v>1</v>
      </c>
      <c r="F730">
        <v>1</v>
      </c>
      <c r="G730">
        <v>1</v>
      </c>
      <c r="H730">
        <v>2</v>
      </c>
      <c r="I730" t="s">
        <v>874</v>
      </c>
      <c r="J730" t="s">
        <v>875</v>
      </c>
      <c r="K730" t="s">
        <v>876</v>
      </c>
      <c r="L730">
        <v>1368</v>
      </c>
      <c r="N730">
        <v>1011</v>
      </c>
      <c r="O730" t="s">
        <v>633</v>
      </c>
      <c r="P730" t="s">
        <v>633</v>
      </c>
      <c r="Q730">
        <v>1</v>
      </c>
      <c r="W730">
        <v>0</v>
      </c>
      <c r="X730">
        <v>-201353832</v>
      </c>
      <c r="Y730">
        <v>0.46200000000000002</v>
      </c>
      <c r="AA730">
        <v>0</v>
      </c>
      <c r="AB730">
        <v>70</v>
      </c>
      <c r="AC730">
        <v>0</v>
      </c>
      <c r="AD730">
        <v>0</v>
      </c>
      <c r="AE730">
        <v>0</v>
      </c>
      <c r="AF730">
        <v>70</v>
      </c>
      <c r="AG730">
        <v>0</v>
      </c>
      <c r="AH730">
        <v>0</v>
      </c>
      <c r="AI730">
        <v>1</v>
      </c>
      <c r="AJ730">
        <v>1</v>
      </c>
      <c r="AK730">
        <v>1</v>
      </c>
      <c r="AL730">
        <v>1</v>
      </c>
      <c r="AN730">
        <v>0</v>
      </c>
      <c r="AO730">
        <v>1</v>
      </c>
      <c r="AP730">
        <v>1</v>
      </c>
      <c r="AQ730">
        <v>0</v>
      </c>
      <c r="AR730">
        <v>0</v>
      </c>
      <c r="AS730" t="s">
        <v>3</v>
      </c>
      <c r="AT730">
        <v>0.35</v>
      </c>
      <c r="AU730" t="s">
        <v>393</v>
      </c>
      <c r="AV730">
        <v>0</v>
      </c>
      <c r="AW730">
        <v>2</v>
      </c>
      <c r="AX730">
        <v>76149157</v>
      </c>
      <c r="AY730">
        <v>1</v>
      </c>
      <c r="AZ730">
        <v>0</v>
      </c>
      <c r="BA730">
        <v>742</v>
      </c>
      <c r="BB730">
        <v>0</v>
      </c>
      <c r="BC730">
        <v>0</v>
      </c>
      <c r="BD730">
        <v>0</v>
      </c>
      <c r="BE730">
        <v>0</v>
      </c>
      <c r="BF730">
        <v>0</v>
      </c>
      <c r="BG730">
        <v>0</v>
      </c>
      <c r="BH730">
        <v>0</v>
      </c>
      <c r="BI730">
        <v>0</v>
      </c>
      <c r="BJ730">
        <v>0</v>
      </c>
      <c r="BK730">
        <v>0</v>
      </c>
      <c r="BL730">
        <v>0</v>
      </c>
      <c r="BM730">
        <v>0</v>
      </c>
      <c r="BN730">
        <v>0</v>
      </c>
      <c r="BO730">
        <v>0</v>
      </c>
      <c r="BP730">
        <v>0</v>
      </c>
      <c r="BQ730">
        <v>0</v>
      </c>
      <c r="BR730">
        <v>0</v>
      </c>
      <c r="BS730">
        <v>0</v>
      </c>
      <c r="BT730">
        <v>0</v>
      </c>
      <c r="BU730">
        <v>0</v>
      </c>
      <c r="BV730">
        <v>0</v>
      </c>
      <c r="BW730">
        <v>0</v>
      </c>
      <c r="CX730">
        <f>Y730*Source!I314</f>
        <v>1.8480000000000001</v>
      </c>
      <c r="CY730">
        <f t="shared" si="87"/>
        <v>70</v>
      </c>
      <c r="CZ730">
        <f t="shared" si="88"/>
        <v>70</v>
      </c>
      <c r="DA730">
        <f t="shared" si="89"/>
        <v>1</v>
      </c>
      <c r="DB730">
        <f t="shared" si="85"/>
        <v>32.340000000000003</v>
      </c>
      <c r="DC730">
        <f t="shared" si="86"/>
        <v>0</v>
      </c>
    </row>
    <row r="731" spans="1:107" x14ac:dyDescent="0.2">
      <c r="A731">
        <f>ROW(Source!A314)</f>
        <v>314</v>
      </c>
      <c r="B731">
        <v>76147896</v>
      </c>
      <c r="C731">
        <v>76149131</v>
      </c>
      <c r="D731">
        <v>48976891</v>
      </c>
      <c r="E731">
        <v>1</v>
      </c>
      <c r="F731">
        <v>1</v>
      </c>
      <c r="G731">
        <v>1</v>
      </c>
      <c r="H731">
        <v>2</v>
      </c>
      <c r="I731" t="s">
        <v>877</v>
      </c>
      <c r="J731" t="s">
        <v>878</v>
      </c>
      <c r="K731" t="s">
        <v>879</v>
      </c>
      <c r="L731">
        <v>1368</v>
      </c>
      <c r="N731">
        <v>1011</v>
      </c>
      <c r="O731" t="s">
        <v>633</v>
      </c>
      <c r="P731" t="s">
        <v>633</v>
      </c>
      <c r="Q731">
        <v>1</v>
      </c>
      <c r="W731">
        <v>0</v>
      </c>
      <c r="X731">
        <v>500560821</v>
      </c>
      <c r="Y731">
        <v>0.97680000000000011</v>
      </c>
      <c r="AA731">
        <v>0</v>
      </c>
      <c r="AB731">
        <v>2.36</v>
      </c>
      <c r="AC731">
        <v>0</v>
      </c>
      <c r="AD731">
        <v>0</v>
      </c>
      <c r="AE731">
        <v>0</v>
      </c>
      <c r="AF731">
        <v>2.36</v>
      </c>
      <c r="AG731">
        <v>0</v>
      </c>
      <c r="AH731">
        <v>0</v>
      </c>
      <c r="AI731">
        <v>1</v>
      </c>
      <c r="AJ731">
        <v>1</v>
      </c>
      <c r="AK731">
        <v>1</v>
      </c>
      <c r="AL731">
        <v>1</v>
      </c>
      <c r="AN731">
        <v>0</v>
      </c>
      <c r="AO731">
        <v>1</v>
      </c>
      <c r="AP731">
        <v>1</v>
      </c>
      <c r="AQ731">
        <v>0</v>
      </c>
      <c r="AR731">
        <v>0</v>
      </c>
      <c r="AS731" t="s">
        <v>3</v>
      </c>
      <c r="AT731">
        <v>0.74</v>
      </c>
      <c r="AU731" t="s">
        <v>393</v>
      </c>
      <c r="AV731">
        <v>0</v>
      </c>
      <c r="AW731">
        <v>2</v>
      </c>
      <c r="AX731">
        <v>76149158</v>
      </c>
      <c r="AY731">
        <v>1</v>
      </c>
      <c r="AZ731">
        <v>0</v>
      </c>
      <c r="BA731">
        <v>743</v>
      </c>
      <c r="BB731">
        <v>0</v>
      </c>
      <c r="BC731">
        <v>0</v>
      </c>
      <c r="BD731">
        <v>0</v>
      </c>
      <c r="BE731">
        <v>0</v>
      </c>
      <c r="BF731">
        <v>0</v>
      </c>
      <c r="BG731">
        <v>0</v>
      </c>
      <c r="BH731">
        <v>0</v>
      </c>
      <c r="BI731">
        <v>0</v>
      </c>
      <c r="BJ731">
        <v>0</v>
      </c>
      <c r="BK731">
        <v>0</v>
      </c>
      <c r="BL731">
        <v>0</v>
      </c>
      <c r="BM731">
        <v>0</v>
      </c>
      <c r="BN731">
        <v>0</v>
      </c>
      <c r="BO731">
        <v>0</v>
      </c>
      <c r="BP731">
        <v>0</v>
      </c>
      <c r="BQ731">
        <v>0</v>
      </c>
      <c r="BR731">
        <v>0</v>
      </c>
      <c r="BS731">
        <v>0</v>
      </c>
      <c r="BT731">
        <v>0</v>
      </c>
      <c r="BU731">
        <v>0</v>
      </c>
      <c r="BV731">
        <v>0</v>
      </c>
      <c r="BW731">
        <v>0</v>
      </c>
      <c r="CX731">
        <f>Y731*Source!I314</f>
        <v>3.9072000000000005</v>
      </c>
      <c r="CY731">
        <f t="shared" si="87"/>
        <v>2.36</v>
      </c>
      <c r="CZ731">
        <f t="shared" si="88"/>
        <v>2.36</v>
      </c>
      <c r="DA731">
        <f t="shared" si="89"/>
        <v>1</v>
      </c>
      <c r="DB731">
        <f t="shared" si="85"/>
        <v>2.31</v>
      </c>
      <c r="DC731">
        <f t="shared" si="86"/>
        <v>0</v>
      </c>
    </row>
    <row r="732" spans="1:107" x14ac:dyDescent="0.2">
      <c r="A732">
        <f>ROW(Source!A314)</f>
        <v>314</v>
      </c>
      <c r="B732">
        <v>76147896</v>
      </c>
      <c r="C732">
        <v>76149131</v>
      </c>
      <c r="D732">
        <v>48976925</v>
      </c>
      <c r="E732">
        <v>1</v>
      </c>
      <c r="F732">
        <v>1</v>
      </c>
      <c r="G732">
        <v>1</v>
      </c>
      <c r="H732">
        <v>2</v>
      </c>
      <c r="I732" t="s">
        <v>857</v>
      </c>
      <c r="J732" t="s">
        <v>858</v>
      </c>
      <c r="K732" t="s">
        <v>859</v>
      </c>
      <c r="L732">
        <v>1368</v>
      </c>
      <c r="N732">
        <v>1011</v>
      </c>
      <c r="O732" t="s">
        <v>633</v>
      </c>
      <c r="P732" t="s">
        <v>633</v>
      </c>
      <c r="Q732">
        <v>1</v>
      </c>
      <c r="W732">
        <v>0</v>
      </c>
      <c r="X732">
        <v>138925376</v>
      </c>
      <c r="Y732">
        <v>1.056</v>
      </c>
      <c r="AA732">
        <v>0</v>
      </c>
      <c r="AB732">
        <v>2.08</v>
      </c>
      <c r="AC732">
        <v>0</v>
      </c>
      <c r="AD732">
        <v>0</v>
      </c>
      <c r="AE732">
        <v>0</v>
      </c>
      <c r="AF732">
        <v>2.08</v>
      </c>
      <c r="AG732">
        <v>0</v>
      </c>
      <c r="AH732">
        <v>0</v>
      </c>
      <c r="AI732">
        <v>1</v>
      </c>
      <c r="AJ732">
        <v>1</v>
      </c>
      <c r="AK732">
        <v>1</v>
      </c>
      <c r="AL732">
        <v>1</v>
      </c>
      <c r="AN732">
        <v>0</v>
      </c>
      <c r="AO732">
        <v>1</v>
      </c>
      <c r="AP732">
        <v>1</v>
      </c>
      <c r="AQ732">
        <v>0</v>
      </c>
      <c r="AR732">
        <v>0</v>
      </c>
      <c r="AS732" t="s">
        <v>3</v>
      </c>
      <c r="AT732">
        <v>0.8</v>
      </c>
      <c r="AU732" t="s">
        <v>393</v>
      </c>
      <c r="AV732">
        <v>0</v>
      </c>
      <c r="AW732">
        <v>2</v>
      </c>
      <c r="AX732">
        <v>76149159</v>
      </c>
      <c r="AY732">
        <v>1</v>
      </c>
      <c r="AZ732">
        <v>0</v>
      </c>
      <c r="BA732">
        <v>744</v>
      </c>
      <c r="BB732">
        <v>0</v>
      </c>
      <c r="BC732">
        <v>0</v>
      </c>
      <c r="BD732">
        <v>0</v>
      </c>
      <c r="BE732">
        <v>0</v>
      </c>
      <c r="BF732">
        <v>0</v>
      </c>
      <c r="BG732">
        <v>0</v>
      </c>
      <c r="BH732">
        <v>0</v>
      </c>
      <c r="BI732">
        <v>0</v>
      </c>
      <c r="BJ732">
        <v>0</v>
      </c>
      <c r="BK732">
        <v>0</v>
      </c>
      <c r="BL732">
        <v>0</v>
      </c>
      <c r="BM732">
        <v>0</v>
      </c>
      <c r="BN732">
        <v>0</v>
      </c>
      <c r="BO732">
        <v>0</v>
      </c>
      <c r="BP732">
        <v>0</v>
      </c>
      <c r="BQ732">
        <v>0</v>
      </c>
      <c r="BR732">
        <v>0</v>
      </c>
      <c r="BS732">
        <v>0</v>
      </c>
      <c r="BT732">
        <v>0</v>
      </c>
      <c r="BU732">
        <v>0</v>
      </c>
      <c r="BV732">
        <v>0</v>
      </c>
      <c r="BW732">
        <v>0</v>
      </c>
      <c r="CX732">
        <f>Y732*Source!I314</f>
        <v>4.2240000000000002</v>
      </c>
      <c r="CY732">
        <f t="shared" si="87"/>
        <v>2.08</v>
      </c>
      <c r="CZ732">
        <f t="shared" si="88"/>
        <v>2.08</v>
      </c>
      <c r="DA732">
        <f t="shared" si="89"/>
        <v>1</v>
      </c>
      <c r="DB732">
        <f t="shared" si="85"/>
        <v>2.1911999999999998</v>
      </c>
      <c r="DC732">
        <f t="shared" si="86"/>
        <v>0</v>
      </c>
    </row>
    <row r="733" spans="1:107" x14ac:dyDescent="0.2">
      <c r="A733">
        <f>ROW(Source!A314)</f>
        <v>314</v>
      </c>
      <c r="B733">
        <v>76147896</v>
      </c>
      <c r="C733">
        <v>76149131</v>
      </c>
      <c r="D733">
        <v>48976986</v>
      </c>
      <c r="E733">
        <v>1</v>
      </c>
      <c r="F733">
        <v>1</v>
      </c>
      <c r="G733">
        <v>1</v>
      </c>
      <c r="H733">
        <v>2</v>
      </c>
      <c r="I733" t="s">
        <v>880</v>
      </c>
      <c r="J733" t="s">
        <v>881</v>
      </c>
      <c r="K733" t="s">
        <v>882</v>
      </c>
      <c r="L733">
        <v>1368</v>
      </c>
      <c r="N733">
        <v>1011</v>
      </c>
      <c r="O733" t="s">
        <v>633</v>
      </c>
      <c r="P733" t="s">
        <v>633</v>
      </c>
      <c r="Q733">
        <v>1</v>
      </c>
      <c r="W733">
        <v>0</v>
      </c>
      <c r="X733">
        <v>1480237401</v>
      </c>
      <c r="Y733">
        <v>9.240000000000001E-2</v>
      </c>
      <c r="AA733">
        <v>0</v>
      </c>
      <c r="AB733">
        <v>6.82</v>
      </c>
      <c r="AC733">
        <v>0</v>
      </c>
      <c r="AD733">
        <v>0</v>
      </c>
      <c r="AE733">
        <v>0</v>
      </c>
      <c r="AF733">
        <v>6.82</v>
      </c>
      <c r="AG733">
        <v>0</v>
      </c>
      <c r="AH733">
        <v>0</v>
      </c>
      <c r="AI733">
        <v>1</v>
      </c>
      <c r="AJ733">
        <v>1</v>
      </c>
      <c r="AK733">
        <v>1</v>
      </c>
      <c r="AL733">
        <v>1</v>
      </c>
      <c r="AN733">
        <v>0</v>
      </c>
      <c r="AO733">
        <v>1</v>
      </c>
      <c r="AP733">
        <v>1</v>
      </c>
      <c r="AQ733">
        <v>0</v>
      </c>
      <c r="AR733">
        <v>0</v>
      </c>
      <c r="AS733" t="s">
        <v>3</v>
      </c>
      <c r="AT733">
        <v>7.0000000000000007E-2</v>
      </c>
      <c r="AU733" t="s">
        <v>393</v>
      </c>
      <c r="AV733">
        <v>0</v>
      </c>
      <c r="AW733">
        <v>2</v>
      </c>
      <c r="AX733">
        <v>76149160</v>
      </c>
      <c r="AY733">
        <v>1</v>
      </c>
      <c r="AZ733">
        <v>0</v>
      </c>
      <c r="BA733">
        <v>745</v>
      </c>
      <c r="BB733">
        <v>0</v>
      </c>
      <c r="BC733">
        <v>0</v>
      </c>
      <c r="BD733">
        <v>0</v>
      </c>
      <c r="BE733">
        <v>0</v>
      </c>
      <c r="BF733">
        <v>0</v>
      </c>
      <c r="BG733">
        <v>0</v>
      </c>
      <c r="BH733">
        <v>0</v>
      </c>
      <c r="BI733">
        <v>0</v>
      </c>
      <c r="BJ733">
        <v>0</v>
      </c>
      <c r="BK733">
        <v>0</v>
      </c>
      <c r="BL733">
        <v>0</v>
      </c>
      <c r="BM733">
        <v>0</v>
      </c>
      <c r="BN733">
        <v>0</v>
      </c>
      <c r="BO733">
        <v>0</v>
      </c>
      <c r="BP733">
        <v>0</v>
      </c>
      <c r="BQ733">
        <v>0</v>
      </c>
      <c r="BR733">
        <v>0</v>
      </c>
      <c r="BS733">
        <v>0</v>
      </c>
      <c r="BT733">
        <v>0</v>
      </c>
      <c r="BU733">
        <v>0</v>
      </c>
      <c r="BV733">
        <v>0</v>
      </c>
      <c r="BW733">
        <v>0</v>
      </c>
      <c r="CX733">
        <f>Y733*Source!I314</f>
        <v>0.36960000000000004</v>
      </c>
      <c r="CY733">
        <f t="shared" si="87"/>
        <v>6.82</v>
      </c>
      <c r="CZ733">
        <f t="shared" si="88"/>
        <v>6.82</v>
      </c>
      <c r="DA733">
        <f t="shared" si="89"/>
        <v>1</v>
      </c>
      <c r="DB733">
        <f t="shared" si="85"/>
        <v>0.63360000000000005</v>
      </c>
      <c r="DC733">
        <f t="shared" si="86"/>
        <v>0</v>
      </c>
    </row>
    <row r="734" spans="1:107" x14ac:dyDescent="0.2">
      <c r="A734">
        <f>ROW(Source!A314)</f>
        <v>314</v>
      </c>
      <c r="B734">
        <v>76147896</v>
      </c>
      <c r="C734">
        <v>76149131</v>
      </c>
      <c r="D734">
        <v>48977013</v>
      </c>
      <c r="E734">
        <v>1</v>
      </c>
      <c r="F734">
        <v>1</v>
      </c>
      <c r="G734">
        <v>1</v>
      </c>
      <c r="H734">
        <v>2</v>
      </c>
      <c r="I734" t="s">
        <v>883</v>
      </c>
      <c r="J734" t="s">
        <v>884</v>
      </c>
      <c r="K734" t="s">
        <v>885</v>
      </c>
      <c r="L734">
        <v>1368</v>
      </c>
      <c r="N734">
        <v>1011</v>
      </c>
      <c r="O734" t="s">
        <v>633</v>
      </c>
      <c r="P734" t="s">
        <v>633</v>
      </c>
      <c r="Q734">
        <v>1</v>
      </c>
      <c r="W734">
        <v>0</v>
      </c>
      <c r="X734">
        <v>-662225104</v>
      </c>
      <c r="Y734">
        <v>0.46200000000000002</v>
      </c>
      <c r="AA734">
        <v>0</v>
      </c>
      <c r="AB734">
        <v>16.920000000000002</v>
      </c>
      <c r="AC734">
        <v>10.06</v>
      </c>
      <c r="AD734">
        <v>0</v>
      </c>
      <c r="AE734">
        <v>0</v>
      </c>
      <c r="AF734">
        <v>16.920000000000002</v>
      </c>
      <c r="AG734">
        <v>10.06</v>
      </c>
      <c r="AH734">
        <v>0</v>
      </c>
      <c r="AI734">
        <v>1</v>
      </c>
      <c r="AJ734">
        <v>1</v>
      </c>
      <c r="AK734">
        <v>1</v>
      </c>
      <c r="AL734">
        <v>1</v>
      </c>
      <c r="AN734">
        <v>0</v>
      </c>
      <c r="AO734">
        <v>1</v>
      </c>
      <c r="AP734">
        <v>1</v>
      </c>
      <c r="AQ734">
        <v>0</v>
      </c>
      <c r="AR734">
        <v>0</v>
      </c>
      <c r="AS734" t="s">
        <v>3</v>
      </c>
      <c r="AT734">
        <v>0.35</v>
      </c>
      <c r="AU734" t="s">
        <v>393</v>
      </c>
      <c r="AV734">
        <v>0</v>
      </c>
      <c r="AW734">
        <v>2</v>
      </c>
      <c r="AX734">
        <v>76149161</v>
      </c>
      <c r="AY734">
        <v>1</v>
      </c>
      <c r="AZ734">
        <v>0</v>
      </c>
      <c r="BA734">
        <v>746</v>
      </c>
      <c r="BB734">
        <v>0</v>
      </c>
      <c r="BC734">
        <v>0</v>
      </c>
      <c r="BD734">
        <v>0</v>
      </c>
      <c r="BE734">
        <v>0</v>
      </c>
      <c r="BF734">
        <v>0</v>
      </c>
      <c r="BG734">
        <v>0</v>
      </c>
      <c r="BH734">
        <v>0</v>
      </c>
      <c r="BI734">
        <v>0</v>
      </c>
      <c r="BJ734">
        <v>0</v>
      </c>
      <c r="BK734">
        <v>0</v>
      </c>
      <c r="BL734">
        <v>0</v>
      </c>
      <c r="BM734">
        <v>0</v>
      </c>
      <c r="BN734">
        <v>0</v>
      </c>
      <c r="BO734">
        <v>0</v>
      </c>
      <c r="BP734">
        <v>0</v>
      </c>
      <c r="BQ734">
        <v>0</v>
      </c>
      <c r="BR734">
        <v>0</v>
      </c>
      <c r="BS734">
        <v>0</v>
      </c>
      <c r="BT734">
        <v>0</v>
      </c>
      <c r="BU734">
        <v>0</v>
      </c>
      <c r="BV734">
        <v>0</v>
      </c>
      <c r="BW734">
        <v>0</v>
      </c>
      <c r="CX734">
        <f>Y734*Source!I314</f>
        <v>1.8480000000000001</v>
      </c>
      <c r="CY734">
        <f t="shared" si="87"/>
        <v>16.920000000000002</v>
      </c>
      <c r="CZ734">
        <f t="shared" si="88"/>
        <v>16.920000000000002</v>
      </c>
      <c r="DA734">
        <f t="shared" si="89"/>
        <v>1</v>
      </c>
      <c r="DB734">
        <f t="shared" si="85"/>
        <v>7.8144</v>
      </c>
      <c r="DC734">
        <f t="shared" si="86"/>
        <v>4.6463999999999999</v>
      </c>
    </row>
    <row r="735" spans="1:107" x14ac:dyDescent="0.2">
      <c r="A735">
        <f>ROW(Source!A314)</f>
        <v>314</v>
      </c>
      <c r="B735">
        <v>76147896</v>
      </c>
      <c r="C735">
        <v>76149131</v>
      </c>
      <c r="D735">
        <v>48977014</v>
      </c>
      <c r="E735">
        <v>1</v>
      </c>
      <c r="F735">
        <v>1</v>
      </c>
      <c r="G735">
        <v>1</v>
      </c>
      <c r="H735">
        <v>2</v>
      </c>
      <c r="I735" t="s">
        <v>886</v>
      </c>
      <c r="J735" t="s">
        <v>887</v>
      </c>
      <c r="K735" t="s">
        <v>888</v>
      </c>
      <c r="L735">
        <v>1368</v>
      </c>
      <c r="N735">
        <v>1011</v>
      </c>
      <c r="O735" t="s">
        <v>633</v>
      </c>
      <c r="P735" t="s">
        <v>633</v>
      </c>
      <c r="Q735">
        <v>1</v>
      </c>
      <c r="W735">
        <v>0</v>
      </c>
      <c r="X735">
        <v>1229244272</v>
      </c>
      <c r="Y735">
        <v>0.46200000000000002</v>
      </c>
      <c r="AA735">
        <v>0</v>
      </c>
      <c r="AB735">
        <v>56.24</v>
      </c>
      <c r="AC735">
        <v>10.06</v>
      </c>
      <c r="AD735">
        <v>0</v>
      </c>
      <c r="AE735">
        <v>0</v>
      </c>
      <c r="AF735">
        <v>56.24</v>
      </c>
      <c r="AG735">
        <v>10.06</v>
      </c>
      <c r="AH735">
        <v>0</v>
      </c>
      <c r="AI735">
        <v>1</v>
      </c>
      <c r="AJ735">
        <v>1</v>
      </c>
      <c r="AK735">
        <v>1</v>
      </c>
      <c r="AL735">
        <v>1</v>
      </c>
      <c r="AN735">
        <v>0</v>
      </c>
      <c r="AO735">
        <v>1</v>
      </c>
      <c r="AP735">
        <v>1</v>
      </c>
      <c r="AQ735">
        <v>0</v>
      </c>
      <c r="AR735">
        <v>0</v>
      </c>
      <c r="AS735" t="s">
        <v>3</v>
      </c>
      <c r="AT735">
        <v>0.35</v>
      </c>
      <c r="AU735" t="s">
        <v>393</v>
      </c>
      <c r="AV735">
        <v>0</v>
      </c>
      <c r="AW735">
        <v>2</v>
      </c>
      <c r="AX735">
        <v>76149162</v>
      </c>
      <c r="AY735">
        <v>1</v>
      </c>
      <c r="AZ735">
        <v>0</v>
      </c>
      <c r="BA735">
        <v>747</v>
      </c>
      <c r="BB735">
        <v>0</v>
      </c>
      <c r="BC735">
        <v>0</v>
      </c>
      <c r="BD735">
        <v>0</v>
      </c>
      <c r="BE735">
        <v>0</v>
      </c>
      <c r="BF735">
        <v>0</v>
      </c>
      <c r="BG735">
        <v>0</v>
      </c>
      <c r="BH735">
        <v>0</v>
      </c>
      <c r="BI735">
        <v>0</v>
      </c>
      <c r="BJ735">
        <v>0</v>
      </c>
      <c r="BK735">
        <v>0</v>
      </c>
      <c r="BL735">
        <v>0</v>
      </c>
      <c r="BM735">
        <v>0</v>
      </c>
      <c r="BN735">
        <v>0</v>
      </c>
      <c r="BO735">
        <v>0</v>
      </c>
      <c r="BP735">
        <v>0</v>
      </c>
      <c r="BQ735">
        <v>0</v>
      </c>
      <c r="BR735">
        <v>0</v>
      </c>
      <c r="BS735">
        <v>0</v>
      </c>
      <c r="BT735">
        <v>0</v>
      </c>
      <c r="BU735">
        <v>0</v>
      </c>
      <c r="BV735">
        <v>0</v>
      </c>
      <c r="BW735">
        <v>0</v>
      </c>
      <c r="CX735">
        <f>Y735*Source!I314</f>
        <v>1.8480000000000001</v>
      </c>
      <c r="CY735">
        <f t="shared" si="87"/>
        <v>56.24</v>
      </c>
      <c r="CZ735">
        <f t="shared" si="88"/>
        <v>56.24</v>
      </c>
      <c r="DA735">
        <f t="shared" si="89"/>
        <v>1</v>
      </c>
      <c r="DB735">
        <f t="shared" si="85"/>
        <v>25.977599999999999</v>
      </c>
      <c r="DC735">
        <f t="shared" si="86"/>
        <v>4.6463999999999999</v>
      </c>
    </row>
    <row r="736" spans="1:107" x14ac:dyDescent="0.2">
      <c r="A736">
        <f>ROW(Source!A314)</f>
        <v>314</v>
      </c>
      <c r="B736">
        <v>76147896</v>
      </c>
      <c r="C736">
        <v>76149131</v>
      </c>
      <c r="D736">
        <v>48977174</v>
      </c>
      <c r="E736">
        <v>1</v>
      </c>
      <c r="F736">
        <v>1</v>
      </c>
      <c r="G736">
        <v>1</v>
      </c>
      <c r="H736">
        <v>2</v>
      </c>
      <c r="I736" t="s">
        <v>676</v>
      </c>
      <c r="J736" t="s">
        <v>677</v>
      </c>
      <c r="K736" t="s">
        <v>678</v>
      </c>
      <c r="L736">
        <v>1368</v>
      </c>
      <c r="N736">
        <v>1011</v>
      </c>
      <c r="O736" t="s">
        <v>633</v>
      </c>
      <c r="P736" t="s">
        <v>633</v>
      </c>
      <c r="Q736">
        <v>1</v>
      </c>
      <c r="W736">
        <v>0</v>
      </c>
      <c r="X736">
        <v>82797005</v>
      </c>
      <c r="Y736">
        <v>1.3200000000000002E-2</v>
      </c>
      <c r="AA736">
        <v>0</v>
      </c>
      <c r="AB736">
        <v>87.17</v>
      </c>
      <c r="AC736">
        <v>11.6</v>
      </c>
      <c r="AD736">
        <v>0</v>
      </c>
      <c r="AE736">
        <v>0</v>
      </c>
      <c r="AF736">
        <v>87.17</v>
      </c>
      <c r="AG736">
        <v>11.6</v>
      </c>
      <c r="AH736">
        <v>0</v>
      </c>
      <c r="AI736">
        <v>1</v>
      </c>
      <c r="AJ736">
        <v>1</v>
      </c>
      <c r="AK736">
        <v>1</v>
      </c>
      <c r="AL736">
        <v>1</v>
      </c>
      <c r="AN736">
        <v>0</v>
      </c>
      <c r="AO736">
        <v>1</v>
      </c>
      <c r="AP736">
        <v>1</v>
      </c>
      <c r="AQ736">
        <v>0</v>
      </c>
      <c r="AR736">
        <v>0</v>
      </c>
      <c r="AS736" t="s">
        <v>3</v>
      </c>
      <c r="AT736">
        <v>0.01</v>
      </c>
      <c r="AU736" t="s">
        <v>393</v>
      </c>
      <c r="AV736">
        <v>0</v>
      </c>
      <c r="AW736">
        <v>2</v>
      </c>
      <c r="AX736">
        <v>76149163</v>
      </c>
      <c r="AY736">
        <v>1</v>
      </c>
      <c r="AZ736">
        <v>0</v>
      </c>
      <c r="BA736">
        <v>748</v>
      </c>
      <c r="BB736">
        <v>0</v>
      </c>
      <c r="BC736">
        <v>0</v>
      </c>
      <c r="BD736">
        <v>0</v>
      </c>
      <c r="BE736">
        <v>0</v>
      </c>
      <c r="BF736">
        <v>0</v>
      </c>
      <c r="BG736">
        <v>0</v>
      </c>
      <c r="BH736">
        <v>0</v>
      </c>
      <c r="BI736">
        <v>0</v>
      </c>
      <c r="BJ736">
        <v>0</v>
      </c>
      <c r="BK736">
        <v>0</v>
      </c>
      <c r="BL736">
        <v>0</v>
      </c>
      <c r="BM736">
        <v>0</v>
      </c>
      <c r="BN736">
        <v>0</v>
      </c>
      <c r="BO736">
        <v>0</v>
      </c>
      <c r="BP736">
        <v>0</v>
      </c>
      <c r="BQ736">
        <v>0</v>
      </c>
      <c r="BR736">
        <v>0</v>
      </c>
      <c r="BS736">
        <v>0</v>
      </c>
      <c r="BT736">
        <v>0</v>
      </c>
      <c r="BU736">
        <v>0</v>
      </c>
      <c r="BV736">
        <v>0</v>
      </c>
      <c r="BW736">
        <v>0</v>
      </c>
      <c r="CX736">
        <f>Y736*Source!I314</f>
        <v>5.2800000000000007E-2</v>
      </c>
      <c r="CY736">
        <f t="shared" si="87"/>
        <v>87.17</v>
      </c>
      <c r="CZ736">
        <f t="shared" si="88"/>
        <v>87.17</v>
      </c>
      <c r="DA736">
        <f t="shared" si="89"/>
        <v>1</v>
      </c>
      <c r="DB736">
        <f t="shared" si="85"/>
        <v>1.1484000000000001</v>
      </c>
      <c r="DC736">
        <f t="shared" si="86"/>
        <v>0.15840000000000001</v>
      </c>
    </row>
    <row r="737" spans="1:107" x14ac:dyDescent="0.2">
      <c r="A737">
        <f>ROW(Source!A314)</f>
        <v>314</v>
      </c>
      <c r="B737">
        <v>76147896</v>
      </c>
      <c r="C737">
        <v>76149131</v>
      </c>
      <c r="D737">
        <v>48900730</v>
      </c>
      <c r="E737">
        <v>1</v>
      </c>
      <c r="F737">
        <v>1</v>
      </c>
      <c r="G737">
        <v>1</v>
      </c>
      <c r="H737">
        <v>3</v>
      </c>
      <c r="I737" t="s">
        <v>889</v>
      </c>
      <c r="J737" t="s">
        <v>890</v>
      </c>
      <c r="K737" t="s">
        <v>891</v>
      </c>
      <c r="L737">
        <v>1348</v>
      </c>
      <c r="N737">
        <v>1009</v>
      </c>
      <c r="O737" t="s">
        <v>362</v>
      </c>
      <c r="P737" t="s">
        <v>362</v>
      </c>
      <c r="Q737">
        <v>1000</v>
      </c>
      <c r="W737">
        <v>0</v>
      </c>
      <c r="X737">
        <v>-2112715159</v>
      </c>
      <c r="Y737">
        <v>3.0000000000000001E-5</v>
      </c>
      <c r="AA737">
        <v>6667</v>
      </c>
      <c r="AB737">
        <v>0</v>
      </c>
      <c r="AC737">
        <v>0</v>
      </c>
      <c r="AD737">
        <v>0</v>
      </c>
      <c r="AE737">
        <v>6667</v>
      </c>
      <c r="AF737">
        <v>0</v>
      </c>
      <c r="AG737">
        <v>0</v>
      </c>
      <c r="AH737">
        <v>0</v>
      </c>
      <c r="AI737">
        <v>1</v>
      </c>
      <c r="AJ737">
        <v>1</v>
      </c>
      <c r="AK737">
        <v>1</v>
      </c>
      <c r="AL737">
        <v>1</v>
      </c>
      <c r="AN737">
        <v>0</v>
      </c>
      <c r="AO737">
        <v>1</v>
      </c>
      <c r="AP737">
        <v>0</v>
      </c>
      <c r="AQ737">
        <v>0</v>
      </c>
      <c r="AR737">
        <v>0</v>
      </c>
      <c r="AS737" t="s">
        <v>3</v>
      </c>
      <c r="AT737">
        <v>3.0000000000000001E-5</v>
      </c>
      <c r="AU737" t="s">
        <v>3</v>
      </c>
      <c r="AV737">
        <v>0</v>
      </c>
      <c r="AW737">
        <v>2</v>
      </c>
      <c r="AX737">
        <v>76149164</v>
      </c>
      <c r="AY737">
        <v>1</v>
      </c>
      <c r="AZ737">
        <v>0</v>
      </c>
      <c r="BA737">
        <v>749</v>
      </c>
      <c r="BB737">
        <v>0</v>
      </c>
      <c r="BC737">
        <v>0</v>
      </c>
      <c r="BD737">
        <v>0</v>
      </c>
      <c r="BE737">
        <v>0</v>
      </c>
      <c r="BF737">
        <v>0</v>
      </c>
      <c r="BG737">
        <v>0</v>
      </c>
      <c r="BH737">
        <v>0</v>
      </c>
      <c r="BI737">
        <v>0</v>
      </c>
      <c r="BJ737">
        <v>0</v>
      </c>
      <c r="BK737">
        <v>0</v>
      </c>
      <c r="BL737">
        <v>0</v>
      </c>
      <c r="BM737">
        <v>0</v>
      </c>
      <c r="BN737">
        <v>0</v>
      </c>
      <c r="BO737">
        <v>0</v>
      </c>
      <c r="BP737">
        <v>0</v>
      </c>
      <c r="BQ737">
        <v>0</v>
      </c>
      <c r="BR737">
        <v>0</v>
      </c>
      <c r="BS737">
        <v>0</v>
      </c>
      <c r="BT737">
        <v>0</v>
      </c>
      <c r="BU737">
        <v>0</v>
      </c>
      <c r="BV737">
        <v>0</v>
      </c>
      <c r="BW737">
        <v>0</v>
      </c>
      <c r="CX737">
        <f>Y737*Source!I314</f>
        <v>1.2E-4</v>
      </c>
      <c r="CY737">
        <f t="shared" ref="CY737:CY748" si="90">AA737</f>
        <v>6667</v>
      </c>
      <c r="CZ737">
        <f t="shared" ref="CZ737:CZ748" si="91">AE737</f>
        <v>6667</v>
      </c>
      <c r="DA737">
        <f t="shared" ref="DA737:DA748" si="92">AI737</f>
        <v>1</v>
      </c>
      <c r="DB737">
        <f t="shared" ref="DB737:DB748" si="93">ROUND(ROUND(AT737*CZ737,2),6)</f>
        <v>0.2</v>
      </c>
      <c r="DC737">
        <f t="shared" ref="DC737:DC748" si="94">ROUND(ROUND(AT737*AG737,2),6)</f>
        <v>0</v>
      </c>
    </row>
    <row r="738" spans="1:107" x14ac:dyDescent="0.2">
      <c r="A738">
        <f>ROW(Source!A314)</f>
        <v>314</v>
      </c>
      <c r="B738">
        <v>76147896</v>
      </c>
      <c r="C738">
        <v>76149131</v>
      </c>
      <c r="D738">
        <v>48907561</v>
      </c>
      <c r="E738">
        <v>1</v>
      </c>
      <c r="F738">
        <v>1</v>
      </c>
      <c r="G738">
        <v>1</v>
      </c>
      <c r="H738">
        <v>3</v>
      </c>
      <c r="I738" t="s">
        <v>892</v>
      </c>
      <c r="J738" t="s">
        <v>893</v>
      </c>
      <c r="K738" t="s">
        <v>894</v>
      </c>
      <c r="L738">
        <v>1348</v>
      </c>
      <c r="N738">
        <v>1009</v>
      </c>
      <c r="O738" t="s">
        <v>362</v>
      </c>
      <c r="P738" t="s">
        <v>362</v>
      </c>
      <c r="Q738">
        <v>1000</v>
      </c>
      <c r="W738">
        <v>0</v>
      </c>
      <c r="X738">
        <v>1112582913</v>
      </c>
      <c r="Y738">
        <v>3.0000000000000001E-3</v>
      </c>
      <c r="AA738">
        <v>13500.28</v>
      </c>
      <c r="AB738">
        <v>0</v>
      </c>
      <c r="AC738">
        <v>0</v>
      </c>
      <c r="AD738">
        <v>0</v>
      </c>
      <c r="AE738">
        <v>13500.28</v>
      </c>
      <c r="AF738">
        <v>0</v>
      </c>
      <c r="AG738">
        <v>0</v>
      </c>
      <c r="AH738">
        <v>0</v>
      </c>
      <c r="AI738">
        <v>1</v>
      </c>
      <c r="AJ738">
        <v>1</v>
      </c>
      <c r="AK738">
        <v>1</v>
      </c>
      <c r="AL738">
        <v>1</v>
      </c>
      <c r="AN738">
        <v>0</v>
      </c>
      <c r="AO738">
        <v>1</v>
      </c>
      <c r="AP738">
        <v>0</v>
      </c>
      <c r="AQ738">
        <v>0</v>
      </c>
      <c r="AR738">
        <v>0</v>
      </c>
      <c r="AS738" t="s">
        <v>3</v>
      </c>
      <c r="AT738">
        <v>3.0000000000000001E-3</v>
      </c>
      <c r="AU738" t="s">
        <v>3</v>
      </c>
      <c r="AV738">
        <v>0</v>
      </c>
      <c r="AW738">
        <v>2</v>
      </c>
      <c r="AX738">
        <v>76149165</v>
      </c>
      <c r="AY738">
        <v>1</v>
      </c>
      <c r="AZ738">
        <v>0</v>
      </c>
      <c r="BA738">
        <v>750</v>
      </c>
      <c r="BB738">
        <v>0</v>
      </c>
      <c r="BC738">
        <v>0</v>
      </c>
      <c r="BD738">
        <v>0</v>
      </c>
      <c r="BE738">
        <v>0</v>
      </c>
      <c r="BF738">
        <v>0</v>
      </c>
      <c r="BG738">
        <v>0</v>
      </c>
      <c r="BH738">
        <v>0</v>
      </c>
      <c r="BI738">
        <v>0</v>
      </c>
      <c r="BJ738">
        <v>0</v>
      </c>
      <c r="BK738">
        <v>0</v>
      </c>
      <c r="BL738">
        <v>0</v>
      </c>
      <c r="BM738">
        <v>0</v>
      </c>
      <c r="BN738">
        <v>0</v>
      </c>
      <c r="BO738">
        <v>0</v>
      </c>
      <c r="BP738">
        <v>0</v>
      </c>
      <c r="BQ738">
        <v>0</v>
      </c>
      <c r="BR738">
        <v>0</v>
      </c>
      <c r="BS738">
        <v>0</v>
      </c>
      <c r="BT738">
        <v>0</v>
      </c>
      <c r="BU738">
        <v>0</v>
      </c>
      <c r="BV738">
        <v>0</v>
      </c>
      <c r="BW738">
        <v>0</v>
      </c>
      <c r="CX738">
        <f>Y738*Source!I314</f>
        <v>1.2E-2</v>
      </c>
      <c r="CY738">
        <f t="shared" si="90"/>
        <v>13500.28</v>
      </c>
      <c r="CZ738">
        <f t="shared" si="91"/>
        <v>13500.28</v>
      </c>
      <c r="DA738">
        <f t="shared" si="92"/>
        <v>1</v>
      </c>
      <c r="DB738">
        <f t="shared" si="93"/>
        <v>40.5</v>
      </c>
      <c r="DC738">
        <f t="shared" si="94"/>
        <v>0</v>
      </c>
    </row>
    <row r="739" spans="1:107" x14ac:dyDescent="0.2">
      <c r="A739">
        <f>ROW(Source!A314)</f>
        <v>314</v>
      </c>
      <c r="B739">
        <v>76147896</v>
      </c>
      <c r="C739">
        <v>76149131</v>
      </c>
      <c r="D739">
        <v>48907032</v>
      </c>
      <c r="E739">
        <v>1</v>
      </c>
      <c r="F739">
        <v>1</v>
      </c>
      <c r="G739">
        <v>1</v>
      </c>
      <c r="H739">
        <v>3</v>
      </c>
      <c r="I739" t="s">
        <v>798</v>
      </c>
      <c r="J739" t="s">
        <v>799</v>
      </c>
      <c r="K739" t="s">
        <v>800</v>
      </c>
      <c r="L739">
        <v>1348</v>
      </c>
      <c r="N739">
        <v>1009</v>
      </c>
      <c r="O739" t="s">
        <v>362</v>
      </c>
      <c r="P739" t="s">
        <v>362</v>
      </c>
      <c r="Q739">
        <v>1000</v>
      </c>
      <c r="W739">
        <v>0</v>
      </c>
      <c r="X739">
        <v>328696185</v>
      </c>
      <c r="Y739">
        <v>4.4999999999999999E-4</v>
      </c>
      <c r="AA739">
        <v>10315.01</v>
      </c>
      <c r="AB739">
        <v>0</v>
      </c>
      <c r="AC739">
        <v>0</v>
      </c>
      <c r="AD739">
        <v>0</v>
      </c>
      <c r="AE739">
        <v>10315.01</v>
      </c>
      <c r="AF739">
        <v>0</v>
      </c>
      <c r="AG739">
        <v>0</v>
      </c>
      <c r="AH739">
        <v>0</v>
      </c>
      <c r="AI739">
        <v>1</v>
      </c>
      <c r="AJ739">
        <v>1</v>
      </c>
      <c r="AK739">
        <v>1</v>
      </c>
      <c r="AL739">
        <v>1</v>
      </c>
      <c r="AN739">
        <v>0</v>
      </c>
      <c r="AO739">
        <v>1</v>
      </c>
      <c r="AP739">
        <v>0</v>
      </c>
      <c r="AQ739">
        <v>0</v>
      </c>
      <c r="AR739">
        <v>0</v>
      </c>
      <c r="AS739" t="s">
        <v>3</v>
      </c>
      <c r="AT739">
        <v>4.4999999999999999E-4</v>
      </c>
      <c r="AU739" t="s">
        <v>3</v>
      </c>
      <c r="AV739">
        <v>0</v>
      </c>
      <c r="AW739">
        <v>2</v>
      </c>
      <c r="AX739">
        <v>76149166</v>
      </c>
      <c r="AY739">
        <v>1</v>
      </c>
      <c r="AZ739">
        <v>0</v>
      </c>
      <c r="BA739">
        <v>751</v>
      </c>
      <c r="BB739">
        <v>0</v>
      </c>
      <c r="BC739">
        <v>0</v>
      </c>
      <c r="BD739">
        <v>0</v>
      </c>
      <c r="BE739">
        <v>0</v>
      </c>
      <c r="BF739">
        <v>0</v>
      </c>
      <c r="BG739">
        <v>0</v>
      </c>
      <c r="BH739">
        <v>0</v>
      </c>
      <c r="BI739">
        <v>0</v>
      </c>
      <c r="BJ739">
        <v>0</v>
      </c>
      <c r="BK739">
        <v>0</v>
      </c>
      <c r="BL739">
        <v>0</v>
      </c>
      <c r="BM739">
        <v>0</v>
      </c>
      <c r="BN739">
        <v>0</v>
      </c>
      <c r="BO739">
        <v>0</v>
      </c>
      <c r="BP739">
        <v>0</v>
      </c>
      <c r="BQ739">
        <v>0</v>
      </c>
      <c r="BR739">
        <v>0</v>
      </c>
      <c r="BS739">
        <v>0</v>
      </c>
      <c r="BT739">
        <v>0</v>
      </c>
      <c r="BU739">
        <v>0</v>
      </c>
      <c r="BV739">
        <v>0</v>
      </c>
      <c r="BW739">
        <v>0</v>
      </c>
      <c r="CX739">
        <f>Y739*Source!I314</f>
        <v>1.8E-3</v>
      </c>
      <c r="CY739">
        <f t="shared" si="90"/>
        <v>10315.01</v>
      </c>
      <c r="CZ739">
        <f t="shared" si="91"/>
        <v>10315.01</v>
      </c>
      <c r="DA739">
        <f t="shared" si="92"/>
        <v>1</v>
      </c>
      <c r="DB739">
        <f t="shared" si="93"/>
        <v>4.6399999999999997</v>
      </c>
      <c r="DC739">
        <f t="shared" si="94"/>
        <v>0</v>
      </c>
    </row>
    <row r="740" spans="1:107" x14ac:dyDescent="0.2">
      <c r="A740">
        <f>ROW(Source!A314)</f>
        <v>314</v>
      </c>
      <c r="B740">
        <v>76147896</v>
      </c>
      <c r="C740">
        <v>76149131</v>
      </c>
      <c r="D740">
        <v>48907271</v>
      </c>
      <c r="E740">
        <v>1</v>
      </c>
      <c r="F740">
        <v>1</v>
      </c>
      <c r="G740">
        <v>1</v>
      </c>
      <c r="H740">
        <v>3</v>
      </c>
      <c r="I740" t="s">
        <v>895</v>
      </c>
      <c r="J740" t="s">
        <v>896</v>
      </c>
      <c r="K740" t="s">
        <v>897</v>
      </c>
      <c r="L740">
        <v>1346</v>
      </c>
      <c r="N740">
        <v>1009</v>
      </c>
      <c r="O740" t="s">
        <v>414</v>
      </c>
      <c r="P740" t="s">
        <v>414</v>
      </c>
      <c r="Q740">
        <v>1</v>
      </c>
      <c r="W740">
        <v>0</v>
      </c>
      <c r="X740">
        <v>-1660323217</v>
      </c>
      <c r="Y740">
        <v>1.0999999999999999E-2</v>
      </c>
      <c r="AA740">
        <v>28.22</v>
      </c>
      <c r="AB740">
        <v>0</v>
      </c>
      <c r="AC740">
        <v>0</v>
      </c>
      <c r="AD740">
        <v>0</v>
      </c>
      <c r="AE740">
        <v>28.22</v>
      </c>
      <c r="AF740">
        <v>0</v>
      </c>
      <c r="AG740">
        <v>0</v>
      </c>
      <c r="AH740">
        <v>0</v>
      </c>
      <c r="AI740">
        <v>1</v>
      </c>
      <c r="AJ740">
        <v>1</v>
      </c>
      <c r="AK740">
        <v>1</v>
      </c>
      <c r="AL740">
        <v>1</v>
      </c>
      <c r="AN740">
        <v>0</v>
      </c>
      <c r="AO740">
        <v>1</v>
      </c>
      <c r="AP740">
        <v>0</v>
      </c>
      <c r="AQ740">
        <v>0</v>
      </c>
      <c r="AR740">
        <v>0</v>
      </c>
      <c r="AS740" t="s">
        <v>3</v>
      </c>
      <c r="AT740">
        <v>1.0999999999999999E-2</v>
      </c>
      <c r="AU740" t="s">
        <v>3</v>
      </c>
      <c r="AV740">
        <v>0</v>
      </c>
      <c r="AW740">
        <v>2</v>
      </c>
      <c r="AX740">
        <v>76149167</v>
      </c>
      <c r="AY740">
        <v>1</v>
      </c>
      <c r="AZ740">
        <v>0</v>
      </c>
      <c r="BA740">
        <v>752</v>
      </c>
      <c r="BB740">
        <v>0</v>
      </c>
      <c r="BC740">
        <v>0</v>
      </c>
      <c r="BD740">
        <v>0</v>
      </c>
      <c r="BE740">
        <v>0</v>
      </c>
      <c r="BF740">
        <v>0</v>
      </c>
      <c r="BG740">
        <v>0</v>
      </c>
      <c r="BH740">
        <v>0</v>
      </c>
      <c r="BI740">
        <v>0</v>
      </c>
      <c r="BJ740">
        <v>0</v>
      </c>
      <c r="BK740">
        <v>0</v>
      </c>
      <c r="BL740">
        <v>0</v>
      </c>
      <c r="BM740">
        <v>0</v>
      </c>
      <c r="BN740">
        <v>0</v>
      </c>
      <c r="BO740">
        <v>0</v>
      </c>
      <c r="BP740">
        <v>0</v>
      </c>
      <c r="BQ740">
        <v>0</v>
      </c>
      <c r="BR740">
        <v>0</v>
      </c>
      <c r="BS740">
        <v>0</v>
      </c>
      <c r="BT740">
        <v>0</v>
      </c>
      <c r="BU740">
        <v>0</v>
      </c>
      <c r="BV740">
        <v>0</v>
      </c>
      <c r="BW740">
        <v>0</v>
      </c>
      <c r="CX740">
        <f>Y740*Source!I314</f>
        <v>4.3999999999999997E-2</v>
      </c>
      <c r="CY740">
        <f t="shared" si="90"/>
        <v>28.22</v>
      </c>
      <c r="CZ740">
        <f t="shared" si="91"/>
        <v>28.22</v>
      </c>
      <c r="DA740">
        <f t="shared" si="92"/>
        <v>1</v>
      </c>
      <c r="DB740">
        <f t="shared" si="93"/>
        <v>0.31</v>
      </c>
      <c r="DC740">
        <f t="shared" si="94"/>
        <v>0</v>
      </c>
    </row>
    <row r="741" spans="1:107" x14ac:dyDescent="0.2">
      <c r="A741">
        <f>ROW(Source!A314)</f>
        <v>314</v>
      </c>
      <c r="B741">
        <v>76147896</v>
      </c>
      <c r="C741">
        <v>76149131</v>
      </c>
      <c r="D741">
        <v>48907528</v>
      </c>
      <c r="E741">
        <v>1</v>
      </c>
      <c r="F741">
        <v>1</v>
      </c>
      <c r="G741">
        <v>1</v>
      </c>
      <c r="H741">
        <v>3</v>
      </c>
      <c r="I741" t="s">
        <v>898</v>
      </c>
      <c r="J741" t="s">
        <v>899</v>
      </c>
      <c r="K741" t="s">
        <v>900</v>
      </c>
      <c r="L741">
        <v>1346</v>
      </c>
      <c r="N741">
        <v>1009</v>
      </c>
      <c r="O741" t="s">
        <v>414</v>
      </c>
      <c r="P741" t="s">
        <v>414</v>
      </c>
      <c r="Q741">
        <v>1</v>
      </c>
      <c r="W741">
        <v>0</v>
      </c>
      <c r="X741">
        <v>-1767719284</v>
      </c>
      <c r="Y741">
        <v>0.06</v>
      </c>
      <c r="AA741">
        <v>28.17</v>
      </c>
      <c r="AB741">
        <v>0</v>
      </c>
      <c r="AC741">
        <v>0</v>
      </c>
      <c r="AD741">
        <v>0</v>
      </c>
      <c r="AE741">
        <v>28.17</v>
      </c>
      <c r="AF741">
        <v>0</v>
      </c>
      <c r="AG741">
        <v>0</v>
      </c>
      <c r="AH741">
        <v>0</v>
      </c>
      <c r="AI741">
        <v>1</v>
      </c>
      <c r="AJ741">
        <v>1</v>
      </c>
      <c r="AK741">
        <v>1</v>
      </c>
      <c r="AL741">
        <v>1</v>
      </c>
      <c r="AN741">
        <v>0</v>
      </c>
      <c r="AO741">
        <v>1</v>
      </c>
      <c r="AP741">
        <v>0</v>
      </c>
      <c r="AQ741">
        <v>0</v>
      </c>
      <c r="AR741">
        <v>0</v>
      </c>
      <c r="AS741" t="s">
        <v>3</v>
      </c>
      <c r="AT741">
        <v>0.06</v>
      </c>
      <c r="AU741" t="s">
        <v>3</v>
      </c>
      <c r="AV741">
        <v>0</v>
      </c>
      <c r="AW741">
        <v>2</v>
      </c>
      <c r="AX741">
        <v>76149168</v>
      </c>
      <c r="AY741">
        <v>1</v>
      </c>
      <c r="AZ741">
        <v>0</v>
      </c>
      <c r="BA741">
        <v>753</v>
      </c>
      <c r="BB741">
        <v>0</v>
      </c>
      <c r="BC741">
        <v>0</v>
      </c>
      <c r="BD741">
        <v>0</v>
      </c>
      <c r="BE741">
        <v>0</v>
      </c>
      <c r="BF741">
        <v>0</v>
      </c>
      <c r="BG741">
        <v>0</v>
      </c>
      <c r="BH741">
        <v>0</v>
      </c>
      <c r="BI741">
        <v>0</v>
      </c>
      <c r="BJ741">
        <v>0</v>
      </c>
      <c r="BK741">
        <v>0</v>
      </c>
      <c r="BL741">
        <v>0</v>
      </c>
      <c r="BM741">
        <v>0</v>
      </c>
      <c r="BN741">
        <v>0</v>
      </c>
      <c r="BO741">
        <v>0</v>
      </c>
      <c r="BP741">
        <v>0</v>
      </c>
      <c r="BQ741">
        <v>0</v>
      </c>
      <c r="BR741">
        <v>0</v>
      </c>
      <c r="BS741">
        <v>0</v>
      </c>
      <c r="BT741">
        <v>0</v>
      </c>
      <c r="BU741">
        <v>0</v>
      </c>
      <c r="BV741">
        <v>0</v>
      </c>
      <c r="BW741">
        <v>0</v>
      </c>
      <c r="CX741">
        <f>Y741*Source!I314</f>
        <v>0.24</v>
      </c>
      <c r="CY741">
        <f t="shared" si="90"/>
        <v>28.17</v>
      </c>
      <c r="CZ741">
        <f t="shared" si="91"/>
        <v>28.17</v>
      </c>
      <c r="DA741">
        <f t="shared" si="92"/>
        <v>1</v>
      </c>
      <c r="DB741">
        <f t="shared" si="93"/>
        <v>1.69</v>
      </c>
      <c r="DC741">
        <f t="shared" si="94"/>
        <v>0</v>
      </c>
    </row>
    <row r="742" spans="1:107" x14ac:dyDescent="0.2">
      <c r="A742">
        <f>ROW(Source!A314)</f>
        <v>314</v>
      </c>
      <c r="B742">
        <v>76147896</v>
      </c>
      <c r="C742">
        <v>76149131</v>
      </c>
      <c r="D742">
        <v>48906277</v>
      </c>
      <c r="E742">
        <v>1</v>
      </c>
      <c r="F742">
        <v>1</v>
      </c>
      <c r="G742">
        <v>1</v>
      </c>
      <c r="H742">
        <v>3</v>
      </c>
      <c r="I742" t="s">
        <v>901</v>
      </c>
      <c r="J742" t="s">
        <v>902</v>
      </c>
      <c r="K742" t="s">
        <v>903</v>
      </c>
      <c r="L742">
        <v>1348</v>
      </c>
      <c r="N742">
        <v>1009</v>
      </c>
      <c r="O742" t="s">
        <v>362</v>
      </c>
      <c r="P742" t="s">
        <v>362</v>
      </c>
      <c r="Q742">
        <v>1000</v>
      </c>
      <c r="W742">
        <v>0</v>
      </c>
      <c r="X742">
        <v>637596458</v>
      </c>
      <c r="Y742">
        <v>8.9999999999999993E-3</v>
      </c>
      <c r="AA742">
        <v>5941.89</v>
      </c>
      <c r="AB742">
        <v>0</v>
      </c>
      <c r="AC742">
        <v>0</v>
      </c>
      <c r="AD742">
        <v>0</v>
      </c>
      <c r="AE742">
        <v>5941.89</v>
      </c>
      <c r="AF742">
        <v>0</v>
      </c>
      <c r="AG742">
        <v>0</v>
      </c>
      <c r="AH742">
        <v>0</v>
      </c>
      <c r="AI742">
        <v>1</v>
      </c>
      <c r="AJ742">
        <v>1</v>
      </c>
      <c r="AK742">
        <v>1</v>
      </c>
      <c r="AL742">
        <v>1</v>
      </c>
      <c r="AN742">
        <v>0</v>
      </c>
      <c r="AO742">
        <v>1</v>
      </c>
      <c r="AP742">
        <v>0</v>
      </c>
      <c r="AQ742">
        <v>0</v>
      </c>
      <c r="AR742">
        <v>0</v>
      </c>
      <c r="AS742" t="s">
        <v>3</v>
      </c>
      <c r="AT742">
        <v>8.9999999999999993E-3</v>
      </c>
      <c r="AU742" t="s">
        <v>3</v>
      </c>
      <c r="AV742">
        <v>0</v>
      </c>
      <c r="AW742">
        <v>2</v>
      </c>
      <c r="AX742">
        <v>76149169</v>
      </c>
      <c r="AY742">
        <v>1</v>
      </c>
      <c r="AZ742">
        <v>0</v>
      </c>
      <c r="BA742">
        <v>754</v>
      </c>
      <c r="BB742">
        <v>0</v>
      </c>
      <c r="BC742">
        <v>0</v>
      </c>
      <c r="BD742">
        <v>0</v>
      </c>
      <c r="BE742">
        <v>0</v>
      </c>
      <c r="BF742">
        <v>0</v>
      </c>
      <c r="BG742">
        <v>0</v>
      </c>
      <c r="BH742">
        <v>0</v>
      </c>
      <c r="BI742">
        <v>0</v>
      </c>
      <c r="BJ742">
        <v>0</v>
      </c>
      <c r="BK742">
        <v>0</v>
      </c>
      <c r="BL742">
        <v>0</v>
      </c>
      <c r="BM742">
        <v>0</v>
      </c>
      <c r="BN742">
        <v>0</v>
      </c>
      <c r="BO742">
        <v>0</v>
      </c>
      <c r="BP742">
        <v>0</v>
      </c>
      <c r="BQ742">
        <v>0</v>
      </c>
      <c r="BR742">
        <v>0</v>
      </c>
      <c r="BS742">
        <v>0</v>
      </c>
      <c r="BT742">
        <v>0</v>
      </c>
      <c r="BU742">
        <v>0</v>
      </c>
      <c r="BV742">
        <v>0</v>
      </c>
      <c r="BW742">
        <v>0</v>
      </c>
      <c r="CX742">
        <f>Y742*Source!I314</f>
        <v>3.5999999999999997E-2</v>
      </c>
      <c r="CY742">
        <f t="shared" si="90"/>
        <v>5941.89</v>
      </c>
      <c r="CZ742">
        <f t="shared" si="91"/>
        <v>5941.89</v>
      </c>
      <c r="DA742">
        <f t="shared" si="92"/>
        <v>1</v>
      </c>
      <c r="DB742">
        <f t="shared" si="93"/>
        <v>53.48</v>
      </c>
      <c r="DC742">
        <f t="shared" si="94"/>
        <v>0</v>
      </c>
    </row>
    <row r="743" spans="1:107" x14ac:dyDescent="0.2">
      <c r="A743">
        <f>ROW(Source!A314)</f>
        <v>314</v>
      </c>
      <c r="B743">
        <v>76147896</v>
      </c>
      <c r="C743">
        <v>76149131</v>
      </c>
      <c r="D743">
        <v>48906278</v>
      </c>
      <c r="E743">
        <v>1</v>
      </c>
      <c r="F743">
        <v>1</v>
      </c>
      <c r="G743">
        <v>1</v>
      </c>
      <c r="H743">
        <v>3</v>
      </c>
      <c r="I743" t="s">
        <v>904</v>
      </c>
      <c r="J743" t="s">
        <v>905</v>
      </c>
      <c r="K743" t="s">
        <v>906</v>
      </c>
      <c r="L743">
        <v>1348</v>
      </c>
      <c r="N743">
        <v>1009</v>
      </c>
      <c r="O743" t="s">
        <v>362</v>
      </c>
      <c r="P743" t="s">
        <v>362</v>
      </c>
      <c r="Q743">
        <v>1000</v>
      </c>
      <c r="W743">
        <v>0</v>
      </c>
      <c r="X743">
        <v>-1382931553</v>
      </c>
      <c r="Y743">
        <v>1E-3</v>
      </c>
      <c r="AA743">
        <v>5891.61</v>
      </c>
      <c r="AB743">
        <v>0</v>
      </c>
      <c r="AC743">
        <v>0</v>
      </c>
      <c r="AD743">
        <v>0</v>
      </c>
      <c r="AE743">
        <v>5891.61</v>
      </c>
      <c r="AF743">
        <v>0</v>
      </c>
      <c r="AG743">
        <v>0</v>
      </c>
      <c r="AH743">
        <v>0</v>
      </c>
      <c r="AI743">
        <v>1</v>
      </c>
      <c r="AJ743">
        <v>1</v>
      </c>
      <c r="AK743">
        <v>1</v>
      </c>
      <c r="AL743">
        <v>1</v>
      </c>
      <c r="AN743">
        <v>0</v>
      </c>
      <c r="AO743">
        <v>1</v>
      </c>
      <c r="AP743">
        <v>0</v>
      </c>
      <c r="AQ743">
        <v>0</v>
      </c>
      <c r="AR743">
        <v>0</v>
      </c>
      <c r="AS743" t="s">
        <v>3</v>
      </c>
      <c r="AT743">
        <v>1E-3</v>
      </c>
      <c r="AU743" t="s">
        <v>3</v>
      </c>
      <c r="AV743">
        <v>0</v>
      </c>
      <c r="AW743">
        <v>2</v>
      </c>
      <c r="AX743">
        <v>76149170</v>
      </c>
      <c r="AY743">
        <v>1</v>
      </c>
      <c r="AZ743">
        <v>0</v>
      </c>
      <c r="BA743">
        <v>755</v>
      </c>
      <c r="BB743">
        <v>0</v>
      </c>
      <c r="BC743">
        <v>0</v>
      </c>
      <c r="BD743">
        <v>0</v>
      </c>
      <c r="BE743">
        <v>0</v>
      </c>
      <c r="BF743">
        <v>0</v>
      </c>
      <c r="BG743">
        <v>0</v>
      </c>
      <c r="BH743">
        <v>0</v>
      </c>
      <c r="BI743">
        <v>0</v>
      </c>
      <c r="BJ743">
        <v>0</v>
      </c>
      <c r="BK743">
        <v>0</v>
      </c>
      <c r="BL743">
        <v>0</v>
      </c>
      <c r="BM743">
        <v>0</v>
      </c>
      <c r="BN743">
        <v>0</v>
      </c>
      <c r="BO743">
        <v>0</v>
      </c>
      <c r="BP743">
        <v>0</v>
      </c>
      <c r="BQ743">
        <v>0</v>
      </c>
      <c r="BR743">
        <v>0</v>
      </c>
      <c r="BS743">
        <v>0</v>
      </c>
      <c r="BT743">
        <v>0</v>
      </c>
      <c r="BU743">
        <v>0</v>
      </c>
      <c r="BV743">
        <v>0</v>
      </c>
      <c r="BW743">
        <v>0</v>
      </c>
      <c r="CX743">
        <f>Y743*Source!I314</f>
        <v>4.0000000000000001E-3</v>
      </c>
      <c r="CY743">
        <f t="shared" si="90"/>
        <v>5891.61</v>
      </c>
      <c r="CZ743">
        <f t="shared" si="91"/>
        <v>5891.61</v>
      </c>
      <c r="DA743">
        <f t="shared" si="92"/>
        <v>1</v>
      </c>
      <c r="DB743">
        <f t="shared" si="93"/>
        <v>5.89</v>
      </c>
      <c r="DC743">
        <f t="shared" si="94"/>
        <v>0</v>
      </c>
    </row>
    <row r="744" spans="1:107" x14ac:dyDescent="0.2">
      <c r="A744">
        <f>ROW(Source!A314)</f>
        <v>314</v>
      </c>
      <c r="B744">
        <v>76147896</v>
      </c>
      <c r="C744">
        <v>76149131</v>
      </c>
      <c r="D744">
        <v>48903446</v>
      </c>
      <c r="E744">
        <v>1</v>
      </c>
      <c r="F744">
        <v>1</v>
      </c>
      <c r="G744">
        <v>1</v>
      </c>
      <c r="H744">
        <v>3</v>
      </c>
      <c r="I744" t="s">
        <v>907</v>
      </c>
      <c r="J744" t="s">
        <v>908</v>
      </c>
      <c r="K744" t="s">
        <v>909</v>
      </c>
      <c r="L744">
        <v>1348</v>
      </c>
      <c r="N744">
        <v>1009</v>
      </c>
      <c r="O744" t="s">
        <v>362</v>
      </c>
      <c r="P744" t="s">
        <v>362</v>
      </c>
      <c r="Q744">
        <v>1000</v>
      </c>
      <c r="W744">
        <v>0</v>
      </c>
      <c r="X744">
        <v>-1262102468</v>
      </c>
      <c r="Y744">
        <v>2.4000000000000001E-4</v>
      </c>
      <c r="AA744">
        <v>9420</v>
      </c>
      <c r="AB744">
        <v>0</v>
      </c>
      <c r="AC744">
        <v>0</v>
      </c>
      <c r="AD744">
        <v>0</v>
      </c>
      <c r="AE744">
        <v>9420</v>
      </c>
      <c r="AF744">
        <v>0</v>
      </c>
      <c r="AG744">
        <v>0</v>
      </c>
      <c r="AH744">
        <v>0</v>
      </c>
      <c r="AI744">
        <v>1</v>
      </c>
      <c r="AJ744">
        <v>1</v>
      </c>
      <c r="AK744">
        <v>1</v>
      </c>
      <c r="AL744">
        <v>1</v>
      </c>
      <c r="AN744">
        <v>0</v>
      </c>
      <c r="AO744">
        <v>1</v>
      </c>
      <c r="AP744">
        <v>0</v>
      </c>
      <c r="AQ744">
        <v>0</v>
      </c>
      <c r="AR744">
        <v>0</v>
      </c>
      <c r="AS744" t="s">
        <v>3</v>
      </c>
      <c r="AT744">
        <v>2.4000000000000001E-4</v>
      </c>
      <c r="AU744" t="s">
        <v>3</v>
      </c>
      <c r="AV744">
        <v>0</v>
      </c>
      <c r="AW744">
        <v>2</v>
      </c>
      <c r="AX744">
        <v>76149171</v>
      </c>
      <c r="AY744">
        <v>1</v>
      </c>
      <c r="AZ744">
        <v>0</v>
      </c>
      <c r="BA744">
        <v>756</v>
      </c>
      <c r="BB744">
        <v>0</v>
      </c>
      <c r="BC744">
        <v>0</v>
      </c>
      <c r="BD744">
        <v>0</v>
      </c>
      <c r="BE744">
        <v>0</v>
      </c>
      <c r="BF744">
        <v>0</v>
      </c>
      <c r="BG744">
        <v>0</v>
      </c>
      <c r="BH744">
        <v>0</v>
      </c>
      <c r="BI744">
        <v>0</v>
      </c>
      <c r="BJ744">
        <v>0</v>
      </c>
      <c r="BK744">
        <v>0</v>
      </c>
      <c r="BL744">
        <v>0</v>
      </c>
      <c r="BM744">
        <v>0</v>
      </c>
      <c r="BN744">
        <v>0</v>
      </c>
      <c r="BO744">
        <v>0</v>
      </c>
      <c r="BP744">
        <v>0</v>
      </c>
      <c r="BQ744">
        <v>0</v>
      </c>
      <c r="BR744">
        <v>0</v>
      </c>
      <c r="BS744">
        <v>0</v>
      </c>
      <c r="BT744">
        <v>0</v>
      </c>
      <c r="BU744">
        <v>0</v>
      </c>
      <c r="BV744">
        <v>0</v>
      </c>
      <c r="BW744">
        <v>0</v>
      </c>
      <c r="CX744">
        <f>Y744*Source!I314</f>
        <v>9.6000000000000002E-4</v>
      </c>
      <c r="CY744">
        <f t="shared" si="90"/>
        <v>9420</v>
      </c>
      <c r="CZ744">
        <f t="shared" si="91"/>
        <v>9420</v>
      </c>
      <c r="DA744">
        <f t="shared" si="92"/>
        <v>1</v>
      </c>
      <c r="DB744">
        <f t="shared" si="93"/>
        <v>2.2599999999999998</v>
      </c>
      <c r="DC744">
        <f t="shared" si="94"/>
        <v>0</v>
      </c>
    </row>
    <row r="745" spans="1:107" x14ac:dyDescent="0.2">
      <c r="A745">
        <f>ROW(Source!A314)</f>
        <v>314</v>
      </c>
      <c r="B745">
        <v>76147896</v>
      </c>
      <c r="C745">
        <v>76149131</v>
      </c>
      <c r="D745">
        <v>48906498</v>
      </c>
      <c r="E745">
        <v>1</v>
      </c>
      <c r="F745">
        <v>1</v>
      </c>
      <c r="G745">
        <v>1</v>
      </c>
      <c r="H745">
        <v>3</v>
      </c>
      <c r="I745" t="s">
        <v>910</v>
      </c>
      <c r="J745" t="s">
        <v>911</v>
      </c>
      <c r="K745" t="s">
        <v>912</v>
      </c>
      <c r="L745">
        <v>1348</v>
      </c>
      <c r="N745">
        <v>1009</v>
      </c>
      <c r="O745" t="s">
        <v>362</v>
      </c>
      <c r="P745" t="s">
        <v>362</v>
      </c>
      <c r="Q745">
        <v>1000</v>
      </c>
      <c r="W745">
        <v>0</v>
      </c>
      <c r="X745">
        <v>1398471092</v>
      </c>
      <c r="Y745">
        <v>0.01</v>
      </c>
      <c r="AA745">
        <v>5548.88</v>
      </c>
      <c r="AB745">
        <v>0</v>
      </c>
      <c r="AC745">
        <v>0</v>
      </c>
      <c r="AD745">
        <v>0</v>
      </c>
      <c r="AE745">
        <v>5548.88</v>
      </c>
      <c r="AF745">
        <v>0</v>
      </c>
      <c r="AG745">
        <v>0</v>
      </c>
      <c r="AH745">
        <v>0</v>
      </c>
      <c r="AI745">
        <v>1</v>
      </c>
      <c r="AJ745">
        <v>1</v>
      </c>
      <c r="AK745">
        <v>1</v>
      </c>
      <c r="AL745">
        <v>1</v>
      </c>
      <c r="AN745">
        <v>0</v>
      </c>
      <c r="AO745">
        <v>1</v>
      </c>
      <c r="AP745">
        <v>0</v>
      </c>
      <c r="AQ745">
        <v>0</v>
      </c>
      <c r="AR745">
        <v>0</v>
      </c>
      <c r="AS745" t="s">
        <v>3</v>
      </c>
      <c r="AT745">
        <v>0.01</v>
      </c>
      <c r="AU745" t="s">
        <v>3</v>
      </c>
      <c r="AV745">
        <v>0</v>
      </c>
      <c r="AW745">
        <v>2</v>
      </c>
      <c r="AX745">
        <v>76149172</v>
      </c>
      <c r="AY745">
        <v>1</v>
      </c>
      <c r="AZ745">
        <v>0</v>
      </c>
      <c r="BA745">
        <v>757</v>
      </c>
      <c r="BB745">
        <v>0</v>
      </c>
      <c r="BC745">
        <v>0</v>
      </c>
      <c r="BD745">
        <v>0</v>
      </c>
      <c r="BE745">
        <v>0</v>
      </c>
      <c r="BF745">
        <v>0</v>
      </c>
      <c r="BG745">
        <v>0</v>
      </c>
      <c r="BH745">
        <v>0</v>
      </c>
      <c r="BI745">
        <v>0</v>
      </c>
      <c r="BJ745">
        <v>0</v>
      </c>
      <c r="BK745">
        <v>0</v>
      </c>
      <c r="BL745">
        <v>0</v>
      </c>
      <c r="BM745">
        <v>0</v>
      </c>
      <c r="BN745">
        <v>0</v>
      </c>
      <c r="BO745">
        <v>0</v>
      </c>
      <c r="BP745">
        <v>0</v>
      </c>
      <c r="BQ745">
        <v>0</v>
      </c>
      <c r="BR745">
        <v>0</v>
      </c>
      <c r="BS745">
        <v>0</v>
      </c>
      <c r="BT745">
        <v>0</v>
      </c>
      <c r="BU745">
        <v>0</v>
      </c>
      <c r="BV745">
        <v>0</v>
      </c>
      <c r="BW745">
        <v>0</v>
      </c>
      <c r="CX745">
        <f>Y745*Source!I314</f>
        <v>0.04</v>
      </c>
      <c r="CY745">
        <f t="shared" si="90"/>
        <v>5548.88</v>
      </c>
      <c r="CZ745">
        <f t="shared" si="91"/>
        <v>5548.88</v>
      </c>
      <c r="DA745">
        <f t="shared" si="92"/>
        <v>1</v>
      </c>
      <c r="DB745">
        <f t="shared" si="93"/>
        <v>55.49</v>
      </c>
      <c r="DC745">
        <f t="shared" si="94"/>
        <v>0</v>
      </c>
    </row>
    <row r="746" spans="1:107" x14ac:dyDescent="0.2">
      <c r="A746">
        <f>ROW(Source!A314)</f>
        <v>314</v>
      </c>
      <c r="B746">
        <v>76147896</v>
      </c>
      <c r="C746">
        <v>76149131</v>
      </c>
      <c r="D746">
        <v>48914959</v>
      </c>
      <c r="E746">
        <v>1</v>
      </c>
      <c r="F746">
        <v>1</v>
      </c>
      <c r="G746">
        <v>1</v>
      </c>
      <c r="H746">
        <v>3</v>
      </c>
      <c r="I746" t="s">
        <v>913</v>
      </c>
      <c r="J746" t="s">
        <v>914</v>
      </c>
      <c r="K746" t="s">
        <v>915</v>
      </c>
      <c r="L746">
        <v>1348</v>
      </c>
      <c r="N746">
        <v>1009</v>
      </c>
      <c r="O746" t="s">
        <v>362</v>
      </c>
      <c r="P746" t="s">
        <v>362</v>
      </c>
      <c r="Q746">
        <v>1000</v>
      </c>
      <c r="W746">
        <v>0</v>
      </c>
      <c r="X746">
        <v>1838656990</v>
      </c>
      <c r="Y746">
        <v>5.5000000000000003E-4</v>
      </c>
      <c r="AA746">
        <v>15620</v>
      </c>
      <c r="AB746">
        <v>0</v>
      </c>
      <c r="AC746">
        <v>0</v>
      </c>
      <c r="AD746">
        <v>0</v>
      </c>
      <c r="AE746">
        <v>15620</v>
      </c>
      <c r="AF746">
        <v>0</v>
      </c>
      <c r="AG746">
        <v>0</v>
      </c>
      <c r="AH746">
        <v>0</v>
      </c>
      <c r="AI746">
        <v>1</v>
      </c>
      <c r="AJ746">
        <v>1</v>
      </c>
      <c r="AK746">
        <v>1</v>
      </c>
      <c r="AL746">
        <v>1</v>
      </c>
      <c r="AN746">
        <v>0</v>
      </c>
      <c r="AO746">
        <v>1</v>
      </c>
      <c r="AP746">
        <v>0</v>
      </c>
      <c r="AQ746">
        <v>0</v>
      </c>
      <c r="AR746">
        <v>0</v>
      </c>
      <c r="AS746" t="s">
        <v>3</v>
      </c>
      <c r="AT746">
        <v>5.5000000000000003E-4</v>
      </c>
      <c r="AU746" t="s">
        <v>3</v>
      </c>
      <c r="AV746">
        <v>0</v>
      </c>
      <c r="AW746">
        <v>2</v>
      </c>
      <c r="AX746">
        <v>76149173</v>
      </c>
      <c r="AY746">
        <v>1</v>
      </c>
      <c r="AZ746">
        <v>0</v>
      </c>
      <c r="BA746">
        <v>758</v>
      </c>
      <c r="BB746">
        <v>0</v>
      </c>
      <c r="BC746">
        <v>0</v>
      </c>
      <c r="BD746">
        <v>0</v>
      </c>
      <c r="BE746">
        <v>0</v>
      </c>
      <c r="BF746">
        <v>0</v>
      </c>
      <c r="BG746">
        <v>0</v>
      </c>
      <c r="BH746">
        <v>0</v>
      </c>
      <c r="BI746">
        <v>0</v>
      </c>
      <c r="BJ746">
        <v>0</v>
      </c>
      <c r="BK746">
        <v>0</v>
      </c>
      <c r="BL746">
        <v>0</v>
      </c>
      <c r="BM746">
        <v>0</v>
      </c>
      <c r="BN746">
        <v>0</v>
      </c>
      <c r="BO746">
        <v>0</v>
      </c>
      <c r="BP746">
        <v>0</v>
      </c>
      <c r="BQ746">
        <v>0</v>
      </c>
      <c r="BR746">
        <v>0</v>
      </c>
      <c r="BS746">
        <v>0</v>
      </c>
      <c r="BT746">
        <v>0</v>
      </c>
      <c r="BU746">
        <v>0</v>
      </c>
      <c r="BV746">
        <v>0</v>
      </c>
      <c r="BW746">
        <v>0</v>
      </c>
      <c r="CX746">
        <f>Y746*Source!I314</f>
        <v>2.2000000000000001E-3</v>
      </c>
      <c r="CY746">
        <f t="shared" si="90"/>
        <v>15620</v>
      </c>
      <c r="CZ746">
        <f t="shared" si="91"/>
        <v>15620</v>
      </c>
      <c r="DA746">
        <f t="shared" si="92"/>
        <v>1</v>
      </c>
      <c r="DB746">
        <f t="shared" si="93"/>
        <v>8.59</v>
      </c>
      <c r="DC746">
        <f t="shared" si="94"/>
        <v>0</v>
      </c>
    </row>
    <row r="747" spans="1:107" x14ac:dyDescent="0.2">
      <c r="A747">
        <f>ROW(Source!A314)</f>
        <v>314</v>
      </c>
      <c r="B747">
        <v>76147896</v>
      </c>
      <c r="C747">
        <v>76149131</v>
      </c>
      <c r="D747">
        <v>48915694</v>
      </c>
      <c r="E747">
        <v>1</v>
      </c>
      <c r="F747">
        <v>1</v>
      </c>
      <c r="G747">
        <v>1</v>
      </c>
      <c r="H747">
        <v>3</v>
      </c>
      <c r="I747" t="s">
        <v>916</v>
      </c>
      <c r="J747" t="s">
        <v>917</v>
      </c>
      <c r="K747" t="s">
        <v>918</v>
      </c>
      <c r="L747">
        <v>1348</v>
      </c>
      <c r="N747">
        <v>1009</v>
      </c>
      <c r="O747" t="s">
        <v>362</v>
      </c>
      <c r="P747" t="s">
        <v>362</v>
      </c>
      <c r="Q747">
        <v>1000</v>
      </c>
      <c r="W747">
        <v>0</v>
      </c>
      <c r="X747">
        <v>-1236136694</v>
      </c>
      <c r="Y747">
        <v>6.9999999999999999E-4</v>
      </c>
      <c r="AA747">
        <v>28300.400000000001</v>
      </c>
      <c r="AB747">
        <v>0</v>
      </c>
      <c r="AC747">
        <v>0</v>
      </c>
      <c r="AD747">
        <v>0</v>
      </c>
      <c r="AE747">
        <v>28300.400000000001</v>
      </c>
      <c r="AF747">
        <v>0</v>
      </c>
      <c r="AG747">
        <v>0</v>
      </c>
      <c r="AH747">
        <v>0</v>
      </c>
      <c r="AI747">
        <v>1</v>
      </c>
      <c r="AJ747">
        <v>1</v>
      </c>
      <c r="AK747">
        <v>1</v>
      </c>
      <c r="AL747">
        <v>1</v>
      </c>
      <c r="AN747">
        <v>0</v>
      </c>
      <c r="AO747">
        <v>1</v>
      </c>
      <c r="AP747">
        <v>0</v>
      </c>
      <c r="AQ747">
        <v>0</v>
      </c>
      <c r="AR747">
        <v>0</v>
      </c>
      <c r="AS747" t="s">
        <v>3</v>
      </c>
      <c r="AT747">
        <v>6.9999999999999999E-4</v>
      </c>
      <c r="AU747" t="s">
        <v>3</v>
      </c>
      <c r="AV747">
        <v>0</v>
      </c>
      <c r="AW747">
        <v>2</v>
      </c>
      <c r="AX747">
        <v>76149174</v>
      </c>
      <c r="AY747">
        <v>1</v>
      </c>
      <c r="AZ747">
        <v>0</v>
      </c>
      <c r="BA747">
        <v>759</v>
      </c>
      <c r="BB747">
        <v>0</v>
      </c>
      <c r="BC747">
        <v>0</v>
      </c>
      <c r="BD747">
        <v>0</v>
      </c>
      <c r="BE747">
        <v>0</v>
      </c>
      <c r="BF747">
        <v>0</v>
      </c>
      <c r="BG747">
        <v>0</v>
      </c>
      <c r="BH747">
        <v>0</v>
      </c>
      <c r="BI747">
        <v>0</v>
      </c>
      <c r="BJ747">
        <v>0</v>
      </c>
      <c r="BK747">
        <v>0</v>
      </c>
      <c r="BL747">
        <v>0</v>
      </c>
      <c r="BM747">
        <v>0</v>
      </c>
      <c r="BN747">
        <v>0</v>
      </c>
      <c r="BO747">
        <v>0</v>
      </c>
      <c r="BP747">
        <v>0</v>
      </c>
      <c r="BQ747">
        <v>0</v>
      </c>
      <c r="BR747">
        <v>0</v>
      </c>
      <c r="BS747">
        <v>0</v>
      </c>
      <c r="BT747">
        <v>0</v>
      </c>
      <c r="BU747">
        <v>0</v>
      </c>
      <c r="BV747">
        <v>0</v>
      </c>
      <c r="BW747">
        <v>0</v>
      </c>
      <c r="CX747">
        <f>Y747*Source!I314</f>
        <v>2.8E-3</v>
      </c>
      <c r="CY747">
        <f t="shared" si="90"/>
        <v>28300.400000000001</v>
      </c>
      <c r="CZ747">
        <f t="shared" si="91"/>
        <v>28300.400000000001</v>
      </c>
      <c r="DA747">
        <f t="shared" si="92"/>
        <v>1</v>
      </c>
      <c r="DB747">
        <f t="shared" si="93"/>
        <v>19.809999999999999</v>
      </c>
      <c r="DC747">
        <f t="shared" si="94"/>
        <v>0</v>
      </c>
    </row>
    <row r="748" spans="1:107" x14ac:dyDescent="0.2">
      <c r="A748">
        <f>ROW(Source!A314)</f>
        <v>314</v>
      </c>
      <c r="B748">
        <v>76147896</v>
      </c>
      <c r="C748">
        <v>76149131</v>
      </c>
      <c r="D748">
        <v>48974791</v>
      </c>
      <c r="E748">
        <v>1</v>
      </c>
      <c r="F748">
        <v>1</v>
      </c>
      <c r="G748">
        <v>1</v>
      </c>
      <c r="H748">
        <v>3</v>
      </c>
      <c r="I748" t="s">
        <v>658</v>
      </c>
      <c r="J748" t="s">
        <v>659</v>
      </c>
      <c r="K748" t="s">
        <v>660</v>
      </c>
      <c r="L748">
        <v>1374</v>
      </c>
      <c r="N748">
        <v>1013</v>
      </c>
      <c r="O748" t="s">
        <v>661</v>
      </c>
      <c r="P748" t="s">
        <v>661</v>
      </c>
      <c r="Q748">
        <v>1</v>
      </c>
      <c r="W748">
        <v>0</v>
      </c>
      <c r="X748">
        <v>-1347562341</v>
      </c>
      <c r="Y748">
        <v>0.45</v>
      </c>
      <c r="AA748">
        <v>1</v>
      </c>
      <c r="AB748">
        <v>0</v>
      </c>
      <c r="AC748">
        <v>0</v>
      </c>
      <c r="AD748">
        <v>0</v>
      </c>
      <c r="AE748">
        <v>1</v>
      </c>
      <c r="AF748">
        <v>0</v>
      </c>
      <c r="AG748">
        <v>0</v>
      </c>
      <c r="AH748">
        <v>0</v>
      </c>
      <c r="AI748">
        <v>1</v>
      </c>
      <c r="AJ748">
        <v>1</v>
      </c>
      <c r="AK748">
        <v>1</v>
      </c>
      <c r="AL748">
        <v>1</v>
      </c>
      <c r="AN748">
        <v>0</v>
      </c>
      <c r="AO748">
        <v>1</v>
      </c>
      <c r="AP748">
        <v>0</v>
      </c>
      <c r="AQ748">
        <v>0</v>
      </c>
      <c r="AR748">
        <v>0</v>
      </c>
      <c r="AS748" t="s">
        <v>3</v>
      </c>
      <c r="AT748">
        <v>0.45</v>
      </c>
      <c r="AU748" t="s">
        <v>3</v>
      </c>
      <c r="AV748">
        <v>0</v>
      </c>
      <c r="AW748">
        <v>2</v>
      </c>
      <c r="AX748">
        <v>76149175</v>
      </c>
      <c r="AY748">
        <v>1</v>
      </c>
      <c r="AZ748">
        <v>0</v>
      </c>
      <c r="BA748">
        <v>760</v>
      </c>
      <c r="BB748">
        <v>0</v>
      </c>
      <c r="BC748">
        <v>0</v>
      </c>
      <c r="BD748">
        <v>0</v>
      </c>
      <c r="BE748">
        <v>0</v>
      </c>
      <c r="BF748">
        <v>0</v>
      </c>
      <c r="BG748">
        <v>0</v>
      </c>
      <c r="BH748">
        <v>0</v>
      </c>
      <c r="BI748">
        <v>0</v>
      </c>
      <c r="BJ748">
        <v>0</v>
      </c>
      <c r="BK748">
        <v>0</v>
      </c>
      <c r="BL748">
        <v>0</v>
      </c>
      <c r="BM748">
        <v>0</v>
      </c>
      <c r="BN748">
        <v>0</v>
      </c>
      <c r="BO748">
        <v>0</v>
      </c>
      <c r="BP748">
        <v>0</v>
      </c>
      <c r="BQ748">
        <v>0</v>
      </c>
      <c r="BR748">
        <v>0</v>
      </c>
      <c r="BS748">
        <v>0</v>
      </c>
      <c r="BT748">
        <v>0</v>
      </c>
      <c r="BU748">
        <v>0</v>
      </c>
      <c r="BV748">
        <v>0</v>
      </c>
      <c r="BW748">
        <v>0</v>
      </c>
      <c r="CX748">
        <f>Y748*Source!I314</f>
        <v>1.8</v>
      </c>
      <c r="CY748">
        <f t="shared" si="90"/>
        <v>1</v>
      </c>
      <c r="CZ748">
        <f t="shared" si="91"/>
        <v>1</v>
      </c>
      <c r="DA748">
        <f t="shared" si="92"/>
        <v>1</v>
      </c>
      <c r="DB748">
        <f t="shared" si="93"/>
        <v>0.45</v>
      </c>
      <c r="DC748">
        <f t="shared" si="94"/>
        <v>0</v>
      </c>
    </row>
    <row r="749" spans="1:107" x14ac:dyDescent="0.2">
      <c r="A749">
        <f>ROW(Source!A315)</f>
        <v>315</v>
      </c>
      <c r="B749">
        <v>76147894</v>
      </c>
      <c r="C749">
        <v>76149131</v>
      </c>
      <c r="D749">
        <v>42331139</v>
      </c>
      <c r="E749">
        <v>1</v>
      </c>
      <c r="F749">
        <v>1</v>
      </c>
      <c r="G749">
        <v>1</v>
      </c>
      <c r="H749">
        <v>1</v>
      </c>
      <c r="I749" t="s">
        <v>697</v>
      </c>
      <c r="J749" t="s">
        <v>3</v>
      </c>
      <c r="K749" t="s">
        <v>698</v>
      </c>
      <c r="L749">
        <v>1369</v>
      </c>
      <c r="N749">
        <v>1013</v>
      </c>
      <c r="O749" t="s">
        <v>623</v>
      </c>
      <c r="P749" t="s">
        <v>623</v>
      </c>
      <c r="Q749">
        <v>1</v>
      </c>
      <c r="W749">
        <v>0</v>
      </c>
      <c r="X749">
        <v>306834177</v>
      </c>
      <c r="Y749">
        <v>2.9699999999999998</v>
      </c>
      <c r="AA749">
        <v>0</v>
      </c>
      <c r="AB749">
        <v>0</v>
      </c>
      <c r="AC749">
        <v>0</v>
      </c>
      <c r="AD749">
        <v>9.92</v>
      </c>
      <c r="AE749">
        <v>0</v>
      </c>
      <c r="AF749">
        <v>0</v>
      </c>
      <c r="AG749">
        <v>0</v>
      </c>
      <c r="AH749">
        <v>9.92</v>
      </c>
      <c r="AI749">
        <v>1</v>
      </c>
      <c r="AJ749">
        <v>1</v>
      </c>
      <c r="AK749">
        <v>1</v>
      </c>
      <c r="AL749">
        <v>1</v>
      </c>
      <c r="AN749">
        <v>0</v>
      </c>
      <c r="AO749">
        <v>1</v>
      </c>
      <c r="AP749">
        <v>1</v>
      </c>
      <c r="AQ749">
        <v>0</v>
      </c>
      <c r="AR749">
        <v>0</v>
      </c>
      <c r="AS749" t="s">
        <v>3</v>
      </c>
      <c r="AT749">
        <v>2.25</v>
      </c>
      <c r="AU749" t="s">
        <v>393</v>
      </c>
      <c r="AV749">
        <v>1</v>
      </c>
      <c r="AW749">
        <v>2</v>
      </c>
      <c r="AX749">
        <v>76149154</v>
      </c>
      <c r="AY749">
        <v>1</v>
      </c>
      <c r="AZ749">
        <v>0</v>
      </c>
      <c r="BA749">
        <v>761</v>
      </c>
      <c r="BB749">
        <v>0</v>
      </c>
      <c r="BC749">
        <v>0</v>
      </c>
      <c r="BD749">
        <v>0</v>
      </c>
      <c r="BE749">
        <v>0</v>
      </c>
      <c r="BF749">
        <v>0</v>
      </c>
      <c r="BG749">
        <v>0</v>
      </c>
      <c r="BH749">
        <v>0</v>
      </c>
      <c r="BI749">
        <v>0</v>
      </c>
      <c r="BJ749">
        <v>0</v>
      </c>
      <c r="BK749">
        <v>0</v>
      </c>
      <c r="BL749">
        <v>0</v>
      </c>
      <c r="BM749">
        <v>0</v>
      </c>
      <c r="BN749">
        <v>0</v>
      </c>
      <c r="BO749">
        <v>0</v>
      </c>
      <c r="BP749">
        <v>0</v>
      </c>
      <c r="BQ749">
        <v>0</v>
      </c>
      <c r="BR749">
        <v>0</v>
      </c>
      <c r="BS749">
        <v>0</v>
      </c>
      <c r="BT749">
        <v>0</v>
      </c>
      <c r="BU749">
        <v>0</v>
      </c>
      <c r="BV749">
        <v>0</v>
      </c>
      <c r="BW749">
        <v>0</v>
      </c>
      <c r="CX749">
        <f>Y749*Source!I315</f>
        <v>11.879999999999999</v>
      </c>
      <c r="CY749">
        <f>AD749</f>
        <v>9.92</v>
      </c>
      <c r="CZ749">
        <f>AH749</f>
        <v>9.92</v>
      </c>
      <c r="DA749">
        <f>AL749</f>
        <v>1</v>
      </c>
      <c r="DB749">
        <f t="shared" ref="DB749:DB758" si="95">ROUND((ROUND(AT749*CZ749,2)*1.2*1.1),6)</f>
        <v>29.462399999999999</v>
      </c>
      <c r="DC749">
        <f t="shared" ref="DC749:DC758" si="96">ROUND((ROUND(AT749*AG749,2)*1.2*1.1),6)</f>
        <v>0</v>
      </c>
    </row>
    <row r="750" spans="1:107" x14ac:dyDescent="0.2">
      <c r="A750">
        <f>ROW(Source!A315)</f>
        <v>315</v>
      </c>
      <c r="B750">
        <v>76147894</v>
      </c>
      <c r="C750">
        <v>76149131</v>
      </c>
      <c r="D750">
        <v>121548</v>
      </c>
      <c r="E750">
        <v>1</v>
      </c>
      <c r="F750">
        <v>1</v>
      </c>
      <c r="G750">
        <v>1</v>
      </c>
      <c r="H750">
        <v>1</v>
      </c>
      <c r="I750" t="s">
        <v>30</v>
      </c>
      <c r="J750" t="s">
        <v>3</v>
      </c>
      <c r="K750" t="s">
        <v>628</v>
      </c>
      <c r="L750">
        <v>608254</v>
      </c>
      <c r="N750">
        <v>1013</v>
      </c>
      <c r="O750" t="s">
        <v>629</v>
      </c>
      <c r="P750" t="s">
        <v>629</v>
      </c>
      <c r="Q750">
        <v>1</v>
      </c>
      <c r="W750">
        <v>0</v>
      </c>
      <c r="X750">
        <v>-185737400</v>
      </c>
      <c r="Y750">
        <v>0.92400000000000004</v>
      </c>
      <c r="AA750">
        <v>0</v>
      </c>
      <c r="AB750">
        <v>0</v>
      </c>
      <c r="AC750">
        <v>0</v>
      </c>
      <c r="AD750">
        <v>0</v>
      </c>
      <c r="AE750">
        <v>0</v>
      </c>
      <c r="AF750">
        <v>0</v>
      </c>
      <c r="AG750">
        <v>0</v>
      </c>
      <c r="AH750">
        <v>0</v>
      </c>
      <c r="AI750">
        <v>1</v>
      </c>
      <c r="AJ750">
        <v>1</v>
      </c>
      <c r="AK750">
        <v>1</v>
      </c>
      <c r="AL750">
        <v>1</v>
      </c>
      <c r="AN750">
        <v>0</v>
      </c>
      <c r="AO750">
        <v>1</v>
      </c>
      <c r="AP750">
        <v>1</v>
      </c>
      <c r="AQ750">
        <v>0</v>
      </c>
      <c r="AR750">
        <v>0</v>
      </c>
      <c r="AS750" t="s">
        <v>3</v>
      </c>
      <c r="AT750">
        <v>0.7</v>
      </c>
      <c r="AU750" t="s">
        <v>393</v>
      </c>
      <c r="AV750">
        <v>2</v>
      </c>
      <c r="AW750">
        <v>2</v>
      </c>
      <c r="AX750">
        <v>76149155</v>
      </c>
      <c r="AY750">
        <v>1</v>
      </c>
      <c r="AZ750">
        <v>0</v>
      </c>
      <c r="BA750">
        <v>762</v>
      </c>
      <c r="BB750">
        <v>0</v>
      </c>
      <c r="BC750">
        <v>0</v>
      </c>
      <c r="BD750">
        <v>0</v>
      </c>
      <c r="BE750">
        <v>0</v>
      </c>
      <c r="BF750">
        <v>0</v>
      </c>
      <c r="BG750">
        <v>0</v>
      </c>
      <c r="BH750">
        <v>0</v>
      </c>
      <c r="BI750">
        <v>0</v>
      </c>
      <c r="BJ750">
        <v>0</v>
      </c>
      <c r="BK750">
        <v>0</v>
      </c>
      <c r="BL750">
        <v>0</v>
      </c>
      <c r="BM750">
        <v>0</v>
      </c>
      <c r="BN750">
        <v>0</v>
      </c>
      <c r="BO750">
        <v>0</v>
      </c>
      <c r="BP750">
        <v>0</v>
      </c>
      <c r="BQ750">
        <v>0</v>
      </c>
      <c r="BR750">
        <v>0</v>
      </c>
      <c r="BS750">
        <v>0</v>
      </c>
      <c r="BT750">
        <v>0</v>
      </c>
      <c r="BU750">
        <v>0</v>
      </c>
      <c r="BV750">
        <v>0</v>
      </c>
      <c r="BW750">
        <v>0</v>
      </c>
      <c r="CX750">
        <f>Y750*Source!I315</f>
        <v>3.6960000000000002</v>
      </c>
      <c r="CY750">
        <f>AD750</f>
        <v>0</v>
      </c>
      <c r="CZ750">
        <f>AH750</f>
        <v>0</v>
      </c>
      <c r="DA750">
        <f>AL750</f>
        <v>1</v>
      </c>
      <c r="DB750">
        <f t="shared" si="95"/>
        <v>0</v>
      </c>
      <c r="DC750">
        <f t="shared" si="96"/>
        <v>0</v>
      </c>
    </row>
    <row r="751" spans="1:107" x14ac:dyDescent="0.2">
      <c r="A751">
        <f>ROW(Source!A315)</f>
        <v>315</v>
      </c>
      <c r="B751">
        <v>76147894</v>
      </c>
      <c r="C751">
        <v>76149131</v>
      </c>
      <c r="D751">
        <v>48975523</v>
      </c>
      <c r="E751">
        <v>1</v>
      </c>
      <c r="F751">
        <v>1</v>
      </c>
      <c r="G751">
        <v>1</v>
      </c>
      <c r="H751">
        <v>2</v>
      </c>
      <c r="I751" t="s">
        <v>854</v>
      </c>
      <c r="J751" t="s">
        <v>855</v>
      </c>
      <c r="K751" t="s">
        <v>856</v>
      </c>
      <c r="L751">
        <v>1368</v>
      </c>
      <c r="N751">
        <v>1011</v>
      </c>
      <c r="O751" t="s">
        <v>633</v>
      </c>
      <c r="P751" t="s">
        <v>633</v>
      </c>
      <c r="Q751">
        <v>1</v>
      </c>
      <c r="W751">
        <v>0</v>
      </c>
      <c r="X751">
        <v>-1871085998</v>
      </c>
      <c r="Y751">
        <v>0.1188</v>
      </c>
      <c r="AA751">
        <v>0</v>
      </c>
      <c r="AB751">
        <v>8.1</v>
      </c>
      <c r="AC751">
        <v>0</v>
      </c>
      <c r="AD751">
        <v>0</v>
      </c>
      <c r="AE751">
        <v>0</v>
      </c>
      <c r="AF751">
        <v>8.1</v>
      </c>
      <c r="AG751">
        <v>0</v>
      </c>
      <c r="AH751">
        <v>0</v>
      </c>
      <c r="AI751">
        <v>1</v>
      </c>
      <c r="AJ751">
        <v>1</v>
      </c>
      <c r="AK751">
        <v>1</v>
      </c>
      <c r="AL751">
        <v>1</v>
      </c>
      <c r="AN751">
        <v>0</v>
      </c>
      <c r="AO751">
        <v>1</v>
      </c>
      <c r="AP751">
        <v>1</v>
      </c>
      <c r="AQ751">
        <v>0</v>
      </c>
      <c r="AR751">
        <v>0</v>
      </c>
      <c r="AS751" t="s">
        <v>3</v>
      </c>
      <c r="AT751">
        <v>0.09</v>
      </c>
      <c r="AU751" t="s">
        <v>393</v>
      </c>
      <c r="AV751">
        <v>0</v>
      </c>
      <c r="AW751">
        <v>2</v>
      </c>
      <c r="AX751">
        <v>76149156</v>
      </c>
      <c r="AY751">
        <v>1</v>
      </c>
      <c r="AZ751">
        <v>0</v>
      </c>
      <c r="BA751">
        <v>763</v>
      </c>
      <c r="BB751">
        <v>0</v>
      </c>
      <c r="BC751">
        <v>0</v>
      </c>
      <c r="BD751">
        <v>0</v>
      </c>
      <c r="BE751">
        <v>0</v>
      </c>
      <c r="BF751">
        <v>0</v>
      </c>
      <c r="BG751">
        <v>0</v>
      </c>
      <c r="BH751">
        <v>0</v>
      </c>
      <c r="BI751">
        <v>0</v>
      </c>
      <c r="BJ751">
        <v>0</v>
      </c>
      <c r="BK751">
        <v>0</v>
      </c>
      <c r="BL751">
        <v>0</v>
      </c>
      <c r="BM751">
        <v>0</v>
      </c>
      <c r="BN751">
        <v>0</v>
      </c>
      <c r="BO751">
        <v>0</v>
      </c>
      <c r="BP751">
        <v>0</v>
      </c>
      <c r="BQ751">
        <v>0</v>
      </c>
      <c r="BR751">
        <v>0</v>
      </c>
      <c r="BS751">
        <v>0</v>
      </c>
      <c r="BT751">
        <v>0</v>
      </c>
      <c r="BU751">
        <v>0</v>
      </c>
      <c r="BV751">
        <v>0</v>
      </c>
      <c r="BW751">
        <v>0</v>
      </c>
      <c r="CX751">
        <f>Y751*Source!I315</f>
        <v>0.47520000000000001</v>
      </c>
      <c r="CY751">
        <f t="shared" ref="CY751:CY758" si="97">AB751</f>
        <v>8.1</v>
      </c>
      <c r="CZ751">
        <f t="shared" ref="CZ751:CZ758" si="98">AF751</f>
        <v>8.1</v>
      </c>
      <c r="DA751">
        <f t="shared" ref="DA751:DA758" si="99">AJ751</f>
        <v>1</v>
      </c>
      <c r="DB751">
        <f t="shared" si="95"/>
        <v>0.96360000000000001</v>
      </c>
      <c r="DC751">
        <f t="shared" si="96"/>
        <v>0</v>
      </c>
    </row>
    <row r="752" spans="1:107" x14ac:dyDescent="0.2">
      <c r="A752">
        <f>ROW(Source!A315)</f>
        <v>315</v>
      </c>
      <c r="B752">
        <v>76147894</v>
      </c>
      <c r="C752">
        <v>76149131</v>
      </c>
      <c r="D752">
        <v>48976888</v>
      </c>
      <c r="E752">
        <v>1</v>
      </c>
      <c r="F752">
        <v>1</v>
      </c>
      <c r="G752">
        <v>1</v>
      </c>
      <c r="H752">
        <v>2</v>
      </c>
      <c r="I752" t="s">
        <v>874</v>
      </c>
      <c r="J752" t="s">
        <v>875</v>
      </c>
      <c r="K752" t="s">
        <v>876</v>
      </c>
      <c r="L752">
        <v>1368</v>
      </c>
      <c r="N752">
        <v>1011</v>
      </c>
      <c r="O752" t="s">
        <v>633</v>
      </c>
      <c r="P752" t="s">
        <v>633</v>
      </c>
      <c r="Q752">
        <v>1</v>
      </c>
      <c r="W752">
        <v>0</v>
      </c>
      <c r="X752">
        <v>-201353832</v>
      </c>
      <c r="Y752">
        <v>0.46200000000000002</v>
      </c>
      <c r="AA752">
        <v>0</v>
      </c>
      <c r="AB752">
        <v>70</v>
      </c>
      <c r="AC752">
        <v>0</v>
      </c>
      <c r="AD752">
        <v>0</v>
      </c>
      <c r="AE752">
        <v>0</v>
      </c>
      <c r="AF752">
        <v>70</v>
      </c>
      <c r="AG752">
        <v>0</v>
      </c>
      <c r="AH752">
        <v>0</v>
      </c>
      <c r="AI752">
        <v>1</v>
      </c>
      <c r="AJ752">
        <v>1</v>
      </c>
      <c r="AK752">
        <v>1</v>
      </c>
      <c r="AL752">
        <v>1</v>
      </c>
      <c r="AN752">
        <v>0</v>
      </c>
      <c r="AO752">
        <v>1</v>
      </c>
      <c r="AP752">
        <v>1</v>
      </c>
      <c r="AQ752">
        <v>0</v>
      </c>
      <c r="AR752">
        <v>0</v>
      </c>
      <c r="AS752" t="s">
        <v>3</v>
      </c>
      <c r="AT752">
        <v>0.35</v>
      </c>
      <c r="AU752" t="s">
        <v>393</v>
      </c>
      <c r="AV752">
        <v>0</v>
      </c>
      <c r="AW752">
        <v>2</v>
      </c>
      <c r="AX752">
        <v>76149157</v>
      </c>
      <c r="AY752">
        <v>1</v>
      </c>
      <c r="AZ752">
        <v>0</v>
      </c>
      <c r="BA752">
        <v>764</v>
      </c>
      <c r="BB752">
        <v>0</v>
      </c>
      <c r="BC752">
        <v>0</v>
      </c>
      <c r="BD752">
        <v>0</v>
      </c>
      <c r="BE752">
        <v>0</v>
      </c>
      <c r="BF752">
        <v>0</v>
      </c>
      <c r="BG752">
        <v>0</v>
      </c>
      <c r="BH752">
        <v>0</v>
      </c>
      <c r="BI752">
        <v>0</v>
      </c>
      <c r="BJ752">
        <v>0</v>
      </c>
      <c r="BK752">
        <v>0</v>
      </c>
      <c r="BL752">
        <v>0</v>
      </c>
      <c r="BM752">
        <v>0</v>
      </c>
      <c r="BN752">
        <v>0</v>
      </c>
      <c r="BO752">
        <v>0</v>
      </c>
      <c r="BP752">
        <v>0</v>
      </c>
      <c r="BQ752">
        <v>0</v>
      </c>
      <c r="BR752">
        <v>0</v>
      </c>
      <c r="BS752">
        <v>0</v>
      </c>
      <c r="BT752">
        <v>0</v>
      </c>
      <c r="BU752">
        <v>0</v>
      </c>
      <c r="BV752">
        <v>0</v>
      </c>
      <c r="BW752">
        <v>0</v>
      </c>
      <c r="CX752">
        <f>Y752*Source!I315</f>
        <v>1.8480000000000001</v>
      </c>
      <c r="CY752">
        <f t="shared" si="97"/>
        <v>70</v>
      </c>
      <c r="CZ752">
        <f t="shared" si="98"/>
        <v>70</v>
      </c>
      <c r="DA752">
        <f t="shared" si="99"/>
        <v>1</v>
      </c>
      <c r="DB752">
        <f t="shared" si="95"/>
        <v>32.340000000000003</v>
      </c>
      <c r="DC752">
        <f t="shared" si="96"/>
        <v>0</v>
      </c>
    </row>
    <row r="753" spans="1:107" x14ac:dyDescent="0.2">
      <c r="A753">
        <f>ROW(Source!A315)</f>
        <v>315</v>
      </c>
      <c r="B753">
        <v>76147894</v>
      </c>
      <c r="C753">
        <v>76149131</v>
      </c>
      <c r="D753">
        <v>48976891</v>
      </c>
      <c r="E753">
        <v>1</v>
      </c>
      <c r="F753">
        <v>1</v>
      </c>
      <c r="G753">
        <v>1</v>
      </c>
      <c r="H753">
        <v>2</v>
      </c>
      <c r="I753" t="s">
        <v>877</v>
      </c>
      <c r="J753" t="s">
        <v>878</v>
      </c>
      <c r="K753" t="s">
        <v>879</v>
      </c>
      <c r="L753">
        <v>1368</v>
      </c>
      <c r="N753">
        <v>1011</v>
      </c>
      <c r="O753" t="s">
        <v>633</v>
      </c>
      <c r="P753" t="s">
        <v>633</v>
      </c>
      <c r="Q753">
        <v>1</v>
      </c>
      <c r="W753">
        <v>0</v>
      </c>
      <c r="X753">
        <v>500560821</v>
      </c>
      <c r="Y753">
        <v>0.97680000000000011</v>
      </c>
      <c r="AA753">
        <v>0</v>
      </c>
      <c r="AB753">
        <v>2.36</v>
      </c>
      <c r="AC753">
        <v>0</v>
      </c>
      <c r="AD753">
        <v>0</v>
      </c>
      <c r="AE753">
        <v>0</v>
      </c>
      <c r="AF753">
        <v>2.36</v>
      </c>
      <c r="AG753">
        <v>0</v>
      </c>
      <c r="AH753">
        <v>0</v>
      </c>
      <c r="AI753">
        <v>1</v>
      </c>
      <c r="AJ753">
        <v>1</v>
      </c>
      <c r="AK753">
        <v>1</v>
      </c>
      <c r="AL753">
        <v>1</v>
      </c>
      <c r="AN753">
        <v>0</v>
      </c>
      <c r="AO753">
        <v>1</v>
      </c>
      <c r="AP753">
        <v>1</v>
      </c>
      <c r="AQ753">
        <v>0</v>
      </c>
      <c r="AR753">
        <v>0</v>
      </c>
      <c r="AS753" t="s">
        <v>3</v>
      </c>
      <c r="AT753">
        <v>0.74</v>
      </c>
      <c r="AU753" t="s">
        <v>393</v>
      </c>
      <c r="AV753">
        <v>0</v>
      </c>
      <c r="AW753">
        <v>2</v>
      </c>
      <c r="AX753">
        <v>76149158</v>
      </c>
      <c r="AY753">
        <v>1</v>
      </c>
      <c r="AZ753">
        <v>0</v>
      </c>
      <c r="BA753">
        <v>765</v>
      </c>
      <c r="BB753">
        <v>0</v>
      </c>
      <c r="BC753">
        <v>0</v>
      </c>
      <c r="BD753">
        <v>0</v>
      </c>
      <c r="BE753">
        <v>0</v>
      </c>
      <c r="BF753">
        <v>0</v>
      </c>
      <c r="BG753">
        <v>0</v>
      </c>
      <c r="BH753">
        <v>0</v>
      </c>
      <c r="BI753">
        <v>0</v>
      </c>
      <c r="BJ753">
        <v>0</v>
      </c>
      <c r="BK753">
        <v>0</v>
      </c>
      <c r="BL753">
        <v>0</v>
      </c>
      <c r="BM753">
        <v>0</v>
      </c>
      <c r="BN753">
        <v>0</v>
      </c>
      <c r="BO753">
        <v>0</v>
      </c>
      <c r="BP753">
        <v>0</v>
      </c>
      <c r="BQ753">
        <v>0</v>
      </c>
      <c r="BR753">
        <v>0</v>
      </c>
      <c r="BS753">
        <v>0</v>
      </c>
      <c r="BT753">
        <v>0</v>
      </c>
      <c r="BU753">
        <v>0</v>
      </c>
      <c r="BV753">
        <v>0</v>
      </c>
      <c r="BW753">
        <v>0</v>
      </c>
      <c r="CX753">
        <f>Y753*Source!I315</f>
        <v>3.9072000000000005</v>
      </c>
      <c r="CY753">
        <f t="shared" si="97"/>
        <v>2.36</v>
      </c>
      <c r="CZ753">
        <f t="shared" si="98"/>
        <v>2.36</v>
      </c>
      <c r="DA753">
        <f t="shared" si="99"/>
        <v>1</v>
      </c>
      <c r="DB753">
        <f t="shared" si="95"/>
        <v>2.31</v>
      </c>
      <c r="DC753">
        <f t="shared" si="96"/>
        <v>0</v>
      </c>
    </row>
    <row r="754" spans="1:107" x14ac:dyDescent="0.2">
      <c r="A754">
        <f>ROW(Source!A315)</f>
        <v>315</v>
      </c>
      <c r="B754">
        <v>76147894</v>
      </c>
      <c r="C754">
        <v>76149131</v>
      </c>
      <c r="D754">
        <v>48976925</v>
      </c>
      <c r="E754">
        <v>1</v>
      </c>
      <c r="F754">
        <v>1</v>
      </c>
      <c r="G754">
        <v>1</v>
      </c>
      <c r="H754">
        <v>2</v>
      </c>
      <c r="I754" t="s">
        <v>857</v>
      </c>
      <c r="J754" t="s">
        <v>858</v>
      </c>
      <c r="K754" t="s">
        <v>859</v>
      </c>
      <c r="L754">
        <v>1368</v>
      </c>
      <c r="N754">
        <v>1011</v>
      </c>
      <c r="O754" t="s">
        <v>633</v>
      </c>
      <c r="P754" t="s">
        <v>633</v>
      </c>
      <c r="Q754">
        <v>1</v>
      </c>
      <c r="W754">
        <v>0</v>
      </c>
      <c r="X754">
        <v>138925376</v>
      </c>
      <c r="Y754">
        <v>1.056</v>
      </c>
      <c r="AA754">
        <v>0</v>
      </c>
      <c r="AB754">
        <v>2.08</v>
      </c>
      <c r="AC754">
        <v>0</v>
      </c>
      <c r="AD754">
        <v>0</v>
      </c>
      <c r="AE754">
        <v>0</v>
      </c>
      <c r="AF754">
        <v>2.08</v>
      </c>
      <c r="AG754">
        <v>0</v>
      </c>
      <c r="AH754">
        <v>0</v>
      </c>
      <c r="AI754">
        <v>1</v>
      </c>
      <c r="AJ754">
        <v>1</v>
      </c>
      <c r="AK754">
        <v>1</v>
      </c>
      <c r="AL754">
        <v>1</v>
      </c>
      <c r="AN754">
        <v>0</v>
      </c>
      <c r="AO754">
        <v>1</v>
      </c>
      <c r="AP754">
        <v>1</v>
      </c>
      <c r="AQ754">
        <v>0</v>
      </c>
      <c r="AR754">
        <v>0</v>
      </c>
      <c r="AS754" t="s">
        <v>3</v>
      </c>
      <c r="AT754">
        <v>0.8</v>
      </c>
      <c r="AU754" t="s">
        <v>393</v>
      </c>
      <c r="AV754">
        <v>0</v>
      </c>
      <c r="AW754">
        <v>2</v>
      </c>
      <c r="AX754">
        <v>76149159</v>
      </c>
      <c r="AY754">
        <v>1</v>
      </c>
      <c r="AZ754">
        <v>0</v>
      </c>
      <c r="BA754">
        <v>766</v>
      </c>
      <c r="BB754">
        <v>0</v>
      </c>
      <c r="BC754">
        <v>0</v>
      </c>
      <c r="BD754">
        <v>0</v>
      </c>
      <c r="BE754">
        <v>0</v>
      </c>
      <c r="BF754">
        <v>0</v>
      </c>
      <c r="BG754">
        <v>0</v>
      </c>
      <c r="BH754">
        <v>0</v>
      </c>
      <c r="BI754">
        <v>0</v>
      </c>
      <c r="BJ754">
        <v>0</v>
      </c>
      <c r="BK754">
        <v>0</v>
      </c>
      <c r="BL754">
        <v>0</v>
      </c>
      <c r="BM754">
        <v>0</v>
      </c>
      <c r="BN754">
        <v>0</v>
      </c>
      <c r="BO754">
        <v>0</v>
      </c>
      <c r="BP754">
        <v>0</v>
      </c>
      <c r="BQ754">
        <v>0</v>
      </c>
      <c r="BR754">
        <v>0</v>
      </c>
      <c r="BS754">
        <v>0</v>
      </c>
      <c r="BT754">
        <v>0</v>
      </c>
      <c r="BU754">
        <v>0</v>
      </c>
      <c r="BV754">
        <v>0</v>
      </c>
      <c r="BW754">
        <v>0</v>
      </c>
      <c r="CX754">
        <f>Y754*Source!I315</f>
        <v>4.2240000000000002</v>
      </c>
      <c r="CY754">
        <f t="shared" si="97"/>
        <v>2.08</v>
      </c>
      <c r="CZ754">
        <f t="shared" si="98"/>
        <v>2.08</v>
      </c>
      <c r="DA754">
        <f t="shared" si="99"/>
        <v>1</v>
      </c>
      <c r="DB754">
        <f t="shared" si="95"/>
        <v>2.1911999999999998</v>
      </c>
      <c r="DC754">
        <f t="shared" si="96"/>
        <v>0</v>
      </c>
    </row>
    <row r="755" spans="1:107" x14ac:dyDescent="0.2">
      <c r="A755">
        <f>ROW(Source!A315)</f>
        <v>315</v>
      </c>
      <c r="B755">
        <v>76147894</v>
      </c>
      <c r="C755">
        <v>76149131</v>
      </c>
      <c r="D755">
        <v>48976986</v>
      </c>
      <c r="E755">
        <v>1</v>
      </c>
      <c r="F755">
        <v>1</v>
      </c>
      <c r="G755">
        <v>1</v>
      </c>
      <c r="H755">
        <v>2</v>
      </c>
      <c r="I755" t="s">
        <v>880</v>
      </c>
      <c r="J755" t="s">
        <v>881</v>
      </c>
      <c r="K755" t="s">
        <v>882</v>
      </c>
      <c r="L755">
        <v>1368</v>
      </c>
      <c r="N755">
        <v>1011</v>
      </c>
      <c r="O755" t="s">
        <v>633</v>
      </c>
      <c r="P755" t="s">
        <v>633</v>
      </c>
      <c r="Q755">
        <v>1</v>
      </c>
      <c r="W755">
        <v>0</v>
      </c>
      <c r="X755">
        <v>1480237401</v>
      </c>
      <c r="Y755">
        <v>9.240000000000001E-2</v>
      </c>
      <c r="AA755">
        <v>0</v>
      </c>
      <c r="AB755">
        <v>6.82</v>
      </c>
      <c r="AC755">
        <v>0</v>
      </c>
      <c r="AD755">
        <v>0</v>
      </c>
      <c r="AE755">
        <v>0</v>
      </c>
      <c r="AF755">
        <v>6.82</v>
      </c>
      <c r="AG755">
        <v>0</v>
      </c>
      <c r="AH755">
        <v>0</v>
      </c>
      <c r="AI755">
        <v>1</v>
      </c>
      <c r="AJ755">
        <v>1</v>
      </c>
      <c r="AK755">
        <v>1</v>
      </c>
      <c r="AL755">
        <v>1</v>
      </c>
      <c r="AN755">
        <v>0</v>
      </c>
      <c r="AO755">
        <v>1</v>
      </c>
      <c r="AP755">
        <v>1</v>
      </c>
      <c r="AQ755">
        <v>0</v>
      </c>
      <c r="AR755">
        <v>0</v>
      </c>
      <c r="AS755" t="s">
        <v>3</v>
      </c>
      <c r="AT755">
        <v>7.0000000000000007E-2</v>
      </c>
      <c r="AU755" t="s">
        <v>393</v>
      </c>
      <c r="AV755">
        <v>0</v>
      </c>
      <c r="AW755">
        <v>2</v>
      </c>
      <c r="AX755">
        <v>76149160</v>
      </c>
      <c r="AY755">
        <v>1</v>
      </c>
      <c r="AZ755">
        <v>0</v>
      </c>
      <c r="BA755">
        <v>767</v>
      </c>
      <c r="BB755">
        <v>0</v>
      </c>
      <c r="BC755">
        <v>0</v>
      </c>
      <c r="BD755">
        <v>0</v>
      </c>
      <c r="BE755">
        <v>0</v>
      </c>
      <c r="BF755">
        <v>0</v>
      </c>
      <c r="BG755">
        <v>0</v>
      </c>
      <c r="BH755">
        <v>0</v>
      </c>
      <c r="BI755">
        <v>0</v>
      </c>
      <c r="BJ755">
        <v>0</v>
      </c>
      <c r="BK755">
        <v>0</v>
      </c>
      <c r="BL755">
        <v>0</v>
      </c>
      <c r="BM755">
        <v>0</v>
      </c>
      <c r="BN755">
        <v>0</v>
      </c>
      <c r="BO755">
        <v>0</v>
      </c>
      <c r="BP755">
        <v>0</v>
      </c>
      <c r="BQ755">
        <v>0</v>
      </c>
      <c r="BR755">
        <v>0</v>
      </c>
      <c r="BS755">
        <v>0</v>
      </c>
      <c r="BT755">
        <v>0</v>
      </c>
      <c r="BU755">
        <v>0</v>
      </c>
      <c r="BV755">
        <v>0</v>
      </c>
      <c r="BW755">
        <v>0</v>
      </c>
      <c r="CX755">
        <f>Y755*Source!I315</f>
        <v>0.36960000000000004</v>
      </c>
      <c r="CY755">
        <f t="shared" si="97"/>
        <v>6.82</v>
      </c>
      <c r="CZ755">
        <f t="shared" si="98"/>
        <v>6.82</v>
      </c>
      <c r="DA755">
        <f t="shared" si="99"/>
        <v>1</v>
      </c>
      <c r="DB755">
        <f t="shared" si="95"/>
        <v>0.63360000000000005</v>
      </c>
      <c r="DC755">
        <f t="shared" si="96"/>
        <v>0</v>
      </c>
    </row>
    <row r="756" spans="1:107" x14ac:dyDescent="0.2">
      <c r="A756">
        <f>ROW(Source!A315)</f>
        <v>315</v>
      </c>
      <c r="B756">
        <v>76147894</v>
      </c>
      <c r="C756">
        <v>76149131</v>
      </c>
      <c r="D756">
        <v>48977013</v>
      </c>
      <c r="E756">
        <v>1</v>
      </c>
      <c r="F756">
        <v>1</v>
      </c>
      <c r="G756">
        <v>1</v>
      </c>
      <c r="H756">
        <v>2</v>
      </c>
      <c r="I756" t="s">
        <v>883</v>
      </c>
      <c r="J756" t="s">
        <v>884</v>
      </c>
      <c r="K756" t="s">
        <v>885</v>
      </c>
      <c r="L756">
        <v>1368</v>
      </c>
      <c r="N756">
        <v>1011</v>
      </c>
      <c r="O756" t="s">
        <v>633</v>
      </c>
      <c r="P756" t="s">
        <v>633</v>
      </c>
      <c r="Q756">
        <v>1</v>
      </c>
      <c r="W756">
        <v>0</v>
      </c>
      <c r="X756">
        <v>-662225104</v>
      </c>
      <c r="Y756">
        <v>0.46200000000000002</v>
      </c>
      <c r="AA756">
        <v>0</v>
      </c>
      <c r="AB756">
        <v>16.920000000000002</v>
      </c>
      <c r="AC756">
        <v>10.06</v>
      </c>
      <c r="AD756">
        <v>0</v>
      </c>
      <c r="AE756">
        <v>0</v>
      </c>
      <c r="AF756">
        <v>16.920000000000002</v>
      </c>
      <c r="AG756">
        <v>10.06</v>
      </c>
      <c r="AH756">
        <v>0</v>
      </c>
      <c r="AI756">
        <v>1</v>
      </c>
      <c r="AJ756">
        <v>1</v>
      </c>
      <c r="AK756">
        <v>1</v>
      </c>
      <c r="AL756">
        <v>1</v>
      </c>
      <c r="AN756">
        <v>0</v>
      </c>
      <c r="AO756">
        <v>1</v>
      </c>
      <c r="AP756">
        <v>1</v>
      </c>
      <c r="AQ756">
        <v>0</v>
      </c>
      <c r="AR756">
        <v>0</v>
      </c>
      <c r="AS756" t="s">
        <v>3</v>
      </c>
      <c r="AT756">
        <v>0.35</v>
      </c>
      <c r="AU756" t="s">
        <v>393</v>
      </c>
      <c r="AV756">
        <v>0</v>
      </c>
      <c r="AW756">
        <v>2</v>
      </c>
      <c r="AX756">
        <v>76149161</v>
      </c>
      <c r="AY756">
        <v>1</v>
      </c>
      <c r="AZ756">
        <v>0</v>
      </c>
      <c r="BA756">
        <v>768</v>
      </c>
      <c r="BB756">
        <v>0</v>
      </c>
      <c r="BC756">
        <v>0</v>
      </c>
      <c r="BD756">
        <v>0</v>
      </c>
      <c r="BE756">
        <v>0</v>
      </c>
      <c r="BF756">
        <v>0</v>
      </c>
      <c r="BG756">
        <v>0</v>
      </c>
      <c r="BH756">
        <v>0</v>
      </c>
      <c r="BI756">
        <v>0</v>
      </c>
      <c r="BJ756">
        <v>0</v>
      </c>
      <c r="BK756">
        <v>0</v>
      </c>
      <c r="BL756">
        <v>0</v>
      </c>
      <c r="BM756">
        <v>0</v>
      </c>
      <c r="BN756">
        <v>0</v>
      </c>
      <c r="BO756">
        <v>0</v>
      </c>
      <c r="BP756">
        <v>0</v>
      </c>
      <c r="BQ756">
        <v>0</v>
      </c>
      <c r="BR756">
        <v>0</v>
      </c>
      <c r="BS756">
        <v>0</v>
      </c>
      <c r="BT756">
        <v>0</v>
      </c>
      <c r="BU756">
        <v>0</v>
      </c>
      <c r="BV756">
        <v>0</v>
      </c>
      <c r="BW756">
        <v>0</v>
      </c>
      <c r="CX756">
        <f>Y756*Source!I315</f>
        <v>1.8480000000000001</v>
      </c>
      <c r="CY756">
        <f t="shared" si="97"/>
        <v>16.920000000000002</v>
      </c>
      <c r="CZ756">
        <f t="shared" si="98"/>
        <v>16.920000000000002</v>
      </c>
      <c r="DA756">
        <f t="shared" si="99"/>
        <v>1</v>
      </c>
      <c r="DB756">
        <f t="shared" si="95"/>
        <v>7.8144</v>
      </c>
      <c r="DC756">
        <f t="shared" si="96"/>
        <v>4.6463999999999999</v>
      </c>
    </row>
    <row r="757" spans="1:107" x14ac:dyDescent="0.2">
      <c r="A757">
        <f>ROW(Source!A315)</f>
        <v>315</v>
      </c>
      <c r="B757">
        <v>76147894</v>
      </c>
      <c r="C757">
        <v>76149131</v>
      </c>
      <c r="D757">
        <v>48977014</v>
      </c>
      <c r="E757">
        <v>1</v>
      </c>
      <c r="F757">
        <v>1</v>
      </c>
      <c r="G757">
        <v>1</v>
      </c>
      <c r="H757">
        <v>2</v>
      </c>
      <c r="I757" t="s">
        <v>886</v>
      </c>
      <c r="J757" t="s">
        <v>887</v>
      </c>
      <c r="K757" t="s">
        <v>888</v>
      </c>
      <c r="L757">
        <v>1368</v>
      </c>
      <c r="N757">
        <v>1011</v>
      </c>
      <c r="O757" t="s">
        <v>633</v>
      </c>
      <c r="P757" t="s">
        <v>633</v>
      </c>
      <c r="Q757">
        <v>1</v>
      </c>
      <c r="W757">
        <v>0</v>
      </c>
      <c r="X757">
        <v>1229244272</v>
      </c>
      <c r="Y757">
        <v>0.46200000000000002</v>
      </c>
      <c r="AA757">
        <v>0</v>
      </c>
      <c r="AB757">
        <v>56.24</v>
      </c>
      <c r="AC757">
        <v>10.06</v>
      </c>
      <c r="AD757">
        <v>0</v>
      </c>
      <c r="AE757">
        <v>0</v>
      </c>
      <c r="AF757">
        <v>56.24</v>
      </c>
      <c r="AG757">
        <v>10.06</v>
      </c>
      <c r="AH757">
        <v>0</v>
      </c>
      <c r="AI757">
        <v>1</v>
      </c>
      <c r="AJ757">
        <v>1</v>
      </c>
      <c r="AK757">
        <v>1</v>
      </c>
      <c r="AL757">
        <v>1</v>
      </c>
      <c r="AN757">
        <v>0</v>
      </c>
      <c r="AO757">
        <v>1</v>
      </c>
      <c r="AP757">
        <v>1</v>
      </c>
      <c r="AQ757">
        <v>0</v>
      </c>
      <c r="AR757">
        <v>0</v>
      </c>
      <c r="AS757" t="s">
        <v>3</v>
      </c>
      <c r="AT757">
        <v>0.35</v>
      </c>
      <c r="AU757" t="s">
        <v>393</v>
      </c>
      <c r="AV757">
        <v>0</v>
      </c>
      <c r="AW757">
        <v>2</v>
      </c>
      <c r="AX757">
        <v>76149162</v>
      </c>
      <c r="AY757">
        <v>1</v>
      </c>
      <c r="AZ757">
        <v>0</v>
      </c>
      <c r="BA757">
        <v>769</v>
      </c>
      <c r="BB757">
        <v>0</v>
      </c>
      <c r="BC757">
        <v>0</v>
      </c>
      <c r="BD757">
        <v>0</v>
      </c>
      <c r="BE757">
        <v>0</v>
      </c>
      <c r="BF757">
        <v>0</v>
      </c>
      <c r="BG757">
        <v>0</v>
      </c>
      <c r="BH757">
        <v>0</v>
      </c>
      <c r="BI757">
        <v>0</v>
      </c>
      <c r="BJ757">
        <v>0</v>
      </c>
      <c r="BK757">
        <v>0</v>
      </c>
      <c r="BL757">
        <v>0</v>
      </c>
      <c r="BM757">
        <v>0</v>
      </c>
      <c r="BN757">
        <v>0</v>
      </c>
      <c r="BO757">
        <v>0</v>
      </c>
      <c r="BP757">
        <v>0</v>
      </c>
      <c r="BQ757">
        <v>0</v>
      </c>
      <c r="BR757">
        <v>0</v>
      </c>
      <c r="BS757">
        <v>0</v>
      </c>
      <c r="BT757">
        <v>0</v>
      </c>
      <c r="BU757">
        <v>0</v>
      </c>
      <c r="BV757">
        <v>0</v>
      </c>
      <c r="BW757">
        <v>0</v>
      </c>
      <c r="CX757">
        <f>Y757*Source!I315</f>
        <v>1.8480000000000001</v>
      </c>
      <c r="CY757">
        <f t="shared" si="97"/>
        <v>56.24</v>
      </c>
      <c r="CZ757">
        <f t="shared" si="98"/>
        <v>56.24</v>
      </c>
      <c r="DA757">
        <f t="shared" si="99"/>
        <v>1</v>
      </c>
      <c r="DB757">
        <f t="shared" si="95"/>
        <v>25.977599999999999</v>
      </c>
      <c r="DC757">
        <f t="shared" si="96"/>
        <v>4.6463999999999999</v>
      </c>
    </row>
    <row r="758" spans="1:107" x14ac:dyDescent="0.2">
      <c r="A758">
        <f>ROW(Source!A315)</f>
        <v>315</v>
      </c>
      <c r="B758">
        <v>76147894</v>
      </c>
      <c r="C758">
        <v>76149131</v>
      </c>
      <c r="D758">
        <v>48977174</v>
      </c>
      <c r="E758">
        <v>1</v>
      </c>
      <c r="F758">
        <v>1</v>
      </c>
      <c r="G758">
        <v>1</v>
      </c>
      <c r="H758">
        <v>2</v>
      </c>
      <c r="I758" t="s">
        <v>676</v>
      </c>
      <c r="J758" t="s">
        <v>677</v>
      </c>
      <c r="K758" t="s">
        <v>678</v>
      </c>
      <c r="L758">
        <v>1368</v>
      </c>
      <c r="N758">
        <v>1011</v>
      </c>
      <c r="O758" t="s">
        <v>633</v>
      </c>
      <c r="P758" t="s">
        <v>633</v>
      </c>
      <c r="Q758">
        <v>1</v>
      </c>
      <c r="W758">
        <v>0</v>
      </c>
      <c r="X758">
        <v>82797005</v>
      </c>
      <c r="Y758">
        <v>1.3200000000000002E-2</v>
      </c>
      <c r="AA758">
        <v>0</v>
      </c>
      <c r="AB758">
        <v>87.17</v>
      </c>
      <c r="AC758">
        <v>11.6</v>
      </c>
      <c r="AD758">
        <v>0</v>
      </c>
      <c r="AE758">
        <v>0</v>
      </c>
      <c r="AF758">
        <v>87.17</v>
      </c>
      <c r="AG758">
        <v>11.6</v>
      </c>
      <c r="AH758">
        <v>0</v>
      </c>
      <c r="AI758">
        <v>1</v>
      </c>
      <c r="AJ758">
        <v>1</v>
      </c>
      <c r="AK758">
        <v>1</v>
      </c>
      <c r="AL758">
        <v>1</v>
      </c>
      <c r="AN758">
        <v>0</v>
      </c>
      <c r="AO758">
        <v>1</v>
      </c>
      <c r="AP758">
        <v>1</v>
      </c>
      <c r="AQ758">
        <v>0</v>
      </c>
      <c r="AR758">
        <v>0</v>
      </c>
      <c r="AS758" t="s">
        <v>3</v>
      </c>
      <c r="AT758">
        <v>0.01</v>
      </c>
      <c r="AU758" t="s">
        <v>393</v>
      </c>
      <c r="AV758">
        <v>0</v>
      </c>
      <c r="AW758">
        <v>2</v>
      </c>
      <c r="AX758">
        <v>76149163</v>
      </c>
      <c r="AY758">
        <v>1</v>
      </c>
      <c r="AZ758">
        <v>0</v>
      </c>
      <c r="BA758">
        <v>770</v>
      </c>
      <c r="BB758">
        <v>0</v>
      </c>
      <c r="BC758">
        <v>0</v>
      </c>
      <c r="BD758">
        <v>0</v>
      </c>
      <c r="BE758">
        <v>0</v>
      </c>
      <c r="BF758">
        <v>0</v>
      </c>
      <c r="BG758">
        <v>0</v>
      </c>
      <c r="BH758">
        <v>0</v>
      </c>
      <c r="BI758">
        <v>0</v>
      </c>
      <c r="BJ758">
        <v>0</v>
      </c>
      <c r="BK758">
        <v>0</v>
      </c>
      <c r="BL758">
        <v>0</v>
      </c>
      <c r="BM758">
        <v>0</v>
      </c>
      <c r="BN758">
        <v>0</v>
      </c>
      <c r="BO758">
        <v>0</v>
      </c>
      <c r="BP758">
        <v>0</v>
      </c>
      <c r="BQ758">
        <v>0</v>
      </c>
      <c r="BR758">
        <v>0</v>
      </c>
      <c r="BS758">
        <v>0</v>
      </c>
      <c r="BT758">
        <v>0</v>
      </c>
      <c r="BU758">
        <v>0</v>
      </c>
      <c r="BV758">
        <v>0</v>
      </c>
      <c r="BW758">
        <v>0</v>
      </c>
      <c r="CX758">
        <f>Y758*Source!I315</f>
        <v>5.2800000000000007E-2</v>
      </c>
      <c r="CY758">
        <f t="shared" si="97"/>
        <v>87.17</v>
      </c>
      <c r="CZ758">
        <f t="shared" si="98"/>
        <v>87.17</v>
      </c>
      <c r="DA758">
        <f t="shared" si="99"/>
        <v>1</v>
      </c>
      <c r="DB758">
        <f t="shared" si="95"/>
        <v>1.1484000000000001</v>
      </c>
      <c r="DC758">
        <f t="shared" si="96"/>
        <v>0.15840000000000001</v>
      </c>
    </row>
    <row r="759" spans="1:107" x14ac:dyDescent="0.2">
      <c r="A759">
        <f>ROW(Source!A315)</f>
        <v>315</v>
      </c>
      <c r="B759">
        <v>76147894</v>
      </c>
      <c r="C759">
        <v>76149131</v>
      </c>
      <c r="D759">
        <v>48900730</v>
      </c>
      <c r="E759">
        <v>1</v>
      </c>
      <c r="F759">
        <v>1</v>
      </c>
      <c r="G759">
        <v>1</v>
      </c>
      <c r="H759">
        <v>3</v>
      </c>
      <c r="I759" t="s">
        <v>889</v>
      </c>
      <c r="J759" t="s">
        <v>890</v>
      </c>
      <c r="K759" t="s">
        <v>891</v>
      </c>
      <c r="L759">
        <v>1348</v>
      </c>
      <c r="N759">
        <v>1009</v>
      </c>
      <c r="O759" t="s">
        <v>362</v>
      </c>
      <c r="P759" t="s">
        <v>362</v>
      </c>
      <c r="Q759">
        <v>1000</v>
      </c>
      <c r="W759">
        <v>0</v>
      </c>
      <c r="X759">
        <v>-2112715159</v>
      </c>
      <c r="Y759">
        <v>3.0000000000000001E-5</v>
      </c>
      <c r="AA759">
        <v>6667</v>
      </c>
      <c r="AB759">
        <v>0</v>
      </c>
      <c r="AC759">
        <v>0</v>
      </c>
      <c r="AD759">
        <v>0</v>
      </c>
      <c r="AE759">
        <v>6667</v>
      </c>
      <c r="AF759">
        <v>0</v>
      </c>
      <c r="AG759">
        <v>0</v>
      </c>
      <c r="AH759">
        <v>0</v>
      </c>
      <c r="AI759">
        <v>1</v>
      </c>
      <c r="AJ759">
        <v>1</v>
      </c>
      <c r="AK759">
        <v>1</v>
      </c>
      <c r="AL759">
        <v>1</v>
      </c>
      <c r="AN759">
        <v>0</v>
      </c>
      <c r="AO759">
        <v>1</v>
      </c>
      <c r="AP759">
        <v>0</v>
      </c>
      <c r="AQ759">
        <v>0</v>
      </c>
      <c r="AR759">
        <v>0</v>
      </c>
      <c r="AS759" t="s">
        <v>3</v>
      </c>
      <c r="AT759">
        <v>3.0000000000000001E-5</v>
      </c>
      <c r="AU759" t="s">
        <v>3</v>
      </c>
      <c r="AV759">
        <v>0</v>
      </c>
      <c r="AW759">
        <v>2</v>
      </c>
      <c r="AX759">
        <v>76149164</v>
      </c>
      <c r="AY759">
        <v>1</v>
      </c>
      <c r="AZ759">
        <v>0</v>
      </c>
      <c r="BA759">
        <v>771</v>
      </c>
      <c r="BB759">
        <v>0</v>
      </c>
      <c r="BC759">
        <v>0</v>
      </c>
      <c r="BD759">
        <v>0</v>
      </c>
      <c r="BE759">
        <v>0</v>
      </c>
      <c r="BF759">
        <v>0</v>
      </c>
      <c r="BG759">
        <v>0</v>
      </c>
      <c r="BH759">
        <v>0</v>
      </c>
      <c r="BI759">
        <v>0</v>
      </c>
      <c r="BJ759">
        <v>0</v>
      </c>
      <c r="BK759">
        <v>0</v>
      </c>
      <c r="BL759">
        <v>0</v>
      </c>
      <c r="BM759">
        <v>0</v>
      </c>
      <c r="BN759">
        <v>0</v>
      </c>
      <c r="BO759">
        <v>0</v>
      </c>
      <c r="BP759">
        <v>0</v>
      </c>
      <c r="BQ759">
        <v>0</v>
      </c>
      <c r="BR759">
        <v>0</v>
      </c>
      <c r="BS759">
        <v>0</v>
      </c>
      <c r="BT759">
        <v>0</v>
      </c>
      <c r="BU759">
        <v>0</v>
      </c>
      <c r="BV759">
        <v>0</v>
      </c>
      <c r="BW759">
        <v>0</v>
      </c>
      <c r="CX759">
        <f>Y759*Source!I315</f>
        <v>1.2E-4</v>
      </c>
      <c r="CY759">
        <f t="shared" ref="CY759:CY770" si="100">AA759</f>
        <v>6667</v>
      </c>
      <c r="CZ759">
        <f t="shared" ref="CZ759:CZ770" si="101">AE759</f>
        <v>6667</v>
      </c>
      <c r="DA759">
        <f t="shared" ref="DA759:DA770" si="102">AI759</f>
        <v>1</v>
      </c>
      <c r="DB759">
        <f t="shared" ref="DB759:DB770" si="103">ROUND(ROUND(AT759*CZ759,2),6)</f>
        <v>0.2</v>
      </c>
      <c r="DC759">
        <f t="shared" ref="DC759:DC770" si="104">ROUND(ROUND(AT759*AG759,2),6)</f>
        <v>0</v>
      </c>
    </row>
    <row r="760" spans="1:107" x14ac:dyDescent="0.2">
      <c r="A760">
        <f>ROW(Source!A315)</f>
        <v>315</v>
      </c>
      <c r="B760">
        <v>76147894</v>
      </c>
      <c r="C760">
        <v>76149131</v>
      </c>
      <c r="D760">
        <v>48907561</v>
      </c>
      <c r="E760">
        <v>1</v>
      </c>
      <c r="F760">
        <v>1</v>
      </c>
      <c r="G760">
        <v>1</v>
      </c>
      <c r="H760">
        <v>3</v>
      </c>
      <c r="I760" t="s">
        <v>892</v>
      </c>
      <c r="J760" t="s">
        <v>893</v>
      </c>
      <c r="K760" t="s">
        <v>894</v>
      </c>
      <c r="L760">
        <v>1348</v>
      </c>
      <c r="N760">
        <v>1009</v>
      </c>
      <c r="O760" t="s">
        <v>362</v>
      </c>
      <c r="P760" t="s">
        <v>362</v>
      </c>
      <c r="Q760">
        <v>1000</v>
      </c>
      <c r="W760">
        <v>0</v>
      </c>
      <c r="X760">
        <v>1112582913</v>
      </c>
      <c r="Y760">
        <v>3.0000000000000001E-3</v>
      </c>
      <c r="AA760">
        <v>13500.28</v>
      </c>
      <c r="AB760">
        <v>0</v>
      </c>
      <c r="AC760">
        <v>0</v>
      </c>
      <c r="AD760">
        <v>0</v>
      </c>
      <c r="AE760">
        <v>13500.28</v>
      </c>
      <c r="AF760">
        <v>0</v>
      </c>
      <c r="AG760">
        <v>0</v>
      </c>
      <c r="AH760">
        <v>0</v>
      </c>
      <c r="AI760">
        <v>1</v>
      </c>
      <c r="AJ760">
        <v>1</v>
      </c>
      <c r="AK760">
        <v>1</v>
      </c>
      <c r="AL760">
        <v>1</v>
      </c>
      <c r="AN760">
        <v>0</v>
      </c>
      <c r="AO760">
        <v>1</v>
      </c>
      <c r="AP760">
        <v>0</v>
      </c>
      <c r="AQ760">
        <v>0</v>
      </c>
      <c r="AR760">
        <v>0</v>
      </c>
      <c r="AS760" t="s">
        <v>3</v>
      </c>
      <c r="AT760">
        <v>3.0000000000000001E-3</v>
      </c>
      <c r="AU760" t="s">
        <v>3</v>
      </c>
      <c r="AV760">
        <v>0</v>
      </c>
      <c r="AW760">
        <v>2</v>
      </c>
      <c r="AX760">
        <v>76149165</v>
      </c>
      <c r="AY760">
        <v>1</v>
      </c>
      <c r="AZ760">
        <v>0</v>
      </c>
      <c r="BA760">
        <v>772</v>
      </c>
      <c r="BB760">
        <v>0</v>
      </c>
      <c r="BC760">
        <v>0</v>
      </c>
      <c r="BD760">
        <v>0</v>
      </c>
      <c r="BE760">
        <v>0</v>
      </c>
      <c r="BF760">
        <v>0</v>
      </c>
      <c r="BG760">
        <v>0</v>
      </c>
      <c r="BH760">
        <v>0</v>
      </c>
      <c r="BI760">
        <v>0</v>
      </c>
      <c r="BJ760">
        <v>0</v>
      </c>
      <c r="BK760">
        <v>0</v>
      </c>
      <c r="BL760">
        <v>0</v>
      </c>
      <c r="BM760">
        <v>0</v>
      </c>
      <c r="BN760">
        <v>0</v>
      </c>
      <c r="BO760">
        <v>0</v>
      </c>
      <c r="BP760">
        <v>0</v>
      </c>
      <c r="BQ760">
        <v>0</v>
      </c>
      <c r="BR760">
        <v>0</v>
      </c>
      <c r="BS760">
        <v>0</v>
      </c>
      <c r="BT760">
        <v>0</v>
      </c>
      <c r="BU760">
        <v>0</v>
      </c>
      <c r="BV760">
        <v>0</v>
      </c>
      <c r="BW760">
        <v>0</v>
      </c>
      <c r="CX760">
        <f>Y760*Source!I315</f>
        <v>1.2E-2</v>
      </c>
      <c r="CY760">
        <f t="shared" si="100"/>
        <v>13500.28</v>
      </c>
      <c r="CZ760">
        <f t="shared" si="101"/>
        <v>13500.28</v>
      </c>
      <c r="DA760">
        <f t="shared" si="102"/>
        <v>1</v>
      </c>
      <c r="DB760">
        <f t="shared" si="103"/>
        <v>40.5</v>
      </c>
      <c r="DC760">
        <f t="shared" si="104"/>
        <v>0</v>
      </c>
    </row>
    <row r="761" spans="1:107" x14ac:dyDescent="0.2">
      <c r="A761">
        <f>ROW(Source!A315)</f>
        <v>315</v>
      </c>
      <c r="B761">
        <v>76147894</v>
      </c>
      <c r="C761">
        <v>76149131</v>
      </c>
      <c r="D761">
        <v>48907032</v>
      </c>
      <c r="E761">
        <v>1</v>
      </c>
      <c r="F761">
        <v>1</v>
      </c>
      <c r="G761">
        <v>1</v>
      </c>
      <c r="H761">
        <v>3</v>
      </c>
      <c r="I761" t="s">
        <v>798</v>
      </c>
      <c r="J761" t="s">
        <v>799</v>
      </c>
      <c r="K761" t="s">
        <v>800</v>
      </c>
      <c r="L761">
        <v>1348</v>
      </c>
      <c r="N761">
        <v>1009</v>
      </c>
      <c r="O761" t="s">
        <v>362</v>
      </c>
      <c r="P761" t="s">
        <v>362</v>
      </c>
      <c r="Q761">
        <v>1000</v>
      </c>
      <c r="W761">
        <v>0</v>
      </c>
      <c r="X761">
        <v>328696185</v>
      </c>
      <c r="Y761">
        <v>4.4999999999999999E-4</v>
      </c>
      <c r="AA761">
        <v>10315.01</v>
      </c>
      <c r="AB761">
        <v>0</v>
      </c>
      <c r="AC761">
        <v>0</v>
      </c>
      <c r="AD761">
        <v>0</v>
      </c>
      <c r="AE761">
        <v>10315.01</v>
      </c>
      <c r="AF761">
        <v>0</v>
      </c>
      <c r="AG761">
        <v>0</v>
      </c>
      <c r="AH761">
        <v>0</v>
      </c>
      <c r="AI761">
        <v>1</v>
      </c>
      <c r="AJ761">
        <v>1</v>
      </c>
      <c r="AK761">
        <v>1</v>
      </c>
      <c r="AL761">
        <v>1</v>
      </c>
      <c r="AN761">
        <v>0</v>
      </c>
      <c r="AO761">
        <v>1</v>
      </c>
      <c r="AP761">
        <v>0</v>
      </c>
      <c r="AQ761">
        <v>0</v>
      </c>
      <c r="AR761">
        <v>0</v>
      </c>
      <c r="AS761" t="s">
        <v>3</v>
      </c>
      <c r="AT761">
        <v>4.4999999999999999E-4</v>
      </c>
      <c r="AU761" t="s">
        <v>3</v>
      </c>
      <c r="AV761">
        <v>0</v>
      </c>
      <c r="AW761">
        <v>2</v>
      </c>
      <c r="AX761">
        <v>76149166</v>
      </c>
      <c r="AY761">
        <v>1</v>
      </c>
      <c r="AZ761">
        <v>0</v>
      </c>
      <c r="BA761">
        <v>773</v>
      </c>
      <c r="BB761">
        <v>0</v>
      </c>
      <c r="BC761">
        <v>0</v>
      </c>
      <c r="BD761">
        <v>0</v>
      </c>
      <c r="BE761">
        <v>0</v>
      </c>
      <c r="BF761">
        <v>0</v>
      </c>
      <c r="BG761">
        <v>0</v>
      </c>
      <c r="BH761">
        <v>0</v>
      </c>
      <c r="BI761">
        <v>0</v>
      </c>
      <c r="BJ761">
        <v>0</v>
      </c>
      <c r="BK761">
        <v>0</v>
      </c>
      <c r="BL761">
        <v>0</v>
      </c>
      <c r="BM761">
        <v>0</v>
      </c>
      <c r="BN761">
        <v>0</v>
      </c>
      <c r="BO761">
        <v>0</v>
      </c>
      <c r="BP761">
        <v>0</v>
      </c>
      <c r="BQ761">
        <v>0</v>
      </c>
      <c r="BR761">
        <v>0</v>
      </c>
      <c r="BS761">
        <v>0</v>
      </c>
      <c r="BT761">
        <v>0</v>
      </c>
      <c r="BU761">
        <v>0</v>
      </c>
      <c r="BV761">
        <v>0</v>
      </c>
      <c r="BW761">
        <v>0</v>
      </c>
      <c r="CX761">
        <f>Y761*Source!I315</f>
        <v>1.8E-3</v>
      </c>
      <c r="CY761">
        <f t="shared" si="100"/>
        <v>10315.01</v>
      </c>
      <c r="CZ761">
        <f t="shared" si="101"/>
        <v>10315.01</v>
      </c>
      <c r="DA761">
        <f t="shared" si="102"/>
        <v>1</v>
      </c>
      <c r="DB761">
        <f t="shared" si="103"/>
        <v>4.6399999999999997</v>
      </c>
      <c r="DC761">
        <f t="shared" si="104"/>
        <v>0</v>
      </c>
    </row>
    <row r="762" spans="1:107" x14ac:dyDescent="0.2">
      <c r="A762">
        <f>ROW(Source!A315)</f>
        <v>315</v>
      </c>
      <c r="B762">
        <v>76147894</v>
      </c>
      <c r="C762">
        <v>76149131</v>
      </c>
      <c r="D762">
        <v>48907271</v>
      </c>
      <c r="E762">
        <v>1</v>
      </c>
      <c r="F762">
        <v>1</v>
      </c>
      <c r="G762">
        <v>1</v>
      </c>
      <c r="H762">
        <v>3</v>
      </c>
      <c r="I762" t="s">
        <v>895</v>
      </c>
      <c r="J762" t="s">
        <v>896</v>
      </c>
      <c r="K762" t="s">
        <v>897</v>
      </c>
      <c r="L762">
        <v>1346</v>
      </c>
      <c r="N762">
        <v>1009</v>
      </c>
      <c r="O762" t="s">
        <v>414</v>
      </c>
      <c r="P762" t="s">
        <v>414</v>
      </c>
      <c r="Q762">
        <v>1</v>
      </c>
      <c r="W762">
        <v>0</v>
      </c>
      <c r="X762">
        <v>-1660323217</v>
      </c>
      <c r="Y762">
        <v>1.0999999999999999E-2</v>
      </c>
      <c r="AA762">
        <v>28.22</v>
      </c>
      <c r="AB762">
        <v>0</v>
      </c>
      <c r="AC762">
        <v>0</v>
      </c>
      <c r="AD762">
        <v>0</v>
      </c>
      <c r="AE762">
        <v>28.22</v>
      </c>
      <c r="AF762">
        <v>0</v>
      </c>
      <c r="AG762">
        <v>0</v>
      </c>
      <c r="AH762">
        <v>0</v>
      </c>
      <c r="AI762">
        <v>1</v>
      </c>
      <c r="AJ762">
        <v>1</v>
      </c>
      <c r="AK762">
        <v>1</v>
      </c>
      <c r="AL762">
        <v>1</v>
      </c>
      <c r="AN762">
        <v>0</v>
      </c>
      <c r="AO762">
        <v>1</v>
      </c>
      <c r="AP762">
        <v>0</v>
      </c>
      <c r="AQ762">
        <v>0</v>
      </c>
      <c r="AR762">
        <v>0</v>
      </c>
      <c r="AS762" t="s">
        <v>3</v>
      </c>
      <c r="AT762">
        <v>1.0999999999999999E-2</v>
      </c>
      <c r="AU762" t="s">
        <v>3</v>
      </c>
      <c r="AV762">
        <v>0</v>
      </c>
      <c r="AW762">
        <v>2</v>
      </c>
      <c r="AX762">
        <v>76149167</v>
      </c>
      <c r="AY762">
        <v>1</v>
      </c>
      <c r="AZ762">
        <v>0</v>
      </c>
      <c r="BA762">
        <v>774</v>
      </c>
      <c r="BB762">
        <v>0</v>
      </c>
      <c r="BC762">
        <v>0</v>
      </c>
      <c r="BD762">
        <v>0</v>
      </c>
      <c r="BE762">
        <v>0</v>
      </c>
      <c r="BF762">
        <v>0</v>
      </c>
      <c r="BG762">
        <v>0</v>
      </c>
      <c r="BH762">
        <v>0</v>
      </c>
      <c r="BI762">
        <v>0</v>
      </c>
      <c r="BJ762">
        <v>0</v>
      </c>
      <c r="BK762">
        <v>0</v>
      </c>
      <c r="BL762">
        <v>0</v>
      </c>
      <c r="BM762">
        <v>0</v>
      </c>
      <c r="BN762">
        <v>0</v>
      </c>
      <c r="BO762">
        <v>0</v>
      </c>
      <c r="BP762">
        <v>0</v>
      </c>
      <c r="BQ762">
        <v>0</v>
      </c>
      <c r="BR762">
        <v>0</v>
      </c>
      <c r="BS762">
        <v>0</v>
      </c>
      <c r="BT762">
        <v>0</v>
      </c>
      <c r="BU762">
        <v>0</v>
      </c>
      <c r="BV762">
        <v>0</v>
      </c>
      <c r="BW762">
        <v>0</v>
      </c>
      <c r="CX762">
        <f>Y762*Source!I315</f>
        <v>4.3999999999999997E-2</v>
      </c>
      <c r="CY762">
        <f t="shared" si="100"/>
        <v>28.22</v>
      </c>
      <c r="CZ762">
        <f t="shared" si="101"/>
        <v>28.22</v>
      </c>
      <c r="DA762">
        <f t="shared" si="102"/>
        <v>1</v>
      </c>
      <c r="DB762">
        <f t="shared" si="103"/>
        <v>0.31</v>
      </c>
      <c r="DC762">
        <f t="shared" si="104"/>
        <v>0</v>
      </c>
    </row>
    <row r="763" spans="1:107" x14ac:dyDescent="0.2">
      <c r="A763">
        <f>ROW(Source!A315)</f>
        <v>315</v>
      </c>
      <c r="B763">
        <v>76147894</v>
      </c>
      <c r="C763">
        <v>76149131</v>
      </c>
      <c r="D763">
        <v>48907528</v>
      </c>
      <c r="E763">
        <v>1</v>
      </c>
      <c r="F763">
        <v>1</v>
      </c>
      <c r="G763">
        <v>1</v>
      </c>
      <c r="H763">
        <v>3</v>
      </c>
      <c r="I763" t="s">
        <v>898</v>
      </c>
      <c r="J763" t="s">
        <v>899</v>
      </c>
      <c r="K763" t="s">
        <v>900</v>
      </c>
      <c r="L763">
        <v>1346</v>
      </c>
      <c r="N763">
        <v>1009</v>
      </c>
      <c r="O763" t="s">
        <v>414</v>
      </c>
      <c r="P763" t="s">
        <v>414</v>
      </c>
      <c r="Q763">
        <v>1</v>
      </c>
      <c r="W763">
        <v>0</v>
      </c>
      <c r="X763">
        <v>-1767719284</v>
      </c>
      <c r="Y763">
        <v>0.06</v>
      </c>
      <c r="AA763">
        <v>28.17</v>
      </c>
      <c r="AB763">
        <v>0</v>
      </c>
      <c r="AC763">
        <v>0</v>
      </c>
      <c r="AD763">
        <v>0</v>
      </c>
      <c r="AE763">
        <v>28.17</v>
      </c>
      <c r="AF763">
        <v>0</v>
      </c>
      <c r="AG763">
        <v>0</v>
      </c>
      <c r="AH763">
        <v>0</v>
      </c>
      <c r="AI763">
        <v>1</v>
      </c>
      <c r="AJ763">
        <v>1</v>
      </c>
      <c r="AK763">
        <v>1</v>
      </c>
      <c r="AL763">
        <v>1</v>
      </c>
      <c r="AN763">
        <v>0</v>
      </c>
      <c r="AO763">
        <v>1</v>
      </c>
      <c r="AP763">
        <v>0</v>
      </c>
      <c r="AQ763">
        <v>0</v>
      </c>
      <c r="AR763">
        <v>0</v>
      </c>
      <c r="AS763" t="s">
        <v>3</v>
      </c>
      <c r="AT763">
        <v>0.06</v>
      </c>
      <c r="AU763" t="s">
        <v>3</v>
      </c>
      <c r="AV763">
        <v>0</v>
      </c>
      <c r="AW763">
        <v>2</v>
      </c>
      <c r="AX763">
        <v>76149168</v>
      </c>
      <c r="AY763">
        <v>1</v>
      </c>
      <c r="AZ763">
        <v>0</v>
      </c>
      <c r="BA763">
        <v>775</v>
      </c>
      <c r="BB763">
        <v>0</v>
      </c>
      <c r="BC763">
        <v>0</v>
      </c>
      <c r="BD763">
        <v>0</v>
      </c>
      <c r="BE763">
        <v>0</v>
      </c>
      <c r="BF763">
        <v>0</v>
      </c>
      <c r="BG763">
        <v>0</v>
      </c>
      <c r="BH763">
        <v>0</v>
      </c>
      <c r="BI763">
        <v>0</v>
      </c>
      <c r="BJ763">
        <v>0</v>
      </c>
      <c r="BK763">
        <v>0</v>
      </c>
      <c r="BL763">
        <v>0</v>
      </c>
      <c r="BM763">
        <v>0</v>
      </c>
      <c r="BN763">
        <v>0</v>
      </c>
      <c r="BO763">
        <v>0</v>
      </c>
      <c r="BP763">
        <v>0</v>
      </c>
      <c r="BQ763">
        <v>0</v>
      </c>
      <c r="BR763">
        <v>0</v>
      </c>
      <c r="BS763">
        <v>0</v>
      </c>
      <c r="BT763">
        <v>0</v>
      </c>
      <c r="BU763">
        <v>0</v>
      </c>
      <c r="BV763">
        <v>0</v>
      </c>
      <c r="BW763">
        <v>0</v>
      </c>
      <c r="CX763">
        <f>Y763*Source!I315</f>
        <v>0.24</v>
      </c>
      <c r="CY763">
        <f t="shared" si="100"/>
        <v>28.17</v>
      </c>
      <c r="CZ763">
        <f t="shared" si="101"/>
        <v>28.17</v>
      </c>
      <c r="DA763">
        <f t="shared" si="102"/>
        <v>1</v>
      </c>
      <c r="DB763">
        <f t="shared" si="103"/>
        <v>1.69</v>
      </c>
      <c r="DC763">
        <f t="shared" si="104"/>
        <v>0</v>
      </c>
    </row>
    <row r="764" spans="1:107" x14ac:dyDescent="0.2">
      <c r="A764">
        <f>ROW(Source!A315)</f>
        <v>315</v>
      </c>
      <c r="B764">
        <v>76147894</v>
      </c>
      <c r="C764">
        <v>76149131</v>
      </c>
      <c r="D764">
        <v>48906277</v>
      </c>
      <c r="E764">
        <v>1</v>
      </c>
      <c r="F764">
        <v>1</v>
      </c>
      <c r="G764">
        <v>1</v>
      </c>
      <c r="H764">
        <v>3</v>
      </c>
      <c r="I764" t="s">
        <v>901</v>
      </c>
      <c r="J764" t="s">
        <v>902</v>
      </c>
      <c r="K764" t="s">
        <v>903</v>
      </c>
      <c r="L764">
        <v>1348</v>
      </c>
      <c r="N764">
        <v>1009</v>
      </c>
      <c r="O764" t="s">
        <v>362</v>
      </c>
      <c r="P764" t="s">
        <v>362</v>
      </c>
      <c r="Q764">
        <v>1000</v>
      </c>
      <c r="W764">
        <v>0</v>
      </c>
      <c r="X764">
        <v>637596458</v>
      </c>
      <c r="Y764">
        <v>8.9999999999999993E-3</v>
      </c>
      <c r="AA764">
        <v>5941.89</v>
      </c>
      <c r="AB764">
        <v>0</v>
      </c>
      <c r="AC764">
        <v>0</v>
      </c>
      <c r="AD764">
        <v>0</v>
      </c>
      <c r="AE764">
        <v>5941.89</v>
      </c>
      <c r="AF764">
        <v>0</v>
      </c>
      <c r="AG764">
        <v>0</v>
      </c>
      <c r="AH764">
        <v>0</v>
      </c>
      <c r="AI764">
        <v>1</v>
      </c>
      <c r="AJ764">
        <v>1</v>
      </c>
      <c r="AK764">
        <v>1</v>
      </c>
      <c r="AL764">
        <v>1</v>
      </c>
      <c r="AN764">
        <v>0</v>
      </c>
      <c r="AO764">
        <v>1</v>
      </c>
      <c r="AP764">
        <v>0</v>
      </c>
      <c r="AQ764">
        <v>0</v>
      </c>
      <c r="AR764">
        <v>0</v>
      </c>
      <c r="AS764" t="s">
        <v>3</v>
      </c>
      <c r="AT764">
        <v>8.9999999999999993E-3</v>
      </c>
      <c r="AU764" t="s">
        <v>3</v>
      </c>
      <c r="AV764">
        <v>0</v>
      </c>
      <c r="AW764">
        <v>2</v>
      </c>
      <c r="AX764">
        <v>76149169</v>
      </c>
      <c r="AY764">
        <v>1</v>
      </c>
      <c r="AZ764">
        <v>0</v>
      </c>
      <c r="BA764">
        <v>776</v>
      </c>
      <c r="BB764">
        <v>0</v>
      </c>
      <c r="BC764">
        <v>0</v>
      </c>
      <c r="BD764">
        <v>0</v>
      </c>
      <c r="BE764">
        <v>0</v>
      </c>
      <c r="BF764">
        <v>0</v>
      </c>
      <c r="BG764">
        <v>0</v>
      </c>
      <c r="BH764">
        <v>0</v>
      </c>
      <c r="BI764">
        <v>0</v>
      </c>
      <c r="BJ764">
        <v>0</v>
      </c>
      <c r="BK764">
        <v>0</v>
      </c>
      <c r="BL764">
        <v>0</v>
      </c>
      <c r="BM764">
        <v>0</v>
      </c>
      <c r="BN764">
        <v>0</v>
      </c>
      <c r="BO764">
        <v>0</v>
      </c>
      <c r="BP764">
        <v>0</v>
      </c>
      <c r="BQ764">
        <v>0</v>
      </c>
      <c r="BR764">
        <v>0</v>
      </c>
      <c r="BS764">
        <v>0</v>
      </c>
      <c r="BT764">
        <v>0</v>
      </c>
      <c r="BU764">
        <v>0</v>
      </c>
      <c r="BV764">
        <v>0</v>
      </c>
      <c r="BW764">
        <v>0</v>
      </c>
      <c r="CX764">
        <f>Y764*Source!I315</f>
        <v>3.5999999999999997E-2</v>
      </c>
      <c r="CY764">
        <f t="shared" si="100"/>
        <v>5941.89</v>
      </c>
      <c r="CZ764">
        <f t="shared" si="101"/>
        <v>5941.89</v>
      </c>
      <c r="DA764">
        <f t="shared" si="102"/>
        <v>1</v>
      </c>
      <c r="DB764">
        <f t="shared" si="103"/>
        <v>53.48</v>
      </c>
      <c r="DC764">
        <f t="shared" si="104"/>
        <v>0</v>
      </c>
    </row>
    <row r="765" spans="1:107" x14ac:dyDescent="0.2">
      <c r="A765">
        <f>ROW(Source!A315)</f>
        <v>315</v>
      </c>
      <c r="B765">
        <v>76147894</v>
      </c>
      <c r="C765">
        <v>76149131</v>
      </c>
      <c r="D765">
        <v>48906278</v>
      </c>
      <c r="E765">
        <v>1</v>
      </c>
      <c r="F765">
        <v>1</v>
      </c>
      <c r="G765">
        <v>1</v>
      </c>
      <c r="H765">
        <v>3</v>
      </c>
      <c r="I765" t="s">
        <v>904</v>
      </c>
      <c r="J765" t="s">
        <v>905</v>
      </c>
      <c r="K765" t="s">
        <v>906</v>
      </c>
      <c r="L765">
        <v>1348</v>
      </c>
      <c r="N765">
        <v>1009</v>
      </c>
      <c r="O765" t="s">
        <v>362</v>
      </c>
      <c r="P765" t="s">
        <v>362</v>
      </c>
      <c r="Q765">
        <v>1000</v>
      </c>
      <c r="W765">
        <v>0</v>
      </c>
      <c r="X765">
        <v>-1382931553</v>
      </c>
      <c r="Y765">
        <v>1E-3</v>
      </c>
      <c r="AA765">
        <v>5891.61</v>
      </c>
      <c r="AB765">
        <v>0</v>
      </c>
      <c r="AC765">
        <v>0</v>
      </c>
      <c r="AD765">
        <v>0</v>
      </c>
      <c r="AE765">
        <v>5891.61</v>
      </c>
      <c r="AF765">
        <v>0</v>
      </c>
      <c r="AG765">
        <v>0</v>
      </c>
      <c r="AH765">
        <v>0</v>
      </c>
      <c r="AI765">
        <v>1</v>
      </c>
      <c r="AJ765">
        <v>1</v>
      </c>
      <c r="AK765">
        <v>1</v>
      </c>
      <c r="AL765">
        <v>1</v>
      </c>
      <c r="AN765">
        <v>0</v>
      </c>
      <c r="AO765">
        <v>1</v>
      </c>
      <c r="AP765">
        <v>0</v>
      </c>
      <c r="AQ765">
        <v>0</v>
      </c>
      <c r="AR765">
        <v>0</v>
      </c>
      <c r="AS765" t="s">
        <v>3</v>
      </c>
      <c r="AT765">
        <v>1E-3</v>
      </c>
      <c r="AU765" t="s">
        <v>3</v>
      </c>
      <c r="AV765">
        <v>0</v>
      </c>
      <c r="AW765">
        <v>2</v>
      </c>
      <c r="AX765">
        <v>76149170</v>
      </c>
      <c r="AY765">
        <v>1</v>
      </c>
      <c r="AZ765">
        <v>0</v>
      </c>
      <c r="BA765">
        <v>777</v>
      </c>
      <c r="BB765">
        <v>0</v>
      </c>
      <c r="BC765">
        <v>0</v>
      </c>
      <c r="BD765">
        <v>0</v>
      </c>
      <c r="BE765">
        <v>0</v>
      </c>
      <c r="BF765">
        <v>0</v>
      </c>
      <c r="BG765">
        <v>0</v>
      </c>
      <c r="BH765">
        <v>0</v>
      </c>
      <c r="BI765">
        <v>0</v>
      </c>
      <c r="BJ765">
        <v>0</v>
      </c>
      <c r="BK765">
        <v>0</v>
      </c>
      <c r="BL765">
        <v>0</v>
      </c>
      <c r="BM765">
        <v>0</v>
      </c>
      <c r="BN765">
        <v>0</v>
      </c>
      <c r="BO765">
        <v>0</v>
      </c>
      <c r="BP765">
        <v>0</v>
      </c>
      <c r="BQ765">
        <v>0</v>
      </c>
      <c r="BR765">
        <v>0</v>
      </c>
      <c r="BS765">
        <v>0</v>
      </c>
      <c r="BT765">
        <v>0</v>
      </c>
      <c r="BU765">
        <v>0</v>
      </c>
      <c r="BV765">
        <v>0</v>
      </c>
      <c r="BW765">
        <v>0</v>
      </c>
      <c r="CX765">
        <f>Y765*Source!I315</f>
        <v>4.0000000000000001E-3</v>
      </c>
      <c r="CY765">
        <f t="shared" si="100"/>
        <v>5891.61</v>
      </c>
      <c r="CZ765">
        <f t="shared" si="101"/>
        <v>5891.61</v>
      </c>
      <c r="DA765">
        <f t="shared" si="102"/>
        <v>1</v>
      </c>
      <c r="DB765">
        <f t="shared" si="103"/>
        <v>5.89</v>
      </c>
      <c r="DC765">
        <f t="shared" si="104"/>
        <v>0</v>
      </c>
    </row>
    <row r="766" spans="1:107" x14ac:dyDescent="0.2">
      <c r="A766">
        <f>ROW(Source!A315)</f>
        <v>315</v>
      </c>
      <c r="B766">
        <v>76147894</v>
      </c>
      <c r="C766">
        <v>76149131</v>
      </c>
      <c r="D766">
        <v>48903446</v>
      </c>
      <c r="E766">
        <v>1</v>
      </c>
      <c r="F766">
        <v>1</v>
      </c>
      <c r="G766">
        <v>1</v>
      </c>
      <c r="H766">
        <v>3</v>
      </c>
      <c r="I766" t="s">
        <v>907</v>
      </c>
      <c r="J766" t="s">
        <v>908</v>
      </c>
      <c r="K766" t="s">
        <v>909</v>
      </c>
      <c r="L766">
        <v>1348</v>
      </c>
      <c r="N766">
        <v>1009</v>
      </c>
      <c r="O766" t="s">
        <v>362</v>
      </c>
      <c r="P766" t="s">
        <v>362</v>
      </c>
      <c r="Q766">
        <v>1000</v>
      </c>
      <c r="W766">
        <v>0</v>
      </c>
      <c r="X766">
        <v>-1262102468</v>
      </c>
      <c r="Y766">
        <v>2.4000000000000001E-4</v>
      </c>
      <c r="AA766">
        <v>9420</v>
      </c>
      <c r="AB766">
        <v>0</v>
      </c>
      <c r="AC766">
        <v>0</v>
      </c>
      <c r="AD766">
        <v>0</v>
      </c>
      <c r="AE766">
        <v>9420</v>
      </c>
      <c r="AF766">
        <v>0</v>
      </c>
      <c r="AG766">
        <v>0</v>
      </c>
      <c r="AH766">
        <v>0</v>
      </c>
      <c r="AI766">
        <v>1</v>
      </c>
      <c r="AJ766">
        <v>1</v>
      </c>
      <c r="AK766">
        <v>1</v>
      </c>
      <c r="AL766">
        <v>1</v>
      </c>
      <c r="AN766">
        <v>0</v>
      </c>
      <c r="AO766">
        <v>1</v>
      </c>
      <c r="AP766">
        <v>0</v>
      </c>
      <c r="AQ766">
        <v>0</v>
      </c>
      <c r="AR766">
        <v>0</v>
      </c>
      <c r="AS766" t="s">
        <v>3</v>
      </c>
      <c r="AT766">
        <v>2.4000000000000001E-4</v>
      </c>
      <c r="AU766" t="s">
        <v>3</v>
      </c>
      <c r="AV766">
        <v>0</v>
      </c>
      <c r="AW766">
        <v>2</v>
      </c>
      <c r="AX766">
        <v>76149171</v>
      </c>
      <c r="AY766">
        <v>1</v>
      </c>
      <c r="AZ766">
        <v>0</v>
      </c>
      <c r="BA766">
        <v>778</v>
      </c>
      <c r="BB766">
        <v>0</v>
      </c>
      <c r="BC766">
        <v>0</v>
      </c>
      <c r="BD766">
        <v>0</v>
      </c>
      <c r="BE766">
        <v>0</v>
      </c>
      <c r="BF766">
        <v>0</v>
      </c>
      <c r="BG766">
        <v>0</v>
      </c>
      <c r="BH766">
        <v>0</v>
      </c>
      <c r="BI766">
        <v>0</v>
      </c>
      <c r="BJ766">
        <v>0</v>
      </c>
      <c r="BK766">
        <v>0</v>
      </c>
      <c r="BL766">
        <v>0</v>
      </c>
      <c r="BM766">
        <v>0</v>
      </c>
      <c r="BN766">
        <v>0</v>
      </c>
      <c r="BO766">
        <v>0</v>
      </c>
      <c r="BP766">
        <v>0</v>
      </c>
      <c r="BQ766">
        <v>0</v>
      </c>
      <c r="BR766">
        <v>0</v>
      </c>
      <c r="BS766">
        <v>0</v>
      </c>
      <c r="BT766">
        <v>0</v>
      </c>
      <c r="BU766">
        <v>0</v>
      </c>
      <c r="BV766">
        <v>0</v>
      </c>
      <c r="BW766">
        <v>0</v>
      </c>
      <c r="CX766">
        <f>Y766*Source!I315</f>
        <v>9.6000000000000002E-4</v>
      </c>
      <c r="CY766">
        <f t="shared" si="100"/>
        <v>9420</v>
      </c>
      <c r="CZ766">
        <f t="shared" si="101"/>
        <v>9420</v>
      </c>
      <c r="DA766">
        <f t="shared" si="102"/>
        <v>1</v>
      </c>
      <c r="DB766">
        <f t="shared" si="103"/>
        <v>2.2599999999999998</v>
      </c>
      <c r="DC766">
        <f t="shared" si="104"/>
        <v>0</v>
      </c>
    </row>
    <row r="767" spans="1:107" x14ac:dyDescent="0.2">
      <c r="A767">
        <f>ROW(Source!A315)</f>
        <v>315</v>
      </c>
      <c r="B767">
        <v>76147894</v>
      </c>
      <c r="C767">
        <v>76149131</v>
      </c>
      <c r="D767">
        <v>48906498</v>
      </c>
      <c r="E767">
        <v>1</v>
      </c>
      <c r="F767">
        <v>1</v>
      </c>
      <c r="G767">
        <v>1</v>
      </c>
      <c r="H767">
        <v>3</v>
      </c>
      <c r="I767" t="s">
        <v>910</v>
      </c>
      <c r="J767" t="s">
        <v>911</v>
      </c>
      <c r="K767" t="s">
        <v>912</v>
      </c>
      <c r="L767">
        <v>1348</v>
      </c>
      <c r="N767">
        <v>1009</v>
      </c>
      <c r="O767" t="s">
        <v>362</v>
      </c>
      <c r="P767" t="s">
        <v>362</v>
      </c>
      <c r="Q767">
        <v>1000</v>
      </c>
      <c r="W767">
        <v>0</v>
      </c>
      <c r="X767">
        <v>1398471092</v>
      </c>
      <c r="Y767">
        <v>0.01</v>
      </c>
      <c r="AA767">
        <v>5548.88</v>
      </c>
      <c r="AB767">
        <v>0</v>
      </c>
      <c r="AC767">
        <v>0</v>
      </c>
      <c r="AD767">
        <v>0</v>
      </c>
      <c r="AE767">
        <v>5548.88</v>
      </c>
      <c r="AF767">
        <v>0</v>
      </c>
      <c r="AG767">
        <v>0</v>
      </c>
      <c r="AH767">
        <v>0</v>
      </c>
      <c r="AI767">
        <v>1</v>
      </c>
      <c r="AJ767">
        <v>1</v>
      </c>
      <c r="AK767">
        <v>1</v>
      </c>
      <c r="AL767">
        <v>1</v>
      </c>
      <c r="AN767">
        <v>0</v>
      </c>
      <c r="AO767">
        <v>1</v>
      </c>
      <c r="AP767">
        <v>0</v>
      </c>
      <c r="AQ767">
        <v>0</v>
      </c>
      <c r="AR767">
        <v>0</v>
      </c>
      <c r="AS767" t="s">
        <v>3</v>
      </c>
      <c r="AT767">
        <v>0.01</v>
      </c>
      <c r="AU767" t="s">
        <v>3</v>
      </c>
      <c r="AV767">
        <v>0</v>
      </c>
      <c r="AW767">
        <v>2</v>
      </c>
      <c r="AX767">
        <v>76149172</v>
      </c>
      <c r="AY767">
        <v>1</v>
      </c>
      <c r="AZ767">
        <v>0</v>
      </c>
      <c r="BA767">
        <v>779</v>
      </c>
      <c r="BB767">
        <v>0</v>
      </c>
      <c r="BC767">
        <v>0</v>
      </c>
      <c r="BD767">
        <v>0</v>
      </c>
      <c r="BE767">
        <v>0</v>
      </c>
      <c r="BF767">
        <v>0</v>
      </c>
      <c r="BG767">
        <v>0</v>
      </c>
      <c r="BH767">
        <v>0</v>
      </c>
      <c r="BI767">
        <v>0</v>
      </c>
      <c r="BJ767">
        <v>0</v>
      </c>
      <c r="BK767">
        <v>0</v>
      </c>
      <c r="BL767">
        <v>0</v>
      </c>
      <c r="BM767">
        <v>0</v>
      </c>
      <c r="BN767">
        <v>0</v>
      </c>
      <c r="BO767">
        <v>0</v>
      </c>
      <c r="BP767">
        <v>0</v>
      </c>
      <c r="BQ767">
        <v>0</v>
      </c>
      <c r="BR767">
        <v>0</v>
      </c>
      <c r="BS767">
        <v>0</v>
      </c>
      <c r="BT767">
        <v>0</v>
      </c>
      <c r="BU767">
        <v>0</v>
      </c>
      <c r="BV767">
        <v>0</v>
      </c>
      <c r="BW767">
        <v>0</v>
      </c>
      <c r="CX767">
        <f>Y767*Source!I315</f>
        <v>0.04</v>
      </c>
      <c r="CY767">
        <f t="shared" si="100"/>
        <v>5548.88</v>
      </c>
      <c r="CZ767">
        <f t="shared" si="101"/>
        <v>5548.88</v>
      </c>
      <c r="DA767">
        <f t="shared" si="102"/>
        <v>1</v>
      </c>
      <c r="DB767">
        <f t="shared" si="103"/>
        <v>55.49</v>
      </c>
      <c r="DC767">
        <f t="shared" si="104"/>
        <v>0</v>
      </c>
    </row>
    <row r="768" spans="1:107" x14ac:dyDescent="0.2">
      <c r="A768">
        <f>ROW(Source!A315)</f>
        <v>315</v>
      </c>
      <c r="B768">
        <v>76147894</v>
      </c>
      <c r="C768">
        <v>76149131</v>
      </c>
      <c r="D768">
        <v>48914959</v>
      </c>
      <c r="E768">
        <v>1</v>
      </c>
      <c r="F768">
        <v>1</v>
      </c>
      <c r="G768">
        <v>1</v>
      </c>
      <c r="H768">
        <v>3</v>
      </c>
      <c r="I768" t="s">
        <v>913</v>
      </c>
      <c r="J768" t="s">
        <v>914</v>
      </c>
      <c r="K768" t="s">
        <v>915</v>
      </c>
      <c r="L768">
        <v>1348</v>
      </c>
      <c r="N768">
        <v>1009</v>
      </c>
      <c r="O768" t="s">
        <v>362</v>
      </c>
      <c r="P768" t="s">
        <v>362</v>
      </c>
      <c r="Q768">
        <v>1000</v>
      </c>
      <c r="W768">
        <v>0</v>
      </c>
      <c r="X768">
        <v>1838656990</v>
      </c>
      <c r="Y768">
        <v>5.5000000000000003E-4</v>
      </c>
      <c r="AA768">
        <v>15620</v>
      </c>
      <c r="AB768">
        <v>0</v>
      </c>
      <c r="AC768">
        <v>0</v>
      </c>
      <c r="AD768">
        <v>0</v>
      </c>
      <c r="AE768">
        <v>15620</v>
      </c>
      <c r="AF768">
        <v>0</v>
      </c>
      <c r="AG768">
        <v>0</v>
      </c>
      <c r="AH768">
        <v>0</v>
      </c>
      <c r="AI768">
        <v>1</v>
      </c>
      <c r="AJ768">
        <v>1</v>
      </c>
      <c r="AK768">
        <v>1</v>
      </c>
      <c r="AL768">
        <v>1</v>
      </c>
      <c r="AN768">
        <v>0</v>
      </c>
      <c r="AO768">
        <v>1</v>
      </c>
      <c r="AP768">
        <v>0</v>
      </c>
      <c r="AQ768">
        <v>0</v>
      </c>
      <c r="AR768">
        <v>0</v>
      </c>
      <c r="AS768" t="s">
        <v>3</v>
      </c>
      <c r="AT768">
        <v>5.5000000000000003E-4</v>
      </c>
      <c r="AU768" t="s">
        <v>3</v>
      </c>
      <c r="AV768">
        <v>0</v>
      </c>
      <c r="AW768">
        <v>2</v>
      </c>
      <c r="AX768">
        <v>76149173</v>
      </c>
      <c r="AY768">
        <v>1</v>
      </c>
      <c r="AZ768">
        <v>0</v>
      </c>
      <c r="BA768">
        <v>780</v>
      </c>
      <c r="BB768">
        <v>0</v>
      </c>
      <c r="BC768">
        <v>0</v>
      </c>
      <c r="BD768">
        <v>0</v>
      </c>
      <c r="BE768">
        <v>0</v>
      </c>
      <c r="BF768">
        <v>0</v>
      </c>
      <c r="BG768">
        <v>0</v>
      </c>
      <c r="BH768">
        <v>0</v>
      </c>
      <c r="BI768">
        <v>0</v>
      </c>
      <c r="BJ768">
        <v>0</v>
      </c>
      <c r="BK768">
        <v>0</v>
      </c>
      <c r="BL768">
        <v>0</v>
      </c>
      <c r="BM768">
        <v>0</v>
      </c>
      <c r="BN768">
        <v>0</v>
      </c>
      <c r="BO768">
        <v>0</v>
      </c>
      <c r="BP768">
        <v>0</v>
      </c>
      <c r="BQ768">
        <v>0</v>
      </c>
      <c r="BR768">
        <v>0</v>
      </c>
      <c r="BS768">
        <v>0</v>
      </c>
      <c r="BT768">
        <v>0</v>
      </c>
      <c r="BU768">
        <v>0</v>
      </c>
      <c r="BV768">
        <v>0</v>
      </c>
      <c r="BW768">
        <v>0</v>
      </c>
      <c r="CX768">
        <f>Y768*Source!I315</f>
        <v>2.2000000000000001E-3</v>
      </c>
      <c r="CY768">
        <f t="shared" si="100"/>
        <v>15620</v>
      </c>
      <c r="CZ768">
        <f t="shared" si="101"/>
        <v>15620</v>
      </c>
      <c r="DA768">
        <f t="shared" si="102"/>
        <v>1</v>
      </c>
      <c r="DB768">
        <f t="shared" si="103"/>
        <v>8.59</v>
      </c>
      <c r="DC768">
        <f t="shared" si="104"/>
        <v>0</v>
      </c>
    </row>
    <row r="769" spans="1:107" x14ac:dyDescent="0.2">
      <c r="A769">
        <f>ROW(Source!A315)</f>
        <v>315</v>
      </c>
      <c r="B769">
        <v>76147894</v>
      </c>
      <c r="C769">
        <v>76149131</v>
      </c>
      <c r="D769">
        <v>48915694</v>
      </c>
      <c r="E769">
        <v>1</v>
      </c>
      <c r="F769">
        <v>1</v>
      </c>
      <c r="G769">
        <v>1</v>
      </c>
      <c r="H769">
        <v>3</v>
      </c>
      <c r="I769" t="s">
        <v>916</v>
      </c>
      <c r="J769" t="s">
        <v>917</v>
      </c>
      <c r="K769" t="s">
        <v>918</v>
      </c>
      <c r="L769">
        <v>1348</v>
      </c>
      <c r="N769">
        <v>1009</v>
      </c>
      <c r="O769" t="s">
        <v>362</v>
      </c>
      <c r="P769" t="s">
        <v>362</v>
      </c>
      <c r="Q769">
        <v>1000</v>
      </c>
      <c r="W769">
        <v>0</v>
      </c>
      <c r="X769">
        <v>-1236136694</v>
      </c>
      <c r="Y769">
        <v>6.9999999999999999E-4</v>
      </c>
      <c r="AA769">
        <v>28300.400000000001</v>
      </c>
      <c r="AB769">
        <v>0</v>
      </c>
      <c r="AC769">
        <v>0</v>
      </c>
      <c r="AD769">
        <v>0</v>
      </c>
      <c r="AE769">
        <v>28300.400000000001</v>
      </c>
      <c r="AF769">
        <v>0</v>
      </c>
      <c r="AG769">
        <v>0</v>
      </c>
      <c r="AH769">
        <v>0</v>
      </c>
      <c r="AI769">
        <v>1</v>
      </c>
      <c r="AJ769">
        <v>1</v>
      </c>
      <c r="AK769">
        <v>1</v>
      </c>
      <c r="AL769">
        <v>1</v>
      </c>
      <c r="AN769">
        <v>0</v>
      </c>
      <c r="AO769">
        <v>1</v>
      </c>
      <c r="AP769">
        <v>0</v>
      </c>
      <c r="AQ769">
        <v>0</v>
      </c>
      <c r="AR769">
        <v>0</v>
      </c>
      <c r="AS769" t="s">
        <v>3</v>
      </c>
      <c r="AT769">
        <v>6.9999999999999999E-4</v>
      </c>
      <c r="AU769" t="s">
        <v>3</v>
      </c>
      <c r="AV769">
        <v>0</v>
      </c>
      <c r="AW769">
        <v>2</v>
      </c>
      <c r="AX769">
        <v>76149174</v>
      </c>
      <c r="AY769">
        <v>1</v>
      </c>
      <c r="AZ769">
        <v>0</v>
      </c>
      <c r="BA769">
        <v>781</v>
      </c>
      <c r="BB769">
        <v>0</v>
      </c>
      <c r="BC769">
        <v>0</v>
      </c>
      <c r="BD769">
        <v>0</v>
      </c>
      <c r="BE769">
        <v>0</v>
      </c>
      <c r="BF769">
        <v>0</v>
      </c>
      <c r="BG769">
        <v>0</v>
      </c>
      <c r="BH769">
        <v>0</v>
      </c>
      <c r="BI769">
        <v>0</v>
      </c>
      <c r="BJ769">
        <v>0</v>
      </c>
      <c r="BK769">
        <v>0</v>
      </c>
      <c r="BL769">
        <v>0</v>
      </c>
      <c r="BM769">
        <v>0</v>
      </c>
      <c r="BN769">
        <v>0</v>
      </c>
      <c r="BO769">
        <v>0</v>
      </c>
      <c r="BP769">
        <v>0</v>
      </c>
      <c r="BQ769">
        <v>0</v>
      </c>
      <c r="BR769">
        <v>0</v>
      </c>
      <c r="BS769">
        <v>0</v>
      </c>
      <c r="BT769">
        <v>0</v>
      </c>
      <c r="BU769">
        <v>0</v>
      </c>
      <c r="BV769">
        <v>0</v>
      </c>
      <c r="BW769">
        <v>0</v>
      </c>
      <c r="CX769">
        <f>Y769*Source!I315</f>
        <v>2.8E-3</v>
      </c>
      <c r="CY769">
        <f t="shared" si="100"/>
        <v>28300.400000000001</v>
      </c>
      <c r="CZ769">
        <f t="shared" si="101"/>
        <v>28300.400000000001</v>
      </c>
      <c r="DA769">
        <f t="shared" si="102"/>
        <v>1</v>
      </c>
      <c r="DB769">
        <f t="shared" si="103"/>
        <v>19.809999999999999</v>
      </c>
      <c r="DC769">
        <f t="shared" si="104"/>
        <v>0</v>
      </c>
    </row>
    <row r="770" spans="1:107" x14ac:dyDescent="0.2">
      <c r="A770">
        <f>ROW(Source!A315)</f>
        <v>315</v>
      </c>
      <c r="B770">
        <v>76147894</v>
      </c>
      <c r="C770">
        <v>76149131</v>
      </c>
      <c r="D770">
        <v>48974791</v>
      </c>
      <c r="E770">
        <v>1</v>
      </c>
      <c r="F770">
        <v>1</v>
      </c>
      <c r="G770">
        <v>1</v>
      </c>
      <c r="H770">
        <v>3</v>
      </c>
      <c r="I770" t="s">
        <v>658</v>
      </c>
      <c r="J770" t="s">
        <v>659</v>
      </c>
      <c r="K770" t="s">
        <v>660</v>
      </c>
      <c r="L770">
        <v>1374</v>
      </c>
      <c r="N770">
        <v>1013</v>
      </c>
      <c r="O770" t="s">
        <v>661</v>
      </c>
      <c r="P770" t="s">
        <v>661</v>
      </c>
      <c r="Q770">
        <v>1</v>
      </c>
      <c r="W770">
        <v>0</v>
      </c>
      <c r="X770">
        <v>-1347562341</v>
      </c>
      <c r="Y770">
        <v>0.45</v>
      </c>
      <c r="AA770">
        <v>1</v>
      </c>
      <c r="AB770">
        <v>0</v>
      </c>
      <c r="AC770">
        <v>0</v>
      </c>
      <c r="AD770">
        <v>0</v>
      </c>
      <c r="AE770">
        <v>1</v>
      </c>
      <c r="AF770">
        <v>0</v>
      </c>
      <c r="AG770">
        <v>0</v>
      </c>
      <c r="AH770">
        <v>0</v>
      </c>
      <c r="AI770">
        <v>1</v>
      </c>
      <c r="AJ770">
        <v>1</v>
      </c>
      <c r="AK770">
        <v>1</v>
      </c>
      <c r="AL770">
        <v>1</v>
      </c>
      <c r="AN770">
        <v>0</v>
      </c>
      <c r="AO770">
        <v>1</v>
      </c>
      <c r="AP770">
        <v>0</v>
      </c>
      <c r="AQ770">
        <v>0</v>
      </c>
      <c r="AR770">
        <v>0</v>
      </c>
      <c r="AS770" t="s">
        <v>3</v>
      </c>
      <c r="AT770">
        <v>0.45</v>
      </c>
      <c r="AU770" t="s">
        <v>3</v>
      </c>
      <c r="AV770">
        <v>0</v>
      </c>
      <c r="AW770">
        <v>2</v>
      </c>
      <c r="AX770">
        <v>76149175</v>
      </c>
      <c r="AY770">
        <v>1</v>
      </c>
      <c r="AZ770">
        <v>0</v>
      </c>
      <c r="BA770">
        <v>782</v>
      </c>
      <c r="BB770">
        <v>0</v>
      </c>
      <c r="BC770">
        <v>0</v>
      </c>
      <c r="BD770">
        <v>0</v>
      </c>
      <c r="BE770">
        <v>0</v>
      </c>
      <c r="BF770">
        <v>0</v>
      </c>
      <c r="BG770">
        <v>0</v>
      </c>
      <c r="BH770">
        <v>0</v>
      </c>
      <c r="BI770">
        <v>0</v>
      </c>
      <c r="BJ770">
        <v>0</v>
      </c>
      <c r="BK770">
        <v>0</v>
      </c>
      <c r="BL770">
        <v>0</v>
      </c>
      <c r="BM770">
        <v>0</v>
      </c>
      <c r="BN770">
        <v>0</v>
      </c>
      <c r="BO770">
        <v>0</v>
      </c>
      <c r="BP770">
        <v>0</v>
      </c>
      <c r="BQ770">
        <v>0</v>
      </c>
      <c r="BR770">
        <v>0</v>
      </c>
      <c r="BS770">
        <v>0</v>
      </c>
      <c r="BT770">
        <v>0</v>
      </c>
      <c r="BU770">
        <v>0</v>
      </c>
      <c r="BV770">
        <v>0</v>
      </c>
      <c r="BW770">
        <v>0</v>
      </c>
      <c r="CX770">
        <f>Y770*Source!I315</f>
        <v>1.8</v>
      </c>
      <c r="CY770">
        <f t="shared" si="100"/>
        <v>1</v>
      </c>
      <c r="CZ770">
        <f t="shared" si="101"/>
        <v>1</v>
      </c>
      <c r="DA770">
        <f t="shared" si="102"/>
        <v>1</v>
      </c>
      <c r="DB770">
        <f t="shared" si="103"/>
        <v>0.45</v>
      </c>
      <c r="DC770">
        <f t="shared" si="104"/>
        <v>0</v>
      </c>
    </row>
    <row r="771" spans="1:107" x14ac:dyDescent="0.2">
      <c r="A771">
        <f>ROW(Source!A318)</f>
        <v>318</v>
      </c>
      <c r="B771">
        <v>76147896</v>
      </c>
      <c r="C771">
        <v>76149177</v>
      </c>
      <c r="D771">
        <v>42096355</v>
      </c>
      <c r="E771">
        <v>1</v>
      </c>
      <c r="F771">
        <v>1</v>
      </c>
      <c r="G771">
        <v>1</v>
      </c>
      <c r="H771">
        <v>1</v>
      </c>
      <c r="I771" t="s">
        <v>866</v>
      </c>
      <c r="J771" t="s">
        <v>3</v>
      </c>
      <c r="K771" t="s">
        <v>867</v>
      </c>
      <c r="L771">
        <v>1369</v>
      </c>
      <c r="N771">
        <v>1013</v>
      </c>
      <c r="O771" t="s">
        <v>623</v>
      </c>
      <c r="P771" t="s">
        <v>623</v>
      </c>
      <c r="Q771">
        <v>1</v>
      </c>
      <c r="W771">
        <v>0</v>
      </c>
      <c r="X771">
        <v>-2076222823</v>
      </c>
      <c r="Y771">
        <v>96.059039999999982</v>
      </c>
      <c r="AA771">
        <v>0</v>
      </c>
      <c r="AB771">
        <v>0</v>
      </c>
      <c r="AC771">
        <v>0</v>
      </c>
      <c r="AD771">
        <v>8.74</v>
      </c>
      <c r="AE771">
        <v>0</v>
      </c>
      <c r="AF771">
        <v>0</v>
      </c>
      <c r="AG771">
        <v>0</v>
      </c>
      <c r="AH771">
        <v>8.74</v>
      </c>
      <c r="AI771">
        <v>1</v>
      </c>
      <c r="AJ771">
        <v>1</v>
      </c>
      <c r="AK771">
        <v>1</v>
      </c>
      <c r="AL771">
        <v>1</v>
      </c>
      <c r="AN771">
        <v>0</v>
      </c>
      <c r="AO771">
        <v>1</v>
      </c>
      <c r="AP771">
        <v>1</v>
      </c>
      <c r="AQ771">
        <v>0</v>
      </c>
      <c r="AR771">
        <v>0</v>
      </c>
      <c r="AS771" t="s">
        <v>3</v>
      </c>
      <c r="AT771">
        <v>63.28</v>
      </c>
      <c r="AU771" t="s">
        <v>406</v>
      </c>
      <c r="AV771">
        <v>1</v>
      </c>
      <c r="AW771">
        <v>2</v>
      </c>
      <c r="AX771">
        <v>76149199</v>
      </c>
      <c r="AY771">
        <v>1</v>
      </c>
      <c r="AZ771">
        <v>0</v>
      </c>
      <c r="BA771">
        <v>783</v>
      </c>
      <c r="BB771">
        <v>0</v>
      </c>
      <c r="BC771">
        <v>0</v>
      </c>
      <c r="BD771">
        <v>0</v>
      </c>
      <c r="BE771">
        <v>0</v>
      </c>
      <c r="BF771">
        <v>0</v>
      </c>
      <c r="BG771">
        <v>0</v>
      </c>
      <c r="BH771">
        <v>0</v>
      </c>
      <c r="BI771">
        <v>0</v>
      </c>
      <c r="BJ771">
        <v>0</v>
      </c>
      <c r="BK771">
        <v>0</v>
      </c>
      <c r="BL771">
        <v>0</v>
      </c>
      <c r="BM771">
        <v>0</v>
      </c>
      <c r="BN771">
        <v>0</v>
      </c>
      <c r="BO771">
        <v>0</v>
      </c>
      <c r="BP771">
        <v>0</v>
      </c>
      <c r="BQ771">
        <v>0</v>
      </c>
      <c r="BR771">
        <v>0</v>
      </c>
      <c r="BS771">
        <v>0</v>
      </c>
      <c r="BT771">
        <v>0</v>
      </c>
      <c r="BU771">
        <v>0</v>
      </c>
      <c r="BV771">
        <v>0</v>
      </c>
      <c r="BW771">
        <v>0</v>
      </c>
      <c r="CX771">
        <f>Y771*Source!I318</f>
        <v>1.9211807999999997</v>
      </c>
      <c r="CY771">
        <f>AD771</f>
        <v>8.74</v>
      </c>
      <c r="CZ771">
        <f>AH771</f>
        <v>8.74</v>
      </c>
      <c r="DA771">
        <f>AL771</f>
        <v>1</v>
      </c>
      <c r="DB771">
        <f>ROUND(((ROUND(AT771*CZ771,2)*1.2*1.15)*1.1),6)</f>
        <v>839.56025999999997</v>
      </c>
      <c r="DC771">
        <f>ROUND(((ROUND(AT771*AG771,2)*1.2*1.15)*1.1),6)</f>
        <v>0</v>
      </c>
    </row>
    <row r="772" spans="1:107" x14ac:dyDescent="0.2">
      <c r="A772">
        <f>ROW(Source!A318)</f>
        <v>318</v>
      </c>
      <c r="B772">
        <v>76147896</v>
      </c>
      <c r="C772">
        <v>76149177</v>
      </c>
      <c r="D772">
        <v>121548</v>
      </c>
      <c r="E772">
        <v>1</v>
      </c>
      <c r="F772">
        <v>1</v>
      </c>
      <c r="G772">
        <v>1</v>
      </c>
      <c r="H772">
        <v>1</v>
      </c>
      <c r="I772" t="s">
        <v>30</v>
      </c>
      <c r="J772" t="s">
        <v>3</v>
      </c>
      <c r="K772" t="s">
        <v>628</v>
      </c>
      <c r="L772">
        <v>608254</v>
      </c>
      <c r="N772">
        <v>1013</v>
      </c>
      <c r="O772" t="s">
        <v>629</v>
      </c>
      <c r="P772" t="s">
        <v>629</v>
      </c>
      <c r="Q772">
        <v>1</v>
      </c>
      <c r="W772">
        <v>0</v>
      </c>
      <c r="X772">
        <v>-185737400</v>
      </c>
      <c r="Y772">
        <v>5.2715999999999994</v>
      </c>
      <c r="AA772">
        <v>0</v>
      </c>
      <c r="AB772">
        <v>0</v>
      </c>
      <c r="AC772">
        <v>0</v>
      </c>
      <c r="AD772">
        <v>0</v>
      </c>
      <c r="AE772">
        <v>0</v>
      </c>
      <c r="AF772">
        <v>0</v>
      </c>
      <c r="AG772">
        <v>0</v>
      </c>
      <c r="AH772">
        <v>0</v>
      </c>
      <c r="AI772">
        <v>1</v>
      </c>
      <c r="AJ772">
        <v>1</v>
      </c>
      <c r="AK772">
        <v>1</v>
      </c>
      <c r="AL772">
        <v>1</v>
      </c>
      <c r="AN772">
        <v>0</v>
      </c>
      <c r="AO772">
        <v>1</v>
      </c>
      <c r="AP772">
        <v>1</v>
      </c>
      <c r="AQ772">
        <v>0</v>
      </c>
      <c r="AR772">
        <v>0</v>
      </c>
      <c r="AS772" t="s">
        <v>3</v>
      </c>
      <c r="AT772">
        <v>3.82</v>
      </c>
      <c r="AU772" t="s">
        <v>286</v>
      </c>
      <c r="AV772">
        <v>2</v>
      </c>
      <c r="AW772">
        <v>2</v>
      </c>
      <c r="AX772">
        <v>76149200</v>
      </c>
      <c r="AY772">
        <v>1</v>
      </c>
      <c r="AZ772">
        <v>0</v>
      </c>
      <c r="BA772">
        <v>784</v>
      </c>
      <c r="BB772">
        <v>0</v>
      </c>
      <c r="BC772">
        <v>0</v>
      </c>
      <c r="BD772">
        <v>0</v>
      </c>
      <c r="BE772">
        <v>0</v>
      </c>
      <c r="BF772">
        <v>0</v>
      </c>
      <c r="BG772">
        <v>0</v>
      </c>
      <c r="BH772">
        <v>0</v>
      </c>
      <c r="BI772">
        <v>0</v>
      </c>
      <c r="BJ772">
        <v>0</v>
      </c>
      <c r="BK772">
        <v>0</v>
      </c>
      <c r="BL772">
        <v>0</v>
      </c>
      <c r="BM772">
        <v>0</v>
      </c>
      <c r="BN772">
        <v>0</v>
      </c>
      <c r="BO772">
        <v>0</v>
      </c>
      <c r="BP772">
        <v>0</v>
      </c>
      <c r="BQ772">
        <v>0</v>
      </c>
      <c r="BR772">
        <v>0</v>
      </c>
      <c r="BS772">
        <v>0</v>
      </c>
      <c r="BT772">
        <v>0</v>
      </c>
      <c r="BU772">
        <v>0</v>
      </c>
      <c r="BV772">
        <v>0</v>
      </c>
      <c r="BW772">
        <v>0</v>
      </c>
      <c r="CX772">
        <f>Y772*Source!I318</f>
        <v>0.10543199999999998</v>
      </c>
      <c r="CY772">
        <f>AD772</f>
        <v>0</v>
      </c>
      <c r="CZ772">
        <f>AH772</f>
        <v>0</v>
      </c>
      <c r="DA772">
        <f>AL772</f>
        <v>1</v>
      </c>
      <c r="DB772">
        <f t="shared" ref="DB772:DB778" si="105">ROUND((ROUND(AT772*CZ772,2)*1.2*1.15),6)</f>
        <v>0</v>
      </c>
      <c r="DC772">
        <f t="shared" ref="DC772:DC778" si="106">ROUND((ROUND(AT772*AG772,2)*1.2*1.15),6)</f>
        <v>0</v>
      </c>
    </row>
    <row r="773" spans="1:107" x14ac:dyDescent="0.2">
      <c r="A773">
        <f>ROW(Source!A318)</f>
        <v>318</v>
      </c>
      <c r="B773">
        <v>76147896</v>
      </c>
      <c r="C773">
        <v>76149177</v>
      </c>
      <c r="D773">
        <v>48975247</v>
      </c>
      <c r="E773">
        <v>1</v>
      </c>
      <c r="F773">
        <v>1</v>
      </c>
      <c r="G773">
        <v>1</v>
      </c>
      <c r="H773">
        <v>2</v>
      </c>
      <c r="I773" t="s">
        <v>919</v>
      </c>
      <c r="J773" t="s">
        <v>920</v>
      </c>
      <c r="K773" t="s">
        <v>921</v>
      </c>
      <c r="L773">
        <v>1368</v>
      </c>
      <c r="N773">
        <v>1011</v>
      </c>
      <c r="O773" t="s">
        <v>633</v>
      </c>
      <c r="P773" t="s">
        <v>633</v>
      </c>
      <c r="Q773">
        <v>1</v>
      </c>
      <c r="W773">
        <v>0</v>
      </c>
      <c r="X773">
        <v>-162969357</v>
      </c>
      <c r="Y773">
        <v>0.13799999999999998</v>
      </c>
      <c r="AA773">
        <v>0</v>
      </c>
      <c r="AB773">
        <v>120.52</v>
      </c>
      <c r="AC773">
        <v>15.42</v>
      </c>
      <c r="AD773">
        <v>0</v>
      </c>
      <c r="AE773">
        <v>0</v>
      </c>
      <c r="AF773">
        <v>120.52</v>
      </c>
      <c r="AG773">
        <v>15.42</v>
      </c>
      <c r="AH773">
        <v>0</v>
      </c>
      <c r="AI773">
        <v>1</v>
      </c>
      <c r="AJ773">
        <v>1</v>
      </c>
      <c r="AK773">
        <v>1</v>
      </c>
      <c r="AL773">
        <v>1</v>
      </c>
      <c r="AN773">
        <v>0</v>
      </c>
      <c r="AO773">
        <v>1</v>
      </c>
      <c r="AP773">
        <v>1</v>
      </c>
      <c r="AQ773">
        <v>0</v>
      </c>
      <c r="AR773">
        <v>0</v>
      </c>
      <c r="AS773" t="s">
        <v>3</v>
      </c>
      <c r="AT773">
        <v>0.1</v>
      </c>
      <c r="AU773" t="s">
        <v>286</v>
      </c>
      <c r="AV773">
        <v>0</v>
      </c>
      <c r="AW773">
        <v>2</v>
      </c>
      <c r="AX773">
        <v>76149201</v>
      </c>
      <c r="AY773">
        <v>1</v>
      </c>
      <c r="AZ773">
        <v>0</v>
      </c>
      <c r="BA773">
        <v>785</v>
      </c>
      <c r="BB773">
        <v>0</v>
      </c>
      <c r="BC773">
        <v>0</v>
      </c>
      <c r="BD773">
        <v>0</v>
      </c>
      <c r="BE773">
        <v>0</v>
      </c>
      <c r="BF773">
        <v>0</v>
      </c>
      <c r="BG773">
        <v>0</v>
      </c>
      <c r="BH773">
        <v>0</v>
      </c>
      <c r="BI773">
        <v>0</v>
      </c>
      <c r="BJ773">
        <v>0</v>
      </c>
      <c r="BK773">
        <v>0</v>
      </c>
      <c r="BL773">
        <v>0</v>
      </c>
      <c r="BM773">
        <v>0</v>
      </c>
      <c r="BN773">
        <v>0</v>
      </c>
      <c r="BO773">
        <v>0</v>
      </c>
      <c r="BP773">
        <v>0</v>
      </c>
      <c r="BQ773">
        <v>0</v>
      </c>
      <c r="BR773">
        <v>0</v>
      </c>
      <c r="BS773">
        <v>0</v>
      </c>
      <c r="BT773">
        <v>0</v>
      </c>
      <c r="BU773">
        <v>0</v>
      </c>
      <c r="BV773">
        <v>0</v>
      </c>
      <c r="BW773">
        <v>0</v>
      </c>
      <c r="CX773">
        <f>Y773*Source!I318</f>
        <v>2.7599999999999999E-3</v>
      </c>
      <c r="CY773">
        <f t="shared" ref="CY773:CY778" si="107">AB773</f>
        <v>120.52</v>
      </c>
      <c r="CZ773">
        <f t="shared" ref="CZ773:CZ778" si="108">AF773</f>
        <v>120.52</v>
      </c>
      <c r="DA773">
        <f t="shared" ref="DA773:DA778" si="109">AJ773</f>
        <v>1</v>
      </c>
      <c r="DB773">
        <f t="shared" si="105"/>
        <v>16.629000000000001</v>
      </c>
      <c r="DC773">
        <f t="shared" si="106"/>
        <v>2.1252</v>
      </c>
    </row>
    <row r="774" spans="1:107" x14ac:dyDescent="0.2">
      <c r="A774">
        <f>ROW(Source!A318)</f>
        <v>318</v>
      </c>
      <c r="B774">
        <v>76147896</v>
      </c>
      <c r="C774">
        <v>76149177</v>
      </c>
      <c r="D774">
        <v>48975315</v>
      </c>
      <c r="E774">
        <v>1</v>
      </c>
      <c r="F774">
        <v>1</v>
      </c>
      <c r="G774">
        <v>1</v>
      </c>
      <c r="H774">
        <v>2</v>
      </c>
      <c r="I774" t="s">
        <v>922</v>
      </c>
      <c r="J774" t="s">
        <v>923</v>
      </c>
      <c r="K774" t="s">
        <v>924</v>
      </c>
      <c r="L774">
        <v>1368</v>
      </c>
      <c r="N774">
        <v>1011</v>
      </c>
      <c r="O774" t="s">
        <v>633</v>
      </c>
      <c r="P774" t="s">
        <v>633</v>
      </c>
      <c r="Q774">
        <v>1</v>
      </c>
      <c r="W774">
        <v>0</v>
      </c>
      <c r="X774">
        <v>-2120154615</v>
      </c>
      <c r="Y774">
        <v>0.16559999999999997</v>
      </c>
      <c r="AA774">
        <v>0</v>
      </c>
      <c r="AB774">
        <v>111.99</v>
      </c>
      <c r="AC774">
        <v>13.5</v>
      </c>
      <c r="AD774">
        <v>0</v>
      </c>
      <c r="AE774">
        <v>0</v>
      </c>
      <c r="AF774">
        <v>111.99</v>
      </c>
      <c r="AG774">
        <v>13.5</v>
      </c>
      <c r="AH774">
        <v>0</v>
      </c>
      <c r="AI774">
        <v>1</v>
      </c>
      <c r="AJ774">
        <v>1</v>
      </c>
      <c r="AK774">
        <v>1</v>
      </c>
      <c r="AL774">
        <v>1</v>
      </c>
      <c r="AN774">
        <v>0</v>
      </c>
      <c r="AO774">
        <v>1</v>
      </c>
      <c r="AP774">
        <v>1</v>
      </c>
      <c r="AQ774">
        <v>0</v>
      </c>
      <c r="AR774">
        <v>0</v>
      </c>
      <c r="AS774" t="s">
        <v>3</v>
      </c>
      <c r="AT774">
        <v>0.12</v>
      </c>
      <c r="AU774" t="s">
        <v>286</v>
      </c>
      <c r="AV774">
        <v>0</v>
      </c>
      <c r="AW774">
        <v>2</v>
      </c>
      <c r="AX774">
        <v>76149202</v>
      </c>
      <c r="AY774">
        <v>1</v>
      </c>
      <c r="AZ774">
        <v>0</v>
      </c>
      <c r="BA774">
        <v>786</v>
      </c>
      <c r="BB774">
        <v>0</v>
      </c>
      <c r="BC774">
        <v>0</v>
      </c>
      <c r="BD774">
        <v>0</v>
      </c>
      <c r="BE774">
        <v>0</v>
      </c>
      <c r="BF774">
        <v>0</v>
      </c>
      <c r="BG774">
        <v>0</v>
      </c>
      <c r="BH774">
        <v>0</v>
      </c>
      <c r="BI774">
        <v>0</v>
      </c>
      <c r="BJ774">
        <v>0</v>
      </c>
      <c r="BK774">
        <v>0</v>
      </c>
      <c r="BL774">
        <v>0</v>
      </c>
      <c r="BM774">
        <v>0</v>
      </c>
      <c r="BN774">
        <v>0</v>
      </c>
      <c r="BO774">
        <v>0</v>
      </c>
      <c r="BP774">
        <v>0</v>
      </c>
      <c r="BQ774">
        <v>0</v>
      </c>
      <c r="BR774">
        <v>0</v>
      </c>
      <c r="BS774">
        <v>0</v>
      </c>
      <c r="BT774">
        <v>0</v>
      </c>
      <c r="BU774">
        <v>0</v>
      </c>
      <c r="BV774">
        <v>0</v>
      </c>
      <c r="BW774">
        <v>0</v>
      </c>
      <c r="CX774">
        <f>Y774*Source!I318</f>
        <v>3.3119999999999994E-3</v>
      </c>
      <c r="CY774">
        <f t="shared" si="107"/>
        <v>111.99</v>
      </c>
      <c r="CZ774">
        <f t="shared" si="108"/>
        <v>111.99</v>
      </c>
      <c r="DA774">
        <f t="shared" si="109"/>
        <v>1</v>
      </c>
      <c r="DB774">
        <f t="shared" si="105"/>
        <v>18.5472</v>
      </c>
      <c r="DC774">
        <f t="shared" si="106"/>
        <v>2.2355999999999998</v>
      </c>
    </row>
    <row r="775" spans="1:107" x14ac:dyDescent="0.2">
      <c r="A775">
        <f>ROW(Source!A318)</f>
        <v>318</v>
      </c>
      <c r="B775">
        <v>76147896</v>
      </c>
      <c r="C775">
        <v>76149177</v>
      </c>
      <c r="D775">
        <v>48975338</v>
      </c>
      <c r="E775">
        <v>1</v>
      </c>
      <c r="F775">
        <v>1</v>
      </c>
      <c r="G775">
        <v>1</v>
      </c>
      <c r="H775">
        <v>2</v>
      </c>
      <c r="I775" t="s">
        <v>925</v>
      </c>
      <c r="J775" t="s">
        <v>926</v>
      </c>
      <c r="K775" t="s">
        <v>927</v>
      </c>
      <c r="L775">
        <v>1368</v>
      </c>
      <c r="N775">
        <v>1011</v>
      </c>
      <c r="O775" t="s">
        <v>633</v>
      </c>
      <c r="P775" t="s">
        <v>633</v>
      </c>
      <c r="Q775">
        <v>1</v>
      </c>
      <c r="W775">
        <v>0</v>
      </c>
      <c r="X775">
        <v>388258784</v>
      </c>
      <c r="Y775">
        <v>4.968</v>
      </c>
      <c r="AA775">
        <v>0</v>
      </c>
      <c r="AB775">
        <v>120.04</v>
      </c>
      <c r="AC775">
        <v>13.5</v>
      </c>
      <c r="AD775">
        <v>0</v>
      </c>
      <c r="AE775">
        <v>0</v>
      </c>
      <c r="AF775">
        <v>120.04</v>
      </c>
      <c r="AG775">
        <v>13.5</v>
      </c>
      <c r="AH775">
        <v>0</v>
      </c>
      <c r="AI775">
        <v>1</v>
      </c>
      <c r="AJ775">
        <v>1</v>
      </c>
      <c r="AK775">
        <v>1</v>
      </c>
      <c r="AL775">
        <v>1</v>
      </c>
      <c r="AN775">
        <v>0</v>
      </c>
      <c r="AO775">
        <v>1</v>
      </c>
      <c r="AP775">
        <v>1</v>
      </c>
      <c r="AQ775">
        <v>0</v>
      </c>
      <c r="AR775">
        <v>0</v>
      </c>
      <c r="AS775" t="s">
        <v>3</v>
      </c>
      <c r="AT775">
        <v>3.6</v>
      </c>
      <c r="AU775" t="s">
        <v>286</v>
      </c>
      <c r="AV775">
        <v>0</v>
      </c>
      <c r="AW775">
        <v>2</v>
      </c>
      <c r="AX775">
        <v>76149203</v>
      </c>
      <c r="AY775">
        <v>1</v>
      </c>
      <c r="AZ775">
        <v>0</v>
      </c>
      <c r="BA775">
        <v>787</v>
      </c>
      <c r="BB775">
        <v>0</v>
      </c>
      <c r="BC775">
        <v>0</v>
      </c>
      <c r="BD775">
        <v>0</v>
      </c>
      <c r="BE775">
        <v>0</v>
      </c>
      <c r="BF775">
        <v>0</v>
      </c>
      <c r="BG775">
        <v>0</v>
      </c>
      <c r="BH775">
        <v>0</v>
      </c>
      <c r="BI775">
        <v>0</v>
      </c>
      <c r="BJ775">
        <v>0</v>
      </c>
      <c r="BK775">
        <v>0</v>
      </c>
      <c r="BL775">
        <v>0</v>
      </c>
      <c r="BM775">
        <v>0</v>
      </c>
      <c r="BN775">
        <v>0</v>
      </c>
      <c r="BO775">
        <v>0</v>
      </c>
      <c r="BP775">
        <v>0</v>
      </c>
      <c r="BQ775">
        <v>0</v>
      </c>
      <c r="BR775">
        <v>0</v>
      </c>
      <c r="BS775">
        <v>0</v>
      </c>
      <c r="BT775">
        <v>0</v>
      </c>
      <c r="BU775">
        <v>0</v>
      </c>
      <c r="BV775">
        <v>0</v>
      </c>
      <c r="BW775">
        <v>0</v>
      </c>
      <c r="CX775">
        <f>Y775*Source!I318</f>
        <v>9.9360000000000004E-2</v>
      </c>
      <c r="CY775">
        <f t="shared" si="107"/>
        <v>120.04</v>
      </c>
      <c r="CZ775">
        <f t="shared" si="108"/>
        <v>120.04</v>
      </c>
      <c r="DA775">
        <f t="shared" si="109"/>
        <v>1</v>
      </c>
      <c r="DB775">
        <f t="shared" si="105"/>
        <v>596.35320000000002</v>
      </c>
      <c r="DC775">
        <f t="shared" si="106"/>
        <v>67.067999999999998</v>
      </c>
    </row>
    <row r="776" spans="1:107" x14ac:dyDescent="0.2">
      <c r="A776">
        <f>ROW(Source!A318)</f>
        <v>318</v>
      </c>
      <c r="B776">
        <v>76147896</v>
      </c>
      <c r="C776">
        <v>76149177</v>
      </c>
      <c r="D776">
        <v>48975525</v>
      </c>
      <c r="E776">
        <v>1</v>
      </c>
      <c r="F776">
        <v>1</v>
      </c>
      <c r="G776">
        <v>1</v>
      </c>
      <c r="H776">
        <v>2</v>
      </c>
      <c r="I776" t="s">
        <v>928</v>
      </c>
      <c r="J776" t="s">
        <v>929</v>
      </c>
      <c r="K776" t="s">
        <v>930</v>
      </c>
      <c r="L776">
        <v>1368</v>
      </c>
      <c r="N776">
        <v>1011</v>
      </c>
      <c r="O776" t="s">
        <v>633</v>
      </c>
      <c r="P776" t="s">
        <v>633</v>
      </c>
      <c r="Q776">
        <v>1</v>
      </c>
      <c r="W776">
        <v>0</v>
      </c>
      <c r="X776">
        <v>806674682</v>
      </c>
      <c r="Y776">
        <v>2.0147999999999997</v>
      </c>
      <c r="AA776">
        <v>0</v>
      </c>
      <c r="AB776">
        <v>1.2</v>
      </c>
      <c r="AC776">
        <v>0</v>
      </c>
      <c r="AD776">
        <v>0</v>
      </c>
      <c r="AE776">
        <v>0</v>
      </c>
      <c r="AF776">
        <v>1.2</v>
      </c>
      <c r="AG776">
        <v>0</v>
      </c>
      <c r="AH776">
        <v>0</v>
      </c>
      <c r="AI776">
        <v>1</v>
      </c>
      <c r="AJ776">
        <v>1</v>
      </c>
      <c r="AK776">
        <v>1</v>
      </c>
      <c r="AL776">
        <v>1</v>
      </c>
      <c r="AN776">
        <v>0</v>
      </c>
      <c r="AO776">
        <v>1</v>
      </c>
      <c r="AP776">
        <v>1</v>
      </c>
      <c r="AQ776">
        <v>0</v>
      </c>
      <c r="AR776">
        <v>0</v>
      </c>
      <c r="AS776" t="s">
        <v>3</v>
      </c>
      <c r="AT776">
        <v>1.46</v>
      </c>
      <c r="AU776" t="s">
        <v>286</v>
      </c>
      <c r="AV776">
        <v>0</v>
      </c>
      <c r="AW776">
        <v>2</v>
      </c>
      <c r="AX776">
        <v>76149204</v>
      </c>
      <c r="AY776">
        <v>1</v>
      </c>
      <c r="AZ776">
        <v>0</v>
      </c>
      <c r="BA776">
        <v>788</v>
      </c>
      <c r="BB776">
        <v>0</v>
      </c>
      <c r="BC776">
        <v>0</v>
      </c>
      <c r="BD776">
        <v>0</v>
      </c>
      <c r="BE776">
        <v>0</v>
      </c>
      <c r="BF776">
        <v>0</v>
      </c>
      <c r="BG776">
        <v>0</v>
      </c>
      <c r="BH776">
        <v>0</v>
      </c>
      <c r="BI776">
        <v>0</v>
      </c>
      <c r="BJ776">
        <v>0</v>
      </c>
      <c r="BK776">
        <v>0</v>
      </c>
      <c r="BL776">
        <v>0</v>
      </c>
      <c r="BM776">
        <v>0</v>
      </c>
      <c r="BN776">
        <v>0</v>
      </c>
      <c r="BO776">
        <v>0</v>
      </c>
      <c r="BP776">
        <v>0</v>
      </c>
      <c r="BQ776">
        <v>0</v>
      </c>
      <c r="BR776">
        <v>0</v>
      </c>
      <c r="BS776">
        <v>0</v>
      </c>
      <c r="BT776">
        <v>0</v>
      </c>
      <c r="BU776">
        <v>0</v>
      </c>
      <c r="BV776">
        <v>0</v>
      </c>
      <c r="BW776">
        <v>0</v>
      </c>
      <c r="CX776">
        <f>Y776*Source!I318</f>
        <v>4.0295999999999992E-2</v>
      </c>
      <c r="CY776">
        <f t="shared" si="107"/>
        <v>1.2</v>
      </c>
      <c r="CZ776">
        <f t="shared" si="108"/>
        <v>1.2</v>
      </c>
      <c r="DA776">
        <f t="shared" si="109"/>
        <v>1</v>
      </c>
      <c r="DB776">
        <f t="shared" si="105"/>
        <v>2.415</v>
      </c>
      <c r="DC776">
        <f t="shared" si="106"/>
        <v>0</v>
      </c>
    </row>
    <row r="777" spans="1:107" x14ac:dyDescent="0.2">
      <c r="A777">
        <f>ROW(Source!A318)</f>
        <v>318</v>
      </c>
      <c r="B777">
        <v>76147896</v>
      </c>
      <c r="C777">
        <v>76149177</v>
      </c>
      <c r="D777">
        <v>48975533</v>
      </c>
      <c r="E777">
        <v>1</v>
      </c>
      <c r="F777">
        <v>1</v>
      </c>
      <c r="G777">
        <v>1</v>
      </c>
      <c r="H777">
        <v>2</v>
      </c>
      <c r="I777" t="s">
        <v>931</v>
      </c>
      <c r="J777" t="s">
        <v>932</v>
      </c>
      <c r="K777" t="s">
        <v>933</v>
      </c>
      <c r="L777">
        <v>1368</v>
      </c>
      <c r="N777">
        <v>1011</v>
      </c>
      <c r="O777" t="s">
        <v>633</v>
      </c>
      <c r="P777" t="s">
        <v>633</v>
      </c>
      <c r="Q777">
        <v>1</v>
      </c>
      <c r="W777">
        <v>0</v>
      </c>
      <c r="X777">
        <v>-1160154457</v>
      </c>
      <c r="Y777">
        <v>0.13799999999999998</v>
      </c>
      <c r="AA777">
        <v>0</v>
      </c>
      <c r="AB777">
        <v>12.31</v>
      </c>
      <c r="AC777">
        <v>0</v>
      </c>
      <c r="AD777">
        <v>0</v>
      </c>
      <c r="AE777">
        <v>0</v>
      </c>
      <c r="AF777">
        <v>12.31</v>
      </c>
      <c r="AG777">
        <v>0</v>
      </c>
      <c r="AH777">
        <v>0</v>
      </c>
      <c r="AI777">
        <v>1</v>
      </c>
      <c r="AJ777">
        <v>1</v>
      </c>
      <c r="AK777">
        <v>1</v>
      </c>
      <c r="AL777">
        <v>1</v>
      </c>
      <c r="AN777">
        <v>0</v>
      </c>
      <c r="AO777">
        <v>1</v>
      </c>
      <c r="AP777">
        <v>1</v>
      </c>
      <c r="AQ777">
        <v>0</v>
      </c>
      <c r="AR777">
        <v>0</v>
      </c>
      <c r="AS777" t="s">
        <v>3</v>
      </c>
      <c r="AT777">
        <v>0.1</v>
      </c>
      <c r="AU777" t="s">
        <v>286</v>
      </c>
      <c r="AV777">
        <v>0</v>
      </c>
      <c r="AW777">
        <v>2</v>
      </c>
      <c r="AX777">
        <v>76149205</v>
      </c>
      <c r="AY777">
        <v>1</v>
      </c>
      <c r="AZ777">
        <v>0</v>
      </c>
      <c r="BA777">
        <v>789</v>
      </c>
      <c r="BB777">
        <v>0</v>
      </c>
      <c r="BC777">
        <v>0</v>
      </c>
      <c r="BD777">
        <v>0</v>
      </c>
      <c r="BE777">
        <v>0</v>
      </c>
      <c r="BF777">
        <v>0</v>
      </c>
      <c r="BG777">
        <v>0</v>
      </c>
      <c r="BH777">
        <v>0</v>
      </c>
      <c r="BI777">
        <v>0</v>
      </c>
      <c r="BJ777">
        <v>0</v>
      </c>
      <c r="BK777">
        <v>0</v>
      </c>
      <c r="BL777">
        <v>0</v>
      </c>
      <c r="BM777">
        <v>0</v>
      </c>
      <c r="BN777">
        <v>0</v>
      </c>
      <c r="BO777">
        <v>0</v>
      </c>
      <c r="BP777">
        <v>0</v>
      </c>
      <c r="BQ777">
        <v>0</v>
      </c>
      <c r="BR777">
        <v>0</v>
      </c>
      <c r="BS777">
        <v>0</v>
      </c>
      <c r="BT777">
        <v>0</v>
      </c>
      <c r="BU777">
        <v>0</v>
      </c>
      <c r="BV777">
        <v>0</v>
      </c>
      <c r="BW777">
        <v>0</v>
      </c>
      <c r="CX777">
        <f>Y777*Source!I318</f>
        <v>2.7599999999999999E-3</v>
      </c>
      <c r="CY777">
        <f t="shared" si="107"/>
        <v>12.31</v>
      </c>
      <c r="CZ777">
        <f t="shared" si="108"/>
        <v>12.31</v>
      </c>
      <c r="DA777">
        <f t="shared" si="109"/>
        <v>1</v>
      </c>
      <c r="DB777">
        <f t="shared" si="105"/>
        <v>1.6974</v>
      </c>
      <c r="DC777">
        <f t="shared" si="106"/>
        <v>0</v>
      </c>
    </row>
    <row r="778" spans="1:107" x14ac:dyDescent="0.2">
      <c r="A778">
        <f>ROW(Source!A318)</f>
        <v>318</v>
      </c>
      <c r="B778">
        <v>76147896</v>
      </c>
      <c r="C778">
        <v>76149177</v>
      </c>
      <c r="D778">
        <v>48977174</v>
      </c>
      <c r="E778">
        <v>1</v>
      </c>
      <c r="F778">
        <v>1</v>
      </c>
      <c r="G778">
        <v>1</v>
      </c>
      <c r="H778">
        <v>2</v>
      </c>
      <c r="I778" t="s">
        <v>676</v>
      </c>
      <c r="J778" t="s">
        <v>677</v>
      </c>
      <c r="K778" t="s">
        <v>678</v>
      </c>
      <c r="L778">
        <v>1368</v>
      </c>
      <c r="N778">
        <v>1011</v>
      </c>
      <c r="O778" t="s">
        <v>633</v>
      </c>
      <c r="P778" t="s">
        <v>633</v>
      </c>
      <c r="Q778">
        <v>1</v>
      </c>
      <c r="W778">
        <v>0</v>
      </c>
      <c r="X778">
        <v>82797005</v>
      </c>
      <c r="Y778">
        <v>0.26219999999999993</v>
      </c>
      <c r="AA778">
        <v>0</v>
      </c>
      <c r="AB778">
        <v>87.17</v>
      </c>
      <c r="AC778">
        <v>11.6</v>
      </c>
      <c r="AD778">
        <v>0</v>
      </c>
      <c r="AE778">
        <v>0</v>
      </c>
      <c r="AF778">
        <v>87.17</v>
      </c>
      <c r="AG778">
        <v>11.6</v>
      </c>
      <c r="AH778">
        <v>0</v>
      </c>
      <c r="AI778">
        <v>1</v>
      </c>
      <c r="AJ778">
        <v>1</v>
      </c>
      <c r="AK778">
        <v>1</v>
      </c>
      <c r="AL778">
        <v>1</v>
      </c>
      <c r="AN778">
        <v>0</v>
      </c>
      <c r="AO778">
        <v>1</v>
      </c>
      <c r="AP778">
        <v>1</v>
      </c>
      <c r="AQ778">
        <v>0</v>
      </c>
      <c r="AR778">
        <v>0</v>
      </c>
      <c r="AS778" t="s">
        <v>3</v>
      </c>
      <c r="AT778">
        <v>0.19</v>
      </c>
      <c r="AU778" t="s">
        <v>286</v>
      </c>
      <c r="AV778">
        <v>0</v>
      </c>
      <c r="AW778">
        <v>2</v>
      </c>
      <c r="AX778">
        <v>76149206</v>
      </c>
      <c r="AY778">
        <v>1</v>
      </c>
      <c r="AZ778">
        <v>0</v>
      </c>
      <c r="BA778">
        <v>790</v>
      </c>
      <c r="BB778">
        <v>0</v>
      </c>
      <c r="BC778">
        <v>0</v>
      </c>
      <c r="BD778">
        <v>0</v>
      </c>
      <c r="BE778">
        <v>0</v>
      </c>
      <c r="BF778">
        <v>0</v>
      </c>
      <c r="BG778">
        <v>0</v>
      </c>
      <c r="BH778">
        <v>0</v>
      </c>
      <c r="BI778">
        <v>0</v>
      </c>
      <c r="BJ778">
        <v>0</v>
      </c>
      <c r="BK778">
        <v>0</v>
      </c>
      <c r="BL778">
        <v>0</v>
      </c>
      <c r="BM778">
        <v>0</v>
      </c>
      <c r="BN778">
        <v>0</v>
      </c>
      <c r="BO778">
        <v>0</v>
      </c>
      <c r="BP778">
        <v>0</v>
      </c>
      <c r="BQ778">
        <v>0</v>
      </c>
      <c r="BR778">
        <v>0</v>
      </c>
      <c r="BS778">
        <v>0</v>
      </c>
      <c r="BT778">
        <v>0</v>
      </c>
      <c r="BU778">
        <v>0</v>
      </c>
      <c r="BV778">
        <v>0</v>
      </c>
      <c r="BW778">
        <v>0</v>
      </c>
      <c r="CX778">
        <f>Y778*Source!I318</f>
        <v>5.2439999999999987E-3</v>
      </c>
      <c r="CY778">
        <f t="shared" si="107"/>
        <v>87.17</v>
      </c>
      <c r="CZ778">
        <f t="shared" si="108"/>
        <v>87.17</v>
      </c>
      <c r="DA778">
        <f t="shared" si="109"/>
        <v>1</v>
      </c>
      <c r="DB778">
        <f t="shared" si="105"/>
        <v>22.852799999999998</v>
      </c>
      <c r="DC778">
        <f t="shared" si="106"/>
        <v>3.036</v>
      </c>
    </row>
    <row r="779" spans="1:107" x14ac:dyDescent="0.2">
      <c r="A779">
        <f>ROW(Source!A318)</f>
        <v>318</v>
      </c>
      <c r="B779">
        <v>76147896</v>
      </c>
      <c r="C779">
        <v>76149177</v>
      </c>
      <c r="D779">
        <v>48900858</v>
      </c>
      <c r="E779">
        <v>1</v>
      </c>
      <c r="F779">
        <v>1</v>
      </c>
      <c r="G779">
        <v>1</v>
      </c>
      <c r="H779">
        <v>3</v>
      </c>
      <c r="I779" t="s">
        <v>934</v>
      </c>
      <c r="J779" t="s">
        <v>935</v>
      </c>
      <c r="K779" t="s">
        <v>936</v>
      </c>
      <c r="L779">
        <v>1348</v>
      </c>
      <c r="N779">
        <v>1009</v>
      </c>
      <c r="O779" t="s">
        <v>362</v>
      </c>
      <c r="P779" t="s">
        <v>362</v>
      </c>
      <c r="Q779">
        <v>1000</v>
      </c>
      <c r="W779">
        <v>0</v>
      </c>
      <c r="X779">
        <v>-1352000979</v>
      </c>
      <c r="Y779">
        <v>1E-4</v>
      </c>
      <c r="AA779">
        <v>37900</v>
      </c>
      <c r="AB779">
        <v>0</v>
      </c>
      <c r="AC779">
        <v>0</v>
      </c>
      <c r="AD779">
        <v>0</v>
      </c>
      <c r="AE779">
        <v>37900</v>
      </c>
      <c r="AF779">
        <v>0</v>
      </c>
      <c r="AG779">
        <v>0</v>
      </c>
      <c r="AH779">
        <v>0</v>
      </c>
      <c r="AI779">
        <v>1</v>
      </c>
      <c r="AJ779">
        <v>1</v>
      </c>
      <c r="AK779">
        <v>1</v>
      </c>
      <c r="AL779">
        <v>1</v>
      </c>
      <c r="AN779">
        <v>0</v>
      </c>
      <c r="AO779">
        <v>1</v>
      </c>
      <c r="AP779">
        <v>0</v>
      </c>
      <c r="AQ779">
        <v>0</v>
      </c>
      <c r="AR779">
        <v>0</v>
      </c>
      <c r="AS779" t="s">
        <v>3</v>
      </c>
      <c r="AT779">
        <v>1E-4</v>
      </c>
      <c r="AU779" t="s">
        <v>3</v>
      </c>
      <c r="AV779">
        <v>0</v>
      </c>
      <c r="AW779">
        <v>2</v>
      </c>
      <c r="AX779">
        <v>76149207</v>
      </c>
      <c r="AY779">
        <v>1</v>
      </c>
      <c r="AZ779">
        <v>0</v>
      </c>
      <c r="BA779">
        <v>791</v>
      </c>
      <c r="BB779">
        <v>0</v>
      </c>
      <c r="BC779">
        <v>0</v>
      </c>
      <c r="BD779">
        <v>0</v>
      </c>
      <c r="BE779">
        <v>0</v>
      </c>
      <c r="BF779">
        <v>0</v>
      </c>
      <c r="BG779">
        <v>0</v>
      </c>
      <c r="BH779">
        <v>0</v>
      </c>
      <c r="BI779">
        <v>0</v>
      </c>
      <c r="BJ779">
        <v>0</v>
      </c>
      <c r="BK779">
        <v>0</v>
      </c>
      <c r="BL779">
        <v>0</v>
      </c>
      <c r="BM779">
        <v>0</v>
      </c>
      <c r="BN779">
        <v>0</v>
      </c>
      <c r="BO779">
        <v>0</v>
      </c>
      <c r="BP779">
        <v>0</v>
      </c>
      <c r="BQ779">
        <v>0</v>
      </c>
      <c r="BR779">
        <v>0</v>
      </c>
      <c r="BS779">
        <v>0</v>
      </c>
      <c r="BT779">
        <v>0</v>
      </c>
      <c r="BU779">
        <v>0</v>
      </c>
      <c r="BV779">
        <v>0</v>
      </c>
      <c r="BW779">
        <v>0</v>
      </c>
      <c r="CX779">
        <f>Y779*Source!I318</f>
        <v>2.0000000000000003E-6</v>
      </c>
      <c r="CY779">
        <f t="shared" ref="CY779:CY791" si="110">AA779</f>
        <v>37900</v>
      </c>
      <c r="CZ779">
        <f t="shared" ref="CZ779:CZ791" si="111">AE779</f>
        <v>37900</v>
      </c>
      <c r="DA779">
        <f t="shared" ref="DA779:DA791" si="112">AI779</f>
        <v>1</v>
      </c>
      <c r="DB779">
        <f t="shared" ref="DB779:DB791" si="113">ROUND(ROUND(AT779*CZ779,2),6)</f>
        <v>3.79</v>
      </c>
      <c r="DC779">
        <f t="shared" ref="DC779:DC791" si="114">ROUND(ROUND(AT779*AG779,2),6)</f>
        <v>0</v>
      </c>
    </row>
    <row r="780" spans="1:107" x14ac:dyDescent="0.2">
      <c r="A780">
        <f>ROW(Source!A318)</f>
        <v>318</v>
      </c>
      <c r="B780">
        <v>76147896</v>
      </c>
      <c r="C780">
        <v>76149177</v>
      </c>
      <c r="D780">
        <v>48900492</v>
      </c>
      <c r="E780">
        <v>1</v>
      </c>
      <c r="F780">
        <v>1</v>
      </c>
      <c r="G780">
        <v>1</v>
      </c>
      <c r="H780">
        <v>3</v>
      </c>
      <c r="I780" t="s">
        <v>937</v>
      </c>
      <c r="J780" t="s">
        <v>938</v>
      </c>
      <c r="K780" t="s">
        <v>939</v>
      </c>
      <c r="L780">
        <v>1339</v>
      </c>
      <c r="N780">
        <v>1007</v>
      </c>
      <c r="O780" t="s">
        <v>643</v>
      </c>
      <c r="P780" t="s">
        <v>643</v>
      </c>
      <c r="Q780">
        <v>1</v>
      </c>
      <c r="W780">
        <v>0</v>
      </c>
      <c r="X780">
        <v>-1841431943</v>
      </c>
      <c r="Y780">
        <v>1.2</v>
      </c>
      <c r="AA780">
        <v>6.22</v>
      </c>
      <c r="AB780">
        <v>0</v>
      </c>
      <c r="AC780">
        <v>0</v>
      </c>
      <c r="AD780">
        <v>0</v>
      </c>
      <c r="AE780">
        <v>6.22</v>
      </c>
      <c r="AF780">
        <v>0</v>
      </c>
      <c r="AG780">
        <v>0</v>
      </c>
      <c r="AH780">
        <v>0</v>
      </c>
      <c r="AI780">
        <v>1</v>
      </c>
      <c r="AJ780">
        <v>1</v>
      </c>
      <c r="AK780">
        <v>1</v>
      </c>
      <c r="AL780">
        <v>1</v>
      </c>
      <c r="AN780">
        <v>0</v>
      </c>
      <c r="AO780">
        <v>1</v>
      </c>
      <c r="AP780">
        <v>0</v>
      </c>
      <c r="AQ780">
        <v>0</v>
      </c>
      <c r="AR780">
        <v>0</v>
      </c>
      <c r="AS780" t="s">
        <v>3</v>
      </c>
      <c r="AT780">
        <v>1.2</v>
      </c>
      <c r="AU780" t="s">
        <v>3</v>
      </c>
      <c r="AV780">
        <v>0</v>
      </c>
      <c r="AW780">
        <v>2</v>
      </c>
      <c r="AX780">
        <v>76149208</v>
      </c>
      <c r="AY780">
        <v>1</v>
      </c>
      <c r="AZ780">
        <v>0</v>
      </c>
      <c r="BA780">
        <v>792</v>
      </c>
      <c r="BB780">
        <v>0</v>
      </c>
      <c r="BC780">
        <v>0</v>
      </c>
      <c r="BD780">
        <v>0</v>
      </c>
      <c r="BE780">
        <v>0</v>
      </c>
      <c r="BF780">
        <v>0</v>
      </c>
      <c r="BG780">
        <v>0</v>
      </c>
      <c r="BH780">
        <v>0</v>
      </c>
      <c r="BI780">
        <v>0</v>
      </c>
      <c r="BJ780">
        <v>0</v>
      </c>
      <c r="BK780">
        <v>0</v>
      </c>
      <c r="BL780">
        <v>0</v>
      </c>
      <c r="BM780">
        <v>0</v>
      </c>
      <c r="BN780">
        <v>0</v>
      </c>
      <c r="BO780">
        <v>0</v>
      </c>
      <c r="BP780">
        <v>0</v>
      </c>
      <c r="BQ780">
        <v>0</v>
      </c>
      <c r="BR780">
        <v>0</v>
      </c>
      <c r="BS780">
        <v>0</v>
      </c>
      <c r="BT780">
        <v>0</v>
      </c>
      <c r="BU780">
        <v>0</v>
      </c>
      <c r="BV780">
        <v>0</v>
      </c>
      <c r="BW780">
        <v>0</v>
      </c>
      <c r="CX780">
        <f>Y780*Source!I318</f>
        <v>2.4E-2</v>
      </c>
      <c r="CY780">
        <f t="shared" si="110"/>
        <v>6.22</v>
      </c>
      <c r="CZ780">
        <f t="shared" si="111"/>
        <v>6.22</v>
      </c>
      <c r="DA780">
        <f t="shared" si="112"/>
        <v>1</v>
      </c>
      <c r="DB780">
        <f t="shared" si="113"/>
        <v>7.46</v>
      </c>
      <c r="DC780">
        <f t="shared" si="114"/>
        <v>0</v>
      </c>
    </row>
    <row r="781" spans="1:107" x14ac:dyDescent="0.2">
      <c r="A781">
        <f>ROW(Source!A318)</f>
        <v>318</v>
      </c>
      <c r="B781">
        <v>76147896</v>
      </c>
      <c r="C781">
        <v>76149177</v>
      </c>
      <c r="D781">
        <v>48906707</v>
      </c>
      <c r="E781">
        <v>1</v>
      </c>
      <c r="F781">
        <v>1</v>
      </c>
      <c r="G781">
        <v>1</v>
      </c>
      <c r="H781">
        <v>3</v>
      </c>
      <c r="I781" t="s">
        <v>940</v>
      </c>
      <c r="J781" t="s">
        <v>941</v>
      </c>
      <c r="K781" t="s">
        <v>942</v>
      </c>
      <c r="L781">
        <v>1348</v>
      </c>
      <c r="N781">
        <v>1009</v>
      </c>
      <c r="O781" t="s">
        <v>362</v>
      </c>
      <c r="P781" t="s">
        <v>362</v>
      </c>
      <c r="Q781">
        <v>1000</v>
      </c>
      <c r="W781">
        <v>0</v>
      </c>
      <c r="X781">
        <v>-2032533262</v>
      </c>
      <c r="Y781">
        <v>3.0000000000000001E-5</v>
      </c>
      <c r="AA781">
        <v>4455.2</v>
      </c>
      <c r="AB781">
        <v>0</v>
      </c>
      <c r="AC781">
        <v>0</v>
      </c>
      <c r="AD781">
        <v>0</v>
      </c>
      <c r="AE781">
        <v>4455.2</v>
      </c>
      <c r="AF781">
        <v>0</v>
      </c>
      <c r="AG781">
        <v>0</v>
      </c>
      <c r="AH781">
        <v>0</v>
      </c>
      <c r="AI781">
        <v>1</v>
      </c>
      <c r="AJ781">
        <v>1</v>
      </c>
      <c r="AK781">
        <v>1</v>
      </c>
      <c r="AL781">
        <v>1</v>
      </c>
      <c r="AN781">
        <v>0</v>
      </c>
      <c r="AO781">
        <v>1</v>
      </c>
      <c r="AP781">
        <v>0</v>
      </c>
      <c r="AQ781">
        <v>0</v>
      </c>
      <c r="AR781">
        <v>0</v>
      </c>
      <c r="AS781" t="s">
        <v>3</v>
      </c>
      <c r="AT781">
        <v>3.0000000000000001E-5</v>
      </c>
      <c r="AU781" t="s">
        <v>3</v>
      </c>
      <c r="AV781">
        <v>0</v>
      </c>
      <c r="AW781">
        <v>2</v>
      </c>
      <c r="AX781">
        <v>76149209</v>
      </c>
      <c r="AY781">
        <v>1</v>
      </c>
      <c r="AZ781">
        <v>0</v>
      </c>
      <c r="BA781">
        <v>793</v>
      </c>
      <c r="BB781">
        <v>0</v>
      </c>
      <c r="BC781">
        <v>0</v>
      </c>
      <c r="BD781">
        <v>0</v>
      </c>
      <c r="BE781">
        <v>0</v>
      </c>
      <c r="BF781">
        <v>0</v>
      </c>
      <c r="BG781">
        <v>0</v>
      </c>
      <c r="BH781">
        <v>0</v>
      </c>
      <c r="BI781">
        <v>0</v>
      </c>
      <c r="BJ781">
        <v>0</v>
      </c>
      <c r="BK781">
        <v>0</v>
      </c>
      <c r="BL781">
        <v>0</v>
      </c>
      <c r="BM781">
        <v>0</v>
      </c>
      <c r="BN781">
        <v>0</v>
      </c>
      <c r="BO781">
        <v>0</v>
      </c>
      <c r="BP781">
        <v>0</v>
      </c>
      <c r="BQ781">
        <v>0</v>
      </c>
      <c r="BR781">
        <v>0</v>
      </c>
      <c r="BS781">
        <v>0</v>
      </c>
      <c r="BT781">
        <v>0</v>
      </c>
      <c r="BU781">
        <v>0</v>
      </c>
      <c r="BV781">
        <v>0</v>
      </c>
      <c r="BW781">
        <v>0</v>
      </c>
      <c r="CX781">
        <f>Y781*Source!I318</f>
        <v>6.0000000000000008E-7</v>
      </c>
      <c r="CY781">
        <f t="shared" si="110"/>
        <v>4455.2</v>
      </c>
      <c r="CZ781">
        <f t="shared" si="111"/>
        <v>4455.2</v>
      </c>
      <c r="DA781">
        <f t="shared" si="112"/>
        <v>1</v>
      </c>
      <c r="DB781">
        <f t="shared" si="113"/>
        <v>0.13</v>
      </c>
      <c r="DC781">
        <f t="shared" si="114"/>
        <v>0</v>
      </c>
    </row>
    <row r="782" spans="1:107" x14ac:dyDescent="0.2">
      <c r="A782">
        <f>ROW(Source!A318)</f>
        <v>318</v>
      </c>
      <c r="B782">
        <v>76147896</v>
      </c>
      <c r="C782">
        <v>76149177</v>
      </c>
      <c r="D782">
        <v>48906890</v>
      </c>
      <c r="E782">
        <v>1</v>
      </c>
      <c r="F782">
        <v>1</v>
      </c>
      <c r="G782">
        <v>1</v>
      </c>
      <c r="H782">
        <v>3</v>
      </c>
      <c r="I782" t="s">
        <v>943</v>
      </c>
      <c r="J782" t="s">
        <v>944</v>
      </c>
      <c r="K782" t="s">
        <v>945</v>
      </c>
      <c r="L782">
        <v>1348</v>
      </c>
      <c r="N782">
        <v>1009</v>
      </c>
      <c r="O782" t="s">
        <v>362</v>
      </c>
      <c r="P782" t="s">
        <v>362</v>
      </c>
      <c r="Q782">
        <v>1000</v>
      </c>
      <c r="W782">
        <v>0</v>
      </c>
      <c r="X782">
        <v>-2028663200</v>
      </c>
      <c r="Y782">
        <v>1.9400000000000001E-3</v>
      </c>
      <c r="AA782">
        <v>4920</v>
      </c>
      <c r="AB782">
        <v>0</v>
      </c>
      <c r="AC782">
        <v>0</v>
      </c>
      <c r="AD782">
        <v>0</v>
      </c>
      <c r="AE782">
        <v>4920</v>
      </c>
      <c r="AF782">
        <v>0</v>
      </c>
      <c r="AG782">
        <v>0</v>
      </c>
      <c r="AH782">
        <v>0</v>
      </c>
      <c r="AI782">
        <v>1</v>
      </c>
      <c r="AJ782">
        <v>1</v>
      </c>
      <c r="AK782">
        <v>1</v>
      </c>
      <c r="AL782">
        <v>1</v>
      </c>
      <c r="AN782">
        <v>0</v>
      </c>
      <c r="AO782">
        <v>1</v>
      </c>
      <c r="AP782">
        <v>0</v>
      </c>
      <c r="AQ782">
        <v>0</v>
      </c>
      <c r="AR782">
        <v>0</v>
      </c>
      <c r="AS782" t="s">
        <v>3</v>
      </c>
      <c r="AT782">
        <v>1.9400000000000001E-3</v>
      </c>
      <c r="AU782" t="s">
        <v>3</v>
      </c>
      <c r="AV782">
        <v>0</v>
      </c>
      <c r="AW782">
        <v>2</v>
      </c>
      <c r="AX782">
        <v>76149210</v>
      </c>
      <c r="AY782">
        <v>1</v>
      </c>
      <c r="AZ782">
        <v>0</v>
      </c>
      <c r="BA782">
        <v>794</v>
      </c>
      <c r="BB782">
        <v>0</v>
      </c>
      <c r="BC782">
        <v>0</v>
      </c>
      <c r="BD782">
        <v>0</v>
      </c>
      <c r="BE782">
        <v>0</v>
      </c>
      <c r="BF782">
        <v>0</v>
      </c>
      <c r="BG782">
        <v>0</v>
      </c>
      <c r="BH782">
        <v>0</v>
      </c>
      <c r="BI782">
        <v>0</v>
      </c>
      <c r="BJ782">
        <v>0</v>
      </c>
      <c r="BK782">
        <v>0</v>
      </c>
      <c r="BL782">
        <v>0</v>
      </c>
      <c r="BM782">
        <v>0</v>
      </c>
      <c r="BN782">
        <v>0</v>
      </c>
      <c r="BO782">
        <v>0</v>
      </c>
      <c r="BP782">
        <v>0</v>
      </c>
      <c r="BQ782">
        <v>0</v>
      </c>
      <c r="BR782">
        <v>0</v>
      </c>
      <c r="BS782">
        <v>0</v>
      </c>
      <c r="BT782">
        <v>0</v>
      </c>
      <c r="BU782">
        <v>0</v>
      </c>
      <c r="BV782">
        <v>0</v>
      </c>
      <c r="BW782">
        <v>0</v>
      </c>
      <c r="CX782">
        <f>Y782*Source!I318</f>
        <v>3.8800000000000001E-5</v>
      </c>
      <c r="CY782">
        <f t="shared" si="110"/>
        <v>4920</v>
      </c>
      <c r="CZ782">
        <f t="shared" si="111"/>
        <v>4920</v>
      </c>
      <c r="DA782">
        <f t="shared" si="112"/>
        <v>1</v>
      </c>
      <c r="DB782">
        <f t="shared" si="113"/>
        <v>9.5399999999999991</v>
      </c>
      <c r="DC782">
        <f t="shared" si="114"/>
        <v>0</v>
      </c>
    </row>
    <row r="783" spans="1:107" x14ac:dyDescent="0.2">
      <c r="A783">
        <f>ROW(Source!A318)</f>
        <v>318</v>
      </c>
      <c r="B783">
        <v>76147896</v>
      </c>
      <c r="C783">
        <v>76149177</v>
      </c>
      <c r="D783">
        <v>48907032</v>
      </c>
      <c r="E783">
        <v>1</v>
      </c>
      <c r="F783">
        <v>1</v>
      </c>
      <c r="G783">
        <v>1</v>
      </c>
      <c r="H783">
        <v>3</v>
      </c>
      <c r="I783" t="s">
        <v>798</v>
      </c>
      <c r="J783" t="s">
        <v>799</v>
      </c>
      <c r="K783" t="s">
        <v>800</v>
      </c>
      <c r="L783">
        <v>1348</v>
      </c>
      <c r="N783">
        <v>1009</v>
      </c>
      <c r="O783" t="s">
        <v>362</v>
      </c>
      <c r="P783" t="s">
        <v>362</v>
      </c>
      <c r="Q783">
        <v>1000</v>
      </c>
      <c r="W783">
        <v>0</v>
      </c>
      <c r="X783">
        <v>328696185</v>
      </c>
      <c r="Y783">
        <v>4.4000000000000002E-4</v>
      </c>
      <c r="AA783">
        <v>10315.01</v>
      </c>
      <c r="AB783">
        <v>0</v>
      </c>
      <c r="AC783">
        <v>0</v>
      </c>
      <c r="AD783">
        <v>0</v>
      </c>
      <c r="AE783">
        <v>10315.01</v>
      </c>
      <c r="AF783">
        <v>0</v>
      </c>
      <c r="AG783">
        <v>0</v>
      </c>
      <c r="AH783">
        <v>0</v>
      </c>
      <c r="AI783">
        <v>1</v>
      </c>
      <c r="AJ783">
        <v>1</v>
      </c>
      <c r="AK783">
        <v>1</v>
      </c>
      <c r="AL783">
        <v>1</v>
      </c>
      <c r="AN783">
        <v>0</v>
      </c>
      <c r="AO783">
        <v>1</v>
      </c>
      <c r="AP783">
        <v>0</v>
      </c>
      <c r="AQ783">
        <v>0</v>
      </c>
      <c r="AR783">
        <v>0</v>
      </c>
      <c r="AS783" t="s">
        <v>3</v>
      </c>
      <c r="AT783">
        <v>4.4000000000000002E-4</v>
      </c>
      <c r="AU783" t="s">
        <v>3</v>
      </c>
      <c r="AV783">
        <v>0</v>
      </c>
      <c r="AW783">
        <v>2</v>
      </c>
      <c r="AX783">
        <v>76149211</v>
      </c>
      <c r="AY783">
        <v>1</v>
      </c>
      <c r="AZ783">
        <v>0</v>
      </c>
      <c r="BA783">
        <v>795</v>
      </c>
      <c r="BB783">
        <v>0</v>
      </c>
      <c r="BC783">
        <v>0</v>
      </c>
      <c r="BD783">
        <v>0</v>
      </c>
      <c r="BE783">
        <v>0</v>
      </c>
      <c r="BF783">
        <v>0</v>
      </c>
      <c r="BG783">
        <v>0</v>
      </c>
      <c r="BH783">
        <v>0</v>
      </c>
      <c r="BI783">
        <v>0</v>
      </c>
      <c r="BJ783">
        <v>0</v>
      </c>
      <c r="BK783">
        <v>0</v>
      </c>
      <c r="BL783">
        <v>0</v>
      </c>
      <c r="BM783">
        <v>0</v>
      </c>
      <c r="BN783">
        <v>0</v>
      </c>
      <c r="BO783">
        <v>0</v>
      </c>
      <c r="BP783">
        <v>0</v>
      </c>
      <c r="BQ783">
        <v>0</v>
      </c>
      <c r="BR783">
        <v>0</v>
      </c>
      <c r="BS783">
        <v>0</v>
      </c>
      <c r="BT783">
        <v>0</v>
      </c>
      <c r="BU783">
        <v>0</v>
      </c>
      <c r="BV783">
        <v>0</v>
      </c>
      <c r="BW783">
        <v>0</v>
      </c>
      <c r="CX783">
        <f>Y783*Source!I318</f>
        <v>8.8000000000000004E-6</v>
      </c>
      <c r="CY783">
        <f t="shared" si="110"/>
        <v>10315.01</v>
      </c>
      <c r="CZ783">
        <f t="shared" si="111"/>
        <v>10315.01</v>
      </c>
      <c r="DA783">
        <f t="shared" si="112"/>
        <v>1</v>
      </c>
      <c r="DB783">
        <f t="shared" si="113"/>
        <v>4.54</v>
      </c>
      <c r="DC783">
        <f t="shared" si="114"/>
        <v>0</v>
      </c>
    </row>
    <row r="784" spans="1:107" x14ac:dyDescent="0.2">
      <c r="A784">
        <f>ROW(Source!A318)</f>
        <v>318</v>
      </c>
      <c r="B784">
        <v>76147896</v>
      </c>
      <c r="C784">
        <v>76149177</v>
      </c>
      <c r="D784">
        <v>48907270</v>
      </c>
      <c r="E784">
        <v>1</v>
      </c>
      <c r="F784">
        <v>1</v>
      </c>
      <c r="G784">
        <v>1</v>
      </c>
      <c r="H784">
        <v>3</v>
      </c>
      <c r="I784" t="s">
        <v>360</v>
      </c>
      <c r="J784" t="s">
        <v>363</v>
      </c>
      <c r="K784" t="s">
        <v>701</v>
      </c>
      <c r="L784">
        <v>1348</v>
      </c>
      <c r="N784">
        <v>1009</v>
      </c>
      <c r="O784" t="s">
        <v>362</v>
      </c>
      <c r="P784" t="s">
        <v>362</v>
      </c>
      <c r="Q784">
        <v>1000</v>
      </c>
      <c r="W784">
        <v>0</v>
      </c>
      <c r="X784">
        <v>-1865903931</v>
      </c>
      <c r="Y784">
        <v>2.1000000000000001E-2</v>
      </c>
      <c r="AA784">
        <v>9040.01</v>
      </c>
      <c r="AB784">
        <v>0</v>
      </c>
      <c r="AC784">
        <v>0</v>
      </c>
      <c r="AD784">
        <v>0</v>
      </c>
      <c r="AE784">
        <v>9040.01</v>
      </c>
      <c r="AF784">
        <v>0</v>
      </c>
      <c r="AG784">
        <v>0</v>
      </c>
      <c r="AH784">
        <v>0</v>
      </c>
      <c r="AI784">
        <v>1</v>
      </c>
      <c r="AJ784">
        <v>1</v>
      </c>
      <c r="AK784">
        <v>1</v>
      </c>
      <c r="AL784">
        <v>1</v>
      </c>
      <c r="AN784">
        <v>0</v>
      </c>
      <c r="AO784">
        <v>1</v>
      </c>
      <c r="AP784">
        <v>0</v>
      </c>
      <c r="AQ784">
        <v>0</v>
      </c>
      <c r="AR784">
        <v>0</v>
      </c>
      <c r="AS784" t="s">
        <v>3</v>
      </c>
      <c r="AT784">
        <v>2.1000000000000001E-2</v>
      </c>
      <c r="AU784" t="s">
        <v>3</v>
      </c>
      <c r="AV784">
        <v>0</v>
      </c>
      <c r="AW784">
        <v>2</v>
      </c>
      <c r="AX784">
        <v>76149212</v>
      </c>
      <c r="AY784">
        <v>1</v>
      </c>
      <c r="AZ784">
        <v>0</v>
      </c>
      <c r="BA784">
        <v>796</v>
      </c>
      <c r="BB784">
        <v>0</v>
      </c>
      <c r="BC784">
        <v>0</v>
      </c>
      <c r="BD784">
        <v>0</v>
      </c>
      <c r="BE784">
        <v>0</v>
      </c>
      <c r="BF784">
        <v>0</v>
      </c>
      <c r="BG784">
        <v>0</v>
      </c>
      <c r="BH784">
        <v>0</v>
      </c>
      <c r="BI784">
        <v>0</v>
      </c>
      <c r="BJ784">
        <v>0</v>
      </c>
      <c r="BK784">
        <v>0</v>
      </c>
      <c r="BL784">
        <v>0</v>
      </c>
      <c r="BM784">
        <v>0</v>
      </c>
      <c r="BN784">
        <v>0</v>
      </c>
      <c r="BO784">
        <v>0</v>
      </c>
      <c r="BP784">
        <v>0</v>
      </c>
      <c r="BQ784">
        <v>0</v>
      </c>
      <c r="BR784">
        <v>0</v>
      </c>
      <c r="BS784">
        <v>0</v>
      </c>
      <c r="BT784">
        <v>0</v>
      </c>
      <c r="BU784">
        <v>0</v>
      </c>
      <c r="BV784">
        <v>0</v>
      </c>
      <c r="BW784">
        <v>0</v>
      </c>
      <c r="CX784">
        <f>Y784*Source!I318</f>
        <v>4.2000000000000002E-4</v>
      </c>
      <c r="CY784">
        <f t="shared" si="110"/>
        <v>9040.01</v>
      </c>
      <c r="CZ784">
        <f t="shared" si="111"/>
        <v>9040.01</v>
      </c>
      <c r="DA784">
        <f t="shared" si="112"/>
        <v>1</v>
      </c>
      <c r="DB784">
        <f t="shared" si="113"/>
        <v>189.84</v>
      </c>
      <c r="DC784">
        <f t="shared" si="114"/>
        <v>0</v>
      </c>
    </row>
    <row r="785" spans="1:107" x14ac:dyDescent="0.2">
      <c r="A785">
        <f>ROW(Source!A318)</f>
        <v>318</v>
      </c>
      <c r="B785">
        <v>76147896</v>
      </c>
      <c r="C785">
        <v>76149177</v>
      </c>
      <c r="D785">
        <v>48907339</v>
      </c>
      <c r="E785">
        <v>1</v>
      </c>
      <c r="F785">
        <v>1</v>
      </c>
      <c r="G785">
        <v>1</v>
      </c>
      <c r="H785">
        <v>3</v>
      </c>
      <c r="I785" t="s">
        <v>946</v>
      </c>
      <c r="J785" t="s">
        <v>947</v>
      </c>
      <c r="K785" t="s">
        <v>948</v>
      </c>
      <c r="L785">
        <v>1348</v>
      </c>
      <c r="N785">
        <v>1009</v>
      </c>
      <c r="O785" t="s">
        <v>362</v>
      </c>
      <c r="P785" t="s">
        <v>362</v>
      </c>
      <c r="Q785">
        <v>1000</v>
      </c>
      <c r="W785">
        <v>0</v>
      </c>
      <c r="X785">
        <v>689696087</v>
      </c>
      <c r="Y785">
        <v>1.0000000000000001E-5</v>
      </c>
      <c r="AA785">
        <v>11978</v>
      </c>
      <c r="AB785">
        <v>0</v>
      </c>
      <c r="AC785">
        <v>0</v>
      </c>
      <c r="AD785">
        <v>0</v>
      </c>
      <c r="AE785">
        <v>11978</v>
      </c>
      <c r="AF785">
        <v>0</v>
      </c>
      <c r="AG785">
        <v>0</v>
      </c>
      <c r="AH785">
        <v>0</v>
      </c>
      <c r="AI785">
        <v>1</v>
      </c>
      <c r="AJ785">
        <v>1</v>
      </c>
      <c r="AK785">
        <v>1</v>
      </c>
      <c r="AL785">
        <v>1</v>
      </c>
      <c r="AN785">
        <v>0</v>
      </c>
      <c r="AO785">
        <v>1</v>
      </c>
      <c r="AP785">
        <v>0</v>
      </c>
      <c r="AQ785">
        <v>0</v>
      </c>
      <c r="AR785">
        <v>0</v>
      </c>
      <c r="AS785" t="s">
        <v>3</v>
      </c>
      <c r="AT785">
        <v>1.0000000000000001E-5</v>
      </c>
      <c r="AU785" t="s">
        <v>3</v>
      </c>
      <c r="AV785">
        <v>0</v>
      </c>
      <c r="AW785">
        <v>2</v>
      </c>
      <c r="AX785">
        <v>76149213</v>
      </c>
      <c r="AY785">
        <v>1</v>
      </c>
      <c r="AZ785">
        <v>0</v>
      </c>
      <c r="BA785">
        <v>797</v>
      </c>
      <c r="BB785">
        <v>0</v>
      </c>
      <c r="BC785">
        <v>0</v>
      </c>
      <c r="BD785">
        <v>0</v>
      </c>
      <c r="BE785">
        <v>0</v>
      </c>
      <c r="BF785">
        <v>0</v>
      </c>
      <c r="BG785">
        <v>0</v>
      </c>
      <c r="BH785">
        <v>0</v>
      </c>
      <c r="BI785">
        <v>0</v>
      </c>
      <c r="BJ785">
        <v>0</v>
      </c>
      <c r="BK785">
        <v>0</v>
      </c>
      <c r="BL785">
        <v>0</v>
      </c>
      <c r="BM785">
        <v>0</v>
      </c>
      <c r="BN785">
        <v>0</v>
      </c>
      <c r="BO785">
        <v>0</v>
      </c>
      <c r="BP785">
        <v>0</v>
      </c>
      <c r="BQ785">
        <v>0</v>
      </c>
      <c r="BR785">
        <v>0</v>
      </c>
      <c r="BS785">
        <v>0</v>
      </c>
      <c r="BT785">
        <v>0</v>
      </c>
      <c r="BU785">
        <v>0</v>
      </c>
      <c r="BV785">
        <v>0</v>
      </c>
      <c r="BW785">
        <v>0</v>
      </c>
      <c r="CX785">
        <f>Y785*Source!I318</f>
        <v>2.0000000000000002E-7</v>
      </c>
      <c r="CY785">
        <f t="shared" si="110"/>
        <v>11978</v>
      </c>
      <c r="CZ785">
        <f t="shared" si="111"/>
        <v>11978</v>
      </c>
      <c r="DA785">
        <f t="shared" si="112"/>
        <v>1</v>
      </c>
      <c r="DB785">
        <f t="shared" si="113"/>
        <v>0.12</v>
      </c>
      <c r="DC785">
        <f t="shared" si="114"/>
        <v>0</v>
      </c>
    </row>
    <row r="786" spans="1:107" x14ac:dyDescent="0.2">
      <c r="A786">
        <f>ROW(Source!A318)</f>
        <v>318</v>
      </c>
      <c r="B786">
        <v>76147896</v>
      </c>
      <c r="C786">
        <v>76149177</v>
      </c>
      <c r="D786">
        <v>48900495</v>
      </c>
      <c r="E786">
        <v>1</v>
      </c>
      <c r="F786">
        <v>1</v>
      </c>
      <c r="G786">
        <v>1</v>
      </c>
      <c r="H786">
        <v>3</v>
      </c>
      <c r="I786" t="s">
        <v>711</v>
      </c>
      <c r="J786" t="s">
        <v>712</v>
      </c>
      <c r="K786" t="s">
        <v>713</v>
      </c>
      <c r="L786">
        <v>1346</v>
      </c>
      <c r="N786">
        <v>1009</v>
      </c>
      <c r="O786" t="s">
        <v>414</v>
      </c>
      <c r="P786" t="s">
        <v>414</v>
      </c>
      <c r="Q786">
        <v>1</v>
      </c>
      <c r="W786">
        <v>0</v>
      </c>
      <c r="X786">
        <v>1918055629</v>
      </c>
      <c r="Y786">
        <v>0.36</v>
      </c>
      <c r="AA786">
        <v>6.09</v>
      </c>
      <c r="AB786">
        <v>0</v>
      </c>
      <c r="AC786">
        <v>0</v>
      </c>
      <c r="AD786">
        <v>0</v>
      </c>
      <c r="AE786">
        <v>6.09</v>
      </c>
      <c r="AF786">
        <v>0</v>
      </c>
      <c r="AG786">
        <v>0</v>
      </c>
      <c r="AH786">
        <v>0</v>
      </c>
      <c r="AI786">
        <v>1</v>
      </c>
      <c r="AJ786">
        <v>1</v>
      </c>
      <c r="AK786">
        <v>1</v>
      </c>
      <c r="AL786">
        <v>1</v>
      </c>
      <c r="AN786">
        <v>0</v>
      </c>
      <c r="AO786">
        <v>1</v>
      </c>
      <c r="AP786">
        <v>0</v>
      </c>
      <c r="AQ786">
        <v>0</v>
      </c>
      <c r="AR786">
        <v>0</v>
      </c>
      <c r="AS786" t="s">
        <v>3</v>
      </c>
      <c r="AT786">
        <v>0.36</v>
      </c>
      <c r="AU786" t="s">
        <v>3</v>
      </c>
      <c r="AV786">
        <v>0</v>
      </c>
      <c r="AW786">
        <v>2</v>
      </c>
      <c r="AX786">
        <v>76149214</v>
      </c>
      <c r="AY786">
        <v>1</v>
      </c>
      <c r="AZ786">
        <v>0</v>
      </c>
      <c r="BA786">
        <v>798</v>
      </c>
      <c r="BB786">
        <v>0</v>
      </c>
      <c r="BC786">
        <v>0</v>
      </c>
      <c r="BD786">
        <v>0</v>
      </c>
      <c r="BE786">
        <v>0</v>
      </c>
      <c r="BF786">
        <v>0</v>
      </c>
      <c r="BG786">
        <v>0</v>
      </c>
      <c r="BH786">
        <v>0</v>
      </c>
      <c r="BI786">
        <v>0</v>
      </c>
      <c r="BJ786">
        <v>0</v>
      </c>
      <c r="BK786">
        <v>0</v>
      </c>
      <c r="BL786">
        <v>0</v>
      </c>
      <c r="BM786">
        <v>0</v>
      </c>
      <c r="BN786">
        <v>0</v>
      </c>
      <c r="BO786">
        <v>0</v>
      </c>
      <c r="BP786">
        <v>0</v>
      </c>
      <c r="BQ786">
        <v>0</v>
      </c>
      <c r="BR786">
        <v>0</v>
      </c>
      <c r="BS786">
        <v>0</v>
      </c>
      <c r="BT786">
        <v>0</v>
      </c>
      <c r="BU786">
        <v>0</v>
      </c>
      <c r="BV786">
        <v>0</v>
      </c>
      <c r="BW786">
        <v>0</v>
      </c>
      <c r="CX786">
        <f>Y786*Source!I318</f>
        <v>7.1999999999999998E-3</v>
      </c>
      <c r="CY786">
        <f t="shared" si="110"/>
        <v>6.09</v>
      </c>
      <c r="CZ786">
        <f t="shared" si="111"/>
        <v>6.09</v>
      </c>
      <c r="DA786">
        <f t="shared" si="112"/>
        <v>1</v>
      </c>
      <c r="DB786">
        <f t="shared" si="113"/>
        <v>2.19</v>
      </c>
      <c r="DC786">
        <f t="shared" si="114"/>
        <v>0</v>
      </c>
    </row>
    <row r="787" spans="1:107" x14ac:dyDescent="0.2">
      <c r="A787">
        <f>ROW(Source!A318)</f>
        <v>318</v>
      </c>
      <c r="B787">
        <v>76147896</v>
      </c>
      <c r="C787">
        <v>76149177</v>
      </c>
      <c r="D787">
        <v>48903446</v>
      </c>
      <c r="E787">
        <v>1</v>
      </c>
      <c r="F787">
        <v>1</v>
      </c>
      <c r="G787">
        <v>1</v>
      </c>
      <c r="H787">
        <v>3</v>
      </c>
      <c r="I787" t="s">
        <v>907</v>
      </c>
      <c r="J787" t="s">
        <v>908</v>
      </c>
      <c r="K787" t="s">
        <v>909</v>
      </c>
      <c r="L787">
        <v>1348</v>
      </c>
      <c r="N787">
        <v>1009</v>
      </c>
      <c r="O787" t="s">
        <v>362</v>
      </c>
      <c r="P787" t="s">
        <v>362</v>
      </c>
      <c r="Q787">
        <v>1000</v>
      </c>
      <c r="W787">
        <v>0</v>
      </c>
      <c r="X787">
        <v>-1262102468</v>
      </c>
      <c r="Y787">
        <v>5.9999999999999995E-4</v>
      </c>
      <c r="AA787">
        <v>9420</v>
      </c>
      <c r="AB787">
        <v>0</v>
      </c>
      <c r="AC787">
        <v>0</v>
      </c>
      <c r="AD787">
        <v>0</v>
      </c>
      <c r="AE787">
        <v>9420</v>
      </c>
      <c r="AF787">
        <v>0</v>
      </c>
      <c r="AG787">
        <v>0</v>
      </c>
      <c r="AH787">
        <v>0</v>
      </c>
      <c r="AI787">
        <v>1</v>
      </c>
      <c r="AJ787">
        <v>1</v>
      </c>
      <c r="AK787">
        <v>1</v>
      </c>
      <c r="AL787">
        <v>1</v>
      </c>
      <c r="AN787">
        <v>0</v>
      </c>
      <c r="AO787">
        <v>1</v>
      </c>
      <c r="AP787">
        <v>0</v>
      </c>
      <c r="AQ787">
        <v>0</v>
      </c>
      <c r="AR787">
        <v>0</v>
      </c>
      <c r="AS787" t="s">
        <v>3</v>
      </c>
      <c r="AT787">
        <v>5.9999999999999995E-4</v>
      </c>
      <c r="AU787" t="s">
        <v>3</v>
      </c>
      <c r="AV787">
        <v>0</v>
      </c>
      <c r="AW787">
        <v>2</v>
      </c>
      <c r="AX787">
        <v>76149215</v>
      </c>
      <c r="AY787">
        <v>1</v>
      </c>
      <c r="AZ787">
        <v>0</v>
      </c>
      <c r="BA787">
        <v>799</v>
      </c>
      <c r="BB787">
        <v>0</v>
      </c>
      <c r="BC787">
        <v>0</v>
      </c>
      <c r="BD787">
        <v>0</v>
      </c>
      <c r="BE787">
        <v>0</v>
      </c>
      <c r="BF787">
        <v>0</v>
      </c>
      <c r="BG787">
        <v>0</v>
      </c>
      <c r="BH787">
        <v>0</v>
      </c>
      <c r="BI787">
        <v>0</v>
      </c>
      <c r="BJ787">
        <v>0</v>
      </c>
      <c r="BK787">
        <v>0</v>
      </c>
      <c r="BL787">
        <v>0</v>
      </c>
      <c r="BM787">
        <v>0</v>
      </c>
      <c r="BN787">
        <v>0</v>
      </c>
      <c r="BO787">
        <v>0</v>
      </c>
      <c r="BP787">
        <v>0</v>
      </c>
      <c r="BQ787">
        <v>0</v>
      </c>
      <c r="BR787">
        <v>0</v>
      </c>
      <c r="BS787">
        <v>0</v>
      </c>
      <c r="BT787">
        <v>0</v>
      </c>
      <c r="BU787">
        <v>0</v>
      </c>
      <c r="BV787">
        <v>0</v>
      </c>
      <c r="BW787">
        <v>0</v>
      </c>
      <c r="CX787">
        <f>Y787*Source!I318</f>
        <v>1.1999999999999999E-5</v>
      </c>
      <c r="CY787">
        <f t="shared" si="110"/>
        <v>9420</v>
      </c>
      <c r="CZ787">
        <f t="shared" si="111"/>
        <v>9420</v>
      </c>
      <c r="DA787">
        <f t="shared" si="112"/>
        <v>1</v>
      </c>
      <c r="DB787">
        <f t="shared" si="113"/>
        <v>5.65</v>
      </c>
      <c r="DC787">
        <f t="shared" si="114"/>
        <v>0</v>
      </c>
    </row>
    <row r="788" spans="1:107" x14ac:dyDescent="0.2">
      <c r="A788">
        <f>ROW(Source!A318)</f>
        <v>318</v>
      </c>
      <c r="B788">
        <v>76147896</v>
      </c>
      <c r="C788">
        <v>76149177</v>
      </c>
      <c r="D788">
        <v>48908333</v>
      </c>
      <c r="E788">
        <v>1</v>
      </c>
      <c r="F788">
        <v>1</v>
      </c>
      <c r="G788">
        <v>1</v>
      </c>
      <c r="H788">
        <v>3</v>
      </c>
      <c r="I788" t="s">
        <v>949</v>
      </c>
      <c r="J788" t="s">
        <v>950</v>
      </c>
      <c r="K788" t="s">
        <v>951</v>
      </c>
      <c r="L788">
        <v>1339</v>
      </c>
      <c r="N788">
        <v>1007</v>
      </c>
      <c r="O788" t="s">
        <v>643</v>
      </c>
      <c r="P788" t="s">
        <v>643</v>
      </c>
      <c r="Q788">
        <v>1</v>
      </c>
      <c r="W788">
        <v>0</v>
      </c>
      <c r="X788">
        <v>-1448848168</v>
      </c>
      <c r="Y788">
        <v>1.0300000000000001E-3</v>
      </c>
      <c r="AA788">
        <v>1700</v>
      </c>
      <c r="AB788">
        <v>0</v>
      </c>
      <c r="AC788">
        <v>0</v>
      </c>
      <c r="AD788">
        <v>0</v>
      </c>
      <c r="AE788">
        <v>1700</v>
      </c>
      <c r="AF788">
        <v>0</v>
      </c>
      <c r="AG788">
        <v>0</v>
      </c>
      <c r="AH788">
        <v>0</v>
      </c>
      <c r="AI788">
        <v>1</v>
      </c>
      <c r="AJ788">
        <v>1</v>
      </c>
      <c r="AK788">
        <v>1</v>
      </c>
      <c r="AL788">
        <v>1</v>
      </c>
      <c r="AN788">
        <v>0</v>
      </c>
      <c r="AO788">
        <v>1</v>
      </c>
      <c r="AP788">
        <v>0</v>
      </c>
      <c r="AQ788">
        <v>0</v>
      </c>
      <c r="AR788">
        <v>0</v>
      </c>
      <c r="AS788" t="s">
        <v>3</v>
      </c>
      <c r="AT788">
        <v>1.0300000000000001E-3</v>
      </c>
      <c r="AU788" t="s">
        <v>3</v>
      </c>
      <c r="AV788">
        <v>0</v>
      </c>
      <c r="AW788">
        <v>2</v>
      </c>
      <c r="AX788">
        <v>76149216</v>
      </c>
      <c r="AY788">
        <v>1</v>
      </c>
      <c r="AZ788">
        <v>0</v>
      </c>
      <c r="BA788">
        <v>800</v>
      </c>
      <c r="BB788">
        <v>0</v>
      </c>
      <c r="BC788">
        <v>0</v>
      </c>
      <c r="BD788">
        <v>0</v>
      </c>
      <c r="BE788">
        <v>0</v>
      </c>
      <c r="BF788">
        <v>0</v>
      </c>
      <c r="BG788">
        <v>0</v>
      </c>
      <c r="BH788">
        <v>0</v>
      </c>
      <c r="BI788">
        <v>0</v>
      </c>
      <c r="BJ788">
        <v>0</v>
      </c>
      <c r="BK788">
        <v>0</v>
      </c>
      <c r="BL788">
        <v>0</v>
      </c>
      <c r="BM788">
        <v>0</v>
      </c>
      <c r="BN788">
        <v>0</v>
      </c>
      <c r="BO788">
        <v>0</v>
      </c>
      <c r="BP788">
        <v>0</v>
      </c>
      <c r="BQ788">
        <v>0</v>
      </c>
      <c r="BR788">
        <v>0</v>
      </c>
      <c r="BS788">
        <v>0</v>
      </c>
      <c r="BT788">
        <v>0</v>
      </c>
      <c r="BU788">
        <v>0</v>
      </c>
      <c r="BV788">
        <v>0</v>
      </c>
      <c r="BW788">
        <v>0</v>
      </c>
      <c r="CX788">
        <f>Y788*Source!I318</f>
        <v>2.0600000000000003E-5</v>
      </c>
      <c r="CY788">
        <f t="shared" si="110"/>
        <v>1700</v>
      </c>
      <c r="CZ788">
        <f t="shared" si="111"/>
        <v>1700</v>
      </c>
      <c r="DA788">
        <f t="shared" si="112"/>
        <v>1</v>
      </c>
      <c r="DB788">
        <f t="shared" si="113"/>
        <v>1.75</v>
      </c>
      <c r="DC788">
        <f t="shared" si="114"/>
        <v>0</v>
      </c>
    </row>
    <row r="789" spans="1:107" x14ac:dyDescent="0.2">
      <c r="A789">
        <f>ROW(Source!A318)</f>
        <v>318</v>
      </c>
      <c r="B789">
        <v>76147896</v>
      </c>
      <c r="C789">
        <v>76149177</v>
      </c>
      <c r="D789">
        <v>48914959</v>
      </c>
      <c r="E789">
        <v>1</v>
      </c>
      <c r="F789">
        <v>1</v>
      </c>
      <c r="G789">
        <v>1</v>
      </c>
      <c r="H789">
        <v>3</v>
      </c>
      <c r="I789" t="s">
        <v>913</v>
      </c>
      <c r="J789" t="s">
        <v>914</v>
      </c>
      <c r="K789" t="s">
        <v>915</v>
      </c>
      <c r="L789">
        <v>1348</v>
      </c>
      <c r="N789">
        <v>1009</v>
      </c>
      <c r="O789" t="s">
        <v>362</v>
      </c>
      <c r="P789" t="s">
        <v>362</v>
      </c>
      <c r="Q789">
        <v>1000</v>
      </c>
      <c r="W789">
        <v>0</v>
      </c>
      <c r="X789">
        <v>1838656990</v>
      </c>
      <c r="Y789">
        <v>3.1E-4</v>
      </c>
      <c r="AA789">
        <v>15620</v>
      </c>
      <c r="AB789">
        <v>0</v>
      </c>
      <c r="AC789">
        <v>0</v>
      </c>
      <c r="AD789">
        <v>0</v>
      </c>
      <c r="AE789">
        <v>15620</v>
      </c>
      <c r="AF789">
        <v>0</v>
      </c>
      <c r="AG789">
        <v>0</v>
      </c>
      <c r="AH789">
        <v>0</v>
      </c>
      <c r="AI789">
        <v>1</v>
      </c>
      <c r="AJ789">
        <v>1</v>
      </c>
      <c r="AK789">
        <v>1</v>
      </c>
      <c r="AL789">
        <v>1</v>
      </c>
      <c r="AN789">
        <v>0</v>
      </c>
      <c r="AO789">
        <v>1</v>
      </c>
      <c r="AP789">
        <v>0</v>
      </c>
      <c r="AQ789">
        <v>0</v>
      </c>
      <c r="AR789">
        <v>0</v>
      </c>
      <c r="AS789" t="s">
        <v>3</v>
      </c>
      <c r="AT789">
        <v>3.1E-4</v>
      </c>
      <c r="AU789" t="s">
        <v>3</v>
      </c>
      <c r="AV789">
        <v>0</v>
      </c>
      <c r="AW789">
        <v>2</v>
      </c>
      <c r="AX789">
        <v>76149217</v>
      </c>
      <c r="AY789">
        <v>1</v>
      </c>
      <c r="AZ789">
        <v>0</v>
      </c>
      <c r="BA789">
        <v>801</v>
      </c>
      <c r="BB789">
        <v>0</v>
      </c>
      <c r="BC789">
        <v>0</v>
      </c>
      <c r="BD789">
        <v>0</v>
      </c>
      <c r="BE789">
        <v>0</v>
      </c>
      <c r="BF789">
        <v>0</v>
      </c>
      <c r="BG789">
        <v>0</v>
      </c>
      <c r="BH789">
        <v>0</v>
      </c>
      <c r="BI789">
        <v>0</v>
      </c>
      <c r="BJ789">
        <v>0</v>
      </c>
      <c r="BK789">
        <v>0</v>
      </c>
      <c r="BL789">
        <v>0</v>
      </c>
      <c r="BM789">
        <v>0</v>
      </c>
      <c r="BN789">
        <v>0</v>
      </c>
      <c r="BO789">
        <v>0</v>
      </c>
      <c r="BP789">
        <v>0</v>
      </c>
      <c r="BQ789">
        <v>0</v>
      </c>
      <c r="BR789">
        <v>0</v>
      </c>
      <c r="BS789">
        <v>0</v>
      </c>
      <c r="BT789">
        <v>0</v>
      </c>
      <c r="BU789">
        <v>0</v>
      </c>
      <c r="BV789">
        <v>0</v>
      </c>
      <c r="BW789">
        <v>0</v>
      </c>
      <c r="CX789">
        <f>Y789*Source!I318</f>
        <v>6.1999999999999999E-6</v>
      </c>
      <c r="CY789">
        <f t="shared" si="110"/>
        <v>15620</v>
      </c>
      <c r="CZ789">
        <f t="shared" si="111"/>
        <v>15620</v>
      </c>
      <c r="DA789">
        <f t="shared" si="112"/>
        <v>1</v>
      </c>
      <c r="DB789">
        <f t="shared" si="113"/>
        <v>4.84</v>
      </c>
      <c r="DC789">
        <f t="shared" si="114"/>
        <v>0</v>
      </c>
    </row>
    <row r="790" spans="1:107" x14ac:dyDescent="0.2">
      <c r="A790">
        <f>ROW(Source!A318)</f>
        <v>318</v>
      </c>
      <c r="B790">
        <v>76147896</v>
      </c>
      <c r="C790">
        <v>76149177</v>
      </c>
      <c r="D790">
        <v>48922453</v>
      </c>
      <c r="E790">
        <v>1</v>
      </c>
      <c r="F790">
        <v>1</v>
      </c>
      <c r="G790">
        <v>1</v>
      </c>
      <c r="H790">
        <v>3</v>
      </c>
      <c r="I790" t="s">
        <v>952</v>
      </c>
      <c r="J790" t="s">
        <v>953</v>
      </c>
      <c r="K790" t="s">
        <v>954</v>
      </c>
      <c r="L790">
        <v>1348</v>
      </c>
      <c r="N790">
        <v>1009</v>
      </c>
      <c r="O790" t="s">
        <v>362</v>
      </c>
      <c r="P790" t="s">
        <v>362</v>
      </c>
      <c r="Q790">
        <v>1000</v>
      </c>
      <c r="W790">
        <v>0</v>
      </c>
      <c r="X790">
        <v>-1001251548</v>
      </c>
      <c r="Y790">
        <v>2.0000000000000001E-4</v>
      </c>
      <c r="AA790">
        <v>7712</v>
      </c>
      <c r="AB790">
        <v>0</v>
      </c>
      <c r="AC790">
        <v>0</v>
      </c>
      <c r="AD790">
        <v>0</v>
      </c>
      <c r="AE790">
        <v>7712</v>
      </c>
      <c r="AF790">
        <v>0</v>
      </c>
      <c r="AG790">
        <v>0</v>
      </c>
      <c r="AH790">
        <v>0</v>
      </c>
      <c r="AI790">
        <v>1</v>
      </c>
      <c r="AJ790">
        <v>1</v>
      </c>
      <c r="AK790">
        <v>1</v>
      </c>
      <c r="AL790">
        <v>1</v>
      </c>
      <c r="AN790">
        <v>0</v>
      </c>
      <c r="AO790">
        <v>1</v>
      </c>
      <c r="AP790">
        <v>0</v>
      </c>
      <c r="AQ790">
        <v>0</v>
      </c>
      <c r="AR790">
        <v>0</v>
      </c>
      <c r="AS790" t="s">
        <v>3</v>
      </c>
      <c r="AT790">
        <v>2.0000000000000001E-4</v>
      </c>
      <c r="AU790" t="s">
        <v>3</v>
      </c>
      <c r="AV790">
        <v>0</v>
      </c>
      <c r="AW790">
        <v>2</v>
      </c>
      <c r="AX790">
        <v>76149218</v>
      </c>
      <c r="AY790">
        <v>1</v>
      </c>
      <c r="AZ790">
        <v>0</v>
      </c>
      <c r="BA790">
        <v>802</v>
      </c>
      <c r="BB790">
        <v>0</v>
      </c>
      <c r="BC790">
        <v>0</v>
      </c>
      <c r="BD790">
        <v>0</v>
      </c>
      <c r="BE790">
        <v>0</v>
      </c>
      <c r="BF790">
        <v>0</v>
      </c>
      <c r="BG790">
        <v>0</v>
      </c>
      <c r="BH790">
        <v>0</v>
      </c>
      <c r="BI790">
        <v>0</v>
      </c>
      <c r="BJ790">
        <v>0</v>
      </c>
      <c r="BK790">
        <v>0</v>
      </c>
      <c r="BL790">
        <v>0</v>
      </c>
      <c r="BM790">
        <v>0</v>
      </c>
      <c r="BN790">
        <v>0</v>
      </c>
      <c r="BO790">
        <v>0</v>
      </c>
      <c r="BP790">
        <v>0</v>
      </c>
      <c r="BQ790">
        <v>0</v>
      </c>
      <c r="BR790">
        <v>0</v>
      </c>
      <c r="BS790">
        <v>0</v>
      </c>
      <c r="BT790">
        <v>0</v>
      </c>
      <c r="BU790">
        <v>0</v>
      </c>
      <c r="BV790">
        <v>0</v>
      </c>
      <c r="BW790">
        <v>0</v>
      </c>
      <c r="CX790">
        <f>Y790*Source!I318</f>
        <v>4.0000000000000007E-6</v>
      </c>
      <c r="CY790">
        <f t="shared" si="110"/>
        <v>7712</v>
      </c>
      <c r="CZ790">
        <f t="shared" si="111"/>
        <v>7712</v>
      </c>
      <c r="DA790">
        <f t="shared" si="112"/>
        <v>1</v>
      </c>
      <c r="DB790">
        <f t="shared" si="113"/>
        <v>1.54</v>
      </c>
      <c r="DC790">
        <f t="shared" si="114"/>
        <v>0</v>
      </c>
    </row>
    <row r="791" spans="1:107" x14ac:dyDescent="0.2">
      <c r="A791">
        <f>ROW(Source!A318)</f>
        <v>318</v>
      </c>
      <c r="B791">
        <v>76147896</v>
      </c>
      <c r="C791">
        <v>76149177</v>
      </c>
      <c r="D791">
        <v>48963430</v>
      </c>
      <c r="E791">
        <v>1</v>
      </c>
      <c r="F791">
        <v>1</v>
      </c>
      <c r="G791">
        <v>1</v>
      </c>
      <c r="H791">
        <v>3</v>
      </c>
      <c r="I791" t="s">
        <v>955</v>
      </c>
      <c r="J791" t="s">
        <v>956</v>
      </c>
      <c r="K791" t="s">
        <v>957</v>
      </c>
      <c r="L791">
        <v>1302</v>
      </c>
      <c r="N791">
        <v>1003</v>
      </c>
      <c r="O791" t="s">
        <v>272</v>
      </c>
      <c r="P791" t="s">
        <v>272</v>
      </c>
      <c r="Q791">
        <v>10</v>
      </c>
      <c r="W791">
        <v>0</v>
      </c>
      <c r="X791">
        <v>-169884740</v>
      </c>
      <c r="Y791">
        <v>1.8700000000000001E-2</v>
      </c>
      <c r="AA791">
        <v>50.24</v>
      </c>
      <c r="AB791">
        <v>0</v>
      </c>
      <c r="AC791">
        <v>0</v>
      </c>
      <c r="AD791">
        <v>0</v>
      </c>
      <c r="AE791">
        <v>50.24</v>
      </c>
      <c r="AF791">
        <v>0</v>
      </c>
      <c r="AG791">
        <v>0</v>
      </c>
      <c r="AH791">
        <v>0</v>
      </c>
      <c r="AI791">
        <v>1</v>
      </c>
      <c r="AJ791">
        <v>1</v>
      </c>
      <c r="AK791">
        <v>1</v>
      </c>
      <c r="AL791">
        <v>1</v>
      </c>
      <c r="AN791">
        <v>0</v>
      </c>
      <c r="AO791">
        <v>1</v>
      </c>
      <c r="AP791">
        <v>0</v>
      </c>
      <c r="AQ791">
        <v>0</v>
      </c>
      <c r="AR791">
        <v>0</v>
      </c>
      <c r="AS791" t="s">
        <v>3</v>
      </c>
      <c r="AT791">
        <v>1.8700000000000001E-2</v>
      </c>
      <c r="AU791" t="s">
        <v>3</v>
      </c>
      <c r="AV791">
        <v>0</v>
      </c>
      <c r="AW791">
        <v>2</v>
      </c>
      <c r="AX791">
        <v>76149220</v>
      </c>
      <c r="AY791">
        <v>1</v>
      </c>
      <c r="AZ791">
        <v>0</v>
      </c>
      <c r="BA791">
        <v>804</v>
      </c>
      <c r="BB791">
        <v>0</v>
      </c>
      <c r="BC791">
        <v>0</v>
      </c>
      <c r="BD791">
        <v>0</v>
      </c>
      <c r="BE791">
        <v>0</v>
      </c>
      <c r="BF791">
        <v>0</v>
      </c>
      <c r="BG791">
        <v>0</v>
      </c>
      <c r="BH791">
        <v>0</v>
      </c>
      <c r="BI791">
        <v>0</v>
      </c>
      <c r="BJ791">
        <v>0</v>
      </c>
      <c r="BK791">
        <v>0</v>
      </c>
      <c r="BL791">
        <v>0</v>
      </c>
      <c r="BM791">
        <v>0</v>
      </c>
      <c r="BN791">
        <v>0</v>
      </c>
      <c r="BO791">
        <v>0</v>
      </c>
      <c r="BP791">
        <v>0</v>
      </c>
      <c r="BQ791">
        <v>0</v>
      </c>
      <c r="BR791">
        <v>0</v>
      </c>
      <c r="BS791">
        <v>0</v>
      </c>
      <c r="BT791">
        <v>0</v>
      </c>
      <c r="BU791">
        <v>0</v>
      </c>
      <c r="BV791">
        <v>0</v>
      </c>
      <c r="BW791">
        <v>0</v>
      </c>
      <c r="CX791">
        <f>Y791*Source!I318</f>
        <v>3.7400000000000004E-4</v>
      </c>
      <c r="CY791">
        <f t="shared" si="110"/>
        <v>50.24</v>
      </c>
      <c r="CZ791">
        <f t="shared" si="111"/>
        <v>50.24</v>
      </c>
      <c r="DA791">
        <f t="shared" si="112"/>
        <v>1</v>
      </c>
      <c r="DB791">
        <f t="shared" si="113"/>
        <v>0.94</v>
      </c>
      <c r="DC791">
        <f t="shared" si="114"/>
        <v>0</v>
      </c>
    </row>
    <row r="792" spans="1:107" x14ac:dyDescent="0.2">
      <c r="A792">
        <f>ROW(Source!A319)</f>
        <v>319</v>
      </c>
      <c r="B792">
        <v>76147894</v>
      </c>
      <c r="C792">
        <v>76149177</v>
      </c>
      <c r="D792">
        <v>42096355</v>
      </c>
      <c r="E792">
        <v>1</v>
      </c>
      <c r="F792">
        <v>1</v>
      </c>
      <c r="G792">
        <v>1</v>
      </c>
      <c r="H792">
        <v>1</v>
      </c>
      <c r="I792" t="s">
        <v>866</v>
      </c>
      <c r="J792" t="s">
        <v>3</v>
      </c>
      <c r="K792" t="s">
        <v>867</v>
      </c>
      <c r="L792">
        <v>1369</v>
      </c>
      <c r="N792">
        <v>1013</v>
      </c>
      <c r="O792" t="s">
        <v>623</v>
      </c>
      <c r="P792" t="s">
        <v>623</v>
      </c>
      <c r="Q792">
        <v>1</v>
      </c>
      <c r="W792">
        <v>0</v>
      </c>
      <c r="X792">
        <v>-2076222823</v>
      </c>
      <c r="Y792">
        <v>96.059039999999982</v>
      </c>
      <c r="AA792">
        <v>0</v>
      </c>
      <c r="AB792">
        <v>0</v>
      </c>
      <c r="AC792">
        <v>0</v>
      </c>
      <c r="AD792">
        <v>8.74</v>
      </c>
      <c r="AE792">
        <v>0</v>
      </c>
      <c r="AF792">
        <v>0</v>
      </c>
      <c r="AG792">
        <v>0</v>
      </c>
      <c r="AH792">
        <v>8.74</v>
      </c>
      <c r="AI792">
        <v>1</v>
      </c>
      <c r="AJ792">
        <v>1</v>
      </c>
      <c r="AK792">
        <v>1</v>
      </c>
      <c r="AL792">
        <v>1</v>
      </c>
      <c r="AN792">
        <v>0</v>
      </c>
      <c r="AO792">
        <v>1</v>
      </c>
      <c r="AP792">
        <v>1</v>
      </c>
      <c r="AQ792">
        <v>0</v>
      </c>
      <c r="AR792">
        <v>0</v>
      </c>
      <c r="AS792" t="s">
        <v>3</v>
      </c>
      <c r="AT792">
        <v>63.28</v>
      </c>
      <c r="AU792" t="s">
        <v>406</v>
      </c>
      <c r="AV792">
        <v>1</v>
      </c>
      <c r="AW792">
        <v>2</v>
      </c>
      <c r="AX792">
        <v>76149199</v>
      </c>
      <c r="AY792">
        <v>1</v>
      </c>
      <c r="AZ792">
        <v>0</v>
      </c>
      <c r="BA792">
        <v>805</v>
      </c>
      <c r="BB792">
        <v>0</v>
      </c>
      <c r="BC792">
        <v>0</v>
      </c>
      <c r="BD792">
        <v>0</v>
      </c>
      <c r="BE792">
        <v>0</v>
      </c>
      <c r="BF792">
        <v>0</v>
      </c>
      <c r="BG792">
        <v>0</v>
      </c>
      <c r="BH792">
        <v>0</v>
      </c>
      <c r="BI792">
        <v>0</v>
      </c>
      <c r="BJ792">
        <v>0</v>
      </c>
      <c r="BK792">
        <v>0</v>
      </c>
      <c r="BL792">
        <v>0</v>
      </c>
      <c r="BM792">
        <v>0</v>
      </c>
      <c r="BN792">
        <v>0</v>
      </c>
      <c r="BO792">
        <v>0</v>
      </c>
      <c r="BP792">
        <v>0</v>
      </c>
      <c r="BQ792">
        <v>0</v>
      </c>
      <c r="BR792">
        <v>0</v>
      </c>
      <c r="BS792">
        <v>0</v>
      </c>
      <c r="BT792">
        <v>0</v>
      </c>
      <c r="BU792">
        <v>0</v>
      </c>
      <c r="BV792">
        <v>0</v>
      </c>
      <c r="BW792">
        <v>0</v>
      </c>
      <c r="CX792">
        <f>Y792*Source!I319</f>
        <v>1.9211807999999997</v>
      </c>
      <c r="CY792">
        <f>AD792</f>
        <v>8.74</v>
      </c>
      <c r="CZ792">
        <f>AH792</f>
        <v>8.74</v>
      </c>
      <c r="DA792">
        <f>AL792</f>
        <v>1</v>
      </c>
      <c r="DB792">
        <f>ROUND(((ROUND(AT792*CZ792,2)*1.2*1.15)*1.1),6)</f>
        <v>839.56025999999997</v>
      </c>
      <c r="DC792">
        <f>ROUND(((ROUND(AT792*AG792,2)*1.2*1.15)*1.1),6)</f>
        <v>0</v>
      </c>
    </row>
    <row r="793" spans="1:107" x14ac:dyDescent="0.2">
      <c r="A793">
        <f>ROW(Source!A319)</f>
        <v>319</v>
      </c>
      <c r="B793">
        <v>76147894</v>
      </c>
      <c r="C793">
        <v>76149177</v>
      </c>
      <c r="D793">
        <v>121548</v>
      </c>
      <c r="E793">
        <v>1</v>
      </c>
      <c r="F793">
        <v>1</v>
      </c>
      <c r="G793">
        <v>1</v>
      </c>
      <c r="H793">
        <v>1</v>
      </c>
      <c r="I793" t="s">
        <v>30</v>
      </c>
      <c r="J793" t="s">
        <v>3</v>
      </c>
      <c r="K793" t="s">
        <v>628</v>
      </c>
      <c r="L793">
        <v>608254</v>
      </c>
      <c r="N793">
        <v>1013</v>
      </c>
      <c r="O793" t="s">
        <v>629</v>
      </c>
      <c r="P793" t="s">
        <v>629</v>
      </c>
      <c r="Q793">
        <v>1</v>
      </c>
      <c r="W793">
        <v>0</v>
      </c>
      <c r="X793">
        <v>-185737400</v>
      </c>
      <c r="Y793">
        <v>5.2715999999999994</v>
      </c>
      <c r="AA793">
        <v>0</v>
      </c>
      <c r="AB793">
        <v>0</v>
      </c>
      <c r="AC793">
        <v>0</v>
      </c>
      <c r="AD793">
        <v>0</v>
      </c>
      <c r="AE793">
        <v>0</v>
      </c>
      <c r="AF793">
        <v>0</v>
      </c>
      <c r="AG793">
        <v>0</v>
      </c>
      <c r="AH793">
        <v>0</v>
      </c>
      <c r="AI793">
        <v>1</v>
      </c>
      <c r="AJ793">
        <v>1</v>
      </c>
      <c r="AK793">
        <v>1</v>
      </c>
      <c r="AL793">
        <v>1</v>
      </c>
      <c r="AN793">
        <v>0</v>
      </c>
      <c r="AO793">
        <v>1</v>
      </c>
      <c r="AP793">
        <v>1</v>
      </c>
      <c r="AQ793">
        <v>0</v>
      </c>
      <c r="AR793">
        <v>0</v>
      </c>
      <c r="AS793" t="s">
        <v>3</v>
      </c>
      <c r="AT793">
        <v>3.82</v>
      </c>
      <c r="AU793" t="s">
        <v>286</v>
      </c>
      <c r="AV793">
        <v>2</v>
      </c>
      <c r="AW793">
        <v>2</v>
      </c>
      <c r="AX793">
        <v>76149200</v>
      </c>
      <c r="AY793">
        <v>1</v>
      </c>
      <c r="AZ793">
        <v>0</v>
      </c>
      <c r="BA793">
        <v>806</v>
      </c>
      <c r="BB793">
        <v>0</v>
      </c>
      <c r="BC793">
        <v>0</v>
      </c>
      <c r="BD793">
        <v>0</v>
      </c>
      <c r="BE793">
        <v>0</v>
      </c>
      <c r="BF793">
        <v>0</v>
      </c>
      <c r="BG793">
        <v>0</v>
      </c>
      <c r="BH793">
        <v>0</v>
      </c>
      <c r="BI793">
        <v>0</v>
      </c>
      <c r="BJ793">
        <v>0</v>
      </c>
      <c r="BK793">
        <v>0</v>
      </c>
      <c r="BL793">
        <v>0</v>
      </c>
      <c r="BM793">
        <v>0</v>
      </c>
      <c r="BN793">
        <v>0</v>
      </c>
      <c r="BO793">
        <v>0</v>
      </c>
      <c r="BP793">
        <v>0</v>
      </c>
      <c r="BQ793">
        <v>0</v>
      </c>
      <c r="BR793">
        <v>0</v>
      </c>
      <c r="BS793">
        <v>0</v>
      </c>
      <c r="BT793">
        <v>0</v>
      </c>
      <c r="BU793">
        <v>0</v>
      </c>
      <c r="BV793">
        <v>0</v>
      </c>
      <c r="BW793">
        <v>0</v>
      </c>
      <c r="CX793">
        <f>Y793*Source!I319</f>
        <v>0.10543199999999998</v>
      </c>
      <c r="CY793">
        <f>AD793</f>
        <v>0</v>
      </c>
      <c r="CZ793">
        <f>AH793</f>
        <v>0</v>
      </c>
      <c r="DA793">
        <f>AL793</f>
        <v>1</v>
      </c>
      <c r="DB793">
        <f t="shared" ref="DB793:DB799" si="115">ROUND((ROUND(AT793*CZ793,2)*1.2*1.15),6)</f>
        <v>0</v>
      </c>
      <c r="DC793">
        <f t="shared" ref="DC793:DC799" si="116">ROUND((ROUND(AT793*AG793,2)*1.2*1.15),6)</f>
        <v>0</v>
      </c>
    </row>
    <row r="794" spans="1:107" x14ac:dyDescent="0.2">
      <c r="A794">
        <f>ROW(Source!A319)</f>
        <v>319</v>
      </c>
      <c r="B794">
        <v>76147894</v>
      </c>
      <c r="C794">
        <v>76149177</v>
      </c>
      <c r="D794">
        <v>48975247</v>
      </c>
      <c r="E794">
        <v>1</v>
      </c>
      <c r="F794">
        <v>1</v>
      </c>
      <c r="G794">
        <v>1</v>
      </c>
      <c r="H794">
        <v>2</v>
      </c>
      <c r="I794" t="s">
        <v>919</v>
      </c>
      <c r="J794" t="s">
        <v>920</v>
      </c>
      <c r="K794" t="s">
        <v>921</v>
      </c>
      <c r="L794">
        <v>1368</v>
      </c>
      <c r="N794">
        <v>1011</v>
      </c>
      <c r="O794" t="s">
        <v>633</v>
      </c>
      <c r="P794" t="s">
        <v>633</v>
      </c>
      <c r="Q794">
        <v>1</v>
      </c>
      <c r="W794">
        <v>0</v>
      </c>
      <c r="X794">
        <v>-162969357</v>
      </c>
      <c r="Y794">
        <v>0.13799999999999998</v>
      </c>
      <c r="AA794">
        <v>0</v>
      </c>
      <c r="AB794">
        <v>120.52</v>
      </c>
      <c r="AC794">
        <v>15.42</v>
      </c>
      <c r="AD794">
        <v>0</v>
      </c>
      <c r="AE794">
        <v>0</v>
      </c>
      <c r="AF794">
        <v>120.52</v>
      </c>
      <c r="AG794">
        <v>15.42</v>
      </c>
      <c r="AH794">
        <v>0</v>
      </c>
      <c r="AI794">
        <v>1</v>
      </c>
      <c r="AJ794">
        <v>1</v>
      </c>
      <c r="AK794">
        <v>1</v>
      </c>
      <c r="AL794">
        <v>1</v>
      </c>
      <c r="AN794">
        <v>0</v>
      </c>
      <c r="AO794">
        <v>1</v>
      </c>
      <c r="AP794">
        <v>1</v>
      </c>
      <c r="AQ794">
        <v>0</v>
      </c>
      <c r="AR794">
        <v>0</v>
      </c>
      <c r="AS794" t="s">
        <v>3</v>
      </c>
      <c r="AT794">
        <v>0.1</v>
      </c>
      <c r="AU794" t="s">
        <v>286</v>
      </c>
      <c r="AV794">
        <v>0</v>
      </c>
      <c r="AW794">
        <v>2</v>
      </c>
      <c r="AX794">
        <v>76149201</v>
      </c>
      <c r="AY794">
        <v>1</v>
      </c>
      <c r="AZ794">
        <v>0</v>
      </c>
      <c r="BA794">
        <v>807</v>
      </c>
      <c r="BB794">
        <v>0</v>
      </c>
      <c r="BC794">
        <v>0</v>
      </c>
      <c r="BD794">
        <v>0</v>
      </c>
      <c r="BE794">
        <v>0</v>
      </c>
      <c r="BF794">
        <v>0</v>
      </c>
      <c r="BG794">
        <v>0</v>
      </c>
      <c r="BH794">
        <v>0</v>
      </c>
      <c r="BI794">
        <v>0</v>
      </c>
      <c r="BJ794">
        <v>0</v>
      </c>
      <c r="BK794">
        <v>0</v>
      </c>
      <c r="BL794">
        <v>0</v>
      </c>
      <c r="BM794">
        <v>0</v>
      </c>
      <c r="BN794">
        <v>0</v>
      </c>
      <c r="BO794">
        <v>0</v>
      </c>
      <c r="BP794">
        <v>0</v>
      </c>
      <c r="BQ794">
        <v>0</v>
      </c>
      <c r="BR794">
        <v>0</v>
      </c>
      <c r="BS794">
        <v>0</v>
      </c>
      <c r="BT794">
        <v>0</v>
      </c>
      <c r="BU794">
        <v>0</v>
      </c>
      <c r="BV794">
        <v>0</v>
      </c>
      <c r="BW794">
        <v>0</v>
      </c>
      <c r="CX794">
        <f>Y794*Source!I319</f>
        <v>2.7599999999999999E-3</v>
      </c>
      <c r="CY794">
        <f t="shared" ref="CY794:CY799" si="117">AB794</f>
        <v>120.52</v>
      </c>
      <c r="CZ794">
        <f t="shared" ref="CZ794:CZ799" si="118">AF794</f>
        <v>120.52</v>
      </c>
      <c r="DA794">
        <f t="shared" ref="DA794:DA799" si="119">AJ794</f>
        <v>1</v>
      </c>
      <c r="DB794">
        <f t="shared" si="115"/>
        <v>16.629000000000001</v>
      </c>
      <c r="DC794">
        <f t="shared" si="116"/>
        <v>2.1252</v>
      </c>
    </row>
    <row r="795" spans="1:107" x14ac:dyDescent="0.2">
      <c r="A795">
        <f>ROW(Source!A319)</f>
        <v>319</v>
      </c>
      <c r="B795">
        <v>76147894</v>
      </c>
      <c r="C795">
        <v>76149177</v>
      </c>
      <c r="D795">
        <v>48975315</v>
      </c>
      <c r="E795">
        <v>1</v>
      </c>
      <c r="F795">
        <v>1</v>
      </c>
      <c r="G795">
        <v>1</v>
      </c>
      <c r="H795">
        <v>2</v>
      </c>
      <c r="I795" t="s">
        <v>922</v>
      </c>
      <c r="J795" t="s">
        <v>923</v>
      </c>
      <c r="K795" t="s">
        <v>924</v>
      </c>
      <c r="L795">
        <v>1368</v>
      </c>
      <c r="N795">
        <v>1011</v>
      </c>
      <c r="O795" t="s">
        <v>633</v>
      </c>
      <c r="P795" t="s">
        <v>633</v>
      </c>
      <c r="Q795">
        <v>1</v>
      </c>
      <c r="W795">
        <v>0</v>
      </c>
      <c r="X795">
        <v>-2120154615</v>
      </c>
      <c r="Y795">
        <v>0.16559999999999997</v>
      </c>
      <c r="AA795">
        <v>0</v>
      </c>
      <c r="AB795">
        <v>111.99</v>
      </c>
      <c r="AC795">
        <v>13.5</v>
      </c>
      <c r="AD795">
        <v>0</v>
      </c>
      <c r="AE795">
        <v>0</v>
      </c>
      <c r="AF795">
        <v>111.99</v>
      </c>
      <c r="AG795">
        <v>13.5</v>
      </c>
      <c r="AH795">
        <v>0</v>
      </c>
      <c r="AI795">
        <v>1</v>
      </c>
      <c r="AJ795">
        <v>1</v>
      </c>
      <c r="AK795">
        <v>1</v>
      </c>
      <c r="AL795">
        <v>1</v>
      </c>
      <c r="AN795">
        <v>0</v>
      </c>
      <c r="AO795">
        <v>1</v>
      </c>
      <c r="AP795">
        <v>1</v>
      </c>
      <c r="AQ795">
        <v>0</v>
      </c>
      <c r="AR795">
        <v>0</v>
      </c>
      <c r="AS795" t="s">
        <v>3</v>
      </c>
      <c r="AT795">
        <v>0.12</v>
      </c>
      <c r="AU795" t="s">
        <v>286</v>
      </c>
      <c r="AV795">
        <v>0</v>
      </c>
      <c r="AW795">
        <v>2</v>
      </c>
      <c r="AX795">
        <v>76149202</v>
      </c>
      <c r="AY795">
        <v>1</v>
      </c>
      <c r="AZ795">
        <v>0</v>
      </c>
      <c r="BA795">
        <v>808</v>
      </c>
      <c r="BB795">
        <v>0</v>
      </c>
      <c r="BC795">
        <v>0</v>
      </c>
      <c r="BD795">
        <v>0</v>
      </c>
      <c r="BE795">
        <v>0</v>
      </c>
      <c r="BF795">
        <v>0</v>
      </c>
      <c r="BG795">
        <v>0</v>
      </c>
      <c r="BH795">
        <v>0</v>
      </c>
      <c r="BI795">
        <v>0</v>
      </c>
      <c r="BJ795">
        <v>0</v>
      </c>
      <c r="BK795">
        <v>0</v>
      </c>
      <c r="BL795">
        <v>0</v>
      </c>
      <c r="BM795">
        <v>0</v>
      </c>
      <c r="BN795">
        <v>0</v>
      </c>
      <c r="BO795">
        <v>0</v>
      </c>
      <c r="BP795">
        <v>0</v>
      </c>
      <c r="BQ795">
        <v>0</v>
      </c>
      <c r="BR795">
        <v>0</v>
      </c>
      <c r="BS795">
        <v>0</v>
      </c>
      <c r="BT795">
        <v>0</v>
      </c>
      <c r="BU795">
        <v>0</v>
      </c>
      <c r="BV795">
        <v>0</v>
      </c>
      <c r="BW795">
        <v>0</v>
      </c>
      <c r="CX795">
        <f>Y795*Source!I319</f>
        <v>3.3119999999999994E-3</v>
      </c>
      <c r="CY795">
        <f t="shared" si="117"/>
        <v>111.99</v>
      </c>
      <c r="CZ795">
        <f t="shared" si="118"/>
        <v>111.99</v>
      </c>
      <c r="DA795">
        <f t="shared" si="119"/>
        <v>1</v>
      </c>
      <c r="DB795">
        <f t="shared" si="115"/>
        <v>18.5472</v>
      </c>
      <c r="DC795">
        <f t="shared" si="116"/>
        <v>2.2355999999999998</v>
      </c>
    </row>
    <row r="796" spans="1:107" x14ac:dyDescent="0.2">
      <c r="A796">
        <f>ROW(Source!A319)</f>
        <v>319</v>
      </c>
      <c r="B796">
        <v>76147894</v>
      </c>
      <c r="C796">
        <v>76149177</v>
      </c>
      <c r="D796">
        <v>48975338</v>
      </c>
      <c r="E796">
        <v>1</v>
      </c>
      <c r="F796">
        <v>1</v>
      </c>
      <c r="G796">
        <v>1</v>
      </c>
      <c r="H796">
        <v>2</v>
      </c>
      <c r="I796" t="s">
        <v>925</v>
      </c>
      <c r="J796" t="s">
        <v>926</v>
      </c>
      <c r="K796" t="s">
        <v>927</v>
      </c>
      <c r="L796">
        <v>1368</v>
      </c>
      <c r="N796">
        <v>1011</v>
      </c>
      <c r="O796" t="s">
        <v>633</v>
      </c>
      <c r="P796" t="s">
        <v>633</v>
      </c>
      <c r="Q796">
        <v>1</v>
      </c>
      <c r="W796">
        <v>0</v>
      </c>
      <c r="X796">
        <v>388258784</v>
      </c>
      <c r="Y796">
        <v>4.968</v>
      </c>
      <c r="AA796">
        <v>0</v>
      </c>
      <c r="AB796">
        <v>120.04</v>
      </c>
      <c r="AC796">
        <v>13.5</v>
      </c>
      <c r="AD796">
        <v>0</v>
      </c>
      <c r="AE796">
        <v>0</v>
      </c>
      <c r="AF796">
        <v>120.04</v>
      </c>
      <c r="AG796">
        <v>13.5</v>
      </c>
      <c r="AH796">
        <v>0</v>
      </c>
      <c r="AI796">
        <v>1</v>
      </c>
      <c r="AJ796">
        <v>1</v>
      </c>
      <c r="AK796">
        <v>1</v>
      </c>
      <c r="AL796">
        <v>1</v>
      </c>
      <c r="AN796">
        <v>0</v>
      </c>
      <c r="AO796">
        <v>1</v>
      </c>
      <c r="AP796">
        <v>1</v>
      </c>
      <c r="AQ796">
        <v>0</v>
      </c>
      <c r="AR796">
        <v>0</v>
      </c>
      <c r="AS796" t="s">
        <v>3</v>
      </c>
      <c r="AT796">
        <v>3.6</v>
      </c>
      <c r="AU796" t="s">
        <v>286</v>
      </c>
      <c r="AV796">
        <v>0</v>
      </c>
      <c r="AW796">
        <v>2</v>
      </c>
      <c r="AX796">
        <v>76149203</v>
      </c>
      <c r="AY796">
        <v>1</v>
      </c>
      <c r="AZ796">
        <v>0</v>
      </c>
      <c r="BA796">
        <v>809</v>
      </c>
      <c r="BB796">
        <v>0</v>
      </c>
      <c r="BC796">
        <v>0</v>
      </c>
      <c r="BD796">
        <v>0</v>
      </c>
      <c r="BE796">
        <v>0</v>
      </c>
      <c r="BF796">
        <v>0</v>
      </c>
      <c r="BG796">
        <v>0</v>
      </c>
      <c r="BH796">
        <v>0</v>
      </c>
      <c r="BI796">
        <v>0</v>
      </c>
      <c r="BJ796">
        <v>0</v>
      </c>
      <c r="BK796">
        <v>0</v>
      </c>
      <c r="BL796">
        <v>0</v>
      </c>
      <c r="BM796">
        <v>0</v>
      </c>
      <c r="BN796">
        <v>0</v>
      </c>
      <c r="BO796">
        <v>0</v>
      </c>
      <c r="BP796">
        <v>0</v>
      </c>
      <c r="BQ796">
        <v>0</v>
      </c>
      <c r="BR796">
        <v>0</v>
      </c>
      <c r="BS796">
        <v>0</v>
      </c>
      <c r="BT796">
        <v>0</v>
      </c>
      <c r="BU796">
        <v>0</v>
      </c>
      <c r="BV796">
        <v>0</v>
      </c>
      <c r="BW796">
        <v>0</v>
      </c>
      <c r="CX796">
        <f>Y796*Source!I319</f>
        <v>9.9360000000000004E-2</v>
      </c>
      <c r="CY796">
        <f t="shared" si="117"/>
        <v>120.04</v>
      </c>
      <c r="CZ796">
        <f t="shared" si="118"/>
        <v>120.04</v>
      </c>
      <c r="DA796">
        <f t="shared" si="119"/>
        <v>1</v>
      </c>
      <c r="DB796">
        <f t="shared" si="115"/>
        <v>596.35320000000002</v>
      </c>
      <c r="DC796">
        <f t="shared" si="116"/>
        <v>67.067999999999998</v>
      </c>
    </row>
    <row r="797" spans="1:107" x14ac:dyDescent="0.2">
      <c r="A797">
        <f>ROW(Source!A319)</f>
        <v>319</v>
      </c>
      <c r="B797">
        <v>76147894</v>
      </c>
      <c r="C797">
        <v>76149177</v>
      </c>
      <c r="D797">
        <v>48975525</v>
      </c>
      <c r="E797">
        <v>1</v>
      </c>
      <c r="F797">
        <v>1</v>
      </c>
      <c r="G797">
        <v>1</v>
      </c>
      <c r="H797">
        <v>2</v>
      </c>
      <c r="I797" t="s">
        <v>928</v>
      </c>
      <c r="J797" t="s">
        <v>929</v>
      </c>
      <c r="K797" t="s">
        <v>930</v>
      </c>
      <c r="L797">
        <v>1368</v>
      </c>
      <c r="N797">
        <v>1011</v>
      </c>
      <c r="O797" t="s">
        <v>633</v>
      </c>
      <c r="P797" t="s">
        <v>633</v>
      </c>
      <c r="Q797">
        <v>1</v>
      </c>
      <c r="W797">
        <v>0</v>
      </c>
      <c r="X797">
        <v>806674682</v>
      </c>
      <c r="Y797">
        <v>2.0147999999999997</v>
      </c>
      <c r="AA797">
        <v>0</v>
      </c>
      <c r="AB797">
        <v>1.2</v>
      </c>
      <c r="AC797">
        <v>0</v>
      </c>
      <c r="AD797">
        <v>0</v>
      </c>
      <c r="AE797">
        <v>0</v>
      </c>
      <c r="AF797">
        <v>1.2</v>
      </c>
      <c r="AG797">
        <v>0</v>
      </c>
      <c r="AH797">
        <v>0</v>
      </c>
      <c r="AI797">
        <v>1</v>
      </c>
      <c r="AJ797">
        <v>1</v>
      </c>
      <c r="AK797">
        <v>1</v>
      </c>
      <c r="AL797">
        <v>1</v>
      </c>
      <c r="AN797">
        <v>0</v>
      </c>
      <c r="AO797">
        <v>1</v>
      </c>
      <c r="AP797">
        <v>1</v>
      </c>
      <c r="AQ797">
        <v>0</v>
      </c>
      <c r="AR797">
        <v>0</v>
      </c>
      <c r="AS797" t="s">
        <v>3</v>
      </c>
      <c r="AT797">
        <v>1.46</v>
      </c>
      <c r="AU797" t="s">
        <v>286</v>
      </c>
      <c r="AV797">
        <v>0</v>
      </c>
      <c r="AW797">
        <v>2</v>
      </c>
      <c r="AX797">
        <v>76149204</v>
      </c>
      <c r="AY797">
        <v>1</v>
      </c>
      <c r="AZ797">
        <v>0</v>
      </c>
      <c r="BA797">
        <v>810</v>
      </c>
      <c r="BB797">
        <v>0</v>
      </c>
      <c r="BC797">
        <v>0</v>
      </c>
      <c r="BD797">
        <v>0</v>
      </c>
      <c r="BE797">
        <v>0</v>
      </c>
      <c r="BF797">
        <v>0</v>
      </c>
      <c r="BG797">
        <v>0</v>
      </c>
      <c r="BH797">
        <v>0</v>
      </c>
      <c r="BI797">
        <v>0</v>
      </c>
      <c r="BJ797">
        <v>0</v>
      </c>
      <c r="BK797">
        <v>0</v>
      </c>
      <c r="BL797">
        <v>0</v>
      </c>
      <c r="BM797">
        <v>0</v>
      </c>
      <c r="BN797">
        <v>0</v>
      </c>
      <c r="BO797">
        <v>0</v>
      </c>
      <c r="BP797">
        <v>0</v>
      </c>
      <c r="BQ797">
        <v>0</v>
      </c>
      <c r="BR797">
        <v>0</v>
      </c>
      <c r="BS797">
        <v>0</v>
      </c>
      <c r="BT797">
        <v>0</v>
      </c>
      <c r="BU797">
        <v>0</v>
      </c>
      <c r="BV797">
        <v>0</v>
      </c>
      <c r="BW797">
        <v>0</v>
      </c>
      <c r="CX797">
        <f>Y797*Source!I319</f>
        <v>4.0295999999999992E-2</v>
      </c>
      <c r="CY797">
        <f t="shared" si="117"/>
        <v>1.2</v>
      </c>
      <c r="CZ797">
        <f t="shared" si="118"/>
        <v>1.2</v>
      </c>
      <c r="DA797">
        <f t="shared" si="119"/>
        <v>1</v>
      </c>
      <c r="DB797">
        <f t="shared" si="115"/>
        <v>2.415</v>
      </c>
      <c r="DC797">
        <f t="shared" si="116"/>
        <v>0</v>
      </c>
    </row>
    <row r="798" spans="1:107" x14ac:dyDescent="0.2">
      <c r="A798">
        <f>ROW(Source!A319)</f>
        <v>319</v>
      </c>
      <c r="B798">
        <v>76147894</v>
      </c>
      <c r="C798">
        <v>76149177</v>
      </c>
      <c r="D798">
        <v>48975533</v>
      </c>
      <c r="E798">
        <v>1</v>
      </c>
      <c r="F798">
        <v>1</v>
      </c>
      <c r="G798">
        <v>1</v>
      </c>
      <c r="H798">
        <v>2</v>
      </c>
      <c r="I798" t="s">
        <v>931</v>
      </c>
      <c r="J798" t="s">
        <v>932</v>
      </c>
      <c r="K798" t="s">
        <v>933</v>
      </c>
      <c r="L798">
        <v>1368</v>
      </c>
      <c r="N798">
        <v>1011</v>
      </c>
      <c r="O798" t="s">
        <v>633</v>
      </c>
      <c r="P798" t="s">
        <v>633</v>
      </c>
      <c r="Q798">
        <v>1</v>
      </c>
      <c r="W798">
        <v>0</v>
      </c>
      <c r="X798">
        <v>-1160154457</v>
      </c>
      <c r="Y798">
        <v>0.13799999999999998</v>
      </c>
      <c r="AA798">
        <v>0</v>
      </c>
      <c r="AB798">
        <v>12.31</v>
      </c>
      <c r="AC798">
        <v>0</v>
      </c>
      <c r="AD798">
        <v>0</v>
      </c>
      <c r="AE798">
        <v>0</v>
      </c>
      <c r="AF798">
        <v>12.31</v>
      </c>
      <c r="AG798">
        <v>0</v>
      </c>
      <c r="AH798">
        <v>0</v>
      </c>
      <c r="AI798">
        <v>1</v>
      </c>
      <c r="AJ798">
        <v>1</v>
      </c>
      <c r="AK798">
        <v>1</v>
      </c>
      <c r="AL798">
        <v>1</v>
      </c>
      <c r="AN798">
        <v>0</v>
      </c>
      <c r="AO798">
        <v>1</v>
      </c>
      <c r="AP798">
        <v>1</v>
      </c>
      <c r="AQ798">
        <v>0</v>
      </c>
      <c r="AR798">
        <v>0</v>
      </c>
      <c r="AS798" t="s">
        <v>3</v>
      </c>
      <c r="AT798">
        <v>0.1</v>
      </c>
      <c r="AU798" t="s">
        <v>286</v>
      </c>
      <c r="AV798">
        <v>0</v>
      </c>
      <c r="AW798">
        <v>2</v>
      </c>
      <c r="AX798">
        <v>76149205</v>
      </c>
      <c r="AY798">
        <v>1</v>
      </c>
      <c r="AZ798">
        <v>0</v>
      </c>
      <c r="BA798">
        <v>811</v>
      </c>
      <c r="BB798">
        <v>0</v>
      </c>
      <c r="BC798">
        <v>0</v>
      </c>
      <c r="BD798">
        <v>0</v>
      </c>
      <c r="BE798">
        <v>0</v>
      </c>
      <c r="BF798">
        <v>0</v>
      </c>
      <c r="BG798">
        <v>0</v>
      </c>
      <c r="BH798">
        <v>0</v>
      </c>
      <c r="BI798">
        <v>0</v>
      </c>
      <c r="BJ798">
        <v>0</v>
      </c>
      <c r="BK798">
        <v>0</v>
      </c>
      <c r="BL798">
        <v>0</v>
      </c>
      <c r="BM798">
        <v>0</v>
      </c>
      <c r="BN798">
        <v>0</v>
      </c>
      <c r="BO798">
        <v>0</v>
      </c>
      <c r="BP798">
        <v>0</v>
      </c>
      <c r="BQ798">
        <v>0</v>
      </c>
      <c r="BR798">
        <v>0</v>
      </c>
      <c r="BS798">
        <v>0</v>
      </c>
      <c r="BT798">
        <v>0</v>
      </c>
      <c r="BU798">
        <v>0</v>
      </c>
      <c r="BV798">
        <v>0</v>
      </c>
      <c r="BW798">
        <v>0</v>
      </c>
      <c r="CX798">
        <f>Y798*Source!I319</f>
        <v>2.7599999999999999E-3</v>
      </c>
      <c r="CY798">
        <f t="shared" si="117"/>
        <v>12.31</v>
      </c>
      <c r="CZ798">
        <f t="shared" si="118"/>
        <v>12.31</v>
      </c>
      <c r="DA798">
        <f t="shared" si="119"/>
        <v>1</v>
      </c>
      <c r="DB798">
        <f t="shared" si="115"/>
        <v>1.6974</v>
      </c>
      <c r="DC798">
        <f t="shared" si="116"/>
        <v>0</v>
      </c>
    </row>
    <row r="799" spans="1:107" x14ac:dyDescent="0.2">
      <c r="A799">
        <f>ROW(Source!A319)</f>
        <v>319</v>
      </c>
      <c r="B799">
        <v>76147894</v>
      </c>
      <c r="C799">
        <v>76149177</v>
      </c>
      <c r="D799">
        <v>48977174</v>
      </c>
      <c r="E799">
        <v>1</v>
      </c>
      <c r="F799">
        <v>1</v>
      </c>
      <c r="G799">
        <v>1</v>
      </c>
      <c r="H799">
        <v>2</v>
      </c>
      <c r="I799" t="s">
        <v>676</v>
      </c>
      <c r="J799" t="s">
        <v>677</v>
      </c>
      <c r="K799" t="s">
        <v>678</v>
      </c>
      <c r="L799">
        <v>1368</v>
      </c>
      <c r="N799">
        <v>1011</v>
      </c>
      <c r="O799" t="s">
        <v>633</v>
      </c>
      <c r="P799" t="s">
        <v>633</v>
      </c>
      <c r="Q799">
        <v>1</v>
      </c>
      <c r="W799">
        <v>0</v>
      </c>
      <c r="X799">
        <v>82797005</v>
      </c>
      <c r="Y799">
        <v>0.26219999999999993</v>
      </c>
      <c r="AA799">
        <v>0</v>
      </c>
      <c r="AB799">
        <v>87.17</v>
      </c>
      <c r="AC799">
        <v>11.6</v>
      </c>
      <c r="AD799">
        <v>0</v>
      </c>
      <c r="AE799">
        <v>0</v>
      </c>
      <c r="AF799">
        <v>87.17</v>
      </c>
      <c r="AG799">
        <v>11.6</v>
      </c>
      <c r="AH799">
        <v>0</v>
      </c>
      <c r="AI799">
        <v>1</v>
      </c>
      <c r="AJ799">
        <v>1</v>
      </c>
      <c r="AK799">
        <v>1</v>
      </c>
      <c r="AL799">
        <v>1</v>
      </c>
      <c r="AN799">
        <v>0</v>
      </c>
      <c r="AO799">
        <v>1</v>
      </c>
      <c r="AP799">
        <v>1</v>
      </c>
      <c r="AQ799">
        <v>0</v>
      </c>
      <c r="AR799">
        <v>0</v>
      </c>
      <c r="AS799" t="s">
        <v>3</v>
      </c>
      <c r="AT799">
        <v>0.19</v>
      </c>
      <c r="AU799" t="s">
        <v>286</v>
      </c>
      <c r="AV799">
        <v>0</v>
      </c>
      <c r="AW799">
        <v>2</v>
      </c>
      <c r="AX799">
        <v>76149206</v>
      </c>
      <c r="AY799">
        <v>1</v>
      </c>
      <c r="AZ799">
        <v>0</v>
      </c>
      <c r="BA799">
        <v>812</v>
      </c>
      <c r="BB799">
        <v>0</v>
      </c>
      <c r="BC799">
        <v>0</v>
      </c>
      <c r="BD799">
        <v>0</v>
      </c>
      <c r="BE799">
        <v>0</v>
      </c>
      <c r="BF799">
        <v>0</v>
      </c>
      <c r="BG799">
        <v>0</v>
      </c>
      <c r="BH799">
        <v>0</v>
      </c>
      <c r="BI799">
        <v>0</v>
      </c>
      <c r="BJ799">
        <v>0</v>
      </c>
      <c r="BK799">
        <v>0</v>
      </c>
      <c r="BL799">
        <v>0</v>
      </c>
      <c r="BM799">
        <v>0</v>
      </c>
      <c r="BN799">
        <v>0</v>
      </c>
      <c r="BO799">
        <v>0</v>
      </c>
      <c r="BP799">
        <v>0</v>
      </c>
      <c r="BQ799">
        <v>0</v>
      </c>
      <c r="BR799">
        <v>0</v>
      </c>
      <c r="BS799">
        <v>0</v>
      </c>
      <c r="BT799">
        <v>0</v>
      </c>
      <c r="BU799">
        <v>0</v>
      </c>
      <c r="BV799">
        <v>0</v>
      </c>
      <c r="BW799">
        <v>0</v>
      </c>
      <c r="CX799">
        <f>Y799*Source!I319</f>
        <v>5.2439999999999987E-3</v>
      </c>
      <c r="CY799">
        <f t="shared" si="117"/>
        <v>87.17</v>
      </c>
      <c r="CZ799">
        <f t="shared" si="118"/>
        <v>87.17</v>
      </c>
      <c r="DA799">
        <f t="shared" si="119"/>
        <v>1</v>
      </c>
      <c r="DB799">
        <f t="shared" si="115"/>
        <v>22.852799999999998</v>
      </c>
      <c r="DC799">
        <f t="shared" si="116"/>
        <v>3.036</v>
      </c>
    </row>
    <row r="800" spans="1:107" x14ac:dyDescent="0.2">
      <c r="A800">
        <f>ROW(Source!A319)</f>
        <v>319</v>
      </c>
      <c r="B800">
        <v>76147894</v>
      </c>
      <c r="C800">
        <v>76149177</v>
      </c>
      <c r="D800">
        <v>48900858</v>
      </c>
      <c r="E800">
        <v>1</v>
      </c>
      <c r="F800">
        <v>1</v>
      </c>
      <c r="G800">
        <v>1</v>
      </c>
      <c r="H800">
        <v>3</v>
      </c>
      <c r="I800" t="s">
        <v>934</v>
      </c>
      <c r="J800" t="s">
        <v>935</v>
      </c>
      <c r="K800" t="s">
        <v>936</v>
      </c>
      <c r="L800">
        <v>1348</v>
      </c>
      <c r="N800">
        <v>1009</v>
      </c>
      <c r="O800" t="s">
        <v>362</v>
      </c>
      <c r="P800" t="s">
        <v>362</v>
      </c>
      <c r="Q800">
        <v>1000</v>
      </c>
      <c r="W800">
        <v>0</v>
      </c>
      <c r="X800">
        <v>-1352000979</v>
      </c>
      <c r="Y800">
        <v>1E-4</v>
      </c>
      <c r="AA800">
        <v>37900</v>
      </c>
      <c r="AB800">
        <v>0</v>
      </c>
      <c r="AC800">
        <v>0</v>
      </c>
      <c r="AD800">
        <v>0</v>
      </c>
      <c r="AE800">
        <v>37900</v>
      </c>
      <c r="AF800">
        <v>0</v>
      </c>
      <c r="AG800">
        <v>0</v>
      </c>
      <c r="AH800">
        <v>0</v>
      </c>
      <c r="AI800">
        <v>1</v>
      </c>
      <c r="AJ800">
        <v>1</v>
      </c>
      <c r="AK800">
        <v>1</v>
      </c>
      <c r="AL800">
        <v>1</v>
      </c>
      <c r="AN800">
        <v>0</v>
      </c>
      <c r="AO800">
        <v>1</v>
      </c>
      <c r="AP800">
        <v>0</v>
      </c>
      <c r="AQ800">
        <v>0</v>
      </c>
      <c r="AR800">
        <v>0</v>
      </c>
      <c r="AS800" t="s">
        <v>3</v>
      </c>
      <c r="AT800">
        <v>1E-4</v>
      </c>
      <c r="AU800" t="s">
        <v>3</v>
      </c>
      <c r="AV800">
        <v>0</v>
      </c>
      <c r="AW800">
        <v>2</v>
      </c>
      <c r="AX800">
        <v>76149207</v>
      </c>
      <c r="AY800">
        <v>1</v>
      </c>
      <c r="AZ800">
        <v>0</v>
      </c>
      <c r="BA800">
        <v>813</v>
      </c>
      <c r="BB800">
        <v>0</v>
      </c>
      <c r="BC800">
        <v>0</v>
      </c>
      <c r="BD800">
        <v>0</v>
      </c>
      <c r="BE800">
        <v>0</v>
      </c>
      <c r="BF800">
        <v>0</v>
      </c>
      <c r="BG800">
        <v>0</v>
      </c>
      <c r="BH800">
        <v>0</v>
      </c>
      <c r="BI800">
        <v>0</v>
      </c>
      <c r="BJ800">
        <v>0</v>
      </c>
      <c r="BK800">
        <v>0</v>
      </c>
      <c r="BL800">
        <v>0</v>
      </c>
      <c r="BM800">
        <v>0</v>
      </c>
      <c r="BN800">
        <v>0</v>
      </c>
      <c r="BO800">
        <v>0</v>
      </c>
      <c r="BP800">
        <v>0</v>
      </c>
      <c r="BQ800">
        <v>0</v>
      </c>
      <c r="BR800">
        <v>0</v>
      </c>
      <c r="BS800">
        <v>0</v>
      </c>
      <c r="BT800">
        <v>0</v>
      </c>
      <c r="BU800">
        <v>0</v>
      </c>
      <c r="BV800">
        <v>0</v>
      </c>
      <c r="BW800">
        <v>0</v>
      </c>
      <c r="CX800">
        <f>Y800*Source!I319</f>
        <v>2.0000000000000003E-6</v>
      </c>
      <c r="CY800">
        <f t="shared" ref="CY800:CY812" si="120">AA800</f>
        <v>37900</v>
      </c>
      <c r="CZ800">
        <f t="shared" ref="CZ800:CZ812" si="121">AE800</f>
        <v>37900</v>
      </c>
      <c r="DA800">
        <f t="shared" ref="DA800:DA812" si="122">AI800</f>
        <v>1</v>
      </c>
      <c r="DB800">
        <f t="shared" ref="DB800:DB812" si="123">ROUND(ROUND(AT800*CZ800,2),6)</f>
        <v>3.79</v>
      </c>
      <c r="DC800">
        <f t="shared" ref="DC800:DC812" si="124">ROUND(ROUND(AT800*AG800,2),6)</f>
        <v>0</v>
      </c>
    </row>
    <row r="801" spans="1:107" x14ac:dyDescent="0.2">
      <c r="A801">
        <f>ROW(Source!A319)</f>
        <v>319</v>
      </c>
      <c r="B801">
        <v>76147894</v>
      </c>
      <c r="C801">
        <v>76149177</v>
      </c>
      <c r="D801">
        <v>48900492</v>
      </c>
      <c r="E801">
        <v>1</v>
      </c>
      <c r="F801">
        <v>1</v>
      </c>
      <c r="G801">
        <v>1</v>
      </c>
      <c r="H801">
        <v>3</v>
      </c>
      <c r="I801" t="s">
        <v>937</v>
      </c>
      <c r="J801" t="s">
        <v>938</v>
      </c>
      <c r="K801" t="s">
        <v>939</v>
      </c>
      <c r="L801">
        <v>1339</v>
      </c>
      <c r="N801">
        <v>1007</v>
      </c>
      <c r="O801" t="s">
        <v>643</v>
      </c>
      <c r="P801" t="s">
        <v>643</v>
      </c>
      <c r="Q801">
        <v>1</v>
      </c>
      <c r="W801">
        <v>0</v>
      </c>
      <c r="X801">
        <v>-1841431943</v>
      </c>
      <c r="Y801">
        <v>1.2</v>
      </c>
      <c r="AA801">
        <v>6.22</v>
      </c>
      <c r="AB801">
        <v>0</v>
      </c>
      <c r="AC801">
        <v>0</v>
      </c>
      <c r="AD801">
        <v>0</v>
      </c>
      <c r="AE801">
        <v>6.22</v>
      </c>
      <c r="AF801">
        <v>0</v>
      </c>
      <c r="AG801">
        <v>0</v>
      </c>
      <c r="AH801">
        <v>0</v>
      </c>
      <c r="AI801">
        <v>1</v>
      </c>
      <c r="AJ801">
        <v>1</v>
      </c>
      <c r="AK801">
        <v>1</v>
      </c>
      <c r="AL801">
        <v>1</v>
      </c>
      <c r="AN801">
        <v>0</v>
      </c>
      <c r="AO801">
        <v>1</v>
      </c>
      <c r="AP801">
        <v>0</v>
      </c>
      <c r="AQ801">
        <v>0</v>
      </c>
      <c r="AR801">
        <v>0</v>
      </c>
      <c r="AS801" t="s">
        <v>3</v>
      </c>
      <c r="AT801">
        <v>1.2</v>
      </c>
      <c r="AU801" t="s">
        <v>3</v>
      </c>
      <c r="AV801">
        <v>0</v>
      </c>
      <c r="AW801">
        <v>2</v>
      </c>
      <c r="AX801">
        <v>76149208</v>
      </c>
      <c r="AY801">
        <v>1</v>
      </c>
      <c r="AZ801">
        <v>0</v>
      </c>
      <c r="BA801">
        <v>814</v>
      </c>
      <c r="BB801">
        <v>0</v>
      </c>
      <c r="BC801">
        <v>0</v>
      </c>
      <c r="BD801">
        <v>0</v>
      </c>
      <c r="BE801">
        <v>0</v>
      </c>
      <c r="BF801">
        <v>0</v>
      </c>
      <c r="BG801">
        <v>0</v>
      </c>
      <c r="BH801">
        <v>0</v>
      </c>
      <c r="BI801">
        <v>0</v>
      </c>
      <c r="BJ801">
        <v>0</v>
      </c>
      <c r="BK801">
        <v>0</v>
      </c>
      <c r="BL801">
        <v>0</v>
      </c>
      <c r="BM801">
        <v>0</v>
      </c>
      <c r="BN801">
        <v>0</v>
      </c>
      <c r="BO801">
        <v>0</v>
      </c>
      <c r="BP801">
        <v>0</v>
      </c>
      <c r="BQ801">
        <v>0</v>
      </c>
      <c r="BR801">
        <v>0</v>
      </c>
      <c r="BS801">
        <v>0</v>
      </c>
      <c r="BT801">
        <v>0</v>
      </c>
      <c r="BU801">
        <v>0</v>
      </c>
      <c r="BV801">
        <v>0</v>
      </c>
      <c r="BW801">
        <v>0</v>
      </c>
      <c r="CX801">
        <f>Y801*Source!I319</f>
        <v>2.4E-2</v>
      </c>
      <c r="CY801">
        <f t="shared" si="120"/>
        <v>6.22</v>
      </c>
      <c r="CZ801">
        <f t="shared" si="121"/>
        <v>6.22</v>
      </c>
      <c r="DA801">
        <f t="shared" si="122"/>
        <v>1</v>
      </c>
      <c r="DB801">
        <f t="shared" si="123"/>
        <v>7.46</v>
      </c>
      <c r="DC801">
        <f t="shared" si="124"/>
        <v>0</v>
      </c>
    </row>
    <row r="802" spans="1:107" x14ac:dyDescent="0.2">
      <c r="A802">
        <f>ROW(Source!A319)</f>
        <v>319</v>
      </c>
      <c r="B802">
        <v>76147894</v>
      </c>
      <c r="C802">
        <v>76149177</v>
      </c>
      <c r="D802">
        <v>48906707</v>
      </c>
      <c r="E802">
        <v>1</v>
      </c>
      <c r="F802">
        <v>1</v>
      </c>
      <c r="G802">
        <v>1</v>
      </c>
      <c r="H802">
        <v>3</v>
      </c>
      <c r="I802" t="s">
        <v>940</v>
      </c>
      <c r="J802" t="s">
        <v>941</v>
      </c>
      <c r="K802" t="s">
        <v>942</v>
      </c>
      <c r="L802">
        <v>1348</v>
      </c>
      <c r="N802">
        <v>1009</v>
      </c>
      <c r="O802" t="s">
        <v>362</v>
      </c>
      <c r="P802" t="s">
        <v>362</v>
      </c>
      <c r="Q802">
        <v>1000</v>
      </c>
      <c r="W802">
        <v>0</v>
      </c>
      <c r="X802">
        <v>-2032533262</v>
      </c>
      <c r="Y802">
        <v>3.0000000000000001E-5</v>
      </c>
      <c r="AA802">
        <v>4455.2</v>
      </c>
      <c r="AB802">
        <v>0</v>
      </c>
      <c r="AC802">
        <v>0</v>
      </c>
      <c r="AD802">
        <v>0</v>
      </c>
      <c r="AE802">
        <v>4455.2</v>
      </c>
      <c r="AF802">
        <v>0</v>
      </c>
      <c r="AG802">
        <v>0</v>
      </c>
      <c r="AH802">
        <v>0</v>
      </c>
      <c r="AI802">
        <v>1</v>
      </c>
      <c r="AJ802">
        <v>1</v>
      </c>
      <c r="AK802">
        <v>1</v>
      </c>
      <c r="AL802">
        <v>1</v>
      </c>
      <c r="AN802">
        <v>0</v>
      </c>
      <c r="AO802">
        <v>1</v>
      </c>
      <c r="AP802">
        <v>0</v>
      </c>
      <c r="AQ802">
        <v>0</v>
      </c>
      <c r="AR802">
        <v>0</v>
      </c>
      <c r="AS802" t="s">
        <v>3</v>
      </c>
      <c r="AT802">
        <v>3.0000000000000001E-5</v>
      </c>
      <c r="AU802" t="s">
        <v>3</v>
      </c>
      <c r="AV802">
        <v>0</v>
      </c>
      <c r="AW802">
        <v>2</v>
      </c>
      <c r="AX802">
        <v>76149209</v>
      </c>
      <c r="AY802">
        <v>1</v>
      </c>
      <c r="AZ802">
        <v>0</v>
      </c>
      <c r="BA802">
        <v>815</v>
      </c>
      <c r="BB802">
        <v>0</v>
      </c>
      <c r="BC802">
        <v>0</v>
      </c>
      <c r="BD802">
        <v>0</v>
      </c>
      <c r="BE802">
        <v>0</v>
      </c>
      <c r="BF802">
        <v>0</v>
      </c>
      <c r="BG802">
        <v>0</v>
      </c>
      <c r="BH802">
        <v>0</v>
      </c>
      <c r="BI802">
        <v>0</v>
      </c>
      <c r="BJ802">
        <v>0</v>
      </c>
      <c r="BK802">
        <v>0</v>
      </c>
      <c r="BL802">
        <v>0</v>
      </c>
      <c r="BM802">
        <v>0</v>
      </c>
      <c r="BN802">
        <v>0</v>
      </c>
      <c r="BO802">
        <v>0</v>
      </c>
      <c r="BP802">
        <v>0</v>
      </c>
      <c r="BQ802">
        <v>0</v>
      </c>
      <c r="BR802">
        <v>0</v>
      </c>
      <c r="BS802">
        <v>0</v>
      </c>
      <c r="BT802">
        <v>0</v>
      </c>
      <c r="BU802">
        <v>0</v>
      </c>
      <c r="BV802">
        <v>0</v>
      </c>
      <c r="BW802">
        <v>0</v>
      </c>
      <c r="CX802">
        <f>Y802*Source!I319</f>
        <v>6.0000000000000008E-7</v>
      </c>
      <c r="CY802">
        <f t="shared" si="120"/>
        <v>4455.2</v>
      </c>
      <c r="CZ802">
        <f t="shared" si="121"/>
        <v>4455.2</v>
      </c>
      <c r="DA802">
        <f t="shared" si="122"/>
        <v>1</v>
      </c>
      <c r="DB802">
        <f t="shared" si="123"/>
        <v>0.13</v>
      </c>
      <c r="DC802">
        <f t="shared" si="124"/>
        <v>0</v>
      </c>
    </row>
    <row r="803" spans="1:107" x14ac:dyDescent="0.2">
      <c r="A803">
        <f>ROW(Source!A319)</f>
        <v>319</v>
      </c>
      <c r="B803">
        <v>76147894</v>
      </c>
      <c r="C803">
        <v>76149177</v>
      </c>
      <c r="D803">
        <v>48906890</v>
      </c>
      <c r="E803">
        <v>1</v>
      </c>
      <c r="F803">
        <v>1</v>
      </c>
      <c r="G803">
        <v>1</v>
      </c>
      <c r="H803">
        <v>3</v>
      </c>
      <c r="I803" t="s">
        <v>943</v>
      </c>
      <c r="J803" t="s">
        <v>944</v>
      </c>
      <c r="K803" t="s">
        <v>945</v>
      </c>
      <c r="L803">
        <v>1348</v>
      </c>
      <c r="N803">
        <v>1009</v>
      </c>
      <c r="O803" t="s">
        <v>362</v>
      </c>
      <c r="P803" t="s">
        <v>362</v>
      </c>
      <c r="Q803">
        <v>1000</v>
      </c>
      <c r="W803">
        <v>0</v>
      </c>
      <c r="X803">
        <v>-2028663200</v>
      </c>
      <c r="Y803">
        <v>1.9400000000000001E-3</v>
      </c>
      <c r="AA803">
        <v>4920</v>
      </c>
      <c r="AB803">
        <v>0</v>
      </c>
      <c r="AC803">
        <v>0</v>
      </c>
      <c r="AD803">
        <v>0</v>
      </c>
      <c r="AE803">
        <v>4920</v>
      </c>
      <c r="AF803">
        <v>0</v>
      </c>
      <c r="AG803">
        <v>0</v>
      </c>
      <c r="AH803">
        <v>0</v>
      </c>
      <c r="AI803">
        <v>1</v>
      </c>
      <c r="AJ803">
        <v>1</v>
      </c>
      <c r="AK803">
        <v>1</v>
      </c>
      <c r="AL803">
        <v>1</v>
      </c>
      <c r="AN803">
        <v>0</v>
      </c>
      <c r="AO803">
        <v>1</v>
      </c>
      <c r="AP803">
        <v>0</v>
      </c>
      <c r="AQ803">
        <v>0</v>
      </c>
      <c r="AR803">
        <v>0</v>
      </c>
      <c r="AS803" t="s">
        <v>3</v>
      </c>
      <c r="AT803">
        <v>1.9400000000000001E-3</v>
      </c>
      <c r="AU803" t="s">
        <v>3</v>
      </c>
      <c r="AV803">
        <v>0</v>
      </c>
      <c r="AW803">
        <v>2</v>
      </c>
      <c r="AX803">
        <v>76149210</v>
      </c>
      <c r="AY803">
        <v>1</v>
      </c>
      <c r="AZ803">
        <v>0</v>
      </c>
      <c r="BA803">
        <v>816</v>
      </c>
      <c r="BB803">
        <v>0</v>
      </c>
      <c r="BC803">
        <v>0</v>
      </c>
      <c r="BD803">
        <v>0</v>
      </c>
      <c r="BE803">
        <v>0</v>
      </c>
      <c r="BF803">
        <v>0</v>
      </c>
      <c r="BG803">
        <v>0</v>
      </c>
      <c r="BH803">
        <v>0</v>
      </c>
      <c r="BI803">
        <v>0</v>
      </c>
      <c r="BJ803">
        <v>0</v>
      </c>
      <c r="BK803">
        <v>0</v>
      </c>
      <c r="BL803">
        <v>0</v>
      </c>
      <c r="BM803">
        <v>0</v>
      </c>
      <c r="BN803">
        <v>0</v>
      </c>
      <c r="BO803">
        <v>0</v>
      </c>
      <c r="BP803">
        <v>0</v>
      </c>
      <c r="BQ803">
        <v>0</v>
      </c>
      <c r="BR803">
        <v>0</v>
      </c>
      <c r="BS803">
        <v>0</v>
      </c>
      <c r="BT803">
        <v>0</v>
      </c>
      <c r="BU803">
        <v>0</v>
      </c>
      <c r="BV803">
        <v>0</v>
      </c>
      <c r="BW803">
        <v>0</v>
      </c>
      <c r="CX803">
        <f>Y803*Source!I319</f>
        <v>3.8800000000000001E-5</v>
      </c>
      <c r="CY803">
        <f t="shared" si="120"/>
        <v>4920</v>
      </c>
      <c r="CZ803">
        <f t="shared" si="121"/>
        <v>4920</v>
      </c>
      <c r="DA803">
        <f t="shared" si="122"/>
        <v>1</v>
      </c>
      <c r="DB803">
        <f t="shared" si="123"/>
        <v>9.5399999999999991</v>
      </c>
      <c r="DC803">
        <f t="shared" si="124"/>
        <v>0</v>
      </c>
    </row>
    <row r="804" spans="1:107" x14ac:dyDescent="0.2">
      <c r="A804">
        <f>ROW(Source!A319)</f>
        <v>319</v>
      </c>
      <c r="B804">
        <v>76147894</v>
      </c>
      <c r="C804">
        <v>76149177</v>
      </c>
      <c r="D804">
        <v>48907032</v>
      </c>
      <c r="E804">
        <v>1</v>
      </c>
      <c r="F804">
        <v>1</v>
      </c>
      <c r="G804">
        <v>1</v>
      </c>
      <c r="H804">
        <v>3</v>
      </c>
      <c r="I804" t="s">
        <v>798</v>
      </c>
      <c r="J804" t="s">
        <v>799</v>
      </c>
      <c r="K804" t="s">
        <v>800</v>
      </c>
      <c r="L804">
        <v>1348</v>
      </c>
      <c r="N804">
        <v>1009</v>
      </c>
      <c r="O804" t="s">
        <v>362</v>
      </c>
      <c r="P804" t="s">
        <v>362</v>
      </c>
      <c r="Q804">
        <v>1000</v>
      </c>
      <c r="W804">
        <v>0</v>
      </c>
      <c r="X804">
        <v>328696185</v>
      </c>
      <c r="Y804">
        <v>4.4000000000000002E-4</v>
      </c>
      <c r="AA804">
        <v>10315.01</v>
      </c>
      <c r="AB804">
        <v>0</v>
      </c>
      <c r="AC804">
        <v>0</v>
      </c>
      <c r="AD804">
        <v>0</v>
      </c>
      <c r="AE804">
        <v>10315.01</v>
      </c>
      <c r="AF804">
        <v>0</v>
      </c>
      <c r="AG804">
        <v>0</v>
      </c>
      <c r="AH804">
        <v>0</v>
      </c>
      <c r="AI804">
        <v>1</v>
      </c>
      <c r="AJ804">
        <v>1</v>
      </c>
      <c r="AK804">
        <v>1</v>
      </c>
      <c r="AL804">
        <v>1</v>
      </c>
      <c r="AN804">
        <v>0</v>
      </c>
      <c r="AO804">
        <v>1</v>
      </c>
      <c r="AP804">
        <v>0</v>
      </c>
      <c r="AQ804">
        <v>0</v>
      </c>
      <c r="AR804">
        <v>0</v>
      </c>
      <c r="AS804" t="s">
        <v>3</v>
      </c>
      <c r="AT804">
        <v>4.4000000000000002E-4</v>
      </c>
      <c r="AU804" t="s">
        <v>3</v>
      </c>
      <c r="AV804">
        <v>0</v>
      </c>
      <c r="AW804">
        <v>2</v>
      </c>
      <c r="AX804">
        <v>76149211</v>
      </c>
      <c r="AY804">
        <v>1</v>
      </c>
      <c r="AZ804">
        <v>0</v>
      </c>
      <c r="BA804">
        <v>817</v>
      </c>
      <c r="BB804">
        <v>0</v>
      </c>
      <c r="BC804">
        <v>0</v>
      </c>
      <c r="BD804">
        <v>0</v>
      </c>
      <c r="BE804">
        <v>0</v>
      </c>
      <c r="BF804">
        <v>0</v>
      </c>
      <c r="BG804">
        <v>0</v>
      </c>
      <c r="BH804">
        <v>0</v>
      </c>
      <c r="BI804">
        <v>0</v>
      </c>
      <c r="BJ804">
        <v>0</v>
      </c>
      <c r="BK804">
        <v>0</v>
      </c>
      <c r="BL804">
        <v>0</v>
      </c>
      <c r="BM804">
        <v>0</v>
      </c>
      <c r="BN804">
        <v>0</v>
      </c>
      <c r="BO804">
        <v>0</v>
      </c>
      <c r="BP804">
        <v>0</v>
      </c>
      <c r="BQ804">
        <v>0</v>
      </c>
      <c r="BR804">
        <v>0</v>
      </c>
      <c r="BS804">
        <v>0</v>
      </c>
      <c r="BT804">
        <v>0</v>
      </c>
      <c r="BU804">
        <v>0</v>
      </c>
      <c r="BV804">
        <v>0</v>
      </c>
      <c r="BW804">
        <v>0</v>
      </c>
      <c r="CX804">
        <f>Y804*Source!I319</f>
        <v>8.8000000000000004E-6</v>
      </c>
      <c r="CY804">
        <f t="shared" si="120"/>
        <v>10315.01</v>
      </c>
      <c r="CZ804">
        <f t="shared" si="121"/>
        <v>10315.01</v>
      </c>
      <c r="DA804">
        <f t="shared" si="122"/>
        <v>1</v>
      </c>
      <c r="DB804">
        <f t="shared" si="123"/>
        <v>4.54</v>
      </c>
      <c r="DC804">
        <f t="shared" si="124"/>
        <v>0</v>
      </c>
    </row>
    <row r="805" spans="1:107" x14ac:dyDescent="0.2">
      <c r="A805">
        <f>ROW(Source!A319)</f>
        <v>319</v>
      </c>
      <c r="B805">
        <v>76147894</v>
      </c>
      <c r="C805">
        <v>76149177</v>
      </c>
      <c r="D805">
        <v>48907270</v>
      </c>
      <c r="E805">
        <v>1</v>
      </c>
      <c r="F805">
        <v>1</v>
      </c>
      <c r="G805">
        <v>1</v>
      </c>
      <c r="H805">
        <v>3</v>
      </c>
      <c r="I805" t="s">
        <v>360</v>
      </c>
      <c r="J805" t="s">
        <v>363</v>
      </c>
      <c r="K805" t="s">
        <v>701</v>
      </c>
      <c r="L805">
        <v>1348</v>
      </c>
      <c r="N805">
        <v>1009</v>
      </c>
      <c r="O805" t="s">
        <v>362</v>
      </c>
      <c r="P805" t="s">
        <v>362</v>
      </c>
      <c r="Q805">
        <v>1000</v>
      </c>
      <c r="W805">
        <v>0</v>
      </c>
      <c r="X805">
        <v>-1865903931</v>
      </c>
      <c r="Y805">
        <v>2.1000000000000001E-2</v>
      </c>
      <c r="AA805">
        <v>9040.01</v>
      </c>
      <c r="AB805">
        <v>0</v>
      </c>
      <c r="AC805">
        <v>0</v>
      </c>
      <c r="AD805">
        <v>0</v>
      </c>
      <c r="AE805">
        <v>9040.01</v>
      </c>
      <c r="AF805">
        <v>0</v>
      </c>
      <c r="AG805">
        <v>0</v>
      </c>
      <c r="AH805">
        <v>0</v>
      </c>
      <c r="AI805">
        <v>1</v>
      </c>
      <c r="AJ805">
        <v>1</v>
      </c>
      <c r="AK805">
        <v>1</v>
      </c>
      <c r="AL805">
        <v>1</v>
      </c>
      <c r="AN805">
        <v>0</v>
      </c>
      <c r="AO805">
        <v>1</v>
      </c>
      <c r="AP805">
        <v>0</v>
      </c>
      <c r="AQ805">
        <v>0</v>
      </c>
      <c r="AR805">
        <v>0</v>
      </c>
      <c r="AS805" t="s">
        <v>3</v>
      </c>
      <c r="AT805">
        <v>2.1000000000000001E-2</v>
      </c>
      <c r="AU805" t="s">
        <v>3</v>
      </c>
      <c r="AV805">
        <v>0</v>
      </c>
      <c r="AW805">
        <v>2</v>
      </c>
      <c r="AX805">
        <v>76149212</v>
      </c>
      <c r="AY805">
        <v>1</v>
      </c>
      <c r="AZ805">
        <v>0</v>
      </c>
      <c r="BA805">
        <v>818</v>
      </c>
      <c r="BB805">
        <v>0</v>
      </c>
      <c r="BC805">
        <v>0</v>
      </c>
      <c r="BD805">
        <v>0</v>
      </c>
      <c r="BE805">
        <v>0</v>
      </c>
      <c r="BF805">
        <v>0</v>
      </c>
      <c r="BG805">
        <v>0</v>
      </c>
      <c r="BH805">
        <v>0</v>
      </c>
      <c r="BI805">
        <v>0</v>
      </c>
      <c r="BJ805">
        <v>0</v>
      </c>
      <c r="BK805">
        <v>0</v>
      </c>
      <c r="BL805">
        <v>0</v>
      </c>
      <c r="BM805">
        <v>0</v>
      </c>
      <c r="BN805">
        <v>0</v>
      </c>
      <c r="BO805">
        <v>0</v>
      </c>
      <c r="BP805">
        <v>0</v>
      </c>
      <c r="BQ805">
        <v>0</v>
      </c>
      <c r="BR805">
        <v>0</v>
      </c>
      <c r="BS805">
        <v>0</v>
      </c>
      <c r="BT805">
        <v>0</v>
      </c>
      <c r="BU805">
        <v>0</v>
      </c>
      <c r="BV805">
        <v>0</v>
      </c>
      <c r="BW805">
        <v>0</v>
      </c>
      <c r="CX805">
        <f>Y805*Source!I319</f>
        <v>4.2000000000000002E-4</v>
      </c>
      <c r="CY805">
        <f t="shared" si="120"/>
        <v>9040.01</v>
      </c>
      <c r="CZ805">
        <f t="shared" si="121"/>
        <v>9040.01</v>
      </c>
      <c r="DA805">
        <f t="shared" si="122"/>
        <v>1</v>
      </c>
      <c r="DB805">
        <f t="shared" si="123"/>
        <v>189.84</v>
      </c>
      <c r="DC805">
        <f t="shared" si="124"/>
        <v>0</v>
      </c>
    </row>
    <row r="806" spans="1:107" x14ac:dyDescent="0.2">
      <c r="A806">
        <f>ROW(Source!A319)</f>
        <v>319</v>
      </c>
      <c r="B806">
        <v>76147894</v>
      </c>
      <c r="C806">
        <v>76149177</v>
      </c>
      <c r="D806">
        <v>48907339</v>
      </c>
      <c r="E806">
        <v>1</v>
      </c>
      <c r="F806">
        <v>1</v>
      </c>
      <c r="G806">
        <v>1</v>
      </c>
      <c r="H806">
        <v>3</v>
      </c>
      <c r="I806" t="s">
        <v>946</v>
      </c>
      <c r="J806" t="s">
        <v>947</v>
      </c>
      <c r="K806" t="s">
        <v>948</v>
      </c>
      <c r="L806">
        <v>1348</v>
      </c>
      <c r="N806">
        <v>1009</v>
      </c>
      <c r="O806" t="s">
        <v>362</v>
      </c>
      <c r="P806" t="s">
        <v>362</v>
      </c>
      <c r="Q806">
        <v>1000</v>
      </c>
      <c r="W806">
        <v>0</v>
      </c>
      <c r="X806">
        <v>689696087</v>
      </c>
      <c r="Y806">
        <v>1.0000000000000001E-5</v>
      </c>
      <c r="AA806">
        <v>11978</v>
      </c>
      <c r="AB806">
        <v>0</v>
      </c>
      <c r="AC806">
        <v>0</v>
      </c>
      <c r="AD806">
        <v>0</v>
      </c>
      <c r="AE806">
        <v>11978</v>
      </c>
      <c r="AF806">
        <v>0</v>
      </c>
      <c r="AG806">
        <v>0</v>
      </c>
      <c r="AH806">
        <v>0</v>
      </c>
      <c r="AI806">
        <v>1</v>
      </c>
      <c r="AJ806">
        <v>1</v>
      </c>
      <c r="AK806">
        <v>1</v>
      </c>
      <c r="AL806">
        <v>1</v>
      </c>
      <c r="AN806">
        <v>0</v>
      </c>
      <c r="AO806">
        <v>1</v>
      </c>
      <c r="AP806">
        <v>0</v>
      </c>
      <c r="AQ806">
        <v>0</v>
      </c>
      <c r="AR806">
        <v>0</v>
      </c>
      <c r="AS806" t="s">
        <v>3</v>
      </c>
      <c r="AT806">
        <v>1.0000000000000001E-5</v>
      </c>
      <c r="AU806" t="s">
        <v>3</v>
      </c>
      <c r="AV806">
        <v>0</v>
      </c>
      <c r="AW806">
        <v>2</v>
      </c>
      <c r="AX806">
        <v>76149213</v>
      </c>
      <c r="AY806">
        <v>1</v>
      </c>
      <c r="AZ806">
        <v>0</v>
      </c>
      <c r="BA806">
        <v>819</v>
      </c>
      <c r="BB806">
        <v>0</v>
      </c>
      <c r="BC806">
        <v>0</v>
      </c>
      <c r="BD806">
        <v>0</v>
      </c>
      <c r="BE806">
        <v>0</v>
      </c>
      <c r="BF806">
        <v>0</v>
      </c>
      <c r="BG806">
        <v>0</v>
      </c>
      <c r="BH806">
        <v>0</v>
      </c>
      <c r="BI806">
        <v>0</v>
      </c>
      <c r="BJ806">
        <v>0</v>
      </c>
      <c r="BK806">
        <v>0</v>
      </c>
      <c r="BL806">
        <v>0</v>
      </c>
      <c r="BM806">
        <v>0</v>
      </c>
      <c r="BN806">
        <v>0</v>
      </c>
      <c r="BO806">
        <v>0</v>
      </c>
      <c r="BP806">
        <v>0</v>
      </c>
      <c r="BQ806">
        <v>0</v>
      </c>
      <c r="BR806">
        <v>0</v>
      </c>
      <c r="BS806">
        <v>0</v>
      </c>
      <c r="BT806">
        <v>0</v>
      </c>
      <c r="BU806">
        <v>0</v>
      </c>
      <c r="BV806">
        <v>0</v>
      </c>
      <c r="BW806">
        <v>0</v>
      </c>
      <c r="CX806">
        <f>Y806*Source!I319</f>
        <v>2.0000000000000002E-7</v>
      </c>
      <c r="CY806">
        <f t="shared" si="120"/>
        <v>11978</v>
      </c>
      <c r="CZ806">
        <f t="shared" si="121"/>
        <v>11978</v>
      </c>
      <c r="DA806">
        <f t="shared" si="122"/>
        <v>1</v>
      </c>
      <c r="DB806">
        <f t="shared" si="123"/>
        <v>0.12</v>
      </c>
      <c r="DC806">
        <f t="shared" si="124"/>
        <v>0</v>
      </c>
    </row>
    <row r="807" spans="1:107" x14ac:dyDescent="0.2">
      <c r="A807">
        <f>ROW(Source!A319)</f>
        <v>319</v>
      </c>
      <c r="B807">
        <v>76147894</v>
      </c>
      <c r="C807">
        <v>76149177</v>
      </c>
      <c r="D807">
        <v>48900495</v>
      </c>
      <c r="E807">
        <v>1</v>
      </c>
      <c r="F807">
        <v>1</v>
      </c>
      <c r="G807">
        <v>1</v>
      </c>
      <c r="H807">
        <v>3</v>
      </c>
      <c r="I807" t="s">
        <v>711</v>
      </c>
      <c r="J807" t="s">
        <v>712</v>
      </c>
      <c r="K807" t="s">
        <v>713</v>
      </c>
      <c r="L807">
        <v>1346</v>
      </c>
      <c r="N807">
        <v>1009</v>
      </c>
      <c r="O807" t="s">
        <v>414</v>
      </c>
      <c r="P807" t="s">
        <v>414</v>
      </c>
      <c r="Q807">
        <v>1</v>
      </c>
      <c r="W807">
        <v>0</v>
      </c>
      <c r="X807">
        <v>1918055629</v>
      </c>
      <c r="Y807">
        <v>0.36</v>
      </c>
      <c r="AA807">
        <v>6.09</v>
      </c>
      <c r="AB807">
        <v>0</v>
      </c>
      <c r="AC807">
        <v>0</v>
      </c>
      <c r="AD807">
        <v>0</v>
      </c>
      <c r="AE807">
        <v>6.09</v>
      </c>
      <c r="AF807">
        <v>0</v>
      </c>
      <c r="AG807">
        <v>0</v>
      </c>
      <c r="AH807">
        <v>0</v>
      </c>
      <c r="AI807">
        <v>1</v>
      </c>
      <c r="AJ807">
        <v>1</v>
      </c>
      <c r="AK807">
        <v>1</v>
      </c>
      <c r="AL807">
        <v>1</v>
      </c>
      <c r="AN807">
        <v>0</v>
      </c>
      <c r="AO807">
        <v>1</v>
      </c>
      <c r="AP807">
        <v>0</v>
      </c>
      <c r="AQ807">
        <v>0</v>
      </c>
      <c r="AR807">
        <v>0</v>
      </c>
      <c r="AS807" t="s">
        <v>3</v>
      </c>
      <c r="AT807">
        <v>0.36</v>
      </c>
      <c r="AU807" t="s">
        <v>3</v>
      </c>
      <c r="AV807">
        <v>0</v>
      </c>
      <c r="AW807">
        <v>2</v>
      </c>
      <c r="AX807">
        <v>76149214</v>
      </c>
      <c r="AY807">
        <v>1</v>
      </c>
      <c r="AZ807">
        <v>0</v>
      </c>
      <c r="BA807">
        <v>820</v>
      </c>
      <c r="BB807">
        <v>0</v>
      </c>
      <c r="BC807">
        <v>0</v>
      </c>
      <c r="BD807">
        <v>0</v>
      </c>
      <c r="BE807">
        <v>0</v>
      </c>
      <c r="BF807">
        <v>0</v>
      </c>
      <c r="BG807">
        <v>0</v>
      </c>
      <c r="BH807">
        <v>0</v>
      </c>
      <c r="BI807">
        <v>0</v>
      </c>
      <c r="BJ807">
        <v>0</v>
      </c>
      <c r="BK807">
        <v>0</v>
      </c>
      <c r="BL807">
        <v>0</v>
      </c>
      <c r="BM807">
        <v>0</v>
      </c>
      <c r="BN807">
        <v>0</v>
      </c>
      <c r="BO807">
        <v>0</v>
      </c>
      <c r="BP807">
        <v>0</v>
      </c>
      <c r="BQ807">
        <v>0</v>
      </c>
      <c r="BR807">
        <v>0</v>
      </c>
      <c r="BS807">
        <v>0</v>
      </c>
      <c r="BT807">
        <v>0</v>
      </c>
      <c r="BU807">
        <v>0</v>
      </c>
      <c r="BV807">
        <v>0</v>
      </c>
      <c r="BW807">
        <v>0</v>
      </c>
      <c r="CX807">
        <f>Y807*Source!I319</f>
        <v>7.1999999999999998E-3</v>
      </c>
      <c r="CY807">
        <f t="shared" si="120"/>
        <v>6.09</v>
      </c>
      <c r="CZ807">
        <f t="shared" si="121"/>
        <v>6.09</v>
      </c>
      <c r="DA807">
        <f t="shared" si="122"/>
        <v>1</v>
      </c>
      <c r="DB807">
        <f t="shared" si="123"/>
        <v>2.19</v>
      </c>
      <c r="DC807">
        <f t="shared" si="124"/>
        <v>0</v>
      </c>
    </row>
    <row r="808" spans="1:107" x14ac:dyDescent="0.2">
      <c r="A808">
        <f>ROW(Source!A319)</f>
        <v>319</v>
      </c>
      <c r="B808">
        <v>76147894</v>
      </c>
      <c r="C808">
        <v>76149177</v>
      </c>
      <c r="D808">
        <v>48903446</v>
      </c>
      <c r="E808">
        <v>1</v>
      </c>
      <c r="F808">
        <v>1</v>
      </c>
      <c r="G808">
        <v>1</v>
      </c>
      <c r="H808">
        <v>3</v>
      </c>
      <c r="I808" t="s">
        <v>907</v>
      </c>
      <c r="J808" t="s">
        <v>908</v>
      </c>
      <c r="K808" t="s">
        <v>909</v>
      </c>
      <c r="L808">
        <v>1348</v>
      </c>
      <c r="N808">
        <v>1009</v>
      </c>
      <c r="O808" t="s">
        <v>362</v>
      </c>
      <c r="P808" t="s">
        <v>362</v>
      </c>
      <c r="Q808">
        <v>1000</v>
      </c>
      <c r="W808">
        <v>0</v>
      </c>
      <c r="X808">
        <v>-1262102468</v>
      </c>
      <c r="Y808">
        <v>5.9999999999999995E-4</v>
      </c>
      <c r="AA808">
        <v>9420</v>
      </c>
      <c r="AB808">
        <v>0</v>
      </c>
      <c r="AC808">
        <v>0</v>
      </c>
      <c r="AD808">
        <v>0</v>
      </c>
      <c r="AE808">
        <v>9420</v>
      </c>
      <c r="AF808">
        <v>0</v>
      </c>
      <c r="AG808">
        <v>0</v>
      </c>
      <c r="AH808">
        <v>0</v>
      </c>
      <c r="AI808">
        <v>1</v>
      </c>
      <c r="AJ808">
        <v>1</v>
      </c>
      <c r="AK808">
        <v>1</v>
      </c>
      <c r="AL808">
        <v>1</v>
      </c>
      <c r="AN808">
        <v>0</v>
      </c>
      <c r="AO808">
        <v>1</v>
      </c>
      <c r="AP808">
        <v>0</v>
      </c>
      <c r="AQ808">
        <v>0</v>
      </c>
      <c r="AR808">
        <v>0</v>
      </c>
      <c r="AS808" t="s">
        <v>3</v>
      </c>
      <c r="AT808">
        <v>5.9999999999999995E-4</v>
      </c>
      <c r="AU808" t="s">
        <v>3</v>
      </c>
      <c r="AV808">
        <v>0</v>
      </c>
      <c r="AW808">
        <v>2</v>
      </c>
      <c r="AX808">
        <v>76149215</v>
      </c>
      <c r="AY808">
        <v>1</v>
      </c>
      <c r="AZ808">
        <v>0</v>
      </c>
      <c r="BA808">
        <v>821</v>
      </c>
      <c r="BB808">
        <v>0</v>
      </c>
      <c r="BC808">
        <v>0</v>
      </c>
      <c r="BD808">
        <v>0</v>
      </c>
      <c r="BE808">
        <v>0</v>
      </c>
      <c r="BF808">
        <v>0</v>
      </c>
      <c r="BG808">
        <v>0</v>
      </c>
      <c r="BH808">
        <v>0</v>
      </c>
      <c r="BI808">
        <v>0</v>
      </c>
      <c r="BJ808">
        <v>0</v>
      </c>
      <c r="BK808">
        <v>0</v>
      </c>
      <c r="BL808">
        <v>0</v>
      </c>
      <c r="BM808">
        <v>0</v>
      </c>
      <c r="BN808">
        <v>0</v>
      </c>
      <c r="BO808">
        <v>0</v>
      </c>
      <c r="BP808">
        <v>0</v>
      </c>
      <c r="BQ808">
        <v>0</v>
      </c>
      <c r="BR808">
        <v>0</v>
      </c>
      <c r="BS808">
        <v>0</v>
      </c>
      <c r="BT808">
        <v>0</v>
      </c>
      <c r="BU808">
        <v>0</v>
      </c>
      <c r="BV808">
        <v>0</v>
      </c>
      <c r="BW808">
        <v>0</v>
      </c>
      <c r="CX808">
        <f>Y808*Source!I319</f>
        <v>1.1999999999999999E-5</v>
      </c>
      <c r="CY808">
        <f t="shared" si="120"/>
        <v>9420</v>
      </c>
      <c r="CZ808">
        <f t="shared" si="121"/>
        <v>9420</v>
      </c>
      <c r="DA808">
        <f t="shared" si="122"/>
        <v>1</v>
      </c>
      <c r="DB808">
        <f t="shared" si="123"/>
        <v>5.65</v>
      </c>
      <c r="DC808">
        <f t="shared" si="124"/>
        <v>0</v>
      </c>
    </row>
    <row r="809" spans="1:107" x14ac:dyDescent="0.2">
      <c r="A809">
        <f>ROW(Source!A319)</f>
        <v>319</v>
      </c>
      <c r="B809">
        <v>76147894</v>
      </c>
      <c r="C809">
        <v>76149177</v>
      </c>
      <c r="D809">
        <v>48908333</v>
      </c>
      <c r="E809">
        <v>1</v>
      </c>
      <c r="F809">
        <v>1</v>
      </c>
      <c r="G809">
        <v>1</v>
      </c>
      <c r="H809">
        <v>3</v>
      </c>
      <c r="I809" t="s">
        <v>949</v>
      </c>
      <c r="J809" t="s">
        <v>950</v>
      </c>
      <c r="K809" t="s">
        <v>951</v>
      </c>
      <c r="L809">
        <v>1339</v>
      </c>
      <c r="N809">
        <v>1007</v>
      </c>
      <c r="O809" t="s">
        <v>643</v>
      </c>
      <c r="P809" t="s">
        <v>643</v>
      </c>
      <c r="Q809">
        <v>1</v>
      </c>
      <c r="W809">
        <v>0</v>
      </c>
      <c r="X809">
        <v>-1448848168</v>
      </c>
      <c r="Y809">
        <v>1.0300000000000001E-3</v>
      </c>
      <c r="AA809">
        <v>1700</v>
      </c>
      <c r="AB809">
        <v>0</v>
      </c>
      <c r="AC809">
        <v>0</v>
      </c>
      <c r="AD809">
        <v>0</v>
      </c>
      <c r="AE809">
        <v>1700</v>
      </c>
      <c r="AF809">
        <v>0</v>
      </c>
      <c r="AG809">
        <v>0</v>
      </c>
      <c r="AH809">
        <v>0</v>
      </c>
      <c r="AI809">
        <v>1</v>
      </c>
      <c r="AJ809">
        <v>1</v>
      </c>
      <c r="AK809">
        <v>1</v>
      </c>
      <c r="AL809">
        <v>1</v>
      </c>
      <c r="AN809">
        <v>0</v>
      </c>
      <c r="AO809">
        <v>1</v>
      </c>
      <c r="AP809">
        <v>0</v>
      </c>
      <c r="AQ809">
        <v>0</v>
      </c>
      <c r="AR809">
        <v>0</v>
      </c>
      <c r="AS809" t="s">
        <v>3</v>
      </c>
      <c r="AT809">
        <v>1.0300000000000001E-3</v>
      </c>
      <c r="AU809" t="s">
        <v>3</v>
      </c>
      <c r="AV809">
        <v>0</v>
      </c>
      <c r="AW809">
        <v>2</v>
      </c>
      <c r="AX809">
        <v>76149216</v>
      </c>
      <c r="AY809">
        <v>1</v>
      </c>
      <c r="AZ809">
        <v>0</v>
      </c>
      <c r="BA809">
        <v>822</v>
      </c>
      <c r="BB809">
        <v>0</v>
      </c>
      <c r="BC809">
        <v>0</v>
      </c>
      <c r="BD809">
        <v>0</v>
      </c>
      <c r="BE809">
        <v>0</v>
      </c>
      <c r="BF809">
        <v>0</v>
      </c>
      <c r="BG809">
        <v>0</v>
      </c>
      <c r="BH809">
        <v>0</v>
      </c>
      <c r="BI809">
        <v>0</v>
      </c>
      <c r="BJ809">
        <v>0</v>
      </c>
      <c r="BK809">
        <v>0</v>
      </c>
      <c r="BL809">
        <v>0</v>
      </c>
      <c r="BM809">
        <v>0</v>
      </c>
      <c r="BN809">
        <v>0</v>
      </c>
      <c r="BO809">
        <v>0</v>
      </c>
      <c r="BP809">
        <v>0</v>
      </c>
      <c r="BQ809">
        <v>0</v>
      </c>
      <c r="BR809">
        <v>0</v>
      </c>
      <c r="BS809">
        <v>0</v>
      </c>
      <c r="BT809">
        <v>0</v>
      </c>
      <c r="BU809">
        <v>0</v>
      </c>
      <c r="BV809">
        <v>0</v>
      </c>
      <c r="BW809">
        <v>0</v>
      </c>
      <c r="CX809">
        <f>Y809*Source!I319</f>
        <v>2.0600000000000003E-5</v>
      </c>
      <c r="CY809">
        <f t="shared" si="120"/>
        <v>1700</v>
      </c>
      <c r="CZ809">
        <f t="shared" si="121"/>
        <v>1700</v>
      </c>
      <c r="DA809">
        <f t="shared" si="122"/>
        <v>1</v>
      </c>
      <c r="DB809">
        <f t="shared" si="123"/>
        <v>1.75</v>
      </c>
      <c r="DC809">
        <f t="shared" si="124"/>
        <v>0</v>
      </c>
    </row>
    <row r="810" spans="1:107" x14ac:dyDescent="0.2">
      <c r="A810">
        <f>ROW(Source!A319)</f>
        <v>319</v>
      </c>
      <c r="B810">
        <v>76147894</v>
      </c>
      <c r="C810">
        <v>76149177</v>
      </c>
      <c r="D810">
        <v>48914959</v>
      </c>
      <c r="E810">
        <v>1</v>
      </c>
      <c r="F810">
        <v>1</v>
      </c>
      <c r="G810">
        <v>1</v>
      </c>
      <c r="H810">
        <v>3</v>
      </c>
      <c r="I810" t="s">
        <v>913</v>
      </c>
      <c r="J810" t="s">
        <v>914</v>
      </c>
      <c r="K810" t="s">
        <v>915</v>
      </c>
      <c r="L810">
        <v>1348</v>
      </c>
      <c r="N810">
        <v>1009</v>
      </c>
      <c r="O810" t="s">
        <v>362</v>
      </c>
      <c r="P810" t="s">
        <v>362</v>
      </c>
      <c r="Q810">
        <v>1000</v>
      </c>
      <c r="W810">
        <v>0</v>
      </c>
      <c r="X810">
        <v>1838656990</v>
      </c>
      <c r="Y810">
        <v>3.1E-4</v>
      </c>
      <c r="AA810">
        <v>15620</v>
      </c>
      <c r="AB810">
        <v>0</v>
      </c>
      <c r="AC810">
        <v>0</v>
      </c>
      <c r="AD810">
        <v>0</v>
      </c>
      <c r="AE810">
        <v>15620</v>
      </c>
      <c r="AF810">
        <v>0</v>
      </c>
      <c r="AG810">
        <v>0</v>
      </c>
      <c r="AH810">
        <v>0</v>
      </c>
      <c r="AI810">
        <v>1</v>
      </c>
      <c r="AJ810">
        <v>1</v>
      </c>
      <c r="AK810">
        <v>1</v>
      </c>
      <c r="AL810">
        <v>1</v>
      </c>
      <c r="AN810">
        <v>0</v>
      </c>
      <c r="AO810">
        <v>1</v>
      </c>
      <c r="AP810">
        <v>0</v>
      </c>
      <c r="AQ810">
        <v>0</v>
      </c>
      <c r="AR810">
        <v>0</v>
      </c>
      <c r="AS810" t="s">
        <v>3</v>
      </c>
      <c r="AT810">
        <v>3.1E-4</v>
      </c>
      <c r="AU810" t="s">
        <v>3</v>
      </c>
      <c r="AV810">
        <v>0</v>
      </c>
      <c r="AW810">
        <v>2</v>
      </c>
      <c r="AX810">
        <v>76149217</v>
      </c>
      <c r="AY810">
        <v>1</v>
      </c>
      <c r="AZ810">
        <v>0</v>
      </c>
      <c r="BA810">
        <v>823</v>
      </c>
      <c r="BB810">
        <v>0</v>
      </c>
      <c r="BC810">
        <v>0</v>
      </c>
      <c r="BD810">
        <v>0</v>
      </c>
      <c r="BE810">
        <v>0</v>
      </c>
      <c r="BF810">
        <v>0</v>
      </c>
      <c r="BG810">
        <v>0</v>
      </c>
      <c r="BH810">
        <v>0</v>
      </c>
      <c r="BI810">
        <v>0</v>
      </c>
      <c r="BJ810">
        <v>0</v>
      </c>
      <c r="BK810">
        <v>0</v>
      </c>
      <c r="BL810">
        <v>0</v>
      </c>
      <c r="BM810">
        <v>0</v>
      </c>
      <c r="BN810">
        <v>0</v>
      </c>
      <c r="BO810">
        <v>0</v>
      </c>
      <c r="BP810">
        <v>0</v>
      </c>
      <c r="BQ810">
        <v>0</v>
      </c>
      <c r="BR810">
        <v>0</v>
      </c>
      <c r="BS810">
        <v>0</v>
      </c>
      <c r="BT810">
        <v>0</v>
      </c>
      <c r="BU810">
        <v>0</v>
      </c>
      <c r="BV810">
        <v>0</v>
      </c>
      <c r="BW810">
        <v>0</v>
      </c>
      <c r="CX810">
        <f>Y810*Source!I319</f>
        <v>6.1999999999999999E-6</v>
      </c>
      <c r="CY810">
        <f t="shared" si="120"/>
        <v>15620</v>
      </c>
      <c r="CZ810">
        <f t="shared" si="121"/>
        <v>15620</v>
      </c>
      <c r="DA810">
        <f t="shared" si="122"/>
        <v>1</v>
      </c>
      <c r="DB810">
        <f t="shared" si="123"/>
        <v>4.84</v>
      </c>
      <c r="DC810">
        <f t="shared" si="124"/>
        <v>0</v>
      </c>
    </row>
    <row r="811" spans="1:107" x14ac:dyDescent="0.2">
      <c r="A811">
        <f>ROW(Source!A319)</f>
        <v>319</v>
      </c>
      <c r="B811">
        <v>76147894</v>
      </c>
      <c r="C811">
        <v>76149177</v>
      </c>
      <c r="D811">
        <v>48922453</v>
      </c>
      <c r="E811">
        <v>1</v>
      </c>
      <c r="F811">
        <v>1</v>
      </c>
      <c r="G811">
        <v>1</v>
      </c>
      <c r="H811">
        <v>3</v>
      </c>
      <c r="I811" t="s">
        <v>952</v>
      </c>
      <c r="J811" t="s">
        <v>953</v>
      </c>
      <c r="K811" t="s">
        <v>954</v>
      </c>
      <c r="L811">
        <v>1348</v>
      </c>
      <c r="N811">
        <v>1009</v>
      </c>
      <c r="O811" t="s">
        <v>362</v>
      </c>
      <c r="P811" t="s">
        <v>362</v>
      </c>
      <c r="Q811">
        <v>1000</v>
      </c>
      <c r="W811">
        <v>0</v>
      </c>
      <c r="X811">
        <v>-1001251548</v>
      </c>
      <c r="Y811">
        <v>2.0000000000000001E-4</v>
      </c>
      <c r="AA811">
        <v>7712</v>
      </c>
      <c r="AB811">
        <v>0</v>
      </c>
      <c r="AC811">
        <v>0</v>
      </c>
      <c r="AD811">
        <v>0</v>
      </c>
      <c r="AE811">
        <v>7712</v>
      </c>
      <c r="AF811">
        <v>0</v>
      </c>
      <c r="AG811">
        <v>0</v>
      </c>
      <c r="AH811">
        <v>0</v>
      </c>
      <c r="AI811">
        <v>1</v>
      </c>
      <c r="AJ811">
        <v>1</v>
      </c>
      <c r="AK811">
        <v>1</v>
      </c>
      <c r="AL811">
        <v>1</v>
      </c>
      <c r="AN811">
        <v>0</v>
      </c>
      <c r="AO811">
        <v>1</v>
      </c>
      <c r="AP811">
        <v>0</v>
      </c>
      <c r="AQ811">
        <v>0</v>
      </c>
      <c r="AR811">
        <v>0</v>
      </c>
      <c r="AS811" t="s">
        <v>3</v>
      </c>
      <c r="AT811">
        <v>2.0000000000000001E-4</v>
      </c>
      <c r="AU811" t="s">
        <v>3</v>
      </c>
      <c r="AV811">
        <v>0</v>
      </c>
      <c r="AW811">
        <v>2</v>
      </c>
      <c r="AX811">
        <v>76149218</v>
      </c>
      <c r="AY811">
        <v>1</v>
      </c>
      <c r="AZ811">
        <v>0</v>
      </c>
      <c r="BA811">
        <v>824</v>
      </c>
      <c r="BB811">
        <v>0</v>
      </c>
      <c r="BC811">
        <v>0</v>
      </c>
      <c r="BD811">
        <v>0</v>
      </c>
      <c r="BE811">
        <v>0</v>
      </c>
      <c r="BF811">
        <v>0</v>
      </c>
      <c r="BG811">
        <v>0</v>
      </c>
      <c r="BH811">
        <v>0</v>
      </c>
      <c r="BI811">
        <v>0</v>
      </c>
      <c r="BJ811">
        <v>0</v>
      </c>
      <c r="BK811">
        <v>0</v>
      </c>
      <c r="BL811">
        <v>0</v>
      </c>
      <c r="BM811">
        <v>0</v>
      </c>
      <c r="BN811">
        <v>0</v>
      </c>
      <c r="BO811">
        <v>0</v>
      </c>
      <c r="BP811">
        <v>0</v>
      </c>
      <c r="BQ811">
        <v>0</v>
      </c>
      <c r="BR811">
        <v>0</v>
      </c>
      <c r="BS811">
        <v>0</v>
      </c>
      <c r="BT811">
        <v>0</v>
      </c>
      <c r="BU811">
        <v>0</v>
      </c>
      <c r="BV811">
        <v>0</v>
      </c>
      <c r="BW811">
        <v>0</v>
      </c>
      <c r="CX811">
        <f>Y811*Source!I319</f>
        <v>4.0000000000000007E-6</v>
      </c>
      <c r="CY811">
        <f t="shared" si="120"/>
        <v>7712</v>
      </c>
      <c r="CZ811">
        <f t="shared" si="121"/>
        <v>7712</v>
      </c>
      <c r="DA811">
        <f t="shared" si="122"/>
        <v>1</v>
      </c>
      <c r="DB811">
        <f t="shared" si="123"/>
        <v>1.54</v>
      </c>
      <c r="DC811">
        <f t="shared" si="124"/>
        <v>0</v>
      </c>
    </row>
    <row r="812" spans="1:107" x14ac:dyDescent="0.2">
      <c r="A812">
        <f>ROW(Source!A319)</f>
        <v>319</v>
      </c>
      <c r="B812">
        <v>76147894</v>
      </c>
      <c r="C812">
        <v>76149177</v>
      </c>
      <c r="D812">
        <v>48963430</v>
      </c>
      <c r="E812">
        <v>1</v>
      </c>
      <c r="F812">
        <v>1</v>
      </c>
      <c r="G812">
        <v>1</v>
      </c>
      <c r="H812">
        <v>3</v>
      </c>
      <c r="I812" t="s">
        <v>955</v>
      </c>
      <c r="J812" t="s">
        <v>956</v>
      </c>
      <c r="K812" t="s">
        <v>957</v>
      </c>
      <c r="L812">
        <v>1302</v>
      </c>
      <c r="N812">
        <v>1003</v>
      </c>
      <c r="O812" t="s">
        <v>272</v>
      </c>
      <c r="P812" t="s">
        <v>272</v>
      </c>
      <c r="Q812">
        <v>10</v>
      </c>
      <c r="W812">
        <v>0</v>
      </c>
      <c r="X812">
        <v>-169884740</v>
      </c>
      <c r="Y812">
        <v>1.8700000000000001E-2</v>
      </c>
      <c r="AA812">
        <v>50.24</v>
      </c>
      <c r="AB812">
        <v>0</v>
      </c>
      <c r="AC812">
        <v>0</v>
      </c>
      <c r="AD812">
        <v>0</v>
      </c>
      <c r="AE812">
        <v>50.24</v>
      </c>
      <c r="AF812">
        <v>0</v>
      </c>
      <c r="AG812">
        <v>0</v>
      </c>
      <c r="AH812">
        <v>0</v>
      </c>
      <c r="AI812">
        <v>1</v>
      </c>
      <c r="AJ812">
        <v>1</v>
      </c>
      <c r="AK812">
        <v>1</v>
      </c>
      <c r="AL812">
        <v>1</v>
      </c>
      <c r="AN812">
        <v>0</v>
      </c>
      <c r="AO812">
        <v>1</v>
      </c>
      <c r="AP812">
        <v>0</v>
      </c>
      <c r="AQ812">
        <v>0</v>
      </c>
      <c r="AR812">
        <v>0</v>
      </c>
      <c r="AS812" t="s">
        <v>3</v>
      </c>
      <c r="AT812">
        <v>1.8700000000000001E-2</v>
      </c>
      <c r="AU812" t="s">
        <v>3</v>
      </c>
      <c r="AV812">
        <v>0</v>
      </c>
      <c r="AW812">
        <v>2</v>
      </c>
      <c r="AX812">
        <v>76149220</v>
      </c>
      <c r="AY812">
        <v>1</v>
      </c>
      <c r="AZ812">
        <v>0</v>
      </c>
      <c r="BA812">
        <v>826</v>
      </c>
      <c r="BB812">
        <v>0</v>
      </c>
      <c r="BC812">
        <v>0</v>
      </c>
      <c r="BD812">
        <v>0</v>
      </c>
      <c r="BE812">
        <v>0</v>
      </c>
      <c r="BF812">
        <v>0</v>
      </c>
      <c r="BG812">
        <v>0</v>
      </c>
      <c r="BH812">
        <v>0</v>
      </c>
      <c r="BI812">
        <v>0</v>
      </c>
      <c r="BJ812">
        <v>0</v>
      </c>
      <c r="BK812">
        <v>0</v>
      </c>
      <c r="BL812">
        <v>0</v>
      </c>
      <c r="BM812">
        <v>0</v>
      </c>
      <c r="BN812">
        <v>0</v>
      </c>
      <c r="BO812">
        <v>0</v>
      </c>
      <c r="BP812">
        <v>0</v>
      </c>
      <c r="BQ812">
        <v>0</v>
      </c>
      <c r="BR812">
        <v>0</v>
      </c>
      <c r="BS812">
        <v>0</v>
      </c>
      <c r="BT812">
        <v>0</v>
      </c>
      <c r="BU812">
        <v>0</v>
      </c>
      <c r="BV812">
        <v>0</v>
      </c>
      <c r="BW812">
        <v>0</v>
      </c>
      <c r="CX812">
        <f>Y812*Source!I319</f>
        <v>3.7400000000000004E-4</v>
      </c>
      <c r="CY812">
        <f t="shared" si="120"/>
        <v>50.24</v>
      </c>
      <c r="CZ812">
        <f t="shared" si="121"/>
        <v>50.24</v>
      </c>
      <c r="DA812">
        <f t="shared" si="122"/>
        <v>1</v>
      </c>
      <c r="DB812">
        <f t="shared" si="123"/>
        <v>0.94</v>
      </c>
      <c r="DC812">
        <f t="shared" si="124"/>
        <v>0</v>
      </c>
    </row>
    <row r="813" spans="1:107" x14ac:dyDescent="0.2">
      <c r="A813">
        <f>ROW(Source!A326)</f>
        <v>326</v>
      </c>
      <c r="B813">
        <v>76147896</v>
      </c>
      <c r="C813">
        <v>76149224</v>
      </c>
      <c r="D813">
        <v>42326370</v>
      </c>
      <c r="E813">
        <v>1</v>
      </c>
      <c r="F813">
        <v>1</v>
      </c>
      <c r="G813">
        <v>1</v>
      </c>
      <c r="H813">
        <v>1</v>
      </c>
      <c r="I813" t="s">
        <v>662</v>
      </c>
      <c r="J813" t="s">
        <v>3</v>
      </c>
      <c r="K813" t="s">
        <v>663</v>
      </c>
      <c r="L813">
        <v>1369</v>
      </c>
      <c r="N813">
        <v>1013</v>
      </c>
      <c r="O813" t="s">
        <v>623</v>
      </c>
      <c r="P813" t="s">
        <v>623</v>
      </c>
      <c r="Q813">
        <v>1</v>
      </c>
      <c r="W813">
        <v>0</v>
      </c>
      <c r="X813">
        <v>489703996</v>
      </c>
      <c r="Y813">
        <v>64.86</v>
      </c>
      <c r="AA813">
        <v>0</v>
      </c>
      <c r="AB813">
        <v>0</v>
      </c>
      <c r="AC813">
        <v>0</v>
      </c>
      <c r="AD813">
        <v>9.6199999999999992</v>
      </c>
      <c r="AE813">
        <v>0</v>
      </c>
      <c r="AF813">
        <v>0</v>
      </c>
      <c r="AG813">
        <v>0</v>
      </c>
      <c r="AH813">
        <v>9.6199999999999992</v>
      </c>
      <c r="AI813">
        <v>1</v>
      </c>
      <c r="AJ813">
        <v>1</v>
      </c>
      <c r="AK813">
        <v>1</v>
      </c>
      <c r="AL813">
        <v>1</v>
      </c>
      <c r="AN813">
        <v>0</v>
      </c>
      <c r="AO813">
        <v>1</v>
      </c>
      <c r="AP813">
        <v>1</v>
      </c>
      <c r="AQ813">
        <v>0</v>
      </c>
      <c r="AR813">
        <v>0</v>
      </c>
      <c r="AS813" t="s">
        <v>3</v>
      </c>
      <c r="AT813">
        <v>47</v>
      </c>
      <c r="AU813" t="s">
        <v>286</v>
      </c>
      <c r="AV813">
        <v>1</v>
      </c>
      <c r="AW813">
        <v>2</v>
      </c>
      <c r="AX813">
        <v>76149234</v>
      </c>
      <c r="AY813">
        <v>1</v>
      </c>
      <c r="AZ813">
        <v>0</v>
      </c>
      <c r="BA813">
        <v>827</v>
      </c>
      <c r="BB813">
        <v>0</v>
      </c>
      <c r="BC813">
        <v>0</v>
      </c>
      <c r="BD813">
        <v>0</v>
      </c>
      <c r="BE813">
        <v>0</v>
      </c>
      <c r="BF813">
        <v>0</v>
      </c>
      <c r="BG813">
        <v>0</v>
      </c>
      <c r="BH813">
        <v>0</v>
      </c>
      <c r="BI813">
        <v>0</v>
      </c>
      <c r="BJ813">
        <v>0</v>
      </c>
      <c r="BK813">
        <v>0</v>
      </c>
      <c r="BL813">
        <v>0</v>
      </c>
      <c r="BM813">
        <v>0</v>
      </c>
      <c r="BN813">
        <v>0</v>
      </c>
      <c r="BO813">
        <v>0</v>
      </c>
      <c r="BP813">
        <v>0</v>
      </c>
      <c r="BQ813">
        <v>0</v>
      </c>
      <c r="BR813">
        <v>0</v>
      </c>
      <c r="BS813">
        <v>0</v>
      </c>
      <c r="BT813">
        <v>0</v>
      </c>
      <c r="BU813">
        <v>0</v>
      </c>
      <c r="BV813">
        <v>0</v>
      </c>
      <c r="BW813">
        <v>0</v>
      </c>
      <c r="CX813">
        <f>Y813*Source!I326</f>
        <v>2.5943999999999998</v>
      </c>
      <c r="CY813">
        <f>AD813</f>
        <v>9.6199999999999992</v>
      </c>
      <c r="CZ813">
        <f>AH813</f>
        <v>9.6199999999999992</v>
      </c>
      <c r="DA813">
        <f>AL813</f>
        <v>1</v>
      </c>
      <c r="DB813">
        <f>ROUND((ROUND(AT813*CZ813,2)*1.2*1.15),6)</f>
        <v>623.95320000000004</v>
      </c>
      <c r="DC813">
        <f>ROUND((ROUND(AT813*AG813,2)*1.2*1.15),6)</f>
        <v>0</v>
      </c>
    </row>
    <row r="814" spans="1:107" x14ac:dyDescent="0.2">
      <c r="A814">
        <f>ROW(Source!A326)</f>
        <v>326</v>
      </c>
      <c r="B814">
        <v>76147896</v>
      </c>
      <c r="C814">
        <v>76149224</v>
      </c>
      <c r="D814">
        <v>121548</v>
      </c>
      <c r="E814">
        <v>1</v>
      </c>
      <c r="F814">
        <v>1</v>
      </c>
      <c r="G814">
        <v>1</v>
      </c>
      <c r="H814">
        <v>1</v>
      </c>
      <c r="I814" t="s">
        <v>30</v>
      </c>
      <c r="J814" t="s">
        <v>3</v>
      </c>
      <c r="K814" t="s">
        <v>628</v>
      </c>
      <c r="L814">
        <v>608254</v>
      </c>
      <c r="N814">
        <v>1013</v>
      </c>
      <c r="O814" t="s">
        <v>629</v>
      </c>
      <c r="P814" t="s">
        <v>629</v>
      </c>
      <c r="Q814">
        <v>1</v>
      </c>
      <c r="W814">
        <v>0</v>
      </c>
      <c r="X814">
        <v>-185737400</v>
      </c>
      <c r="Y814">
        <v>0.15179999999999999</v>
      </c>
      <c r="AA814">
        <v>0</v>
      </c>
      <c r="AB814">
        <v>0</v>
      </c>
      <c r="AC814">
        <v>0</v>
      </c>
      <c r="AD814">
        <v>0</v>
      </c>
      <c r="AE814">
        <v>0</v>
      </c>
      <c r="AF814">
        <v>0</v>
      </c>
      <c r="AG814">
        <v>0</v>
      </c>
      <c r="AH814">
        <v>0</v>
      </c>
      <c r="AI814">
        <v>1</v>
      </c>
      <c r="AJ814">
        <v>1</v>
      </c>
      <c r="AK814">
        <v>1</v>
      </c>
      <c r="AL814">
        <v>1</v>
      </c>
      <c r="AN814">
        <v>0</v>
      </c>
      <c r="AO814">
        <v>1</v>
      </c>
      <c r="AP814">
        <v>1</v>
      </c>
      <c r="AQ814">
        <v>0</v>
      </c>
      <c r="AR814">
        <v>0</v>
      </c>
      <c r="AS814" t="s">
        <v>3</v>
      </c>
      <c r="AT814">
        <v>0.11</v>
      </c>
      <c r="AU814" t="s">
        <v>286</v>
      </c>
      <c r="AV814">
        <v>2</v>
      </c>
      <c r="AW814">
        <v>2</v>
      </c>
      <c r="AX814">
        <v>76149235</v>
      </c>
      <c r="AY814">
        <v>1</v>
      </c>
      <c r="AZ814">
        <v>0</v>
      </c>
      <c r="BA814">
        <v>828</v>
      </c>
      <c r="BB814">
        <v>0</v>
      </c>
      <c r="BC814">
        <v>0</v>
      </c>
      <c r="BD814">
        <v>0</v>
      </c>
      <c r="BE814">
        <v>0</v>
      </c>
      <c r="BF814">
        <v>0</v>
      </c>
      <c r="BG814">
        <v>0</v>
      </c>
      <c r="BH814">
        <v>0</v>
      </c>
      <c r="BI814">
        <v>0</v>
      </c>
      <c r="BJ814">
        <v>0</v>
      </c>
      <c r="BK814">
        <v>0</v>
      </c>
      <c r="BL814">
        <v>0</v>
      </c>
      <c r="BM814">
        <v>0</v>
      </c>
      <c r="BN814">
        <v>0</v>
      </c>
      <c r="BO814">
        <v>0</v>
      </c>
      <c r="BP814">
        <v>0</v>
      </c>
      <c r="BQ814">
        <v>0</v>
      </c>
      <c r="BR814">
        <v>0</v>
      </c>
      <c r="BS814">
        <v>0</v>
      </c>
      <c r="BT814">
        <v>0</v>
      </c>
      <c r="BU814">
        <v>0</v>
      </c>
      <c r="BV814">
        <v>0</v>
      </c>
      <c r="BW814">
        <v>0</v>
      </c>
      <c r="CX814">
        <f>Y814*Source!I326</f>
        <v>6.0720000000000001E-3</v>
      </c>
      <c r="CY814">
        <f>AD814</f>
        <v>0</v>
      </c>
      <c r="CZ814">
        <f>AH814</f>
        <v>0</v>
      </c>
      <c r="DA814">
        <f>AL814</f>
        <v>1</v>
      </c>
      <c r="DB814">
        <f>ROUND((ROUND(AT814*CZ814,2)*1.2*1.15),6)</f>
        <v>0</v>
      </c>
      <c r="DC814">
        <f>ROUND((ROUND(AT814*AG814,2)*1.2*1.15),6)</f>
        <v>0</v>
      </c>
    </row>
    <row r="815" spans="1:107" x14ac:dyDescent="0.2">
      <c r="A815">
        <f>ROW(Source!A326)</f>
        <v>326</v>
      </c>
      <c r="B815">
        <v>76147896</v>
      </c>
      <c r="C815">
        <v>76149224</v>
      </c>
      <c r="D815">
        <v>48975304</v>
      </c>
      <c r="E815">
        <v>1</v>
      </c>
      <c r="F815">
        <v>1</v>
      </c>
      <c r="G815">
        <v>1</v>
      </c>
      <c r="H815">
        <v>2</v>
      </c>
      <c r="I815" t="s">
        <v>664</v>
      </c>
      <c r="J815" t="s">
        <v>665</v>
      </c>
      <c r="K815" t="s">
        <v>666</v>
      </c>
      <c r="L815">
        <v>1368</v>
      </c>
      <c r="N815">
        <v>1011</v>
      </c>
      <c r="O815" t="s">
        <v>633</v>
      </c>
      <c r="P815" t="s">
        <v>633</v>
      </c>
      <c r="Q815">
        <v>1</v>
      </c>
      <c r="W815">
        <v>0</v>
      </c>
      <c r="X815">
        <v>-1000709144</v>
      </c>
      <c r="Y815">
        <v>0.15179999999999999</v>
      </c>
      <c r="AA815">
        <v>0</v>
      </c>
      <c r="AB815">
        <v>134.65</v>
      </c>
      <c r="AC815">
        <v>13.5</v>
      </c>
      <c r="AD815">
        <v>0</v>
      </c>
      <c r="AE815">
        <v>0</v>
      </c>
      <c r="AF815">
        <v>134.65</v>
      </c>
      <c r="AG815">
        <v>13.5</v>
      </c>
      <c r="AH815">
        <v>0</v>
      </c>
      <c r="AI815">
        <v>1</v>
      </c>
      <c r="AJ815">
        <v>1</v>
      </c>
      <c r="AK815">
        <v>1</v>
      </c>
      <c r="AL815">
        <v>1</v>
      </c>
      <c r="AN815">
        <v>0</v>
      </c>
      <c r="AO815">
        <v>1</v>
      </c>
      <c r="AP815">
        <v>1</v>
      </c>
      <c r="AQ815">
        <v>0</v>
      </c>
      <c r="AR815">
        <v>0</v>
      </c>
      <c r="AS815" t="s">
        <v>3</v>
      </c>
      <c r="AT815">
        <v>0.11</v>
      </c>
      <c r="AU815" t="s">
        <v>286</v>
      </c>
      <c r="AV815">
        <v>0</v>
      </c>
      <c r="AW815">
        <v>2</v>
      </c>
      <c r="AX815">
        <v>76149236</v>
      </c>
      <c r="AY815">
        <v>1</v>
      </c>
      <c r="AZ815">
        <v>0</v>
      </c>
      <c r="BA815">
        <v>829</v>
      </c>
      <c r="BB815">
        <v>0</v>
      </c>
      <c r="BC815">
        <v>0</v>
      </c>
      <c r="BD815">
        <v>0</v>
      </c>
      <c r="BE815">
        <v>0</v>
      </c>
      <c r="BF815">
        <v>0</v>
      </c>
      <c r="BG815">
        <v>0</v>
      </c>
      <c r="BH815">
        <v>0</v>
      </c>
      <c r="BI815">
        <v>0</v>
      </c>
      <c r="BJ815">
        <v>0</v>
      </c>
      <c r="BK815">
        <v>0</v>
      </c>
      <c r="BL815">
        <v>0</v>
      </c>
      <c r="BM815">
        <v>0</v>
      </c>
      <c r="BN815">
        <v>0</v>
      </c>
      <c r="BO815">
        <v>0</v>
      </c>
      <c r="BP815">
        <v>0</v>
      </c>
      <c r="BQ815">
        <v>0</v>
      </c>
      <c r="BR815">
        <v>0</v>
      </c>
      <c r="BS815">
        <v>0</v>
      </c>
      <c r="BT815">
        <v>0</v>
      </c>
      <c r="BU815">
        <v>0</v>
      </c>
      <c r="BV815">
        <v>0</v>
      </c>
      <c r="BW815">
        <v>0</v>
      </c>
      <c r="CX815">
        <f>Y815*Source!I326</f>
        <v>6.0720000000000001E-3</v>
      </c>
      <c r="CY815">
        <f>AB815</f>
        <v>134.65</v>
      </c>
      <c r="CZ815">
        <f>AF815</f>
        <v>134.65</v>
      </c>
      <c r="DA815">
        <f>AJ815</f>
        <v>1</v>
      </c>
      <c r="DB815">
        <f>ROUND((ROUND(AT815*CZ815,2)*1.2*1.15),6)</f>
        <v>20.437799999999999</v>
      </c>
      <c r="DC815">
        <f>ROUND((ROUND(AT815*AG815,2)*1.2*1.15),6)</f>
        <v>2.0562</v>
      </c>
    </row>
    <row r="816" spans="1:107" x14ac:dyDescent="0.2">
      <c r="A816">
        <f>ROW(Source!A326)</f>
        <v>326</v>
      </c>
      <c r="B816">
        <v>76147896</v>
      </c>
      <c r="C816">
        <v>76149224</v>
      </c>
      <c r="D816">
        <v>48975523</v>
      </c>
      <c r="E816">
        <v>1</v>
      </c>
      <c r="F816">
        <v>1</v>
      </c>
      <c r="G816">
        <v>1</v>
      </c>
      <c r="H816">
        <v>2</v>
      </c>
      <c r="I816" t="s">
        <v>854</v>
      </c>
      <c r="J816" t="s">
        <v>855</v>
      </c>
      <c r="K816" t="s">
        <v>856</v>
      </c>
      <c r="L816">
        <v>1368</v>
      </c>
      <c r="N816">
        <v>1011</v>
      </c>
      <c r="O816" t="s">
        <v>633</v>
      </c>
      <c r="P816" t="s">
        <v>633</v>
      </c>
      <c r="Q816">
        <v>1</v>
      </c>
      <c r="W816">
        <v>0</v>
      </c>
      <c r="X816">
        <v>-1871085998</v>
      </c>
      <c r="Y816">
        <v>0.26219999999999993</v>
      </c>
      <c r="AA816">
        <v>0</v>
      </c>
      <c r="AB816">
        <v>8.1</v>
      </c>
      <c r="AC816">
        <v>0</v>
      </c>
      <c r="AD816">
        <v>0</v>
      </c>
      <c r="AE816">
        <v>0</v>
      </c>
      <c r="AF816">
        <v>8.1</v>
      </c>
      <c r="AG816">
        <v>0</v>
      </c>
      <c r="AH816">
        <v>0</v>
      </c>
      <c r="AI816">
        <v>1</v>
      </c>
      <c r="AJ816">
        <v>1</v>
      </c>
      <c r="AK816">
        <v>1</v>
      </c>
      <c r="AL816">
        <v>1</v>
      </c>
      <c r="AN816">
        <v>0</v>
      </c>
      <c r="AO816">
        <v>1</v>
      </c>
      <c r="AP816">
        <v>1</v>
      </c>
      <c r="AQ816">
        <v>0</v>
      </c>
      <c r="AR816">
        <v>0</v>
      </c>
      <c r="AS816" t="s">
        <v>3</v>
      </c>
      <c r="AT816">
        <v>0.19</v>
      </c>
      <c r="AU816" t="s">
        <v>286</v>
      </c>
      <c r="AV816">
        <v>0</v>
      </c>
      <c r="AW816">
        <v>2</v>
      </c>
      <c r="AX816">
        <v>76149237</v>
      </c>
      <c r="AY816">
        <v>1</v>
      </c>
      <c r="AZ816">
        <v>0</v>
      </c>
      <c r="BA816">
        <v>830</v>
      </c>
      <c r="BB816">
        <v>0</v>
      </c>
      <c r="BC816">
        <v>0</v>
      </c>
      <c r="BD816">
        <v>0</v>
      </c>
      <c r="BE816">
        <v>0</v>
      </c>
      <c r="BF816">
        <v>0</v>
      </c>
      <c r="BG816">
        <v>0</v>
      </c>
      <c r="BH816">
        <v>0</v>
      </c>
      <c r="BI816">
        <v>0</v>
      </c>
      <c r="BJ816">
        <v>0</v>
      </c>
      <c r="BK816">
        <v>0</v>
      </c>
      <c r="BL816">
        <v>0</v>
      </c>
      <c r="BM816">
        <v>0</v>
      </c>
      <c r="BN816">
        <v>0</v>
      </c>
      <c r="BO816">
        <v>0</v>
      </c>
      <c r="BP816">
        <v>0</v>
      </c>
      <c r="BQ816">
        <v>0</v>
      </c>
      <c r="BR816">
        <v>0</v>
      </c>
      <c r="BS816">
        <v>0</v>
      </c>
      <c r="BT816">
        <v>0</v>
      </c>
      <c r="BU816">
        <v>0</v>
      </c>
      <c r="BV816">
        <v>0</v>
      </c>
      <c r="BW816">
        <v>0</v>
      </c>
      <c r="CX816">
        <f>Y816*Source!I326</f>
        <v>1.0487999999999997E-2</v>
      </c>
      <c r="CY816">
        <f>AB816</f>
        <v>8.1</v>
      </c>
      <c r="CZ816">
        <f>AF816</f>
        <v>8.1</v>
      </c>
      <c r="DA816">
        <f>AJ816</f>
        <v>1</v>
      </c>
      <c r="DB816">
        <f>ROUND((ROUND(AT816*CZ816,2)*1.2*1.15),6)</f>
        <v>2.1252</v>
      </c>
      <c r="DC816">
        <f>ROUND((ROUND(AT816*AG816,2)*1.2*1.15),6)</f>
        <v>0</v>
      </c>
    </row>
    <row r="817" spans="1:107" x14ac:dyDescent="0.2">
      <c r="A817">
        <f>ROW(Source!A326)</f>
        <v>326</v>
      </c>
      <c r="B817">
        <v>76147896</v>
      </c>
      <c r="C817">
        <v>76149224</v>
      </c>
      <c r="D817">
        <v>48977174</v>
      </c>
      <c r="E817">
        <v>1</v>
      </c>
      <c r="F817">
        <v>1</v>
      </c>
      <c r="G817">
        <v>1</v>
      </c>
      <c r="H817">
        <v>2</v>
      </c>
      <c r="I817" t="s">
        <v>676</v>
      </c>
      <c r="J817" t="s">
        <v>677</v>
      </c>
      <c r="K817" t="s">
        <v>678</v>
      </c>
      <c r="L817">
        <v>1368</v>
      </c>
      <c r="N817">
        <v>1011</v>
      </c>
      <c r="O817" t="s">
        <v>633</v>
      </c>
      <c r="P817" t="s">
        <v>633</v>
      </c>
      <c r="Q817">
        <v>1</v>
      </c>
      <c r="W817">
        <v>0</v>
      </c>
      <c r="X817">
        <v>82797005</v>
      </c>
      <c r="Y817">
        <v>0.15179999999999999</v>
      </c>
      <c r="AA817">
        <v>0</v>
      </c>
      <c r="AB817">
        <v>87.17</v>
      </c>
      <c r="AC817">
        <v>11.6</v>
      </c>
      <c r="AD817">
        <v>0</v>
      </c>
      <c r="AE817">
        <v>0</v>
      </c>
      <c r="AF817">
        <v>87.17</v>
      </c>
      <c r="AG817">
        <v>11.6</v>
      </c>
      <c r="AH817">
        <v>0</v>
      </c>
      <c r="AI817">
        <v>1</v>
      </c>
      <c r="AJ817">
        <v>1</v>
      </c>
      <c r="AK817">
        <v>1</v>
      </c>
      <c r="AL817">
        <v>1</v>
      </c>
      <c r="AN817">
        <v>0</v>
      </c>
      <c r="AO817">
        <v>1</v>
      </c>
      <c r="AP817">
        <v>1</v>
      </c>
      <c r="AQ817">
        <v>0</v>
      </c>
      <c r="AR817">
        <v>0</v>
      </c>
      <c r="AS817" t="s">
        <v>3</v>
      </c>
      <c r="AT817">
        <v>0.11</v>
      </c>
      <c r="AU817" t="s">
        <v>286</v>
      </c>
      <c r="AV817">
        <v>0</v>
      </c>
      <c r="AW817">
        <v>2</v>
      </c>
      <c r="AX817">
        <v>76149238</v>
      </c>
      <c r="AY817">
        <v>1</v>
      </c>
      <c r="AZ817">
        <v>0</v>
      </c>
      <c r="BA817">
        <v>831</v>
      </c>
      <c r="BB817">
        <v>0</v>
      </c>
      <c r="BC817">
        <v>0</v>
      </c>
      <c r="BD817">
        <v>0</v>
      </c>
      <c r="BE817">
        <v>0</v>
      </c>
      <c r="BF817">
        <v>0</v>
      </c>
      <c r="BG817">
        <v>0</v>
      </c>
      <c r="BH817">
        <v>0</v>
      </c>
      <c r="BI817">
        <v>0</v>
      </c>
      <c r="BJ817">
        <v>0</v>
      </c>
      <c r="BK817">
        <v>0</v>
      </c>
      <c r="BL817">
        <v>0</v>
      </c>
      <c r="BM817">
        <v>0</v>
      </c>
      <c r="BN817">
        <v>0</v>
      </c>
      <c r="BO817">
        <v>0</v>
      </c>
      <c r="BP817">
        <v>0</v>
      </c>
      <c r="BQ817">
        <v>0</v>
      </c>
      <c r="BR817">
        <v>0</v>
      </c>
      <c r="BS817">
        <v>0</v>
      </c>
      <c r="BT817">
        <v>0</v>
      </c>
      <c r="BU817">
        <v>0</v>
      </c>
      <c r="BV817">
        <v>0</v>
      </c>
      <c r="BW817">
        <v>0</v>
      </c>
      <c r="CX817">
        <f>Y817*Source!I326</f>
        <v>6.0720000000000001E-3</v>
      </c>
      <c r="CY817">
        <f>AB817</f>
        <v>87.17</v>
      </c>
      <c r="CZ817">
        <f>AF817</f>
        <v>87.17</v>
      </c>
      <c r="DA817">
        <f>AJ817</f>
        <v>1</v>
      </c>
      <c r="DB817">
        <f>ROUND((ROUND(AT817*CZ817,2)*1.2*1.15),6)</f>
        <v>13.2342</v>
      </c>
      <c r="DC817">
        <f>ROUND((ROUND(AT817*AG817,2)*1.2*1.15),6)</f>
        <v>1.7664</v>
      </c>
    </row>
    <row r="818" spans="1:107" x14ac:dyDescent="0.2">
      <c r="A818">
        <f>ROW(Source!A326)</f>
        <v>326</v>
      </c>
      <c r="B818">
        <v>76147896</v>
      </c>
      <c r="C818">
        <v>76149224</v>
      </c>
      <c r="D818">
        <v>48906529</v>
      </c>
      <c r="E818">
        <v>1</v>
      </c>
      <c r="F818">
        <v>1</v>
      </c>
      <c r="G818">
        <v>1</v>
      </c>
      <c r="H818">
        <v>3</v>
      </c>
      <c r="I818" t="s">
        <v>958</v>
      </c>
      <c r="J818" t="s">
        <v>959</v>
      </c>
      <c r="K818" t="s">
        <v>960</v>
      </c>
      <c r="L818">
        <v>1348</v>
      </c>
      <c r="N818">
        <v>1009</v>
      </c>
      <c r="O818" t="s">
        <v>362</v>
      </c>
      <c r="P818" t="s">
        <v>362</v>
      </c>
      <c r="Q818">
        <v>1000</v>
      </c>
      <c r="W818">
        <v>0</v>
      </c>
      <c r="X818">
        <v>-10269473</v>
      </c>
      <c r="Y818">
        <v>3.0000000000000001E-3</v>
      </c>
      <c r="AA818">
        <v>5000</v>
      </c>
      <c r="AB818">
        <v>0</v>
      </c>
      <c r="AC818">
        <v>0</v>
      </c>
      <c r="AD818">
        <v>0</v>
      </c>
      <c r="AE818">
        <v>5000</v>
      </c>
      <c r="AF818">
        <v>0</v>
      </c>
      <c r="AG818">
        <v>0</v>
      </c>
      <c r="AH818">
        <v>0</v>
      </c>
      <c r="AI818">
        <v>1</v>
      </c>
      <c r="AJ818">
        <v>1</v>
      </c>
      <c r="AK818">
        <v>1</v>
      </c>
      <c r="AL818">
        <v>1</v>
      </c>
      <c r="AN818">
        <v>0</v>
      </c>
      <c r="AO818">
        <v>1</v>
      </c>
      <c r="AP818">
        <v>0</v>
      </c>
      <c r="AQ818">
        <v>0</v>
      </c>
      <c r="AR818">
        <v>0</v>
      </c>
      <c r="AS818" t="s">
        <v>3</v>
      </c>
      <c r="AT818">
        <v>3.0000000000000001E-3</v>
      </c>
      <c r="AU818" t="s">
        <v>3</v>
      </c>
      <c r="AV818">
        <v>0</v>
      </c>
      <c r="AW818">
        <v>2</v>
      </c>
      <c r="AX818">
        <v>76149239</v>
      </c>
      <c r="AY818">
        <v>1</v>
      </c>
      <c r="AZ818">
        <v>0</v>
      </c>
      <c r="BA818">
        <v>832</v>
      </c>
      <c r="BB818">
        <v>0</v>
      </c>
      <c r="BC818">
        <v>0</v>
      </c>
      <c r="BD818">
        <v>0</v>
      </c>
      <c r="BE818">
        <v>0</v>
      </c>
      <c r="BF818">
        <v>0</v>
      </c>
      <c r="BG818">
        <v>0</v>
      </c>
      <c r="BH818">
        <v>0</v>
      </c>
      <c r="BI818">
        <v>0</v>
      </c>
      <c r="BJ818">
        <v>0</v>
      </c>
      <c r="BK818">
        <v>0</v>
      </c>
      <c r="BL818">
        <v>0</v>
      </c>
      <c r="BM818">
        <v>0</v>
      </c>
      <c r="BN818">
        <v>0</v>
      </c>
      <c r="BO818">
        <v>0</v>
      </c>
      <c r="BP818">
        <v>0</v>
      </c>
      <c r="BQ818">
        <v>0</v>
      </c>
      <c r="BR818">
        <v>0</v>
      </c>
      <c r="BS818">
        <v>0</v>
      </c>
      <c r="BT818">
        <v>0</v>
      </c>
      <c r="BU818">
        <v>0</v>
      </c>
      <c r="BV818">
        <v>0</v>
      </c>
      <c r="BW818">
        <v>0</v>
      </c>
      <c r="CX818">
        <f>Y818*Source!I326</f>
        <v>1.2E-4</v>
      </c>
      <c r="CY818">
        <f>AA818</f>
        <v>5000</v>
      </c>
      <c r="CZ818">
        <f>AE818</f>
        <v>5000</v>
      </c>
      <c r="DA818">
        <f>AI818</f>
        <v>1</v>
      </c>
      <c r="DB818">
        <f>ROUND(ROUND(AT818*CZ818,2),6)</f>
        <v>15</v>
      </c>
      <c r="DC818">
        <f>ROUND(ROUND(AT818*AG818,2),6)</f>
        <v>0</v>
      </c>
    </row>
    <row r="819" spans="1:107" x14ac:dyDescent="0.2">
      <c r="A819">
        <f>ROW(Source!A326)</f>
        <v>326</v>
      </c>
      <c r="B819">
        <v>76147896</v>
      </c>
      <c r="C819">
        <v>76149224</v>
      </c>
      <c r="D819">
        <v>48903217</v>
      </c>
      <c r="E819">
        <v>1</v>
      </c>
      <c r="F819">
        <v>1</v>
      </c>
      <c r="G819">
        <v>1</v>
      </c>
      <c r="H819">
        <v>3</v>
      </c>
      <c r="I819" t="s">
        <v>702</v>
      </c>
      <c r="J819" t="s">
        <v>703</v>
      </c>
      <c r="K819" t="s">
        <v>704</v>
      </c>
      <c r="L819">
        <v>1346</v>
      </c>
      <c r="N819">
        <v>1009</v>
      </c>
      <c r="O819" t="s">
        <v>414</v>
      </c>
      <c r="P819" t="s">
        <v>414</v>
      </c>
      <c r="Q819">
        <v>1</v>
      </c>
      <c r="W819">
        <v>0</v>
      </c>
      <c r="X819">
        <v>-1028395538</v>
      </c>
      <c r="Y819">
        <v>0.8</v>
      </c>
      <c r="AA819">
        <v>28.6</v>
      </c>
      <c r="AB819">
        <v>0</v>
      </c>
      <c r="AC819">
        <v>0</v>
      </c>
      <c r="AD819">
        <v>0</v>
      </c>
      <c r="AE819">
        <v>28.6</v>
      </c>
      <c r="AF819">
        <v>0</v>
      </c>
      <c r="AG819">
        <v>0</v>
      </c>
      <c r="AH819">
        <v>0</v>
      </c>
      <c r="AI819">
        <v>1</v>
      </c>
      <c r="AJ819">
        <v>1</v>
      </c>
      <c r="AK819">
        <v>1</v>
      </c>
      <c r="AL819">
        <v>1</v>
      </c>
      <c r="AN819">
        <v>0</v>
      </c>
      <c r="AO819">
        <v>1</v>
      </c>
      <c r="AP819">
        <v>0</v>
      </c>
      <c r="AQ819">
        <v>0</v>
      </c>
      <c r="AR819">
        <v>0</v>
      </c>
      <c r="AS819" t="s">
        <v>3</v>
      </c>
      <c r="AT819">
        <v>0.8</v>
      </c>
      <c r="AU819" t="s">
        <v>3</v>
      </c>
      <c r="AV819">
        <v>0</v>
      </c>
      <c r="AW819">
        <v>2</v>
      </c>
      <c r="AX819">
        <v>76149240</v>
      </c>
      <c r="AY819">
        <v>1</v>
      </c>
      <c r="AZ819">
        <v>0</v>
      </c>
      <c r="BA819">
        <v>833</v>
      </c>
      <c r="BB819">
        <v>0</v>
      </c>
      <c r="BC819">
        <v>0</v>
      </c>
      <c r="BD819">
        <v>0</v>
      </c>
      <c r="BE819">
        <v>0</v>
      </c>
      <c r="BF819">
        <v>0</v>
      </c>
      <c r="BG819">
        <v>0</v>
      </c>
      <c r="BH819">
        <v>0</v>
      </c>
      <c r="BI819">
        <v>0</v>
      </c>
      <c r="BJ819">
        <v>0</v>
      </c>
      <c r="BK819">
        <v>0</v>
      </c>
      <c r="BL819">
        <v>0</v>
      </c>
      <c r="BM819">
        <v>0</v>
      </c>
      <c r="BN819">
        <v>0</v>
      </c>
      <c r="BO819">
        <v>0</v>
      </c>
      <c r="BP819">
        <v>0</v>
      </c>
      <c r="BQ819">
        <v>0</v>
      </c>
      <c r="BR819">
        <v>0</v>
      </c>
      <c r="BS819">
        <v>0</v>
      </c>
      <c r="BT819">
        <v>0</v>
      </c>
      <c r="BU819">
        <v>0</v>
      </c>
      <c r="BV819">
        <v>0</v>
      </c>
      <c r="BW819">
        <v>0</v>
      </c>
      <c r="CX819">
        <f>Y819*Source!I326</f>
        <v>3.2000000000000001E-2</v>
      </c>
      <c r="CY819">
        <f>AA819</f>
        <v>28.6</v>
      </c>
      <c r="CZ819">
        <f>AE819</f>
        <v>28.6</v>
      </c>
      <c r="DA819">
        <f>AI819</f>
        <v>1</v>
      </c>
      <c r="DB819">
        <f>ROUND(ROUND(AT819*CZ819,2),6)</f>
        <v>22.88</v>
      </c>
      <c r="DC819">
        <f>ROUND(ROUND(AT819*AG819,2),6)</f>
        <v>0</v>
      </c>
    </row>
    <row r="820" spans="1:107" x14ac:dyDescent="0.2">
      <c r="A820">
        <f>ROW(Source!A326)</f>
        <v>326</v>
      </c>
      <c r="B820">
        <v>76147896</v>
      </c>
      <c r="C820">
        <v>76149224</v>
      </c>
      <c r="D820">
        <v>48964953</v>
      </c>
      <c r="E820">
        <v>1</v>
      </c>
      <c r="F820">
        <v>1</v>
      </c>
      <c r="G820">
        <v>1</v>
      </c>
      <c r="H820">
        <v>3</v>
      </c>
      <c r="I820" t="s">
        <v>961</v>
      </c>
      <c r="J820" t="s">
        <v>962</v>
      </c>
      <c r="K820" t="s">
        <v>963</v>
      </c>
      <c r="L820">
        <v>1354</v>
      </c>
      <c r="N820">
        <v>1010</v>
      </c>
      <c r="O820" t="s">
        <v>149</v>
      </c>
      <c r="P820" t="s">
        <v>149</v>
      </c>
      <c r="Q820">
        <v>1</v>
      </c>
      <c r="W820">
        <v>0</v>
      </c>
      <c r="X820">
        <v>1759269740</v>
      </c>
      <c r="Y820">
        <v>102</v>
      </c>
      <c r="AA820">
        <v>3.5</v>
      </c>
      <c r="AB820">
        <v>0</v>
      </c>
      <c r="AC820">
        <v>0</v>
      </c>
      <c r="AD820">
        <v>0</v>
      </c>
      <c r="AE820">
        <v>3.5</v>
      </c>
      <c r="AF820">
        <v>0</v>
      </c>
      <c r="AG820">
        <v>0</v>
      </c>
      <c r="AH820">
        <v>0</v>
      </c>
      <c r="AI820">
        <v>1</v>
      </c>
      <c r="AJ820">
        <v>1</v>
      </c>
      <c r="AK820">
        <v>1</v>
      </c>
      <c r="AL820">
        <v>1</v>
      </c>
      <c r="AN820">
        <v>0</v>
      </c>
      <c r="AO820">
        <v>1</v>
      </c>
      <c r="AP820">
        <v>0</v>
      </c>
      <c r="AQ820">
        <v>0</v>
      </c>
      <c r="AR820">
        <v>0</v>
      </c>
      <c r="AS820" t="s">
        <v>3</v>
      </c>
      <c r="AT820">
        <v>102</v>
      </c>
      <c r="AU820" t="s">
        <v>3</v>
      </c>
      <c r="AV820">
        <v>0</v>
      </c>
      <c r="AW820">
        <v>2</v>
      </c>
      <c r="AX820">
        <v>76149241</v>
      </c>
      <c r="AY820">
        <v>1</v>
      </c>
      <c r="AZ820">
        <v>0</v>
      </c>
      <c r="BA820">
        <v>834</v>
      </c>
      <c r="BB820">
        <v>0</v>
      </c>
      <c r="BC820">
        <v>0</v>
      </c>
      <c r="BD820">
        <v>0</v>
      </c>
      <c r="BE820">
        <v>0</v>
      </c>
      <c r="BF820">
        <v>0</v>
      </c>
      <c r="BG820">
        <v>0</v>
      </c>
      <c r="BH820">
        <v>0</v>
      </c>
      <c r="BI820">
        <v>0</v>
      </c>
      <c r="BJ820">
        <v>0</v>
      </c>
      <c r="BK820">
        <v>0</v>
      </c>
      <c r="BL820">
        <v>0</v>
      </c>
      <c r="BM820">
        <v>0</v>
      </c>
      <c r="BN820">
        <v>0</v>
      </c>
      <c r="BO820">
        <v>0</v>
      </c>
      <c r="BP820">
        <v>0</v>
      </c>
      <c r="BQ820">
        <v>0</v>
      </c>
      <c r="BR820">
        <v>0</v>
      </c>
      <c r="BS820">
        <v>0</v>
      </c>
      <c r="BT820">
        <v>0</v>
      </c>
      <c r="BU820">
        <v>0</v>
      </c>
      <c r="BV820">
        <v>0</v>
      </c>
      <c r="BW820">
        <v>0</v>
      </c>
      <c r="CX820">
        <f>Y820*Source!I326</f>
        <v>4.08</v>
      </c>
      <c r="CY820">
        <f>AA820</f>
        <v>3.5</v>
      </c>
      <c r="CZ820">
        <f>AE820</f>
        <v>3.5</v>
      </c>
      <c r="DA820">
        <f>AI820</f>
        <v>1</v>
      </c>
      <c r="DB820">
        <f>ROUND(ROUND(AT820*CZ820,2),6)</f>
        <v>357</v>
      </c>
      <c r="DC820">
        <f>ROUND(ROUND(AT820*AG820,2),6)</f>
        <v>0</v>
      </c>
    </row>
    <row r="821" spans="1:107" x14ac:dyDescent="0.2">
      <c r="A821">
        <f>ROW(Source!A326)</f>
        <v>326</v>
      </c>
      <c r="B821">
        <v>76147896</v>
      </c>
      <c r="C821">
        <v>76149224</v>
      </c>
      <c r="D821">
        <v>48974791</v>
      </c>
      <c r="E821">
        <v>1</v>
      </c>
      <c r="F821">
        <v>1</v>
      </c>
      <c r="G821">
        <v>1</v>
      </c>
      <c r="H821">
        <v>3</v>
      </c>
      <c r="I821" t="s">
        <v>658</v>
      </c>
      <c r="J821" t="s">
        <v>659</v>
      </c>
      <c r="K821" t="s">
        <v>660</v>
      </c>
      <c r="L821">
        <v>1374</v>
      </c>
      <c r="N821">
        <v>1013</v>
      </c>
      <c r="O821" t="s">
        <v>661</v>
      </c>
      <c r="P821" t="s">
        <v>661</v>
      </c>
      <c r="Q821">
        <v>1</v>
      </c>
      <c r="W821">
        <v>0</v>
      </c>
      <c r="X821">
        <v>-1347562341</v>
      </c>
      <c r="Y821">
        <v>9.0399999999999991</v>
      </c>
      <c r="AA821">
        <v>1</v>
      </c>
      <c r="AB821">
        <v>0</v>
      </c>
      <c r="AC821">
        <v>0</v>
      </c>
      <c r="AD821">
        <v>0</v>
      </c>
      <c r="AE821">
        <v>1</v>
      </c>
      <c r="AF821">
        <v>0</v>
      </c>
      <c r="AG821">
        <v>0</v>
      </c>
      <c r="AH821">
        <v>0</v>
      </c>
      <c r="AI821">
        <v>1</v>
      </c>
      <c r="AJ821">
        <v>1</v>
      </c>
      <c r="AK821">
        <v>1</v>
      </c>
      <c r="AL821">
        <v>1</v>
      </c>
      <c r="AN821">
        <v>0</v>
      </c>
      <c r="AO821">
        <v>1</v>
      </c>
      <c r="AP821">
        <v>0</v>
      </c>
      <c r="AQ821">
        <v>0</v>
      </c>
      <c r="AR821">
        <v>0</v>
      </c>
      <c r="AS821" t="s">
        <v>3</v>
      </c>
      <c r="AT821">
        <v>9.0399999999999991</v>
      </c>
      <c r="AU821" t="s">
        <v>3</v>
      </c>
      <c r="AV821">
        <v>0</v>
      </c>
      <c r="AW821">
        <v>2</v>
      </c>
      <c r="AX821">
        <v>76149242</v>
      </c>
      <c r="AY821">
        <v>1</v>
      </c>
      <c r="AZ821">
        <v>0</v>
      </c>
      <c r="BA821">
        <v>835</v>
      </c>
      <c r="BB821">
        <v>0</v>
      </c>
      <c r="BC821">
        <v>0</v>
      </c>
      <c r="BD821">
        <v>0</v>
      </c>
      <c r="BE821">
        <v>0</v>
      </c>
      <c r="BF821">
        <v>0</v>
      </c>
      <c r="BG821">
        <v>0</v>
      </c>
      <c r="BH821">
        <v>0</v>
      </c>
      <c r="BI821">
        <v>0</v>
      </c>
      <c r="BJ821">
        <v>0</v>
      </c>
      <c r="BK821">
        <v>0</v>
      </c>
      <c r="BL821">
        <v>0</v>
      </c>
      <c r="BM821">
        <v>0</v>
      </c>
      <c r="BN821">
        <v>0</v>
      </c>
      <c r="BO821">
        <v>0</v>
      </c>
      <c r="BP821">
        <v>0</v>
      </c>
      <c r="BQ821">
        <v>0</v>
      </c>
      <c r="BR821">
        <v>0</v>
      </c>
      <c r="BS821">
        <v>0</v>
      </c>
      <c r="BT821">
        <v>0</v>
      </c>
      <c r="BU821">
        <v>0</v>
      </c>
      <c r="BV821">
        <v>0</v>
      </c>
      <c r="BW821">
        <v>0</v>
      </c>
      <c r="CX821">
        <f>Y821*Source!I326</f>
        <v>0.36159999999999998</v>
      </c>
      <c r="CY821">
        <f>AA821</f>
        <v>1</v>
      </c>
      <c r="CZ821">
        <f>AE821</f>
        <v>1</v>
      </c>
      <c r="DA821">
        <f>AI821</f>
        <v>1</v>
      </c>
      <c r="DB821">
        <f>ROUND(ROUND(AT821*CZ821,2),6)</f>
        <v>9.0399999999999991</v>
      </c>
      <c r="DC821">
        <f>ROUND(ROUND(AT821*AG821,2),6)</f>
        <v>0</v>
      </c>
    </row>
    <row r="822" spans="1:107" x14ac:dyDescent="0.2">
      <c r="A822">
        <f>ROW(Source!A327)</f>
        <v>327</v>
      </c>
      <c r="B822">
        <v>76147894</v>
      </c>
      <c r="C822">
        <v>76149224</v>
      </c>
      <c r="D822">
        <v>42326370</v>
      </c>
      <c r="E822">
        <v>1</v>
      </c>
      <c r="F822">
        <v>1</v>
      </c>
      <c r="G822">
        <v>1</v>
      </c>
      <c r="H822">
        <v>1</v>
      </c>
      <c r="I822" t="s">
        <v>662</v>
      </c>
      <c r="J822" t="s">
        <v>3</v>
      </c>
      <c r="K822" t="s">
        <v>663</v>
      </c>
      <c r="L822">
        <v>1369</v>
      </c>
      <c r="N822">
        <v>1013</v>
      </c>
      <c r="O822" t="s">
        <v>623</v>
      </c>
      <c r="P822" t="s">
        <v>623</v>
      </c>
      <c r="Q822">
        <v>1</v>
      </c>
      <c r="W822">
        <v>0</v>
      </c>
      <c r="X822">
        <v>489703996</v>
      </c>
      <c r="Y822">
        <v>64.86</v>
      </c>
      <c r="AA822">
        <v>0</v>
      </c>
      <c r="AB822">
        <v>0</v>
      </c>
      <c r="AC822">
        <v>0</v>
      </c>
      <c r="AD822">
        <v>9.6199999999999992</v>
      </c>
      <c r="AE822">
        <v>0</v>
      </c>
      <c r="AF822">
        <v>0</v>
      </c>
      <c r="AG822">
        <v>0</v>
      </c>
      <c r="AH822">
        <v>9.6199999999999992</v>
      </c>
      <c r="AI822">
        <v>1</v>
      </c>
      <c r="AJ822">
        <v>1</v>
      </c>
      <c r="AK822">
        <v>1</v>
      </c>
      <c r="AL822">
        <v>1</v>
      </c>
      <c r="AN822">
        <v>0</v>
      </c>
      <c r="AO822">
        <v>1</v>
      </c>
      <c r="AP822">
        <v>1</v>
      </c>
      <c r="AQ822">
        <v>0</v>
      </c>
      <c r="AR822">
        <v>0</v>
      </c>
      <c r="AS822" t="s">
        <v>3</v>
      </c>
      <c r="AT822">
        <v>47</v>
      </c>
      <c r="AU822" t="s">
        <v>286</v>
      </c>
      <c r="AV822">
        <v>1</v>
      </c>
      <c r="AW822">
        <v>2</v>
      </c>
      <c r="AX822">
        <v>76149234</v>
      </c>
      <c r="AY822">
        <v>1</v>
      </c>
      <c r="AZ822">
        <v>0</v>
      </c>
      <c r="BA822">
        <v>836</v>
      </c>
      <c r="BB822">
        <v>0</v>
      </c>
      <c r="BC822">
        <v>0</v>
      </c>
      <c r="BD822">
        <v>0</v>
      </c>
      <c r="BE822">
        <v>0</v>
      </c>
      <c r="BF822">
        <v>0</v>
      </c>
      <c r="BG822">
        <v>0</v>
      </c>
      <c r="BH822">
        <v>0</v>
      </c>
      <c r="BI822">
        <v>0</v>
      </c>
      <c r="BJ822">
        <v>0</v>
      </c>
      <c r="BK822">
        <v>0</v>
      </c>
      <c r="BL822">
        <v>0</v>
      </c>
      <c r="BM822">
        <v>0</v>
      </c>
      <c r="BN822">
        <v>0</v>
      </c>
      <c r="BO822">
        <v>0</v>
      </c>
      <c r="BP822">
        <v>0</v>
      </c>
      <c r="BQ822">
        <v>0</v>
      </c>
      <c r="BR822">
        <v>0</v>
      </c>
      <c r="BS822">
        <v>0</v>
      </c>
      <c r="BT822">
        <v>0</v>
      </c>
      <c r="BU822">
        <v>0</v>
      </c>
      <c r="BV822">
        <v>0</v>
      </c>
      <c r="BW822">
        <v>0</v>
      </c>
      <c r="CX822">
        <f>Y822*Source!I327</f>
        <v>2.5943999999999998</v>
      </c>
      <c r="CY822">
        <f>AD822</f>
        <v>9.6199999999999992</v>
      </c>
      <c r="CZ822">
        <f>AH822</f>
        <v>9.6199999999999992</v>
      </c>
      <c r="DA822">
        <f>AL822</f>
        <v>1</v>
      </c>
      <c r="DB822">
        <f>ROUND((ROUND(AT822*CZ822,2)*1.2*1.15),6)</f>
        <v>623.95320000000004</v>
      </c>
      <c r="DC822">
        <f>ROUND((ROUND(AT822*AG822,2)*1.2*1.15),6)</f>
        <v>0</v>
      </c>
    </row>
    <row r="823" spans="1:107" x14ac:dyDescent="0.2">
      <c r="A823">
        <f>ROW(Source!A327)</f>
        <v>327</v>
      </c>
      <c r="B823">
        <v>76147894</v>
      </c>
      <c r="C823">
        <v>76149224</v>
      </c>
      <c r="D823">
        <v>121548</v>
      </c>
      <c r="E823">
        <v>1</v>
      </c>
      <c r="F823">
        <v>1</v>
      </c>
      <c r="G823">
        <v>1</v>
      </c>
      <c r="H823">
        <v>1</v>
      </c>
      <c r="I823" t="s">
        <v>30</v>
      </c>
      <c r="J823" t="s">
        <v>3</v>
      </c>
      <c r="K823" t="s">
        <v>628</v>
      </c>
      <c r="L823">
        <v>608254</v>
      </c>
      <c r="N823">
        <v>1013</v>
      </c>
      <c r="O823" t="s">
        <v>629</v>
      </c>
      <c r="P823" t="s">
        <v>629</v>
      </c>
      <c r="Q823">
        <v>1</v>
      </c>
      <c r="W823">
        <v>0</v>
      </c>
      <c r="X823">
        <v>-185737400</v>
      </c>
      <c r="Y823">
        <v>0.15179999999999999</v>
      </c>
      <c r="AA823">
        <v>0</v>
      </c>
      <c r="AB823">
        <v>0</v>
      </c>
      <c r="AC823">
        <v>0</v>
      </c>
      <c r="AD823">
        <v>0</v>
      </c>
      <c r="AE823">
        <v>0</v>
      </c>
      <c r="AF823">
        <v>0</v>
      </c>
      <c r="AG823">
        <v>0</v>
      </c>
      <c r="AH823">
        <v>0</v>
      </c>
      <c r="AI823">
        <v>1</v>
      </c>
      <c r="AJ823">
        <v>1</v>
      </c>
      <c r="AK823">
        <v>1</v>
      </c>
      <c r="AL823">
        <v>1</v>
      </c>
      <c r="AN823">
        <v>0</v>
      </c>
      <c r="AO823">
        <v>1</v>
      </c>
      <c r="AP823">
        <v>1</v>
      </c>
      <c r="AQ823">
        <v>0</v>
      </c>
      <c r="AR823">
        <v>0</v>
      </c>
      <c r="AS823" t="s">
        <v>3</v>
      </c>
      <c r="AT823">
        <v>0.11</v>
      </c>
      <c r="AU823" t="s">
        <v>286</v>
      </c>
      <c r="AV823">
        <v>2</v>
      </c>
      <c r="AW823">
        <v>2</v>
      </c>
      <c r="AX823">
        <v>76149235</v>
      </c>
      <c r="AY823">
        <v>1</v>
      </c>
      <c r="AZ823">
        <v>0</v>
      </c>
      <c r="BA823">
        <v>837</v>
      </c>
      <c r="BB823">
        <v>0</v>
      </c>
      <c r="BC823">
        <v>0</v>
      </c>
      <c r="BD823">
        <v>0</v>
      </c>
      <c r="BE823">
        <v>0</v>
      </c>
      <c r="BF823">
        <v>0</v>
      </c>
      <c r="BG823">
        <v>0</v>
      </c>
      <c r="BH823">
        <v>0</v>
      </c>
      <c r="BI823">
        <v>0</v>
      </c>
      <c r="BJ823">
        <v>0</v>
      </c>
      <c r="BK823">
        <v>0</v>
      </c>
      <c r="BL823">
        <v>0</v>
      </c>
      <c r="BM823">
        <v>0</v>
      </c>
      <c r="BN823">
        <v>0</v>
      </c>
      <c r="BO823">
        <v>0</v>
      </c>
      <c r="BP823">
        <v>0</v>
      </c>
      <c r="BQ823">
        <v>0</v>
      </c>
      <c r="BR823">
        <v>0</v>
      </c>
      <c r="BS823">
        <v>0</v>
      </c>
      <c r="BT823">
        <v>0</v>
      </c>
      <c r="BU823">
        <v>0</v>
      </c>
      <c r="BV823">
        <v>0</v>
      </c>
      <c r="BW823">
        <v>0</v>
      </c>
      <c r="CX823">
        <f>Y823*Source!I327</f>
        <v>6.0720000000000001E-3</v>
      </c>
      <c r="CY823">
        <f>AD823</f>
        <v>0</v>
      </c>
      <c r="CZ823">
        <f>AH823</f>
        <v>0</v>
      </c>
      <c r="DA823">
        <f>AL823</f>
        <v>1</v>
      </c>
      <c r="DB823">
        <f>ROUND((ROUND(AT823*CZ823,2)*1.2*1.15),6)</f>
        <v>0</v>
      </c>
      <c r="DC823">
        <f>ROUND((ROUND(AT823*AG823,2)*1.2*1.15),6)</f>
        <v>0</v>
      </c>
    </row>
    <row r="824" spans="1:107" x14ac:dyDescent="0.2">
      <c r="A824">
        <f>ROW(Source!A327)</f>
        <v>327</v>
      </c>
      <c r="B824">
        <v>76147894</v>
      </c>
      <c r="C824">
        <v>76149224</v>
      </c>
      <c r="D824">
        <v>48975304</v>
      </c>
      <c r="E824">
        <v>1</v>
      </c>
      <c r="F824">
        <v>1</v>
      </c>
      <c r="G824">
        <v>1</v>
      </c>
      <c r="H824">
        <v>2</v>
      </c>
      <c r="I824" t="s">
        <v>664</v>
      </c>
      <c r="J824" t="s">
        <v>665</v>
      </c>
      <c r="K824" t="s">
        <v>666</v>
      </c>
      <c r="L824">
        <v>1368</v>
      </c>
      <c r="N824">
        <v>1011</v>
      </c>
      <c r="O824" t="s">
        <v>633</v>
      </c>
      <c r="P824" t="s">
        <v>633</v>
      </c>
      <c r="Q824">
        <v>1</v>
      </c>
      <c r="W824">
        <v>0</v>
      </c>
      <c r="X824">
        <v>-1000709144</v>
      </c>
      <c r="Y824">
        <v>0.15179999999999999</v>
      </c>
      <c r="AA824">
        <v>0</v>
      </c>
      <c r="AB824">
        <v>134.65</v>
      </c>
      <c r="AC824">
        <v>13.5</v>
      </c>
      <c r="AD824">
        <v>0</v>
      </c>
      <c r="AE824">
        <v>0</v>
      </c>
      <c r="AF824">
        <v>134.65</v>
      </c>
      <c r="AG824">
        <v>13.5</v>
      </c>
      <c r="AH824">
        <v>0</v>
      </c>
      <c r="AI824">
        <v>1</v>
      </c>
      <c r="AJ824">
        <v>1</v>
      </c>
      <c r="AK824">
        <v>1</v>
      </c>
      <c r="AL824">
        <v>1</v>
      </c>
      <c r="AN824">
        <v>0</v>
      </c>
      <c r="AO824">
        <v>1</v>
      </c>
      <c r="AP824">
        <v>1</v>
      </c>
      <c r="AQ824">
        <v>0</v>
      </c>
      <c r="AR824">
        <v>0</v>
      </c>
      <c r="AS824" t="s">
        <v>3</v>
      </c>
      <c r="AT824">
        <v>0.11</v>
      </c>
      <c r="AU824" t="s">
        <v>286</v>
      </c>
      <c r="AV824">
        <v>0</v>
      </c>
      <c r="AW824">
        <v>2</v>
      </c>
      <c r="AX824">
        <v>76149236</v>
      </c>
      <c r="AY824">
        <v>1</v>
      </c>
      <c r="AZ824">
        <v>0</v>
      </c>
      <c r="BA824">
        <v>838</v>
      </c>
      <c r="BB824">
        <v>0</v>
      </c>
      <c r="BC824">
        <v>0</v>
      </c>
      <c r="BD824">
        <v>0</v>
      </c>
      <c r="BE824">
        <v>0</v>
      </c>
      <c r="BF824">
        <v>0</v>
      </c>
      <c r="BG824">
        <v>0</v>
      </c>
      <c r="BH824">
        <v>0</v>
      </c>
      <c r="BI824">
        <v>0</v>
      </c>
      <c r="BJ824">
        <v>0</v>
      </c>
      <c r="BK824">
        <v>0</v>
      </c>
      <c r="BL824">
        <v>0</v>
      </c>
      <c r="BM824">
        <v>0</v>
      </c>
      <c r="BN824">
        <v>0</v>
      </c>
      <c r="BO824">
        <v>0</v>
      </c>
      <c r="BP824">
        <v>0</v>
      </c>
      <c r="BQ824">
        <v>0</v>
      </c>
      <c r="BR824">
        <v>0</v>
      </c>
      <c r="BS824">
        <v>0</v>
      </c>
      <c r="BT824">
        <v>0</v>
      </c>
      <c r="BU824">
        <v>0</v>
      </c>
      <c r="BV824">
        <v>0</v>
      </c>
      <c r="BW824">
        <v>0</v>
      </c>
      <c r="CX824">
        <f>Y824*Source!I327</f>
        <v>6.0720000000000001E-3</v>
      </c>
      <c r="CY824">
        <f>AB824</f>
        <v>134.65</v>
      </c>
      <c r="CZ824">
        <f>AF824</f>
        <v>134.65</v>
      </c>
      <c r="DA824">
        <f>AJ824</f>
        <v>1</v>
      </c>
      <c r="DB824">
        <f>ROUND((ROUND(AT824*CZ824,2)*1.2*1.15),6)</f>
        <v>20.437799999999999</v>
      </c>
      <c r="DC824">
        <f>ROUND((ROUND(AT824*AG824,2)*1.2*1.15),6)</f>
        <v>2.0562</v>
      </c>
    </row>
    <row r="825" spans="1:107" x14ac:dyDescent="0.2">
      <c r="A825">
        <f>ROW(Source!A327)</f>
        <v>327</v>
      </c>
      <c r="B825">
        <v>76147894</v>
      </c>
      <c r="C825">
        <v>76149224</v>
      </c>
      <c r="D825">
        <v>48975523</v>
      </c>
      <c r="E825">
        <v>1</v>
      </c>
      <c r="F825">
        <v>1</v>
      </c>
      <c r="G825">
        <v>1</v>
      </c>
      <c r="H825">
        <v>2</v>
      </c>
      <c r="I825" t="s">
        <v>854</v>
      </c>
      <c r="J825" t="s">
        <v>855</v>
      </c>
      <c r="K825" t="s">
        <v>856</v>
      </c>
      <c r="L825">
        <v>1368</v>
      </c>
      <c r="N825">
        <v>1011</v>
      </c>
      <c r="O825" t="s">
        <v>633</v>
      </c>
      <c r="P825" t="s">
        <v>633</v>
      </c>
      <c r="Q825">
        <v>1</v>
      </c>
      <c r="W825">
        <v>0</v>
      </c>
      <c r="X825">
        <v>-1871085998</v>
      </c>
      <c r="Y825">
        <v>0.26219999999999993</v>
      </c>
      <c r="AA825">
        <v>0</v>
      </c>
      <c r="AB825">
        <v>8.1</v>
      </c>
      <c r="AC825">
        <v>0</v>
      </c>
      <c r="AD825">
        <v>0</v>
      </c>
      <c r="AE825">
        <v>0</v>
      </c>
      <c r="AF825">
        <v>8.1</v>
      </c>
      <c r="AG825">
        <v>0</v>
      </c>
      <c r="AH825">
        <v>0</v>
      </c>
      <c r="AI825">
        <v>1</v>
      </c>
      <c r="AJ825">
        <v>1</v>
      </c>
      <c r="AK825">
        <v>1</v>
      </c>
      <c r="AL825">
        <v>1</v>
      </c>
      <c r="AN825">
        <v>0</v>
      </c>
      <c r="AO825">
        <v>1</v>
      </c>
      <c r="AP825">
        <v>1</v>
      </c>
      <c r="AQ825">
        <v>0</v>
      </c>
      <c r="AR825">
        <v>0</v>
      </c>
      <c r="AS825" t="s">
        <v>3</v>
      </c>
      <c r="AT825">
        <v>0.19</v>
      </c>
      <c r="AU825" t="s">
        <v>286</v>
      </c>
      <c r="AV825">
        <v>0</v>
      </c>
      <c r="AW825">
        <v>2</v>
      </c>
      <c r="AX825">
        <v>76149237</v>
      </c>
      <c r="AY825">
        <v>1</v>
      </c>
      <c r="AZ825">
        <v>0</v>
      </c>
      <c r="BA825">
        <v>839</v>
      </c>
      <c r="BB825">
        <v>0</v>
      </c>
      <c r="BC825">
        <v>0</v>
      </c>
      <c r="BD825">
        <v>0</v>
      </c>
      <c r="BE825">
        <v>0</v>
      </c>
      <c r="BF825">
        <v>0</v>
      </c>
      <c r="BG825">
        <v>0</v>
      </c>
      <c r="BH825">
        <v>0</v>
      </c>
      <c r="BI825">
        <v>0</v>
      </c>
      <c r="BJ825">
        <v>0</v>
      </c>
      <c r="BK825">
        <v>0</v>
      </c>
      <c r="BL825">
        <v>0</v>
      </c>
      <c r="BM825">
        <v>0</v>
      </c>
      <c r="BN825">
        <v>0</v>
      </c>
      <c r="BO825">
        <v>0</v>
      </c>
      <c r="BP825">
        <v>0</v>
      </c>
      <c r="BQ825">
        <v>0</v>
      </c>
      <c r="BR825">
        <v>0</v>
      </c>
      <c r="BS825">
        <v>0</v>
      </c>
      <c r="BT825">
        <v>0</v>
      </c>
      <c r="BU825">
        <v>0</v>
      </c>
      <c r="BV825">
        <v>0</v>
      </c>
      <c r="BW825">
        <v>0</v>
      </c>
      <c r="CX825">
        <f>Y825*Source!I327</f>
        <v>1.0487999999999997E-2</v>
      </c>
      <c r="CY825">
        <f>AB825</f>
        <v>8.1</v>
      </c>
      <c r="CZ825">
        <f>AF825</f>
        <v>8.1</v>
      </c>
      <c r="DA825">
        <f>AJ825</f>
        <v>1</v>
      </c>
      <c r="DB825">
        <f>ROUND((ROUND(AT825*CZ825,2)*1.2*1.15),6)</f>
        <v>2.1252</v>
      </c>
      <c r="DC825">
        <f>ROUND((ROUND(AT825*AG825,2)*1.2*1.15),6)</f>
        <v>0</v>
      </c>
    </row>
    <row r="826" spans="1:107" x14ac:dyDescent="0.2">
      <c r="A826">
        <f>ROW(Source!A327)</f>
        <v>327</v>
      </c>
      <c r="B826">
        <v>76147894</v>
      </c>
      <c r="C826">
        <v>76149224</v>
      </c>
      <c r="D826">
        <v>48977174</v>
      </c>
      <c r="E826">
        <v>1</v>
      </c>
      <c r="F826">
        <v>1</v>
      </c>
      <c r="G826">
        <v>1</v>
      </c>
      <c r="H826">
        <v>2</v>
      </c>
      <c r="I826" t="s">
        <v>676</v>
      </c>
      <c r="J826" t="s">
        <v>677</v>
      </c>
      <c r="K826" t="s">
        <v>678</v>
      </c>
      <c r="L826">
        <v>1368</v>
      </c>
      <c r="N826">
        <v>1011</v>
      </c>
      <c r="O826" t="s">
        <v>633</v>
      </c>
      <c r="P826" t="s">
        <v>633</v>
      </c>
      <c r="Q826">
        <v>1</v>
      </c>
      <c r="W826">
        <v>0</v>
      </c>
      <c r="X826">
        <v>82797005</v>
      </c>
      <c r="Y826">
        <v>0.15179999999999999</v>
      </c>
      <c r="AA826">
        <v>0</v>
      </c>
      <c r="AB826">
        <v>87.17</v>
      </c>
      <c r="AC826">
        <v>11.6</v>
      </c>
      <c r="AD826">
        <v>0</v>
      </c>
      <c r="AE826">
        <v>0</v>
      </c>
      <c r="AF826">
        <v>87.17</v>
      </c>
      <c r="AG826">
        <v>11.6</v>
      </c>
      <c r="AH826">
        <v>0</v>
      </c>
      <c r="AI826">
        <v>1</v>
      </c>
      <c r="AJ826">
        <v>1</v>
      </c>
      <c r="AK826">
        <v>1</v>
      </c>
      <c r="AL826">
        <v>1</v>
      </c>
      <c r="AN826">
        <v>0</v>
      </c>
      <c r="AO826">
        <v>1</v>
      </c>
      <c r="AP826">
        <v>1</v>
      </c>
      <c r="AQ826">
        <v>0</v>
      </c>
      <c r="AR826">
        <v>0</v>
      </c>
      <c r="AS826" t="s">
        <v>3</v>
      </c>
      <c r="AT826">
        <v>0.11</v>
      </c>
      <c r="AU826" t="s">
        <v>286</v>
      </c>
      <c r="AV826">
        <v>0</v>
      </c>
      <c r="AW826">
        <v>2</v>
      </c>
      <c r="AX826">
        <v>76149238</v>
      </c>
      <c r="AY826">
        <v>1</v>
      </c>
      <c r="AZ826">
        <v>0</v>
      </c>
      <c r="BA826">
        <v>840</v>
      </c>
      <c r="BB826">
        <v>0</v>
      </c>
      <c r="BC826">
        <v>0</v>
      </c>
      <c r="BD826">
        <v>0</v>
      </c>
      <c r="BE826">
        <v>0</v>
      </c>
      <c r="BF826">
        <v>0</v>
      </c>
      <c r="BG826">
        <v>0</v>
      </c>
      <c r="BH826">
        <v>0</v>
      </c>
      <c r="BI826">
        <v>0</v>
      </c>
      <c r="BJ826">
        <v>0</v>
      </c>
      <c r="BK826">
        <v>0</v>
      </c>
      <c r="BL826">
        <v>0</v>
      </c>
      <c r="BM826">
        <v>0</v>
      </c>
      <c r="BN826">
        <v>0</v>
      </c>
      <c r="BO826">
        <v>0</v>
      </c>
      <c r="BP826">
        <v>0</v>
      </c>
      <c r="BQ826">
        <v>0</v>
      </c>
      <c r="BR826">
        <v>0</v>
      </c>
      <c r="BS826">
        <v>0</v>
      </c>
      <c r="BT826">
        <v>0</v>
      </c>
      <c r="BU826">
        <v>0</v>
      </c>
      <c r="BV826">
        <v>0</v>
      </c>
      <c r="BW826">
        <v>0</v>
      </c>
      <c r="CX826">
        <f>Y826*Source!I327</f>
        <v>6.0720000000000001E-3</v>
      </c>
      <c r="CY826">
        <f>AB826</f>
        <v>87.17</v>
      </c>
      <c r="CZ826">
        <f>AF826</f>
        <v>87.17</v>
      </c>
      <c r="DA826">
        <f>AJ826</f>
        <v>1</v>
      </c>
      <c r="DB826">
        <f>ROUND((ROUND(AT826*CZ826,2)*1.2*1.15),6)</f>
        <v>13.2342</v>
      </c>
      <c r="DC826">
        <f>ROUND((ROUND(AT826*AG826,2)*1.2*1.15),6)</f>
        <v>1.7664</v>
      </c>
    </row>
    <row r="827" spans="1:107" x14ac:dyDescent="0.2">
      <c r="A827">
        <f>ROW(Source!A327)</f>
        <v>327</v>
      </c>
      <c r="B827">
        <v>76147894</v>
      </c>
      <c r="C827">
        <v>76149224</v>
      </c>
      <c r="D827">
        <v>48906529</v>
      </c>
      <c r="E827">
        <v>1</v>
      </c>
      <c r="F827">
        <v>1</v>
      </c>
      <c r="G827">
        <v>1</v>
      </c>
      <c r="H827">
        <v>3</v>
      </c>
      <c r="I827" t="s">
        <v>958</v>
      </c>
      <c r="J827" t="s">
        <v>959</v>
      </c>
      <c r="K827" t="s">
        <v>960</v>
      </c>
      <c r="L827">
        <v>1348</v>
      </c>
      <c r="N827">
        <v>1009</v>
      </c>
      <c r="O827" t="s">
        <v>362</v>
      </c>
      <c r="P827" t="s">
        <v>362</v>
      </c>
      <c r="Q827">
        <v>1000</v>
      </c>
      <c r="W827">
        <v>0</v>
      </c>
      <c r="X827">
        <v>-10269473</v>
      </c>
      <c r="Y827">
        <v>3.0000000000000001E-3</v>
      </c>
      <c r="AA827">
        <v>5000</v>
      </c>
      <c r="AB827">
        <v>0</v>
      </c>
      <c r="AC827">
        <v>0</v>
      </c>
      <c r="AD827">
        <v>0</v>
      </c>
      <c r="AE827">
        <v>5000</v>
      </c>
      <c r="AF827">
        <v>0</v>
      </c>
      <c r="AG827">
        <v>0</v>
      </c>
      <c r="AH827">
        <v>0</v>
      </c>
      <c r="AI827">
        <v>1</v>
      </c>
      <c r="AJ827">
        <v>1</v>
      </c>
      <c r="AK827">
        <v>1</v>
      </c>
      <c r="AL827">
        <v>1</v>
      </c>
      <c r="AN827">
        <v>0</v>
      </c>
      <c r="AO827">
        <v>1</v>
      </c>
      <c r="AP827">
        <v>0</v>
      </c>
      <c r="AQ827">
        <v>0</v>
      </c>
      <c r="AR827">
        <v>0</v>
      </c>
      <c r="AS827" t="s">
        <v>3</v>
      </c>
      <c r="AT827">
        <v>3.0000000000000001E-3</v>
      </c>
      <c r="AU827" t="s">
        <v>3</v>
      </c>
      <c r="AV827">
        <v>0</v>
      </c>
      <c r="AW827">
        <v>2</v>
      </c>
      <c r="AX827">
        <v>76149239</v>
      </c>
      <c r="AY827">
        <v>1</v>
      </c>
      <c r="AZ827">
        <v>0</v>
      </c>
      <c r="BA827">
        <v>841</v>
      </c>
      <c r="BB827">
        <v>0</v>
      </c>
      <c r="BC827">
        <v>0</v>
      </c>
      <c r="BD827">
        <v>0</v>
      </c>
      <c r="BE827">
        <v>0</v>
      </c>
      <c r="BF827">
        <v>0</v>
      </c>
      <c r="BG827">
        <v>0</v>
      </c>
      <c r="BH827">
        <v>0</v>
      </c>
      <c r="BI827">
        <v>0</v>
      </c>
      <c r="BJ827">
        <v>0</v>
      </c>
      <c r="BK827">
        <v>0</v>
      </c>
      <c r="BL827">
        <v>0</v>
      </c>
      <c r="BM827">
        <v>0</v>
      </c>
      <c r="BN827">
        <v>0</v>
      </c>
      <c r="BO827">
        <v>0</v>
      </c>
      <c r="BP827">
        <v>0</v>
      </c>
      <c r="BQ827">
        <v>0</v>
      </c>
      <c r="BR827">
        <v>0</v>
      </c>
      <c r="BS827">
        <v>0</v>
      </c>
      <c r="BT827">
        <v>0</v>
      </c>
      <c r="BU827">
        <v>0</v>
      </c>
      <c r="BV827">
        <v>0</v>
      </c>
      <c r="BW827">
        <v>0</v>
      </c>
      <c r="CX827">
        <f>Y827*Source!I327</f>
        <v>1.2E-4</v>
      </c>
      <c r="CY827">
        <f>AA827</f>
        <v>5000</v>
      </c>
      <c r="CZ827">
        <f>AE827</f>
        <v>5000</v>
      </c>
      <c r="DA827">
        <f>AI827</f>
        <v>1</v>
      </c>
      <c r="DB827">
        <f>ROUND(ROUND(AT827*CZ827,2),6)</f>
        <v>15</v>
      </c>
      <c r="DC827">
        <f>ROUND(ROUND(AT827*AG827,2),6)</f>
        <v>0</v>
      </c>
    </row>
    <row r="828" spans="1:107" x14ac:dyDescent="0.2">
      <c r="A828">
        <f>ROW(Source!A327)</f>
        <v>327</v>
      </c>
      <c r="B828">
        <v>76147894</v>
      </c>
      <c r="C828">
        <v>76149224</v>
      </c>
      <c r="D828">
        <v>48903217</v>
      </c>
      <c r="E828">
        <v>1</v>
      </c>
      <c r="F828">
        <v>1</v>
      </c>
      <c r="G828">
        <v>1</v>
      </c>
      <c r="H828">
        <v>3</v>
      </c>
      <c r="I828" t="s">
        <v>702</v>
      </c>
      <c r="J828" t="s">
        <v>703</v>
      </c>
      <c r="K828" t="s">
        <v>704</v>
      </c>
      <c r="L828">
        <v>1346</v>
      </c>
      <c r="N828">
        <v>1009</v>
      </c>
      <c r="O828" t="s">
        <v>414</v>
      </c>
      <c r="P828" t="s">
        <v>414</v>
      </c>
      <c r="Q828">
        <v>1</v>
      </c>
      <c r="W828">
        <v>0</v>
      </c>
      <c r="X828">
        <v>-1028395538</v>
      </c>
      <c r="Y828">
        <v>0.8</v>
      </c>
      <c r="AA828">
        <v>28.6</v>
      </c>
      <c r="AB828">
        <v>0</v>
      </c>
      <c r="AC828">
        <v>0</v>
      </c>
      <c r="AD828">
        <v>0</v>
      </c>
      <c r="AE828">
        <v>28.6</v>
      </c>
      <c r="AF828">
        <v>0</v>
      </c>
      <c r="AG828">
        <v>0</v>
      </c>
      <c r="AH828">
        <v>0</v>
      </c>
      <c r="AI828">
        <v>1</v>
      </c>
      <c r="AJ828">
        <v>1</v>
      </c>
      <c r="AK828">
        <v>1</v>
      </c>
      <c r="AL828">
        <v>1</v>
      </c>
      <c r="AN828">
        <v>0</v>
      </c>
      <c r="AO828">
        <v>1</v>
      </c>
      <c r="AP828">
        <v>0</v>
      </c>
      <c r="AQ828">
        <v>0</v>
      </c>
      <c r="AR828">
        <v>0</v>
      </c>
      <c r="AS828" t="s">
        <v>3</v>
      </c>
      <c r="AT828">
        <v>0.8</v>
      </c>
      <c r="AU828" t="s">
        <v>3</v>
      </c>
      <c r="AV828">
        <v>0</v>
      </c>
      <c r="AW828">
        <v>2</v>
      </c>
      <c r="AX828">
        <v>76149240</v>
      </c>
      <c r="AY828">
        <v>1</v>
      </c>
      <c r="AZ828">
        <v>0</v>
      </c>
      <c r="BA828">
        <v>842</v>
      </c>
      <c r="BB828">
        <v>0</v>
      </c>
      <c r="BC828">
        <v>0</v>
      </c>
      <c r="BD828">
        <v>0</v>
      </c>
      <c r="BE828">
        <v>0</v>
      </c>
      <c r="BF828">
        <v>0</v>
      </c>
      <c r="BG828">
        <v>0</v>
      </c>
      <c r="BH828">
        <v>0</v>
      </c>
      <c r="BI828">
        <v>0</v>
      </c>
      <c r="BJ828">
        <v>0</v>
      </c>
      <c r="BK828">
        <v>0</v>
      </c>
      <c r="BL828">
        <v>0</v>
      </c>
      <c r="BM828">
        <v>0</v>
      </c>
      <c r="BN828">
        <v>0</v>
      </c>
      <c r="BO828">
        <v>0</v>
      </c>
      <c r="BP828">
        <v>0</v>
      </c>
      <c r="BQ828">
        <v>0</v>
      </c>
      <c r="BR828">
        <v>0</v>
      </c>
      <c r="BS828">
        <v>0</v>
      </c>
      <c r="BT828">
        <v>0</v>
      </c>
      <c r="BU828">
        <v>0</v>
      </c>
      <c r="BV828">
        <v>0</v>
      </c>
      <c r="BW828">
        <v>0</v>
      </c>
      <c r="CX828">
        <f>Y828*Source!I327</f>
        <v>3.2000000000000001E-2</v>
      </c>
      <c r="CY828">
        <f>AA828</f>
        <v>28.6</v>
      </c>
      <c r="CZ828">
        <f>AE828</f>
        <v>28.6</v>
      </c>
      <c r="DA828">
        <f>AI828</f>
        <v>1</v>
      </c>
      <c r="DB828">
        <f>ROUND(ROUND(AT828*CZ828,2),6)</f>
        <v>22.88</v>
      </c>
      <c r="DC828">
        <f>ROUND(ROUND(AT828*AG828,2),6)</f>
        <v>0</v>
      </c>
    </row>
    <row r="829" spans="1:107" x14ac:dyDescent="0.2">
      <c r="A829">
        <f>ROW(Source!A327)</f>
        <v>327</v>
      </c>
      <c r="B829">
        <v>76147894</v>
      </c>
      <c r="C829">
        <v>76149224</v>
      </c>
      <c r="D829">
        <v>48964953</v>
      </c>
      <c r="E829">
        <v>1</v>
      </c>
      <c r="F829">
        <v>1</v>
      </c>
      <c r="G829">
        <v>1</v>
      </c>
      <c r="H829">
        <v>3</v>
      </c>
      <c r="I829" t="s">
        <v>961</v>
      </c>
      <c r="J829" t="s">
        <v>962</v>
      </c>
      <c r="K829" t="s">
        <v>963</v>
      </c>
      <c r="L829">
        <v>1354</v>
      </c>
      <c r="N829">
        <v>1010</v>
      </c>
      <c r="O829" t="s">
        <v>149</v>
      </c>
      <c r="P829" t="s">
        <v>149</v>
      </c>
      <c r="Q829">
        <v>1</v>
      </c>
      <c r="W829">
        <v>0</v>
      </c>
      <c r="X829">
        <v>1759269740</v>
      </c>
      <c r="Y829">
        <v>102</v>
      </c>
      <c r="AA829">
        <v>3.5</v>
      </c>
      <c r="AB829">
        <v>0</v>
      </c>
      <c r="AC829">
        <v>0</v>
      </c>
      <c r="AD829">
        <v>0</v>
      </c>
      <c r="AE829">
        <v>3.5</v>
      </c>
      <c r="AF829">
        <v>0</v>
      </c>
      <c r="AG829">
        <v>0</v>
      </c>
      <c r="AH829">
        <v>0</v>
      </c>
      <c r="AI829">
        <v>1</v>
      </c>
      <c r="AJ829">
        <v>1</v>
      </c>
      <c r="AK829">
        <v>1</v>
      </c>
      <c r="AL829">
        <v>1</v>
      </c>
      <c r="AN829">
        <v>0</v>
      </c>
      <c r="AO829">
        <v>1</v>
      </c>
      <c r="AP829">
        <v>0</v>
      </c>
      <c r="AQ829">
        <v>0</v>
      </c>
      <c r="AR829">
        <v>0</v>
      </c>
      <c r="AS829" t="s">
        <v>3</v>
      </c>
      <c r="AT829">
        <v>102</v>
      </c>
      <c r="AU829" t="s">
        <v>3</v>
      </c>
      <c r="AV829">
        <v>0</v>
      </c>
      <c r="AW829">
        <v>2</v>
      </c>
      <c r="AX829">
        <v>76149241</v>
      </c>
      <c r="AY829">
        <v>1</v>
      </c>
      <c r="AZ829">
        <v>0</v>
      </c>
      <c r="BA829">
        <v>843</v>
      </c>
      <c r="BB829">
        <v>0</v>
      </c>
      <c r="BC829">
        <v>0</v>
      </c>
      <c r="BD829">
        <v>0</v>
      </c>
      <c r="BE829">
        <v>0</v>
      </c>
      <c r="BF829">
        <v>0</v>
      </c>
      <c r="BG829">
        <v>0</v>
      </c>
      <c r="BH829">
        <v>0</v>
      </c>
      <c r="BI829">
        <v>0</v>
      </c>
      <c r="BJ829">
        <v>0</v>
      </c>
      <c r="BK829">
        <v>0</v>
      </c>
      <c r="BL829">
        <v>0</v>
      </c>
      <c r="BM829">
        <v>0</v>
      </c>
      <c r="BN829">
        <v>0</v>
      </c>
      <c r="BO829">
        <v>0</v>
      </c>
      <c r="BP829">
        <v>0</v>
      </c>
      <c r="BQ829">
        <v>0</v>
      </c>
      <c r="BR829">
        <v>0</v>
      </c>
      <c r="BS829">
        <v>0</v>
      </c>
      <c r="BT829">
        <v>0</v>
      </c>
      <c r="BU829">
        <v>0</v>
      </c>
      <c r="BV829">
        <v>0</v>
      </c>
      <c r="BW829">
        <v>0</v>
      </c>
      <c r="CX829">
        <f>Y829*Source!I327</f>
        <v>4.08</v>
      </c>
      <c r="CY829">
        <f>AA829</f>
        <v>3.5</v>
      </c>
      <c r="CZ829">
        <f>AE829</f>
        <v>3.5</v>
      </c>
      <c r="DA829">
        <f>AI829</f>
        <v>1</v>
      </c>
      <c r="DB829">
        <f>ROUND(ROUND(AT829*CZ829,2),6)</f>
        <v>357</v>
      </c>
      <c r="DC829">
        <f>ROUND(ROUND(AT829*AG829,2),6)</f>
        <v>0</v>
      </c>
    </row>
    <row r="830" spans="1:107" x14ac:dyDescent="0.2">
      <c r="A830">
        <f>ROW(Source!A327)</f>
        <v>327</v>
      </c>
      <c r="B830">
        <v>76147894</v>
      </c>
      <c r="C830">
        <v>76149224</v>
      </c>
      <c r="D830">
        <v>48974791</v>
      </c>
      <c r="E830">
        <v>1</v>
      </c>
      <c r="F830">
        <v>1</v>
      </c>
      <c r="G830">
        <v>1</v>
      </c>
      <c r="H830">
        <v>3</v>
      </c>
      <c r="I830" t="s">
        <v>658</v>
      </c>
      <c r="J830" t="s">
        <v>659</v>
      </c>
      <c r="K830" t="s">
        <v>660</v>
      </c>
      <c r="L830">
        <v>1374</v>
      </c>
      <c r="N830">
        <v>1013</v>
      </c>
      <c r="O830" t="s">
        <v>661</v>
      </c>
      <c r="P830" t="s">
        <v>661</v>
      </c>
      <c r="Q830">
        <v>1</v>
      </c>
      <c r="W830">
        <v>0</v>
      </c>
      <c r="X830">
        <v>-1347562341</v>
      </c>
      <c r="Y830">
        <v>9.0399999999999991</v>
      </c>
      <c r="AA830">
        <v>1</v>
      </c>
      <c r="AB830">
        <v>0</v>
      </c>
      <c r="AC830">
        <v>0</v>
      </c>
      <c r="AD830">
        <v>0</v>
      </c>
      <c r="AE830">
        <v>1</v>
      </c>
      <c r="AF830">
        <v>0</v>
      </c>
      <c r="AG830">
        <v>0</v>
      </c>
      <c r="AH830">
        <v>0</v>
      </c>
      <c r="AI830">
        <v>1</v>
      </c>
      <c r="AJ830">
        <v>1</v>
      </c>
      <c r="AK830">
        <v>1</v>
      </c>
      <c r="AL830">
        <v>1</v>
      </c>
      <c r="AN830">
        <v>0</v>
      </c>
      <c r="AO830">
        <v>1</v>
      </c>
      <c r="AP830">
        <v>0</v>
      </c>
      <c r="AQ830">
        <v>0</v>
      </c>
      <c r="AR830">
        <v>0</v>
      </c>
      <c r="AS830" t="s">
        <v>3</v>
      </c>
      <c r="AT830">
        <v>9.0399999999999991</v>
      </c>
      <c r="AU830" t="s">
        <v>3</v>
      </c>
      <c r="AV830">
        <v>0</v>
      </c>
      <c r="AW830">
        <v>2</v>
      </c>
      <c r="AX830">
        <v>76149242</v>
      </c>
      <c r="AY830">
        <v>1</v>
      </c>
      <c r="AZ830">
        <v>0</v>
      </c>
      <c r="BA830">
        <v>844</v>
      </c>
      <c r="BB830">
        <v>0</v>
      </c>
      <c r="BC830">
        <v>0</v>
      </c>
      <c r="BD830">
        <v>0</v>
      </c>
      <c r="BE830">
        <v>0</v>
      </c>
      <c r="BF830">
        <v>0</v>
      </c>
      <c r="BG830">
        <v>0</v>
      </c>
      <c r="BH830">
        <v>0</v>
      </c>
      <c r="BI830">
        <v>0</v>
      </c>
      <c r="BJ830">
        <v>0</v>
      </c>
      <c r="BK830">
        <v>0</v>
      </c>
      <c r="BL830">
        <v>0</v>
      </c>
      <c r="BM830">
        <v>0</v>
      </c>
      <c r="BN830">
        <v>0</v>
      </c>
      <c r="BO830">
        <v>0</v>
      </c>
      <c r="BP830">
        <v>0</v>
      </c>
      <c r="BQ830">
        <v>0</v>
      </c>
      <c r="BR830">
        <v>0</v>
      </c>
      <c r="BS830">
        <v>0</v>
      </c>
      <c r="BT830">
        <v>0</v>
      </c>
      <c r="BU830">
        <v>0</v>
      </c>
      <c r="BV830">
        <v>0</v>
      </c>
      <c r="BW830">
        <v>0</v>
      </c>
      <c r="CX830">
        <f>Y830*Source!I327</f>
        <v>0.36159999999999998</v>
      </c>
      <c r="CY830">
        <f>AA830</f>
        <v>1</v>
      </c>
      <c r="CZ830">
        <f>AE830</f>
        <v>1</v>
      </c>
      <c r="DA830">
        <f>AI830</f>
        <v>1</v>
      </c>
      <c r="DB830">
        <f>ROUND(ROUND(AT830*CZ830,2),6)</f>
        <v>9.0399999999999991</v>
      </c>
      <c r="DC830">
        <f>ROUND(ROUND(AT830*AG830,2),6)</f>
        <v>0</v>
      </c>
    </row>
    <row r="831" spans="1:107" x14ac:dyDescent="0.2">
      <c r="A831">
        <f>ROW(Source!A330)</f>
        <v>330</v>
      </c>
      <c r="B831">
        <v>76147896</v>
      </c>
      <c r="C831">
        <v>76149244</v>
      </c>
      <c r="D831">
        <v>42090890</v>
      </c>
      <c r="E831">
        <v>1</v>
      </c>
      <c r="F831">
        <v>1</v>
      </c>
      <c r="G831">
        <v>1</v>
      </c>
      <c r="H831">
        <v>1</v>
      </c>
      <c r="I831" t="s">
        <v>621</v>
      </c>
      <c r="J831" t="s">
        <v>3</v>
      </c>
      <c r="K831" t="s">
        <v>622</v>
      </c>
      <c r="L831">
        <v>1369</v>
      </c>
      <c r="N831">
        <v>1013</v>
      </c>
      <c r="O831" t="s">
        <v>623</v>
      </c>
      <c r="P831" t="s">
        <v>623</v>
      </c>
      <c r="Q831">
        <v>1</v>
      </c>
      <c r="W831">
        <v>0</v>
      </c>
      <c r="X831">
        <v>314467552</v>
      </c>
      <c r="Y831">
        <v>255.02399999999994</v>
      </c>
      <c r="AA831">
        <v>0</v>
      </c>
      <c r="AB831">
        <v>0</v>
      </c>
      <c r="AC831">
        <v>0</v>
      </c>
      <c r="AD831">
        <v>7.8</v>
      </c>
      <c r="AE831">
        <v>0</v>
      </c>
      <c r="AF831">
        <v>0</v>
      </c>
      <c r="AG831">
        <v>0</v>
      </c>
      <c r="AH831">
        <v>7.8</v>
      </c>
      <c r="AI831">
        <v>1</v>
      </c>
      <c r="AJ831">
        <v>1</v>
      </c>
      <c r="AK831">
        <v>1</v>
      </c>
      <c r="AL831">
        <v>1</v>
      </c>
      <c r="AN831">
        <v>0</v>
      </c>
      <c r="AO831">
        <v>1</v>
      </c>
      <c r="AP831">
        <v>1</v>
      </c>
      <c r="AQ831">
        <v>0</v>
      </c>
      <c r="AR831">
        <v>0</v>
      </c>
      <c r="AS831" t="s">
        <v>3</v>
      </c>
      <c r="AT831">
        <v>154</v>
      </c>
      <c r="AU831" t="s">
        <v>336</v>
      </c>
      <c r="AV831">
        <v>1</v>
      </c>
      <c r="AW831">
        <v>2</v>
      </c>
      <c r="AX831">
        <v>76149246</v>
      </c>
      <c r="AY831">
        <v>1</v>
      </c>
      <c r="AZ831">
        <v>0</v>
      </c>
      <c r="BA831">
        <v>845</v>
      </c>
      <c r="BB831">
        <v>0</v>
      </c>
      <c r="BC831">
        <v>0</v>
      </c>
      <c r="BD831">
        <v>0</v>
      </c>
      <c r="BE831">
        <v>0</v>
      </c>
      <c r="BF831">
        <v>0</v>
      </c>
      <c r="BG831">
        <v>0</v>
      </c>
      <c r="BH831">
        <v>0</v>
      </c>
      <c r="BI831">
        <v>0</v>
      </c>
      <c r="BJ831">
        <v>0</v>
      </c>
      <c r="BK831">
        <v>0</v>
      </c>
      <c r="BL831">
        <v>0</v>
      </c>
      <c r="BM831">
        <v>0</v>
      </c>
      <c r="BN831">
        <v>0</v>
      </c>
      <c r="BO831">
        <v>0</v>
      </c>
      <c r="BP831">
        <v>0</v>
      </c>
      <c r="BQ831">
        <v>0</v>
      </c>
      <c r="BR831">
        <v>0</v>
      </c>
      <c r="BS831">
        <v>0</v>
      </c>
      <c r="BT831">
        <v>0</v>
      </c>
      <c r="BU831">
        <v>0</v>
      </c>
      <c r="BV831">
        <v>0</v>
      </c>
      <c r="BW831">
        <v>0</v>
      </c>
      <c r="CX831">
        <f>Y831*Source!I330</f>
        <v>19.585843199999992</v>
      </c>
      <c r="CY831">
        <f t="shared" ref="CY831:CY836" si="125">AD831</f>
        <v>7.8</v>
      </c>
      <c r="CZ831">
        <f t="shared" ref="CZ831:CZ836" si="126">AH831</f>
        <v>7.8</v>
      </c>
      <c r="DA831">
        <f t="shared" ref="DA831:DA836" si="127">AL831</f>
        <v>1</v>
      </c>
      <c r="DB831">
        <f>ROUND((ROUND(AT831*CZ831,2)*1.2*1.15*1.2),6)</f>
        <v>1989.1872000000001</v>
      </c>
      <c r="DC831">
        <f>ROUND((ROUND(AT831*AG831,2)*1.2*1.15*1.2),6)</f>
        <v>0</v>
      </c>
    </row>
    <row r="832" spans="1:107" x14ac:dyDescent="0.2">
      <c r="A832">
        <f>ROW(Source!A331)</f>
        <v>331</v>
      </c>
      <c r="B832">
        <v>76147894</v>
      </c>
      <c r="C832">
        <v>76149244</v>
      </c>
      <c r="D832">
        <v>42090890</v>
      </c>
      <c r="E832">
        <v>1</v>
      </c>
      <c r="F832">
        <v>1</v>
      </c>
      <c r="G832">
        <v>1</v>
      </c>
      <c r="H832">
        <v>1</v>
      </c>
      <c r="I832" t="s">
        <v>621</v>
      </c>
      <c r="J832" t="s">
        <v>3</v>
      </c>
      <c r="K832" t="s">
        <v>622</v>
      </c>
      <c r="L832">
        <v>1369</v>
      </c>
      <c r="N832">
        <v>1013</v>
      </c>
      <c r="O832" t="s">
        <v>623</v>
      </c>
      <c r="P832" t="s">
        <v>623</v>
      </c>
      <c r="Q832">
        <v>1</v>
      </c>
      <c r="W832">
        <v>0</v>
      </c>
      <c r="X832">
        <v>314467552</v>
      </c>
      <c r="Y832">
        <v>255.02399999999994</v>
      </c>
      <c r="AA832">
        <v>0</v>
      </c>
      <c r="AB832">
        <v>0</v>
      </c>
      <c r="AC832">
        <v>0</v>
      </c>
      <c r="AD832">
        <v>7.8</v>
      </c>
      <c r="AE832">
        <v>0</v>
      </c>
      <c r="AF832">
        <v>0</v>
      </c>
      <c r="AG832">
        <v>0</v>
      </c>
      <c r="AH832">
        <v>7.8</v>
      </c>
      <c r="AI832">
        <v>1</v>
      </c>
      <c r="AJ832">
        <v>1</v>
      </c>
      <c r="AK832">
        <v>1</v>
      </c>
      <c r="AL832">
        <v>1</v>
      </c>
      <c r="AN832">
        <v>0</v>
      </c>
      <c r="AO832">
        <v>1</v>
      </c>
      <c r="AP832">
        <v>1</v>
      </c>
      <c r="AQ832">
        <v>0</v>
      </c>
      <c r="AR832">
        <v>0</v>
      </c>
      <c r="AS832" t="s">
        <v>3</v>
      </c>
      <c r="AT832">
        <v>154</v>
      </c>
      <c r="AU832" t="s">
        <v>336</v>
      </c>
      <c r="AV832">
        <v>1</v>
      </c>
      <c r="AW832">
        <v>2</v>
      </c>
      <c r="AX832">
        <v>76149246</v>
      </c>
      <c r="AY832">
        <v>1</v>
      </c>
      <c r="AZ832">
        <v>0</v>
      </c>
      <c r="BA832">
        <v>846</v>
      </c>
      <c r="BB832">
        <v>0</v>
      </c>
      <c r="BC832">
        <v>0</v>
      </c>
      <c r="BD832">
        <v>0</v>
      </c>
      <c r="BE832">
        <v>0</v>
      </c>
      <c r="BF832">
        <v>0</v>
      </c>
      <c r="BG832">
        <v>0</v>
      </c>
      <c r="BH832">
        <v>0</v>
      </c>
      <c r="BI832">
        <v>0</v>
      </c>
      <c r="BJ832">
        <v>0</v>
      </c>
      <c r="BK832">
        <v>0</v>
      </c>
      <c r="BL832">
        <v>0</v>
      </c>
      <c r="BM832">
        <v>0</v>
      </c>
      <c r="BN832">
        <v>0</v>
      </c>
      <c r="BO832">
        <v>0</v>
      </c>
      <c r="BP832">
        <v>0</v>
      </c>
      <c r="BQ832">
        <v>0</v>
      </c>
      <c r="BR832">
        <v>0</v>
      </c>
      <c r="BS832">
        <v>0</v>
      </c>
      <c r="BT832">
        <v>0</v>
      </c>
      <c r="BU832">
        <v>0</v>
      </c>
      <c r="BV832">
        <v>0</v>
      </c>
      <c r="BW832">
        <v>0</v>
      </c>
      <c r="CX832">
        <f>Y832*Source!I331</f>
        <v>19.585843199999992</v>
      </c>
      <c r="CY832">
        <f t="shared" si="125"/>
        <v>7.8</v>
      </c>
      <c r="CZ832">
        <f t="shared" si="126"/>
        <v>7.8</v>
      </c>
      <c r="DA832">
        <f t="shared" si="127"/>
        <v>1</v>
      </c>
      <c r="DB832">
        <f>ROUND((ROUND(AT832*CZ832,2)*1.2*1.15*1.2),6)</f>
        <v>1989.1872000000001</v>
      </c>
      <c r="DC832">
        <f>ROUND((ROUND(AT832*AG832,2)*1.2*1.15*1.2),6)</f>
        <v>0</v>
      </c>
    </row>
    <row r="833" spans="1:107" x14ac:dyDescent="0.2">
      <c r="A833">
        <f>ROW(Source!A332)</f>
        <v>332</v>
      </c>
      <c r="B833">
        <v>76147896</v>
      </c>
      <c r="C833">
        <v>76149247</v>
      </c>
      <c r="D833">
        <v>42097363</v>
      </c>
      <c r="E833">
        <v>1</v>
      </c>
      <c r="F833">
        <v>1</v>
      </c>
      <c r="G833">
        <v>1</v>
      </c>
      <c r="H833">
        <v>1</v>
      </c>
      <c r="I833" t="s">
        <v>624</v>
      </c>
      <c r="J833" t="s">
        <v>3</v>
      </c>
      <c r="K833" t="s">
        <v>625</v>
      </c>
      <c r="L833">
        <v>1369</v>
      </c>
      <c r="N833">
        <v>1013</v>
      </c>
      <c r="O833" t="s">
        <v>623</v>
      </c>
      <c r="P833" t="s">
        <v>623</v>
      </c>
      <c r="Q833">
        <v>1</v>
      </c>
      <c r="W833">
        <v>0</v>
      </c>
      <c r="X833">
        <v>839356441</v>
      </c>
      <c r="Y833">
        <v>160.9632</v>
      </c>
      <c r="AA833">
        <v>0</v>
      </c>
      <c r="AB833">
        <v>0</v>
      </c>
      <c r="AC833">
        <v>0</v>
      </c>
      <c r="AD833">
        <v>7.5</v>
      </c>
      <c r="AE833">
        <v>0</v>
      </c>
      <c r="AF833">
        <v>0</v>
      </c>
      <c r="AG833">
        <v>0</v>
      </c>
      <c r="AH833">
        <v>7.5</v>
      </c>
      <c r="AI833">
        <v>1</v>
      </c>
      <c r="AJ833">
        <v>1</v>
      </c>
      <c r="AK833">
        <v>1</v>
      </c>
      <c r="AL833">
        <v>1</v>
      </c>
      <c r="AN833">
        <v>0</v>
      </c>
      <c r="AO833">
        <v>1</v>
      </c>
      <c r="AP833">
        <v>1</v>
      </c>
      <c r="AQ833">
        <v>0</v>
      </c>
      <c r="AR833">
        <v>0</v>
      </c>
      <c r="AS833" t="s">
        <v>3</v>
      </c>
      <c r="AT833">
        <v>97.2</v>
      </c>
      <c r="AU833" t="s">
        <v>964</v>
      </c>
      <c r="AV833">
        <v>1</v>
      </c>
      <c r="AW833">
        <v>2</v>
      </c>
      <c r="AX833">
        <v>76149249</v>
      </c>
      <c r="AY833">
        <v>1</v>
      </c>
      <c r="AZ833">
        <v>0</v>
      </c>
      <c r="BA833">
        <v>847</v>
      </c>
      <c r="BB833">
        <v>0</v>
      </c>
      <c r="BC833">
        <v>0</v>
      </c>
      <c r="BD833">
        <v>0</v>
      </c>
      <c r="BE833">
        <v>0</v>
      </c>
      <c r="BF833">
        <v>0</v>
      </c>
      <c r="BG833">
        <v>0</v>
      </c>
      <c r="BH833">
        <v>0</v>
      </c>
      <c r="BI833">
        <v>0</v>
      </c>
      <c r="BJ833">
        <v>0</v>
      </c>
      <c r="BK833">
        <v>0</v>
      </c>
      <c r="BL833">
        <v>0</v>
      </c>
      <c r="BM833">
        <v>0</v>
      </c>
      <c r="BN833">
        <v>0</v>
      </c>
      <c r="BO833">
        <v>0</v>
      </c>
      <c r="BP833">
        <v>0</v>
      </c>
      <c r="BQ833">
        <v>0</v>
      </c>
      <c r="BR833">
        <v>0</v>
      </c>
      <c r="BS833">
        <v>0</v>
      </c>
      <c r="BT833">
        <v>0</v>
      </c>
      <c r="BU833">
        <v>0</v>
      </c>
      <c r="BV833">
        <v>0</v>
      </c>
      <c r="BW833">
        <v>0</v>
      </c>
      <c r="CX833">
        <f>Y833*Source!I332</f>
        <v>7.7262336000000005</v>
      </c>
      <c r="CY833">
        <f t="shared" si="125"/>
        <v>7.5</v>
      </c>
      <c r="CZ833">
        <f t="shared" si="126"/>
        <v>7.5</v>
      </c>
      <c r="DA833">
        <f t="shared" si="127"/>
        <v>1</v>
      </c>
      <c r="DB833">
        <f>ROUND((ROUND(AT833*CZ833,2)*1.2*1.15*1.2),6)</f>
        <v>1207.2239999999999</v>
      </c>
      <c r="DC833">
        <f>ROUND((ROUND(AT833*AG833,2)*1.2*1.15*1.2),6)</f>
        <v>0</v>
      </c>
    </row>
    <row r="834" spans="1:107" x14ac:dyDescent="0.2">
      <c r="A834">
        <f>ROW(Source!A333)</f>
        <v>333</v>
      </c>
      <c r="B834">
        <v>76147894</v>
      </c>
      <c r="C834">
        <v>76149247</v>
      </c>
      <c r="D834">
        <v>42097363</v>
      </c>
      <c r="E834">
        <v>1</v>
      </c>
      <c r="F834">
        <v>1</v>
      </c>
      <c r="G834">
        <v>1</v>
      </c>
      <c r="H834">
        <v>1</v>
      </c>
      <c r="I834" t="s">
        <v>624</v>
      </c>
      <c r="J834" t="s">
        <v>3</v>
      </c>
      <c r="K834" t="s">
        <v>625</v>
      </c>
      <c r="L834">
        <v>1369</v>
      </c>
      <c r="N834">
        <v>1013</v>
      </c>
      <c r="O834" t="s">
        <v>623</v>
      </c>
      <c r="P834" t="s">
        <v>623</v>
      </c>
      <c r="Q834">
        <v>1</v>
      </c>
      <c r="W834">
        <v>0</v>
      </c>
      <c r="X834">
        <v>839356441</v>
      </c>
      <c r="Y834">
        <v>160.9632</v>
      </c>
      <c r="AA834">
        <v>0</v>
      </c>
      <c r="AB834">
        <v>0</v>
      </c>
      <c r="AC834">
        <v>0</v>
      </c>
      <c r="AD834">
        <v>7.5</v>
      </c>
      <c r="AE834">
        <v>0</v>
      </c>
      <c r="AF834">
        <v>0</v>
      </c>
      <c r="AG834">
        <v>0</v>
      </c>
      <c r="AH834">
        <v>7.5</v>
      </c>
      <c r="AI834">
        <v>1</v>
      </c>
      <c r="AJ834">
        <v>1</v>
      </c>
      <c r="AK834">
        <v>1</v>
      </c>
      <c r="AL834">
        <v>1</v>
      </c>
      <c r="AN834">
        <v>0</v>
      </c>
      <c r="AO834">
        <v>1</v>
      </c>
      <c r="AP834">
        <v>1</v>
      </c>
      <c r="AQ834">
        <v>0</v>
      </c>
      <c r="AR834">
        <v>0</v>
      </c>
      <c r="AS834" t="s">
        <v>3</v>
      </c>
      <c r="AT834">
        <v>97.2</v>
      </c>
      <c r="AU834" t="s">
        <v>964</v>
      </c>
      <c r="AV834">
        <v>1</v>
      </c>
      <c r="AW834">
        <v>2</v>
      </c>
      <c r="AX834">
        <v>76149249</v>
      </c>
      <c r="AY834">
        <v>1</v>
      </c>
      <c r="AZ834">
        <v>0</v>
      </c>
      <c r="BA834">
        <v>848</v>
      </c>
      <c r="BB834">
        <v>0</v>
      </c>
      <c r="BC834">
        <v>0</v>
      </c>
      <c r="BD834">
        <v>0</v>
      </c>
      <c r="BE834">
        <v>0</v>
      </c>
      <c r="BF834">
        <v>0</v>
      </c>
      <c r="BG834">
        <v>0</v>
      </c>
      <c r="BH834">
        <v>0</v>
      </c>
      <c r="BI834">
        <v>0</v>
      </c>
      <c r="BJ834">
        <v>0</v>
      </c>
      <c r="BK834">
        <v>0</v>
      </c>
      <c r="BL834">
        <v>0</v>
      </c>
      <c r="BM834">
        <v>0</v>
      </c>
      <c r="BN834">
        <v>0</v>
      </c>
      <c r="BO834">
        <v>0</v>
      </c>
      <c r="BP834">
        <v>0</v>
      </c>
      <c r="BQ834">
        <v>0</v>
      </c>
      <c r="BR834">
        <v>0</v>
      </c>
      <c r="BS834">
        <v>0</v>
      </c>
      <c r="BT834">
        <v>0</v>
      </c>
      <c r="BU834">
        <v>0</v>
      </c>
      <c r="BV834">
        <v>0</v>
      </c>
      <c r="BW834">
        <v>0</v>
      </c>
      <c r="CX834">
        <f>Y834*Source!I333</f>
        <v>7.7262336000000005</v>
      </c>
      <c r="CY834">
        <f t="shared" si="125"/>
        <v>7.5</v>
      </c>
      <c r="CZ834">
        <f t="shared" si="126"/>
        <v>7.5</v>
      </c>
      <c r="DA834">
        <f t="shared" si="127"/>
        <v>1</v>
      </c>
      <c r="DB834">
        <f>ROUND((ROUND(AT834*CZ834,2)*1.2*1.15*1.2),6)</f>
        <v>1207.2239999999999</v>
      </c>
      <c r="DC834">
        <f>ROUND((ROUND(AT834*AG834,2)*1.2*1.15*1.2),6)</f>
        <v>0</v>
      </c>
    </row>
    <row r="835" spans="1:107" x14ac:dyDescent="0.2">
      <c r="A835">
        <f>ROW(Source!A334)</f>
        <v>334</v>
      </c>
      <c r="B835">
        <v>76147896</v>
      </c>
      <c r="C835">
        <v>76149250</v>
      </c>
      <c r="D835">
        <v>42092598</v>
      </c>
      <c r="E835">
        <v>1</v>
      </c>
      <c r="F835">
        <v>1</v>
      </c>
      <c r="G835">
        <v>1</v>
      </c>
      <c r="H835">
        <v>1</v>
      </c>
      <c r="I835" t="s">
        <v>626</v>
      </c>
      <c r="J835" t="s">
        <v>3</v>
      </c>
      <c r="K835" t="s">
        <v>627</v>
      </c>
      <c r="L835">
        <v>1369</v>
      </c>
      <c r="N835">
        <v>1013</v>
      </c>
      <c r="O835" t="s">
        <v>623</v>
      </c>
      <c r="P835" t="s">
        <v>623</v>
      </c>
      <c r="Q835">
        <v>1</v>
      </c>
      <c r="W835">
        <v>0</v>
      </c>
      <c r="X835">
        <v>-1468527632</v>
      </c>
      <c r="Y835">
        <v>3.1739999999999995</v>
      </c>
      <c r="AA835">
        <v>0</v>
      </c>
      <c r="AB835">
        <v>0</v>
      </c>
      <c r="AC835">
        <v>0</v>
      </c>
      <c r="AD835">
        <v>8.17</v>
      </c>
      <c r="AE835">
        <v>0</v>
      </c>
      <c r="AF835">
        <v>0</v>
      </c>
      <c r="AG835">
        <v>0</v>
      </c>
      <c r="AH835">
        <v>8.17</v>
      </c>
      <c r="AI835">
        <v>1</v>
      </c>
      <c r="AJ835">
        <v>1</v>
      </c>
      <c r="AK835">
        <v>1</v>
      </c>
      <c r="AL835">
        <v>1</v>
      </c>
      <c r="AN835">
        <v>0</v>
      </c>
      <c r="AO835">
        <v>1</v>
      </c>
      <c r="AP835">
        <v>1</v>
      </c>
      <c r="AQ835">
        <v>0</v>
      </c>
      <c r="AR835">
        <v>0</v>
      </c>
      <c r="AS835" t="s">
        <v>3</v>
      </c>
      <c r="AT835">
        <v>2.2999999999999998</v>
      </c>
      <c r="AU835" t="s">
        <v>286</v>
      </c>
      <c r="AV835">
        <v>1</v>
      </c>
      <c r="AW835">
        <v>2</v>
      </c>
      <c r="AX835">
        <v>76149258</v>
      </c>
      <c r="AY835">
        <v>1</v>
      </c>
      <c r="AZ835">
        <v>0</v>
      </c>
      <c r="BA835">
        <v>849</v>
      </c>
      <c r="BB835">
        <v>0</v>
      </c>
      <c r="BC835">
        <v>0</v>
      </c>
      <c r="BD835">
        <v>0</v>
      </c>
      <c r="BE835">
        <v>0</v>
      </c>
      <c r="BF835">
        <v>0</v>
      </c>
      <c r="BG835">
        <v>0</v>
      </c>
      <c r="BH835">
        <v>0</v>
      </c>
      <c r="BI835">
        <v>0</v>
      </c>
      <c r="BJ835">
        <v>0</v>
      </c>
      <c r="BK835">
        <v>0</v>
      </c>
      <c r="BL835">
        <v>0</v>
      </c>
      <c r="BM835">
        <v>0</v>
      </c>
      <c r="BN835">
        <v>0</v>
      </c>
      <c r="BO835">
        <v>0</v>
      </c>
      <c r="BP835">
        <v>0</v>
      </c>
      <c r="BQ835">
        <v>0</v>
      </c>
      <c r="BR835">
        <v>0</v>
      </c>
      <c r="BS835">
        <v>0</v>
      </c>
      <c r="BT835">
        <v>0</v>
      </c>
      <c r="BU835">
        <v>0</v>
      </c>
      <c r="BV835">
        <v>0</v>
      </c>
      <c r="BW835">
        <v>0</v>
      </c>
      <c r="CX835">
        <f>Y835*Source!I334</f>
        <v>9.141119999999999</v>
      </c>
      <c r="CY835">
        <f t="shared" si="125"/>
        <v>8.17</v>
      </c>
      <c r="CZ835">
        <f t="shared" si="126"/>
        <v>8.17</v>
      </c>
      <c r="DA835">
        <f t="shared" si="127"/>
        <v>1</v>
      </c>
      <c r="DB835">
        <f>ROUND((ROUND(AT835*CZ835,2)*1.2*1.15),6)</f>
        <v>25.930199999999999</v>
      </c>
      <c r="DC835">
        <f>ROUND((ROUND(AT835*AG835,2)*1.2*1.15),6)</f>
        <v>0</v>
      </c>
    </row>
    <row r="836" spans="1:107" x14ac:dyDescent="0.2">
      <c r="A836">
        <f>ROW(Source!A334)</f>
        <v>334</v>
      </c>
      <c r="B836">
        <v>76147896</v>
      </c>
      <c r="C836">
        <v>76149250</v>
      </c>
      <c r="D836">
        <v>121548</v>
      </c>
      <c r="E836">
        <v>1</v>
      </c>
      <c r="F836">
        <v>1</v>
      </c>
      <c r="G836">
        <v>1</v>
      </c>
      <c r="H836">
        <v>1</v>
      </c>
      <c r="I836" t="s">
        <v>30</v>
      </c>
      <c r="J836" t="s">
        <v>3</v>
      </c>
      <c r="K836" t="s">
        <v>628</v>
      </c>
      <c r="L836">
        <v>608254</v>
      </c>
      <c r="N836">
        <v>1013</v>
      </c>
      <c r="O836" t="s">
        <v>629</v>
      </c>
      <c r="P836" t="s">
        <v>629</v>
      </c>
      <c r="Q836">
        <v>1</v>
      </c>
      <c r="W836">
        <v>0</v>
      </c>
      <c r="X836">
        <v>-185737400</v>
      </c>
      <c r="Y836">
        <v>0.40019999999999994</v>
      </c>
      <c r="AA836">
        <v>0</v>
      </c>
      <c r="AB836">
        <v>0</v>
      </c>
      <c r="AC836">
        <v>0</v>
      </c>
      <c r="AD836">
        <v>0</v>
      </c>
      <c r="AE836">
        <v>0</v>
      </c>
      <c r="AF836">
        <v>0</v>
      </c>
      <c r="AG836">
        <v>0</v>
      </c>
      <c r="AH836">
        <v>0</v>
      </c>
      <c r="AI836">
        <v>1</v>
      </c>
      <c r="AJ836">
        <v>1</v>
      </c>
      <c r="AK836">
        <v>1</v>
      </c>
      <c r="AL836">
        <v>1</v>
      </c>
      <c r="AN836">
        <v>0</v>
      </c>
      <c r="AO836">
        <v>1</v>
      </c>
      <c r="AP836">
        <v>1</v>
      </c>
      <c r="AQ836">
        <v>0</v>
      </c>
      <c r="AR836">
        <v>0</v>
      </c>
      <c r="AS836" t="s">
        <v>3</v>
      </c>
      <c r="AT836">
        <v>0.28999999999999998</v>
      </c>
      <c r="AU836" t="s">
        <v>286</v>
      </c>
      <c r="AV836">
        <v>2</v>
      </c>
      <c r="AW836">
        <v>2</v>
      </c>
      <c r="AX836">
        <v>76149259</v>
      </c>
      <c r="AY836">
        <v>1</v>
      </c>
      <c r="AZ836">
        <v>0</v>
      </c>
      <c r="BA836">
        <v>850</v>
      </c>
      <c r="BB836">
        <v>0</v>
      </c>
      <c r="BC836">
        <v>0</v>
      </c>
      <c r="BD836">
        <v>0</v>
      </c>
      <c r="BE836">
        <v>0</v>
      </c>
      <c r="BF836">
        <v>0</v>
      </c>
      <c r="BG836">
        <v>0</v>
      </c>
      <c r="BH836">
        <v>0</v>
      </c>
      <c r="BI836">
        <v>0</v>
      </c>
      <c r="BJ836">
        <v>0</v>
      </c>
      <c r="BK836">
        <v>0</v>
      </c>
      <c r="BL836">
        <v>0</v>
      </c>
      <c r="BM836">
        <v>0</v>
      </c>
      <c r="BN836">
        <v>0</v>
      </c>
      <c r="BO836">
        <v>0</v>
      </c>
      <c r="BP836">
        <v>0</v>
      </c>
      <c r="BQ836">
        <v>0</v>
      </c>
      <c r="BR836">
        <v>0</v>
      </c>
      <c r="BS836">
        <v>0</v>
      </c>
      <c r="BT836">
        <v>0</v>
      </c>
      <c r="BU836">
        <v>0</v>
      </c>
      <c r="BV836">
        <v>0</v>
      </c>
      <c r="BW836">
        <v>0</v>
      </c>
      <c r="CX836">
        <f>Y836*Source!I334</f>
        <v>1.1525759999999998</v>
      </c>
      <c r="CY836">
        <f t="shared" si="125"/>
        <v>0</v>
      </c>
      <c r="CZ836">
        <f t="shared" si="126"/>
        <v>0</v>
      </c>
      <c r="DA836">
        <f t="shared" si="127"/>
        <v>1</v>
      </c>
      <c r="DB836">
        <f>ROUND((ROUND(AT836*CZ836,2)*1.2*1.15),6)</f>
        <v>0</v>
      </c>
      <c r="DC836">
        <f>ROUND((ROUND(AT836*AG836,2)*1.2*1.15),6)</f>
        <v>0</v>
      </c>
    </row>
    <row r="837" spans="1:107" x14ac:dyDescent="0.2">
      <c r="A837">
        <f>ROW(Source!A334)</f>
        <v>334</v>
      </c>
      <c r="B837">
        <v>76147896</v>
      </c>
      <c r="C837">
        <v>76149250</v>
      </c>
      <c r="D837">
        <v>48975479</v>
      </c>
      <c r="E837">
        <v>1</v>
      </c>
      <c r="F837">
        <v>1</v>
      </c>
      <c r="G837">
        <v>1</v>
      </c>
      <c r="H837">
        <v>2</v>
      </c>
      <c r="I837" t="s">
        <v>630</v>
      </c>
      <c r="J837" t="s">
        <v>631</v>
      </c>
      <c r="K837" t="s">
        <v>632</v>
      </c>
      <c r="L837">
        <v>1368</v>
      </c>
      <c r="N837">
        <v>1011</v>
      </c>
      <c r="O837" t="s">
        <v>633</v>
      </c>
      <c r="P837" t="s">
        <v>633</v>
      </c>
      <c r="Q837">
        <v>1</v>
      </c>
      <c r="W837">
        <v>0</v>
      </c>
      <c r="X837">
        <v>994996037</v>
      </c>
      <c r="Y837">
        <v>0.1104</v>
      </c>
      <c r="AA837">
        <v>0</v>
      </c>
      <c r="AB837">
        <v>90.4</v>
      </c>
      <c r="AC837">
        <v>11.6</v>
      </c>
      <c r="AD837">
        <v>0</v>
      </c>
      <c r="AE837">
        <v>0</v>
      </c>
      <c r="AF837">
        <v>90.4</v>
      </c>
      <c r="AG837">
        <v>11.6</v>
      </c>
      <c r="AH837">
        <v>0</v>
      </c>
      <c r="AI837">
        <v>1</v>
      </c>
      <c r="AJ837">
        <v>1</v>
      </c>
      <c r="AK837">
        <v>1</v>
      </c>
      <c r="AL837">
        <v>1</v>
      </c>
      <c r="AN837">
        <v>0</v>
      </c>
      <c r="AO837">
        <v>1</v>
      </c>
      <c r="AP837">
        <v>1</v>
      </c>
      <c r="AQ837">
        <v>0</v>
      </c>
      <c r="AR837">
        <v>0</v>
      </c>
      <c r="AS837" t="s">
        <v>3</v>
      </c>
      <c r="AT837">
        <v>0.08</v>
      </c>
      <c r="AU837" t="s">
        <v>286</v>
      </c>
      <c r="AV837">
        <v>0</v>
      </c>
      <c r="AW837">
        <v>2</v>
      </c>
      <c r="AX837">
        <v>76149260</v>
      </c>
      <c r="AY837">
        <v>1</v>
      </c>
      <c r="AZ837">
        <v>0</v>
      </c>
      <c r="BA837">
        <v>851</v>
      </c>
      <c r="BB837">
        <v>0</v>
      </c>
      <c r="BC837">
        <v>0</v>
      </c>
      <c r="BD837">
        <v>0</v>
      </c>
      <c r="BE837">
        <v>0</v>
      </c>
      <c r="BF837">
        <v>0</v>
      </c>
      <c r="BG837">
        <v>0</v>
      </c>
      <c r="BH837">
        <v>0</v>
      </c>
      <c r="BI837">
        <v>0</v>
      </c>
      <c r="BJ837">
        <v>0</v>
      </c>
      <c r="BK837">
        <v>0</v>
      </c>
      <c r="BL837">
        <v>0</v>
      </c>
      <c r="BM837">
        <v>0</v>
      </c>
      <c r="BN837">
        <v>0</v>
      </c>
      <c r="BO837">
        <v>0</v>
      </c>
      <c r="BP837">
        <v>0</v>
      </c>
      <c r="BQ837">
        <v>0</v>
      </c>
      <c r="BR837">
        <v>0</v>
      </c>
      <c r="BS837">
        <v>0</v>
      </c>
      <c r="BT837">
        <v>0</v>
      </c>
      <c r="BU837">
        <v>0</v>
      </c>
      <c r="BV837">
        <v>0</v>
      </c>
      <c r="BW837">
        <v>0</v>
      </c>
      <c r="CX837">
        <f>Y837*Source!I334</f>
        <v>0.31795199999999996</v>
      </c>
      <c r="CY837">
        <f>AB837</f>
        <v>90.4</v>
      </c>
      <c r="CZ837">
        <f>AF837</f>
        <v>90.4</v>
      </c>
      <c r="DA837">
        <f>AJ837</f>
        <v>1</v>
      </c>
      <c r="DB837">
        <f>ROUND((ROUND(AT837*CZ837,2)*1.2*1.15),6)</f>
        <v>9.9773999999999994</v>
      </c>
      <c r="DC837">
        <f>ROUND((ROUND(AT837*AG837,2)*1.2*1.15),6)</f>
        <v>1.2834000000000001</v>
      </c>
    </row>
    <row r="838" spans="1:107" x14ac:dyDescent="0.2">
      <c r="A838">
        <f>ROW(Source!A334)</f>
        <v>334</v>
      </c>
      <c r="B838">
        <v>76147896</v>
      </c>
      <c r="C838">
        <v>76149250</v>
      </c>
      <c r="D838">
        <v>48975561</v>
      </c>
      <c r="E838">
        <v>1</v>
      </c>
      <c r="F838">
        <v>1</v>
      </c>
      <c r="G838">
        <v>1</v>
      </c>
      <c r="H838">
        <v>2</v>
      </c>
      <c r="I838" t="s">
        <v>634</v>
      </c>
      <c r="J838" t="s">
        <v>635</v>
      </c>
      <c r="K838" t="s">
        <v>636</v>
      </c>
      <c r="L838">
        <v>1368</v>
      </c>
      <c r="N838">
        <v>1011</v>
      </c>
      <c r="O838" t="s">
        <v>633</v>
      </c>
      <c r="P838" t="s">
        <v>633</v>
      </c>
      <c r="Q838">
        <v>1</v>
      </c>
      <c r="W838">
        <v>0</v>
      </c>
      <c r="X838">
        <v>-11430276</v>
      </c>
      <c r="Y838">
        <v>0.2898</v>
      </c>
      <c r="AA838">
        <v>0</v>
      </c>
      <c r="AB838">
        <v>90</v>
      </c>
      <c r="AC838">
        <v>10.06</v>
      </c>
      <c r="AD838">
        <v>0</v>
      </c>
      <c r="AE838">
        <v>0</v>
      </c>
      <c r="AF838">
        <v>90</v>
      </c>
      <c r="AG838">
        <v>10.06</v>
      </c>
      <c r="AH838">
        <v>0</v>
      </c>
      <c r="AI838">
        <v>1</v>
      </c>
      <c r="AJ838">
        <v>1</v>
      </c>
      <c r="AK838">
        <v>1</v>
      </c>
      <c r="AL838">
        <v>1</v>
      </c>
      <c r="AN838">
        <v>0</v>
      </c>
      <c r="AO838">
        <v>1</v>
      </c>
      <c r="AP838">
        <v>1</v>
      </c>
      <c r="AQ838">
        <v>0</v>
      </c>
      <c r="AR838">
        <v>0</v>
      </c>
      <c r="AS838" t="s">
        <v>3</v>
      </c>
      <c r="AT838">
        <v>0.21</v>
      </c>
      <c r="AU838" t="s">
        <v>286</v>
      </c>
      <c r="AV838">
        <v>0</v>
      </c>
      <c r="AW838">
        <v>2</v>
      </c>
      <c r="AX838">
        <v>76149261</v>
      </c>
      <c r="AY838">
        <v>1</v>
      </c>
      <c r="AZ838">
        <v>0</v>
      </c>
      <c r="BA838">
        <v>852</v>
      </c>
      <c r="BB838">
        <v>0</v>
      </c>
      <c r="BC838">
        <v>0</v>
      </c>
      <c r="BD838">
        <v>0</v>
      </c>
      <c r="BE838">
        <v>0</v>
      </c>
      <c r="BF838">
        <v>0</v>
      </c>
      <c r="BG838">
        <v>0</v>
      </c>
      <c r="BH838">
        <v>0</v>
      </c>
      <c r="BI838">
        <v>0</v>
      </c>
      <c r="BJ838">
        <v>0</v>
      </c>
      <c r="BK838">
        <v>0</v>
      </c>
      <c r="BL838">
        <v>0</v>
      </c>
      <c r="BM838">
        <v>0</v>
      </c>
      <c r="BN838">
        <v>0</v>
      </c>
      <c r="BO838">
        <v>0</v>
      </c>
      <c r="BP838">
        <v>0</v>
      </c>
      <c r="BQ838">
        <v>0</v>
      </c>
      <c r="BR838">
        <v>0</v>
      </c>
      <c r="BS838">
        <v>0</v>
      </c>
      <c r="BT838">
        <v>0</v>
      </c>
      <c r="BU838">
        <v>0</v>
      </c>
      <c r="BV838">
        <v>0</v>
      </c>
      <c r="BW838">
        <v>0</v>
      </c>
      <c r="CX838">
        <f>Y838*Source!I334</f>
        <v>0.83462399999999992</v>
      </c>
      <c r="CY838">
        <f>AB838</f>
        <v>90</v>
      </c>
      <c r="CZ838">
        <f>AF838</f>
        <v>90</v>
      </c>
      <c r="DA838">
        <f>AJ838</f>
        <v>1</v>
      </c>
      <c r="DB838">
        <f>ROUND((ROUND(AT838*CZ838,2)*1.2*1.15),6)</f>
        <v>26.082000000000001</v>
      </c>
      <c r="DC838">
        <f>ROUND((ROUND(AT838*AG838,2)*1.2*1.15),6)</f>
        <v>2.9117999999999999</v>
      </c>
    </row>
    <row r="839" spans="1:107" x14ac:dyDescent="0.2">
      <c r="A839">
        <f>ROW(Source!A334)</f>
        <v>334</v>
      </c>
      <c r="B839">
        <v>76147896</v>
      </c>
      <c r="C839">
        <v>76149250</v>
      </c>
      <c r="D839">
        <v>48976906</v>
      </c>
      <c r="E839">
        <v>1</v>
      </c>
      <c r="F839">
        <v>1</v>
      </c>
      <c r="G839">
        <v>1</v>
      </c>
      <c r="H839">
        <v>2</v>
      </c>
      <c r="I839" t="s">
        <v>637</v>
      </c>
      <c r="J839" t="s">
        <v>638</v>
      </c>
      <c r="K839" t="s">
        <v>639</v>
      </c>
      <c r="L839">
        <v>1368</v>
      </c>
      <c r="N839">
        <v>1011</v>
      </c>
      <c r="O839" t="s">
        <v>633</v>
      </c>
      <c r="P839" t="s">
        <v>633</v>
      </c>
      <c r="Q839">
        <v>1</v>
      </c>
      <c r="W839">
        <v>0</v>
      </c>
      <c r="X839">
        <v>-2066592261</v>
      </c>
      <c r="Y839">
        <v>0.5796</v>
      </c>
      <c r="AA839">
        <v>0</v>
      </c>
      <c r="AB839">
        <v>0.55000000000000004</v>
      </c>
      <c r="AC839">
        <v>0</v>
      </c>
      <c r="AD839">
        <v>0</v>
      </c>
      <c r="AE839">
        <v>0</v>
      </c>
      <c r="AF839">
        <v>0.55000000000000004</v>
      </c>
      <c r="AG839">
        <v>0</v>
      </c>
      <c r="AH839">
        <v>0</v>
      </c>
      <c r="AI839">
        <v>1</v>
      </c>
      <c r="AJ839">
        <v>1</v>
      </c>
      <c r="AK839">
        <v>1</v>
      </c>
      <c r="AL839">
        <v>1</v>
      </c>
      <c r="AN839">
        <v>0</v>
      </c>
      <c r="AO839">
        <v>1</v>
      </c>
      <c r="AP839">
        <v>1</v>
      </c>
      <c r="AQ839">
        <v>0</v>
      </c>
      <c r="AR839">
        <v>0</v>
      </c>
      <c r="AS839" t="s">
        <v>3</v>
      </c>
      <c r="AT839">
        <v>0.42</v>
      </c>
      <c r="AU839" t="s">
        <v>286</v>
      </c>
      <c r="AV839">
        <v>0</v>
      </c>
      <c r="AW839">
        <v>2</v>
      </c>
      <c r="AX839">
        <v>76149262</v>
      </c>
      <c r="AY839">
        <v>1</v>
      </c>
      <c r="AZ839">
        <v>0</v>
      </c>
      <c r="BA839">
        <v>853</v>
      </c>
      <c r="BB839">
        <v>0</v>
      </c>
      <c r="BC839">
        <v>0</v>
      </c>
      <c r="BD839">
        <v>0</v>
      </c>
      <c r="BE839">
        <v>0</v>
      </c>
      <c r="BF839">
        <v>0</v>
      </c>
      <c r="BG839">
        <v>0</v>
      </c>
      <c r="BH839">
        <v>0</v>
      </c>
      <c r="BI839">
        <v>0</v>
      </c>
      <c r="BJ839">
        <v>0</v>
      </c>
      <c r="BK839">
        <v>0</v>
      </c>
      <c r="BL839">
        <v>0</v>
      </c>
      <c r="BM839">
        <v>0</v>
      </c>
      <c r="BN839">
        <v>0</v>
      </c>
      <c r="BO839">
        <v>0</v>
      </c>
      <c r="BP839">
        <v>0</v>
      </c>
      <c r="BQ839">
        <v>0</v>
      </c>
      <c r="BR839">
        <v>0</v>
      </c>
      <c r="BS839">
        <v>0</v>
      </c>
      <c r="BT839">
        <v>0</v>
      </c>
      <c r="BU839">
        <v>0</v>
      </c>
      <c r="BV839">
        <v>0</v>
      </c>
      <c r="BW839">
        <v>0</v>
      </c>
      <c r="CX839">
        <f>Y839*Source!I334</f>
        <v>1.6692479999999998</v>
      </c>
      <c r="CY839">
        <f>AB839</f>
        <v>0.55000000000000004</v>
      </c>
      <c r="CZ839">
        <f>AF839</f>
        <v>0.55000000000000004</v>
      </c>
      <c r="DA839">
        <f>AJ839</f>
        <v>1</v>
      </c>
      <c r="DB839">
        <f>ROUND((ROUND(AT839*CZ839,2)*1.2*1.15),6)</f>
        <v>0.31740000000000002</v>
      </c>
      <c r="DC839">
        <f>ROUND((ROUND(AT839*AG839,2)*1.2*1.15),6)</f>
        <v>0</v>
      </c>
    </row>
    <row r="840" spans="1:107" x14ac:dyDescent="0.2">
      <c r="A840">
        <f>ROW(Source!A334)</f>
        <v>334</v>
      </c>
      <c r="B840">
        <v>76147896</v>
      </c>
      <c r="C840">
        <v>76149250</v>
      </c>
      <c r="D840">
        <v>48945934</v>
      </c>
      <c r="E840">
        <v>1</v>
      </c>
      <c r="F840">
        <v>1</v>
      </c>
      <c r="G840">
        <v>1</v>
      </c>
      <c r="H840">
        <v>3</v>
      </c>
      <c r="I840" t="s">
        <v>640</v>
      </c>
      <c r="J840" t="s">
        <v>641</v>
      </c>
      <c r="K840" t="s">
        <v>642</v>
      </c>
      <c r="L840">
        <v>1339</v>
      </c>
      <c r="N840">
        <v>1007</v>
      </c>
      <c r="O840" t="s">
        <v>643</v>
      </c>
      <c r="P840" t="s">
        <v>643</v>
      </c>
      <c r="Q840">
        <v>1</v>
      </c>
      <c r="W840">
        <v>0</v>
      </c>
      <c r="X840">
        <v>-352540104</v>
      </c>
      <c r="Y840">
        <v>1.2</v>
      </c>
      <c r="AA840">
        <v>59.99</v>
      </c>
      <c r="AB840">
        <v>0</v>
      </c>
      <c r="AC840">
        <v>0</v>
      </c>
      <c r="AD840">
        <v>0</v>
      </c>
      <c r="AE840">
        <v>59.99</v>
      </c>
      <c r="AF840">
        <v>0</v>
      </c>
      <c r="AG840">
        <v>0</v>
      </c>
      <c r="AH840">
        <v>0</v>
      </c>
      <c r="AI840">
        <v>1</v>
      </c>
      <c r="AJ840">
        <v>1</v>
      </c>
      <c r="AK840">
        <v>1</v>
      </c>
      <c r="AL840">
        <v>1</v>
      </c>
      <c r="AN840">
        <v>0</v>
      </c>
      <c r="AO840">
        <v>1</v>
      </c>
      <c r="AP840">
        <v>0</v>
      </c>
      <c r="AQ840">
        <v>0</v>
      </c>
      <c r="AR840">
        <v>0</v>
      </c>
      <c r="AS840" t="s">
        <v>3</v>
      </c>
      <c r="AT840">
        <v>1.2</v>
      </c>
      <c r="AU840" t="s">
        <v>3</v>
      </c>
      <c r="AV840">
        <v>0</v>
      </c>
      <c r="AW840">
        <v>2</v>
      </c>
      <c r="AX840">
        <v>76149263</v>
      </c>
      <c r="AY840">
        <v>1</v>
      </c>
      <c r="AZ840">
        <v>0</v>
      </c>
      <c r="BA840">
        <v>854</v>
      </c>
      <c r="BB840">
        <v>0</v>
      </c>
      <c r="BC840">
        <v>0</v>
      </c>
      <c r="BD840">
        <v>0</v>
      </c>
      <c r="BE840">
        <v>0</v>
      </c>
      <c r="BF840">
        <v>0</v>
      </c>
      <c r="BG840">
        <v>0</v>
      </c>
      <c r="BH840">
        <v>0</v>
      </c>
      <c r="BI840">
        <v>0</v>
      </c>
      <c r="BJ840">
        <v>0</v>
      </c>
      <c r="BK840">
        <v>0</v>
      </c>
      <c r="BL840">
        <v>0</v>
      </c>
      <c r="BM840">
        <v>0</v>
      </c>
      <c r="BN840">
        <v>0</v>
      </c>
      <c r="BO840">
        <v>0</v>
      </c>
      <c r="BP840">
        <v>0</v>
      </c>
      <c r="BQ840">
        <v>0</v>
      </c>
      <c r="BR840">
        <v>0</v>
      </c>
      <c r="BS840">
        <v>0</v>
      </c>
      <c r="BT840">
        <v>0</v>
      </c>
      <c r="BU840">
        <v>0</v>
      </c>
      <c r="BV840">
        <v>0</v>
      </c>
      <c r="BW840">
        <v>0</v>
      </c>
      <c r="CX840">
        <f>Y840*Source!I334</f>
        <v>3.456</v>
      </c>
      <c r="CY840">
        <f>AA840</f>
        <v>59.99</v>
      </c>
      <c r="CZ840">
        <f>AE840</f>
        <v>59.99</v>
      </c>
      <c r="DA840">
        <f>AI840</f>
        <v>1</v>
      </c>
      <c r="DB840">
        <f>ROUND(ROUND(AT840*CZ840,2),6)</f>
        <v>71.989999999999995</v>
      </c>
      <c r="DC840">
        <f>ROUND(ROUND(AT840*AG840,2),6)</f>
        <v>0</v>
      </c>
    </row>
    <row r="841" spans="1:107" x14ac:dyDescent="0.2">
      <c r="A841">
        <f>ROW(Source!A334)</f>
        <v>334</v>
      </c>
      <c r="B841">
        <v>76147896</v>
      </c>
      <c r="C841">
        <v>76149250</v>
      </c>
      <c r="D841">
        <v>48946351</v>
      </c>
      <c r="E841">
        <v>1</v>
      </c>
      <c r="F841">
        <v>1</v>
      </c>
      <c r="G841">
        <v>1</v>
      </c>
      <c r="H841">
        <v>3</v>
      </c>
      <c r="I841" t="s">
        <v>644</v>
      </c>
      <c r="J841" t="s">
        <v>645</v>
      </c>
      <c r="K841" t="s">
        <v>646</v>
      </c>
      <c r="L841">
        <v>1339</v>
      </c>
      <c r="N841">
        <v>1007</v>
      </c>
      <c r="O841" t="s">
        <v>643</v>
      </c>
      <c r="P841" t="s">
        <v>643</v>
      </c>
      <c r="Q841">
        <v>1</v>
      </c>
      <c r="W841">
        <v>0</v>
      </c>
      <c r="X841">
        <v>-1689240429</v>
      </c>
      <c r="Y841">
        <v>0.15</v>
      </c>
      <c r="AA841">
        <v>2.44</v>
      </c>
      <c r="AB841">
        <v>0</v>
      </c>
      <c r="AC841">
        <v>0</v>
      </c>
      <c r="AD841">
        <v>0</v>
      </c>
      <c r="AE841">
        <v>2.44</v>
      </c>
      <c r="AF841">
        <v>0</v>
      </c>
      <c r="AG841">
        <v>0</v>
      </c>
      <c r="AH841">
        <v>0</v>
      </c>
      <c r="AI841">
        <v>1</v>
      </c>
      <c r="AJ841">
        <v>1</v>
      </c>
      <c r="AK841">
        <v>1</v>
      </c>
      <c r="AL841">
        <v>1</v>
      </c>
      <c r="AN841">
        <v>0</v>
      </c>
      <c r="AO841">
        <v>1</v>
      </c>
      <c r="AP841">
        <v>0</v>
      </c>
      <c r="AQ841">
        <v>0</v>
      </c>
      <c r="AR841">
        <v>0</v>
      </c>
      <c r="AS841" t="s">
        <v>3</v>
      </c>
      <c r="AT841">
        <v>0.15</v>
      </c>
      <c r="AU841" t="s">
        <v>3</v>
      </c>
      <c r="AV841">
        <v>0</v>
      </c>
      <c r="AW841">
        <v>2</v>
      </c>
      <c r="AX841">
        <v>76149264</v>
      </c>
      <c r="AY841">
        <v>1</v>
      </c>
      <c r="AZ841">
        <v>0</v>
      </c>
      <c r="BA841">
        <v>855</v>
      </c>
      <c r="BB841">
        <v>0</v>
      </c>
      <c r="BC841">
        <v>0</v>
      </c>
      <c r="BD841">
        <v>0</v>
      </c>
      <c r="BE841">
        <v>0</v>
      </c>
      <c r="BF841">
        <v>0</v>
      </c>
      <c r="BG841">
        <v>0</v>
      </c>
      <c r="BH841">
        <v>0</v>
      </c>
      <c r="BI841">
        <v>0</v>
      </c>
      <c r="BJ841">
        <v>0</v>
      </c>
      <c r="BK841">
        <v>0</v>
      </c>
      <c r="BL841">
        <v>0</v>
      </c>
      <c r="BM841">
        <v>0</v>
      </c>
      <c r="BN841">
        <v>0</v>
      </c>
      <c r="BO841">
        <v>0</v>
      </c>
      <c r="BP841">
        <v>0</v>
      </c>
      <c r="BQ841">
        <v>0</v>
      </c>
      <c r="BR841">
        <v>0</v>
      </c>
      <c r="BS841">
        <v>0</v>
      </c>
      <c r="BT841">
        <v>0</v>
      </c>
      <c r="BU841">
        <v>0</v>
      </c>
      <c r="BV841">
        <v>0</v>
      </c>
      <c r="BW841">
        <v>0</v>
      </c>
      <c r="CX841">
        <f>Y841*Source!I334</f>
        <v>0.432</v>
      </c>
      <c r="CY841">
        <f>AA841</f>
        <v>2.44</v>
      </c>
      <c r="CZ841">
        <f>AE841</f>
        <v>2.44</v>
      </c>
      <c r="DA841">
        <f>AI841</f>
        <v>1</v>
      </c>
      <c r="DB841">
        <f>ROUND(ROUND(AT841*CZ841,2),6)</f>
        <v>0.37</v>
      </c>
      <c r="DC841">
        <f>ROUND(ROUND(AT841*AG841,2),6)</f>
        <v>0</v>
      </c>
    </row>
    <row r="842" spans="1:107" x14ac:dyDescent="0.2">
      <c r="A842">
        <f>ROW(Source!A335)</f>
        <v>335</v>
      </c>
      <c r="B842">
        <v>76147894</v>
      </c>
      <c r="C842">
        <v>76149250</v>
      </c>
      <c r="D842">
        <v>42092598</v>
      </c>
      <c r="E842">
        <v>1</v>
      </c>
      <c r="F842">
        <v>1</v>
      </c>
      <c r="G842">
        <v>1</v>
      </c>
      <c r="H842">
        <v>1</v>
      </c>
      <c r="I842" t="s">
        <v>626</v>
      </c>
      <c r="J842" t="s">
        <v>3</v>
      </c>
      <c r="K842" t="s">
        <v>627</v>
      </c>
      <c r="L842">
        <v>1369</v>
      </c>
      <c r="N842">
        <v>1013</v>
      </c>
      <c r="O842" t="s">
        <v>623</v>
      </c>
      <c r="P842" t="s">
        <v>623</v>
      </c>
      <c r="Q842">
        <v>1</v>
      </c>
      <c r="W842">
        <v>0</v>
      </c>
      <c r="X842">
        <v>-1468527632</v>
      </c>
      <c r="Y842">
        <v>3.1739999999999995</v>
      </c>
      <c r="AA842">
        <v>0</v>
      </c>
      <c r="AB842">
        <v>0</v>
      </c>
      <c r="AC842">
        <v>0</v>
      </c>
      <c r="AD842">
        <v>8.17</v>
      </c>
      <c r="AE842">
        <v>0</v>
      </c>
      <c r="AF842">
        <v>0</v>
      </c>
      <c r="AG842">
        <v>0</v>
      </c>
      <c r="AH842">
        <v>8.17</v>
      </c>
      <c r="AI842">
        <v>1</v>
      </c>
      <c r="AJ842">
        <v>1</v>
      </c>
      <c r="AK842">
        <v>1</v>
      </c>
      <c r="AL842">
        <v>1</v>
      </c>
      <c r="AN842">
        <v>0</v>
      </c>
      <c r="AO842">
        <v>1</v>
      </c>
      <c r="AP842">
        <v>1</v>
      </c>
      <c r="AQ842">
        <v>0</v>
      </c>
      <c r="AR842">
        <v>0</v>
      </c>
      <c r="AS842" t="s">
        <v>3</v>
      </c>
      <c r="AT842">
        <v>2.2999999999999998</v>
      </c>
      <c r="AU842" t="s">
        <v>286</v>
      </c>
      <c r="AV842">
        <v>1</v>
      </c>
      <c r="AW842">
        <v>2</v>
      </c>
      <c r="AX842">
        <v>76149258</v>
      </c>
      <c r="AY842">
        <v>1</v>
      </c>
      <c r="AZ842">
        <v>0</v>
      </c>
      <c r="BA842">
        <v>856</v>
      </c>
      <c r="BB842">
        <v>0</v>
      </c>
      <c r="BC842">
        <v>0</v>
      </c>
      <c r="BD842">
        <v>0</v>
      </c>
      <c r="BE842">
        <v>0</v>
      </c>
      <c r="BF842">
        <v>0</v>
      </c>
      <c r="BG842">
        <v>0</v>
      </c>
      <c r="BH842">
        <v>0</v>
      </c>
      <c r="BI842">
        <v>0</v>
      </c>
      <c r="BJ842">
        <v>0</v>
      </c>
      <c r="BK842">
        <v>0</v>
      </c>
      <c r="BL842">
        <v>0</v>
      </c>
      <c r="BM842">
        <v>0</v>
      </c>
      <c r="BN842">
        <v>0</v>
      </c>
      <c r="BO842">
        <v>0</v>
      </c>
      <c r="BP842">
        <v>0</v>
      </c>
      <c r="BQ842">
        <v>0</v>
      </c>
      <c r="BR842">
        <v>0</v>
      </c>
      <c r="BS842">
        <v>0</v>
      </c>
      <c r="BT842">
        <v>0</v>
      </c>
      <c r="BU842">
        <v>0</v>
      </c>
      <c r="BV842">
        <v>0</v>
      </c>
      <c r="BW842">
        <v>0</v>
      </c>
      <c r="CX842">
        <f>Y842*Source!I335</f>
        <v>9.141119999999999</v>
      </c>
      <c r="CY842">
        <f>AD842</f>
        <v>8.17</v>
      </c>
      <c r="CZ842">
        <f>AH842</f>
        <v>8.17</v>
      </c>
      <c r="DA842">
        <f>AL842</f>
        <v>1</v>
      </c>
      <c r="DB842">
        <f>ROUND((ROUND(AT842*CZ842,2)*1.2*1.15),6)</f>
        <v>25.930199999999999</v>
      </c>
      <c r="DC842">
        <f>ROUND((ROUND(AT842*AG842,2)*1.2*1.15),6)</f>
        <v>0</v>
      </c>
    </row>
    <row r="843" spans="1:107" x14ac:dyDescent="0.2">
      <c r="A843">
        <f>ROW(Source!A335)</f>
        <v>335</v>
      </c>
      <c r="B843">
        <v>76147894</v>
      </c>
      <c r="C843">
        <v>76149250</v>
      </c>
      <c r="D843">
        <v>121548</v>
      </c>
      <c r="E843">
        <v>1</v>
      </c>
      <c r="F843">
        <v>1</v>
      </c>
      <c r="G843">
        <v>1</v>
      </c>
      <c r="H843">
        <v>1</v>
      </c>
      <c r="I843" t="s">
        <v>30</v>
      </c>
      <c r="J843" t="s">
        <v>3</v>
      </c>
      <c r="K843" t="s">
        <v>628</v>
      </c>
      <c r="L843">
        <v>608254</v>
      </c>
      <c r="N843">
        <v>1013</v>
      </c>
      <c r="O843" t="s">
        <v>629</v>
      </c>
      <c r="P843" t="s">
        <v>629</v>
      </c>
      <c r="Q843">
        <v>1</v>
      </c>
      <c r="W843">
        <v>0</v>
      </c>
      <c r="X843">
        <v>-185737400</v>
      </c>
      <c r="Y843">
        <v>0.40019999999999994</v>
      </c>
      <c r="AA843">
        <v>0</v>
      </c>
      <c r="AB843">
        <v>0</v>
      </c>
      <c r="AC843">
        <v>0</v>
      </c>
      <c r="AD843">
        <v>0</v>
      </c>
      <c r="AE843">
        <v>0</v>
      </c>
      <c r="AF843">
        <v>0</v>
      </c>
      <c r="AG843">
        <v>0</v>
      </c>
      <c r="AH843">
        <v>0</v>
      </c>
      <c r="AI843">
        <v>1</v>
      </c>
      <c r="AJ843">
        <v>1</v>
      </c>
      <c r="AK843">
        <v>1</v>
      </c>
      <c r="AL843">
        <v>1</v>
      </c>
      <c r="AN843">
        <v>0</v>
      </c>
      <c r="AO843">
        <v>1</v>
      </c>
      <c r="AP843">
        <v>1</v>
      </c>
      <c r="AQ843">
        <v>0</v>
      </c>
      <c r="AR843">
        <v>0</v>
      </c>
      <c r="AS843" t="s">
        <v>3</v>
      </c>
      <c r="AT843">
        <v>0.28999999999999998</v>
      </c>
      <c r="AU843" t="s">
        <v>286</v>
      </c>
      <c r="AV843">
        <v>2</v>
      </c>
      <c r="AW843">
        <v>2</v>
      </c>
      <c r="AX843">
        <v>76149259</v>
      </c>
      <c r="AY843">
        <v>1</v>
      </c>
      <c r="AZ843">
        <v>0</v>
      </c>
      <c r="BA843">
        <v>857</v>
      </c>
      <c r="BB843">
        <v>0</v>
      </c>
      <c r="BC843">
        <v>0</v>
      </c>
      <c r="BD843">
        <v>0</v>
      </c>
      <c r="BE843">
        <v>0</v>
      </c>
      <c r="BF843">
        <v>0</v>
      </c>
      <c r="BG843">
        <v>0</v>
      </c>
      <c r="BH843">
        <v>0</v>
      </c>
      <c r="BI843">
        <v>0</v>
      </c>
      <c r="BJ843">
        <v>0</v>
      </c>
      <c r="BK843">
        <v>0</v>
      </c>
      <c r="BL843">
        <v>0</v>
      </c>
      <c r="BM843">
        <v>0</v>
      </c>
      <c r="BN843">
        <v>0</v>
      </c>
      <c r="BO843">
        <v>0</v>
      </c>
      <c r="BP843">
        <v>0</v>
      </c>
      <c r="BQ843">
        <v>0</v>
      </c>
      <c r="BR843">
        <v>0</v>
      </c>
      <c r="BS843">
        <v>0</v>
      </c>
      <c r="BT843">
        <v>0</v>
      </c>
      <c r="BU843">
        <v>0</v>
      </c>
      <c r="BV843">
        <v>0</v>
      </c>
      <c r="BW843">
        <v>0</v>
      </c>
      <c r="CX843">
        <f>Y843*Source!I335</f>
        <v>1.1525759999999998</v>
      </c>
      <c r="CY843">
        <f>AD843</f>
        <v>0</v>
      </c>
      <c r="CZ843">
        <f>AH843</f>
        <v>0</v>
      </c>
      <c r="DA843">
        <f>AL843</f>
        <v>1</v>
      </c>
      <c r="DB843">
        <f>ROUND((ROUND(AT843*CZ843,2)*1.2*1.15),6)</f>
        <v>0</v>
      </c>
      <c r="DC843">
        <f>ROUND((ROUND(AT843*AG843,2)*1.2*1.15),6)</f>
        <v>0</v>
      </c>
    </row>
    <row r="844" spans="1:107" x14ac:dyDescent="0.2">
      <c r="A844">
        <f>ROW(Source!A335)</f>
        <v>335</v>
      </c>
      <c r="B844">
        <v>76147894</v>
      </c>
      <c r="C844">
        <v>76149250</v>
      </c>
      <c r="D844">
        <v>48975479</v>
      </c>
      <c r="E844">
        <v>1</v>
      </c>
      <c r="F844">
        <v>1</v>
      </c>
      <c r="G844">
        <v>1</v>
      </c>
      <c r="H844">
        <v>2</v>
      </c>
      <c r="I844" t="s">
        <v>630</v>
      </c>
      <c r="J844" t="s">
        <v>631</v>
      </c>
      <c r="K844" t="s">
        <v>632</v>
      </c>
      <c r="L844">
        <v>1368</v>
      </c>
      <c r="N844">
        <v>1011</v>
      </c>
      <c r="O844" t="s">
        <v>633</v>
      </c>
      <c r="P844" t="s">
        <v>633</v>
      </c>
      <c r="Q844">
        <v>1</v>
      </c>
      <c r="W844">
        <v>0</v>
      </c>
      <c r="X844">
        <v>994996037</v>
      </c>
      <c r="Y844">
        <v>0.1104</v>
      </c>
      <c r="AA844">
        <v>0</v>
      </c>
      <c r="AB844">
        <v>90.4</v>
      </c>
      <c r="AC844">
        <v>11.6</v>
      </c>
      <c r="AD844">
        <v>0</v>
      </c>
      <c r="AE844">
        <v>0</v>
      </c>
      <c r="AF844">
        <v>90.4</v>
      </c>
      <c r="AG844">
        <v>11.6</v>
      </c>
      <c r="AH844">
        <v>0</v>
      </c>
      <c r="AI844">
        <v>1</v>
      </c>
      <c r="AJ844">
        <v>1</v>
      </c>
      <c r="AK844">
        <v>1</v>
      </c>
      <c r="AL844">
        <v>1</v>
      </c>
      <c r="AN844">
        <v>0</v>
      </c>
      <c r="AO844">
        <v>1</v>
      </c>
      <c r="AP844">
        <v>1</v>
      </c>
      <c r="AQ844">
        <v>0</v>
      </c>
      <c r="AR844">
        <v>0</v>
      </c>
      <c r="AS844" t="s">
        <v>3</v>
      </c>
      <c r="AT844">
        <v>0.08</v>
      </c>
      <c r="AU844" t="s">
        <v>286</v>
      </c>
      <c r="AV844">
        <v>0</v>
      </c>
      <c r="AW844">
        <v>2</v>
      </c>
      <c r="AX844">
        <v>76149260</v>
      </c>
      <c r="AY844">
        <v>1</v>
      </c>
      <c r="AZ844">
        <v>0</v>
      </c>
      <c r="BA844">
        <v>858</v>
      </c>
      <c r="BB844">
        <v>0</v>
      </c>
      <c r="BC844">
        <v>0</v>
      </c>
      <c r="BD844">
        <v>0</v>
      </c>
      <c r="BE844">
        <v>0</v>
      </c>
      <c r="BF844">
        <v>0</v>
      </c>
      <c r="BG844">
        <v>0</v>
      </c>
      <c r="BH844">
        <v>0</v>
      </c>
      <c r="BI844">
        <v>0</v>
      </c>
      <c r="BJ844">
        <v>0</v>
      </c>
      <c r="BK844">
        <v>0</v>
      </c>
      <c r="BL844">
        <v>0</v>
      </c>
      <c r="BM844">
        <v>0</v>
      </c>
      <c r="BN844">
        <v>0</v>
      </c>
      <c r="BO844">
        <v>0</v>
      </c>
      <c r="BP844">
        <v>0</v>
      </c>
      <c r="BQ844">
        <v>0</v>
      </c>
      <c r="BR844">
        <v>0</v>
      </c>
      <c r="BS844">
        <v>0</v>
      </c>
      <c r="BT844">
        <v>0</v>
      </c>
      <c r="BU844">
        <v>0</v>
      </c>
      <c r="BV844">
        <v>0</v>
      </c>
      <c r="BW844">
        <v>0</v>
      </c>
      <c r="CX844">
        <f>Y844*Source!I335</f>
        <v>0.31795199999999996</v>
      </c>
      <c r="CY844">
        <f>AB844</f>
        <v>90.4</v>
      </c>
      <c r="CZ844">
        <f>AF844</f>
        <v>90.4</v>
      </c>
      <c r="DA844">
        <f>AJ844</f>
        <v>1</v>
      </c>
      <c r="DB844">
        <f>ROUND((ROUND(AT844*CZ844,2)*1.2*1.15),6)</f>
        <v>9.9773999999999994</v>
      </c>
      <c r="DC844">
        <f>ROUND((ROUND(AT844*AG844,2)*1.2*1.15),6)</f>
        <v>1.2834000000000001</v>
      </c>
    </row>
    <row r="845" spans="1:107" x14ac:dyDescent="0.2">
      <c r="A845">
        <f>ROW(Source!A335)</f>
        <v>335</v>
      </c>
      <c r="B845">
        <v>76147894</v>
      </c>
      <c r="C845">
        <v>76149250</v>
      </c>
      <c r="D845">
        <v>48975561</v>
      </c>
      <c r="E845">
        <v>1</v>
      </c>
      <c r="F845">
        <v>1</v>
      </c>
      <c r="G845">
        <v>1</v>
      </c>
      <c r="H845">
        <v>2</v>
      </c>
      <c r="I845" t="s">
        <v>634</v>
      </c>
      <c r="J845" t="s">
        <v>635</v>
      </c>
      <c r="K845" t="s">
        <v>636</v>
      </c>
      <c r="L845">
        <v>1368</v>
      </c>
      <c r="N845">
        <v>1011</v>
      </c>
      <c r="O845" t="s">
        <v>633</v>
      </c>
      <c r="P845" t="s">
        <v>633</v>
      </c>
      <c r="Q845">
        <v>1</v>
      </c>
      <c r="W845">
        <v>0</v>
      </c>
      <c r="X845">
        <v>-11430276</v>
      </c>
      <c r="Y845">
        <v>0.2898</v>
      </c>
      <c r="AA845">
        <v>0</v>
      </c>
      <c r="AB845">
        <v>90</v>
      </c>
      <c r="AC845">
        <v>10.06</v>
      </c>
      <c r="AD845">
        <v>0</v>
      </c>
      <c r="AE845">
        <v>0</v>
      </c>
      <c r="AF845">
        <v>90</v>
      </c>
      <c r="AG845">
        <v>10.06</v>
      </c>
      <c r="AH845">
        <v>0</v>
      </c>
      <c r="AI845">
        <v>1</v>
      </c>
      <c r="AJ845">
        <v>1</v>
      </c>
      <c r="AK845">
        <v>1</v>
      </c>
      <c r="AL845">
        <v>1</v>
      </c>
      <c r="AN845">
        <v>0</v>
      </c>
      <c r="AO845">
        <v>1</v>
      </c>
      <c r="AP845">
        <v>1</v>
      </c>
      <c r="AQ845">
        <v>0</v>
      </c>
      <c r="AR845">
        <v>0</v>
      </c>
      <c r="AS845" t="s">
        <v>3</v>
      </c>
      <c r="AT845">
        <v>0.21</v>
      </c>
      <c r="AU845" t="s">
        <v>286</v>
      </c>
      <c r="AV845">
        <v>0</v>
      </c>
      <c r="AW845">
        <v>2</v>
      </c>
      <c r="AX845">
        <v>76149261</v>
      </c>
      <c r="AY845">
        <v>1</v>
      </c>
      <c r="AZ845">
        <v>0</v>
      </c>
      <c r="BA845">
        <v>859</v>
      </c>
      <c r="BB845">
        <v>0</v>
      </c>
      <c r="BC845">
        <v>0</v>
      </c>
      <c r="BD845">
        <v>0</v>
      </c>
      <c r="BE845">
        <v>0</v>
      </c>
      <c r="BF845">
        <v>0</v>
      </c>
      <c r="BG845">
        <v>0</v>
      </c>
      <c r="BH845">
        <v>0</v>
      </c>
      <c r="BI845">
        <v>0</v>
      </c>
      <c r="BJ845">
        <v>0</v>
      </c>
      <c r="BK845">
        <v>0</v>
      </c>
      <c r="BL845">
        <v>0</v>
      </c>
      <c r="BM845">
        <v>0</v>
      </c>
      <c r="BN845">
        <v>0</v>
      </c>
      <c r="BO845">
        <v>0</v>
      </c>
      <c r="BP845">
        <v>0</v>
      </c>
      <c r="BQ845">
        <v>0</v>
      </c>
      <c r="BR845">
        <v>0</v>
      </c>
      <c r="BS845">
        <v>0</v>
      </c>
      <c r="BT845">
        <v>0</v>
      </c>
      <c r="BU845">
        <v>0</v>
      </c>
      <c r="BV845">
        <v>0</v>
      </c>
      <c r="BW845">
        <v>0</v>
      </c>
      <c r="CX845">
        <f>Y845*Source!I335</f>
        <v>0.83462399999999992</v>
      </c>
      <c r="CY845">
        <f>AB845</f>
        <v>90</v>
      </c>
      <c r="CZ845">
        <f>AF845</f>
        <v>90</v>
      </c>
      <c r="DA845">
        <f>AJ845</f>
        <v>1</v>
      </c>
      <c r="DB845">
        <f>ROUND((ROUND(AT845*CZ845,2)*1.2*1.15),6)</f>
        <v>26.082000000000001</v>
      </c>
      <c r="DC845">
        <f>ROUND((ROUND(AT845*AG845,2)*1.2*1.15),6)</f>
        <v>2.9117999999999999</v>
      </c>
    </row>
    <row r="846" spans="1:107" x14ac:dyDescent="0.2">
      <c r="A846">
        <f>ROW(Source!A335)</f>
        <v>335</v>
      </c>
      <c r="B846">
        <v>76147894</v>
      </c>
      <c r="C846">
        <v>76149250</v>
      </c>
      <c r="D846">
        <v>48976906</v>
      </c>
      <c r="E846">
        <v>1</v>
      </c>
      <c r="F846">
        <v>1</v>
      </c>
      <c r="G846">
        <v>1</v>
      </c>
      <c r="H846">
        <v>2</v>
      </c>
      <c r="I846" t="s">
        <v>637</v>
      </c>
      <c r="J846" t="s">
        <v>638</v>
      </c>
      <c r="K846" t="s">
        <v>639</v>
      </c>
      <c r="L846">
        <v>1368</v>
      </c>
      <c r="N846">
        <v>1011</v>
      </c>
      <c r="O846" t="s">
        <v>633</v>
      </c>
      <c r="P846" t="s">
        <v>633</v>
      </c>
      <c r="Q846">
        <v>1</v>
      </c>
      <c r="W846">
        <v>0</v>
      </c>
      <c r="X846">
        <v>-2066592261</v>
      </c>
      <c r="Y846">
        <v>0.5796</v>
      </c>
      <c r="AA846">
        <v>0</v>
      </c>
      <c r="AB846">
        <v>0.55000000000000004</v>
      </c>
      <c r="AC846">
        <v>0</v>
      </c>
      <c r="AD846">
        <v>0</v>
      </c>
      <c r="AE846">
        <v>0</v>
      </c>
      <c r="AF846">
        <v>0.55000000000000004</v>
      </c>
      <c r="AG846">
        <v>0</v>
      </c>
      <c r="AH846">
        <v>0</v>
      </c>
      <c r="AI846">
        <v>1</v>
      </c>
      <c r="AJ846">
        <v>1</v>
      </c>
      <c r="AK846">
        <v>1</v>
      </c>
      <c r="AL846">
        <v>1</v>
      </c>
      <c r="AN846">
        <v>0</v>
      </c>
      <c r="AO846">
        <v>1</v>
      </c>
      <c r="AP846">
        <v>1</v>
      </c>
      <c r="AQ846">
        <v>0</v>
      </c>
      <c r="AR846">
        <v>0</v>
      </c>
      <c r="AS846" t="s">
        <v>3</v>
      </c>
      <c r="AT846">
        <v>0.42</v>
      </c>
      <c r="AU846" t="s">
        <v>286</v>
      </c>
      <c r="AV846">
        <v>0</v>
      </c>
      <c r="AW846">
        <v>2</v>
      </c>
      <c r="AX846">
        <v>76149262</v>
      </c>
      <c r="AY846">
        <v>1</v>
      </c>
      <c r="AZ846">
        <v>0</v>
      </c>
      <c r="BA846">
        <v>860</v>
      </c>
      <c r="BB846">
        <v>0</v>
      </c>
      <c r="BC846">
        <v>0</v>
      </c>
      <c r="BD846">
        <v>0</v>
      </c>
      <c r="BE846">
        <v>0</v>
      </c>
      <c r="BF846">
        <v>0</v>
      </c>
      <c r="BG846">
        <v>0</v>
      </c>
      <c r="BH846">
        <v>0</v>
      </c>
      <c r="BI846">
        <v>0</v>
      </c>
      <c r="BJ846">
        <v>0</v>
      </c>
      <c r="BK846">
        <v>0</v>
      </c>
      <c r="BL846">
        <v>0</v>
      </c>
      <c r="BM846">
        <v>0</v>
      </c>
      <c r="BN846">
        <v>0</v>
      </c>
      <c r="BO846">
        <v>0</v>
      </c>
      <c r="BP846">
        <v>0</v>
      </c>
      <c r="BQ846">
        <v>0</v>
      </c>
      <c r="BR846">
        <v>0</v>
      </c>
      <c r="BS846">
        <v>0</v>
      </c>
      <c r="BT846">
        <v>0</v>
      </c>
      <c r="BU846">
        <v>0</v>
      </c>
      <c r="BV846">
        <v>0</v>
      </c>
      <c r="BW846">
        <v>0</v>
      </c>
      <c r="CX846">
        <f>Y846*Source!I335</f>
        <v>1.6692479999999998</v>
      </c>
      <c r="CY846">
        <f>AB846</f>
        <v>0.55000000000000004</v>
      </c>
      <c r="CZ846">
        <f>AF846</f>
        <v>0.55000000000000004</v>
      </c>
      <c r="DA846">
        <f>AJ846</f>
        <v>1</v>
      </c>
      <c r="DB846">
        <f>ROUND((ROUND(AT846*CZ846,2)*1.2*1.15),6)</f>
        <v>0.31740000000000002</v>
      </c>
      <c r="DC846">
        <f>ROUND((ROUND(AT846*AG846,2)*1.2*1.15),6)</f>
        <v>0</v>
      </c>
    </row>
    <row r="847" spans="1:107" x14ac:dyDescent="0.2">
      <c r="A847">
        <f>ROW(Source!A335)</f>
        <v>335</v>
      </c>
      <c r="B847">
        <v>76147894</v>
      </c>
      <c r="C847">
        <v>76149250</v>
      </c>
      <c r="D847">
        <v>48945934</v>
      </c>
      <c r="E847">
        <v>1</v>
      </c>
      <c r="F847">
        <v>1</v>
      </c>
      <c r="G847">
        <v>1</v>
      </c>
      <c r="H847">
        <v>3</v>
      </c>
      <c r="I847" t="s">
        <v>640</v>
      </c>
      <c r="J847" t="s">
        <v>641</v>
      </c>
      <c r="K847" t="s">
        <v>642</v>
      </c>
      <c r="L847">
        <v>1339</v>
      </c>
      <c r="N847">
        <v>1007</v>
      </c>
      <c r="O847" t="s">
        <v>643</v>
      </c>
      <c r="P847" t="s">
        <v>643</v>
      </c>
      <c r="Q847">
        <v>1</v>
      </c>
      <c r="W847">
        <v>0</v>
      </c>
      <c r="X847">
        <v>-352540104</v>
      </c>
      <c r="Y847">
        <v>1.2</v>
      </c>
      <c r="AA847">
        <v>59.99</v>
      </c>
      <c r="AB847">
        <v>0</v>
      </c>
      <c r="AC847">
        <v>0</v>
      </c>
      <c r="AD847">
        <v>0</v>
      </c>
      <c r="AE847">
        <v>59.99</v>
      </c>
      <c r="AF847">
        <v>0</v>
      </c>
      <c r="AG847">
        <v>0</v>
      </c>
      <c r="AH847">
        <v>0</v>
      </c>
      <c r="AI847">
        <v>1</v>
      </c>
      <c r="AJ847">
        <v>1</v>
      </c>
      <c r="AK847">
        <v>1</v>
      </c>
      <c r="AL847">
        <v>1</v>
      </c>
      <c r="AN847">
        <v>0</v>
      </c>
      <c r="AO847">
        <v>1</v>
      </c>
      <c r="AP847">
        <v>0</v>
      </c>
      <c r="AQ847">
        <v>0</v>
      </c>
      <c r="AR847">
        <v>0</v>
      </c>
      <c r="AS847" t="s">
        <v>3</v>
      </c>
      <c r="AT847">
        <v>1.2</v>
      </c>
      <c r="AU847" t="s">
        <v>3</v>
      </c>
      <c r="AV847">
        <v>0</v>
      </c>
      <c r="AW847">
        <v>2</v>
      </c>
      <c r="AX847">
        <v>76149263</v>
      </c>
      <c r="AY847">
        <v>1</v>
      </c>
      <c r="AZ847">
        <v>0</v>
      </c>
      <c r="BA847">
        <v>861</v>
      </c>
      <c r="BB847">
        <v>0</v>
      </c>
      <c r="BC847">
        <v>0</v>
      </c>
      <c r="BD847">
        <v>0</v>
      </c>
      <c r="BE847">
        <v>0</v>
      </c>
      <c r="BF847">
        <v>0</v>
      </c>
      <c r="BG847">
        <v>0</v>
      </c>
      <c r="BH847">
        <v>0</v>
      </c>
      <c r="BI847">
        <v>0</v>
      </c>
      <c r="BJ847">
        <v>0</v>
      </c>
      <c r="BK847">
        <v>0</v>
      </c>
      <c r="BL847">
        <v>0</v>
      </c>
      <c r="BM847">
        <v>0</v>
      </c>
      <c r="BN847">
        <v>0</v>
      </c>
      <c r="BO847">
        <v>0</v>
      </c>
      <c r="BP847">
        <v>0</v>
      </c>
      <c r="BQ847">
        <v>0</v>
      </c>
      <c r="BR847">
        <v>0</v>
      </c>
      <c r="BS847">
        <v>0</v>
      </c>
      <c r="BT847">
        <v>0</v>
      </c>
      <c r="BU847">
        <v>0</v>
      </c>
      <c r="BV847">
        <v>0</v>
      </c>
      <c r="BW847">
        <v>0</v>
      </c>
      <c r="CX847">
        <f>Y847*Source!I335</f>
        <v>3.456</v>
      </c>
      <c r="CY847">
        <f>AA847</f>
        <v>59.99</v>
      </c>
      <c r="CZ847">
        <f>AE847</f>
        <v>59.99</v>
      </c>
      <c r="DA847">
        <f>AI847</f>
        <v>1</v>
      </c>
      <c r="DB847">
        <f>ROUND(ROUND(AT847*CZ847,2),6)</f>
        <v>71.989999999999995</v>
      </c>
      <c r="DC847">
        <f>ROUND(ROUND(AT847*AG847,2),6)</f>
        <v>0</v>
      </c>
    </row>
    <row r="848" spans="1:107" x14ac:dyDescent="0.2">
      <c r="A848">
        <f>ROW(Source!A335)</f>
        <v>335</v>
      </c>
      <c r="B848">
        <v>76147894</v>
      </c>
      <c r="C848">
        <v>76149250</v>
      </c>
      <c r="D848">
        <v>48946351</v>
      </c>
      <c r="E848">
        <v>1</v>
      </c>
      <c r="F848">
        <v>1</v>
      </c>
      <c r="G848">
        <v>1</v>
      </c>
      <c r="H848">
        <v>3</v>
      </c>
      <c r="I848" t="s">
        <v>644</v>
      </c>
      <c r="J848" t="s">
        <v>645</v>
      </c>
      <c r="K848" t="s">
        <v>646</v>
      </c>
      <c r="L848">
        <v>1339</v>
      </c>
      <c r="N848">
        <v>1007</v>
      </c>
      <c r="O848" t="s">
        <v>643</v>
      </c>
      <c r="P848" t="s">
        <v>643</v>
      </c>
      <c r="Q848">
        <v>1</v>
      </c>
      <c r="W848">
        <v>0</v>
      </c>
      <c r="X848">
        <v>-1689240429</v>
      </c>
      <c r="Y848">
        <v>0.15</v>
      </c>
      <c r="AA848">
        <v>2.44</v>
      </c>
      <c r="AB848">
        <v>0</v>
      </c>
      <c r="AC848">
        <v>0</v>
      </c>
      <c r="AD848">
        <v>0</v>
      </c>
      <c r="AE848">
        <v>2.44</v>
      </c>
      <c r="AF848">
        <v>0</v>
      </c>
      <c r="AG848">
        <v>0</v>
      </c>
      <c r="AH848">
        <v>0</v>
      </c>
      <c r="AI848">
        <v>1</v>
      </c>
      <c r="AJ848">
        <v>1</v>
      </c>
      <c r="AK848">
        <v>1</v>
      </c>
      <c r="AL848">
        <v>1</v>
      </c>
      <c r="AN848">
        <v>0</v>
      </c>
      <c r="AO848">
        <v>1</v>
      </c>
      <c r="AP848">
        <v>0</v>
      </c>
      <c r="AQ848">
        <v>0</v>
      </c>
      <c r="AR848">
        <v>0</v>
      </c>
      <c r="AS848" t="s">
        <v>3</v>
      </c>
      <c r="AT848">
        <v>0.15</v>
      </c>
      <c r="AU848" t="s">
        <v>3</v>
      </c>
      <c r="AV848">
        <v>0</v>
      </c>
      <c r="AW848">
        <v>2</v>
      </c>
      <c r="AX848">
        <v>76149264</v>
      </c>
      <c r="AY848">
        <v>1</v>
      </c>
      <c r="AZ848">
        <v>0</v>
      </c>
      <c r="BA848">
        <v>862</v>
      </c>
      <c r="BB848">
        <v>0</v>
      </c>
      <c r="BC848">
        <v>0</v>
      </c>
      <c r="BD848">
        <v>0</v>
      </c>
      <c r="BE848">
        <v>0</v>
      </c>
      <c r="BF848">
        <v>0</v>
      </c>
      <c r="BG848">
        <v>0</v>
      </c>
      <c r="BH848">
        <v>0</v>
      </c>
      <c r="BI848">
        <v>0</v>
      </c>
      <c r="BJ848">
        <v>0</v>
      </c>
      <c r="BK848">
        <v>0</v>
      </c>
      <c r="BL848">
        <v>0</v>
      </c>
      <c r="BM848">
        <v>0</v>
      </c>
      <c r="BN848">
        <v>0</v>
      </c>
      <c r="BO848">
        <v>0</v>
      </c>
      <c r="BP848">
        <v>0</v>
      </c>
      <c r="BQ848">
        <v>0</v>
      </c>
      <c r="BR848">
        <v>0</v>
      </c>
      <c r="BS848">
        <v>0</v>
      </c>
      <c r="BT848">
        <v>0</v>
      </c>
      <c r="BU848">
        <v>0</v>
      </c>
      <c r="BV848">
        <v>0</v>
      </c>
      <c r="BW848">
        <v>0</v>
      </c>
      <c r="CX848">
        <f>Y848*Source!I335</f>
        <v>0.432</v>
      </c>
      <c r="CY848">
        <f>AA848</f>
        <v>2.44</v>
      </c>
      <c r="CZ848">
        <f>AE848</f>
        <v>2.44</v>
      </c>
      <c r="DA848">
        <f>AI848</f>
        <v>1</v>
      </c>
      <c r="DB848">
        <f>ROUND(ROUND(AT848*CZ848,2),6)</f>
        <v>0.37</v>
      </c>
      <c r="DC848">
        <f>ROUND(ROUND(AT848*AG848,2),6)</f>
        <v>0</v>
      </c>
    </row>
    <row r="849" spans="1:107" x14ac:dyDescent="0.2">
      <c r="A849">
        <f>ROW(Source!A336)</f>
        <v>336</v>
      </c>
      <c r="B849">
        <v>76147896</v>
      </c>
      <c r="C849">
        <v>76149265</v>
      </c>
      <c r="D849">
        <v>42326370</v>
      </c>
      <c r="E849">
        <v>1</v>
      </c>
      <c r="F849">
        <v>1</v>
      </c>
      <c r="G849">
        <v>1</v>
      </c>
      <c r="H849">
        <v>1</v>
      </c>
      <c r="I849" t="s">
        <v>662</v>
      </c>
      <c r="J849" t="s">
        <v>3</v>
      </c>
      <c r="K849" t="s">
        <v>663</v>
      </c>
      <c r="L849">
        <v>1369</v>
      </c>
      <c r="N849">
        <v>1013</v>
      </c>
      <c r="O849" t="s">
        <v>623</v>
      </c>
      <c r="P849" t="s">
        <v>623</v>
      </c>
      <c r="Q849">
        <v>1</v>
      </c>
      <c r="W849">
        <v>0</v>
      </c>
      <c r="X849">
        <v>489703996</v>
      </c>
      <c r="Y849">
        <v>13.523999999999999</v>
      </c>
      <c r="AA849">
        <v>0</v>
      </c>
      <c r="AB849">
        <v>0</v>
      </c>
      <c r="AC849">
        <v>0</v>
      </c>
      <c r="AD849">
        <v>9.6199999999999992</v>
      </c>
      <c r="AE849">
        <v>0</v>
      </c>
      <c r="AF849">
        <v>0</v>
      </c>
      <c r="AG849">
        <v>0</v>
      </c>
      <c r="AH849">
        <v>9.6199999999999992</v>
      </c>
      <c r="AI849">
        <v>1</v>
      </c>
      <c r="AJ849">
        <v>1</v>
      </c>
      <c r="AK849">
        <v>1</v>
      </c>
      <c r="AL849">
        <v>1</v>
      </c>
      <c r="AN849">
        <v>0</v>
      </c>
      <c r="AO849">
        <v>1</v>
      </c>
      <c r="AP849">
        <v>1</v>
      </c>
      <c r="AQ849">
        <v>0</v>
      </c>
      <c r="AR849">
        <v>0</v>
      </c>
      <c r="AS849" t="s">
        <v>3</v>
      </c>
      <c r="AT849">
        <v>11.76</v>
      </c>
      <c r="AU849" t="s">
        <v>24</v>
      </c>
      <c r="AV849">
        <v>1</v>
      </c>
      <c r="AW849">
        <v>2</v>
      </c>
      <c r="AX849">
        <v>76149277</v>
      </c>
      <c r="AY849">
        <v>1</v>
      </c>
      <c r="AZ849">
        <v>0</v>
      </c>
      <c r="BA849">
        <v>863</v>
      </c>
      <c r="BB849">
        <v>0</v>
      </c>
      <c r="BC849">
        <v>0</v>
      </c>
      <c r="BD849">
        <v>0</v>
      </c>
      <c r="BE849">
        <v>0</v>
      </c>
      <c r="BF849">
        <v>0</v>
      </c>
      <c r="BG849">
        <v>0</v>
      </c>
      <c r="BH849">
        <v>0</v>
      </c>
      <c r="BI849">
        <v>0</v>
      </c>
      <c r="BJ849">
        <v>0</v>
      </c>
      <c r="BK849">
        <v>0</v>
      </c>
      <c r="BL849">
        <v>0</v>
      </c>
      <c r="BM849">
        <v>0</v>
      </c>
      <c r="BN849">
        <v>0</v>
      </c>
      <c r="BO849">
        <v>0</v>
      </c>
      <c r="BP849">
        <v>0</v>
      </c>
      <c r="BQ849">
        <v>0</v>
      </c>
      <c r="BR849">
        <v>0</v>
      </c>
      <c r="BS849">
        <v>0</v>
      </c>
      <c r="BT849">
        <v>0</v>
      </c>
      <c r="BU849">
        <v>0</v>
      </c>
      <c r="BV849">
        <v>0</v>
      </c>
      <c r="BW849">
        <v>0</v>
      </c>
      <c r="CX849">
        <f>Y849*Source!I336</f>
        <v>5.4096000000000002</v>
      </c>
      <c r="CY849">
        <f>AD849</f>
        <v>9.6199999999999992</v>
      </c>
      <c r="CZ849">
        <f>AH849</f>
        <v>9.6199999999999992</v>
      </c>
      <c r="DA849">
        <f>AL849</f>
        <v>1</v>
      </c>
      <c r="DB849">
        <f t="shared" ref="DB849:DB855" si="128">ROUND((ROUND(AT849*CZ849,2)*1.15),6)</f>
        <v>130.09950000000001</v>
      </c>
      <c r="DC849">
        <f t="shared" ref="DC849:DC855" si="129">ROUND((ROUND(AT849*AG849,2)*1.15),6)</f>
        <v>0</v>
      </c>
    </row>
    <row r="850" spans="1:107" x14ac:dyDescent="0.2">
      <c r="A850">
        <f>ROW(Source!A336)</f>
        <v>336</v>
      </c>
      <c r="B850">
        <v>76147896</v>
      </c>
      <c r="C850">
        <v>76149265</v>
      </c>
      <c r="D850">
        <v>121548</v>
      </c>
      <c r="E850">
        <v>1</v>
      </c>
      <c r="F850">
        <v>1</v>
      </c>
      <c r="G850">
        <v>1</v>
      </c>
      <c r="H850">
        <v>1</v>
      </c>
      <c r="I850" t="s">
        <v>30</v>
      </c>
      <c r="J850" t="s">
        <v>3</v>
      </c>
      <c r="K850" t="s">
        <v>628</v>
      </c>
      <c r="L850">
        <v>608254</v>
      </c>
      <c r="N850">
        <v>1013</v>
      </c>
      <c r="O850" t="s">
        <v>629</v>
      </c>
      <c r="P850" t="s">
        <v>629</v>
      </c>
      <c r="Q850">
        <v>1</v>
      </c>
      <c r="W850">
        <v>0</v>
      </c>
      <c r="X850">
        <v>-185737400</v>
      </c>
      <c r="Y850">
        <v>4.4965000000000002</v>
      </c>
      <c r="AA850">
        <v>0</v>
      </c>
      <c r="AB850">
        <v>0</v>
      </c>
      <c r="AC850">
        <v>0</v>
      </c>
      <c r="AD850">
        <v>0</v>
      </c>
      <c r="AE850">
        <v>0</v>
      </c>
      <c r="AF850">
        <v>0</v>
      </c>
      <c r="AG850">
        <v>0</v>
      </c>
      <c r="AH850">
        <v>0</v>
      </c>
      <c r="AI850">
        <v>1</v>
      </c>
      <c r="AJ850">
        <v>1</v>
      </c>
      <c r="AK850">
        <v>1</v>
      </c>
      <c r="AL850">
        <v>1</v>
      </c>
      <c r="AN850">
        <v>0</v>
      </c>
      <c r="AO850">
        <v>1</v>
      </c>
      <c r="AP850">
        <v>1</v>
      </c>
      <c r="AQ850">
        <v>0</v>
      </c>
      <c r="AR850">
        <v>0</v>
      </c>
      <c r="AS850" t="s">
        <v>3</v>
      </c>
      <c r="AT850">
        <v>3.91</v>
      </c>
      <c r="AU850" t="s">
        <v>24</v>
      </c>
      <c r="AV850">
        <v>2</v>
      </c>
      <c r="AW850">
        <v>2</v>
      </c>
      <c r="AX850">
        <v>76149278</v>
      </c>
      <c r="AY850">
        <v>1</v>
      </c>
      <c r="AZ850">
        <v>0</v>
      </c>
      <c r="BA850">
        <v>864</v>
      </c>
      <c r="BB850">
        <v>0</v>
      </c>
      <c r="BC850">
        <v>0</v>
      </c>
      <c r="BD850">
        <v>0</v>
      </c>
      <c r="BE850">
        <v>0</v>
      </c>
      <c r="BF850">
        <v>0</v>
      </c>
      <c r="BG850">
        <v>0</v>
      </c>
      <c r="BH850">
        <v>0</v>
      </c>
      <c r="BI850">
        <v>0</v>
      </c>
      <c r="BJ850">
        <v>0</v>
      </c>
      <c r="BK850">
        <v>0</v>
      </c>
      <c r="BL850">
        <v>0</v>
      </c>
      <c r="BM850">
        <v>0</v>
      </c>
      <c r="BN850">
        <v>0</v>
      </c>
      <c r="BO850">
        <v>0</v>
      </c>
      <c r="BP850">
        <v>0</v>
      </c>
      <c r="BQ850">
        <v>0</v>
      </c>
      <c r="BR850">
        <v>0</v>
      </c>
      <c r="BS850">
        <v>0</v>
      </c>
      <c r="BT850">
        <v>0</v>
      </c>
      <c r="BU850">
        <v>0</v>
      </c>
      <c r="BV850">
        <v>0</v>
      </c>
      <c r="BW850">
        <v>0</v>
      </c>
      <c r="CX850">
        <f>Y850*Source!I336</f>
        <v>1.7986000000000002</v>
      </c>
      <c r="CY850">
        <f>AD850</f>
        <v>0</v>
      </c>
      <c r="CZ850">
        <f>AH850</f>
        <v>0</v>
      </c>
      <c r="DA850">
        <f>AL850</f>
        <v>1</v>
      </c>
      <c r="DB850">
        <f t="shared" si="128"/>
        <v>0</v>
      </c>
      <c r="DC850">
        <f t="shared" si="129"/>
        <v>0</v>
      </c>
    </row>
    <row r="851" spans="1:107" x14ac:dyDescent="0.2">
      <c r="A851">
        <f>ROW(Source!A336)</f>
        <v>336</v>
      </c>
      <c r="B851">
        <v>76147896</v>
      </c>
      <c r="C851">
        <v>76149265</v>
      </c>
      <c r="D851">
        <v>48975304</v>
      </c>
      <c r="E851">
        <v>1</v>
      </c>
      <c r="F851">
        <v>1</v>
      </c>
      <c r="G851">
        <v>1</v>
      </c>
      <c r="H851">
        <v>2</v>
      </c>
      <c r="I851" t="s">
        <v>664</v>
      </c>
      <c r="J851" t="s">
        <v>665</v>
      </c>
      <c r="K851" t="s">
        <v>666</v>
      </c>
      <c r="L851">
        <v>1368</v>
      </c>
      <c r="N851">
        <v>1011</v>
      </c>
      <c r="O851" t="s">
        <v>633</v>
      </c>
      <c r="P851" t="s">
        <v>633</v>
      </c>
      <c r="Q851">
        <v>1</v>
      </c>
      <c r="W851">
        <v>0</v>
      </c>
      <c r="X851">
        <v>-1000709144</v>
      </c>
      <c r="Y851">
        <v>0.22999999999999998</v>
      </c>
      <c r="AA851">
        <v>0</v>
      </c>
      <c r="AB851">
        <v>134.65</v>
      </c>
      <c r="AC851">
        <v>13.5</v>
      </c>
      <c r="AD851">
        <v>0</v>
      </c>
      <c r="AE851">
        <v>0</v>
      </c>
      <c r="AF851">
        <v>134.65</v>
      </c>
      <c r="AG851">
        <v>13.5</v>
      </c>
      <c r="AH851">
        <v>0</v>
      </c>
      <c r="AI851">
        <v>1</v>
      </c>
      <c r="AJ851">
        <v>1</v>
      </c>
      <c r="AK851">
        <v>1</v>
      </c>
      <c r="AL851">
        <v>1</v>
      </c>
      <c r="AN851">
        <v>0</v>
      </c>
      <c r="AO851">
        <v>1</v>
      </c>
      <c r="AP851">
        <v>1</v>
      </c>
      <c r="AQ851">
        <v>0</v>
      </c>
      <c r="AR851">
        <v>0</v>
      </c>
      <c r="AS851" t="s">
        <v>3</v>
      </c>
      <c r="AT851">
        <v>0.2</v>
      </c>
      <c r="AU851" t="s">
        <v>24</v>
      </c>
      <c r="AV851">
        <v>0</v>
      </c>
      <c r="AW851">
        <v>2</v>
      </c>
      <c r="AX851">
        <v>76149279</v>
      </c>
      <c r="AY851">
        <v>1</v>
      </c>
      <c r="AZ851">
        <v>0</v>
      </c>
      <c r="BA851">
        <v>865</v>
      </c>
      <c r="BB851">
        <v>0</v>
      </c>
      <c r="BC851">
        <v>0</v>
      </c>
      <c r="BD851">
        <v>0</v>
      </c>
      <c r="BE851">
        <v>0</v>
      </c>
      <c r="BF851">
        <v>0</v>
      </c>
      <c r="BG851">
        <v>0</v>
      </c>
      <c r="BH851">
        <v>0</v>
      </c>
      <c r="BI851">
        <v>0</v>
      </c>
      <c r="BJ851">
        <v>0</v>
      </c>
      <c r="BK851">
        <v>0</v>
      </c>
      <c r="BL851">
        <v>0</v>
      </c>
      <c r="BM851">
        <v>0</v>
      </c>
      <c r="BN851">
        <v>0</v>
      </c>
      <c r="BO851">
        <v>0</v>
      </c>
      <c r="BP851">
        <v>0</v>
      </c>
      <c r="BQ851">
        <v>0</v>
      </c>
      <c r="BR851">
        <v>0</v>
      </c>
      <c r="BS851">
        <v>0</v>
      </c>
      <c r="BT851">
        <v>0</v>
      </c>
      <c r="BU851">
        <v>0</v>
      </c>
      <c r="BV851">
        <v>0</v>
      </c>
      <c r="BW851">
        <v>0</v>
      </c>
      <c r="CX851">
        <f>Y851*Source!I336</f>
        <v>9.1999999999999998E-2</v>
      </c>
      <c r="CY851">
        <f>AB851</f>
        <v>134.65</v>
      </c>
      <c r="CZ851">
        <f>AF851</f>
        <v>134.65</v>
      </c>
      <c r="DA851">
        <f>AJ851</f>
        <v>1</v>
      </c>
      <c r="DB851">
        <f t="shared" si="128"/>
        <v>30.9695</v>
      </c>
      <c r="DC851">
        <f t="shared" si="129"/>
        <v>3.105</v>
      </c>
    </row>
    <row r="852" spans="1:107" x14ac:dyDescent="0.2">
      <c r="A852">
        <f>ROW(Source!A336)</f>
        <v>336</v>
      </c>
      <c r="B852">
        <v>76147896</v>
      </c>
      <c r="C852">
        <v>76149265</v>
      </c>
      <c r="D852">
        <v>48975402</v>
      </c>
      <c r="E852">
        <v>1</v>
      </c>
      <c r="F852">
        <v>1</v>
      </c>
      <c r="G852">
        <v>1</v>
      </c>
      <c r="H852">
        <v>2</v>
      </c>
      <c r="I852" t="s">
        <v>667</v>
      </c>
      <c r="J852" t="s">
        <v>668</v>
      </c>
      <c r="K852" t="s">
        <v>669</v>
      </c>
      <c r="L852">
        <v>1368</v>
      </c>
      <c r="N852">
        <v>1011</v>
      </c>
      <c r="O852" t="s">
        <v>633</v>
      </c>
      <c r="P852" t="s">
        <v>633</v>
      </c>
      <c r="Q852">
        <v>1</v>
      </c>
      <c r="W852">
        <v>0</v>
      </c>
      <c r="X852">
        <v>2115864394</v>
      </c>
      <c r="Y852">
        <v>3.1969999999999996</v>
      </c>
      <c r="AA852">
        <v>0</v>
      </c>
      <c r="AB852">
        <v>0.9</v>
      </c>
      <c r="AC852">
        <v>0</v>
      </c>
      <c r="AD852">
        <v>0</v>
      </c>
      <c r="AE852">
        <v>0</v>
      </c>
      <c r="AF852">
        <v>0.9</v>
      </c>
      <c r="AG852">
        <v>0</v>
      </c>
      <c r="AH852">
        <v>0</v>
      </c>
      <c r="AI852">
        <v>1</v>
      </c>
      <c r="AJ852">
        <v>1</v>
      </c>
      <c r="AK852">
        <v>1</v>
      </c>
      <c r="AL852">
        <v>1</v>
      </c>
      <c r="AN852">
        <v>0</v>
      </c>
      <c r="AO852">
        <v>1</v>
      </c>
      <c r="AP852">
        <v>1</v>
      </c>
      <c r="AQ852">
        <v>0</v>
      </c>
      <c r="AR852">
        <v>0</v>
      </c>
      <c r="AS852" t="s">
        <v>3</v>
      </c>
      <c r="AT852">
        <v>2.78</v>
      </c>
      <c r="AU852" t="s">
        <v>24</v>
      </c>
      <c r="AV852">
        <v>0</v>
      </c>
      <c r="AW852">
        <v>2</v>
      </c>
      <c r="AX852">
        <v>76149280</v>
      </c>
      <c r="AY852">
        <v>1</v>
      </c>
      <c r="AZ852">
        <v>0</v>
      </c>
      <c r="BA852">
        <v>866</v>
      </c>
      <c r="BB852">
        <v>0</v>
      </c>
      <c r="BC852">
        <v>0</v>
      </c>
      <c r="BD852">
        <v>0</v>
      </c>
      <c r="BE852">
        <v>0</v>
      </c>
      <c r="BF852">
        <v>0</v>
      </c>
      <c r="BG852">
        <v>0</v>
      </c>
      <c r="BH852">
        <v>0</v>
      </c>
      <c r="BI852">
        <v>0</v>
      </c>
      <c r="BJ852">
        <v>0</v>
      </c>
      <c r="BK852">
        <v>0</v>
      </c>
      <c r="BL852">
        <v>0</v>
      </c>
      <c r="BM852">
        <v>0</v>
      </c>
      <c r="BN852">
        <v>0</v>
      </c>
      <c r="BO852">
        <v>0</v>
      </c>
      <c r="BP852">
        <v>0</v>
      </c>
      <c r="BQ852">
        <v>0</v>
      </c>
      <c r="BR852">
        <v>0</v>
      </c>
      <c r="BS852">
        <v>0</v>
      </c>
      <c r="BT852">
        <v>0</v>
      </c>
      <c r="BU852">
        <v>0</v>
      </c>
      <c r="BV852">
        <v>0</v>
      </c>
      <c r="BW852">
        <v>0</v>
      </c>
      <c r="CX852">
        <f>Y852*Source!I336</f>
        <v>1.2787999999999999</v>
      </c>
      <c r="CY852">
        <f>AB852</f>
        <v>0.9</v>
      </c>
      <c r="CZ852">
        <f>AF852</f>
        <v>0.9</v>
      </c>
      <c r="DA852">
        <f>AJ852</f>
        <v>1</v>
      </c>
      <c r="DB852">
        <f t="shared" si="128"/>
        <v>2.875</v>
      </c>
      <c r="DC852">
        <f t="shared" si="129"/>
        <v>0</v>
      </c>
    </row>
    <row r="853" spans="1:107" x14ac:dyDescent="0.2">
      <c r="A853">
        <f>ROW(Source!A336)</f>
        <v>336</v>
      </c>
      <c r="B853">
        <v>76147896</v>
      </c>
      <c r="C853">
        <v>76149265</v>
      </c>
      <c r="D853">
        <v>48975416</v>
      </c>
      <c r="E853">
        <v>1</v>
      </c>
      <c r="F853">
        <v>1</v>
      </c>
      <c r="G853">
        <v>1</v>
      </c>
      <c r="H853">
        <v>2</v>
      </c>
      <c r="I853" t="s">
        <v>781</v>
      </c>
      <c r="J853" t="s">
        <v>782</v>
      </c>
      <c r="K853" t="s">
        <v>783</v>
      </c>
      <c r="L853">
        <v>1368</v>
      </c>
      <c r="N853">
        <v>1011</v>
      </c>
      <c r="O853" t="s">
        <v>633</v>
      </c>
      <c r="P853" t="s">
        <v>633</v>
      </c>
      <c r="Q853">
        <v>1</v>
      </c>
      <c r="W853">
        <v>0</v>
      </c>
      <c r="X853">
        <v>420715911</v>
      </c>
      <c r="Y853">
        <v>3.1969999999999996</v>
      </c>
      <c r="AA853">
        <v>0</v>
      </c>
      <c r="AB853">
        <v>3.28</v>
      </c>
      <c r="AC853">
        <v>0</v>
      </c>
      <c r="AD853">
        <v>0</v>
      </c>
      <c r="AE853">
        <v>0</v>
      </c>
      <c r="AF853">
        <v>3.28</v>
      </c>
      <c r="AG853">
        <v>0</v>
      </c>
      <c r="AH853">
        <v>0</v>
      </c>
      <c r="AI853">
        <v>1</v>
      </c>
      <c r="AJ853">
        <v>1</v>
      </c>
      <c r="AK853">
        <v>1</v>
      </c>
      <c r="AL853">
        <v>1</v>
      </c>
      <c r="AN853">
        <v>0</v>
      </c>
      <c r="AO853">
        <v>1</v>
      </c>
      <c r="AP853">
        <v>1</v>
      </c>
      <c r="AQ853">
        <v>0</v>
      </c>
      <c r="AR853">
        <v>0</v>
      </c>
      <c r="AS853" t="s">
        <v>3</v>
      </c>
      <c r="AT853">
        <v>2.78</v>
      </c>
      <c r="AU853" t="s">
        <v>24</v>
      </c>
      <c r="AV853">
        <v>0</v>
      </c>
      <c r="AW853">
        <v>2</v>
      </c>
      <c r="AX853">
        <v>76149281</v>
      </c>
      <c r="AY853">
        <v>1</v>
      </c>
      <c r="AZ853">
        <v>0</v>
      </c>
      <c r="BA853">
        <v>867</v>
      </c>
      <c r="BB853">
        <v>0</v>
      </c>
      <c r="BC853">
        <v>0</v>
      </c>
      <c r="BD853">
        <v>0</v>
      </c>
      <c r="BE853">
        <v>0</v>
      </c>
      <c r="BF853">
        <v>0</v>
      </c>
      <c r="BG853">
        <v>0</v>
      </c>
      <c r="BH853">
        <v>0</v>
      </c>
      <c r="BI853">
        <v>0</v>
      </c>
      <c r="BJ853">
        <v>0</v>
      </c>
      <c r="BK853">
        <v>0</v>
      </c>
      <c r="BL853">
        <v>0</v>
      </c>
      <c r="BM853">
        <v>0</v>
      </c>
      <c r="BN853">
        <v>0</v>
      </c>
      <c r="BO853">
        <v>0</v>
      </c>
      <c r="BP853">
        <v>0</v>
      </c>
      <c r="BQ853">
        <v>0</v>
      </c>
      <c r="BR853">
        <v>0</v>
      </c>
      <c r="BS853">
        <v>0</v>
      </c>
      <c r="BT853">
        <v>0</v>
      </c>
      <c r="BU853">
        <v>0</v>
      </c>
      <c r="BV853">
        <v>0</v>
      </c>
      <c r="BW853">
        <v>0</v>
      </c>
      <c r="CX853">
        <f>Y853*Source!I336</f>
        <v>1.2787999999999999</v>
      </c>
      <c r="CY853">
        <f>AB853</f>
        <v>3.28</v>
      </c>
      <c r="CZ853">
        <f>AF853</f>
        <v>3.28</v>
      </c>
      <c r="DA853">
        <f>AJ853</f>
        <v>1</v>
      </c>
      <c r="DB853">
        <f t="shared" si="128"/>
        <v>10.488</v>
      </c>
      <c r="DC853">
        <f t="shared" si="129"/>
        <v>0</v>
      </c>
    </row>
    <row r="854" spans="1:107" x14ac:dyDescent="0.2">
      <c r="A854">
        <f>ROW(Source!A336)</f>
        <v>336</v>
      </c>
      <c r="B854">
        <v>76147896</v>
      </c>
      <c r="C854">
        <v>76149265</v>
      </c>
      <c r="D854">
        <v>48975457</v>
      </c>
      <c r="E854">
        <v>1</v>
      </c>
      <c r="F854">
        <v>1</v>
      </c>
      <c r="G854">
        <v>1</v>
      </c>
      <c r="H854">
        <v>2</v>
      </c>
      <c r="I854" t="s">
        <v>673</v>
      </c>
      <c r="J854" t="s">
        <v>674</v>
      </c>
      <c r="K854" t="s">
        <v>675</v>
      </c>
      <c r="L854">
        <v>1368</v>
      </c>
      <c r="N854">
        <v>1011</v>
      </c>
      <c r="O854" t="s">
        <v>633</v>
      </c>
      <c r="P854" t="s">
        <v>633</v>
      </c>
      <c r="Q854">
        <v>1</v>
      </c>
      <c r="W854">
        <v>0</v>
      </c>
      <c r="X854">
        <v>-715990808</v>
      </c>
      <c r="Y854">
        <v>4.2664999999999997</v>
      </c>
      <c r="AA854">
        <v>0</v>
      </c>
      <c r="AB854">
        <v>142.69999999999999</v>
      </c>
      <c r="AC854">
        <v>13.5</v>
      </c>
      <c r="AD854">
        <v>0</v>
      </c>
      <c r="AE854">
        <v>0</v>
      </c>
      <c r="AF854">
        <v>142.69999999999999</v>
      </c>
      <c r="AG854">
        <v>13.5</v>
      </c>
      <c r="AH854">
        <v>0</v>
      </c>
      <c r="AI854">
        <v>1</v>
      </c>
      <c r="AJ854">
        <v>1</v>
      </c>
      <c r="AK854">
        <v>1</v>
      </c>
      <c r="AL854">
        <v>1</v>
      </c>
      <c r="AN854">
        <v>0</v>
      </c>
      <c r="AO854">
        <v>1</v>
      </c>
      <c r="AP854">
        <v>1</v>
      </c>
      <c r="AQ854">
        <v>0</v>
      </c>
      <c r="AR854">
        <v>0</v>
      </c>
      <c r="AS854" t="s">
        <v>3</v>
      </c>
      <c r="AT854">
        <v>3.71</v>
      </c>
      <c r="AU854" t="s">
        <v>24</v>
      </c>
      <c r="AV854">
        <v>0</v>
      </c>
      <c r="AW854">
        <v>2</v>
      </c>
      <c r="AX854">
        <v>76149282</v>
      </c>
      <c r="AY854">
        <v>1</v>
      </c>
      <c r="AZ854">
        <v>0</v>
      </c>
      <c r="BA854">
        <v>868</v>
      </c>
      <c r="BB854">
        <v>0</v>
      </c>
      <c r="BC854">
        <v>0</v>
      </c>
      <c r="BD854">
        <v>0</v>
      </c>
      <c r="BE854">
        <v>0</v>
      </c>
      <c r="BF854">
        <v>0</v>
      </c>
      <c r="BG854">
        <v>0</v>
      </c>
      <c r="BH854">
        <v>0</v>
      </c>
      <c r="BI854">
        <v>0</v>
      </c>
      <c r="BJ854">
        <v>0</v>
      </c>
      <c r="BK854">
        <v>0</v>
      </c>
      <c r="BL854">
        <v>0</v>
      </c>
      <c r="BM854">
        <v>0</v>
      </c>
      <c r="BN854">
        <v>0</v>
      </c>
      <c r="BO854">
        <v>0</v>
      </c>
      <c r="BP854">
        <v>0</v>
      </c>
      <c r="BQ854">
        <v>0</v>
      </c>
      <c r="BR854">
        <v>0</v>
      </c>
      <c r="BS854">
        <v>0</v>
      </c>
      <c r="BT854">
        <v>0</v>
      </c>
      <c r="BU854">
        <v>0</v>
      </c>
      <c r="BV854">
        <v>0</v>
      </c>
      <c r="BW854">
        <v>0</v>
      </c>
      <c r="CX854">
        <f>Y854*Source!I336</f>
        <v>1.7065999999999999</v>
      </c>
      <c r="CY854">
        <f>AB854</f>
        <v>142.69999999999999</v>
      </c>
      <c r="CZ854">
        <f>AF854</f>
        <v>142.69999999999999</v>
      </c>
      <c r="DA854">
        <f>AJ854</f>
        <v>1</v>
      </c>
      <c r="DB854">
        <f t="shared" si="128"/>
        <v>608.83299999999997</v>
      </c>
      <c r="DC854">
        <f t="shared" si="129"/>
        <v>57.603499999999997</v>
      </c>
    </row>
    <row r="855" spans="1:107" x14ac:dyDescent="0.2">
      <c r="A855">
        <f>ROW(Source!A336)</f>
        <v>336</v>
      </c>
      <c r="B855">
        <v>76147896</v>
      </c>
      <c r="C855">
        <v>76149265</v>
      </c>
      <c r="D855">
        <v>48977174</v>
      </c>
      <c r="E855">
        <v>1</v>
      </c>
      <c r="F855">
        <v>1</v>
      </c>
      <c r="G855">
        <v>1</v>
      </c>
      <c r="H855">
        <v>2</v>
      </c>
      <c r="I855" t="s">
        <v>676</v>
      </c>
      <c r="J855" t="s">
        <v>677</v>
      </c>
      <c r="K855" t="s">
        <v>678</v>
      </c>
      <c r="L855">
        <v>1368</v>
      </c>
      <c r="N855">
        <v>1011</v>
      </c>
      <c r="O855" t="s">
        <v>633</v>
      </c>
      <c r="P855" t="s">
        <v>633</v>
      </c>
      <c r="Q855">
        <v>1</v>
      </c>
      <c r="W855">
        <v>0</v>
      </c>
      <c r="X855">
        <v>82797005</v>
      </c>
      <c r="Y855">
        <v>0.22999999999999998</v>
      </c>
      <c r="AA855">
        <v>0</v>
      </c>
      <c r="AB855">
        <v>87.17</v>
      </c>
      <c r="AC855">
        <v>11.6</v>
      </c>
      <c r="AD855">
        <v>0</v>
      </c>
      <c r="AE855">
        <v>0</v>
      </c>
      <c r="AF855">
        <v>87.17</v>
      </c>
      <c r="AG855">
        <v>11.6</v>
      </c>
      <c r="AH855">
        <v>0</v>
      </c>
      <c r="AI855">
        <v>1</v>
      </c>
      <c r="AJ855">
        <v>1</v>
      </c>
      <c r="AK855">
        <v>1</v>
      </c>
      <c r="AL855">
        <v>1</v>
      </c>
      <c r="AN855">
        <v>0</v>
      </c>
      <c r="AO855">
        <v>1</v>
      </c>
      <c r="AP855">
        <v>1</v>
      </c>
      <c r="AQ855">
        <v>0</v>
      </c>
      <c r="AR855">
        <v>0</v>
      </c>
      <c r="AS855" t="s">
        <v>3</v>
      </c>
      <c r="AT855">
        <v>0.2</v>
      </c>
      <c r="AU855" t="s">
        <v>24</v>
      </c>
      <c r="AV855">
        <v>0</v>
      </c>
      <c r="AW855">
        <v>2</v>
      </c>
      <c r="AX855">
        <v>76149283</v>
      </c>
      <c r="AY855">
        <v>1</v>
      </c>
      <c r="AZ855">
        <v>0</v>
      </c>
      <c r="BA855">
        <v>869</v>
      </c>
      <c r="BB855">
        <v>0</v>
      </c>
      <c r="BC855">
        <v>0</v>
      </c>
      <c r="BD855">
        <v>0</v>
      </c>
      <c r="BE855">
        <v>0</v>
      </c>
      <c r="BF855">
        <v>0</v>
      </c>
      <c r="BG855">
        <v>0</v>
      </c>
      <c r="BH855">
        <v>0</v>
      </c>
      <c r="BI855">
        <v>0</v>
      </c>
      <c r="BJ855">
        <v>0</v>
      </c>
      <c r="BK855">
        <v>0</v>
      </c>
      <c r="BL855">
        <v>0</v>
      </c>
      <c r="BM855">
        <v>0</v>
      </c>
      <c r="BN855">
        <v>0</v>
      </c>
      <c r="BO855">
        <v>0</v>
      </c>
      <c r="BP855">
        <v>0</v>
      </c>
      <c r="BQ855">
        <v>0</v>
      </c>
      <c r="BR855">
        <v>0</v>
      </c>
      <c r="BS855">
        <v>0</v>
      </c>
      <c r="BT855">
        <v>0</v>
      </c>
      <c r="BU855">
        <v>0</v>
      </c>
      <c r="BV855">
        <v>0</v>
      </c>
      <c r="BW855">
        <v>0</v>
      </c>
      <c r="CX855">
        <f>Y855*Source!I336</f>
        <v>9.1999999999999998E-2</v>
      </c>
      <c r="CY855">
        <f>AB855</f>
        <v>87.17</v>
      </c>
      <c r="CZ855">
        <f>AF855</f>
        <v>87.17</v>
      </c>
      <c r="DA855">
        <f>AJ855</f>
        <v>1</v>
      </c>
      <c r="DB855">
        <f t="shared" si="128"/>
        <v>20.044499999999999</v>
      </c>
      <c r="DC855">
        <f t="shared" si="129"/>
        <v>2.6680000000000001</v>
      </c>
    </row>
    <row r="856" spans="1:107" x14ac:dyDescent="0.2">
      <c r="A856">
        <f>ROW(Source!A336)</f>
        <v>336</v>
      </c>
      <c r="B856">
        <v>76147896</v>
      </c>
      <c r="C856">
        <v>76149265</v>
      </c>
      <c r="D856">
        <v>48903634</v>
      </c>
      <c r="E856">
        <v>1</v>
      </c>
      <c r="F856">
        <v>1</v>
      </c>
      <c r="G856">
        <v>1</v>
      </c>
      <c r="H856">
        <v>3</v>
      </c>
      <c r="I856" t="s">
        <v>679</v>
      </c>
      <c r="J856" t="s">
        <v>680</v>
      </c>
      <c r="K856" t="s">
        <v>681</v>
      </c>
      <c r="L856">
        <v>1308</v>
      </c>
      <c r="N856">
        <v>1003</v>
      </c>
      <c r="O856" t="s">
        <v>345</v>
      </c>
      <c r="P856" t="s">
        <v>345</v>
      </c>
      <c r="Q856">
        <v>100</v>
      </c>
      <c r="W856">
        <v>0</v>
      </c>
      <c r="X856">
        <v>96057515</v>
      </c>
      <c r="Y856">
        <v>2.4500000000000001E-2</v>
      </c>
      <c r="AA856">
        <v>120</v>
      </c>
      <c r="AB856">
        <v>0</v>
      </c>
      <c r="AC856">
        <v>0</v>
      </c>
      <c r="AD856">
        <v>0</v>
      </c>
      <c r="AE856">
        <v>120</v>
      </c>
      <c r="AF856">
        <v>0</v>
      </c>
      <c r="AG856">
        <v>0</v>
      </c>
      <c r="AH856">
        <v>0</v>
      </c>
      <c r="AI856">
        <v>1</v>
      </c>
      <c r="AJ856">
        <v>1</v>
      </c>
      <c r="AK856">
        <v>1</v>
      </c>
      <c r="AL856">
        <v>1</v>
      </c>
      <c r="AN856">
        <v>0</v>
      </c>
      <c r="AO856">
        <v>1</v>
      </c>
      <c r="AP856">
        <v>0</v>
      </c>
      <c r="AQ856">
        <v>0</v>
      </c>
      <c r="AR856">
        <v>0</v>
      </c>
      <c r="AS856" t="s">
        <v>3</v>
      </c>
      <c r="AT856">
        <v>2.4500000000000001E-2</v>
      </c>
      <c r="AU856" t="s">
        <v>3</v>
      </c>
      <c r="AV856">
        <v>0</v>
      </c>
      <c r="AW856">
        <v>2</v>
      </c>
      <c r="AX856">
        <v>76149284</v>
      </c>
      <c r="AY856">
        <v>1</v>
      </c>
      <c r="AZ856">
        <v>0</v>
      </c>
      <c r="BA856">
        <v>870</v>
      </c>
      <c r="BB856">
        <v>0</v>
      </c>
      <c r="BC856">
        <v>0</v>
      </c>
      <c r="BD856">
        <v>0</v>
      </c>
      <c r="BE856">
        <v>0</v>
      </c>
      <c r="BF856">
        <v>0</v>
      </c>
      <c r="BG856">
        <v>0</v>
      </c>
      <c r="BH856">
        <v>0</v>
      </c>
      <c r="BI856">
        <v>0</v>
      </c>
      <c r="BJ856">
        <v>0</v>
      </c>
      <c r="BK856">
        <v>0</v>
      </c>
      <c r="BL856">
        <v>0</v>
      </c>
      <c r="BM856">
        <v>0</v>
      </c>
      <c r="BN856">
        <v>0</v>
      </c>
      <c r="BO856">
        <v>0</v>
      </c>
      <c r="BP856">
        <v>0</v>
      </c>
      <c r="BQ856">
        <v>0</v>
      </c>
      <c r="BR856">
        <v>0</v>
      </c>
      <c r="BS856">
        <v>0</v>
      </c>
      <c r="BT856">
        <v>0</v>
      </c>
      <c r="BU856">
        <v>0</v>
      </c>
      <c r="BV856">
        <v>0</v>
      </c>
      <c r="BW856">
        <v>0</v>
      </c>
      <c r="CX856">
        <f>Y856*Source!I336</f>
        <v>9.8000000000000014E-3</v>
      </c>
      <c r="CY856">
        <f>AA856</f>
        <v>120</v>
      </c>
      <c r="CZ856">
        <f>AE856</f>
        <v>120</v>
      </c>
      <c r="DA856">
        <f>AI856</f>
        <v>1</v>
      </c>
      <c r="DB856">
        <f>ROUND(ROUND(AT856*CZ856,2),6)</f>
        <v>2.94</v>
      </c>
      <c r="DC856">
        <f>ROUND(ROUND(AT856*AG856,2),6)</f>
        <v>0</v>
      </c>
    </row>
    <row r="857" spans="1:107" x14ac:dyDescent="0.2">
      <c r="A857">
        <f>ROW(Source!A336)</f>
        <v>336</v>
      </c>
      <c r="B857">
        <v>76147896</v>
      </c>
      <c r="C857">
        <v>76149265</v>
      </c>
      <c r="D857">
        <v>48915251</v>
      </c>
      <c r="E857">
        <v>1</v>
      </c>
      <c r="F857">
        <v>1</v>
      </c>
      <c r="G857">
        <v>1</v>
      </c>
      <c r="H857">
        <v>3</v>
      </c>
      <c r="I857" t="s">
        <v>682</v>
      </c>
      <c r="J857" t="s">
        <v>683</v>
      </c>
      <c r="K857" t="s">
        <v>684</v>
      </c>
      <c r="L857">
        <v>1348</v>
      </c>
      <c r="N857">
        <v>1009</v>
      </c>
      <c r="O857" t="s">
        <v>362</v>
      </c>
      <c r="P857" t="s">
        <v>362</v>
      </c>
      <c r="Q857">
        <v>1000</v>
      </c>
      <c r="W857">
        <v>0</v>
      </c>
      <c r="X857">
        <v>-1424823927</v>
      </c>
      <c r="Y857">
        <v>2.8800000000000002E-3</v>
      </c>
      <c r="AA857">
        <v>7826.9</v>
      </c>
      <c r="AB857">
        <v>0</v>
      </c>
      <c r="AC857">
        <v>0</v>
      </c>
      <c r="AD857">
        <v>0</v>
      </c>
      <c r="AE857">
        <v>7826.9</v>
      </c>
      <c r="AF857">
        <v>0</v>
      </c>
      <c r="AG857">
        <v>0</v>
      </c>
      <c r="AH857">
        <v>0</v>
      </c>
      <c r="AI857">
        <v>1</v>
      </c>
      <c r="AJ857">
        <v>1</v>
      </c>
      <c r="AK857">
        <v>1</v>
      </c>
      <c r="AL857">
        <v>1</v>
      </c>
      <c r="AN857">
        <v>0</v>
      </c>
      <c r="AO857">
        <v>1</v>
      </c>
      <c r="AP857">
        <v>0</v>
      </c>
      <c r="AQ857">
        <v>0</v>
      </c>
      <c r="AR857">
        <v>0</v>
      </c>
      <c r="AS857" t="s">
        <v>3</v>
      </c>
      <c r="AT857">
        <v>2.8800000000000002E-3</v>
      </c>
      <c r="AU857" t="s">
        <v>3</v>
      </c>
      <c r="AV857">
        <v>0</v>
      </c>
      <c r="AW857">
        <v>2</v>
      </c>
      <c r="AX857">
        <v>76149285</v>
      </c>
      <c r="AY857">
        <v>1</v>
      </c>
      <c r="AZ857">
        <v>0</v>
      </c>
      <c r="BA857">
        <v>871</v>
      </c>
      <c r="BB857">
        <v>0</v>
      </c>
      <c r="BC857">
        <v>0</v>
      </c>
      <c r="BD857">
        <v>0</v>
      </c>
      <c r="BE857">
        <v>0</v>
      </c>
      <c r="BF857">
        <v>0</v>
      </c>
      <c r="BG857">
        <v>0</v>
      </c>
      <c r="BH857">
        <v>0</v>
      </c>
      <c r="BI857">
        <v>0</v>
      </c>
      <c r="BJ857">
        <v>0</v>
      </c>
      <c r="BK857">
        <v>0</v>
      </c>
      <c r="BL857">
        <v>0</v>
      </c>
      <c r="BM857">
        <v>0</v>
      </c>
      <c r="BN857">
        <v>0</v>
      </c>
      <c r="BO857">
        <v>0</v>
      </c>
      <c r="BP857">
        <v>0</v>
      </c>
      <c r="BQ857">
        <v>0</v>
      </c>
      <c r="BR857">
        <v>0</v>
      </c>
      <c r="BS857">
        <v>0</v>
      </c>
      <c r="BT857">
        <v>0</v>
      </c>
      <c r="BU857">
        <v>0</v>
      </c>
      <c r="BV857">
        <v>0</v>
      </c>
      <c r="BW857">
        <v>0</v>
      </c>
      <c r="CX857">
        <f>Y857*Source!I336</f>
        <v>1.152E-3</v>
      </c>
      <c r="CY857">
        <f>AA857</f>
        <v>7826.9</v>
      </c>
      <c r="CZ857">
        <f>AE857</f>
        <v>7826.9</v>
      </c>
      <c r="DA857">
        <f>AI857</f>
        <v>1</v>
      </c>
      <c r="DB857">
        <f>ROUND(ROUND(AT857*CZ857,2),6)</f>
        <v>22.54</v>
      </c>
      <c r="DC857">
        <f>ROUND(ROUND(AT857*AG857,2),6)</f>
        <v>0</v>
      </c>
    </row>
    <row r="858" spans="1:107" x14ac:dyDescent="0.2">
      <c r="A858">
        <f>ROW(Source!A336)</f>
        <v>336</v>
      </c>
      <c r="B858">
        <v>76147896</v>
      </c>
      <c r="C858">
        <v>76149265</v>
      </c>
      <c r="D858">
        <v>48958748</v>
      </c>
      <c r="E858">
        <v>1</v>
      </c>
      <c r="F858">
        <v>1</v>
      </c>
      <c r="G858">
        <v>1</v>
      </c>
      <c r="H858">
        <v>3</v>
      </c>
      <c r="I858" t="s">
        <v>685</v>
      </c>
      <c r="J858" t="s">
        <v>686</v>
      </c>
      <c r="K858" t="s">
        <v>687</v>
      </c>
      <c r="L858">
        <v>1346</v>
      </c>
      <c r="N858">
        <v>1009</v>
      </c>
      <c r="O858" t="s">
        <v>414</v>
      </c>
      <c r="P858" t="s">
        <v>414</v>
      </c>
      <c r="Q858">
        <v>1</v>
      </c>
      <c r="W858">
        <v>0</v>
      </c>
      <c r="X858">
        <v>1811248231</v>
      </c>
      <c r="Y858">
        <v>0.5</v>
      </c>
      <c r="AA858">
        <v>68.05</v>
      </c>
      <c r="AB858">
        <v>0</v>
      </c>
      <c r="AC858">
        <v>0</v>
      </c>
      <c r="AD858">
        <v>0</v>
      </c>
      <c r="AE858">
        <v>68.05</v>
      </c>
      <c r="AF858">
        <v>0</v>
      </c>
      <c r="AG858">
        <v>0</v>
      </c>
      <c r="AH858">
        <v>0</v>
      </c>
      <c r="AI858">
        <v>1</v>
      </c>
      <c r="AJ858">
        <v>1</v>
      </c>
      <c r="AK858">
        <v>1</v>
      </c>
      <c r="AL858">
        <v>1</v>
      </c>
      <c r="AN858">
        <v>0</v>
      </c>
      <c r="AO858">
        <v>1</v>
      </c>
      <c r="AP858">
        <v>0</v>
      </c>
      <c r="AQ858">
        <v>0</v>
      </c>
      <c r="AR858">
        <v>0</v>
      </c>
      <c r="AS858" t="s">
        <v>3</v>
      </c>
      <c r="AT858">
        <v>0.5</v>
      </c>
      <c r="AU858" t="s">
        <v>3</v>
      </c>
      <c r="AV858">
        <v>0</v>
      </c>
      <c r="AW858">
        <v>2</v>
      </c>
      <c r="AX858">
        <v>76149286</v>
      </c>
      <c r="AY858">
        <v>1</v>
      </c>
      <c r="AZ858">
        <v>0</v>
      </c>
      <c r="BA858">
        <v>872</v>
      </c>
      <c r="BB858">
        <v>0</v>
      </c>
      <c r="BC858">
        <v>0</v>
      </c>
      <c r="BD858">
        <v>0</v>
      </c>
      <c r="BE858">
        <v>0</v>
      </c>
      <c r="BF858">
        <v>0</v>
      </c>
      <c r="BG858">
        <v>0</v>
      </c>
      <c r="BH858">
        <v>0</v>
      </c>
      <c r="BI858">
        <v>0</v>
      </c>
      <c r="BJ858">
        <v>0</v>
      </c>
      <c r="BK858">
        <v>0</v>
      </c>
      <c r="BL858">
        <v>0</v>
      </c>
      <c r="BM858">
        <v>0</v>
      </c>
      <c r="BN858">
        <v>0</v>
      </c>
      <c r="BO858">
        <v>0</v>
      </c>
      <c r="BP858">
        <v>0</v>
      </c>
      <c r="BQ858">
        <v>0</v>
      </c>
      <c r="BR858">
        <v>0</v>
      </c>
      <c r="BS858">
        <v>0</v>
      </c>
      <c r="BT858">
        <v>0</v>
      </c>
      <c r="BU858">
        <v>0</v>
      </c>
      <c r="BV858">
        <v>0</v>
      </c>
      <c r="BW858">
        <v>0</v>
      </c>
      <c r="CX858">
        <f>Y858*Source!I336</f>
        <v>0.2</v>
      </c>
      <c r="CY858">
        <f>AA858</f>
        <v>68.05</v>
      </c>
      <c r="CZ858">
        <f>AE858</f>
        <v>68.05</v>
      </c>
      <c r="DA858">
        <f>AI858</f>
        <v>1</v>
      </c>
      <c r="DB858">
        <f>ROUND(ROUND(AT858*CZ858,2),6)</f>
        <v>34.03</v>
      </c>
      <c r="DC858">
        <f>ROUND(ROUND(AT858*AG858,2),6)</f>
        <v>0</v>
      </c>
    </row>
    <row r="859" spans="1:107" x14ac:dyDescent="0.2">
      <c r="A859">
        <f>ROW(Source!A336)</f>
        <v>336</v>
      </c>
      <c r="B859">
        <v>76147896</v>
      </c>
      <c r="C859">
        <v>76149265</v>
      </c>
      <c r="D859">
        <v>48974791</v>
      </c>
      <c r="E859">
        <v>1</v>
      </c>
      <c r="F859">
        <v>1</v>
      </c>
      <c r="G859">
        <v>1</v>
      </c>
      <c r="H859">
        <v>3</v>
      </c>
      <c r="I859" t="s">
        <v>658</v>
      </c>
      <c r="J859" t="s">
        <v>659</v>
      </c>
      <c r="K859" t="s">
        <v>660</v>
      </c>
      <c r="L859">
        <v>1374</v>
      </c>
      <c r="N859">
        <v>1013</v>
      </c>
      <c r="O859" t="s">
        <v>661</v>
      </c>
      <c r="P859" t="s">
        <v>661</v>
      </c>
      <c r="Q859">
        <v>1</v>
      </c>
      <c r="W859">
        <v>0</v>
      </c>
      <c r="X859">
        <v>-1347562341</v>
      </c>
      <c r="Y859">
        <v>2.2599999999999998</v>
      </c>
      <c r="AA859">
        <v>1</v>
      </c>
      <c r="AB859">
        <v>0</v>
      </c>
      <c r="AC859">
        <v>0</v>
      </c>
      <c r="AD859">
        <v>0</v>
      </c>
      <c r="AE859">
        <v>1</v>
      </c>
      <c r="AF859">
        <v>0</v>
      </c>
      <c r="AG859">
        <v>0</v>
      </c>
      <c r="AH859">
        <v>0</v>
      </c>
      <c r="AI859">
        <v>1</v>
      </c>
      <c r="AJ859">
        <v>1</v>
      </c>
      <c r="AK859">
        <v>1</v>
      </c>
      <c r="AL859">
        <v>1</v>
      </c>
      <c r="AN859">
        <v>0</v>
      </c>
      <c r="AO859">
        <v>1</v>
      </c>
      <c r="AP859">
        <v>0</v>
      </c>
      <c r="AQ859">
        <v>0</v>
      </c>
      <c r="AR859">
        <v>0</v>
      </c>
      <c r="AS859" t="s">
        <v>3</v>
      </c>
      <c r="AT859">
        <v>2.2599999999999998</v>
      </c>
      <c r="AU859" t="s">
        <v>3</v>
      </c>
      <c r="AV859">
        <v>0</v>
      </c>
      <c r="AW859">
        <v>2</v>
      </c>
      <c r="AX859">
        <v>76149287</v>
      </c>
      <c r="AY859">
        <v>1</v>
      </c>
      <c r="AZ859">
        <v>0</v>
      </c>
      <c r="BA859">
        <v>873</v>
      </c>
      <c r="BB859">
        <v>0</v>
      </c>
      <c r="BC859">
        <v>0</v>
      </c>
      <c r="BD859">
        <v>0</v>
      </c>
      <c r="BE859">
        <v>0</v>
      </c>
      <c r="BF859">
        <v>0</v>
      </c>
      <c r="BG859">
        <v>0</v>
      </c>
      <c r="BH859">
        <v>0</v>
      </c>
      <c r="BI859">
        <v>0</v>
      </c>
      <c r="BJ859">
        <v>0</v>
      </c>
      <c r="BK859">
        <v>0</v>
      </c>
      <c r="BL859">
        <v>0</v>
      </c>
      <c r="BM859">
        <v>0</v>
      </c>
      <c r="BN859">
        <v>0</v>
      </c>
      <c r="BO859">
        <v>0</v>
      </c>
      <c r="BP859">
        <v>0</v>
      </c>
      <c r="BQ859">
        <v>0</v>
      </c>
      <c r="BR859">
        <v>0</v>
      </c>
      <c r="BS859">
        <v>0</v>
      </c>
      <c r="BT859">
        <v>0</v>
      </c>
      <c r="BU859">
        <v>0</v>
      </c>
      <c r="BV859">
        <v>0</v>
      </c>
      <c r="BW859">
        <v>0</v>
      </c>
      <c r="CX859">
        <f>Y859*Source!I336</f>
        <v>0.90399999999999991</v>
      </c>
      <c r="CY859">
        <f>AA859</f>
        <v>1</v>
      </c>
      <c r="CZ859">
        <f>AE859</f>
        <v>1</v>
      </c>
      <c r="DA859">
        <f>AI859</f>
        <v>1</v>
      </c>
      <c r="DB859">
        <f>ROUND(ROUND(AT859*CZ859,2),6)</f>
        <v>2.2599999999999998</v>
      </c>
      <c r="DC859">
        <f>ROUND(ROUND(AT859*AG859,2),6)</f>
        <v>0</v>
      </c>
    </row>
    <row r="860" spans="1:107" x14ac:dyDescent="0.2">
      <c r="A860">
        <f>ROW(Source!A337)</f>
        <v>337</v>
      </c>
      <c r="B860">
        <v>76147894</v>
      </c>
      <c r="C860">
        <v>76149265</v>
      </c>
      <c r="D860">
        <v>42326370</v>
      </c>
      <c r="E860">
        <v>1</v>
      </c>
      <c r="F860">
        <v>1</v>
      </c>
      <c r="G860">
        <v>1</v>
      </c>
      <c r="H860">
        <v>1</v>
      </c>
      <c r="I860" t="s">
        <v>662</v>
      </c>
      <c r="J860" t="s">
        <v>3</v>
      </c>
      <c r="K860" t="s">
        <v>663</v>
      </c>
      <c r="L860">
        <v>1369</v>
      </c>
      <c r="N860">
        <v>1013</v>
      </c>
      <c r="O860" t="s">
        <v>623</v>
      </c>
      <c r="P860" t="s">
        <v>623</v>
      </c>
      <c r="Q860">
        <v>1</v>
      </c>
      <c r="W860">
        <v>0</v>
      </c>
      <c r="X860">
        <v>489703996</v>
      </c>
      <c r="Y860">
        <v>13.523999999999999</v>
      </c>
      <c r="AA860">
        <v>0</v>
      </c>
      <c r="AB860">
        <v>0</v>
      </c>
      <c r="AC860">
        <v>0</v>
      </c>
      <c r="AD860">
        <v>9.6199999999999992</v>
      </c>
      <c r="AE860">
        <v>0</v>
      </c>
      <c r="AF860">
        <v>0</v>
      </c>
      <c r="AG860">
        <v>0</v>
      </c>
      <c r="AH860">
        <v>9.6199999999999992</v>
      </c>
      <c r="AI860">
        <v>1</v>
      </c>
      <c r="AJ860">
        <v>1</v>
      </c>
      <c r="AK860">
        <v>1</v>
      </c>
      <c r="AL860">
        <v>1</v>
      </c>
      <c r="AN860">
        <v>0</v>
      </c>
      <c r="AO860">
        <v>1</v>
      </c>
      <c r="AP860">
        <v>1</v>
      </c>
      <c r="AQ860">
        <v>0</v>
      </c>
      <c r="AR860">
        <v>0</v>
      </c>
      <c r="AS860" t="s">
        <v>3</v>
      </c>
      <c r="AT860">
        <v>11.76</v>
      </c>
      <c r="AU860" t="s">
        <v>24</v>
      </c>
      <c r="AV860">
        <v>1</v>
      </c>
      <c r="AW860">
        <v>2</v>
      </c>
      <c r="AX860">
        <v>76149277</v>
      </c>
      <c r="AY860">
        <v>1</v>
      </c>
      <c r="AZ860">
        <v>0</v>
      </c>
      <c r="BA860">
        <v>874</v>
      </c>
      <c r="BB860">
        <v>0</v>
      </c>
      <c r="BC860">
        <v>0</v>
      </c>
      <c r="BD860">
        <v>0</v>
      </c>
      <c r="BE860">
        <v>0</v>
      </c>
      <c r="BF860">
        <v>0</v>
      </c>
      <c r="BG860">
        <v>0</v>
      </c>
      <c r="BH860">
        <v>0</v>
      </c>
      <c r="BI860">
        <v>0</v>
      </c>
      <c r="BJ860">
        <v>0</v>
      </c>
      <c r="BK860">
        <v>0</v>
      </c>
      <c r="BL860">
        <v>0</v>
      </c>
      <c r="BM860">
        <v>0</v>
      </c>
      <c r="BN860">
        <v>0</v>
      </c>
      <c r="BO860">
        <v>0</v>
      </c>
      <c r="BP860">
        <v>0</v>
      </c>
      <c r="BQ860">
        <v>0</v>
      </c>
      <c r="BR860">
        <v>0</v>
      </c>
      <c r="BS860">
        <v>0</v>
      </c>
      <c r="BT860">
        <v>0</v>
      </c>
      <c r="BU860">
        <v>0</v>
      </c>
      <c r="BV860">
        <v>0</v>
      </c>
      <c r="BW860">
        <v>0</v>
      </c>
      <c r="CX860">
        <f>Y860*Source!I337</f>
        <v>5.4096000000000002</v>
      </c>
      <c r="CY860">
        <f>AD860</f>
        <v>9.6199999999999992</v>
      </c>
      <c r="CZ860">
        <f>AH860</f>
        <v>9.6199999999999992</v>
      </c>
      <c r="DA860">
        <f>AL860</f>
        <v>1</v>
      </c>
      <c r="DB860">
        <f t="shared" ref="DB860:DB866" si="130">ROUND((ROUND(AT860*CZ860,2)*1.15),6)</f>
        <v>130.09950000000001</v>
      </c>
      <c r="DC860">
        <f t="shared" ref="DC860:DC866" si="131">ROUND((ROUND(AT860*AG860,2)*1.15),6)</f>
        <v>0</v>
      </c>
    </row>
    <row r="861" spans="1:107" x14ac:dyDescent="0.2">
      <c r="A861">
        <f>ROW(Source!A337)</f>
        <v>337</v>
      </c>
      <c r="B861">
        <v>76147894</v>
      </c>
      <c r="C861">
        <v>76149265</v>
      </c>
      <c r="D861">
        <v>121548</v>
      </c>
      <c r="E861">
        <v>1</v>
      </c>
      <c r="F861">
        <v>1</v>
      </c>
      <c r="G861">
        <v>1</v>
      </c>
      <c r="H861">
        <v>1</v>
      </c>
      <c r="I861" t="s">
        <v>30</v>
      </c>
      <c r="J861" t="s">
        <v>3</v>
      </c>
      <c r="K861" t="s">
        <v>628</v>
      </c>
      <c r="L861">
        <v>608254</v>
      </c>
      <c r="N861">
        <v>1013</v>
      </c>
      <c r="O861" t="s">
        <v>629</v>
      </c>
      <c r="P861" t="s">
        <v>629</v>
      </c>
      <c r="Q861">
        <v>1</v>
      </c>
      <c r="W861">
        <v>0</v>
      </c>
      <c r="X861">
        <v>-185737400</v>
      </c>
      <c r="Y861">
        <v>4.4965000000000002</v>
      </c>
      <c r="AA861">
        <v>0</v>
      </c>
      <c r="AB861">
        <v>0</v>
      </c>
      <c r="AC861">
        <v>0</v>
      </c>
      <c r="AD861">
        <v>0</v>
      </c>
      <c r="AE861">
        <v>0</v>
      </c>
      <c r="AF861">
        <v>0</v>
      </c>
      <c r="AG861">
        <v>0</v>
      </c>
      <c r="AH861">
        <v>0</v>
      </c>
      <c r="AI861">
        <v>1</v>
      </c>
      <c r="AJ861">
        <v>1</v>
      </c>
      <c r="AK861">
        <v>1</v>
      </c>
      <c r="AL861">
        <v>1</v>
      </c>
      <c r="AN861">
        <v>0</v>
      </c>
      <c r="AO861">
        <v>1</v>
      </c>
      <c r="AP861">
        <v>1</v>
      </c>
      <c r="AQ861">
        <v>0</v>
      </c>
      <c r="AR861">
        <v>0</v>
      </c>
      <c r="AS861" t="s">
        <v>3</v>
      </c>
      <c r="AT861">
        <v>3.91</v>
      </c>
      <c r="AU861" t="s">
        <v>24</v>
      </c>
      <c r="AV861">
        <v>2</v>
      </c>
      <c r="AW861">
        <v>2</v>
      </c>
      <c r="AX861">
        <v>76149278</v>
      </c>
      <c r="AY861">
        <v>1</v>
      </c>
      <c r="AZ861">
        <v>0</v>
      </c>
      <c r="BA861">
        <v>875</v>
      </c>
      <c r="BB861">
        <v>0</v>
      </c>
      <c r="BC861">
        <v>0</v>
      </c>
      <c r="BD861">
        <v>0</v>
      </c>
      <c r="BE861">
        <v>0</v>
      </c>
      <c r="BF861">
        <v>0</v>
      </c>
      <c r="BG861">
        <v>0</v>
      </c>
      <c r="BH861">
        <v>0</v>
      </c>
      <c r="BI861">
        <v>0</v>
      </c>
      <c r="BJ861">
        <v>0</v>
      </c>
      <c r="BK861">
        <v>0</v>
      </c>
      <c r="BL861">
        <v>0</v>
      </c>
      <c r="BM861">
        <v>0</v>
      </c>
      <c r="BN861">
        <v>0</v>
      </c>
      <c r="BO861">
        <v>0</v>
      </c>
      <c r="BP861">
        <v>0</v>
      </c>
      <c r="BQ861">
        <v>0</v>
      </c>
      <c r="BR861">
        <v>0</v>
      </c>
      <c r="BS861">
        <v>0</v>
      </c>
      <c r="BT861">
        <v>0</v>
      </c>
      <c r="BU861">
        <v>0</v>
      </c>
      <c r="BV861">
        <v>0</v>
      </c>
      <c r="BW861">
        <v>0</v>
      </c>
      <c r="CX861">
        <f>Y861*Source!I337</f>
        <v>1.7986000000000002</v>
      </c>
      <c r="CY861">
        <f>AD861</f>
        <v>0</v>
      </c>
      <c r="CZ861">
        <f>AH861</f>
        <v>0</v>
      </c>
      <c r="DA861">
        <f>AL861</f>
        <v>1</v>
      </c>
      <c r="DB861">
        <f t="shared" si="130"/>
        <v>0</v>
      </c>
      <c r="DC861">
        <f t="shared" si="131"/>
        <v>0</v>
      </c>
    </row>
    <row r="862" spans="1:107" x14ac:dyDescent="0.2">
      <c r="A862">
        <f>ROW(Source!A337)</f>
        <v>337</v>
      </c>
      <c r="B862">
        <v>76147894</v>
      </c>
      <c r="C862">
        <v>76149265</v>
      </c>
      <c r="D862">
        <v>48975304</v>
      </c>
      <c r="E862">
        <v>1</v>
      </c>
      <c r="F862">
        <v>1</v>
      </c>
      <c r="G862">
        <v>1</v>
      </c>
      <c r="H862">
        <v>2</v>
      </c>
      <c r="I862" t="s">
        <v>664</v>
      </c>
      <c r="J862" t="s">
        <v>665</v>
      </c>
      <c r="K862" t="s">
        <v>666</v>
      </c>
      <c r="L862">
        <v>1368</v>
      </c>
      <c r="N862">
        <v>1011</v>
      </c>
      <c r="O862" t="s">
        <v>633</v>
      </c>
      <c r="P862" t="s">
        <v>633</v>
      </c>
      <c r="Q862">
        <v>1</v>
      </c>
      <c r="W862">
        <v>0</v>
      </c>
      <c r="X862">
        <v>-1000709144</v>
      </c>
      <c r="Y862">
        <v>0.22999999999999998</v>
      </c>
      <c r="AA862">
        <v>0</v>
      </c>
      <c r="AB862">
        <v>134.65</v>
      </c>
      <c r="AC862">
        <v>13.5</v>
      </c>
      <c r="AD862">
        <v>0</v>
      </c>
      <c r="AE862">
        <v>0</v>
      </c>
      <c r="AF862">
        <v>134.65</v>
      </c>
      <c r="AG862">
        <v>13.5</v>
      </c>
      <c r="AH862">
        <v>0</v>
      </c>
      <c r="AI862">
        <v>1</v>
      </c>
      <c r="AJ862">
        <v>1</v>
      </c>
      <c r="AK862">
        <v>1</v>
      </c>
      <c r="AL862">
        <v>1</v>
      </c>
      <c r="AN862">
        <v>0</v>
      </c>
      <c r="AO862">
        <v>1</v>
      </c>
      <c r="AP862">
        <v>1</v>
      </c>
      <c r="AQ862">
        <v>0</v>
      </c>
      <c r="AR862">
        <v>0</v>
      </c>
      <c r="AS862" t="s">
        <v>3</v>
      </c>
      <c r="AT862">
        <v>0.2</v>
      </c>
      <c r="AU862" t="s">
        <v>24</v>
      </c>
      <c r="AV862">
        <v>0</v>
      </c>
      <c r="AW862">
        <v>2</v>
      </c>
      <c r="AX862">
        <v>76149279</v>
      </c>
      <c r="AY862">
        <v>1</v>
      </c>
      <c r="AZ862">
        <v>0</v>
      </c>
      <c r="BA862">
        <v>876</v>
      </c>
      <c r="BB862">
        <v>0</v>
      </c>
      <c r="BC862">
        <v>0</v>
      </c>
      <c r="BD862">
        <v>0</v>
      </c>
      <c r="BE862">
        <v>0</v>
      </c>
      <c r="BF862">
        <v>0</v>
      </c>
      <c r="BG862">
        <v>0</v>
      </c>
      <c r="BH862">
        <v>0</v>
      </c>
      <c r="BI862">
        <v>0</v>
      </c>
      <c r="BJ862">
        <v>0</v>
      </c>
      <c r="BK862">
        <v>0</v>
      </c>
      <c r="BL862">
        <v>0</v>
      </c>
      <c r="BM862">
        <v>0</v>
      </c>
      <c r="BN862">
        <v>0</v>
      </c>
      <c r="BO862">
        <v>0</v>
      </c>
      <c r="BP862">
        <v>0</v>
      </c>
      <c r="BQ862">
        <v>0</v>
      </c>
      <c r="BR862">
        <v>0</v>
      </c>
      <c r="BS862">
        <v>0</v>
      </c>
      <c r="BT862">
        <v>0</v>
      </c>
      <c r="BU862">
        <v>0</v>
      </c>
      <c r="BV862">
        <v>0</v>
      </c>
      <c r="BW862">
        <v>0</v>
      </c>
      <c r="CX862">
        <f>Y862*Source!I337</f>
        <v>9.1999999999999998E-2</v>
      </c>
      <c r="CY862">
        <f>AB862</f>
        <v>134.65</v>
      </c>
      <c r="CZ862">
        <f>AF862</f>
        <v>134.65</v>
      </c>
      <c r="DA862">
        <f>AJ862</f>
        <v>1</v>
      </c>
      <c r="DB862">
        <f t="shared" si="130"/>
        <v>30.9695</v>
      </c>
      <c r="DC862">
        <f t="shared" si="131"/>
        <v>3.105</v>
      </c>
    </row>
    <row r="863" spans="1:107" x14ac:dyDescent="0.2">
      <c r="A863">
        <f>ROW(Source!A337)</f>
        <v>337</v>
      </c>
      <c r="B863">
        <v>76147894</v>
      </c>
      <c r="C863">
        <v>76149265</v>
      </c>
      <c r="D863">
        <v>48975402</v>
      </c>
      <c r="E863">
        <v>1</v>
      </c>
      <c r="F863">
        <v>1</v>
      </c>
      <c r="G863">
        <v>1</v>
      </c>
      <c r="H863">
        <v>2</v>
      </c>
      <c r="I863" t="s">
        <v>667</v>
      </c>
      <c r="J863" t="s">
        <v>668</v>
      </c>
      <c r="K863" t="s">
        <v>669</v>
      </c>
      <c r="L863">
        <v>1368</v>
      </c>
      <c r="N863">
        <v>1011</v>
      </c>
      <c r="O863" t="s">
        <v>633</v>
      </c>
      <c r="P863" t="s">
        <v>633</v>
      </c>
      <c r="Q863">
        <v>1</v>
      </c>
      <c r="W863">
        <v>0</v>
      </c>
      <c r="X863">
        <v>2115864394</v>
      </c>
      <c r="Y863">
        <v>3.1969999999999996</v>
      </c>
      <c r="AA863">
        <v>0</v>
      </c>
      <c r="AB863">
        <v>0.9</v>
      </c>
      <c r="AC863">
        <v>0</v>
      </c>
      <c r="AD863">
        <v>0</v>
      </c>
      <c r="AE863">
        <v>0</v>
      </c>
      <c r="AF863">
        <v>0.9</v>
      </c>
      <c r="AG863">
        <v>0</v>
      </c>
      <c r="AH863">
        <v>0</v>
      </c>
      <c r="AI863">
        <v>1</v>
      </c>
      <c r="AJ863">
        <v>1</v>
      </c>
      <c r="AK863">
        <v>1</v>
      </c>
      <c r="AL863">
        <v>1</v>
      </c>
      <c r="AN863">
        <v>0</v>
      </c>
      <c r="AO863">
        <v>1</v>
      </c>
      <c r="AP863">
        <v>1</v>
      </c>
      <c r="AQ863">
        <v>0</v>
      </c>
      <c r="AR863">
        <v>0</v>
      </c>
      <c r="AS863" t="s">
        <v>3</v>
      </c>
      <c r="AT863">
        <v>2.78</v>
      </c>
      <c r="AU863" t="s">
        <v>24</v>
      </c>
      <c r="AV863">
        <v>0</v>
      </c>
      <c r="AW863">
        <v>2</v>
      </c>
      <c r="AX863">
        <v>76149280</v>
      </c>
      <c r="AY863">
        <v>1</v>
      </c>
      <c r="AZ863">
        <v>0</v>
      </c>
      <c r="BA863">
        <v>877</v>
      </c>
      <c r="BB863">
        <v>0</v>
      </c>
      <c r="BC863">
        <v>0</v>
      </c>
      <c r="BD863">
        <v>0</v>
      </c>
      <c r="BE863">
        <v>0</v>
      </c>
      <c r="BF863">
        <v>0</v>
      </c>
      <c r="BG863">
        <v>0</v>
      </c>
      <c r="BH863">
        <v>0</v>
      </c>
      <c r="BI863">
        <v>0</v>
      </c>
      <c r="BJ863">
        <v>0</v>
      </c>
      <c r="BK863">
        <v>0</v>
      </c>
      <c r="BL863">
        <v>0</v>
      </c>
      <c r="BM863">
        <v>0</v>
      </c>
      <c r="BN863">
        <v>0</v>
      </c>
      <c r="BO863">
        <v>0</v>
      </c>
      <c r="BP863">
        <v>0</v>
      </c>
      <c r="BQ863">
        <v>0</v>
      </c>
      <c r="BR863">
        <v>0</v>
      </c>
      <c r="BS863">
        <v>0</v>
      </c>
      <c r="BT863">
        <v>0</v>
      </c>
      <c r="BU863">
        <v>0</v>
      </c>
      <c r="BV863">
        <v>0</v>
      </c>
      <c r="BW863">
        <v>0</v>
      </c>
      <c r="CX863">
        <f>Y863*Source!I337</f>
        <v>1.2787999999999999</v>
      </c>
      <c r="CY863">
        <f>AB863</f>
        <v>0.9</v>
      </c>
      <c r="CZ863">
        <f>AF863</f>
        <v>0.9</v>
      </c>
      <c r="DA863">
        <f>AJ863</f>
        <v>1</v>
      </c>
      <c r="DB863">
        <f t="shared" si="130"/>
        <v>2.875</v>
      </c>
      <c r="DC863">
        <f t="shared" si="131"/>
        <v>0</v>
      </c>
    </row>
    <row r="864" spans="1:107" x14ac:dyDescent="0.2">
      <c r="A864">
        <f>ROW(Source!A337)</f>
        <v>337</v>
      </c>
      <c r="B864">
        <v>76147894</v>
      </c>
      <c r="C864">
        <v>76149265</v>
      </c>
      <c r="D864">
        <v>48975416</v>
      </c>
      <c r="E864">
        <v>1</v>
      </c>
      <c r="F864">
        <v>1</v>
      </c>
      <c r="G864">
        <v>1</v>
      </c>
      <c r="H864">
        <v>2</v>
      </c>
      <c r="I864" t="s">
        <v>781</v>
      </c>
      <c r="J864" t="s">
        <v>782</v>
      </c>
      <c r="K864" t="s">
        <v>783</v>
      </c>
      <c r="L864">
        <v>1368</v>
      </c>
      <c r="N864">
        <v>1011</v>
      </c>
      <c r="O864" t="s">
        <v>633</v>
      </c>
      <c r="P864" t="s">
        <v>633</v>
      </c>
      <c r="Q864">
        <v>1</v>
      </c>
      <c r="W864">
        <v>0</v>
      </c>
      <c r="X864">
        <v>420715911</v>
      </c>
      <c r="Y864">
        <v>3.1969999999999996</v>
      </c>
      <c r="AA864">
        <v>0</v>
      </c>
      <c r="AB864">
        <v>3.28</v>
      </c>
      <c r="AC864">
        <v>0</v>
      </c>
      <c r="AD864">
        <v>0</v>
      </c>
      <c r="AE864">
        <v>0</v>
      </c>
      <c r="AF864">
        <v>3.28</v>
      </c>
      <c r="AG864">
        <v>0</v>
      </c>
      <c r="AH864">
        <v>0</v>
      </c>
      <c r="AI864">
        <v>1</v>
      </c>
      <c r="AJ864">
        <v>1</v>
      </c>
      <c r="AK864">
        <v>1</v>
      </c>
      <c r="AL864">
        <v>1</v>
      </c>
      <c r="AN864">
        <v>0</v>
      </c>
      <c r="AO864">
        <v>1</v>
      </c>
      <c r="AP864">
        <v>1</v>
      </c>
      <c r="AQ864">
        <v>0</v>
      </c>
      <c r="AR864">
        <v>0</v>
      </c>
      <c r="AS864" t="s">
        <v>3</v>
      </c>
      <c r="AT864">
        <v>2.78</v>
      </c>
      <c r="AU864" t="s">
        <v>24</v>
      </c>
      <c r="AV864">
        <v>0</v>
      </c>
      <c r="AW864">
        <v>2</v>
      </c>
      <c r="AX864">
        <v>76149281</v>
      </c>
      <c r="AY864">
        <v>1</v>
      </c>
      <c r="AZ864">
        <v>0</v>
      </c>
      <c r="BA864">
        <v>878</v>
      </c>
      <c r="BB864">
        <v>0</v>
      </c>
      <c r="BC864">
        <v>0</v>
      </c>
      <c r="BD864">
        <v>0</v>
      </c>
      <c r="BE864">
        <v>0</v>
      </c>
      <c r="BF864">
        <v>0</v>
      </c>
      <c r="BG864">
        <v>0</v>
      </c>
      <c r="BH864">
        <v>0</v>
      </c>
      <c r="BI864">
        <v>0</v>
      </c>
      <c r="BJ864">
        <v>0</v>
      </c>
      <c r="BK864">
        <v>0</v>
      </c>
      <c r="BL864">
        <v>0</v>
      </c>
      <c r="BM864">
        <v>0</v>
      </c>
      <c r="BN864">
        <v>0</v>
      </c>
      <c r="BO864">
        <v>0</v>
      </c>
      <c r="BP864">
        <v>0</v>
      </c>
      <c r="BQ864">
        <v>0</v>
      </c>
      <c r="BR864">
        <v>0</v>
      </c>
      <c r="BS864">
        <v>0</v>
      </c>
      <c r="BT864">
        <v>0</v>
      </c>
      <c r="BU864">
        <v>0</v>
      </c>
      <c r="BV864">
        <v>0</v>
      </c>
      <c r="BW864">
        <v>0</v>
      </c>
      <c r="CX864">
        <f>Y864*Source!I337</f>
        <v>1.2787999999999999</v>
      </c>
      <c r="CY864">
        <f>AB864</f>
        <v>3.28</v>
      </c>
      <c r="CZ864">
        <f>AF864</f>
        <v>3.28</v>
      </c>
      <c r="DA864">
        <f>AJ864</f>
        <v>1</v>
      </c>
      <c r="DB864">
        <f t="shared" si="130"/>
        <v>10.488</v>
      </c>
      <c r="DC864">
        <f t="shared" si="131"/>
        <v>0</v>
      </c>
    </row>
    <row r="865" spans="1:107" x14ac:dyDescent="0.2">
      <c r="A865">
        <f>ROW(Source!A337)</f>
        <v>337</v>
      </c>
      <c r="B865">
        <v>76147894</v>
      </c>
      <c r="C865">
        <v>76149265</v>
      </c>
      <c r="D865">
        <v>48975457</v>
      </c>
      <c r="E865">
        <v>1</v>
      </c>
      <c r="F865">
        <v>1</v>
      </c>
      <c r="G865">
        <v>1</v>
      </c>
      <c r="H865">
        <v>2</v>
      </c>
      <c r="I865" t="s">
        <v>673</v>
      </c>
      <c r="J865" t="s">
        <v>674</v>
      </c>
      <c r="K865" t="s">
        <v>675</v>
      </c>
      <c r="L865">
        <v>1368</v>
      </c>
      <c r="N865">
        <v>1011</v>
      </c>
      <c r="O865" t="s">
        <v>633</v>
      </c>
      <c r="P865" t="s">
        <v>633</v>
      </c>
      <c r="Q865">
        <v>1</v>
      </c>
      <c r="W865">
        <v>0</v>
      </c>
      <c r="X865">
        <v>-715990808</v>
      </c>
      <c r="Y865">
        <v>4.2664999999999997</v>
      </c>
      <c r="AA865">
        <v>0</v>
      </c>
      <c r="AB865">
        <v>142.69999999999999</v>
      </c>
      <c r="AC865">
        <v>13.5</v>
      </c>
      <c r="AD865">
        <v>0</v>
      </c>
      <c r="AE865">
        <v>0</v>
      </c>
      <c r="AF865">
        <v>142.69999999999999</v>
      </c>
      <c r="AG865">
        <v>13.5</v>
      </c>
      <c r="AH865">
        <v>0</v>
      </c>
      <c r="AI865">
        <v>1</v>
      </c>
      <c r="AJ865">
        <v>1</v>
      </c>
      <c r="AK865">
        <v>1</v>
      </c>
      <c r="AL865">
        <v>1</v>
      </c>
      <c r="AN865">
        <v>0</v>
      </c>
      <c r="AO865">
        <v>1</v>
      </c>
      <c r="AP865">
        <v>1</v>
      </c>
      <c r="AQ865">
        <v>0</v>
      </c>
      <c r="AR865">
        <v>0</v>
      </c>
      <c r="AS865" t="s">
        <v>3</v>
      </c>
      <c r="AT865">
        <v>3.71</v>
      </c>
      <c r="AU865" t="s">
        <v>24</v>
      </c>
      <c r="AV865">
        <v>0</v>
      </c>
      <c r="AW865">
        <v>2</v>
      </c>
      <c r="AX865">
        <v>76149282</v>
      </c>
      <c r="AY865">
        <v>1</v>
      </c>
      <c r="AZ865">
        <v>0</v>
      </c>
      <c r="BA865">
        <v>879</v>
      </c>
      <c r="BB865">
        <v>0</v>
      </c>
      <c r="BC865">
        <v>0</v>
      </c>
      <c r="BD865">
        <v>0</v>
      </c>
      <c r="BE865">
        <v>0</v>
      </c>
      <c r="BF865">
        <v>0</v>
      </c>
      <c r="BG865">
        <v>0</v>
      </c>
      <c r="BH865">
        <v>0</v>
      </c>
      <c r="BI865">
        <v>0</v>
      </c>
      <c r="BJ865">
        <v>0</v>
      </c>
      <c r="BK865">
        <v>0</v>
      </c>
      <c r="BL865">
        <v>0</v>
      </c>
      <c r="BM865">
        <v>0</v>
      </c>
      <c r="BN865">
        <v>0</v>
      </c>
      <c r="BO865">
        <v>0</v>
      </c>
      <c r="BP865">
        <v>0</v>
      </c>
      <c r="BQ865">
        <v>0</v>
      </c>
      <c r="BR865">
        <v>0</v>
      </c>
      <c r="BS865">
        <v>0</v>
      </c>
      <c r="BT865">
        <v>0</v>
      </c>
      <c r="BU865">
        <v>0</v>
      </c>
      <c r="BV865">
        <v>0</v>
      </c>
      <c r="BW865">
        <v>0</v>
      </c>
      <c r="CX865">
        <f>Y865*Source!I337</f>
        <v>1.7065999999999999</v>
      </c>
      <c r="CY865">
        <f>AB865</f>
        <v>142.69999999999999</v>
      </c>
      <c r="CZ865">
        <f>AF865</f>
        <v>142.69999999999999</v>
      </c>
      <c r="DA865">
        <f>AJ865</f>
        <v>1</v>
      </c>
      <c r="DB865">
        <f t="shared" si="130"/>
        <v>608.83299999999997</v>
      </c>
      <c r="DC865">
        <f t="shared" si="131"/>
        <v>57.603499999999997</v>
      </c>
    </row>
    <row r="866" spans="1:107" x14ac:dyDescent="0.2">
      <c r="A866">
        <f>ROW(Source!A337)</f>
        <v>337</v>
      </c>
      <c r="B866">
        <v>76147894</v>
      </c>
      <c r="C866">
        <v>76149265</v>
      </c>
      <c r="D866">
        <v>48977174</v>
      </c>
      <c r="E866">
        <v>1</v>
      </c>
      <c r="F866">
        <v>1</v>
      </c>
      <c r="G866">
        <v>1</v>
      </c>
      <c r="H866">
        <v>2</v>
      </c>
      <c r="I866" t="s">
        <v>676</v>
      </c>
      <c r="J866" t="s">
        <v>677</v>
      </c>
      <c r="K866" t="s">
        <v>678</v>
      </c>
      <c r="L866">
        <v>1368</v>
      </c>
      <c r="N866">
        <v>1011</v>
      </c>
      <c r="O866" t="s">
        <v>633</v>
      </c>
      <c r="P866" t="s">
        <v>633</v>
      </c>
      <c r="Q866">
        <v>1</v>
      </c>
      <c r="W866">
        <v>0</v>
      </c>
      <c r="X866">
        <v>82797005</v>
      </c>
      <c r="Y866">
        <v>0.22999999999999998</v>
      </c>
      <c r="AA866">
        <v>0</v>
      </c>
      <c r="AB866">
        <v>87.17</v>
      </c>
      <c r="AC866">
        <v>11.6</v>
      </c>
      <c r="AD866">
        <v>0</v>
      </c>
      <c r="AE866">
        <v>0</v>
      </c>
      <c r="AF866">
        <v>87.17</v>
      </c>
      <c r="AG866">
        <v>11.6</v>
      </c>
      <c r="AH866">
        <v>0</v>
      </c>
      <c r="AI866">
        <v>1</v>
      </c>
      <c r="AJ866">
        <v>1</v>
      </c>
      <c r="AK866">
        <v>1</v>
      </c>
      <c r="AL866">
        <v>1</v>
      </c>
      <c r="AN866">
        <v>0</v>
      </c>
      <c r="AO866">
        <v>1</v>
      </c>
      <c r="AP866">
        <v>1</v>
      </c>
      <c r="AQ866">
        <v>0</v>
      </c>
      <c r="AR866">
        <v>0</v>
      </c>
      <c r="AS866" t="s">
        <v>3</v>
      </c>
      <c r="AT866">
        <v>0.2</v>
      </c>
      <c r="AU866" t="s">
        <v>24</v>
      </c>
      <c r="AV866">
        <v>0</v>
      </c>
      <c r="AW866">
        <v>2</v>
      </c>
      <c r="AX866">
        <v>76149283</v>
      </c>
      <c r="AY866">
        <v>1</v>
      </c>
      <c r="AZ866">
        <v>0</v>
      </c>
      <c r="BA866">
        <v>880</v>
      </c>
      <c r="BB866">
        <v>0</v>
      </c>
      <c r="BC866">
        <v>0</v>
      </c>
      <c r="BD866">
        <v>0</v>
      </c>
      <c r="BE866">
        <v>0</v>
      </c>
      <c r="BF866">
        <v>0</v>
      </c>
      <c r="BG866">
        <v>0</v>
      </c>
      <c r="BH866">
        <v>0</v>
      </c>
      <c r="BI866">
        <v>0</v>
      </c>
      <c r="BJ866">
        <v>0</v>
      </c>
      <c r="BK866">
        <v>0</v>
      </c>
      <c r="BL866">
        <v>0</v>
      </c>
      <c r="BM866">
        <v>0</v>
      </c>
      <c r="BN866">
        <v>0</v>
      </c>
      <c r="BO866">
        <v>0</v>
      </c>
      <c r="BP866">
        <v>0</v>
      </c>
      <c r="BQ866">
        <v>0</v>
      </c>
      <c r="BR866">
        <v>0</v>
      </c>
      <c r="BS866">
        <v>0</v>
      </c>
      <c r="BT866">
        <v>0</v>
      </c>
      <c r="BU866">
        <v>0</v>
      </c>
      <c r="BV866">
        <v>0</v>
      </c>
      <c r="BW866">
        <v>0</v>
      </c>
      <c r="CX866">
        <f>Y866*Source!I337</f>
        <v>9.1999999999999998E-2</v>
      </c>
      <c r="CY866">
        <f>AB866</f>
        <v>87.17</v>
      </c>
      <c r="CZ866">
        <f>AF866</f>
        <v>87.17</v>
      </c>
      <c r="DA866">
        <f>AJ866</f>
        <v>1</v>
      </c>
      <c r="DB866">
        <f t="shared" si="130"/>
        <v>20.044499999999999</v>
      </c>
      <c r="DC866">
        <f t="shared" si="131"/>
        <v>2.6680000000000001</v>
      </c>
    </row>
    <row r="867" spans="1:107" x14ac:dyDescent="0.2">
      <c r="A867">
        <f>ROW(Source!A337)</f>
        <v>337</v>
      </c>
      <c r="B867">
        <v>76147894</v>
      </c>
      <c r="C867">
        <v>76149265</v>
      </c>
      <c r="D867">
        <v>48903634</v>
      </c>
      <c r="E867">
        <v>1</v>
      </c>
      <c r="F867">
        <v>1</v>
      </c>
      <c r="G867">
        <v>1</v>
      </c>
      <c r="H867">
        <v>3</v>
      </c>
      <c r="I867" t="s">
        <v>679</v>
      </c>
      <c r="J867" t="s">
        <v>680</v>
      </c>
      <c r="K867" t="s">
        <v>681</v>
      </c>
      <c r="L867">
        <v>1308</v>
      </c>
      <c r="N867">
        <v>1003</v>
      </c>
      <c r="O867" t="s">
        <v>345</v>
      </c>
      <c r="P867" t="s">
        <v>345</v>
      </c>
      <c r="Q867">
        <v>100</v>
      </c>
      <c r="W867">
        <v>0</v>
      </c>
      <c r="X867">
        <v>96057515</v>
      </c>
      <c r="Y867">
        <v>2.4500000000000001E-2</v>
      </c>
      <c r="AA867">
        <v>120</v>
      </c>
      <c r="AB867">
        <v>0</v>
      </c>
      <c r="AC867">
        <v>0</v>
      </c>
      <c r="AD867">
        <v>0</v>
      </c>
      <c r="AE867">
        <v>120</v>
      </c>
      <c r="AF867">
        <v>0</v>
      </c>
      <c r="AG867">
        <v>0</v>
      </c>
      <c r="AH867">
        <v>0</v>
      </c>
      <c r="AI867">
        <v>1</v>
      </c>
      <c r="AJ867">
        <v>1</v>
      </c>
      <c r="AK867">
        <v>1</v>
      </c>
      <c r="AL867">
        <v>1</v>
      </c>
      <c r="AN867">
        <v>0</v>
      </c>
      <c r="AO867">
        <v>1</v>
      </c>
      <c r="AP867">
        <v>0</v>
      </c>
      <c r="AQ867">
        <v>0</v>
      </c>
      <c r="AR867">
        <v>0</v>
      </c>
      <c r="AS867" t="s">
        <v>3</v>
      </c>
      <c r="AT867">
        <v>2.4500000000000001E-2</v>
      </c>
      <c r="AU867" t="s">
        <v>3</v>
      </c>
      <c r="AV867">
        <v>0</v>
      </c>
      <c r="AW867">
        <v>2</v>
      </c>
      <c r="AX867">
        <v>76149284</v>
      </c>
      <c r="AY867">
        <v>1</v>
      </c>
      <c r="AZ867">
        <v>0</v>
      </c>
      <c r="BA867">
        <v>881</v>
      </c>
      <c r="BB867">
        <v>0</v>
      </c>
      <c r="BC867">
        <v>0</v>
      </c>
      <c r="BD867">
        <v>0</v>
      </c>
      <c r="BE867">
        <v>0</v>
      </c>
      <c r="BF867">
        <v>0</v>
      </c>
      <c r="BG867">
        <v>0</v>
      </c>
      <c r="BH867">
        <v>0</v>
      </c>
      <c r="BI867">
        <v>0</v>
      </c>
      <c r="BJ867">
        <v>0</v>
      </c>
      <c r="BK867">
        <v>0</v>
      </c>
      <c r="BL867">
        <v>0</v>
      </c>
      <c r="BM867">
        <v>0</v>
      </c>
      <c r="BN867">
        <v>0</v>
      </c>
      <c r="BO867">
        <v>0</v>
      </c>
      <c r="BP867">
        <v>0</v>
      </c>
      <c r="BQ867">
        <v>0</v>
      </c>
      <c r="BR867">
        <v>0</v>
      </c>
      <c r="BS867">
        <v>0</v>
      </c>
      <c r="BT867">
        <v>0</v>
      </c>
      <c r="BU867">
        <v>0</v>
      </c>
      <c r="BV867">
        <v>0</v>
      </c>
      <c r="BW867">
        <v>0</v>
      </c>
      <c r="CX867">
        <f>Y867*Source!I337</f>
        <v>9.8000000000000014E-3</v>
      </c>
      <c r="CY867">
        <f>AA867</f>
        <v>120</v>
      </c>
      <c r="CZ867">
        <f>AE867</f>
        <v>120</v>
      </c>
      <c r="DA867">
        <f>AI867</f>
        <v>1</v>
      </c>
      <c r="DB867">
        <f>ROUND(ROUND(AT867*CZ867,2),6)</f>
        <v>2.94</v>
      </c>
      <c r="DC867">
        <f>ROUND(ROUND(AT867*AG867,2),6)</f>
        <v>0</v>
      </c>
    </row>
    <row r="868" spans="1:107" x14ac:dyDescent="0.2">
      <c r="A868">
        <f>ROW(Source!A337)</f>
        <v>337</v>
      </c>
      <c r="B868">
        <v>76147894</v>
      </c>
      <c r="C868">
        <v>76149265</v>
      </c>
      <c r="D868">
        <v>48915251</v>
      </c>
      <c r="E868">
        <v>1</v>
      </c>
      <c r="F868">
        <v>1</v>
      </c>
      <c r="G868">
        <v>1</v>
      </c>
      <c r="H868">
        <v>3</v>
      </c>
      <c r="I868" t="s">
        <v>682</v>
      </c>
      <c r="J868" t="s">
        <v>683</v>
      </c>
      <c r="K868" t="s">
        <v>684</v>
      </c>
      <c r="L868">
        <v>1348</v>
      </c>
      <c r="N868">
        <v>1009</v>
      </c>
      <c r="O868" t="s">
        <v>362</v>
      </c>
      <c r="P868" t="s">
        <v>362</v>
      </c>
      <c r="Q868">
        <v>1000</v>
      </c>
      <c r="W868">
        <v>0</v>
      </c>
      <c r="X868">
        <v>-1424823927</v>
      </c>
      <c r="Y868">
        <v>2.8800000000000002E-3</v>
      </c>
      <c r="AA868">
        <v>7826.9</v>
      </c>
      <c r="AB868">
        <v>0</v>
      </c>
      <c r="AC868">
        <v>0</v>
      </c>
      <c r="AD868">
        <v>0</v>
      </c>
      <c r="AE868">
        <v>7826.9</v>
      </c>
      <c r="AF868">
        <v>0</v>
      </c>
      <c r="AG868">
        <v>0</v>
      </c>
      <c r="AH868">
        <v>0</v>
      </c>
      <c r="AI868">
        <v>1</v>
      </c>
      <c r="AJ868">
        <v>1</v>
      </c>
      <c r="AK868">
        <v>1</v>
      </c>
      <c r="AL868">
        <v>1</v>
      </c>
      <c r="AN868">
        <v>0</v>
      </c>
      <c r="AO868">
        <v>1</v>
      </c>
      <c r="AP868">
        <v>0</v>
      </c>
      <c r="AQ868">
        <v>0</v>
      </c>
      <c r="AR868">
        <v>0</v>
      </c>
      <c r="AS868" t="s">
        <v>3</v>
      </c>
      <c r="AT868">
        <v>2.8800000000000002E-3</v>
      </c>
      <c r="AU868" t="s">
        <v>3</v>
      </c>
      <c r="AV868">
        <v>0</v>
      </c>
      <c r="AW868">
        <v>2</v>
      </c>
      <c r="AX868">
        <v>76149285</v>
      </c>
      <c r="AY868">
        <v>1</v>
      </c>
      <c r="AZ868">
        <v>0</v>
      </c>
      <c r="BA868">
        <v>882</v>
      </c>
      <c r="BB868">
        <v>0</v>
      </c>
      <c r="BC868">
        <v>0</v>
      </c>
      <c r="BD868">
        <v>0</v>
      </c>
      <c r="BE868">
        <v>0</v>
      </c>
      <c r="BF868">
        <v>0</v>
      </c>
      <c r="BG868">
        <v>0</v>
      </c>
      <c r="BH868">
        <v>0</v>
      </c>
      <c r="BI868">
        <v>0</v>
      </c>
      <c r="BJ868">
        <v>0</v>
      </c>
      <c r="BK868">
        <v>0</v>
      </c>
      <c r="BL868">
        <v>0</v>
      </c>
      <c r="BM868">
        <v>0</v>
      </c>
      <c r="BN868">
        <v>0</v>
      </c>
      <c r="BO868">
        <v>0</v>
      </c>
      <c r="BP868">
        <v>0</v>
      </c>
      <c r="BQ868">
        <v>0</v>
      </c>
      <c r="BR868">
        <v>0</v>
      </c>
      <c r="BS868">
        <v>0</v>
      </c>
      <c r="BT868">
        <v>0</v>
      </c>
      <c r="BU868">
        <v>0</v>
      </c>
      <c r="BV868">
        <v>0</v>
      </c>
      <c r="BW868">
        <v>0</v>
      </c>
      <c r="CX868">
        <f>Y868*Source!I337</f>
        <v>1.152E-3</v>
      </c>
      <c r="CY868">
        <f>AA868</f>
        <v>7826.9</v>
      </c>
      <c r="CZ868">
        <f>AE868</f>
        <v>7826.9</v>
      </c>
      <c r="DA868">
        <f>AI868</f>
        <v>1</v>
      </c>
      <c r="DB868">
        <f>ROUND(ROUND(AT868*CZ868,2),6)</f>
        <v>22.54</v>
      </c>
      <c r="DC868">
        <f>ROUND(ROUND(AT868*AG868,2),6)</f>
        <v>0</v>
      </c>
    </row>
    <row r="869" spans="1:107" x14ac:dyDescent="0.2">
      <c r="A869">
        <f>ROW(Source!A337)</f>
        <v>337</v>
      </c>
      <c r="B869">
        <v>76147894</v>
      </c>
      <c r="C869">
        <v>76149265</v>
      </c>
      <c r="D869">
        <v>48958748</v>
      </c>
      <c r="E869">
        <v>1</v>
      </c>
      <c r="F869">
        <v>1</v>
      </c>
      <c r="G869">
        <v>1</v>
      </c>
      <c r="H869">
        <v>3</v>
      </c>
      <c r="I869" t="s">
        <v>685</v>
      </c>
      <c r="J869" t="s">
        <v>686</v>
      </c>
      <c r="K869" t="s">
        <v>687</v>
      </c>
      <c r="L869">
        <v>1346</v>
      </c>
      <c r="N869">
        <v>1009</v>
      </c>
      <c r="O869" t="s">
        <v>414</v>
      </c>
      <c r="P869" t="s">
        <v>414</v>
      </c>
      <c r="Q869">
        <v>1</v>
      </c>
      <c r="W869">
        <v>0</v>
      </c>
      <c r="X869">
        <v>1811248231</v>
      </c>
      <c r="Y869">
        <v>0.5</v>
      </c>
      <c r="AA869">
        <v>68.05</v>
      </c>
      <c r="AB869">
        <v>0</v>
      </c>
      <c r="AC869">
        <v>0</v>
      </c>
      <c r="AD869">
        <v>0</v>
      </c>
      <c r="AE869">
        <v>68.05</v>
      </c>
      <c r="AF869">
        <v>0</v>
      </c>
      <c r="AG869">
        <v>0</v>
      </c>
      <c r="AH869">
        <v>0</v>
      </c>
      <c r="AI869">
        <v>1</v>
      </c>
      <c r="AJ869">
        <v>1</v>
      </c>
      <c r="AK869">
        <v>1</v>
      </c>
      <c r="AL869">
        <v>1</v>
      </c>
      <c r="AN869">
        <v>0</v>
      </c>
      <c r="AO869">
        <v>1</v>
      </c>
      <c r="AP869">
        <v>0</v>
      </c>
      <c r="AQ869">
        <v>0</v>
      </c>
      <c r="AR869">
        <v>0</v>
      </c>
      <c r="AS869" t="s">
        <v>3</v>
      </c>
      <c r="AT869">
        <v>0.5</v>
      </c>
      <c r="AU869" t="s">
        <v>3</v>
      </c>
      <c r="AV869">
        <v>0</v>
      </c>
      <c r="AW869">
        <v>2</v>
      </c>
      <c r="AX869">
        <v>76149286</v>
      </c>
      <c r="AY869">
        <v>1</v>
      </c>
      <c r="AZ869">
        <v>0</v>
      </c>
      <c r="BA869">
        <v>883</v>
      </c>
      <c r="BB869">
        <v>0</v>
      </c>
      <c r="BC869">
        <v>0</v>
      </c>
      <c r="BD869">
        <v>0</v>
      </c>
      <c r="BE869">
        <v>0</v>
      </c>
      <c r="BF869">
        <v>0</v>
      </c>
      <c r="BG869">
        <v>0</v>
      </c>
      <c r="BH869">
        <v>0</v>
      </c>
      <c r="BI869">
        <v>0</v>
      </c>
      <c r="BJ869">
        <v>0</v>
      </c>
      <c r="BK869">
        <v>0</v>
      </c>
      <c r="BL869">
        <v>0</v>
      </c>
      <c r="BM869">
        <v>0</v>
      </c>
      <c r="BN869">
        <v>0</v>
      </c>
      <c r="BO869">
        <v>0</v>
      </c>
      <c r="BP869">
        <v>0</v>
      </c>
      <c r="BQ869">
        <v>0</v>
      </c>
      <c r="BR869">
        <v>0</v>
      </c>
      <c r="BS869">
        <v>0</v>
      </c>
      <c r="BT869">
        <v>0</v>
      </c>
      <c r="BU869">
        <v>0</v>
      </c>
      <c r="BV869">
        <v>0</v>
      </c>
      <c r="BW869">
        <v>0</v>
      </c>
      <c r="CX869">
        <f>Y869*Source!I337</f>
        <v>0.2</v>
      </c>
      <c r="CY869">
        <f>AA869</f>
        <v>68.05</v>
      </c>
      <c r="CZ869">
        <f>AE869</f>
        <v>68.05</v>
      </c>
      <c r="DA869">
        <f>AI869</f>
        <v>1</v>
      </c>
      <c r="DB869">
        <f>ROUND(ROUND(AT869*CZ869,2),6)</f>
        <v>34.03</v>
      </c>
      <c r="DC869">
        <f>ROUND(ROUND(AT869*AG869,2),6)</f>
        <v>0</v>
      </c>
    </row>
    <row r="870" spans="1:107" x14ac:dyDescent="0.2">
      <c r="A870">
        <f>ROW(Source!A337)</f>
        <v>337</v>
      </c>
      <c r="B870">
        <v>76147894</v>
      </c>
      <c r="C870">
        <v>76149265</v>
      </c>
      <c r="D870">
        <v>48974791</v>
      </c>
      <c r="E870">
        <v>1</v>
      </c>
      <c r="F870">
        <v>1</v>
      </c>
      <c r="G870">
        <v>1</v>
      </c>
      <c r="H870">
        <v>3</v>
      </c>
      <c r="I870" t="s">
        <v>658</v>
      </c>
      <c r="J870" t="s">
        <v>659</v>
      </c>
      <c r="K870" t="s">
        <v>660</v>
      </c>
      <c r="L870">
        <v>1374</v>
      </c>
      <c r="N870">
        <v>1013</v>
      </c>
      <c r="O870" t="s">
        <v>661</v>
      </c>
      <c r="P870" t="s">
        <v>661</v>
      </c>
      <c r="Q870">
        <v>1</v>
      </c>
      <c r="W870">
        <v>0</v>
      </c>
      <c r="X870">
        <v>-1347562341</v>
      </c>
      <c r="Y870">
        <v>2.2599999999999998</v>
      </c>
      <c r="AA870">
        <v>1</v>
      </c>
      <c r="AB870">
        <v>0</v>
      </c>
      <c r="AC870">
        <v>0</v>
      </c>
      <c r="AD870">
        <v>0</v>
      </c>
      <c r="AE870">
        <v>1</v>
      </c>
      <c r="AF870">
        <v>0</v>
      </c>
      <c r="AG870">
        <v>0</v>
      </c>
      <c r="AH870">
        <v>0</v>
      </c>
      <c r="AI870">
        <v>1</v>
      </c>
      <c r="AJ870">
        <v>1</v>
      </c>
      <c r="AK870">
        <v>1</v>
      </c>
      <c r="AL870">
        <v>1</v>
      </c>
      <c r="AN870">
        <v>0</v>
      </c>
      <c r="AO870">
        <v>1</v>
      </c>
      <c r="AP870">
        <v>0</v>
      </c>
      <c r="AQ870">
        <v>0</v>
      </c>
      <c r="AR870">
        <v>0</v>
      </c>
      <c r="AS870" t="s">
        <v>3</v>
      </c>
      <c r="AT870">
        <v>2.2599999999999998</v>
      </c>
      <c r="AU870" t="s">
        <v>3</v>
      </c>
      <c r="AV870">
        <v>0</v>
      </c>
      <c r="AW870">
        <v>2</v>
      </c>
      <c r="AX870">
        <v>76149287</v>
      </c>
      <c r="AY870">
        <v>1</v>
      </c>
      <c r="AZ870">
        <v>0</v>
      </c>
      <c r="BA870">
        <v>884</v>
      </c>
      <c r="BB870">
        <v>0</v>
      </c>
      <c r="BC870">
        <v>0</v>
      </c>
      <c r="BD870">
        <v>0</v>
      </c>
      <c r="BE870">
        <v>0</v>
      </c>
      <c r="BF870">
        <v>0</v>
      </c>
      <c r="BG870">
        <v>0</v>
      </c>
      <c r="BH870">
        <v>0</v>
      </c>
      <c r="BI870">
        <v>0</v>
      </c>
      <c r="BJ870">
        <v>0</v>
      </c>
      <c r="BK870">
        <v>0</v>
      </c>
      <c r="BL870">
        <v>0</v>
      </c>
      <c r="BM870">
        <v>0</v>
      </c>
      <c r="BN870">
        <v>0</v>
      </c>
      <c r="BO870">
        <v>0</v>
      </c>
      <c r="BP870">
        <v>0</v>
      </c>
      <c r="BQ870">
        <v>0</v>
      </c>
      <c r="BR870">
        <v>0</v>
      </c>
      <c r="BS870">
        <v>0</v>
      </c>
      <c r="BT870">
        <v>0</v>
      </c>
      <c r="BU870">
        <v>0</v>
      </c>
      <c r="BV870">
        <v>0</v>
      </c>
      <c r="BW870">
        <v>0</v>
      </c>
      <c r="CX870">
        <f>Y870*Source!I337</f>
        <v>0.90399999999999991</v>
      </c>
      <c r="CY870">
        <f>AA870</f>
        <v>1</v>
      </c>
      <c r="CZ870">
        <f>AE870</f>
        <v>1</v>
      </c>
      <c r="DA870">
        <f>AI870</f>
        <v>1</v>
      </c>
      <c r="DB870">
        <f>ROUND(ROUND(AT870*CZ870,2),6)</f>
        <v>2.2599999999999998</v>
      </c>
      <c r="DC870">
        <f>ROUND(ROUND(AT870*AG870,2),6)</f>
        <v>0</v>
      </c>
    </row>
    <row r="871" spans="1:107" x14ac:dyDescent="0.2">
      <c r="A871">
        <f>ROW(Source!A340)</f>
        <v>340</v>
      </c>
      <c r="B871">
        <v>76147896</v>
      </c>
      <c r="C871">
        <v>76149289</v>
      </c>
      <c r="D871">
        <v>42326316</v>
      </c>
      <c r="E871">
        <v>1</v>
      </c>
      <c r="F871">
        <v>1</v>
      </c>
      <c r="G871">
        <v>1</v>
      </c>
      <c r="H871">
        <v>1</v>
      </c>
      <c r="I871" t="s">
        <v>846</v>
      </c>
      <c r="J871" t="s">
        <v>3</v>
      </c>
      <c r="K871" t="s">
        <v>847</v>
      </c>
      <c r="L871">
        <v>1369</v>
      </c>
      <c r="N871">
        <v>1013</v>
      </c>
      <c r="O871" t="s">
        <v>623</v>
      </c>
      <c r="P871" t="s">
        <v>623</v>
      </c>
      <c r="Q871">
        <v>1</v>
      </c>
      <c r="W871">
        <v>0</v>
      </c>
      <c r="X871">
        <v>882200672</v>
      </c>
      <c r="Y871">
        <v>24.494999999999997</v>
      </c>
      <c r="AA871">
        <v>0</v>
      </c>
      <c r="AB871">
        <v>0</v>
      </c>
      <c r="AC871">
        <v>0</v>
      </c>
      <c r="AD871">
        <v>9.4</v>
      </c>
      <c r="AE871">
        <v>0</v>
      </c>
      <c r="AF871">
        <v>0</v>
      </c>
      <c r="AG871">
        <v>0</v>
      </c>
      <c r="AH871">
        <v>9.4</v>
      </c>
      <c r="AI871">
        <v>1</v>
      </c>
      <c r="AJ871">
        <v>1</v>
      </c>
      <c r="AK871">
        <v>1</v>
      </c>
      <c r="AL871">
        <v>1</v>
      </c>
      <c r="AN871">
        <v>0</v>
      </c>
      <c r="AO871">
        <v>1</v>
      </c>
      <c r="AP871">
        <v>1</v>
      </c>
      <c r="AQ871">
        <v>0</v>
      </c>
      <c r="AR871">
        <v>0</v>
      </c>
      <c r="AS871" t="s">
        <v>3</v>
      </c>
      <c r="AT871">
        <v>21.3</v>
      </c>
      <c r="AU871" t="s">
        <v>24</v>
      </c>
      <c r="AV871">
        <v>1</v>
      </c>
      <c r="AW871">
        <v>2</v>
      </c>
      <c r="AX871">
        <v>76149299</v>
      </c>
      <c r="AY871">
        <v>1</v>
      </c>
      <c r="AZ871">
        <v>0</v>
      </c>
      <c r="BA871">
        <v>885</v>
      </c>
      <c r="BB871">
        <v>0</v>
      </c>
      <c r="BC871">
        <v>0</v>
      </c>
      <c r="BD871">
        <v>0</v>
      </c>
      <c r="BE871">
        <v>0</v>
      </c>
      <c r="BF871">
        <v>0</v>
      </c>
      <c r="BG871">
        <v>0</v>
      </c>
      <c r="BH871">
        <v>0</v>
      </c>
      <c r="BI871">
        <v>0</v>
      </c>
      <c r="BJ871">
        <v>0</v>
      </c>
      <c r="BK871">
        <v>0</v>
      </c>
      <c r="BL871">
        <v>0</v>
      </c>
      <c r="BM871">
        <v>0</v>
      </c>
      <c r="BN871">
        <v>0</v>
      </c>
      <c r="BO871">
        <v>0</v>
      </c>
      <c r="BP871">
        <v>0</v>
      </c>
      <c r="BQ871">
        <v>0</v>
      </c>
      <c r="BR871">
        <v>0</v>
      </c>
      <c r="BS871">
        <v>0</v>
      </c>
      <c r="BT871">
        <v>0</v>
      </c>
      <c r="BU871">
        <v>0</v>
      </c>
      <c r="BV871">
        <v>0</v>
      </c>
      <c r="BW871">
        <v>0</v>
      </c>
      <c r="CX871">
        <f>Y871*Source!I340</f>
        <v>7.3484999999999987</v>
      </c>
      <c r="CY871">
        <f>AD871</f>
        <v>9.4</v>
      </c>
      <c r="CZ871">
        <f>AH871</f>
        <v>9.4</v>
      </c>
      <c r="DA871">
        <f>AL871</f>
        <v>1</v>
      </c>
      <c r="DB871">
        <f>ROUND((ROUND(AT871*CZ871,2)*1.15),6)</f>
        <v>230.25299999999999</v>
      </c>
      <c r="DC871">
        <f>ROUND((ROUND(AT871*AG871,2)*1.15),6)</f>
        <v>0</v>
      </c>
    </row>
    <row r="872" spans="1:107" x14ac:dyDescent="0.2">
      <c r="A872">
        <f>ROW(Source!A340)</f>
        <v>340</v>
      </c>
      <c r="B872">
        <v>76147896</v>
      </c>
      <c r="C872">
        <v>76149289</v>
      </c>
      <c r="D872">
        <v>121548</v>
      </c>
      <c r="E872">
        <v>1</v>
      </c>
      <c r="F872">
        <v>1</v>
      </c>
      <c r="G872">
        <v>1</v>
      </c>
      <c r="H872">
        <v>1</v>
      </c>
      <c r="I872" t="s">
        <v>30</v>
      </c>
      <c r="J872" t="s">
        <v>3</v>
      </c>
      <c r="K872" t="s">
        <v>628</v>
      </c>
      <c r="L872">
        <v>608254</v>
      </c>
      <c r="N872">
        <v>1013</v>
      </c>
      <c r="O872" t="s">
        <v>629</v>
      </c>
      <c r="P872" t="s">
        <v>629</v>
      </c>
      <c r="Q872">
        <v>1</v>
      </c>
      <c r="W872">
        <v>0</v>
      </c>
      <c r="X872">
        <v>-185737400</v>
      </c>
      <c r="Y872">
        <v>0.21849999999999997</v>
      </c>
      <c r="AA872">
        <v>0</v>
      </c>
      <c r="AB872">
        <v>0</v>
      </c>
      <c r="AC872">
        <v>0</v>
      </c>
      <c r="AD872">
        <v>0</v>
      </c>
      <c r="AE872">
        <v>0</v>
      </c>
      <c r="AF872">
        <v>0</v>
      </c>
      <c r="AG872">
        <v>0</v>
      </c>
      <c r="AH872">
        <v>0</v>
      </c>
      <c r="AI872">
        <v>1</v>
      </c>
      <c r="AJ872">
        <v>1</v>
      </c>
      <c r="AK872">
        <v>1</v>
      </c>
      <c r="AL872">
        <v>1</v>
      </c>
      <c r="AN872">
        <v>0</v>
      </c>
      <c r="AO872">
        <v>1</v>
      </c>
      <c r="AP872">
        <v>1</v>
      </c>
      <c r="AQ872">
        <v>0</v>
      </c>
      <c r="AR872">
        <v>0</v>
      </c>
      <c r="AS872" t="s">
        <v>3</v>
      </c>
      <c r="AT872">
        <v>0.19</v>
      </c>
      <c r="AU872" t="s">
        <v>24</v>
      </c>
      <c r="AV872">
        <v>2</v>
      </c>
      <c r="AW872">
        <v>2</v>
      </c>
      <c r="AX872">
        <v>76149300</v>
      </c>
      <c r="AY872">
        <v>1</v>
      </c>
      <c r="AZ872">
        <v>0</v>
      </c>
      <c r="BA872">
        <v>886</v>
      </c>
      <c r="BB872">
        <v>0</v>
      </c>
      <c r="BC872">
        <v>0</v>
      </c>
      <c r="BD872">
        <v>0</v>
      </c>
      <c r="BE872">
        <v>0</v>
      </c>
      <c r="BF872">
        <v>0</v>
      </c>
      <c r="BG872">
        <v>0</v>
      </c>
      <c r="BH872">
        <v>0</v>
      </c>
      <c r="BI872">
        <v>0</v>
      </c>
      <c r="BJ872">
        <v>0</v>
      </c>
      <c r="BK872">
        <v>0</v>
      </c>
      <c r="BL872">
        <v>0</v>
      </c>
      <c r="BM872">
        <v>0</v>
      </c>
      <c r="BN872">
        <v>0</v>
      </c>
      <c r="BO872">
        <v>0</v>
      </c>
      <c r="BP872">
        <v>0</v>
      </c>
      <c r="BQ872">
        <v>0</v>
      </c>
      <c r="BR872">
        <v>0</v>
      </c>
      <c r="BS872">
        <v>0</v>
      </c>
      <c r="BT872">
        <v>0</v>
      </c>
      <c r="BU872">
        <v>0</v>
      </c>
      <c r="BV872">
        <v>0</v>
      </c>
      <c r="BW872">
        <v>0</v>
      </c>
      <c r="CX872">
        <f>Y872*Source!I340</f>
        <v>6.5549999999999983E-2</v>
      </c>
      <c r="CY872">
        <f>AD872</f>
        <v>0</v>
      </c>
      <c r="CZ872">
        <f>AH872</f>
        <v>0</v>
      </c>
      <c r="DA872">
        <f>AL872</f>
        <v>1</v>
      </c>
      <c r="DB872">
        <f>ROUND((ROUND(AT872*CZ872,2)*1.15),6)</f>
        <v>0</v>
      </c>
      <c r="DC872">
        <f>ROUND((ROUND(AT872*AG872,2)*1.15),6)</f>
        <v>0</v>
      </c>
    </row>
    <row r="873" spans="1:107" x14ac:dyDescent="0.2">
      <c r="A873">
        <f>ROW(Source!A340)</f>
        <v>340</v>
      </c>
      <c r="B873">
        <v>76147896</v>
      </c>
      <c r="C873">
        <v>76149289</v>
      </c>
      <c r="D873">
        <v>48975304</v>
      </c>
      <c r="E873">
        <v>1</v>
      </c>
      <c r="F873">
        <v>1</v>
      </c>
      <c r="G873">
        <v>1</v>
      </c>
      <c r="H873">
        <v>2</v>
      </c>
      <c r="I873" t="s">
        <v>664</v>
      </c>
      <c r="J873" t="s">
        <v>665</v>
      </c>
      <c r="K873" t="s">
        <v>666</v>
      </c>
      <c r="L873">
        <v>1368</v>
      </c>
      <c r="N873">
        <v>1011</v>
      </c>
      <c r="O873" t="s">
        <v>633</v>
      </c>
      <c r="P873" t="s">
        <v>633</v>
      </c>
      <c r="Q873">
        <v>1</v>
      </c>
      <c r="W873">
        <v>0</v>
      </c>
      <c r="X873">
        <v>-1000709144</v>
      </c>
      <c r="Y873">
        <v>0.21849999999999997</v>
      </c>
      <c r="AA873">
        <v>0</v>
      </c>
      <c r="AB873">
        <v>134.65</v>
      </c>
      <c r="AC873">
        <v>13.5</v>
      </c>
      <c r="AD873">
        <v>0</v>
      </c>
      <c r="AE873">
        <v>0</v>
      </c>
      <c r="AF873">
        <v>134.65</v>
      </c>
      <c r="AG873">
        <v>13.5</v>
      </c>
      <c r="AH873">
        <v>0</v>
      </c>
      <c r="AI873">
        <v>1</v>
      </c>
      <c r="AJ873">
        <v>1</v>
      </c>
      <c r="AK873">
        <v>1</v>
      </c>
      <c r="AL873">
        <v>1</v>
      </c>
      <c r="AN873">
        <v>0</v>
      </c>
      <c r="AO873">
        <v>1</v>
      </c>
      <c r="AP873">
        <v>1</v>
      </c>
      <c r="AQ873">
        <v>0</v>
      </c>
      <c r="AR873">
        <v>0</v>
      </c>
      <c r="AS873" t="s">
        <v>3</v>
      </c>
      <c r="AT873">
        <v>0.19</v>
      </c>
      <c r="AU873" t="s">
        <v>24</v>
      </c>
      <c r="AV873">
        <v>0</v>
      </c>
      <c r="AW873">
        <v>2</v>
      </c>
      <c r="AX873">
        <v>76149301</v>
      </c>
      <c r="AY873">
        <v>1</v>
      </c>
      <c r="AZ873">
        <v>0</v>
      </c>
      <c r="BA873">
        <v>887</v>
      </c>
      <c r="BB873">
        <v>0</v>
      </c>
      <c r="BC873">
        <v>0</v>
      </c>
      <c r="BD873">
        <v>0</v>
      </c>
      <c r="BE873">
        <v>0</v>
      </c>
      <c r="BF873">
        <v>0</v>
      </c>
      <c r="BG873">
        <v>0</v>
      </c>
      <c r="BH873">
        <v>0</v>
      </c>
      <c r="BI873">
        <v>0</v>
      </c>
      <c r="BJ873">
        <v>0</v>
      </c>
      <c r="BK873">
        <v>0</v>
      </c>
      <c r="BL873">
        <v>0</v>
      </c>
      <c r="BM873">
        <v>0</v>
      </c>
      <c r="BN873">
        <v>0</v>
      </c>
      <c r="BO873">
        <v>0</v>
      </c>
      <c r="BP873">
        <v>0</v>
      </c>
      <c r="BQ873">
        <v>0</v>
      </c>
      <c r="BR873">
        <v>0</v>
      </c>
      <c r="BS873">
        <v>0</v>
      </c>
      <c r="BT873">
        <v>0</v>
      </c>
      <c r="BU873">
        <v>0</v>
      </c>
      <c r="BV873">
        <v>0</v>
      </c>
      <c r="BW873">
        <v>0</v>
      </c>
      <c r="CX873">
        <f>Y873*Source!I340</f>
        <v>6.5549999999999983E-2</v>
      </c>
      <c r="CY873">
        <f>AB873</f>
        <v>134.65</v>
      </c>
      <c r="CZ873">
        <f>AF873</f>
        <v>134.65</v>
      </c>
      <c r="DA873">
        <f>AJ873</f>
        <v>1</v>
      </c>
      <c r="DB873">
        <f>ROUND((ROUND(AT873*CZ873,2)*1.15),6)</f>
        <v>29.417000000000002</v>
      </c>
      <c r="DC873">
        <f>ROUND((ROUND(AT873*AG873,2)*1.15),6)</f>
        <v>2.9554999999999998</v>
      </c>
    </row>
    <row r="874" spans="1:107" x14ac:dyDescent="0.2">
      <c r="A874">
        <f>ROW(Source!A340)</f>
        <v>340</v>
      </c>
      <c r="B874">
        <v>76147896</v>
      </c>
      <c r="C874">
        <v>76149289</v>
      </c>
      <c r="D874">
        <v>48975523</v>
      </c>
      <c r="E874">
        <v>1</v>
      </c>
      <c r="F874">
        <v>1</v>
      </c>
      <c r="G874">
        <v>1</v>
      </c>
      <c r="H874">
        <v>2</v>
      </c>
      <c r="I874" t="s">
        <v>854</v>
      </c>
      <c r="J874" t="s">
        <v>855</v>
      </c>
      <c r="K874" t="s">
        <v>856</v>
      </c>
      <c r="L874">
        <v>1368</v>
      </c>
      <c r="N874">
        <v>1011</v>
      </c>
      <c r="O874" t="s">
        <v>633</v>
      </c>
      <c r="P874" t="s">
        <v>633</v>
      </c>
      <c r="Q874">
        <v>1</v>
      </c>
      <c r="W874">
        <v>0</v>
      </c>
      <c r="X874">
        <v>-1871085998</v>
      </c>
      <c r="Y874">
        <v>3.8639999999999994</v>
      </c>
      <c r="AA874">
        <v>0</v>
      </c>
      <c r="AB874">
        <v>8.1</v>
      </c>
      <c r="AC874">
        <v>0</v>
      </c>
      <c r="AD874">
        <v>0</v>
      </c>
      <c r="AE874">
        <v>0</v>
      </c>
      <c r="AF874">
        <v>8.1</v>
      </c>
      <c r="AG874">
        <v>0</v>
      </c>
      <c r="AH874">
        <v>0</v>
      </c>
      <c r="AI874">
        <v>1</v>
      </c>
      <c r="AJ874">
        <v>1</v>
      </c>
      <c r="AK874">
        <v>1</v>
      </c>
      <c r="AL874">
        <v>1</v>
      </c>
      <c r="AN874">
        <v>0</v>
      </c>
      <c r="AO874">
        <v>1</v>
      </c>
      <c r="AP874">
        <v>1</v>
      </c>
      <c r="AQ874">
        <v>0</v>
      </c>
      <c r="AR874">
        <v>0</v>
      </c>
      <c r="AS874" t="s">
        <v>3</v>
      </c>
      <c r="AT874">
        <v>3.36</v>
      </c>
      <c r="AU874" t="s">
        <v>24</v>
      </c>
      <c r="AV874">
        <v>0</v>
      </c>
      <c r="AW874">
        <v>2</v>
      </c>
      <c r="AX874">
        <v>76149302</v>
      </c>
      <c r="AY874">
        <v>1</v>
      </c>
      <c r="AZ874">
        <v>0</v>
      </c>
      <c r="BA874">
        <v>888</v>
      </c>
      <c r="BB874">
        <v>0</v>
      </c>
      <c r="BC874">
        <v>0</v>
      </c>
      <c r="BD874">
        <v>0</v>
      </c>
      <c r="BE874">
        <v>0</v>
      </c>
      <c r="BF874">
        <v>0</v>
      </c>
      <c r="BG874">
        <v>0</v>
      </c>
      <c r="BH874">
        <v>0</v>
      </c>
      <c r="BI874">
        <v>0</v>
      </c>
      <c r="BJ874">
        <v>0</v>
      </c>
      <c r="BK874">
        <v>0</v>
      </c>
      <c r="BL874">
        <v>0</v>
      </c>
      <c r="BM874">
        <v>0</v>
      </c>
      <c r="BN874">
        <v>0</v>
      </c>
      <c r="BO874">
        <v>0</v>
      </c>
      <c r="BP874">
        <v>0</v>
      </c>
      <c r="BQ874">
        <v>0</v>
      </c>
      <c r="BR874">
        <v>0</v>
      </c>
      <c r="BS874">
        <v>0</v>
      </c>
      <c r="BT874">
        <v>0</v>
      </c>
      <c r="BU874">
        <v>0</v>
      </c>
      <c r="BV874">
        <v>0</v>
      </c>
      <c r="BW874">
        <v>0</v>
      </c>
      <c r="CX874">
        <f>Y874*Source!I340</f>
        <v>1.1591999999999998</v>
      </c>
      <c r="CY874">
        <f>AB874</f>
        <v>8.1</v>
      </c>
      <c r="CZ874">
        <f>AF874</f>
        <v>8.1</v>
      </c>
      <c r="DA874">
        <f>AJ874</f>
        <v>1</v>
      </c>
      <c r="DB874">
        <f>ROUND((ROUND(AT874*CZ874,2)*1.15),6)</f>
        <v>31.303000000000001</v>
      </c>
      <c r="DC874">
        <f>ROUND((ROUND(AT874*AG874,2)*1.15),6)</f>
        <v>0</v>
      </c>
    </row>
    <row r="875" spans="1:107" x14ac:dyDescent="0.2">
      <c r="A875">
        <f>ROW(Source!A340)</f>
        <v>340</v>
      </c>
      <c r="B875">
        <v>76147896</v>
      </c>
      <c r="C875">
        <v>76149289</v>
      </c>
      <c r="D875">
        <v>48977174</v>
      </c>
      <c r="E875">
        <v>1</v>
      </c>
      <c r="F875">
        <v>1</v>
      </c>
      <c r="G875">
        <v>1</v>
      </c>
      <c r="H875">
        <v>2</v>
      </c>
      <c r="I875" t="s">
        <v>676</v>
      </c>
      <c r="J875" t="s">
        <v>677</v>
      </c>
      <c r="K875" t="s">
        <v>678</v>
      </c>
      <c r="L875">
        <v>1368</v>
      </c>
      <c r="N875">
        <v>1011</v>
      </c>
      <c r="O875" t="s">
        <v>633</v>
      </c>
      <c r="P875" t="s">
        <v>633</v>
      </c>
      <c r="Q875">
        <v>1</v>
      </c>
      <c r="W875">
        <v>0</v>
      </c>
      <c r="X875">
        <v>82797005</v>
      </c>
      <c r="Y875">
        <v>0.21849999999999997</v>
      </c>
      <c r="AA875">
        <v>0</v>
      </c>
      <c r="AB875">
        <v>87.17</v>
      </c>
      <c r="AC875">
        <v>11.6</v>
      </c>
      <c r="AD875">
        <v>0</v>
      </c>
      <c r="AE875">
        <v>0</v>
      </c>
      <c r="AF875">
        <v>87.17</v>
      </c>
      <c r="AG875">
        <v>11.6</v>
      </c>
      <c r="AH875">
        <v>0</v>
      </c>
      <c r="AI875">
        <v>1</v>
      </c>
      <c r="AJ875">
        <v>1</v>
      </c>
      <c r="AK875">
        <v>1</v>
      </c>
      <c r="AL875">
        <v>1</v>
      </c>
      <c r="AN875">
        <v>0</v>
      </c>
      <c r="AO875">
        <v>1</v>
      </c>
      <c r="AP875">
        <v>1</v>
      </c>
      <c r="AQ875">
        <v>0</v>
      </c>
      <c r="AR875">
        <v>0</v>
      </c>
      <c r="AS875" t="s">
        <v>3</v>
      </c>
      <c r="AT875">
        <v>0.19</v>
      </c>
      <c r="AU875" t="s">
        <v>24</v>
      </c>
      <c r="AV875">
        <v>0</v>
      </c>
      <c r="AW875">
        <v>2</v>
      </c>
      <c r="AX875">
        <v>76149303</v>
      </c>
      <c r="AY875">
        <v>1</v>
      </c>
      <c r="AZ875">
        <v>0</v>
      </c>
      <c r="BA875">
        <v>889</v>
      </c>
      <c r="BB875">
        <v>0</v>
      </c>
      <c r="BC875">
        <v>0</v>
      </c>
      <c r="BD875">
        <v>0</v>
      </c>
      <c r="BE875">
        <v>0</v>
      </c>
      <c r="BF875">
        <v>0</v>
      </c>
      <c r="BG875">
        <v>0</v>
      </c>
      <c r="BH875">
        <v>0</v>
      </c>
      <c r="BI875">
        <v>0</v>
      </c>
      <c r="BJ875">
        <v>0</v>
      </c>
      <c r="BK875">
        <v>0</v>
      </c>
      <c r="BL875">
        <v>0</v>
      </c>
      <c r="BM875">
        <v>0</v>
      </c>
      <c r="BN875">
        <v>0</v>
      </c>
      <c r="BO875">
        <v>0</v>
      </c>
      <c r="BP875">
        <v>0</v>
      </c>
      <c r="BQ875">
        <v>0</v>
      </c>
      <c r="BR875">
        <v>0</v>
      </c>
      <c r="BS875">
        <v>0</v>
      </c>
      <c r="BT875">
        <v>0</v>
      </c>
      <c r="BU875">
        <v>0</v>
      </c>
      <c r="BV875">
        <v>0</v>
      </c>
      <c r="BW875">
        <v>0</v>
      </c>
      <c r="CX875">
        <f>Y875*Source!I340</f>
        <v>6.5549999999999983E-2</v>
      </c>
      <c r="CY875">
        <f>AB875</f>
        <v>87.17</v>
      </c>
      <c r="CZ875">
        <f>AF875</f>
        <v>87.17</v>
      </c>
      <c r="DA875">
        <f>AJ875</f>
        <v>1</v>
      </c>
      <c r="DB875">
        <f>ROUND((ROUND(AT875*CZ875,2)*1.15),6)</f>
        <v>19.044</v>
      </c>
      <c r="DC875">
        <f>ROUND((ROUND(AT875*AG875,2)*1.15),6)</f>
        <v>2.5299999999999998</v>
      </c>
    </row>
    <row r="876" spans="1:107" x14ac:dyDescent="0.2">
      <c r="A876">
        <f>ROW(Source!A340)</f>
        <v>340</v>
      </c>
      <c r="B876">
        <v>76147896</v>
      </c>
      <c r="C876">
        <v>76149289</v>
      </c>
      <c r="D876">
        <v>48906258</v>
      </c>
      <c r="E876">
        <v>1</v>
      </c>
      <c r="F876">
        <v>1</v>
      </c>
      <c r="G876">
        <v>1</v>
      </c>
      <c r="H876">
        <v>3</v>
      </c>
      <c r="I876" t="s">
        <v>965</v>
      </c>
      <c r="J876" t="s">
        <v>966</v>
      </c>
      <c r="K876" t="s">
        <v>967</v>
      </c>
      <c r="L876">
        <v>1348</v>
      </c>
      <c r="N876">
        <v>1009</v>
      </c>
      <c r="O876" t="s">
        <v>362</v>
      </c>
      <c r="P876" t="s">
        <v>362</v>
      </c>
      <c r="Q876">
        <v>1000</v>
      </c>
      <c r="W876">
        <v>0</v>
      </c>
      <c r="X876">
        <v>-1843753912</v>
      </c>
      <c r="Y876">
        <v>4.0000000000000001E-3</v>
      </c>
      <c r="AA876">
        <v>5763</v>
      </c>
      <c r="AB876">
        <v>0</v>
      </c>
      <c r="AC876">
        <v>0</v>
      </c>
      <c r="AD876">
        <v>0</v>
      </c>
      <c r="AE876">
        <v>5763</v>
      </c>
      <c r="AF876">
        <v>0</v>
      </c>
      <c r="AG876">
        <v>0</v>
      </c>
      <c r="AH876">
        <v>0</v>
      </c>
      <c r="AI876">
        <v>1</v>
      </c>
      <c r="AJ876">
        <v>1</v>
      </c>
      <c r="AK876">
        <v>1</v>
      </c>
      <c r="AL876">
        <v>1</v>
      </c>
      <c r="AN876">
        <v>0</v>
      </c>
      <c r="AO876">
        <v>1</v>
      </c>
      <c r="AP876">
        <v>0</v>
      </c>
      <c r="AQ876">
        <v>0</v>
      </c>
      <c r="AR876">
        <v>0</v>
      </c>
      <c r="AS876" t="s">
        <v>3</v>
      </c>
      <c r="AT876">
        <v>4.0000000000000001E-3</v>
      </c>
      <c r="AU876" t="s">
        <v>3</v>
      </c>
      <c r="AV876">
        <v>0</v>
      </c>
      <c r="AW876">
        <v>2</v>
      </c>
      <c r="AX876">
        <v>76149304</v>
      </c>
      <c r="AY876">
        <v>1</v>
      </c>
      <c r="AZ876">
        <v>0</v>
      </c>
      <c r="BA876">
        <v>890</v>
      </c>
      <c r="BB876">
        <v>0</v>
      </c>
      <c r="BC876">
        <v>0</v>
      </c>
      <c r="BD876">
        <v>0</v>
      </c>
      <c r="BE876">
        <v>0</v>
      </c>
      <c r="BF876">
        <v>0</v>
      </c>
      <c r="BG876">
        <v>0</v>
      </c>
      <c r="BH876">
        <v>0</v>
      </c>
      <c r="BI876">
        <v>0</v>
      </c>
      <c r="BJ876">
        <v>0</v>
      </c>
      <c r="BK876">
        <v>0</v>
      </c>
      <c r="BL876">
        <v>0</v>
      </c>
      <c r="BM876">
        <v>0</v>
      </c>
      <c r="BN876">
        <v>0</v>
      </c>
      <c r="BO876">
        <v>0</v>
      </c>
      <c r="BP876">
        <v>0</v>
      </c>
      <c r="BQ876">
        <v>0</v>
      </c>
      <c r="BR876">
        <v>0</v>
      </c>
      <c r="BS876">
        <v>0</v>
      </c>
      <c r="BT876">
        <v>0</v>
      </c>
      <c r="BU876">
        <v>0</v>
      </c>
      <c r="BV876">
        <v>0</v>
      </c>
      <c r="BW876">
        <v>0</v>
      </c>
      <c r="CX876">
        <f>Y876*Source!I340</f>
        <v>1.1999999999999999E-3</v>
      </c>
      <c r="CY876">
        <f>AA876</f>
        <v>5763</v>
      </c>
      <c r="CZ876">
        <f>AE876</f>
        <v>5763</v>
      </c>
      <c r="DA876">
        <f>AI876</f>
        <v>1</v>
      </c>
      <c r="DB876">
        <f>ROUND(ROUND(AT876*CZ876,2),6)</f>
        <v>23.05</v>
      </c>
      <c r="DC876">
        <f>ROUND(ROUND(AT876*AG876,2),6)</f>
        <v>0</v>
      </c>
    </row>
    <row r="877" spans="1:107" x14ac:dyDescent="0.2">
      <c r="A877">
        <f>ROW(Source!A340)</f>
        <v>340</v>
      </c>
      <c r="B877">
        <v>76147896</v>
      </c>
      <c r="C877">
        <v>76149289</v>
      </c>
      <c r="D877">
        <v>48907033</v>
      </c>
      <c r="E877">
        <v>1</v>
      </c>
      <c r="F877">
        <v>1</v>
      </c>
      <c r="G877">
        <v>1</v>
      </c>
      <c r="H877">
        <v>3</v>
      </c>
      <c r="I877" t="s">
        <v>860</v>
      </c>
      <c r="J877" t="s">
        <v>861</v>
      </c>
      <c r="K877" t="s">
        <v>862</v>
      </c>
      <c r="L877">
        <v>1346</v>
      </c>
      <c r="N877">
        <v>1009</v>
      </c>
      <c r="O877" t="s">
        <v>414</v>
      </c>
      <c r="P877" t="s">
        <v>414</v>
      </c>
      <c r="Q877">
        <v>1</v>
      </c>
      <c r="W877">
        <v>0</v>
      </c>
      <c r="X877">
        <v>1070836616</v>
      </c>
      <c r="Y877">
        <v>0.9</v>
      </c>
      <c r="AA877">
        <v>10.58</v>
      </c>
      <c r="AB877">
        <v>0</v>
      </c>
      <c r="AC877">
        <v>0</v>
      </c>
      <c r="AD877">
        <v>0</v>
      </c>
      <c r="AE877">
        <v>10.58</v>
      </c>
      <c r="AF877">
        <v>0</v>
      </c>
      <c r="AG877">
        <v>0</v>
      </c>
      <c r="AH877">
        <v>0</v>
      </c>
      <c r="AI877">
        <v>1</v>
      </c>
      <c r="AJ877">
        <v>1</v>
      </c>
      <c r="AK877">
        <v>1</v>
      </c>
      <c r="AL877">
        <v>1</v>
      </c>
      <c r="AN877">
        <v>0</v>
      </c>
      <c r="AO877">
        <v>1</v>
      </c>
      <c r="AP877">
        <v>0</v>
      </c>
      <c r="AQ877">
        <v>0</v>
      </c>
      <c r="AR877">
        <v>0</v>
      </c>
      <c r="AS877" t="s">
        <v>3</v>
      </c>
      <c r="AT877">
        <v>0.9</v>
      </c>
      <c r="AU877" t="s">
        <v>3</v>
      </c>
      <c r="AV877">
        <v>0</v>
      </c>
      <c r="AW877">
        <v>2</v>
      </c>
      <c r="AX877">
        <v>76149305</v>
      </c>
      <c r="AY877">
        <v>1</v>
      </c>
      <c r="AZ877">
        <v>0</v>
      </c>
      <c r="BA877">
        <v>891</v>
      </c>
      <c r="BB877">
        <v>0</v>
      </c>
      <c r="BC877">
        <v>0</v>
      </c>
      <c r="BD877">
        <v>0</v>
      </c>
      <c r="BE877">
        <v>0</v>
      </c>
      <c r="BF877">
        <v>0</v>
      </c>
      <c r="BG877">
        <v>0</v>
      </c>
      <c r="BH877">
        <v>0</v>
      </c>
      <c r="BI877">
        <v>0</v>
      </c>
      <c r="BJ877">
        <v>0</v>
      </c>
      <c r="BK877">
        <v>0</v>
      </c>
      <c r="BL877">
        <v>0</v>
      </c>
      <c r="BM877">
        <v>0</v>
      </c>
      <c r="BN877">
        <v>0</v>
      </c>
      <c r="BO877">
        <v>0</v>
      </c>
      <c r="BP877">
        <v>0</v>
      </c>
      <c r="BQ877">
        <v>0</v>
      </c>
      <c r="BR877">
        <v>0</v>
      </c>
      <c r="BS877">
        <v>0</v>
      </c>
      <c r="BT877">
        <v>0</v>
      </c>
      <c r="BU877">
        <v>0</v>
      </c>
      <c r="BV877">
        <v>0</v>
      </c>
      <c r="BW877">
        <v>0</v>
      </c>
      <c r="CX877">
        <f>Y877*Source!I340</f>
        <v>0.27</v>
      </c>
      <c r="CY877">
        <f>AA877</f>
        <v>10.58</v>
      </c>
      <c r="CZ877">
        <f>AE877</f>
        <v>10.58</v>
      </c>
      <c r="DA877">
        <f>AI877</f>
        <v>1</v>
      </c>
      <c r="DB877">
        <f>ROUND(ROUND(AT877*CZ877,2),6)</f>
        <v>9.52</v>
      </c>
      <c r="DC877">
        <f>ROUND(ROUND(AT877*AG877,2),6)</f>
        <v>0</v>
      </c>
    </row>
    <row r="878" spans="1:107" x14ac:dyDescent="0.2">
      <c r="A878">
        <f>ROW(Source!A340)</f>
        <v>340</v>
      </c>
      <c r="B878">
        <v>76147896</v>
      </c>
      <c r="C878">
        <v>76149289</v>
      </c>
      <c r="D878">
        <v>48903217</v>
      </c>
      <c r="E878">
        <v>1</v>
      </c>
      <c r="F878">
        <v>1</v>
      </c>
      <c r="G878">
        <v>1</v>
      </c>
      <c r="H878">
        <v>3</v>
      </c>
      <c r="I878" t="s">
        <v>702</v>
      </c>
      <c r="J878" t="s">
        <v>703</v>
      </c>
      <c r="K878" t="s">
        <v>704</v>
      </c>
      <c r="L878">
        <v>1346</v>
      </c>
      <c r="N878">
        <v>1009</v>
      </c>
      <c r="O878" t="s">
        <v>414</v>
      </c>
      <c r="P878" t="s">
        <v>414</v>
      </c>
      <c r="Q878">
        <v>1</v>
      </c>
      <c r="W878">
        <v>0</v>
      </c>
      <c r="X878">
        <v>-1028395538</v>
      </c>
      <c r="Y878">
        <v>2.4</v>
      </c>
      <c r="AA878">
        <v>28.6</v>
      </c>
      <c r="AB878">
        <v>0</v>
      </c>
      <c r="AC878">
        <v>0</v>
      </c>
      <c r="AD878">
        <v>0</v>
      </c>
      <c r="AE878">
        <v>28.6</v>
      </c>
      <c r="AF878">
        <v>0</v>
      </c>
      <c r="AG878">
        <v>0</v>
      </c>
      <c r="AH878">
        <v>0</v>
      </c>
      <c r="AI878">
        <v>1</v>
      </c>
      <c r="AJ878">
        <v>1</v>
      </c>
      <c r="AK878">
        <v>1</v>
      </c>
      <c r="AL878">
        <v>1</v>
      </c>
      <c r="AN878">
        <v>0</v>
      </c>
      <c r="AO878">
        <v>1</v>
      </c>
      <c r="AP878">
        <v>0</v>
      </c>
      <c r="AQ878">
        <v>0</v>
      </c>
      <c r="AR878">
        <v>0</v>
      </c>
      <c r="AS878" t="s">
        <v>3</v>
      </c>
      <c r="AT878">
        <v>2.4</v>
      </c>
      <c r="AU878" t="s">
        <v>3</v>
      </c>
      <c r="AV878">
        <v>0</v>
      </c>
      <c r="AW878">
        <v>2</v>
      </c>
      <c r="AX878">
        <v>76149306</v>
      </c>
      <c r="AY878">
        <v>1</v>
      </c>
      <c r="AZ878">
        <v>0</v>
      </c>
      <c r="BA878">
        <v>892</v>
      </c>
      <c r="BB878">
        <v>0</v>
      </c>
      <c r="BC878">
        <v>0</v>
      </c>
      <c r="BD878">
        <v>0</v>
      </c>
      <c r="BE878">
        <v>0</v>
      </c>
      <c r="BF878">
        <v>0</v>
      </c>
      <c r="BG878">
        <v>0</v>
      </c>
      <c r="BH878">
        <v>0</v>
      </c>
      <c r="BI878">
        <v>0</v>
      </c>
      <c r="BJ878">
        <v>0</v>
      </c>
      <c r="BK878">
        <v>0</v>
      </c>
      <c r="BL878">
        <v>0</v>
      </c>
      <c r="BM878">
        <v>0</v>
      </c>
      <c r="BN878">
        <v>0</v>
      </c>
      <c r="BO878">
        <v>0</v>
      </c>
      <c r="BP878">
        <v>0</v>
      </c>
      <c r="BQ878">
        <v>0</v>
      </c>
      <c r="BR878">
        <v>0</v>
      </c>
      <c r="BS878">
        <v>0</v>
      </c>
      <c r="BT878">
        <v>0</v>
      </c>
      <c r="BU878">
        <v>0</v>
      </c>
      <c r="BV878">
        <v>0</v>
      </c>
      <c r="BW878">
        <v>0</v>
      </c>
      <c r="CX878">
        <f>Y878*Source!I340</f>
        <v>0.72</v>
      </c>
      <c r="CY878">
        <f>AA878</f>
        <v>28.6</v>
      </c>
      <c r="CZ878">
        <f>AE878</f>
        <v>28.6</v>
      </c>
      <c r="DA878">
        <f>AI878</f>
        <v>1</v>
      </c>
      <c r="DB878">
        <f>ROUND(ROUND(AT878*CZ878,2),6)</f>
        <v>68.64</v>
      </c>
      <c r="DC878">
        <f>ROUND(ROUND(AT878*AG878,2),6)</f>
        <v>0</v>
      </c>
    </row>
    <row r="879" spans="1:107" x14ac:dyDescent="0.2">
      <c r="A879">
        <f>ROW(Source!A340)</f>
        <v>340</v>
      </c>
      <c r="B879">
        <v>76147896</v>
      </c>
      <c r="C879">
        <v>76149289</v>
      </c>
      <c r="D879">
        <v>48974791</v>
      </c>
      <c r="E879">
        <v>1</v>
      </c>
      <c r="F879">
        <v>1</v>
      </c>
      <c r="G879">
        <v>1</v>
      </c>
      <c r="H879">
        <v>3</v>
      </c>
      <c r="I879" t="s">
        <v>658</v>
      </c>
      <c r="J879" t="s">
        <v>659</v>
      </c>
      <c r="K879" t="s">
        <v>660</v>
      </c>
      <c r="L879">
        <v>1374</v>
      </c>
      <c r="N879">
        <v>1013</v>
      </c>
      <c r="O879" t="s">
        <v>661</v>
      </c>
      <c r="P879" t="s">
        <v>661</v>
      </c>
      <c r="Q879">
        <v>1</v>
      </c>
      <c r="W879">
        <v>0</v>
      </c>
      <c r="X879">
        <v>-1347562341</v>
      </c>
      <c r="Y879">
        <v>4</v>
      </c>
      <c r="AA879">
        <v>1</v>
      </c>
      <c r="AB879">
        <v>0</v>
      </c>
      <c r="AC879">
        <v>0</v>
      </c>
      <c r="AD879">
        <v>0</v>
      </c>
      <c r="AE879">
        <v>1</v>
      </c>
      <c r="AF879">
        <v>0</v>
      </c>
      <c r="AG879">
        <v>0</v>
      </c>
      <c r="AH879">
        <v>0</v>
      </c>
      <c r="AI879">
        <v>1</v>
      </c>
      <c r="AJ879">
        <v>1</v>
      </c>
      <c r="AK879">
        <v>1</v>
      </c>
      <c r="AL879">
        <v>1</v>
      </c>
      <c r="AN879">
        <v>0</v>
      </c>
      <c r="AO879">
        <v>1</v>
      </c>
      <c r="AP879">
        <v>0</v>
      </c>
      <c r="AQ879">
        <v>0</v>
      </c>
      <c r="AR879">
        <v>0</v>
      </c>
      <c r="AS879" t="s">
        <v>3</v>
      </c>
      <c r="AT879">
        <v>4</v>
      </c>
      <c r="AU879" t="s">
        <v>3</v>
      </c>
      <c r="AV879">
        <v>0</v>
      </c>
      <c r="AW879">
        <v>2</v>
      </c>
      <c r="AX879">
        <v>76149307</v>
      </c>
      <c r="AY879">
        <v>1</v>
      </c>
      <c r="AZ879">
        <v>0</v>
      </c>
      <c r="BA879">
        <v>893</v>
      </c>
      <c r="BB879">
        <v>0</v>
      </c>
      <c r="BC879">
        <v>0</v>
      </c>
      <c r="BD879">
        <v>0</v>
      </c>
      <c r="BE879">
        <v>0</v>
      </c>
      <c r="BF879">
        <v>0</v>
      </c>
      <c r="BG879">
        <v>0</v>
      </c>
      <c r="BH879">
        <v>0</v>
      </c>
      <c r="BI879">
        <v>0</v>
      </c>
      <c r="BJ879">
        <v>0</v>
      </c>
      <c r="BK879">
        <v>0</v>
      </c>
      <c r="BL879">
        <v>0</v>
      </c>
      <c r="BM879">
        <v>0</v>
      </c>
      <c r="BN879">
        <v>0</v>
      </c>
      <c r="BO879">
        <v>0</v>
      </c>
      <c r="BP879">
        <v>0</v>
      </c>
      <c r="BQ879">
        <v>0</v>
      </c>
      <c r="BR879">
        <v>0</v>
      </c>
      <c r="BS879">
        <v>0</v>
      </c>
      <c r="BT879">
        <v>0</v>
      </c>
      <c r="BU879">
        <v>0</v>
      </c>
      <c r="BV879">
        <v>0</v>
      </c>
      <c r="BW879">
        <v>0</v>
      </c>
      <c r="CX879">
        <f>Y879*Source!I340</f>
        <v>1.2</v>
      </c>
      <c r="CY879">
        <f>AA879</f>
        <v>1</v>
      </c>
      <c r="CZ879">
        <f>AE879</f>
        <v>1</v>
      </c>
      <c r="DA879">
        <f>AI879</f>
        <v>1</v>
      </c>
      <c r="DB879">
        <f>ROUND(ROUND(AT879*CZ879,2),6)</f>
        <v>4</v>
      </c>
      <c r="DC879">
        <f>ROUND(ROUND(AT879*AG879,2),6)</f>
        <v>0</v>
      </c>
    </row>
    <row r="880" spans="1:107" x14ac:dyDescent="0.2">
      <c r="A880">
        <f>ROW(Source!A341)</f>
        <v>341</v>
      </c>
      <c r="B880">
        <v>76147894</v>
      </c>
      <c r="C880">
        <v>76149289</v>
      </c>
      <c r="D880">
        <v>42326316</v>
      </c>
      <c r="E880">
        <v>1</v>
      </c>
      <c r="F880">
        <v>1</v>
      </c>
      <c r="G880">
        <v>1</v>
      </c>
      <c r="H880">
        <v>1</v>
      </c>
      <c r="I880" t="s">
        <v>846</v>
      </c>
      <c r="J880" t="s">
        <v>3</v>
      </c>
      <c r="K880" t="s">
        <v>847</v>
      </c>
      <c r="L880">
        <v>1369</v>
      </c>
      <c r="N880">
        <v>1013</v>
      </c>
      <c r="O880" t="s">
        <v>623</v>
      </c>
      <c r="P880" t="s">
        <v>623</v>
      </c>
      <c r="Q880">
        <v>1</v>
      </c>
      <c r="W880">
        <v>0</v>
      </c>
      <c r="X880">
        <v>882200672</v>
      </c>
      <c r="Y880">
        <v>24.494999999999997</v>
      </c>
      <c r="AA880">
        <v>0</v>
      </c>
      <c r="AB880">
        <v>0</v>
      </c>
      <c r="AC880">
        <v>0</v>
      </c>
      <c r="AD880">
        <v>9.4</v>
      </c>
      <c r="AE880">
        <v>0</v>
      </c>
      <c r="AF880">
        <v>0</v>
      </c>
      <c r="AG880">
        <v>0</v>
      </c>
      <c r="AH880">
        <v>9.4</v>
      </c>
      <c r="AI880">
        <v>1</v>
      </c>
      <c r="AJ880">
        <v>1</v>
      </c>
      <c r="AK880">
        <v>1</v>
      </c>
      <c r="AL880">
        <v>1</v>
      </c>
      <c r="AN880">
        <v>0</v>
      </c>
      <c r="AO880">
        <v>1</v>
      </c>
      <c r="AP880">
        <v>1</v>
      </c>
      <c r="AQ880">
        <v>0</v>
      </c>
      <c r="AR880">
        <v>0</v>
      </c>
      <c r="AS880" t="s">
        <v>3</v>
      </c>
      <c r="AT880">
        <v>21.3</v>
      </c>
      <c r="AU880" t="s">
        <v>24</v>
      </c>
      <c r="AV880">
        <v>1</v>
      </c>
      <c r="AW880">
        <v>2</v>
      </c>
      <c r="AX880">
        <v>76149299</v>
      </c>
      <c r="AY880">
        <v>1</v>
      </c>
      <c r="AZ880">
        <v>0</v>
      </c>
      <c r="BA880">
        <v>894</v>
      </c>
      <c r="BB880">
        <v>0</v>
      </c>
      <c r="BC880">
        <v>0</v>
      </c>
      <c r="BD880">
        <v>0</v>
      </c>
      <c r="BE880">
        <v>0</v>
      </c>
      <c r="BF880">
        <v>0</v>
      </c>
      <c r="BG880">
        <v>0</v>
      </c>
      <c r="BH880">
        <v>0</v>
      </c>
      <c r="BI880">
        <v>0</v>
      </c>
      <c r="BJ880">
        <v>0</v>
      </c>
      <c r="BK880">
        <v>0</v>
      </c>
      <c r="BL880">
        <v>0</v>
      </c>
      <c r="BM880">
        <v>0</v>
      </c>
      <c r="BN880">
        <v>0</v>
      </c>
      <c r="BO880">
        <v>0</v>
      </c>
      <c r="BP880">
        <v>0</v>
      </c>
      <c r="BQ880">
        <v>0</v>
      </c>
      <c r="BR880">
        <v>0</v>
      </c>
      <c r="BS880">
        <v>0</v>
      </c>
      <c r="BT880">
        <v>0</v>
      </c>
      <c r="BU880">
        <v>0</v>
      </c>
      <c r="BV880">
        <v>0</v>
      </c>
      <c r="BW880">
        <v>0</v>
      </c>
      <c r="CX880">
        <f>Y880*Source!I341</f>
        <v>7.3484999999999987</v>
      </c>
      <c r="CY880">
        <f>AD880</f>
        <v>9.4</v>
      </c>
      <c r="CZ880">
        <f>AH880</f>
        <v>9.4</v>
      </c>
      <c r="DA880">
        <f>AL880</f>
        <v>1</v>
      </c>
      <c r="DB880">
        <f>ROUND((ROUND(AT880*CZ880,2)*1.15),6)</f>
        <v>230.25299999999999</v>
      </c>
      <c r="DC880">
        <f>ROUND((ROUND(AT880*AG880,2)*1.15),6)</f>
        <v>0</v>
      </c>
    </row>
    <row r="881" spans="1:107" x14ac:dyDescent="0.2">
      <c r="A881">
        <f>ROW(Source!A341)</f>
        <v>341</v>
      </c>
      <c r="B881">
        <v>76147894</v>
      </c>
      <c r="C881">
        <v>76149289</v>
      </c>
      <c r="D881">
        <v>121548</v>
      </c>
      <c r="E881">
        <v>1</v>
      </c>
      <c r="F881">
        <v>1</v>
      </c>
      <c r="G881">
        <v>1</v>
      </c>
      <c r="H881">
        <v>1</v>
      </c>
      <c r="I881" t="s">
        <v>30</v>
      </c>
      <c r="J881" t="s">
        <v>3</v>
      </c>
      <c r="K881" t="s">
        <v>628</v>
      </c>
      <c r="L881">
        <v>608254</v>
      </c>
      <c r="N881">
        <v>1013</v>
      </c>
      <c r="O881" t="s">
        <v>629</v>
      </c>
      <c r="P881" t="s">
        <v>629</v>
      </c>
      <c r="Q881">
        <v>1</v>
      </c>
      <c r="W881">
        <v>0</v>
      </c>
      <c r="X881">
        <v>-185737400</v>
      </c>
      <c r="Y881">
        <v>0.21849999999999997</v>
      </c>
      <c r="AA881">
        <v>0</v>
      </c>
      <c r="AB881">
        <v>0</v>
      </c>
      <c r="AC881">
        <v>0</v>
      </c>
      <c r="AD881">
        <v>0</v>
      </c>
      <c r="AE881">
        <v>0</v>
      </c>
      <c r="AF881">
        <v>0</v>
      </c>
      <c r="AG881">
        <v>0</v>
      </c>
      <c r="AH881">
        <v>0</v>
      </c>
      <c r="AI881">
        <v>1</v>
      </c>
      <c r="AJ881">
        <v>1</v>
      </c>
      <c r="AK881">
        <v>1</v>
      </c>
      <c r="AL881">
        <v>1</v>
      </c>
      <c r="AN881">
        <v>0</v>
      </c>
      <c r="AO881">
        <v>1</v>
      </c>
      <c r="AP881">
        <v>1</v>
      </c>
      <c r="AQ881">
        <v>0</v>
      </c>
      <c r="AR881">
        <v>0</v>
      </c>
      <c r="AS881" t="s">
        <v>3</v>
      </c>
      <c r="AT881">
        <v>0.19</v>
      </c>
      <c r="AU881" t="s">
        <v>24</v>
      </c>
      <c r="AV881">
        <v>2</v>
      </c>
      <c r="AW881">
        <v>2</v>
      </c>
      <c r="AX881">
        <v>76149300</v>
      </c>
      <c r="AY881">
        <v>1</v>
      </c>
      <c r="AZ881">
        <v>0</v>
      </c>
      <c r="BA881">
        <v>895</v>
      </c>
      <c r="BB881">
        <v>0</v>
      </c>
      <c r="BC881">
        <v>0</v>
      </c>
      <c r="BD881">
        <v>0</v>
      </c>
      <c r="BE881">
        <v>0</v>
      </c>
      <c r="BF881">
        <v>0</v>
      </c>
      <c r="BG881">
        <v>0</v>
      </c>
      <c r="BH881">
        <v>0</v>
      </c>
      <c r="BI881">
        <v>0</v>
      </c>
      <c r="BJ881">
        <v>0</v>
      </c>
      <c r="BK881">
        <v>0</v>
      </c>
      <c r="BL881">
        <v>0</v>
      </c>
      <c r="BM881">
        <v>0</v>
      </c>
      <c r="BN881">
        <v>0</v>
      </c>
      <c r="BO881">
        <v>0</v>
      </c>
      <c r="BP881">
        <v>0</v>
      </c>
      <c r="BQ881">
        <v>0</v>
      </c>
      <c r="BR881">
        <v>0</v>
      </c>
      <c r="BS881">
        <v>0</v>
      </c>
      <c r="BT881">
        <v>0</v>
      </c>
      <c r="BU881">
        <v>0</v>
      </c>
      <c r="BV881">
        <v>0</v>
      </c>
      <c r="BW881">
        <v>0</v>
      </c>
      <c r="CX881">
        <f>Y881*Source!I341</f>
        <v>6.5549999999999983E-2</v>
      </c>
      <c r="CY881">
        <f>AD881</f>
        <v>0</v>
      </c>
      <c r="CZ881">
        <f>AH881</f>
        <v>0</v>
      </c>
      <c r="DA881">
        <f>AL881</f>
        <v>1</v>
      </c>
      <c r="DB881">
        <f>ROUND((ROUND(AT881*CZ881,2)*1.15),6)</f>
        <v>0</v>
      </c>
      <c r="DC881">
        <f>ROUND((ROUND(AT881*AG881,2)*1.15),6)</f>
        <v>0</v>
      </c>
    </row>
    <row r="882" spans="1:107" x14ac:dyDescent="0.2">
      <c r="A882">
        <f>ROW(Source!A341)</f>
        <v>341</v>
      </c>
      <c r="B882">
        <v>76147894</v>
      </c>
      <c r="C882">
        <v>76149289</v>
      </c>
      <c r="D882">
        <v>48975304</v>
      </c>
      <c r="E882">
        <v>1</v>
      </c>
      <c r="F882">
        <v>1</v>
      </c>
      <c r="G882">
        <v>1</v>
      </c>
      <c r="H882">
        <v>2</v>
      </c>
      <c r="I882" t="s">
        <v>664</v>
      </c>
      <c r="J882" t="s">
        <v>665</v>
      </c>
      <c r="K882" t="s">
        <v>666</v>
      </c>
      <c r="L882">
        <v>1368</v>
      </c>
      <c r="N882">
        <v>1011</v>
      </c>
      <c r="O882" t="s">
        <v>633</v>
      </c>
      <c r="P882" t="s">
        <v>633</v>
      </c>
      <c r="Q882">
        <v>1</v>
      </c>
      <c r="W882">
        <v>0</v>
      </c>
      <c r="X882">
        <v>-1000709144</v>
      </c>
      <c r="Y882">
        <v>0.21849999999999997</v>
      </c>
      <c r="AA882">
        <v>0</v>
      </c>
      <c r="AB882">
        <v>134.65</v>
      </c>
      <c r="AC882">
        <v>13.5</v>
      </c>
      <c r="AD882">
        <v>0</v>
      </c>
      <c r="AE882">
        <v>0</v>
      </c>
      <c r="AF882">
        <v>134.65</v>
      </c>
      <c r="AG882">
        <v>13.5</v>
      </c>
      <c r="AH882">
        <v>0</v>
      </c>
      <c r="AI882">
        <v>1</v>
      </c>
      <c r="AJ882">
        <v>1</v>
      </c>
      <c r="AK882">
        <v>1</v>
      </c>
      <c r="AL882">
        <v>1</v>
      </c>
      <c r="AN882">
        <v>0</v>
      </c>
      <c r="AO882">
        <v>1</v>
      </c>
      <c r="AP882">
        <v>1</v>
      </c>
      <c r="AQ882">
        <v>0</v>
      </c>
      <c r="AR882">
        <v>0</v>
      </c>
      <c r="AS882" t="s">
        <v>3</v>
      </c>
      <c r="AT882">
        <v>0.19</v>
      </c>
      <c r="AU882" t="s">
        <v>24</v>
      </c>
      <c r="AV882">
        <v>0</v>
      </c>
      <c r="AW882">
        <v>2</v>
      </c>
      <c r="AX882">
        <v>76149301</v>
      </c>
      <c r="AY882">
        <v>1</v>
      </c>
      <c r="AZ882">
        <v>0</v>
      </c>
      <c r="BA882">
        <v>896</v>
      </c>
      <c r="BB882">
        <v>0</v>
      </c>
      <c r="BC882">
        <v>0</v>
      </c>
      <c r="BD882">
        <v>0</v>
      </c>
      <c r="BE882">
        <v>0</v>
      </c>
      <c r="BF882">
        <v>0</v>
      </c>
      <c r="BG882">
        <v>0</v>
      </c>
      <c r="BH882">
        <v>0</v>
      </c>
      <c r="BI882">
        <v>0</v>
      </c>
      <c r="BJ882">
        <v>0</v>
      </c>
      <c r="BK882">
        <v>0</v>
      </c>
      <c r="BL882">
        <v>0</v>
      </c>
      <c r="BM882">
        <v>0</v>
      </c>
      <c r="BN882">
        <v>0</v>
      </c>
      <c r="BO882">
        <v>0</v>
      </c>
      <c r="BP882">
        <v>0</v>
      </c>
      <c r="BQ882">
        <v>0</v>
      </c>
      <c r="BR882">
        <v>0</v>
      </c>
      <c r="BS882">
        <v>0</v>
      </c>
      <c r="BT882">
        <v>0</v>
      </c>
      <c r="BU882">
        <v>0</v>
      </c>
      <c r="BV882">
        <v>0</v>
      </c>
      <c r="BW882">
        <v>0</v>
      </c>
      <c r="CX882">
        <f>Y882*Source!I341</f>
        <v>6.5549999999999983E-2</v>
      </c>
      <c r="CY882">
        <f>AB882</f>
        <v>134.65</v>
      </c>
      <c r="CZ882">
        <f>AF882</f>
        <v>134.65</v>
      </c>
      <c r="DA882">
        <f>AJ882</f>
        <v>1</v>
      </c>
      <c r="DB882">
        <f>ROUND((ROUND(AT882*CZ882,2)*1.15),6)</f>
        <v>29.417000000000002</v>
      </c>
      <c r="DC882">
        <f>ROUND((ROUND(AT882*AG882,2)*1.15),6)</f>
        <v>2.9554999999999998</v>
      </c>
    </row>
    <row r="883" spans="1:107" x14ac:dyDescent="0.2">
      <c r="A883">
        <f>ROW(Source!A341)</f>
        <v>341</v>
      </c>
      <c r="B883">
        <v>76147894</v>
      </c>
      <c r="C883">
        <v>76149289</v>
      </c>
      <c r="D883">
        <v>48975523</v>
      </c>
      <c r="E883">
        <v>1</v>
      </c>
      <c r="F883">
        <v>1</v>
      </c>
      <c r="G883">
        <v>1</v>
      </c>
      <c r="H883">
        <v>2</v>
      </c>
      <c r="I883" t="s">
        <v>854</v>
      </c>
      <c r="J883" t="s">
        <v>855</v>
      </c>
      <c r="K883" t="s">
        <v>856</v>
      </c>
      <c r="L883">
        <v>1368</v>
      </c>
      <c r="N883">
        <v>1011</v>
      </c>
      <c r="O883" t="s">
        <v>633</v>
      </c>
      <c r="P883" t="s">
        <v>633</v>
      </c>
      <c r="Q883">
        <v>1</v>
      </c>
      <c r="W883">
        <v>0</v>
      </c>
      <c r="X883">
        <v>-1871085998</v>
      </c>
      <c r="Y883">
        <v>3.8639999999999994</v>
      </c>
      <c r="AA883">
        <v>0</v>
      </c>
      <c r="AB883">
        <v>8.1</v>
      </c>
      <c r="AC883">
        <v>0</v>
      </c>
      <c r="AD883">
        <v>0</v>
      </c>
      <c r="AE883">
        <v>0</v>
      </c>
      <c r="AF883">
        <v>8.1</v>
      </c>
      <c r="AG883">
        <v>0</v>
      </c>
      <c r="AH883">
        <v>0</v>
      </c>
      <c r="AI883">
        <v>1</v>
      </c>
      <c r="AJ883">
        <v>1</v>
      </c>
      <c r="AK883">
        <v>1</v>
      </c>
      <c r="AL883">
        <v>1</v>
      </c>
      <c r="AN883">
        <v>0</v>
      </c>
      <c r="AO883">
        <v>1</v>
      </c>
      <c r="AP883">
        <v>1</v>
      </c>
      <c r="AQ883">
        <v>0</v>
      </c>
      <c r="AR883">
        <v>0</v>
      </c>
      <c r="AS883" t="s">
        <v>3</v>
      </c>
      <c r="AT883">
        <v>3.36</v>
      </c>
      <c r="AU883" t="s">
        <v>24</v>
      </c>
      <c r="AV883">
        <v>0</v>
      </c>
      <c r="AW883">
        <v>2</v>
      </c>
      <c r="AX883">
        <v>76149302</v>
      </c>
      <c r="AY883">
        <v>1</v>
      </c>
      <c r="AZ883">
        <v>0</v>
      </c>
      <c r="BA883">
        <v>897</v>
      </c>
      <c r="BB883">
        <v>0</v>
      </c>
      <c r="BC883">
        <v>0</v>
      </c>
      <c r="BD883">
        <v>0</v>
      </c>
      <c r="BE883">
        <v>0</v>
      </c>
      <c r="BF883">
        <v>0</v>
      </c>
      <c r="BG883">
        <v>0</v>
      </c>
      <c r="BH883">
        <v>0</v>
      </c>
      <c r="BI883">
        <v>0</v>
      </c>
      <c r="BJ883">
        <v>0</v>
      </c>
      <c r="BK883">
        <v>0</v>
      </c>
      <c r="BL883">
        <v>0</v>
      </c>
      <c r="BM883">
        <v>0</v>
      </c>
      <c r="BN883">
        <v>0</v>
      </c>
      <c r="BO883">
        <v>0</v>
      </c>
      <c r="BP883">
        <v>0</v>
      </c>
      <c r="BQ883">
        <v>0</v>
      </c>
      <c r="BR883">
        <v>0</v>
      </c>
      <c r="BS883">
        <v>0</v>
      </c>
      <c r="BT883">
        <v>0</v>
      </c>
      <c r="BU883">
        <v>0</v>
      </c>
      <c r="BV883">
        <v>0</v>
      </c>
      <c r="BW883">
        <v>0</v>
      </c>
      <c r="CX883">
        <f>Y883*Source!I341</f>
        <v>1.1591999999999998</v>
      </c>
      <c r="CY883">
        <f>AB883</f>
        <v>8.1</v>
      </c>
      <c r="CZ883">
        <f>AF883</f>
        <v>8.1</v>
      </c>
      <c r="DA883">
        <f>AJ883</f>
        <v>1</v>
      </c>
      <c r="DB883">
        <f>ROUND((ROUND(AT883*CZ883,2)*1.15),6)</f>
        <v>31.303000000000001</v>
      </c>
      <c r="DC883">
        <f>ROUND((ROUND(AT883*AG883,2)*1.15),6)</f>
        <v>0</v>
      </c>
    </row>
    <row r="884" spans="1:107" x14ac:dyDescent="0.2">
      <c r="A884">
        <f>ROW(Source!A341)</f>
        <v>341</v>
      </c>
      <c r="B884">
        <v>76147894</v>
      </c>
      <c r="C884">
        <v>76149289</v>
      </c>
      <c r="D884">
        <v>48977174</v>
      </c>
      <c r="E884">
        <v>1</v>
      </c>
      <c r="F884">
        <v>1</v>
      </c>
      <c r="G884">
        <v>1</v>
      </c>
      <c r="H884">
        <v>2</v>
      </c>
      <c r="I884" t="s">
        <v>676</v>
      </c>
      <c r="J884" t="s">
        <v>677</v>
      </c>
      <c r="K884" t="s">
        <v>678</v>
      </c>
      <c r="L884">
        <v>1368</v>
      </c>
      <c r="N884">
        <v>1011</v>
      </c>
      <c r="O884" t="s">
        <v>633</v>
      </c>
      <c r="P884" t="s">
        <v>633</v>
      </c>
      <c r="Q884">
        <v>1</v>
      </c>
      <c r="W884">
        <v>0</v>
      </c>
      <c r="X884">
        <v>82797005</v>
      </c>
      <c r="Y884">
        <v>0.21849999999999997</v>
      </c>
      <c r="AA884">
        <v>0</v>
      </c>
      <c r="AB884">
        <v>87.17</v>
      </c>
      <c r="AC884">
        <v>11.6</v>
      </c>
      <c r="AD884">
        <v>0</v>
      </c>
      <c r="AE884">
        <v>0</v>
      </c>
      <c r="AF884">
        <v>87.17</v>
      </c>
      <c r="AG884">
        <v>11.6</v>
      </c>
      <c r="AH884">
        <v>0</v>
      </c>
      <c r="AI884">
        <v>1</v>
      </c>
      <c r="AJ884">
        <v>1</v>
      </c>
      <c r="AK884">
        <v>1</v>
      </c>
      <c r="AL884">
        <v>1</v>
      </c>
      <c r="AN884">
        <v>0</v>
      </c>
      <c r="AO884">
        <v>1</v>
      </c>
      <c r="AP884">
        <v>1</v>
      </c>
      <c r="AQ884">
        <v>0</v>
      </c>
      <c r="AR884">
        <v>0</v>
      </c>
      <c r="AS884" t="s">
        <v>3</v>
      </c>
      <c r="AT884">
        <v>0.19</v>
      </c>
      <c r="AU884" t="s">
        <v>24</v>
      </c>
      <c r="AV884">
        <v>0</v>
      </c>
      <c r="AW884">
        <v>2</v>
      </c>
      <c r="AX884">
        <v>76149303</v>
      </c>
      <c r="AY884">
        <v>1</v>
      </c>
      <c r="AZ884">
        <v>0</v>
      </c>
      <c r="BA884">
        <v>898</v>
      </c>
      <c r="BB884">
        <v>0</v>
      </c>
      <c r="BC884">
        <v>0</v>
      </c>
      <c r="BD884">
        <v>0</v>
      </c>
      <c r="BE884">
        <v>0</v>
      </c>
      <c r="BF884">
        <v>0</v>
      </c>
      <c r="BG884">
        <v>0</v>
      </c>
      <c r="BH884">
        <v>0</v>
      </c>
      <c r="BI884">
        <v>0</v>
      </c>
      <c r="BJ884">
        <v>0</v>
      </c>
      <c r="BK884">
        <v>0</v>
      </c>
      <c r="BL884">
        <v>0</v>
      </c>
      <c r="BM884">
        <v>0</v>
      </c>
      <c r="BN884">
        <v>0</v>
      </c>
      <c r="BO884">
        <v>0</v>
      </c>
      <c r="BP884">
        <v>0</v>
      </c>
      <c r="BQ884">
        <v>0</v>
      </c>
      <c r="BR884">
        <v>0</v>
      </c>
      <c r="BS884">
        <v>0</v>
      </c>
      <c r="BT884">
        <v>0</v>
      </c>
      <c r="BU884">
        <v>0</v>
      </c>
      <c r="BV884">
        <v>0</v>
      </c>
      <c r="BW884">
        <v>0</v>
      </c>
      <c r="CX884">
        <f>Y884*Source!I341</f>
        <v>6.5549999999999983E-2</v>
      </c>
      <c r="CY884">
        <f>AB884</f>
        <v>87.17</v>
      </c>
      <c r="CZ884">
        <f>AF884</f>
        <v>87.17</v>
      </c>
      <c r="DA884">
        <f>AJ884</f>
        <v>1</v>
      </c>
      <c r="DB884">
        <f>ROUND((ROUND(AT884*CZ884,2)*1.15),6)</f>
        <v>19.044</v>
      </c>
      <c r="DC884">
        <f>ROUND((ROUND(AT884*AG884,2)*1.15),6)</f>
        <v>2.5299999999999998</v>
      </c>
    </row>
    <row r="885" spans="1:107" x14ac:dyDescent="0.2">
      <c r="A885">
        <f>ROW(Source!A341)</f>
        <v>341</v>
      </c>
      <c r="B885">
        <v>76147894</v>
      </c>
      <c r="C885">
        <v>76149289</v>
      </c>
      <c r="D885">
        <v>48906258</v>
      </c>
      <c r="E885">
        <v>1</v>
      </c>
      <c r="F885">
        <v>1</v>
      </c>
      <c r="G885">
        <v>1</v>
      </c>
      <c r="H885">
        <v>3</v>
      </c>
      <c r="I885" t="s">
        <v>965</v>
      </c>
      <c r="J885" t="s">
        <v>966</v>
      </c>
      <c r="K885" t="s">
        <v>967</v>
      </c>
      <c r="L885">
        <v>1348</v>
      </c>
      <c r="N885">
        <v>1009</v>
      </c>
      <c r="O885" t="s">
        <v>362</v>
      </c>
      <c r="P885" t="s">
        <v>362</v>
      </c>
      <c r="Q885">
        <v>1000</v>
      </c>
      <c r="W885">
        <v>0</v>
      </c>
      <c r="X885">
        <v>-1843753912</v>
      </c>
      <c r="Y885">
        <v>4.0000000000000001E-3</v>
      </c>
      <c r="AA885">
        <v>5763</v>
      </c>
      <c r="AB885">
        <v>0</v>
      </c>
      <c r="AC885">
        <v>0</v>
      </c>
      <c r="AD885">
        <v>0</v>
      </c>
      <c r="AE885">
        <v>5763</v>
      </c>
      <c r="AF885">
        <v>0</v>
      </c>
      <c r="AG885">
        <v>0</v>
      </c>
      <c r="AH885">
        <v>0</v>
      </c>
      <c r="AI885">
        <v>1</v>
      </c>
      <c r="AJ885">
        <v>1</v>
      </c>
      <c r="AK885">
        <v>1</v>
      </c>
      <c r="AL885">
        <v>1</v>
      </c>
      <c r="AN885">
        <v>0</v>
      </c>
      <c r="AO885">
        <v>1</v>
      </c>
      <c r="AP885">
        <v>0</v>
      </c>
      <c r="AQ885">
        <v>0</v>
      </c>
      <c r="AR885">
        <v>0</v>
      </c>
      <c r="AS885" t="s">
        <v>3</v>
      </c>
      <c r="AT885">
        <v>4.0000000000000001E-3</v>
      </c>
      <c r="AU885" t="s">
        <v>3</v>
      </c>
      <c r="AV885">
        <v>0</v>
      </c>
      <c r="AW885">
        <v>2</v>
      </c>
      <c r="AX885">
        <v>76149304</v>
      </c>
      <c r="AY885">
        <v>1</v>
      </c>
      <c r="AZ885">
        <v>0</v>
      </c>
      <c r="BA885">
        <v>899</v>
      </c>
      <c r="BB885">
        <v>0</v>
      </c>
      <c r="BC885">
        <v>0</v>
      </c>
      <c r="BD885">
        <v>0</v>
      </c>
      <c r="BE885">
        <v>0</v>
      </c>
      <c r="BF885">
        <v>0</v>
      </c>
      <c r="BG885">
        <v>0</v>
      </c>
      <c r="BH885">
        <v>0</v>
      </c>
      <c r="BI885">
        <v>0</v>
      </c>
      <c r="BJ885">
        <v>0</v>
      </c>
      <c r="BK885">
        <v>0</v>
      </c>
      <c r="BL885">
        <v>0</v>
      </c>
      <c r="BM885">
        <v>0</v>
      </c>
      <c r="BN885">
        <v>0</v>
      </c>
      <c r="BO885">
        <v>0</v>
      </c>
      <c r="BP885">
        <v>0</v>
      </c>
      <c r="BQ885">
        <v>0</v>
      </c>
      <c r="BR885">
        <v>0</v>
      </c>
      <c r="BS885">
        <v>0</v>
      </c>
      <c r="BT885">
        <v>0</v>
      </c>
      <c r="BU885">
        <v>0</v>
      </c>
      <c r="BV885">
        <v>0</v>
      </c>
      <c r="BW885">
        <v>0</v>
      </c>
      <c r="CX885">
        <f>Y885*Source!I341</f>
        <v>1.1999999999999999E-3</v>
      </c>
      <c r="CY885">
        <f>AA885</f>
        <v>5763</v>
      </c>
      <c r="CZ885">
        <f>AE885</f>
        <v>5763</v>
      </c>
      <c r="DA885">
        <f>AI885</f>
        <v>1</v>
      </c>
      <c r="DB885">
        <f>ROUND(ROUND(AT885*CZ885,2),6)</f>
        <v>23.05</v>
      </c>
      <c r="DC885">
        <f>ROUND(ROUND(AT885*AG885,2),6)</f>
        <v>0</v>
      </c>
    </row>
    <row r="886" spans="1:107" x14ac:dyDescent="0.2">
      <c r="A886">
        <f>ROW(Source!A341)</f>
        <v>341</v>
      </c>
      <c r="B886">
        <v>76147894</v>
      </c>
      <c r="C886">
        <v>76149289</v>
      </c>
      <c r="D886">
        <v>48907033</v>
      </c>
      <c r="E886">
        <v>1</v>
      </c>
      <c r="F886">
        <v>1</v>
      </c>
      <c r="G886">
        <v>1</v>
      </c>
      <c r="H886">
        <v>3</v>
      </c>
      <c r="I886" t="s">
        <v>860</v>
      </c>
      <c r="J886" t="s">
        <v>861</v>
      </c>
      <c r="K886" t="s">
        <v>862</v>
      </c>
      <c r="L886">
        <v>1346</v>
      </c>
      <c r="N886">
        <v>1009</v>
      </c>
      <c r="O886" t="s">
        <v>414</v>
      </c>
      <c r="P886" t="s">
        <v>414</v>
      </c>
      <c r="Q886">
        <v>1</v>
      </c>
      <c r="W886">
        <v>0</v>
      </c>
      <c r="X886">
        <v>1070836616</v>
      </c>
      <c r="Y886">
        <v>0.9</v>
      </c>
      <c r="AA886">
        <v>10.58</v>
      </c>
      <c r="AB886">
        <v>0</v>
      </c>
      <c r="AC886">
        <v>0</v>
      </c>
      <c r="AD886">
        <v>0</v>
      </c>
      <c r="AE886">
        <v>10.58</v>
      </c>
      <c r="AF886">
        <v>0</v>
      </c>
      <c r="AG886">
        <v>0</v>
      </c>
      <c r="AH886">
        <v>0</v>
      </c>
      <c r="AI886">
        <v>1</v>
      </c>
      <c r="AJ886">
        <v>1</v>
      </c>
      <c r="AK886">
        <v>1</v>
      </c>
      <c r="AL886">
        <v>1</v>
      </c>
      <c r="AN886">
        <v>0</v>
      </c>
      <c r="AO886">
        <v>1</v>
      </c>
      <c r="AP886">
        <v>0</v>
      </c>
      <c r="AQ886">
        <v>0</v>
      </c>
      <c r="AR886">
        <v>0</v>
      </c>
      <c r="AS886" t="s">
        <v>3</v>
      </c>
      <c r="AT886">
        <v>0.9</v>
      </c>
      <c r="AU886" t="s">
        <v>3</v>
      </c>
      <c r="AV886">
        <v>0</v>
      </c>
      <c r="AW886">
        <v>2</v>
      </c>
      <c r="AX886">
        <v>76149305</v>
      </c>
      <c r="AY886">
        <v>1</v>
      </c>
      <c r="AZ886">
        <v>0</v>
      </c>
      <c r="BA886">
        <v>900</v>
      </c>
      <c r="BB886">
        <v>0</v>
      </c>
      <c r="BC886">
        <v>0</v>
      </c>
      <c r="BD886">
        <v>0</v>
      </c>
      <c r="BE886">
        <v>0</v>
      </c>
      <c r="BF886">
        <v>0</v>
      </c>
      <c r="BG886">
        <v>0</v>
      </c>
      <c r="BH886">
        <v>0</v>
      </c>
      <c r="BI886">
        <v>0</v>
      </c>
      <c r="BJ886">
        <v>0</v>
      </c>
      <c r="BK886">
        <v>0</v>
      </c>
      <c r="BL886">
        <v>0</v>
      </c>
      <c r="BM886">
        <v>0</v>
      </c>
      <c r="BN886">
        <v>0</v>
      </c>
      <c r="BO886">
        <v>0</v>
      </c>
      <c r="BP886">
        <v>0</v>
      </c>
      <c r="BQ886">
        <v>0</v>
      </c>
      <c r="BR886">
        <v>0</v>
      </c>
      <c r="BS886">
        <v>0</v>
      </c>
      <c r="BT886">
        <v>0</v>
      </c>
      <c r="BU886">
        <v>0</v>
      </c>
      <c r="BV886">
        <v>0</v>
      </c>
      <c r="BW886">
        <v>0</v>
      </c>
      <c r="CX886">
        <f>Y886*Source!I341</f>
        <v>0.27</v>
      </c>
      <c r="CY886">
        <f>AA886</f>
        <v>10.58</v>
      </c>
      <c r="CZ886">
        <f>AE886</f>
        <v>10.58</v>
      </c>
      <c r="DA886">
        <f>AI886</f>
        <v>1</v>
      </c>
      <c r="DB886">
        <f>ROUND(ROUND(AT886*CZ886,2),6)</f>
        <v>9.52</v>
      </c>
      <c r="DC886">
        <f>ROUND(ROUND(AT886*AG886,2),6)</f>
        <v>0</v>
      </c>
    </row>
    <row r="887" spans="1:107" x14ac:dyDescent="0.2">
      <c r="A887">
        <f>ROW(Source!A341)</f>
        <v>341</v>
      </c>
      <c r="B887">
        <v>76147894</v>
      </c>
      <c r="C887">
        <v>76149289</v>
      </c>
      <c r="D887">
        <v>48903217</v>
      </c>
      <c r="E887">
        <v>1</v>
      </c>
      <c r="F887">
        <v>1</v>
      </c>
      <c r="G887">
        <v>1</v>
      </c>
      <c r="H887">
        <v>3</v>
      </c>
      <c r="I887" t="s">
        <v>702</v>
      </c>
      <c r="J887" t="s">
        <v>703</v>
      </c>
      <c r="K887" t="s">
        <v>704</v>
      </c>
      <c r="L887">
        <v>1346</v>
      </c>
      <c r="N887">
        <v>1009</v>
      </c>
      <c r="O887" t="s">
        <v>414</v>
      </c>
      <c r="P887" t="s">
        <v>414</v>
      </c>
      <c r="Q887">
        <v>1</v>
      </c>
      <c r="W887">
        <v>0</v>
      </c>
      <c r="X887">
        <v>-1028395538</v>
      </c>
      <c r="Y887">
        <v>2.4</v>
      </c>
      <c r="AA887">
        <v>28.6</v>
      </c>
      <c r="AB887">
        <v>0</v>
      </c>
      <c r="AC887">
        <v>0</v>
      </c>
      <c r="AD887">
        <v>0</v>
      </c>
      <c r="AE887">
        <v>28.6</v>
      </c>
      <c r="AF887">
        <v>0</v>
      </c>
      <c r="AG887">
        <v>0</v>
      </c>
      <c r="AH887">
        <v>0</v>
      </c>
      <c r="AI887">
        <v>1</v>
      </c>
      <c r="AJ887">
        <v>1</v>
      </c>
      <c r="AK887">
        <v>1</v>
      </c>
      <c r="AL887">
        <v>1</v>
      </c>
      <c r="AN887">
        <v>0</v>
      </c>
      <c r="AO887">
        <v>1</v>
      </c>
      <c r="AP887">
        <v>0</v>
      </c>
      <c r="AQ887">
        <v>0</v>
      </c>
      <c r="AR887">
        <v>0</v>
      </c>
      <c r="AS887" t="s">
        <v>3</v>
      </c>
      <c r="AT887">
        <v>2.4</v>
      </c>
      <c r="AU887" t="s">
        <v>3</v>
      </c>
      <c r="AV887">
        <v>0</v>
      </c>
      <c r="AW887">
        <v>2</v>
      </c>
      <c r="AX887">
        <v>76149306</v>
      </c>
      <c r="AY887">
        <v>1</v>
      </c>
      <c r="AZ887">
        <v>0</v>
      </c>
      <c r="BA887">
        <v>901</v>
      </c>
      <c r="BB887">
        <v>0</v>
      </c>
      <c r="BC887">
        <v>0</v>
      </c>
      <c r="BD887">
        <v>0</v>
      </c>
      <c r="BE887">
        <v>0</v>
      </c>
      <c r="BF887">
        <v>0</v>
      </c>
      <c r="BG887">
        <v>0</v>
      </c>
      <c r="BH887">
        <v>0</v>
      </c>
      <c r="BI887">
        <v>0</v>
      </c>
      <c r="BJ887">
        <v>0</v>
      </c>
      <c r="BK887">
        <v>0</v>
      </c>
      <c r="BL887">
        <v>0</v>
      </c>
      <c r="BM887">
        <v>0</v>
      </c>
      <c r="BN887">
        <v>0</v>
      </c>
      <c r="BO887">
        <v>0</v>
      </c>
      <c r="BP887">
        <v>0</v>
      </c>
      <c r="BQ887">
        <v>0</v>
      </c>
      <c r="BR887">
        <v>0</v>
      </c>
      <c r="BS887">
        <v>0</v>
      </c>
      <c r="BT887">
        <v>0</v>
      </c>
      <c r="BU887">
        <v>0</v>
      </c>
      <c r="BV887">
        <v>0</v>
      </c>
      <c r="BW887">
        <v>0</v>
      </c>
      <c r="CX887">
        <f>Y887*Source!I341</f>
        <v>0.72</v>
      </c>
      <c r="CY887">
        <f>AA887</f>
        <v>28.6</v>
      </c>
      <c r="CZ887">
        <f>AE887</f>
        <v>28.6</v>
      </c>
      <c r="DA887">
        <f>AI887</f>
        <v>1</v>
      </c>
      <c r="DB887">
        <f>ROUND(ROUND(AT887*CZ887,2),6)</f>
        <v>68.64</v>
      </c>
      <c r="DC887">
        <f>ROUND(ROUND(AT887*AG887,2),6)</f>
        <v>0</v>
      </c>
    </row>
    <row r="888" spans="1:107" x14ac:dyDescent="0.2">
      <c r="A888">
        <f>ROW(Source!A341)</f>
        <v>341</v>
      </c>
      <c r="B888">
        <v>76147894</v>
      </c>
      <c r="C888">
        <v>76149289</v>
      </c>
      <c r="D888">
        <v>48974791</v>
      </c>
      <c r="E888">
        <v>1</v>
      </c>
      <c r="F888">
        <v>1</v>
      </c>
      <c r="G888">
        <v>1</v>
      </c>
      <c r="H888">
        <v>3</v>
      </c>
      <c r="I888" t="s">
        <v>658</v>
      </c>
      <c r="J888" t="s">
        <v>659</v>
      </c>
      <c r="K888" t="s">
        <v>660</v>
      </c>
      <c r="L888">
        <v>1374</v>
      </c>
      <c r="N888">
        <v>1013</v>
      </c>
      <c r="O888" t="s">
        <v>661</v>
      </c>
      <c r="P888" t="s">
        <v>661</v>
      </c>
      <c r="Q888">
        <v>1</v>
      </c>
      <c r="W888">
        <v>0</v>
      </c>
      <c r="X888">
        <v>-1347562341</v>
      </c>
      <c r="Y888">
        <v>4</v>
      </c>
      <c r="AA888">
        <v>1</v>
      </c>
      <c r="AB888">
        <v>0</v>
      </c>
      <c r="AC888">
        <v>0</v>
      </c>
      <c r="AD888">
        <v>0</v>
      </c>
      <c r="AE888">
        <v>1</v>
      </c>
      <c r="AF888">
        <v>0</v>
      </c>
      <c r="AG888">
        <v>0</v>
      </c>
      <c r="AH888">
        <v>0</v>
      </c>
      <c r="AI888">
        <v>1</v>
      </c>
      <c r="AJ888">
        <v>1</v>
      </c>
      <c r="AK888">
        <v>1</v>
      </c>
      <c r="AL888">
        <v>1</v>
      </c>
      <c r="AN888">
        <v>0</v>
      </c>
      <c r="AO888">
        <v>1</v>
      </c>
      <c r="AP888">
        <v>0</v>
      </c>
      <c r="AQ888">
        <v>0</v>
      </c>
      <c r="AR888">
        <v>0</v>
      </c>
      <c r="AS888" t="s">
        <v>3</v>
      </c>
      <c r="AT888">
        <v>4</v>
      </c>
      <c r="AU888" t="s">
        <v>3</v>
      </c>
      <c r="AV888">
        <v>0</v>
      </c>
      <c r="AW888">
        <v>2</v>
      </c>
      <c r="AX888">
        <v>76149307</v>
      </c>
      <c r="AY888">
        <v>1</v>
      </c>
      <c r="AZ888">
        <v>0</v>
      </c>
      <c r="BA888">
        <v>902</v>
      </c>
      <c r="BB888">
        <v>0</v>
      </c>
      <c r="BC888">
        <v>0</v>
      </c>
      <c r="BD888">
        <v>0</v>
      </c>
      <c r="BE888">
        <v>0</v>
      </c>
      <c r="BF888">
        <v>0</v>
      </c>
      <c r="BG888">
        <v>0</v>
      </c>
      <c r="BH888">
        <v>0</v>
      </c>
      <c r="BI888">
        <v>0</v>
      </c>
      <c r="BJ888">
        <v>0</v>
      </c>
      <c r="BK888">
        <v>0</v>
      </c>
      <c r="BL888">
        <v>0</v>
      </c>
      <c r="BM888">
        <v>0</v>
      </c>
      <c r="BN888">
        <v>0</v>
      </c>
      <c r="BO888">
        <v>0</v>
      </c>
      <c r="BP888">
        <v>0</v>
      </c>
      <c r="BQ888">
        <v>0</v>
      </c>
      <c r="BR888">
        <v>0</v>
      </c>
      <c r="BS888">
        <v>0</v>
      </c>
      <c r="BT888">
        <v>0</v>
      </c>
      <c r="BU888">
        <v>0</v>
      </c>
      <c r="BV888">
        <v>0</v>
      </c>
      <c r="BW888">
        <v>0</v>
      </c>
      <c r="CX888">
        <f>Y888*Source!I341</f>
        <v>1.2</v>
      </c>
      <c r="CY888">
        <f>AA888</f>
        <v>1</v>
      </c>
      <c r="CZ888">
        <f>AE888</f>
        <v>1</v>
      </c>
      <c r="DA888">
        <f>AI888</f>
        <v>1</v>
      </c>
      <c r="DB888">
        <f>ROUND(ROUND(AT888*CZ888,2),6)</f>
        <v>4</v>
      </c>
      <c r="DC888">
        <f>ROUND(ROUND(AT888*AG888,2),6)</f>
        <v>0</v>
      </c>
    </row>
    <row r="889" spans="1:107" x14ac:dyDescent="0.2">
      <c r="A889">
        <f>ROW(Source!A343)</f>
        <v>343</v>
      </c>
      <c r="B889">
        <v>76147896</v>
      </c>
      <c r="C889">
        <v>76149309</v>
      </c>
      <c r="D889">
        <v>42090890</v>
      </c>
      <c r="E889">
        <v>1</v>
      </c>
      <c r="F889">
        <v>1</v>
      </c>
      <c r="G889">
        <v>1</v>
      </c>
      <c r="H889">
        <v>1</v>
      </c>
      <c r="I889" t="s">
        <v>621</v>
      </c>
      <c r="J889" t="s">
        <v>3</v>
      </c>
      <c r="K889" t="s">
        <v>622</v>
      </c>
      <c r="L889">
        <v>1369</v>
      </c>
      <c r="N889">
        <v>1013</v>
      </c>
      <c r="O889" t="s">
        <v>623</v>
      </c>
      <c r="P889" t="s">
        <v>623</v>
      </c>
      <c r="Q889">
        <v>1</v>
      </c>
      <c r="W889">
        <v>0</v>
      </c>
      <c r="X889">
        <v>314467552</v>
      </c>
      <c r="Y889">
        <v>255.02399999999994</v>
      </c>
      <c r="AA889">
        <v>0</v>
      </c>
      <c r="AB889">
        <v>0</v>
      </c>
      <c r="AC889">
        <v>0</v>
      </c>
      <c r="AD889">
        <v>7.8</v>
      </c>
      <c r="AE889">
        <v>0</v>
      </c>
      <c r="AF889">
        <v>0</v>
      </c>
      <c r="AG889">
        <v>0</v>
      </c>
      <c r="AH889">
        <v>7.8</v>
      </c>
      <c r="AI889">
        <v>1</v>
      </c>
      <c r="AJ889">
        <v>1</v>
      </c>
      <c r="AK889">
        <v>1</v>
      </c>
      <c r="AL889">
        <v>1</v>
      </c>
      <c r="AN889">
        <v>0</v>
      </c>
      <c r="AO889">
        <v>1</v>
      </c>
      <c r="AP889">
        <v>1</v>
      </c>
      <c r="AQ889">
        <v>0</v>
      </c>
      <c r="AR889">
        <v>0</v>
      </c>
      <c r="AS889" t="s">
        <v>3</v>
      </c>
      <c r="AT889">
        <v>154</v>
      </c>
      <c r="AU889" t="s">
        <v>336</v>
      </c>
      <c r="AV889">
        <v>1</v>
      </c>
      <c r="AW889">
        <v>2</v>
      </c>
      <c r="AX889">
        <v>76149311</v>
      </c>
      <c r="AY889">
        <v>1</v>
      </c>
      <c r="AZ889">
        <v>0</v>
      </c>
      <c r="BA889">
        <v>903</v>
      </c>
      <c r="BB889">
        <v>0</v>
      </c>
      <c r="BC889">
        <v>0</v>
      </c>
      <c r="BD889">
        <v>0</v>
      </c>
      <c r="BE889">
        <v>0</v>
      </c>
      <c r="BF889">
        <v>0</v>
      </c>
      <c r="BG889">
        <v>0</v>
      </c>
      <c r="BH889">
        <v>0</v>
      </c>
      <c r="BI889">
        <v>0</v>
      </c>
      <c r="BJ889">
        <v>0</v>
      </c>
      <c r="BK889">
        <v>0</v>
      </c>
      <c r="BL889">
        <v>0</v>
      </c>
      <c r="BM889">
        <v>0</v>
      </c>
      <c r="BN889">
        <v>0</v>
      </c>
      <c r="BO889">
        <v>0</v>
      </c>
      <c r="BP889">
        <v>0</v>
      </c>
      <c r="BQ889">
        <v>0</v>
      </c>
      <c r="BR889">
        <v>0</v>
      </c>
      <c r="BS889">
        <v>0</v>
      </c>
      <c r="BT889">
        <v>0</v>
      </c>
      <c r="BU889">
        <v>0</v>
      </c>
      <c r="BV889">
        <v>0</v>
      </c>
      <c r="BW889">
        <v>0</v>
      </c>
      <c r="CX889">
        <f>Y889*Source!I343</f>
        <v>104.43232799999997</v>
      </c>
      <c r="CY889">
        <f t="shared" ref="CY889:CY894" si="132">AD889</f>
        <v>7.8</v>
      </c>
      <c r="CZ889">
        <f t="shared" ref="CZ889:CZ894" si="133">AH889</f>
        <v>7.8</v>
      </c>
      <c r="DA889">
        <f t="shared" ref="DA889:DA894" si="134">AL889</f>
        <v>1</v>
      </c>
      <c r="DB889">
        <f>ROUND((ROUND(AT889*CZ889,2)*1.2*1.15*1.2),6)</f>
        <v>1989.1872000000001</v>
      </c>
      <c r="DC889">
        <f>ROUND((ROUND(AT889*AG889,2)*1.2*1.15*1.2),6)</f>
        <v>0</v>
      </c>
    </row>
    <row r="890" spans="1:107" x14ac:dyDescent="0.2">
      <c r="A890">
        <f>ROW(Source!A344)</f>
        <v>344</v>
      </c>
      <c r="B890">
        <v>76147894</v>
      </c>
      <c r="C890">
        <v>76149309</v>
      </c>
      <c r="D890">
        <v>42090890</v>
      </c>
      <c r="E890">
        <v>1</v>
      </c>
      <c r="F890">
        <v>1</v>
      </c>
      <c r="G890">
        <v>1</v>
      </c>
      <c r="H890">
        <v>1</v>
      </c>
      <c r="I890" t="s">
        <v>621</v>
      </c>
      <c r="J890" t="s">
        <v>3</v>
      </c>
      <c r="K890" t="s">
        <v>622</v>
      </c>
      <c r="L890">
        <v>1369</v>
      </c>
      <c r="N890">
        <v>1013</v>
      </c>
      <c r="O890" t="s">
        <v>623</v>
      </c>
      <c r="P890" t="s">
        <v>623</v>
      </c>
      <c r="Q890">
        <v>1</v>
      </c>
      <c r="W890">
        <v>0</v>
      </c>
      <c r="X890">
        <v>314467552</v>
      </c>
      <c r="Y890">
        <v>255.02399999999994</v>
      </c>
      <c r="AA890">
        <v>0</v>
      </c>
      <c r="AB890">
        <v>0</v>
      </c>
      <c r="AC890">
        <v>0</v>
      </c>
      <c r="AD890">
        <v>7.8</v>
      </c>
      <c r="AE890">
        <v>0</v>
      </c>
      <c r="AF890">
        <v>0</v>
      </c>
      <c r="AG890">
        <v>0</v>
      </c>
      <c r="AH890">
        <v>7.8</v>
      </c>
      <c r="AI890">
        <v>1</v>
      </c>
      <c r="AJ890">
        <v>1</v>
      </c>
      <c r="AK890">
        <v>1</v>
      </c>
      <c r="AL890">
        <v>1</v>
      </c>
      <c r="AN890">
        <v>0</v>
      </c>
      <c r="AO890">
        <v>1</v>
      </c>
      <c r="AP890">
        <v>1</v>
      </c>
      <c r="AQ890">
        <v>0</v>
      </c>
      <c r="AR890">
        <v>0</v>
      </c>
      <c r="AS890" t="s">
        <v>3</v>
      </c>
      <c r="AT890">
        <v>154</v>
      </c>
      <c r="AU890" t="s">
        <v>336</v>
      </c>
      <c r="AV890">
        <v>1</v>
      </c>
      <c r="AW890">
        <v>2</v>
      </c>
      <c r="AX890">
        <v>76149311</v>
      </c>
      <c r="AY890">
        <v>1</v>
      </c>
      <c r="AZ890">
        <v>0</v>
      </c>
      <c r="BA890">
        <v>904</v>
      </c>
      <c r="BB890">
        <v>0</v>
      </c>
      <c r="BC890">
        <v>0</v>
      </c>
      <c r="BD890">
        <v>0</v>
      </c>
      <c r="BE890">
        <v>0</v>
      </c>
      <c r="BF890">
        <v>0</v>
      </c>
      <c r="BG890">
        <v>0</v>
      </c>
      <c r="BH890">
        <v>0</v>
      </c>
      <c r="BI890">
        <v>0</v>
      </c>
      <c r="BJ890">
        <v>0</v>
      </c>
      <c r="BK890">
        <v>0</v>
      </c>
      <c r="BL890">
        <v>0</v>
      </c>
      <c r="BM890">
        <v>0</v>
      </c>
      <c r="BN890">
        <v>0</v>
      </c>
      <c r="BO890">
        <v>0</v>
      </c>
      <c r="BP890">
        <v>0</v>
      </c>
      <c r="BQ890">
        <v>0</v>
      </c>
      <c r="BR890">
        <v>0</v>
      </c>
      <c r="BS890">
        <v>0</v>
      </c>
      <c r="BT890">
        <v>0</v>
      </c>
      <c r="BU890">
        <v>0</v>
      </c>
      <c r="BV890">
        <v>0</v>
      </c>
      <c r="BW890">
        <v>0</v>
      </c>
      <c r="CX890">
        <f>Y890*Source!I344</f>
        <v>104.43232799999997</v>
      </c>
      <c r="CY890">
        <f t="shared" si="132"/>
        <v>7.8</v>
      </c>
      <c r="CZ890">
        <f t="shared" si="133"/>
        <v>7.8</v>
      </c>
      <c r="DA890">
        <f t="shared" si="134"/>
        <v>1</v>
      </c>
      <c r="DB890">
        <f>ROUND((ROUND(AT890*CZ890,2)*1.2*1.15*1.2),6)</f>
        <v>1989.1872000000001</v>
      </c>
      <c r="DC890">
        <f>ROUND((ROUND(AT890*AG890,2)*1.2*1.15*1.2),6)</f>
        <v>0</v>
      </c>
    </row>
    <row r="891" spans="1:107" x14ac:dyDescent="0.2">
      <c r="A891">
        <f>ROW(Source!A345)</f>
        <v>345</v>
      </c>
      <c r="B891">
        <v>76147896</v>
      </c>
      <c r="C891">
        <v>76149312</v>
      </c>
      <c r="D891">
        <v>42097363</v>
      </c>
      <c r="E891">
        <v>1</v>
      </c>
      <c r="F891">
        <v>1</v>
      </c>
      <c r="G891">
        <v>1</v>
      </c>
      <c r="H891">
        <v>1</v>
      </c>
      <c r="I891" t="s">
        <v>624</v>
      </c>
      <c r="J891" t="s">
        <v>3</v>
      </c>
      <c r="K891" t="s">
        <v>625</v>
      </c>
      <c r="L891">
        <v>1369</v>
      </c>
      <c r="N891">
        <v>1013</v>
      </c>
      <c r="O891" t="s">
        <v>623</v>
      </c>
      <c r="P891" t="s">
        <v>623</v>
      </c>
      <c r="Q891">
        <v>1</v>
      </c>
      <c r="W891">
        <v>0</v>
      </c>
      <c r="X891">
        <v>839356441</v>
      </c>
      <c r="Y891">
        <v>160.9632</v>
      </c>
      <c r="AA891">
        <v>0</v>
      </c>
      <c r="AB891">
        <v>0</v>
      </c>
      <c r="AC891">
        <v>0</v>
      </c>
      <c r="AD891">
        <v>7.5</v>
      </c>
      <c r="AE891">
        <v>0</v>
      </c>
      <c r="AF891">
        <v>0</v>
      </c>
      <c r="AG891">
        <v>0</v>
      </c>
      <c r="AH891">
        <v>7.5</v>
      </c>
      <c r="AI891">
        <v>1</v>
      </c>
      <c r="AJ891">
        <v>1</v>
      </c>
      <c r="AK891">
        <v>1</v>
      </c>
      <c r="AL891">
        <v>1</v>
      </c>
      <c r="AN891">
        <v>0</v>
      </c>
      <c r="AO891">
        <v>1</v>
      </c>
      <c r="AP891">
        <v>1</v>
      </c>
      <c r="AQ891">
        <v>0</v>
      </c>
      <c r="AR891">
        <v>0</v>
      </c>
      <c r="AS891" t="s">
        <v>3</v>
      </c>
      <c r="AT891">
        <v>97.2</v>
      </c>
      <c r="AU891" t="s">
        <v>964</v>
      </c>
      <c r="AV891">
        <v>1</v>
      </c>
      <c r="AW891">
        <v>2</v>
      </c>
      <c r="AX891">
        <v>76149314</v>
      </c>
      <c r="AY891">
        <v>1</v>
      </c>
      <c r="AZ891">
        <v>0</v>
      </c>
      <c r="BA891">
        <v>905</v>
      </c>
      <c r="BB891">
        <v>0</v>
      </c>
      <c r="BC891">
        <v>0</v>
      </c>
      <c r="BD891">
        <v>0</v>
      </c>
      <c r="BE891">
        <v>0</v>
      </c>
      <c r="BF891">
        <v>0</v>
      </c>
      <c r="BG891">
        <v>0</v>
      </c>
      <c r="BH891">
        <v>0</v>
      </c>
      <c r="BI891">
        <v>0</v>
      </c>
      <c r="BJ891">
        <v>0</v>
      </c>
      <c r="BK891">
        <v>0</v>
      </c>
      <c r="BL891">
        <v>0</v>
      </c>
      <c r="BM891">
        <v>0</v>
      </c>
      <c r="BN891">
        <v>0</v>
      </c>
      <c r="BO891">
        <v>0</v>
      </c>
      <c r="BP891">
        <v>0</v>
      </c>
      <c r="BQ891">
        <v>0</v>
      </c>
      <c r="BR891">
        <v>0</v>
      </c>
      <c r="BS891">
        <v>0</v>
      </c>
      <c r="BT891">
        <v>0</v>
      </c>
      <c r="BU891">
        <v>0</v>
      </c>
      <c r="BV891">
        <v>0</v>
      </c>
      <c r="BW891">
        <v>0</v>
      </c>
      <c r="CX891">
        <f>Y891*Source!I345</f>
        <v>56.980972799999996</v>
      </c>
      <c r="CY891">
        <f t="shared" si="132"/>
        <v>7.5</v>
      </c>
      <c r="CZ891">
        <f t="shared" si="133"/>
        <v>7.5</v>
      </c>
      <c r="DA891">
        <f t="shared" si="134"/>
        <v>1</v>
      </c>
      <c r="DB891">
        <f>ROUND((ROUND(AT891*CZ891,2)*1.2*1.15*1.2),6)</f>
        <v>1207.2239999999999</v>
      </c>
      <c r="DC891">
        <f>ROUND((ROUND(AT891*AG891,2)*1.2*1.15*1.2),6)</f>
        <v>0</v>
      </c>
    </row>
    <row r="892" spans="1:107" x14ac:dyDescent="0.2">
      <c r="A892">
        <f>ROW(Source!A346)</f>
        <v>346</v>
      </c>
      <c r="B892">
        <v>76147894</v>
      </c>
      <c r="C892">
        <v>76149312</v>
      </c>
      <c r="D892">
        <v>42097363</v>
      </c>
      <c r="E892">
        <v>1</v>
      </c>
      <c r="F892">
        <v>1</v>
      </c>
      <c r="G892">
        <v>1</v>
      </c>
      <c r="H892">
        <v>1</v>
      </c>
      <c r="I892" t="s">
        <v>624</v>
      </c>
      <c r="J892" t="s">
        <v>3</v>
      </c>
      <c r="K892" t="s">
        <v>625</v>
      </c>
      <c r="L892">
        <v>1369</v>
      </c>
      <c r="N892">
        <v>1013</v>
      </c>
      <c r="O892" t="s">
        <v>623</v>
      </c>
      <c r="P892" t="s">
        <v>623</v>
      </c>
      <c r="Q892">
        <v>1</v>
      </c>
      <c r="W892">
        <v>0</v>
      </c>
      <c r="X892">
        <v>839356441</v>
      </c>
      <c r="Y892">
        <v>160.9632</v>
      </c>
      <c r="AA892">
        <v>0</v>
      </c>
      <c r="AB892">
        <v>0</v>
      </c>
      <c r="AC892">
        <v>0</v>
      </c>
      <c r="AD892">
        <v>7.5</v>
      </c>
      <c r="AE892">
        <v>0</v>
      </c>
      <c r="AF892">
        <v>0</v>
      </c>
      <c r="AG892">
        <v>0</v>
      </c>
      <c r="AH892">
        <v>7.5</v>
      </c>
      <c r="AI892">
        <v>1</v>
      </c>
      <c r="AJ892">
        <v>1</v>
      </c>
      <c r="AK892">
        <v>1</v>
      </c>
      <c r="AL892">
        <v>1</v>
      </c>
      <c r="AN892">
        <v>0</v>
      </c>
      <c r="AO892">
        <v>1</v>
      </c>
      <c r="AP892">
        <v>1</v>
      </c>
      <c r="AQ892">
        <v>0</v>
      </c>
      <c r="AR892">
        <v>0</v>
      </c>
      <c r="AS892" t="s">
        <v>3</v>
      </c>
      <c r="AT892">
        <v>97.2</v>
      </c>
      <c r="AU892" t="s">
        <v>964</v>
      </c>
      <c r="AV892">
        <v>1</v>
      </c>
      <c r="AW892">
        <v>2</v>
      </c>
      <c r="AX892">
        <v>76149314</v>
      </c>
      <c r="AY892">
        <v>1</v>
      </c>
      <c r="AZ892">
        <v>0</v>
      </c>
      <c r="BA892">
        <v>906</v>
      </c>
      <c r="BB892">
        <v>0</v>
      </c>
      <c r="BC892">
        <v>0</v>
      </c>
      <c r="BD892">
        <v>0</v>
      </c>
      <c r="BE892">
        <v>0</v>
      </c>
      <c r="BF892">
        <v>0</v>
      </c>
      <c r="BG892">
        <v>0</v>
      </c>
      <c r="BH892">
        <v>0</v>
      </c>
      <c r="BI892">
        <v>0</v>
      </c>
      <c r="BJ892">
        <v>0</v>
      </c>
      <c r="BK892">
        <v>0</v>
      </c>
      <c r="BL892">
        <v>0</v>
      </c>
      <c r="BM892">
        <v>0</v>
      </c>
      <c r="BN892">
        <v>0</v>
      </c>
      <c r="BO892">
        <v>0</v>
      </c>
      <c r="BP892">
        <v>0</v>
      </c>
      <c r="BQ892">
        <v>0</v>
      </c>
      <c r="BR892">
        <v>0</v>
      </c>
      <c r="BS892">
        <v>0</v>
      </c>
      <c r="BT892">
        <v>0</v>
      </c>
      <c r="BU892">
        <v>0</v>
      </c>
      <c r="BV892">
        <v>0</v>
      </c>
      <c r="BW892">
        <v>0</v>
      </c>
      <c r="CX892">
        <f>Y892*Source!I346</f>
        <v>56.980972799999996</v>
      </c>
      <c r="CY892">
        <f t="shared" si="132"/>
        <v>7.5</v>
      </c>
      <c r="CZ892">
        <f t="shared" si="133"/>
        <v>7.5</v>
      </c>
      <c r="DA892">
        <f t="shared" si="134"/>
        <v>1</v>
      </c>
      <c r="DB892">
        <f>ROUND((ROUND(AT892*CZ892,2)*1.2*1.15*1.2),6)</f>
        <v>1207.2239999999999</v>
      </c>
      <c r="DC892">
        <f>ROUND((ROUND(AT892*AG892,2)*1.2*1.15*1.2),6)</f>
        <v>0</v>
      </c>
    </row>
    <row r="893" spans="1:107" x14ac:dyDescent="0.2">
      <c r="A893">
        <f>ROW(Source!A347)</f>
        <v>347</v>
      </c>
      <c r="B893">
        <v>76147896</v>
      </c>
      <c r="C893">
        <v>76149315</v>
      </c>
      <c r="D893">
        <v>42092598</v>
      </c>
      <c r="E893">
        <v>1</v>
      </c>
      <c r="F893">
        <v>1</v>
      </c>
      <c r="G893">
        <v>1</v>
      </c>
      <c r="H893">
        <v>1</v>
      </c>
      <c r="I893" t="s">
        <v>626</v>
      </c>
      <c r="J893" t="s">
        <v>3</v>
      </c>
      <c r="K893" t="s">
        <v>627</v>
      </c>
      <c r="L893">
        <v>1369</v>
      </c>
      <c r="N893">
        <v>1013</v>
      </c>
      <c r="O893" t="s">
        <v>623</v>
      </c>
      <c r="P893" t="s">
        <v>623</v>
      </c>
      <c r="Q893">
        <v>1</v>
      </c>
      <c r="W893">
        <v>0</v>
      </c>
      <c r="X893">
        <v>-1468527632</v>
      </c>
      <c r="Y893">
        <v>3.1739999999999995</v>
      </c>
      <c r="AA893">
        <v>0</v>
      </c>
      <c r="AB893">
        <v>0</v>
      </c>
      <c r="AC893">
        <v>0</v>
      </c>
      <c r="AD893">
        <v>8.17</v>
      </c>
      <c r="AE893">
        <v>0</v>
      </c>
      <c r="AF893">
        <v>0</v>
      </c>
      <c r="AG893">
        <v>0</v>
      </c>
      <c r="AH893">
        <v>8.17</v>
      </c>
      <c r="AI893">
        <v>1</v>
      </c>
      <c r="AJ893">
        <v>1</v>
      </c>
      <c r="AK893">
        <v>1</v>
      </c>
      <c r="AL893">
        <v>1</v>
      </c>
      <c r="AN893">
        <v>0</v>
      </c>
      <c r="AO893">
        <v>1</v>
      </c>
      <c r="AP893">
        <v>1</v>
      </c>
      <c r="AQ893">
        <v>0</v>
      </c>
      <c r="AR893">
        <v>0</v>
      </c>
      <c r="AS893" t="s">
        <v>3</v>
      </c>
      <c r="AT893">
        <v>2.2999999999999998</v>
      </c>
      <c r="AU893" t="s">
        <v>286</v>
      </c>
      <c r="AV893">
        <v>1</v>
      </c>
      <c r="AW893">
        <v>2</v>
      </c>
      <c r="AX893">
        <v>76149323</v>
      </c>
      <c r="AY893">
        <v>1</v>
      </c>
      <c r="AZ893">
        <v>0</v>
      </c>
      <c r="BA893">
        <v>907</v>
      </c>
      <c r="BB893">
        <v>0</v>
      </c>
      <c r="BC893">
        <v>0</v>
      </c>
      <c r="BD893">
        <v>0</v>
      </c>
      <c r="BE893">
        <v>0</v>
      </c>
      <c r="BF893">
        <v>0</v>
      </c>
      <c r="BG893">
        <v>0</v>
      </c>
      <c r="BH893">
        <v>0</v>
      </c>
      <c r="BI893">
        <v>0</v>
      </c>
      <c r="BJ893">
        <v>0</v>
      </c>
      <c r="BK893">
        <v>0</v>
      </c>
      <c r="BL893">
        <v>0</v>
      </c>
      <c r="BM893">
        <v>0</v>
      </c>
      <c r="BN893">
        <v>0</v>
      </c>
      <c r="BO893">
        <v>0</v>
      </c>
      <c r="BP893">
        <v>0</v>
      </c>
      <c r="BQ893">
        <v>0</v>
      </c>
      <c r="BR893">
        <v>0</v>
      </c>
      <c r="BS893">
        <v>0</v>
      </c>
      <c r="BT893">
        <v>0</v>
      </c>
      <c r="BU893">
        <v>0</v>
      </c>
      <c r="BV893">
        <v>0</v>
      </c>
      <c r="BW893">
        <v>0</v>
      </c>
      <c r="CX893">
        <f>Y893*Source!I347</f>
        <v>17.615699999999997</v>
      </c>
      <c r="CY893">
        <f t="shared" si="132"/>
        <v>8.17</v>
      </c>
      <c r="CZ893">
        <f t="shared" si="133"/>
        <v>8.17</v>
      </c>
      <c r="DA893">
        <f t="shared" si="134"/>
        <v>1</v>
      </c>
      <c r="DB893">
        <f>ROUND((ROUND(AT893*CZ893,2)*1.2*1.15),6)</f>
        <v>25.930199999999999</v>
      </c>
      <c r="DC893">
        <f>ROUND((ROUND(AT893*AG893,2)*1.2*1.15),6)</f>
        <v>0</v>
      </c>
    </row>
    <row r="894" spans="1:107" x14ac:dyDescent="0.2">
      <c r="A894">
        <f>ROW(Source!A347)</f>
        <v>347</v>
      </c>
      <c r="B894">
        <v>76147896</v>
      </c>
      <c r="C894">
        <v>76149315</v>
      </c>
      <c r="D894">
        <v>121548</v>
      </c>
      <c r="E894">
        <v>1</v>
      </c>
      <c r="F894">
        <v>1</v>
      </c>
      <c r="G894">
        <v>1</v>
      </c>
      <c r="H894">
        <v>1</v>
      </c>
      <c r="I894" t="s">
        <v>30</v>
      </c>
      <c r="J894" t="s">
        <v>3</v>
      </c>
      <c r="K894" t="s">
        <v>628</v>
      </c>
      <c r="L894">
        <v>608254</v>
      </c>
      <c r="N894">
        <v>1013</v>
      </c>
      <c r="O894" t="s">
        <v>629</v>
      </c>
      <c r="P894" t="s">
        <v>629</v>
      </c>
      <c r="Q894">
        <v>1</v>
      </c>
      <c r="W894">
        <v>0</v>
      </c>
      <c r="X894">
        <v>-185737400</v>
      </c>
      <c r="Y894">
        <v>0.40019999999999994</v>
      </c>
      <c r="AA894">
        <v>0</v>
      </c>
      <c r="AB894">
        <v>0</v>
      </c>
      <c r="AC894">
        <v>0</v>
      </c>
      <c r="AD894">
        <v>0</v>
      </c>
      <c r="AE894">
        <v>0</v>
      </c>
      <c r="AF894">
        <v>0</v>
      </c>
      <c r="AG894">
        <v>0</v>
      </c>
      <c r="AH894">
        <v>0</v>
      </c>
      <c r="AI894">
        <v>1</v>
      </c>
      <c r="AJ894">
        <v>1</v>
      </c>
      <c r="AK894">
        <v>1</v>
      </c>
      <c r="AL894">
        <v>1</v>
      </c>
      <c r="AN894">
        <v>0</v>
      </c>
      <c r="AO894">
        <v>1</v>
      </c>
      <c r="AP894">
        <v>1</v>
      </c>
      <c r="AQ894">
        <v>0</v>
      </c>
      <c r="AR894">
        <v>0</v>
      </c>
      <c r="AS894" t="s">
        <v>3</v>
      </c>
      <c r="AT894">
        <v>0.28999999999999998</v>
      </c>
      <c r="AU894" t="s">
        <v>286</v>
      </c>
      <c r="AV894">
        <v>2</v>
      </c>
      <c r="AW894">
        <v>2</v>
      </c>
      <c r="AX894">
        <v>76149324</v>
      </c>
      <c r="AY894">
        <v>1</v>
      </c>
      <c r="AZ894">
        <v>0</v>
      </c>
      <c r="BA894">
        <v>908</v>
      </c>
      <c r="BB894">
        <v>0</v>
      </c>
      <c r="BC894">
        <v>0</v>
      </c>
      <c r="BD894">
        <v>0</v>
      </c>
      <c r="BE894">
        <v>0</v>
      </c>
      <c r="BF894">
        <v>0</v>
      </c>
      <c r="BG894">
        <v>0</v>
      </c>
      <c r="BH894">
        <v>0</v>
      </c>
      <c r="BI894">
        <v>0</v>
      </c>
      <c r="BJ894">
        <v>0</v>
      </c>
      <c r="BK894">
        <v>0</v>
      </c>
      <c r="BL894">
        <v>0</v>
      </c>
      <c r="BM894">
        <v>0</v>
      </c>
      <c r="BN894">
        <v>0</v>
      </c>
      <c r="BO894">
        <v>0</v>
      </c>
      <c r="BP894">
        <v>0</v>
      </c>
      <c r="BQ894">
        <v>0</v>
      </c>
      <c r="BR894">
        <v>0</v>
      </c>
      <c r="BS894">
        <v>0</v>
      </c>
      <c r="BT894">
        <v>0</v>
      </c>
      <c r="BU894">
        <v>0</v>
      </c>
      <c r="BV894">
        <v>0</v>
      </c>
      <c r="BW894">
        <v>0</v>
      </c>
      <c r="CX894">
        <f>Y894*Source!I347</f>
        <v>2.2211099999999995</v>
      </c>
      <c r="CY894">
        <f t="shared" si="132"/>
        <v>0</v>
      </c>
      <c r="CZ894">
        <f t="shared" si="133"/>
        <v>0</v>
      </c>
      <c r="DA894">
        <f t="shared" si="134"/>
        <v>1</v>
      </c>
      <c r="DB894">
        <f>ROUND((ROUND(AT894*CZ894,2)*1.2*1.15),6)</f>
        <v>0</v>
      </c>
      <c r="DC894">
        <f>ROUND((ROUND(AT894*AG894,2)*1.2*1.15),6)</f>
        <v>0</v>
      </c>
    </row>
    <row r="895" spans="1:107" x14ac:dyDescent="0.2">
      <c r="A895">
        <f>ROW(Source!A347)</f>
        <v>347</v>
      </c>
      <c r="B895">
        <v>76147896</v>
      </c>
      <c r="C895">
        <v>76149315</v>
      </c>
      <c r="D895">
        <v>48975479</v>
      </c>
      <c r="E895">
        <v>1</v>
      </c>
      <c r="F895">
        <v>1</v>
      </c>
      <c r="G895">
        <v>1</v>
      </c>
      <c r="H895">
        <v>2</v>
      </c>
      <c r="I895" t="s">
        <v>630</v>
      </c>
      <c r="J895" t="s">
        <v>631</v>
      </c>
      <c r="K895" t="s">
        <v>632</v>
      </c>
      <c r="L895">
        <v>1368</v>
      </c>
      <c r="N895">
        <v>1011</v>
      </c>
      <c r="O895" t="s">
        <v>633</v>
      </c>
      <c r="P895" t="s">
        <v>633</v>
      </c>
      <c r="Q895">
        <v>1</v>
      </c>
      <c r="W895">
        <v>0</v>
      </c>
      <c r="X895">
        <v>994996037</v>
      </c>
      <c r="Y895">
        <v>0.1104</v>
      </c>
      <c r="AA895">
        <v>0</v>
      </c>
      <c r="AB895">
        <v>90.4</v>
      </c>
      <c r="AC895">
        <v>11.6</v>
      </c>
      <c r="AD895">
        <v>0</v>
      </c>
      <c r="AE895">
        <v>0</v>
      </c>
      <c r="AF895">
        <v>90.4</v>
      </c>
      <c r="AG895">
        <v>11.6</v>
      </c>
      <c r="AH895">
        <v>0</v>
      </c>
      <c r="AI895">
        <v>1</v>
      </c>
      <c r="AJ895">
        <v>1</v>
      </c>
      <c r="AK895">
        <v>1</v>
      </c>
      <c r="AL895">
        <v>1</v>
      </c>
      <c r="AN895">
        <v>0</v>
      </c>
      <c r="AO895">
        <v>1</v>
      </c>
      <c r="AP895">
        <v>1</v>
      </c>
      <c r="AQ895">
        <v>0</v>
      </c>
      <c r="AR895">
        <v>0</v>
      </c>
      <c r="AS895" t="s">
        <v>3</v>
      </c>
      <c r="AT895">
        <v>0.08</v>
      </c>
      <c r="AU895" t="s">
        <v>286</v>
      </c>
      <c r="AV895">
        <v>0</v>
      </c>
      <c r="AW895">
        <v>2</v>
      </c>
      <c r="AX895">
        <v>76149325</v>
      </c>
      <c r="AY895">
        <v>1</v>
      </c>
      <c r="AZ895">
        <v>0</v>
      </c>
      <c r="BA895">
        <v>909</v>
      </c>
      <c r="BB895">
        <v>0</v>
      </c>
      <c r="BC895">
        <v>0</v>
      </c>
      <c r="BD895">
        <v>0</v>
      </c>
      <c r="BE895">
        <v>0</v>
      </c>
      <c r="BF895">
        <v>0</v>
      </c>
      <c r="BG895">
        <v>0</v>
      </c>
      <c r="BH895">
        <v>0</v>
      </c>
      <c r="BI895">
        <v>0</v>
      </c>
      <c r="BJ895">
        <v>0</v>
      </c>
      <c r="BK895">
        <v>0</v>
      </c>
      <c r="BL895">
        <v>0</v>
      </c>
      <c r="BM895">
        <v>0</v>
      </c>
      <c r="BN895">
        <v>0</v>
      </c>
      <c r="BO895">
        <v>0</v>
      </c>
      <c r="BP895">
        <v>0</v>
      </c>
      <c r="BQ895">
        <v>0</v>
      </c>
      <c r="BR895">
        <v>0</v>
      </c>
      <c r="BS895">
        <v>0</v>
      </c>
      <c r="BT895">
        <v>0</v>
      </c>
      <c r="BU895">
        <v>0</v>
      </c>
      <c r="BV895">
        <v>0</v>
      </c>
      <c r="BW895">
        <v>0</v>
      </c>
      <c r="CX895">
        <f>Y895*Source!I347</f>
        <v>0.61271999999999993</v>
      </c>
      <c r="CY895">
        <f>AB895</f>
        <v>90.4</v>
      </c>
      <c r="CZ895">
        <f>AF895</f>
        <v>90.4</v>
      </c>
      <c r="DA895">
        <f>AJ895</f>
        <v>1</v>
      </c>
      <c r="DB895">
        <f>ROUND((ROUND(AT895*CZ895,2)*1.2*1.15),6)</f>
        <v>9.9773999999999994</v>
      </c>
      <c r="DC895">
        <f>ROUND((ROUND(AT895*AG895,2)*1.2*1.15),6)</f>
        <v>1.2834000000000001</v>
      </c>
    </row>
    <row r="896" spans="1:107" x14ac:dyDescent="0.2">
      <c r="A896">
        <f>ROW(Source!A347)</f>
        <v>347</v>
      </c>
      <c r="B896">
        <v>76147896</v>
      </c>
      <c r="C896">
        <v>76149315</v>
      </c>
      <c r="D896">
        <v>48975561</v>
      </c>
      <c r="E896">
        <v>1</v>
      </c>
      <c r="F896">
        <v>1</v>
      </c>
      <c r="G896">
        <v>1</v>
      </c>
      <c r="H896">
        <v>2</v>
      </c>
      <c r="I896" t="s">
        <v>634</v>
      </c>
      <c r="J896" t="s">
        <v>635</v>
      </c>
      <c r="K896" t="s">
        <v>636</v>
      </c>
      <c r="L896">
        <v>1368</v>
      </c>
      <c r="N896">
        <v>1011</v>
      </c>
      <c r="O896" t="s">
        <v>633</v>
      </c>
      <c r="P896" t="s">
        <v>633</v>
      </c>
      <c r="Q896">
        <v>1</v>
      </c>
      <c r="W896">
        <v>0</v>
      </c>
      <c r="X896">
        <v>-11430276</v>
      </c>
      <c r="Y896">
        <v>0.2898</v>
      </c>
      <c r="AA896">
        <v>0</v>
      </c>
      <c r="AB896">
        <v>90</v>
      </c>
      <c r="AC896">
        <v>10.06</v>
      </c>
      <c r="AD896">
        <v>0</v>
      </c>
      <c r="AE896">
        <v>0</v>
      </c>
      <c r="AF896">
        <v>90</v>
      </c>
      <c r="AG896">
        <v>10.06</v>
      </c>
      <c r="AH896">
        <v>0</v>
      </c>
      <c r="AI896">
        <v>1</v>
      </c>
      <c r="AJ896">
        <v>1</v>
      </c>
      <c r="AK896">
        <v>1</v>
      </c>
      <c r="AL896">
        <v>1</v>
      </c>
      <c r="AN896">
        <v>0</v>
      </c>
      <c r="AO896">
        <v>1</v>
      </c>
      <c r="AP896">
        <v>1</v>
      </c>
      <c r="AQ896">
        <v>0</v>
      </c>
      <c r="AR896">
        <v>0</v>
      </c>
      <c r="AS896" t="s">
        <v>3</v>
      </c>
      <c r="AT896">
        <v>0.21</v>
      </c>
      <c r="AU896" t="s">
        <v>286</v>
      </c>
      <c r="AV896">
        <v>0</v>
      </c>
      <c r="AW896">
        <v>2</v>
      </c>
      <c r="AX896">
        <v>76149326</v>
      </c>
      <c r="AY896">
        <v>1</v>
      </c>
      <c r="AZ896">
        <v>0</v>
      </c>
      <c r="BA896">
        <v>910</v>
      </c>
      <c r="BB896">
        <v>0</v>
      </c>
      <c r="BC896">
        <v>0</v>
      </c>
      <c r="BD896">
        <v>0</v>
      </c>
      <c r="BE896">
        <v>0</v>
      </c>
      <c r="BF896">
        <v>0</v>
      </c>
      <c r="BG896">
        <v>0</v>
      </c>
      <c r="BH896">
        <v>0</v>
      </c>
      <c r="BI896">
        <v>0</v>
      </c>
      <c r="BJ896">
        <v>0</v>
      </c>
      <c r="BK896">
        <v>0</v>
      </c>
      <c r="BL896">
        <v>0</v>
      </c>
      <c r="BM896">
        <v>0</v>
      </c>
      <c r="BN896">
        <v>0</v>
      </c>
      <c r="BO896">
        <v>0</v>
      </c>
      <c r="BP896">
        <v>0</v>
      </c>
      <c r="BQ896">
        <v>0</v>
      </c>
      <c r="BR896">
        <v>0</v>
      </c>
      <c r="BS896">
        <v>0</v>
      </c>
      <c r="BT896">
        <v>0</v>
      </c>
      <c r="BU896">
        <v>0</v>
      </c>
      <c r="BV896">
        <v>0</v>
      </c>
      <c r="BW896">
        <v>0</v>
      </c>
      <c r="CX896">
        <f>Y896*Source!I347</f>
        <v>1.60839</v>
      </c>
      <c r="CY896">
        <f>AB896</f>
        <v>90</v>
      </c>
      <c r="CZ896">
        <f>AF896</f>
        <v>90</v>
      </c>
      <c r="DA896">
        <f>AJ896</f>
        <v>1</v>
      </c>
      <c r="DB896">
        <f>ROUND((ROUND(AT896*CZ896,2)*1.2*1.15),6)</f>
        <v>26.082000000000001</v>
      </c>
      <c r="DC896">
        <f>ROUND((ROUND(AT896*AG896,2)*1.2*1.15),6)</f>
        <v>2.9117999999999999</v>
      </c>
    </row>
    <row r="897" spans="1:107" x14ac:dyDescent="0.2">
      <c r="A897">
        <f>ROW(Source!A347)</f>
        <v>347</v>
      </c>
      <c r="B897">
        <v>76147896</v>
      </c>
      <c r="C897">
        <v>76149315</v>
      </c>
      <c r="D897">
        <v>48976906</v>
      </c>
      <c r="E897">
        <v>1</v>
      </c>
      <c r="F897">
        <v>1</v>
      </c>
      <c r="G897">
        <v>1</v>
      </c>
      <c r="H897">
        <v>2</v>
      </c>
      <c r="I897" t="s">
        <v>637</v>
      </c>
      <c r="J897" t="s">
        <v>638</v>
      </c>
      <c r="K897" t="s">
        <v>639</v>
      </c>
      <c r="L897">
        <v>1368</v>
      </c>
      <c r="N897">
        <v>1011</v>
      </c>
      <c r="O897" t="s">
        <v>633</v>
      </c>
      <c r="P897" t="s">
        <v>633</v>
      </c>
      <c r="Q897">
        <v>1</v>
      </c>
      <c r="W897">
        <v>0</v>
      </c>
      <c r="X897">
        <v>-2066592261</v>
      </c>
      <c r="Y897">
        <v>0.5796</v>
      </c>
      <c r="AA897">
        <v>0</v>
      </c>
      <c r="AB897">
        <v>0.55000000000000004</v>
      </c>
      <c r="AC897">
        <v>0</v>
      </c>
      <c r="AD897">
        <v>0</v>
      </c>
      <c r="AE897">
        <v>0</v>
      </c>
      <c r="AF897">
        <v>0.55000000000000004</v>
      </c>
      <c r="AG897">
        <v>0</v>
      </c>
      <c r="AH897">
        <v>0</v>
      </c>
      <c r="AI897">
        <v>1</v>
      </c>
      <c r="AJ897">
        <v>1</v>
      </c>
      <c r="AK897">
        <v>1</v>
      </c>
      <c r="AL897">
        <v>1</v>
      </c>
      <c r="AN897">
        <v>0</v>
      </c>
      <c r="AO897">
        <v>1</v>
      </c>
      <c r="AP897">
        <v>1</v>
      </c>
      <c r="AQ897">
        <v>0</v>
      </c>
      <c r="AR897">
        <v>0</v>
      </c>
      <c r="AS897" t="s">
        <v>3</v>
      </c>
      <c r="AT897">
        <v>0.42</v>
      </c>
      <c r="AU897" t="s">
        <v>286</v>
      </c>
      <c r="AV897">
        <v>0</v>
      </c>
      <c r="AW897">
        <v>2</v>
      </c>
      <c r="AX897">
        <v>76149327</v>
      </c>
      <c r="AY897">
        <v>1</v>
      </c>
      <c r="AZ897">
        <v>0</v>
      </c>
      <c r="BA897">
        <v>911</v>
      </c>
      <c r="BB897">
        <v>0</v>
      </c>
      <c r="BC897">
        <v>0</v>
      </c>
      <c r="BD897">
        <v>0</v>
      </c>
      <c r="BE897">
        <v>0</v>
      </c>
      <c r="BF897">
        <v>0</v>
      </c>
      <c r="BG897">
        <v>0</v>
      </c>
      <c r="BH897">
        <v>0</v>
      </c>
      <c r="BI897">
        <v>0</v>
      </c>
      <c r="BJ897">
        <v>0</v>
      </c>
      <c r="BK897">
        <v>0</v>
      </c>
      <c r="BL897">
        <v>0</v>
      </c>
      <c r="BM897">
        <v>0</v>
      </c>
      <c r="BN897">
        <v>0</v>
      </c>
      <c r="BO897">
        <v>0</v>
      </c>
      <c r="BP897">
        <v>0</v>
      </c>
      <c r="BQ897">
        <v>0</v>
      </c>
      <c r="BR897">
        <v>0</v>
      </c>
      <c r="BS897">
        <v>0</v>
      </c>
      <c r="BT897">
        <v>0</v>
      </c>
      <c r="BU897">
        <v>0</v>
      </c>
      <c r="BV897">
        <v>0</v>
      </c>
      <c r="BW897">
        <v>0</v>
      </c>
      <c r="CX897">
        <f>Y897*Source!I347</f>
        <v>3.21678</v>
      </c>
      <c r="CY897">
        <f>AB897</f>
        <v>0.55000000000000004</v>
      </c>
      <c r="CZ897">
        <f>AF897</f>
        <v>0.55000000000000004</v>
      </c>
      <c r="DA897">
        <f>AJ897</f>
        <v>1</v>
      </c>
      <c r="DB897">
        <f>ROUND((ROUND(AT897*CZ897,2)*1.2*1.15),6)</f>
        <v>0.31740000000000002</v>
      </c>
      <c r="DC897">
        <f>ROUND((ROUND(AT897*AG897,2)*1.2*1.15),6)</f>
        <v>0</v>
      </c>
    </row>
    <row r="898" spans="1:107" x14ac:dyDescent="0.2">
      <c r="A898">
        <f>ROW(Source!A347)</f>
        <v>347</v>
      </c>
      <c r="B898">
        <v>76147896</v>
      </c>
      <c r="C898">
        <v>76149315</v>
      </c>
      <c r="D898">
        <v>48945934</v>
      </c>
      <c r="E898">
        <v>1</v>
      </c>
      <c r="F898">
        <v>1</v>
      </c>
      <c r="G898">
        <v>1</v>
      </c>
      <c r="H898">
        <v>3</v>
      </c>
      <c r="I898" t="s">
        <v>640</v>
      </c>
      <c r="J898" t="s">
        <v>641</v>
      </c>
      <c r="K898" t="s">
        <v>642</v>
      </c>
      <c r="L898">
        <v>1339</v>
      </c>
      <c r="N898">
        <v>1007</v>
      </c>
      <c r="O898" t="s">
        <v>643</v>
      </c>
      <c r="P898" t="s">
        <v>643</v>
      </c>
      <c r="Q898">
        <v>1</v>
      </c>
      <c r="W898">
        <v>0</v>
      </c>
      <c r="X898">
        <v>-352540104</v>
      </c>
      <c r="Y898">
        <v>1.2</v>
      </c>
      <c r="AA898">
        <v>59.99</v>
      </c>
      <c r="AB898">
        <v>0</v>
      </c>
      <c r="AC898">
        <v>0</v>
      </c>
      <c r="AD898">
        <v>0</v>
      </c>
      <c r="AE898">
        <v>59.99</v>
      </c>
      <c r="AF898">
        <v>0</v>
      </c>
      <c r="AG898">
        <v>0</v>
      </c>
      <c r="AH898">
        <v>0</v>
      </c>
      <c r="AI898">
        <v>1</v>
      </c>
      <c r="AJ898">
        <v>1</v>
      </c>
      <c r="AK898">
        <v>1</v>
      </c>
      <c r="AL898">
        <v>1</v>
      </c>
      <c r="AN898">
        <v>0</v>
      </c>
      <c r="AO898">
        <v>1</v>
      </c>
      <c r="AP898">
        <v>0</v>
      </c>
      <c r="AQ898">
        <v>0</v>
      </c>
      <c r="AR898">
        <v>0</v>
      </c>
      <c r="AS898" t="s">
        <v>3</v>
      </c>
      <c r="AT898">
        <v>1.2</v>
      </c>
      <c r="AU898" t="s">
        <v>3</v>
      </c>
      <c r="AV898">
        <v>0</v>
      </c>
      <c r="AW898">
        <v>2</v>
      </c>
      <c r="AX898">
        <v>76149328</v>
      </c>
      <c r="AY898">
        <v>1</v>
      </c>
      <c r="AZ898">
        <v>0</v>
      </c>
      <c r="BA898">
        <v>912</v>
      </c>
      <c r="BB898">
        <v>0</v>
      </c>
      <c r="BC898">
        <v>0</v>
      </c>
      <c r="BD898">
        <v>0</v>
      </c>
      <c r="BE898">
        <v>0</v>
      </c>
      <c r="BF898">
        <v>0</v>
      </c>
      <c r="BG898">
        <v>0</v>
      </c>
      <c r="BH898">
        <v>0</v>
      </c>
      <c r="BI898">
        <v>0</v>
      </c>
      <c r="BJ898">
        <v>0</v>
      </c>
      <c r="BK898">
        <v>0</v>
      </c>
      <c r="BL898">
        <v>0</v>
      </c>
      <c r="BM898">
        <v>0</v>
      </c>
      <c r="BN898">
        <v>0</v>
      </c>
      <c r="BO898">
        <v>0</v>
      </c>
      <c r="BP898">
        <v>0</v>
      </c>
      <c r="BQ898">
        <v>0</v>
      </c>
      <c r="BR898">
        <v>0</v>
      </c>
      <c r="BS898">
        <v>0</v>
      </c>
      <c r="BT898">
        <v>0</v>
      </c>
      <c r="BU898">
        <v>0</v>
      </c>
      <c r="BV898">
        <v>0</v>
      </c>
      <c r="BW898">
        <v>0</v>
      </c>
      <c r="CX898">
        <f>Y898*Source!I347</f>
        <v>6.6599999999999993</v>
      </c>
      <c r="CY898">
        <f>AA898</f>
        <v>59.99</v>
      </c>
      <c r="CZ898">
        <f>AE898</f>
        <v>59.99</v>
      </c>
      <c r="DA898">
        <f>AI898</f>
        <v>1</v>
      </c>
      <c r="DB898">
        <f>ROUND(ROUND(AT898*CZ898,2),6)</f>
        <v>71.989999999999995</v>
      </c>
      <c r="DC898">
        <f>ROUND(ROUND(AT898*AG898,2),6)</f>
        <v>0</v>
      </c>
    </row>
    <row r="899" spans="1:107" x14ac:dyDescent="0.2">
      <c r="A899">
        <f>ROW(Source!A347)</f>
        <v>347</v>
      </c>
      <c r="B899">
        <v>76147896</v>
      </c>
      <c r="C899">
        <v>76149315</v>
      </c>
      <c r="D899">
        <v>48946351</v>
      </c>
      <c r="E899">
        <v>1</v>
      </c>
      <c r="F899">
        <v>1</v>
      </c>
      <c r="G899">
        <v>1</v>
      </c>
      <c r="H899">
        <v>3</v>
      </c>
      <c r="I899" t="s">
        <v>644</v>
      </c>
      <c r="J899" t="s">
        <v>645</v>
      </c>
      <c r="K899" t="s">
        <v>646</v>
      </c>
      <c r="L899">
        <v>1339</v>
      </c>
      <c r="N899">
        <v>1007</v>
      </c>
      <c r="O899" t="s">
        <v>643</v>
      </c>
      <c r="P899" t="s">
        <v>643</v>
      </c>
      <c r="Q899">
        <v>1</v>
      </c>
      <c r="W899">
        <v>0</v>
      </c>
      <c r="X899">
        <v>-1689240429</v>
      </c>
      <c r="Y899">
        <v>0.15</v>
      </c>
      <c r="AA899">
        <v>2.44</v>
      </c>
      <c r="AB899">
        <v>0</v>
      </c>
      <c r="AC899">
        <v>0</v>
      </c>
      <c r="AD899">
        <v>0</v>
      </c>
      <c r="AE899">
        <v>2.44</v>
      </c>
      <c r="AF899">
        <v>0</v>
      </c>
      <c r="AG899">
        <v>0</v>
      </c>
      <c r="AH899">
        <v>0</v>
      </c>
      <c r="AI899">
        <v>1</v>
      </c>
      <c r="AJ899">
        <v>1</v>
      </c>
      <c r="AK899">
        <v>1</v>
      </c>
      <c r="AL899">
        <v>1</v>
      </c>
      <c r="AN899">
        <v>0</v>
      </c>
      <c r="AO899">
        <v>1</v>
      </c>
      <c r="AP899">
        <v>0</v>
      </c>
      <c r="AQ899">
        <v>0</v>
      </c>
      <c r="AR899">
        <v>0</v>
      </c>
      <c r="AS899" t="s">
        <v>3</v>
      </c>
      <c r="AT899">
        <v>0.15</v>
      </c>
      <c r="AU899" t="s">
        <v>3</v>
      </c>
      <c r="AV899">
        <v>0</v>
      </c>
      <c r="AW899">
        <v>2</v>
      </c>
      <c r="AX899">
        <v>76149329</v>
      </c>
      <c r="AY899">
        <v>1</v>
      </c>
      <c r="AZ899">
        <v>0</v>
      </c>
      <c r="BA899">
        <v>913</v>
      </c>
      <c r="BB899">
        <v>0</v>
      </c>
      <c r="BC899">
        <v>0</v>
      </c>
      <c r="BD899">
        <v>0</v>
      </c>
      <c r="BE899">
        <v>0</v>
      </c>
      <c r="BF899">
        <v>0</v>
      </c>
      <c r="BG899">
        <v>0</v>
      </c>
      <c r="BH899">
        <v>0</v>
      </c>
      <c r="BI899">
        <v>0</v>
      </c>
      <c r="BJ899">
        <v>0</v>
      </c>
      <c r="BK899">
        <v>0</v>
      </c>
      <c r="BL899">
        <v>0</v>
      </c>
      <c r="BM899">
        <v>0</v>
      </c>
      <c r="BN899">
        <v>0</v>
      </c>
      <c r="BO899">
        <v>0</v>
      </c>
      <c r="BP899">
        <v>0</v>
      </c>
      <c r="BQ899">
        <v>0</v>
      </c>
      <c r="BR899">
        <v>0</v>
      </c>
      <c r="BS899">
        <v>0</v>
      </c>
      <c r="BT899">
        <v>0</v>
      </c>
      <c r="BU899">
        <v>0</v>
      </c>
      <c r="BV899">
        <v>0</v>
      </c>
      <c r="BW899">
        <v>0</v>
      </c>
      <c r="CX899">
        <f>Y899*Source!I347</f>
        <v>0.83249999999999991</v>
      </c>
      <c r="CY899">
        <f>AA899</f>
        <v>2.44</v>
      </c>
      <c r="CZ899">
        <f>AE899</f>
        <v>2.44</v>
      </c>
      <c r="DA899">
        <f>AI899</f>
        <v>1</v>
      </c>
      <c r="DB899">
        <f>ROUND(ROUND(AT899*CZ899,2),6)</f>
        <v>0.37</v>
      </c>
      <c r="DC899">
        <f>ROUND(ROUND(AT899*AG899,2),6)</f>
        <v>0</v>
      </c>
    </row>
    <row r="900" spans="1:107" x14ac:dyDescent="0.2">
      <c r="A900">
        <f>ROW(Source!A348)</f>
        <v>348</v>
      </c>
      <c r="B900">
        <v>76147894</v>
      </c>
      <c r="C900">
        <v>76149315</v>
      </c>
      <c r="D900">
        <v>42092598</v>
      </c>
      <c r="E900">
        <v>1</v>
      </c>
      <c r="F900">
        <v>1</v>
      </c>
      <c r="G900">
        <v>1</v>
      </c>
      <c r="H900">
        <v>1</v>
      </c>
      <c r="I900" t="s">
        <v>626</v>
      </c>
      <c r="J900" t="s">
        <v>3</v>
      </c>
      <c r="K900" t="s">
        <v>627</v>
      </c>
      <c r="L900">
        <v>1369</v>
      </c>
      <c r="N900">
        <v>1013</v>
      </c>
      <c r="O900" t="s">
        <v>623</v>
      </c>
      <c r="P900" t="s">
        <v>623</v>
      </c>
      <c r="Q900">
        <v>1</v>
      </c>
      <c r="W900">
        <v>0</v>
      </c>
      <c r="X900">
        <v>-1468527632</v>
      </c>
      <c r="Y900">
        <v>3.1739999999999995</v>
      </c>
      <c r="AA900">
        <v>0</v>
      </c>
      <c r="AB900">
        <v>0</v>
      </c>
      <c r="AC900">
        <v>0</v>
      </c>
      <c r="AD900">
        <v>8.17</v>
      </c>
      <c r="AE900">
        <v>0</v>
      </c>
      <c r="AF900">
        <v>0</v>
      </c>
      <c r="AG900">
        <v>0</v>
      </c>
      <c r="AH900">
        <v>8.17</v>
      </c>
      <c r="AI900">
        <v>1</v>
      </c>
      <c r="AJ900">
        <v>1</v>
      </c>
      <c r="AK900">
        <v>1</v>
      </c>
      <c r="AL900">
        <v>1</v>
      </c>
      <c r="AN900">
        <v>0</v>
      </c>
      <c r="AO900">
        <v>1</v>
      </c>
      <c r="AP900">
        <v>1</v>
      </c>
      <c r="AQ900">
        <v>0</v>
      </c>
      <c r="AR900">
        <v>0</v>
      </c>
      <c r="AS900" t="s">
        <v>3</v>
      </c>
      <c r="AT900">
        <v>2.2999999999999998</v>
      </c>
      <c r="AU900" t="s">
        <v>286</v>
      </c>
      <c r="AV900">
        <v>1</v>
      </c>
      <c r="AW900">
        <v>2</v>
      </c>
      <c r="AX900">
        <v>76149323</v>
      </c>
      <c r="AY900">
        <v>1</v>
      </c>
      <c r="AZ900">
        <v>0</v>
      </c>
      <c r="BA900">
        <v>914</v>
      </c>
      <c r="BB900">
        <v>0</v>
      </c>
      <c r="BC900">
        <v>0</v>
      </c>
      <c r="BD900">
        <v>0</v>
      </c>
      <c r="BE900">
        <v>0</v>
      </c>
      <c r="BF900">
        <v>0</v>
      </c>
      <c r="BG900">
        <v>0</v>
      </c>
      <c r="BH900">
        <v>0</v>
      </c>
      <c r="BI900">
        <v>0</v>
      </c>
      <c r="BJ900">
        <v>0</v>
      </c>
      <c r="BK900">
        <v>0</v>
      </c>
      <c r="BL900">
        <v>0</v>
      </c>
      <c r="BM900">
        <v>0</v>
      </c>
      <c r="BN900">
        <v>0</v>
      </c>
      <c r="BO900">
        <v>0</v>
      </c>
      <c r="BP900">
        <v>0</v>
      </c>
      <c r="BQ900">
        <v>0</v>
      </c>
      <c r="BR900">
        <v>0</v>
      </c>
      <c r="BS900">
        <v>0</v>
      </c>
      <c r="BT900">
        <v>0</v>
      </c>
      <c r="BU900">
        <v>0</v>
      </c>
      <c r="BV900">
        <v>0</v>
      </c>
      <c r="BW900">
        <v>0</v>
      </c>
      <c r="CX900">
        <f>Y900*Source!I348</f>
        <v>17.615699999999997</v>
      </c>
      <c r="CY900">
        <f>AD900</f>
        <v>8.17</v>
      </c>
      <c r="CZ900">
        <f>AH900</f>
        <v>8.17</v>
      </c>
      <c r="DA900">
        <f>AL900</f>
        <v>1</v>
      </c>
      <c r="DB900">
        <f>ROUND((ROUND(AT900*CZ900,2)*1.2*1.15),6)</f>
        <v>25.930199999999999</v>
      </c>
      <c r="DC900">
        <f>ROUND((ROUND(AT900*AG900,2)*1.2*1.15),6)</f>
        <v>0</v>
      </c>
    </row>
    <row r="901" spans="1:107" x14ac:dyDescent="0.2">
      <c r="A901">
        <f>ROW(Source!A348)</f>
        <v>348</v>
      </c>
      <c r="B901">
        <v>76147894</v>
      </c>
      <c r="C901">
        <v>76149315</v>
      </c>
      <c r="D901">
        <v>121548</v>
      </c>
      <c r="E901">
        <v>1</v>
      </c>
      <c r="F901">
        <v>1</v>
      </c>
      <c r="G901">
        <v>1</v>
      </c>
      <c r="H901">
        <v>1</v>
      </c>
      <c r="I901" t="s">
        <v>30</v>
      </c>
      <c r="J901" t="s">
        <v>3</v>
      </c>
      <c r="K901" t="s">
        <v>628</v>
      </c>
      <c r="L901">
        <v>608254</v>
      </c>
      <c r="N901">
        <v>1013</v>
      </c>
      <c r="O901" t="s">
        <v>629</v>
      </c>
      <c r="P901" t="s">
        <v>629</v>
      </c>
      <c r="Q901">
        <v>1</v>
      </c>
      <c r="W901">
        <v>0</v>
      </c>
      <c r="X901">
        <v>-185737400</v>
      </c>
      <c r="Y901">
        <v>0.40019999999999994</v>
      </c>
      <c r="AA901">
        <v>0</v>
      </c>
      <c r="AB901">
        <v>0</v>
      </c>
      <c r="AC901">
        <v>0</v>
      </c>
      <c r="AD901">
        <v>0</v>
      </c>
      <c r="AE901">
        <v>0</v>
      </c>
      <c r="AF901">
        <v>0</v>
      </c>
      <c r="AG901">
        <v>0</v>
      </c>
      <c r="AH901">
        <v>0</v>
      </c>
      <c r="AI901">
        <v>1</v>
      </c>
      <c r="AJ901">
        <v>1</v>
      </c>
      <c r="AK901">
        <v>1</v>
      </c>
      <c r="AL901">
        <v>1</v>
      </c>
      <c r="AN901">
        <v>0</v>
      </c>
      <c r="AO901">
        <v>1</v>
      </c>
      <c r="AP901">
        <v>1</v>
      </c>
      <c r="AQ901">
        <v>0</v>
      </c>
      <c r="AR901">
        <v>0</v>
      </c>
      <c r="AS901" t="s">
        <v>3</v>
      </c>
      <c r="AT901">
        <v>0.28999999999999998</v>
      </c>
      <c r="AU901" t="s">
        <v>286</v>
      </c>
      <c r="AV901">
        <v>2</v>
      </c>
      <c r="AW901">
        <v>2</v>
      </c>
      <c r="AX901">
        <v>76149324</v>
      </c>
      <c r="AY901">
        <v>1</v>
      </c>
      <c r="AZ901">
        <v>0</v>
      </c>
      <c r="BA901">
        <v>915</v>
      </c>
      <c r="BB901">
        <v>0</v>
      </c>
      <c r="BC901">
        <v>0</v>
      </c>
      <c r="BD901">
        <v>0</v>
      </c>
      <c r="BE901">
        <v>0</v>
      </c>
      <c r="BF901">
        <v>0</v>
      </c>
      <c r="BG901">
        <v>0</v>
      </c>
      <c r="BH901">
        <v>0</v>
      </c>
      <c r="BI901">
        <v>0</v>
      </c>
      <c r="BJ901">
        <v>0</v>
      </c>
      <c r="BK901">
        <v>0</v>
      </c>
      <c r="BL901">
        <v>0</v>
      </c>
      <c r="BM901">
        <v>0</v>
      </c>
      <c r="BN901">
        <v>0</v>
      </c>
      <c r="BO901">
        <v>0</v>
      </c>
      <c r="BP901">
        <v>0</v>
      </c>
      <c r="BQ901">
        <v>0</v>
      </c>
      <c r="BR901">
        <v>0</v>
      </c>
      <c r="BS901">
        <v>0</v>
      </c>
      <c r="BT901">
        <v>0</v>
      </c>
      <c r="BU901">
        <v>0</v>
      </c>
      <c r="BV901">
        <v>0</v>
      </c>
      <c r="BW901">
        <v>0</v>
      </c>
      <c r="CX901">
        <f>Y901*Source!I348</f>
        <v>2.2211099999999995</v>
      </c>
      <c r="CY901">
        <f>AD901</f>
        <v>0</v>
      </c>
      <c r="CZ901">
        <f>AH901</f>
        <v>0</v>
      </c>
      <c r="DA901">
        <f>AL901</f>
        <v>1</v>
      </c>
      <c r="DB901">
        <f>ROUND((ROUND(AT901*CZ901,2)*1.2*1.15),6)</f>
        <v>0</v>
      </c>
      <c r="DC901">
        <f>ROUND((ROUND(AT901*AG901,2)*1.2*1.15),6)</f>
        <v>0</v>
      </c>
    </row>
    <row r="902" spans="1:107" x14ac:dyDescent="0.2">
      <c r="A902">
        <f>ROW(Source!A348)</f>
        <v>348</v>
      </c>
      <c r="B902">
        <v>76147894</v>
      </c>
      <c r="C902">
        <v>76149315</v>
      </c>
      <c r="D902">
        <v>48975479</v>
      </c>
      <c r="E902">
        <v>1</v>
      </c>
      <c r="F902">
        <v>1</v>
      </c>
      <c r="G902">
        <v>1</v>
      </c>
      <c r="H902">
        <v>2</v>
      </c>
      <c r="I902" t="s">
        <v>630</v>
      </c>
      <c r="J902" t="s">
        <v>631</v>
      </c>
      <c r="K902" t="s">
        <v>632</v>
      </c>
      <c r="L902">
        <v>1368</v>
      </c>
      <c r="N902">
        <v>1011</v>
      </c>
      <c r="O902" t="s">
        <v>633</v>
      </c>
      <c r="P902" t="s">
        <v>633</v>
      </c>
      <c r="Q902">
        <v>1</v>
      </c>
      <c r="W902">
        <v>0</v>
      </c>
      <c r="X902">
        <v>994996037</v>
      </c>
      <c r="Y902">
        <v>0.1104</v>
      </c>
      <c r="AA902">
        <v>0</v>
      </c>
      <c r="AB902">
        <v>90.4</v>
      </c>
      <c r="AC902">
        <v>11.6</v>
      </c>
      <c r="AD902">
        <v>0</v>
      </c>
      <c r="AE902">
        <v>0</v>
      </c>
      <c r="AF902">
        <v>90.4</v>
      </c>
      <c r="AG902">
        <v>11.6</v>
      </c>
      <c r="AH902">
        <v>0</v>
      </c>
      <c r="AI902">
        <v>1</v>
      </c>
      <c r="AJ902">
        <v>1</v>
      </c>
      <c r="AK902">
        <v>1</v>
      </c>
      <c r="AL902">
        <v>1</v>
      </c>
      <c r="AN902">
        <v>0</v>
      </c>
      <c r="AO902">
        <v>1</v>
      </c>
      <c r="AP902">
        <v>1</v>
      </c>
      <c r="AQ902">
        <v>0</v>
      </c>
      <c r="AR902">
        <v>0</v>
      </c>
      <c r="AS902" t="s">
        <v>3</v>
      </c>
      <c r="AT902">
        <v>0.08</v>
      </c>
      <c r="AU902" t="s">
        <v>286</v>
      </c>
      <c r="AV902">
        <v>0</v>
      </c>
      <c r="AW902">
        <v>2</v>
      </c>
      <c r="AX902">
        <v>76149325</v>
      </c>
      <c r="AY902">
        <v>1</v>
      </c>
      <c r="AZ902">
        <v>0</v>
      </c>
      <c r="BA902">
        <v>916</v>
      </c>
      <c r="BB902">
        <v>0</v>
      </c>
      <c r="BC902">
        <v>0</v>
      </c>
      <c r="BD902">
        <v>0</v>
      </c>
      <c r="BE902">
        <v>0</v>
      </c>
      <c r="BF902">
        <v>0</v>
      </c>
      <c r="BG902">
        <v>0</v>
      </c>
      <c r="BH902">
        <v>0</v>
      </c>
      <c r="BI902">
        <v>0</v>
      </c>
      <c r="BJ902">
        <v>0</v>
      </c>
      <c r="BK902">
        <v>0</v>
      </c>
      <c r="BL902">
        <v>0</v>
      </c>
      <c r="BM902">
        <v>0</v>
      </c>
      <c r="BN902">
        <v>0</v>
      </c>
      <c r="BO902">
        <v>0</v>
      </c>
      <c r="BP902">
        <v>0</v>
      </c>
      <c r="BQ902">
        <v>0</v>
      </c>
      <c r="BR902">
        <v>0</v>
      </c>
      <c r="BS902">
        <v>0</v>
      </c>
      <c r="BT902">
        <v>0</v>
      </c>
      <c r="BU902">
        <v>0</v>
      </c>
      <c r="BV902">
        <v>0</v>
      </c>
      <c r="BW902">
        <v>0</v>
      </c>
      <c r="CX902">
        <f>Y902*Source!I348</f>
        <v>0.61271999999999993</v>
      </c>
      <c r="CY902">
        <f>AB902</f>
        <v>90.4</v>
      </c>
      <c r="CZ902">
        <f>AF902</f>
        <v>90.4</v>
      </c>
      <c r="DA902">
        <f>AJ902</f>
        <v>1</v>
      </c>
      <c r="DB902">
        <f>ROUND((ROUND(AT902*CZ902,2)*1.2*1.15),6)</f>
        <v>9.9773999999999994</v>
      </c>
      <c r="DC902">
        <f>ROUND((ROUND(AT902*AG902,2)*1.2*1.15),6)</f>
        <v>1.2834000000000001</v>
      </c>
    </row>
    <row r="903" spans="1:107" x14ac:dyDescent="0.2">
      <c r="A903">
        <f>ROW(Source!A348)</f>
        <v>348</v>
      </c>
      <c r="B903">
        <v>76147894</v>
      </c>
      <c r="C903">
        <v>76149315</v>
      </c>
      <c r="D903">
        <v>48975561</v>
      </c>
      <c r="E903">
        <v>1</v>
      </c>
      <c r="F903">
        <v>1</v>
      </c>
      <c r="G903">
        <v>1</v>
      </c>
      <c r="H903">
        <v>2</v>
      </c>
      <c r="I903" t="s">
        <v>634</v>
      </c>
      <c r="J903" t="s">
        <v>635</v>
      </c>
      <c r="K903" t="s">
        <v>636</v>
      </c>
      <c r="L903">
        <v>1368</v>
      </c>
      <c r="N903">
        <v>1011</v>
      </c>
      <c r="O903" t="s">
        <v>633</v>
      </c>
      <c r="P903" t="s">
        <v>633</v>
      </c>
      <c r="Q903">
        <v>1</v>
      </c>
      <c r="W903">
        <v>0</v>
      </c>
      <c r="X903">
        <v>-11430276</v>
      </c>
      <c r="Y903">
        <v>0.2898</v>
      </c>
      <c r="AA903">
        <v>0</v>
      </c>
      <c r="AB903">
        <v>90</v>
      </c>
      <c r="AC903">
        <v>10.06</v>
      </c>
      <c r="AD903">
        <v>0</v>
      </c>
      <c r="AE903">
        <v>0</v>
      </c>
      <c r="AF903">
        <v>90</v>
      </c>
      <c r="AG903">
        <v>10.06</v>
      </c>
      <c r="AH903">
        <v>0</v>
      </c>
      <c r="AI903">
        <v>1</v>
      </c>
      <c r="AJ903">
        <v>1</v>
      </c>
      <c r="AK903">
        <v>1</v>
      </c>
      <c r="AL903">
        <v>1</v>
      </c>
      <c r="AN903">
        <v>0</v>
      </c>
      <c r="AO903">
        <v>1</v>
      </c>
      <c r="AP903">
        <v>1</v>
      </c>
      <c r="AQ903">
        <v>0</v>
      </c>
      <c r="AR903">
        <v>0</v>
      </c>
      <c r="AS903" t="s">
        <v>3</v>
      </c>
      <c r="AT903">
        <v>0.21</v>
      </c>
      <c r="AU903" t="s">
        <v>286</v>
      </c>
      <c r="AV903">
        <v>0</v>
      </c>
      <c r="AW903">
        <v>2</v>
      </c>
      <c r="AX903">
        <v>76149326</v>
      </c>
      <c r="AY903">
        <v>1</v>
      </c>
      <c r="AZ903">
        <v>0</v>
      </c>
      <c r="BA903">
        <v>917</v>
      </c>
      <c r="BB903">
        <v>0</v>
      </c>
      <c r="BC903">
        <v>0</v>
      </c>
      <c r="BD903">
        <v>0</v>
      </c>
      <c r="BE903">
        <v>0</v>
      </c>
      <c r="BF903">
        <v>0</v>
      </c>
      <c r="BG903">
        <v>0</v>
      </c>
      <c r="BH903">
        <v>0</v>
      </c>
      <c r="BI903">
        <v>0</v>
      </c>
      <c r="BJ903">
        <v>0</v>
      </c>
      <c r="BK903">
        <v>0</v>
      </c>
      <c r="BL903">
        <v>0</v>
      </c>
      <c r="BM903">
        <v>0</v>
      </c>
      <c r="BN903">
        <v>0</v>
      </c>
      <c r="BO903">
        <v>0</v>
      </c>
      <c r="BP903">
        <v>0</v>
      </c>
      <c r="BQ903">
        <v>0</v>
      </c>
      <c r="BR903">
        <v>0</v>
      </c>
      <c r="BS903">
        <v>0</v>
      </c>
      <c r="BT903">
        <v>0</v>
      </c>
      <c r="BU903">
        <v>0</v>
      </c>
      <c r="BV903">
        <v>0</v>
      </c>
      <c r="BW903">
        <v>0</v>
      </c>
      <c r="CX903">
        <f>Y903*Source!I348</f>
        <v>1.60839</v>
      </c>
      <c r="CY903">
        <f>AB903</f>
        <v>90</v>
      </c>
      <c r="CZ903">
        <f>AF903</f>
        <v>90</v>
      </c>
      <c r="DA903">
        <f>AJ903</f>
        <v>1</v>
      </c>
      <c r="DB903">
        <f>ROUND((ROUND(AT903*CZ903,2)*1.2*1.15),6)</f>
        <v>26.082000000000001</v>
      </c>
      <c r="DC903">
        <f>ROUND((ROUND(AT903*AG903,2)*1.2*1.15),6)</f>
        <v>2.9117999999999999</v>
      </c>
    </row>
    <row r="904" spans="1:107" x14ac:dyDescent="0.2">
      <c r="A904">
        <f>ROW(Source!A348)</f>
        <v>348</v>
      </c>
      <c r="B904">
        <v>76147894</v>
      </c>
      <c r="C904">
        <v>76149315</v>
      </c>
      <c r="D904">
        <v>48976906</v>
      </c>
      <c r="E904">
        <v>1</v>
      </c>
      <c r="F904">
        <v>1</v>
      </c>
      <c r="G904">
        <v>1</v>
      </c>
      <c r="H904">
        <v>2</v>
      </c>
      <c r="I904" t="s">
        <v>637</v>
      </c>
      <c r="J904" t="s">
        <v>638</v>
      </c>
      <c r="K904" t="s">
        <v>639</v>
      </c>
      <c r="L904">
        <v>1368</v>
      </c>
      <c r="N904">
        <v>1011</v>
      </c>
      <c r="O904" t="s">
        <v>633</v>
      </c>
      <c r="P904" t="s">
        <v>633</v>
      </c>
      <c r="Q904">
        <v>1</v>
      </c>
      <c r="W904">
        <v>0</v>
      </c>
      <c r="X904">
        <v>-2066592261</v>
      </c>
      <c r="Y904">
        <v>0.5796</v>
      </c>
      <c r="AA904">
        <v>0</v>
      </c>
      <c r="AB904">
        <v>0.55000000000000004</v>
      </c>
      <c r="AC904">
        <v>0</v>
      </c>
      <c r="AD904">
        <v>0</v>
      </c>
      <c r="AE904">
        <v>0</v>
      </c>
      <c r="AF904">
        <v>0.55000000000000004</v>
      </c>
      <c r="AG904">
        <v>0</v>
      </c>
      <c r="AH904">
        <v>0</v>
      </c>
      <c r="AI904">
        <v>1</v>
      </c>
      <c r="AJ904">
        <v>1</v>
      </c>
      <c r="AK904">
        <v>1</v>
      </c>
      <c r="AL904">
        <v>1</v>
      </c>
      <c r="AN904">
        <v>0</v>
      </c>
      <c r="AO904">
        <v>1</v>
      </c>
      <c r="AP904">
        <v>1</v>
      </c>
      <c r="AQ904">
        <v>0</v>
      </c>
      <c r="AR904">
        <v>0</v>
      </c>
      <c r="AS904" t="s">
        <v>3</v>
      </c>
      <c r="AT904">
        <v>0.42</v>
      </c>
      <c r="AU904" t="s">
        <v>286</v>
      </c>
      <c r="AV904">
        <v>0</v>
      </c>
      <c r="AW904">
        <v>2</v>
      </c>
      <c r="AX904">
        <v>76149327</v>
      </c>
      <c r="AY904">
        <v>1</v>
      </c>
      <c r="AZ904">
        <v>0</v>
      </c>
      <c r="BA904">
        <v>918</v>
      </c>
      <c r="BB904">
        <v>0</v>
      </c>
      <c r="BC904">
        <v>0</v>
      </c>
      <c r="BD904">
        <v>0</v>
      </c>
      <c r="BE904">
        <v>0</v>
      </c>
      <c r="BF904">
        <v>0</v>
      </c>
      <c r="BG904">
        <v>0</v>
      </c>
      <c r="BH904">
        <v>0</v>
      </c>
      <c r="BI904">
        <v>0</v>
      </c>
      <c r="BJ904">
        <v>0</v>
      </c>
      <c r="BK904">
        <v>0</v>
      </c>
      <c r="BL904">
        <v>0</v>
      </c>
      <c r="BM904">
        <v>0</v>
      </c>
      <c r="BN904">
        <v>0</v>
      </c>
      <c r="BO904">
        <v>0</v>
      </c>
      <c r="BP904">
        <v>0</v>
      </c>
      <c r="BQ904">
        <v>0</v>
      </c>
      <c r="BR904">
        <v>0</v>
      </c>
      <c r="BS904">
        <v>0</v>
      </c>
      <c r="BT904">
        <v>0</v>
      </c>
      <c r="BU904">
        <v>0</v>
      </c>
      <c r="BV904">
        <v>0</v>
      </c>
      <c r="BW904">
        <v>0</v>
      </c>
      <c r="CX904">
        <f>Y904*Source!I348</f>
        <v>3.21678</v>
      </c>
      <c r="CY904">
        <f>AB904</f>
        <v>0.55000000000000004</v>
      </c>
      <c r="CZ904">
        <f>AF904</f>
        <v>0.55000000000000004</v>
      </c>
      <c r="DA904">
        <f>AJ904</f>
        <v>1</v>
      </c>
      <c r="DB904">
        <f>ROUND((ROUND(AT904*CZ904,2)*1.2*1.15),6)</f>
        <v>0.31740000000000002</v>
      </c>
      <c r="DC904">
        <f>ROUND((ROUND(AT904*AG904,2)*1.2*1.15),6)</f>
        <v>0</v>
      </c>
    </row>
    <row r="905" spans="1:107" x14ac:dyDescent="0.2">
      <c r="A905">
        <f>ROW(Source!A348)</f>
        <v>348</v>
      </c>
      <c r="B905">
        <v>76147894</v>
      </c>
      <c r="C905">
        <v>76149315</v>
      </c>
      <c r="D905">
        <v>48945934</v>
      </c>
      <c r="E905">
        <v>1</v>
      </c>
      <c r="F905">
        <v>1</v>
      </c>
      <c r="G905">
        <v>1</v>
      </c>
      <c r="H905">
        <v>3</v>
      </c>
      <c r="I905" t="s">
        <v>640</v>
      </c>
      <c r="J905" t="s">
        <v>641</v>
      </c>
      <c r="K905" t="s">
        <v>642</v>
      </c>
      <c r="L905">
        <v>1339</v>
      </c>
      <c r="N905">
        <v>1007</v>
      </c>
      <c r="O905" t="s">
        <v>643</v>
      </c>
      <c r="P905" t="s">
        <v>643</v>
      </c>
      <c r="Q905">
        <v>1</v>
      </c>
      <c r="W905">
        <v>0</v>
      </c>
      <c r="X905">
        <v>-352540104</v>
      </c>
      <c r="Y905">
        <v>1.2</v>
      </c>
      <c r="AA905">
        <v>59.99</v>
      </c>
      <c r="AB905">
        <v>0</v>
      </c>
      <c r="AC905">
        <v>0</v>
      </c>
      <c r="AD905">
        <v>0</v>
      </c>
      <c r="AE905">
        <v>59.99</v>
      </c>
      <c r="AF905">
        <v>0</v>
      </c>
      <c r="AG905">
        <v>0</v>
      </c>
      <c r="AH905">
        <v>0</v>
      </c>
      <c r="AI905">
        <v>1</v>
      </c>
      <c r="AJ905">
        <v>1</v>
      </c>
      <c r="AK905">
        <v>1</v>
      </c>
      <c r="AL905">
        <v>1</v>
      </c>
      <c r="AN905">
        <v>0</v>
      </c>
      <c r="AO905">
        <v>1</v>
      </c>
      <c r="AP905">
        <v>0</v>
      </c>
      <c r="AQ905">
        <v>0</v>
      </c>
      <c r="AR905">
        <v>0</v>
      </c>
      <c r="AS905" t="s">
        <v>3</v>
      </c>
      <c r="AT905">
        <v>1.2</v>
      </c>
      <c r="AU905" t="s">
        <v>3</v>
      </c>
      <c r="AV905">
        <v>0</v>
      </c>
      <c r="AW905">
        <v>2</v>
      </c>
      <c r="AX905">
        <v>76149328</v>
      </c>
      <c r="AY905">
        <v>1</v>
      </c>
      <c r="AZ905">
        <v>0</v>
      </c>
      <c r="BA905">
        <v>919</v>
      </c>
      <c r="BB905">
        <v>0</v>
      </c>
      <c r="BC905">
        <v>0</v>
      </c>
      <c r="BD905">
        <v>0</v>
      </c>
      <c r="BE905">
        <v>0</v>
      </c>
      <c r="BF905">
        <v>0</v>
      </c>
      <c r="BG905">
        <v>0</v>
      </c>
      <c r="BH905">
        <v>0</v>
      </c>
      <c r="BI905">
        <v>0</v>
      </c>
      <c r="BJ905">
        <v>0</v>
      </c>
      <c r="BK905">
        <v>0</v>
      </c>
      <c r="BL905">
        <v>0</v>
      </c>
      <c r="BM905">
        <v>0</v>
      </c>
      <c r="BN905">
        <v>0</v>
      </c>
      <c r="BO905">
        <v>0</v>
      </c>
      <c r="BP905">
        <v>0</v>
      </c>
      <c r="BQ905">
        <v>0</v>
      </c>
      <c r="BR905">
        <v>0</v>
      </c>
      <c r="BS905">
        <v>0</v>
      </c>
      <c r="BT905">
        <v>0</v>
      </c>
      <c r="BU905">
        <v>0</v>
      </c>
      <c r="BV905">
        <v>0</v>
      </c>
      <c r="BW905">
        <v>0</v>
      </c>
      <c r="CX905">
        <f>Y905*Source!I348</f>
        <v>6.6599999999999993</v>
      </c>
      <c r="CY905">
        <f>AA905</f>
        <v>59.99</v>
      </c>
      <c r="CZ905">
        <f>AE905</f>
        <v>59.99</v>
      </c>
      <c r="DA905">
        <f>AI905</f>
        <v>1</v>
      </c>
      <c r="DB905">
        <f>ROUND(ROUND(AT905*CZ905,2),6)</f>
        <v>71.989999999999995</v>
      </c>
      <c r="DC905">
        <f>ROUND(ROUND(AT905*AG905,2),6)</f>
        <v>0</v>
      </c>
    </row>
    <row r="906" spans="1:107" x14ac:dyDescent="0.2">
      <c r="A906">
        <f>ROW(Source!A348)</f>
        <v>348</v>
      </c>
      <c r="B906">
        <v>76147894</v>
      </c>
      <c r="C906">
        <v>76149315</v>
      </c>
      <c r="D906">
        <v>48946351</v>
      </c>
      <c r="E906">
        <v>1</v>
      </c>
      <c r="F906">
        <v>1</v>
      </c>
      <c r="G906">
        <v>1</v>
      </c>
      <c r="H906">
        <v>3</v>
      </c>
      <c r="I906" t="s">
        <v>644</v>
      </c>
      <c r="J906" t="s">
        <v>645</v>
      </c>
      <c r="K906" t="s">
        <v>646</v>
      </c>
      <c r="L906">
        <v>1339</v>
      </c>
      <c r="N906">
        <v>1007</v>
      </c>
      <c r="O906" t="s">
        <v>643</v>
      </c>
      <c r="P906" t="s">
        <v>643</v>
      </c>
      <c r="Q906">
        <v>1</v>
      </c>
      <c r="W906">
        <v>0</v>
      </c>
      <c r="X906">
        <v>-1689240429</v>
      </c>
      <c r="Y906">
        <v>0.15</v>
      </c>
      <c r="AA906">
        <v>2.44</v>
      </c>
      <c r="AB906">
        <v>0</v>
      </c>
      <c r="AC906">
        <v>0</v>
      </c>
      <c r="AD906">
        <v>0</v>
      </c>
      <c r="AE906">
        <v>2.44</v>
      </c>
      <c r="AF906">
        <v>0</v>
      </c>
      <c r="AG906">
        <v>0</v>
      </c>
      <c r="AH906">
        <v>0</v>
      </c>
      <c r="AI906">
        <v>1</v>
      </c>
      <c r="AJ906">
        <v>1</v>
      </c>
      <c r="AK906">
        <v>1</v>
      </c>
      <c r="AL906">
        <v>1</v>
      </c>
      <c r="AN906">
        <v>0</v>
      </c>
      <c r="AO906">
        <v>1</v>
      </c>
      <c r="AP906">
        <v>0</v>
      </c>
      <c r="AQ906">
        <v>0</v>
      </c>
      <c r="AR906">
        <v>0</v>
      </c>
      <c r="AS906" t="s">
        <v>3</v>
      </c>
      <c r="AT906">
        <v>0.15</v>
      </c>
      <c r="AU906" t="s">
        <v>3</v>
      </c>
      <c r="AV906">
        <v>0</v>
      </c>
      <c r="AW906">
        <v>2</v>
      </c>
      <c r="AX906">
        <v>76149329</v>
      </c>
      <c r="AY906">
        <v>1</v>
      </c>
      <c r="AZ906">
        <v>0</v>
      </c>
      <c r="BA906">
        <v>920</v>
      </c>
      <c r="BB906">
        <v>0</v>
      </c>
      <c r="BC906">
        <v>0</v>
      </c>
      <c r="BD906">
        <v>0</v>
      </c>
      <c r="BE906">
        <v>0</v>
      </c>
      <c r="BF906">
        <v>0</v>
      </c>
      <c r="BG906">
        <v>0</v>
      </c>
      <c r="BH906">
        <v>0</v>
      </c>
      <c r="BI906">
        <v>0</v>
      </c>
      <c r="BJ906">
        <v>0</v>
      </c>
      <c r="BK906">
        <v>0</v>
      </c>
      <c r="BL906">
        <v>0</v>
      </c>
      <c r="BM906">
        <v>0</v>
      </c>
      <c r="BN906">
        <v>0</v>
      </c>
      <c r="BO906">
        <v>0</v>
      </c>
      <c r="BP906">
        <v>0</v>
      </c>
      <c r="BQ906">
        <v>0</v>
      </c>
      <c r="BR906">
        <v>0</v>
      </c>
      <c r="BS906">
        <v>0</v>
      </c>
      <c r="BT906">
        <v>0</v>
      </c>
      <c r="BU906">
        <v>0</v>
      </c>
      <c r="BV906">
        <v>0</v>
      </c>
      <c r="BW906">
        <v>0</v>
      </c>
      <c r="CX906">
        <f>Y906*Source!I348</f>
        <v>0.83249999999999991</v>
      </c>
      <c r="CY906">
        <f>AA906</f>
        <v>2.44</v>
      </c>
      <c r="CZ906">
        <f>AE906</f>
        <v>2.44</v>
      </c>
      <c r="DA906">
        <f>AI906</f>
        <v>1</v>
      </c>
      <c r="DB906">
        <f>ROUND(ROUND(AT906*CZ906,2),6)</f>
        <v>0.37</v>
      </c>
      <c r="DC906">
        <f>ROUND(ROUND(AT906*AG906,2),6)</f>
        <v>0</v>
      </c>
    </row>
    <row r="907" spans="1:107" x14ac:dyDescent="0.2">
      <c r="A907">
        <f>ROW(Source!A349)</f>
        <v>349</v>
      </c>
      <c r="B907">
        <v>76147896</v>
      </c>
      <c r="C907">
        <v>76149330</v>
      </c>
      <c r="D907">
        <v>42092619</v>
      </c>
      <c r="E907">
        <v>1</v>
      </c>
      <c r="F907">
        <v>1</v>
      </c>
      <c r="G907">
        <v>1</v>
      </c>
      <c r="H907">
        <v>1</v>
      </c>
      <c r="I907" t="s">
        <v>770</v>
      </c>
      <c r="J907" t="s">
        <v>3</v>
      </c>
      <c r="K907" t="s">
        <v>771</v>
      </c>
      <c r="L907">
        <v>1369</v>
      </c>
      <c r="N907">
        <v>1013</v>
      </c>
      <c r="O907" t="s">
        <v>623</v>
      </c>
      <c r="P907" t="s">
        <v>623</v>
      </c>
      <c r="Q907">
        <v>1</v>
      </c>
      <c r="W907">
        <v>0</v>
      </c>
      <c r="X907">
        <v>-2027944369</v>
      </c>
      <c r="Y907">
        <v>120.12899999999998</v>
      </c>
      <c r="AA907">
        <v>0</v>
      </c>
      <c r="AB907">
        <v>0</v>
      </c>
      <c r="AC907">
        <v>0</v>
      </c>
      <c r="AD907">
        <v>8.4600000000000009</v>
      </c>
      <c r="AE907">
        <v>0</v>
      </c>
      <c r="AF907">
        <v>0</v>
      </c>
      <c r="AG907">
        <v>0</v>
      </c>
      <c r="AH907">
        <v>8.4600000000000009</v>
      </c>
      <c r="AI907">
        <v>1</v>
      </c>
      <c r="AJ907">
        <v>1</v>
      </c>
      <c r="AK907">
        <v>1</v>
      </c>
      <c r="AL907">
        <v>1</v>
      </c>
      <c r="AN907">
        <v>0</v>
      </c>
      <c r="AO907">
        <v>1</v>
      </c>
      <c r="AP907">
        <v>1</v>
      </c>
      <c r="AQ907">
        <v>0</v>
      </c>
      <c r="AR907">
        <v>0</v>
      </c>
      <c r="AS907" t="s">
        <v>3</v>
      </c>
      <c r="AT907">
        <v>104.46</v>
      </c>
      <c r="AU907" t="s">
        <v>24</v>
      </c>
      <c r="AV907">
        <v>1</v>
      </c>
      <c r="AW907">
        <v>2</v>
      </c>
      <c r="AX907">
        <v>76149336</v>
      </c>
      <c r="AY907">
        <v>1</v>
      </c>
      <c r="AZ907">
        <v>0</v>
      </c>
      <c r="BA907">
        <v>921</v>
      </c>
      <c r="BB907">
        <v>0</v>
      </c>
      <c r="BC907">
        <v>0</v>
      </c>
      <c r="BD907">
        <v>0</v>
      </c>
      <c r="BE907">
        <v>0</v>
      </c>
      <c r="BF907">
        <v>0</v>
      </c>
      <c r="BG907">
        <v>0</v>
      </c>
      <c r="BH907">
        <v>0</v>
      </c>
      <c r="BI907">
        <v>0</v>
      </c>
      <c r="BJ907">
        <v>0</v>
      </c>
      <c r="BK907">
        <v>0</v>
      </c>
      <c r="BL907">
        <v>0</v>
      </c>
      <c r="BM907">
        <v>0</v>
      </c>
      <c r="BN907">
        <v>0</v>
      </c>
      <c r="BO907">
        <v>0</v>
      </c>
      <c r="BP907">
        <v>0</v>
      </c>
      <c r="BQ907">
        <v>0</v>
      </c>
      <c r="BR907">
        <v>0</v>
      </c>
      <c r="BS907">
        <v>0</v>
      </c>
      <c r="BT907">
        <v>0</v>
      </c>
      <c r="BU907">
        <v>0</v>
      </c>
      <c r="BV907">
        <v>0</v>
      </c>
      <c r="BW907">
        <v>0</v>
      </c>
      <c r="CX907">
        <f>Y907*Source!I349</f>
        <v>13.094060999999998</v>
      </c>
      <c r="CY907">
        <f>AD907</f>
        <v>8.4600000000000009</v>
      </c>
      <c r="CZ907">
        <f>AH907</f>
        <v>8.4600000000000009</v>
      </c>
      <c r="DA907">
        <f>AL907</f>
        <v>1</v>
      </c>
      <c r="DB907">
        <f>ROUND((ROUND(AT907*CZ907,2)*1.15),6)</f>
        <v>1016.2895</v>
      </c>
      <c r="DC907">
        <f>ROUND((ROUND(AT907*AG907,2)*1.15),6)</f>
        <v>0</v>
      </c>
    </row>
    <row r="908" spans="1:107" x14ac:dyDescent="0.2">
      <c r="A908">
        <f>ROW(Source!A349)</f>
        <v>349</v>
      </c>
      <c r="B908">
        <v>76147896</v>
      </c>
      <c r="C908">
        <v>76149330</v>
      </c>
      <c r="D908">
        <v>121548</v>
      </c>
      <c r="E908">
        <v>1</v>
      </c>
      <c r="F908">
        <v>1</v>
      </c>
      <c r="G908">
        <v>1</v>
      </c>
      <c r="H908">
        <v>1</v>
      </c>
      <c r="I908" t="s">
        <v>30</v>
      </c>
      <c r="J908" t="s">
        <v>3</v>
      </c>
      <c r="K908" t="s">
        <v>628</v>
      </c>
      <c r="L908">
        <v>608254</v>
      </c>
      <c r="N908">
        <v>1013</v>
      </c>
      <c r="O908" t="s">
        <v>629</v>
      </c>
      <c r="P908" t="s">
        <v>629</v>
      </c>
      <c r="Q908">
        <v>1</v>
      </c>
      <c r="W908">
        <v>0</v>
      </c>
      <c r="X908">
        <v>-185737400</v>
      </c>
      <c r="Y908">
        <v>32.820999999999998</v>
      </c>
      <c r="AA908">
        <v>0</v>
      </c>
      <c r="AB908">
        <v>0</v>
      </c>
      <c r="AC908">
        <v>0</v>
      </c>
      <c r="AD908">
        <v>0</v>
      </c>
      <c r="AE908">
        <v>0</v>
      </c>
      <c r="AF908">
        <v>0</v>
      </c>
      <c r="AG908">
        <v>0</v>
      </c>
      <c r="AH908">
        <v>0</v>
      </c>
      <c r="AI908">
        <v>1</v>
      </c>
      <c r="AJ908">
        <v>1</v>
      </c>
      <c r="AK908">
        <v>1</v>
      </c>
      <c r="AL908">
        <v>1</v>
      </c>
      <c r="AN908">
        <v>0</v>
      </c>
      <c r="AO908">
        <v>1</v>
      </c>
      <c r="AP908">
        <v>1</v>
      </c>
      <c r="AQ908">
        <v>0</v>
      </c>
      <c r="AR908">
        <v>0</v>
      </c>
      <c r="AS908" t="s">
        <v>3</v>
      </c>
      <c r="AT908">
        <v>28.54</v>
      </c>
      <c r="AU908" t="s">
        <v>24</v>
      </c>
      <c r="AV908">
        <v>2</v>
      </c>
      <c r="AW908">
        <v>2</v>
      </c>
      <c r="AX908">
        <v>76149337</v>
      </c>
      <c r="AY908">
        <v>1</v>
      </c>
      <c r="AZ908">
        <v>0</v>
      </c>
      <c r="BA908">
        <v>922</v>
      </c>
      <c r="BB908">
        <v>0</v>
      </c>
      <c r="BC908">
        <v>0</v>
      </c>
      <c r="BD908">
        <v>0</v>
      </c>
      <c r="BE908">
        <v>0</v>
      </c>
      <c r="BF908">
        <v>0</v>
      </c>
      <c r="BG908">
        <v>0</v>
      </c>
      <c r="BH908">
        <v>0</v>
      </c>
      <c r="BI908">
        <v>0</v>
      </c>
      <c r="BJ908">
        <v>0</v>
      </c>
      <c r="BK908">
        <v>0</v>
      </c>
      <c r="BL908">
        <v>0</v>
      </c>
      <c r="BM908">
        <v>0</v>
      </c>
      <c r="BN908">
        <v>0</v>
      </c>
      <c r="BO908">
        <v>0</v>
      </c>
      <c r="BP908">
        <v>0</v>
      </c>
      <c r="BQ908">
        <v>0</v>
      </c>
      <c r="BR908">
        <v>0</v>
      </c>
      <c r="BS908">
        <v>0</v>
      </c>
      <c r="BT908">
        <v>0</v>
      </c>
      <c r="BU908">
        <v>0</v>
      </c>
      <c r="BV908">
        <v>0</v>
      </c>
      <c r="BW908">
        <v>0</v>
      </c>
      <c r="CX908">
        <f>Y908*Source!I349</f>
        <v>3.5774889999999999</v>
      </c>
      <c r="CY908">
        <f>AD908</f>
        <v>0</v>
      </c>
      <c r="CZ908">
        <f>AH908</f>
        <v>0</v>
      </c>
      <c r="DA908">
        <f>AL908</f>
        <v>1</v>
      </c>
      <c r="DB908">
        <f>ROUND((ROUND(AT908*CZ908,2)*1.15),6)</f>
        <v>0</v>
      </c>
      <c r="DC908">
        <f>ROUND((ROUND(AT908*AG908,2)*1.15),6)</f>
        <v>0</v>
      </c>
    </row>
    <row r="909" spans="1:107" x14ac:dyDescent="0.2">
      <c r="A909">
        <f>ROW(Source!A349)</f>
        <v>349</v>
      </c>
      <c r="B909">
        <v>76147896</v>
      </c>
      <c r="C909">
        <v>76149330</v>
      </c>
      <c r="D909">
        <v>48975728</v>
      </c>
      <c r="E909">
        <v>1</v>
      </c>
      <c r="F909">
        <v>1</v>
      </c>
      <c r="G909">
        <v>1</v>
      </c>
      <c r="H909">
        <v>2</v>
      </c>
      <c r="I909" t="s">
        <v>772</v>
      </c>
      <c r="J909" t="s">
        <v>773</v>
      </c>
      <c r="K909" t="s">
        <v>774</v>
      </c>
      <c r="L909">
        <v>1368</v>
      </c>
      <c r="N909">
        <v>1011</v>
      </c>
      <c r="O909" t="s">
        <v>633</v>
      </c>
      <c r="P909" t="s">
        <v>633</v>
      </c>
      <c r="Q909">
        <v>1</v>
      </c>
      <c r="W909">
        <v>0</v>
      </c>
      <c r="X909">
        <v>-373642165</v>
      </c>
      <c r="Y909">
        <v>32.820999999999998</v>
      </c>
      <c r="AA909">
        <v>0</v>
      </c>
      <c r="AB909">
        <v>100.1</v>
      </c>
      <c r="AC909">
        <v>13.5</v>
      </c>
      <c r="AD909">
        <v>0</v>
      </c>
      <c r="AE909">
        <v>0</v>
      </c>
      <c r="AF909">
        <v>100.1</v>
      </c>
      <c r="AG909">
        <v>13.5</v>
      </c>
      <c r="AH909">
        <v>0</v>
      </c>
      <c r="AI909">
        <v>1</v>
      </c>
      <c r="AJ909">
        <v>1</v>
      </c>
      <c r="AK909">
        <v>1</v>
      </c>
      <c r="AL909">
        <v>1</v>
      </c>
      <c r="AN909">
        <v>0</v>
      </c>
      <c r="AO909">
        <v>1</v>
      </c>
      <c r="AP909">
        <v>1</v>
      </c>
      <c r="AQ909">
        <v>0</v>
      </c>
      <c r="AR909">
        <v>0</v>
      </c>
      <c r="AS909" t="s">
        <v>3</v>
      </c>
      <c r="AT909">
        <v>28.54</v>
      </c>
      <c r="AU909" t="s">
        <v>24</v>
      </c>
      <c r="AV909">
        <v>0</v>
      </c>
      <c r="AW909">
        <v>2</v>
      </c>
      <c r="AX909">
        <v>76149338</v>
      </c>
      <c r="AY909">
        <v>1</v>
      </c>
      <c r="AZ909">
        <v>0</v>
      </c>
      <c r="BA909">
        <v>923</v>
      </c>
      <c r="BB909">
        <v>0</v>
      </c>
      <c r="BC909">
        <v>0</v>
      </c>
      <c r="BD909">
        <v>0</v>
      </c>
      <c r="BE909">
        <v>0</v>
      </c>
      <c r="BF909">
        <v>0</v>
      </c>
      <c r="BG909">
        <v>0</v>
      </c>
      <c r="BH909">
        <v>0</v>
      </c>
      <c r="BI909">
        <v>0</v>
      </c>
      <c r="BJ909">
        <v>0</v>
      </c>
      <c r="BK909">
        <v>0</v>
      </c>
      <c r="BL909">
        <v>0</v>
      </c>
      <c r="BM909">
        <v>0</v>
      </c>
      <c r="BN909">
        <v>0</v>
      </c>
      <c r="BO909">
        <v>0</v>
      </c>
      <c r="BP909">
        <v>0</v>
      </c>
      <c r="BQ909">
        <v>0</v>
      </c>
      <c r="BR909">
        <v>0</v>
      </c>
      <c r="BS909">
        <v>0</v>
      </c>
      <c r="BT909">
        <v>0</v>
      </c>
      <c r="BU909">
        <v>0</v>
      </c>
      <c r="BV909">
        <v>0</v>
      </c>
      <c r="BW909">
        <v>0</v>
      </c>
      <c r="CX909">
        <f>Y909*Source!I349</f>
        <v>3.5774889999999999</v>
      </c>
      <c r="CY909">
        <f>AB909</f>
        <v>100.1</v>
      </c>
      <c r="CZ909">
        <f>AF909</f>
        <v>100.1</v>
      </c>
      <c r="DA909">
        <f>AJ909</f>
        <v>1</v>
      </c>
      <c r="DB909">
        <f>ROUND((ROUND(AT909*CZ909,2)*1.15),6)</f>
        <v>3285.3775000000001</v>
      </c>
      <c r="DC909">
        <f>ROUND((ROUND(AT909*AG909,2)*1.15),6)</f>
        <v>443.08350000000002</v>
      </c>
    </row>
    <row r="910" spans="1:107" x14ac:dyDescent="0.2">
      <c r="A910">
        <f>ROW(Source!A349)</f>
        <v>349</v>
      </c>
      <c r="B910">
        <v>76147896</v>
      </c>
      <c r="C910">
        <v>76149330</v>
      </c>
      <c r="D910">
        <v>48900465</v>
      </c>
      <c r="E910">
        <v>1</v>
      </c>
      <c r="F910">
        <v>1</v>
      </c>
      <c r="G910">
        <v>1</v>
      </c>
      <c r="H910">
        <v>3</v>
      </c>
      <c r="I910" t="s">
        <v>775</v>
      </c>
      <c r="J910" t="s">
        <v>776</v>
      </c>
      <c r="K910" t="s">
        <v>777</v>
      </c>
      <c r="L910">
        <v>1348</v>
      </c>
      <c r="N910">
        <v>1009</v>
      </c>
      <c r="O910" t="s">
        <v>362</v>
      </c>
      <c r="P910" t="s">
        <v>362</v>
      </c>
      <c r="Q910">
        <v>1000</v>
      </c>
      <c r="W910">
        <v>0</v>
      </c>
      <c r="X910">
        <v>1575914215</v>
      </c>
      <c r="Y910">
        <v>8.0000000000000004E-4</v>
      </c>
      <c r="AA910">
        <v>4770</v>
      </c>
      <c r="AB910">
        <v>0</v>
      </c>
      <c r="AC910">
        <v>0</v>
      </c>
      <c r="AD910">
        <v>0</v>
      </c>
      <c r="AE910">
        <v>4770</v>
      </c>
      <c r="AF910">
        <v>0</v>
      </c>
      <c r="AG910">
        <v>0</v>
      </c>
      <c r="AH910">
        <v>0</v>
      </c>
      <c r="AI910">
        <v>1</v>
      </c>
      <c r="AJ910">
        <v>1</v>
      </c>
      <c r="AK910">
        <v>1</v>
      </c>
      <c r="AL910">
        <v>1</v>
      </c>
      <c r="AN910">
        <v>0</v>
      </c>
      <c r="AO910">
        <v>1</v>
      </c>
      <c r="AP910">
        <v>0</v>
      </c>
      <c r="AQ910">
        <v>0</v>
      </c>
      <c r="AR910">
        <v>0</v>
      </c>
      <c r="AS910" t="s">
        <v>3</v>
      </c>
      <c r="AT910">
        <v>8.0000000000000004E-4</v>
      </c>
      <c r="AU910" t="s">
        <v>3</v>
      </c>
      <c r="AV910">
        <v>0</v>
      </c>
      <c r="AW910">
        <v>2</v>
      </c>
      <c r="AX910">
        <v>76149339</v>
      </c>
      <c r="AY910">
        <v>1</v>
      </c>
      <c r="AZ910">
        <v>0</v>
      </c>
      <c r="BA910">
        <v>924</v>
      </c>
      <c r="BB910">
        <v>0</v>
      </c>
      <c r="BC910">
        <v>0</v>
      </c>
      <c r="BD910">
        <v>0</v>
      </c>
      <c r="BE910">
        <v>0</v>
      </c>
      <c r="BF910">
        <v>0</v>
      </c>
      <c r="BG910">
        <v>0</v>
      </c>
      <c r="BH910">
        <v>0</v>
      </c>
      <c r="BI910">
        <v>0</v>
      </c>
      <c r="BJ910">
        <v>0</v>
      </c>
      <c r="BK910">
        <v>0</v>
      </c>
      <c r="BL910">
        <v>0</v>
      </c>
      <c r="BM910">
        <v>0</v>
      </c>
      <c r="BN910">
        <v>0</v>
      </c>
      <c r="BO910">
        <v>0</v>
      </c>
      <c r="BP910">
        <v>0</v>
      </c>
      <c r="BQ910">
        <v>0</v>
      </c>
      <c r="BR910">
        <v>0</v>
      </c>
      <c r="BS910">
        <v>0</v>
      </c>
      <c r="BT910">
        <v>0</v>
      </c>
      <c r="BU910">
        <v>0</v>
      </c>
      <c r="BV910">
        <v>0</v>
      </c>
      <c r="BW910">
        <v>0</v>
      </c>
      <c r="CX910">
        <f>Y910*Source!I349</f>
        <v>8.7200000000000005E-5</v>
      </c>
      <c r="CY910">
        <f>AA910</f>
        <v>4770</v>
      </c>
      <c r="CZ910">
        <f>AE910</f>
        <v>4770</v>
      </c>
      <c r="DA910">
        <f>AI910</f>
        <v>1</v>
      </c>
      <c r="DB910">
        <f>ROUND(ROUND(AT910*CZ910,2),6)</f>
        <v>3.82</v>
      </c>
      <c r="DC910">
        <f>ROUND(ROUND(AT910*AG910,2),6)</f>
        <v>0</v>
      </c>
    </row>
    <row r="911" spans="1:107" x14ac:dyDescent="0.2">
      <c r="A911">
        <f>ROW(Source!A349)</f>
        <v>349</v>
      </c>
      <c r="B911">
        <v>76147896</v>
      </c>
      <c r="C911">
        <v>76149330</v>
      </c>
      <c r="D911">
        <v>48908322</v>
      </c>
      <c r="E911">
        <v>1</v>
      </c>
      <c r="F911">
        <v>1</v>
      </c>
      <c r="G911">
        <v>1</v>
      </c>
      <c r="H911">
        <v>3</v>
      </c>
      <c r="I911" t="s">
        <v>778</v>
      </c>
      <c r="J911" t="s">
        <v>779</v>
      </c>
      <c r="K911" t="s">
        <v>780</v>
      </c>
      <c r="L911">
        <v>1339</v>
      </c>
      <c r="N911">
        <v>1007</v>
      </c>
      <c r="O911" t="s">
        <v>643</v>
      </c>
      <c r="P911" t="s">
        <v>643</v>
      </c>
      <c r="Q911">
        <v>1</v>
      </c>
      <c r="W911">
        <v>0</v>
      </c>
      <c r="X911">
        <v>-1688015440</v>
      </c>
      <c r="Y911">
        <v>0.08</v>
      </c>
      <c r="AA911">
        <v>802.46</v>
      </c>
      <c r="AB911">
        <v>0</v>
      </c>
      <c r="AC911">
        <v>0</v>
      </c>
      <c r="AD911">
        <v>0</v>
      </c>
      <c r="AE911">
        <v>802.46</v>
      </c>
      <c r="AF911">
        <v>0</v>
      </c>
      <c r="AG911">
        <v>0</v>
      </c>
      <c r="AH911">
        <v>0</v>
      </c>
      <c r="AI911">
        <v>1</v>
      </c>
      <c r="AJ911">
        <v>1</v>
      </c>
      <c r="AK911">
        <v>1</v>
      </c>
      <c r="AL911">
        <v>1</v>
      </c>
      <c r="AN911">
        <v>0</v>
      </c>
      <c r="AO911">
        <v>1</v>
      </c>
      <c r="AP911">
        <v>0</v>
      </c>
      <c r="AQ911">
        <v>0</v>
      </c>
      <c r="AR911">
        <v>0</v>
      </c>
      <c r="AS911" t="s">
        <v>3</v>
      </c>
      <c r="AT911">
        <v>0.08</v>
      </c>
      <c r="AU911" t="s">
        <v>3</v>
      </c>
      <c r="AV911">
        <v>0</v>
      </c>
      <c r="AW911">
        <v>2</v>
      </c>
      <c r="AX911">
        <v>76149340</v>
      </c>
      <c r="AY911">
        <v>1</v>
      </c>
      <c r="AZ911">
        <v>0</v>
      </c>
      <c r="BA911">
        <v>925</v>
      </c>
      <c r="BB911">
        <v>0</v>
      </c>
      <c r="BC911">
        <v>0</v>
      </c>
      <c r="BD911">
        <v>0</v>
      </c>
      <c r="BE911">
        <v>0</v>
      </c>
      <c r="BF911">
        <v>0</v>
      </c>
      <c r="BG911">
        <v>0</v>
      </c>
      <c r="BH911">
        <v>0</v>
      </c>
      <c r="BI911">
        <v>0</v>
      </c>
      <c r="BJ911">
        <v>0</v>
      </c>
      <c r="BK911">
        <v>0</v>
      </c>
      <c r="BL911">
        <v>0</v>
      </c>
      <c r="BM911">
        <v>0</v>
      </c>
      <c r="BN911">
        <v>0</v>
      </c>
      <c r="BO911">
        <v>0</v>
      </c>
      <c r="BP911">
        <v>0</v>
      </c>
      <c r="BQ911">
        <v>0</v>
      </c>
      <c r="BR911">
        <v>0</v>
      </c>
      <c r="BS911">
        <v>0</v>
      </c>
      <c r="BT911">
        <v>0</v>
      </c>
      <c r="BU911">
        <v>0</v>
      </c>
      <c r="BV911">
        <v>0</v>
      </c>
      <c r="BW911">
        <v>0</v>
      </c>
      <c r="CX911">
        <f>Y911*Source!I349</f>
        <v>8.7200000000000003E-3</v>
      </c>
      <c r="CY911">
        <f>AA911</f>
        <v>802.46</v>
      </c>
      <c r="CZ911">
        <f>AE911</f>
        <v>802.46</v>
      </c>
      <c r="DA911">
        <f>AI911</f>
        <v>1</v>
      </c>
      <c r="DB911">
        <f>ROUND(ROUND(AT911*CZ911,2),6)</f>
        <v>64.2</v>
      </c>
      <c r="DC911">
        <f>ROUND(ROUND(AT911*AG911,2),6)</f>
        <v>0</v>
      </c>
    </row>
    <row r="912" spans="1:107" x14ac:dyDescent="0.2">
      <c r="A912">
        <f>ROW(Source!A350)</f>
        <v>350</v>
      </c>
      <c r="B912">
        <v>76147894</v>
      </c>
      <c r="C912">
        <v>76149330</v>
      </c>
      <c r="D912">
        <v>42092619</v>
      </c>
      <c r="E912">
        <v>1</v>
      </c>
      <c r="F912">
        <v>1</v>
      </c>
      <c r="G912">
        <v>1</v>
      </c>
      <c r="H912">
        <v>1</v>
      </c>
      <c r="I912" t="s">
        <v>770</v>
      </c>
      <c r="J912" t="s">
        <v>3</v>
      </c>
      <c r="K912" t="s">
        <v>771</v>
      </c>
      <c r="L912">
        <v>1369</v>
      </c>
      <c r="N912">
        <v>1013</v>
      </c>
      <c r="O912" t="s">
        <v>623</v>
      </c>
      <c r="P912" t="s">
        <v>623</v>
      </c>
      <c r="Q912">
        <v>1</v>
      </c>
      <c r="W912">
        <v>0</v>
      </c>
      <c r="X912">
        <v>-2027944369</v>
      </c>
      <c r="Y912">
        <v>120.12899999999998</v>
      </c>
      <c r="AA912">
        <v>0</v>
      </c>
      <c r="AB912">
        <v>0</v>
      </c>
      <c r="AC912">
        <v>0</v>
      </c>
      <c r="AD912">
        <v>8.4600000000000009</v>
      </c>
      <c r="AE912">
        <v>0</v>
      </c>
      <c r="AF912">
        <v>0</v>
      </c>
      <c r="AG912">
        <v>0</v>
      </c>
      <c r="AH912">
        <v>8.4600000000000009</v>
      </c>
      <c r="AI912">
        <v>1</v>
      </c>
      <c r="AJ912">
        <v>1</v>
      </c>
      <c r="AK912">
        <v>1</v>
      </c>
      <c r="AL912">
        <v>1</v>
      </c>
      <c r="AN912">
        <v>0</v>
      </c>
      <c r="AO912">
        <v>1</v>
      </c>
      <c r="AP912">
        <v>1</v>
      </c>
      <c r="AQ912">
        <v>0</v>
      </c>
      <c r="AR912">
        <v>0</v>
      </c>
      <c r="AS912" t="s">
        <v>3</v>
      </c>
      <c r="AT912">
        <v>104.46</v>
      </c>
      <c r="AU912" t="s">
        <v>24</v>
      </c>
      <c r="AV912">
        <v>1</v>
      </c>
      <c r="AW912">
        <v>2</v>
      </c>
      <c r="AX912">
        <v>76149336</v>
      </c>
      <c r="AY912">
        <v>1</v>
      </c>
      <c r="AZ912">
        <v>0</v>
      </c>
      <c r="BA912">
        <v>927</v>
      </c>
      <c r="BB912">
        <v>0</v>
      </c>
      <c r="BC912">
        <v>0</v>
      </c>
      <c r="BD912">
        <v>0</v>
      </c>
      <c r="BE912">
        <v>0</v>
      </c>
      <c r="BF912">
        <v>0</v>
      </c>
      <c r="BG912">
        <v>0</v>
      </c>
      <c r="BH912">
        <v>0</v>
      </c>
      <c r="BI912">
        <v>0</v>
      </c>
      <c r="BJ912">
        <v>0</v>
      </c>
      <c r="BK912">
        <v>0</v>
      </c>
      <c r="BL912">
        <v>0</v>
      </c>
      <c r="BM912">
        <v>0</v>
      </c>
      <c r="BN912">
        <v>0</v>
      </c>
      <c r="BO912">
        <v>0</v>
      </c>
      <c r="BP912">
        <v>0</v>
      </c>
      <c r="BQ912">
        <v>0</v>
      </c>
      <c r="BR912">
        <v>0</v>
      </c>
      <c r="BS912">
        <v>0</v>
      </c>
      <c r="BT912">
        <v>0</v>
      </c>
      <c r="BU912">
        <v>0</v>
      </c>
      <c r="BV912">
        <v>0</v>
      </c>
      <c r="BW912">
        <v>0</v>
      </c>
      <c r="CX912">
        <f>Y912*Source!I350</f>
        <v>13.094060999999998</v>
      </c>
      <c r="CY912">
        <f>AD912</f>
        <v>8.4600000000000009</v>
      </c>
      <c r="CZ912">
        <f>AH912</f>
        <v>8.4600000000000009</v>
      </c>
      <c r="DA912">
        <f>AL912</f>
        <v>1</v>
      </c>
      <c r="DB912">
        <f>ROUND((ROUND(AT912*CZ912,2)*1.15),6)</f>
        <v>1016.2895</v>
      </c>
      <c r="DC912">
        <f>ROUND((ROUND(AT912*AG912,2)*1.15),6)</f>
        <v>0</v>
      </c>
    </row>
    <row r="913" spans="1:107" x14ac:dyDescent="0.2">
      <c r="A913">
        <f>ROW(Source!A350)</f>
        <v>350</v>
      </c>
      <c r="B913">
        <v>76147894</v>
      </c>
      <c r="C913">
        <v>76149330</v>
      </c>
      <c r="D913">
        <v>121548</v>
      </c>
      <c r="E913">
        <v>1</v>
      </c>
      <c r="F913">
        <v>1</v>
      </c>
      <c r="G913">
        <v>1</v>
      </c>
      <c r="H913">
        <v>1</v>
      </c>
      <c r="I913" t="s">
        <v>30</v>
      </c>
      <c r="J913" t="s">
        <v>3</v>
      </c>
      <c r="K913" t="s">
        <v>628</v>
      </c>
      <c r="L913">
        <v>608254</v>
      </c>
      <c r="N913">
        <v>1013</v>
      </c>
      <c r="O913" t="s">
        <v>629</v>
      </c>
      <c r="P913" t="s">
        <v>629</v>
      </c>
      <c r="Q913">
        <v>1</v>
      </c>
      <c r="W913">
        <v>0</v>
      </c>
      <c r="X913">
        <v>-185737400</v>
      </c>
      <c r="Y913">
        <v>32.820999999999998</v>
      </c>
      <c r="AA913">
        <v>0</v>
      </c>
      <c r="AB913">
        <v>0</v>
      </c>
      <c r="AC913">
        <v>0</v>
      </c>
      <c r="AD913">
        <v>0</v>
      </c>
      <c r="AE913">
        <v>0</v>
      </c>
      <c r="AF913">
        <v>0</v>
      </c>
      <c r="AG913">
        <v>0</v>
      </c>
      <c r="AH913">
        <v>0</v>
      </c>
      <c r="AI913">
        <v>1</v>
      </c>
      <c r="AJ913">
        <v>1</v>
      </c>
      <c r="AK913">
        <v>1</v>
      </c>
      <c r="AL913">
        <v>1</v>
      </c>
      <c r="AN913">
        <v>0</v>
      </c>
      <c r="AO913">
        <v>1</v>
      </c>
      <c r="AP913">
        <v>1</v>
      </c>
      <c r="AQ913">
        <v>0</v>
      </c>
      <c r="AR913">
        <v>0</v>
      </c>
      <c r="AS913" t="s">
        <v>3</v>
      </c>
      <c r="AT913">
        <v>28.54</v>
      </c>
      <c r="AU913" t="s">
        <v>24</v>
      </c>
      <c r="AV913">
        <v>2</v>
      </c>
      <c r="AW913">
        <v>2</v>
      </c>
      <c r="AX913">
        <v>76149337</v>
      </c>
      <c r="AY913">
        <v>1</v>
      </c>
      <c r="AZ913">
        <v>0</v>
      </c>
      <c r="BA913">
        <v>928</v>
      </c>
      <c r="BB913">
        <v>0</v>
      </c>
      <c r="BC913">
        <v>0</v>
      </c>
      <c r="BD913">
        <v>0</v>
      </c>
      <c r="BE913">
        <v>0</v>
      </c>
      <c r="BF913">
        <v>0</v>
      </c>
      <c r="BG913">
        <v>0</v>
      </c>
      <c r="BH913">
        <v>0</v>
      </c>
      <c r="BI913">
        <v>0</v>
      </c>
      <c r="BJ913">
        <v>0</v>
      </c>
      <c r="BK913">
        <v>0</v>
      </c>
      <c r="BL913">
        <v>0</v>
      </c>
      <c r="BM913">
        <v>0</v>
      </c>
      <c r="BN913">
        <v>0</v>
      </c>
      <c r="BO913">
        <v>0</v>
      </c>
      <c r="BP913">
        <v>0</v>
      </c>
      <c r="BQ913">
        <v>0</v>
      </c>
      <c r="BR913">
        <v>0</v>
      </c>
      <c r="BS913">
        <v>0</v>
      </c>
      <c r="BT913">
        <v>0</v>
      </c>
      <c r="BU913">
        <v>0</v>
      </c>
      <c r="BV913">
        <v>0</v>
      </c>
      <c r="BW913">
        <v>0</v>
      </c>
      <c r="CX913">
        <f>Y913*Source!I350</f>
        <v>3.5774889999999999</v>
      </c>
      <c r="CY913">
        <f>AD913</f>
        <v>0</v>
      </c>
      <c r="CZ913">
        <f>AH913</f>
        <v>0</v>
      </c>
      <c r="DA913">
        <f>AL913</f>
        <v>1</v>
      </c>
      <c r="DB913">
        <f>ROUND((ROUND(AT913*CZ913,2)*1.15),6)</f>
        <v>0</v>
      </c>
      <c r="DC913">
        <f>ROUND((ROUND(AT913*AG913,2)*1.15),6)</f>
        <v>0</v>
      </c>
    </row>
    <row r="914" spans="1:107" x14ac:dyDescent="0.2">
      <c r="A914">
        <f>ROW(Source!A350)</f>
        <v>350</v>
      </c>
      <c r="B914">
        <v>76147894</v>
      </c>
      <c r="C914">
        <v>76149330</v>
      </c>
      <c r="D914">
        <v>48975728</v>
      </c>
      <c r="E914">
        <v>1</v>
      </c>
      <c r="F914">
        <v>1</v>
      </c>
      <c r="G914">
        <v>1</v>
      </c>
      <c r="H914">
        <v>2</v>
      </c>
      <c r="I914" t="s">
        <v>772</v>
      </c>
      <c r="J914" t="s">
        <v>773</v>
      </c>
      <c r="K914" t="s">
        <v>774</v>
      </c>
      <c r="L914">
        <v>1368</v>
      </c>
      <c r="N914">
        <v>1011</v>
      </c>
      <c r="O914" t="s">
        <v>633</v>
      </c>
      <c r="P914" t="s">
        <v>633</v>
      </c>
      <c r="Q914">
        <v>1</v>
      </c>
      <c r="W914">
        <v>0</v>
      </c>
      <c r="X914">
        <v>-373642165</v>
      </c>
      <c r="Y914">
        <v>32.820999999999998</v>
      </c>
      <c r="AA914">
        <v>0</v>
      </c>
      <c r="AB914">
        <v>100.1</v>
      </c>
      <c r="AC914">
        <v>13.5</v>
      </c>
      <c r="AD914">
        <v>0</v>
      </c>
      <c r="AE914">
        <v>0</v>
      </c>
      <c r="AF914">
        <v>100.1</v>
      </c>
      <c r="AG914">
        <v>13.5</v>
      </c>
      <c r="AH914">
        <v>0</v>
      </c>
      <c r="AI914">
        <v>1</v>
      </c>
      <c r="AJ914">
        <v>1</v>
      </c>
      <c r="AK914">
        <v>1</v>
      </c>
      <c r="AL914">
        <v>1</v>
      </c>
      <c r="AN914">
        <v>0</v>
      </c>
      <c r="AO914">
        <v>1</v>
      </c>
      <c r="AP914">
        <v>1</v>
      </c>
      <c r="AQ914">
        <v>0</v>
      </c>
      <c r="AR914">
        <v>0</v>
      </c>
      <c r="AS914" t="s">
        <v>3</v>
      </c>
      <c r="AT914">
        <v>28.54</v>
      </c>
      <c r="AU914" t="s">
        <v>24</v>
      </c>
      <c r="AV914">
        <v>0</v>
      </c>
      <c r="AW914">
        <v>2</v>
      </c>
      <c r="AX914">
        <v>76149338</v>
      </c>
      <c r="AY914">
        <v>1</v>
      </c>
      <c r="AZ914">
        <v>0</v>
      </c>
      <c r="BA914">
        <v>929</v>
      </c>
      <c r="BB914">
        <v>0</v>
      </c>
      <c r="BC914">
        <v>0</v>
      </c>
      <c r="BD914">
        <v>0</v>
      </c>
      <c r="BE914">
        <v>0</v>
      </c>
      <c r="BF914">
        <v>0</v>
      </c>
      <c r="BG914">
        <v>0</v>
      </c>
      <c r="BH914">
        <v>0</v>
      </c>
      <c r="BI914">
        <v>0</v>
      </c>
      <c r="BJ914">
        <v>0</v>
      </c>
      <c r="BK914">
        <v>0</v>
      </c>
      <c r="BL914">
        <v>0</v>
      </c>
      <c r="BM914">
        <v>0</v>
      </c>
      <c r="BN914">
        <v>0</v>
      </c>
      <c r="BO914">
        <v>0</v>
      </c>
      <c r="BP914">
        <v>0</v>
      </c>
      <c r="BQ914">
        <v>0</v>
      </c>
      <c r="BR914">
        <v>0</v>
      </c>
      <c r="BS914">
        <v>0</v>
      </c>
      <c r="BT914">
        <v>0</v>
      </c>
      <c r="BU914">
        <v>0</v>
      </c>
      <c r="BV914">
        <v>0</v>
      </c>
      <c r="BW914">
        <v>0</v>
      </c>
      <c r="CX914">
        <f>Y914*Source!I350</f>
        <v>3.5774889999999999</v>
      </c>
      <c r="CY914">
        <f>AB914</f>
        <v>100.1</v>
      </c>
      <c r="CZ914">
        <f>AF914</f>
        <v>100.1</v>
      </c>
      <c r="DA914">
        <f>AJ914</f>
        <v>1</v>
      </c>
      <c r="DB914">
        <f>ROUND((ROUND(AT914*CZ914,2)*1.15),6)</f>
        <v>3285.3775000000001</v>
      </c>
      <c r="DC914">
        <f>ROUND((ROUND(AT914*AG914,2)*1.15),6)</f>
        <v>443.08350000000002</v>
      </c>
    </row>
    <row r="915" spans="1:107" x14ac:dyDescent="0.2">
      <c r="A915">
        <f>ROW(Source!A350)</f>
        <v>350</v>
      </c>
      <c r="B915">
        <v>76147894</v>
      </c>
      <c r="C915">
        <v>76149330</v>
      </c>
      <c r="D915">
        <v>48900465</v>
      </c>
      <c r="E915">
        <v>1</v>
      </c>
      <c r="F915">
        <v>1</v>
      </c>
      <c r="G915">
        <v>1</v>
      </c>
      <c r="H915">
        <v>3</v>
      </c>
      <c r="I915" t="s">
        <v>775</v>
      </c>
      <c r="J915" t="s">
        <v>776</v>
      </c>
      <c r="K915" t="s">
        <v>777</v>
      </c>
      <c r="L915">
        <v>1348</v>
      </c>
      <c r="N915">
        <v>1009</v>
      </c>
      <c r="O915" t="s">
        <v>362</v>
      </c>
      <c r="P915" t="s">
        <v>362</v>
      </c>
      <c r="Q915">
        <v>1000</v>
      </c>
      <c r="W915">
        <v>0</v>
      </c>
      <c r="X915">
        <v>1575914215</v>
      </c>
      <c r="Y915">
        <v>8.0000000000000004E-4</v>
      </c>
      <c r="AA915">
        <v>4770</v>
      </c>
      <c r="AB915">
        <v>0</v>
      </c>
      <c r="AC915">
        <v>0</v>
      </c>
      <c r="AD915">
        <v>0</v>
      </c>
      <c r="AE915">
        <v>4770</v>
      </c>
      <c r="AF915">
        <v>0</v>
      </c>
      <c r="AG915">
        <v>0</v>
      </c>
      <c r="AH915">
        <v>0</v>
      </c>
      <c r="AI915">
        <v>1</v>
      </c>
      <c r="AJ915">
        <v>1</v>
      </c>
      <c r="AK915">
        <v>1</v>
      </c>
      <c r="AL915">
        <v>1</v>
      </c>
      <c r="AN915">
        <v>0</v>
      </c>
      <c r="AO915">
        <v>1</v>
      </c>
      <c r="AP915">
        <v>0</v>
      </c>
      <c r="AQ915">
        <v>0</v>
      </c>
      <c r="AR915">
        <v>0</v>
      </c>
      <c r="AS915" t="s">
        <v>3</v>
      </c>
      <c r="AT915">
        <v>8.0000000000000004E-4</v>
      </c>
      <c r="AU915" t="s">
        <v>3</v>
      </c>
      <c r="AV915">
        <v>0</v>
      </c>
      <c r="AW915">
        <v>2</v>
      </c>
      <c r="AX915">
        <v>76149339</v>
      </c>
      <c r="AY915">
        <v>1</v>
      </c>
      <c r="AZ915">
        <v>0</v>
      </c>
      <c r="BA915">
        <v>930</v>
      </c>
      <c r="BB915">
        <v>0</v>
      </c>
      <c r="BC915">
        <v>0</v>
      </c>
      <c r="BD915">
        <v>0</v>
      </c>
      <c r="BE915">
        <v>0</v>
      </c>
      <c r="BF915">
        <v>0</v>
      </c>
      <c r="BG915">
        <v>0</v>
      </c>
      <c r="BH915">
        <v>0</v>
      </c>
      <c r="BI915">
        <v>0</v>
      </c>
      <c r="BJ915">
        <v>0</v>
      </c>
      <c r="BK915">
        <v>0</v>
      </c>
      <c r="BL915">
        <v>0</v>
      </c>
      <c r="BM915">
        <v>0</v>
      </c>
      <c r="BN915">
        <v>0</v>
      </c>
      <c r="BO915">
        <v>0</v>
      </c>
      <c r="BP915">
        <v>0</v>
      </c>
      <c r="BQ915">
        <v>0</v>
      </c>
      <c r="BR915">
        <v>0</v>
      </c>
      <c r="BS915">
        <v>0</v>
      </c>
      <c r="BT915">
        <v>0</v>
      </c>
      <c r="BU915">
        <v>0</v>
      </c>
      <c r="BV915">
        <v>0</v>
      </c>
      <c r="BW915">
        <v>0</v>
      </c>
      <c r="CX915">
        <f>Y915*Source!I350</f>
        <v>8.7200000000000005E-5</v>
      </c>
      <c r="CY915">
        <f>AA915</f>
        <v>4770</v>
      </c>
      <c r="CZ915">
        <f>AE915</f>
        <v>4770</v>
      </c>
      <c r="DA915">
        <f>AI915</f>
        <v>1</v>
      </c>
      <c r="DB915">
        <f>ROUND(ROUND(AT915*CZ915,2),6)</f>
        <v>3.82</v>
      </c>
      <c r="DC915">
        <f>ROUND(ROUND(AT915*AG915,2),6)</f>
        <v>0</v>
      </c>
    </row>
    <row r="916" spans="1:107" x14ac:dyDescent="0.2">
      <c r="A916">
        <f>ROW(Source!A350)</f>
        <v>350</v>
      </c>
      <c r="B916">
        <v>76147894</v>
      </c>
      <c r="C916">
        <v>76149330</v>
      </c>
      <c r="D916">
        <v>48908322</v>
      </c>
      <c r="E916">
        <v>1</v>
      </c>
      <c r="F916">
        <v>1</v>
      </c>
      <c r="G916">
        <v>1</v>
      </c>
      <c r="H916">
        <v>3</v>
      </c>
      <c r="I916" t="s">
        <v>778</v>
      </c>
      <c r="J916" t="s">
        <v>779</v>
      </c>
      <c r="K916" t="s">
        <v>780</v>
      </c>
      <c r="L916">
        <v>1339</v>
      </c>
      <c r="N916">
        <v>1007</v>
      </c>
      <c r="O916" t="s">
        <v>643</v>
      </c>
      <c r="P916" t="s">
        <v>643</v>
      </c>
      <c r="Q916">
        <v>1</v>
      </c>
      <c r="W916">
        <v>0</v>
      </c>
      <c r="X916">
        <v>-1688015440</v>
      </c>
      <c r="Y916">
        <v>0.08</v>
      </c>
      <c r="AA916">
        <v>802.46</v>
      </c>
      <c r="AB916">
        <v>0</v>
      </c>
      <c r="AC916">
        <v>0</v>
      </c>
      <c r="AD916">
        <v>0</v>
      </c>
      <c r="AE916">
        <v>802.46</v>
      </c>
      <c r="AF916">
        <v>0</v>
      </c>
      <c r="AG916">
        <v>0</v>
      </c>
      <c r="AH916">
        <v>0</v>
      </c>
      <c r="AI916">
        <v>1</v>
      </c>
      <c r="AJ916">
        <v>1</v>
      </c>
      <c r="AK916">
        <v>1</v>
      </c>
      <c r="AL916">
        <v>1</v>
      </c>
      <c r="AN916">
        <v>0</v>
      </c>
      <c r="AO916">
        <v>1</v>
      </c>
      <c r="AP916">
        <v>0</v>
      </c>
      <c r="AQ916">
        <v>0</v>
      </c>
      <c r="AR916">
        <v>0</v>
      </c>
      <c r="AS916" t="s">
        <v>3</v>
      </c>
      <c r="AT916">
        <v>0.08</v>
      </c>
      <c r="AU916" t="s">
        <v>3</v>
      </c>
      <c r="AV916">
        <v>0</v>
      </c>
      <c r="AW916">
        <v>2</v>
      </c>
      <c r="AX916">
        <v>76149340</v>
      </c>
      <c r="AY916">
        <v>1</v>
      </c>
      <c r="AZ916">
        <v>0</v>
      </c>
      <c r="BA916">
        <v>931</v>
      </c>
      <c r="BB916">
        <v>0</v>
      </c>
      <c r="BC916">
        <v>0</v>
      </c>
      <c r="BD916">
        <v>0</v>
      </c>
      <c r="BE916">
        <v>0</v>
      </c>
      <c r="BF916">
        <v>0</v>
      </c>
      <c r="BG916">
        <v>0</v>
      </c>
      <c r="BH916">
        <v>0</v>
      </c>
      <c r="BI916">
        <v>0</v>
      </c>
      <c r="BJ916">
        <v>0</v>
      </c>
      <c r="BK916">
        <v>0</v>
      </c>
      <c r="BL916">
        <v>0</v>
      </c>
      <c r="BM916">
        <v>0</v>
      </c>
      <c r="BN916">
        <v>0</v>
      </c>
      <c r="BO916">
        <v>0</v>
      </c>
      <c r="BP916">
        <v>0</v>
      </c>
      <c r="BQ916">
        <v>0</v>
      </c>
      <c r="BR916">
        <v>0</v>
      </c>
      <c r="BS916">
        <v>0</v>
      </c>
      <c r="BT916">
        <v>0</v>
      </c>
      <c r="BU916">
        <v>0</v>
      </c>
      <c r="BV916">
        <v>0</v>
      </c>
      <c r="BW916">
        <v>0</v>
      </c>
      <c r="CX916">
        <f>Y916*Source!I350</f>
        <v>8.7200000000000003E-3</v>
      </c>
      <c r="CY916">
        <f>AA916</f>
        <v>802.46</v>
      </c>
      <c r="CZ916">
        <f>AE916</f>
        <v>802.46</v>
      </c>
      <c r="DA916">
        <f>AI916</f>
        <v>1</v>
      </c>
      <c r="DB916">
        <f>ROUND(ROUND(AT916*CZ916,2),6)</f>
        <v>64.2</v>
      </c>
      <c r="DC916">
        <f>ROUND(ROUND(AT916*AG916,2),6)</f>
        <v>0</v>
      </c>
    </row>
    <row r="917" spans="1:107" x14ac:dyDescent="0.2">
      <c r="A917">
        <f>ROW(Source!A353)</f>
        <v>353</v>
      </c>
      <c r="B917">
        <v>76147896</v>
      </c>
      <c r="C917">
        <v>76149343</v>
      </c>
      <c r="D917">
        <v>42326370</v>
      </c>
      <c r="E917">
        <v>1</v>
      </c>
      <c r="F917">
        <v>1</v>
      </c>
      <c r="G917">
        <v>1</v>
      </c>
      <c r="H917">
        <v>1</v>
      </c>
      <c r="I917" t="s">
        <v>662</v>
      </c>
      <c r="J917" t="s">
        <v>3</v>
      </c>
      <c r="K917" t="s">
        <v>663</v>
      </c>
      <c r="L917">
        <v>1369</v>
      </c>
      <c r="N917">
        <v>1013</v>
      </c>
      <c r="O917" t="s">
        <v>623</v>
      </c>
      <c r="P917" t="s">
        <v>623</v>
      </c>
      <c r="Q917">
        <v>1</v>
      </c>
      <c r="W917">
        <v>0</v>
      </c>
      <c r="X917">
        <v>489703996</v>
      </c>
      <c r="Y917">
        <v>11.407999999999999</v>
      </c>
      <c r="AA917">
        <v>0</v>
      </c>
      <c r="AB917">
        <v>0</v>
      </c>
      <c r="AC917">
        <v>0</v>
      </c>
      <c r="AD917">
        <v>9.6199999999999992</v>
      </c>
      <c r="AE917">
        <v>0</v>
      </c>
      <c r="AF917">
        <v>0</v>
      </c>
      <c r="AG917">
        <v>0</v>
      </c>
      <c r="AH917">
        <v>9.6199999999999992</v>
      </c>
      <c r="AI917">
        <v>1</v>
      </c>
      <c r="AJ917">
        <v>1</v>
      </c>
      <c r="AK917">
        <v>1</v>
      </c>
      <c r="AL917">
        <v>1</v>
      </c>
      <c r="AN917">
        <v>0</v>
      </c>
      <c r="AO917">
        <v>1</v>
      </c>
      <c r="AP917">
        <v>1</v>
      </c>
      <c r="AQ917">
        <v>0</v>
      </c>
      <c r="AR917">
        <v>0</v>
      </c>
      <c r="AS917" t="s">
        <v>3</v>
      </c>
      <c r="AT917">
        <v>9.92</v>
      </c>
      <c r="AU917" t="s">
        <v>24</v>
      </c>
      <c r="AV917">
        <v>1</v>
      </c>
      <c r="AW917">
        <v>2</v>
      </c>
      <c r="AX917">
        <v>76149354</v>
      </c>
      <c r="AY917">
        <v>1</v>
      </c>
      <c r="AZ917">
        <v>0</v>
      </c>
      <c r="BA917">
        <v>933</v>
      </c>
      <c r="BB917">
        <v>0</v>
      </c>
      <c r="BC917">
        <v>0</v>
      </c>
      <c r="BD917">
        <v>0</v>
      </c>
      <c r="BE917">
        <v>0</v>
      </c>
      <c r="BF917">
        <v>0</v>
      </c>
      <c r="BG917">
        <v>0</v>
      </c>
      <c r="BH917">
        <v>0</v>
      </c>
      <c r="BI917">
        <v>0</v>
      </c>
      <c r="BJ917">
        <v>0</v>
      </c>
      <c r="BK917">
        <v>0</v>
      </c>
      <c r="BL917">
        <v>0</v>
      </c>
      <c r="BM917">
        <v>0</v>
      </c>
      <c r="BN917">
        <v>0</v>
      </c>
      <c r="BO917">
        <v>0</v>
      </c>
      <c r="BP917">
        <v>0</v>
      </c>
      <c r="BQ917">
        <v>0</v>
      </c>
      <c r="BR917">
        <v>0</v>
      </c>
      <c r="BS917">
        <v>0</v>
      </c>
      <c r="BT917">
        <v>0</v>
      </c>
      <c r="BU917">
        <v>0</v>
      </c>
      <c r="BV917">
        <v>0</v>
      </c>
      <c r="BW917">
        <v>0</v>
      </c>
      <c r="CX917">
        <f>Y917*Source!I353</f>
        <v>12.43472</v>
      </c>
      <c r="CY917">
        <f>AD917</f>
        <v>9.6199999999999992</v>
      </c>
      <c r="CZ917">
        <f>AH917</f>
        <v>9.6199999999999992</v>
      </c>
      <c r="DA917">
        <f>AL917</f>
        <v>1</v>
      </c>
      <c r="DB917">
        <f t="shared" ref="DB917:DB922" si="135">ROUND((ROUND(AT917*CZ917,2)*1.15),6)</f>
        <v>109.7445</v>
      </c>
      <c r="DC917">
        <f t="shared" ref="DC917:DC922" si="136">ROUND((ROUND(AT917*AG917,2)*1.15),6)</f>
        <v>0</v>
      </c>
    </row>
    <row r="918" spans="1:107" x14ac:dyDescent="0.2">
      <c r="A918">
        <f>ROW(Source!A353)</f>
        <v>353</v>
      </c>
      <c r="B918">
        <v>76147896</v>
      </c>
      <c r="C918">
        <v>76149343</v>
      </c>
      <c r="D918">
        <v>121548</v>
      </c>
      <c r="E918">
        <v>1</v>
      </c>
      <c r="F918">
        <v>1</v>
      </c>
      <c r="G918">
        <v>1</v>
      </c>
      <c r="H918">
        <v>1</v>
      </c>
      <c r="I918" t="s">
        <v>30</v>
      </c>
      <c r="J918" t="s">
        <v>3</v>
      </c>
      <c r="K918" t="s">
        <v>628</v>
      </c>
      <c r="L918">
        <v>608254</v>
      </c>
      <c r="N918">
        <v>1013</v>
      </c>
      <c r="O918" t="s">
        <v>629</v>
      </c>
      <c r="P918" t="s">
        <v>629</v>
      </c>
      <c r="Q918">
        <v>1</v>
      </c>
      <c r="W918">
        <v>0</v>
      </c>
      <c r="X918">
        <v>-185737400</v>
      </c>
      <c r="Y918">
        <v>0.22999999999999998</v>
      </c>
      <c r="AA918">
        <v>0</v>
      </c>
      <c r="AB918">
        <v>0</v>
      </c>
      <c r="AC918">
        <v>0</v>
      </c>
      <c r="AD918">
        <v>0</v>
      </c>
      <c r="AE918">
        <v>0</v>
      </c>
      <c r="AF918">
        <v>0</v>
      </c>
      <c r="AG918">
        <v>0</v>
      </c>
      <c r="AH918">
        <v>0</v>
      </c>
      <c r="AI918">
        <v>1</v>
      </c>
      <c r="AJ918">
        <v>1</v>
      </c>
      <c r="AK918">
        <v>1</v>
      </c>
      <c r="AL918">
        <v>1</v>
      </c>
      <c r="AN918">
        <v>0</v>
      </c>
      <c r="AO918">
        <v>1</v>
      </c>
      <c r="AP918">
        <v>1</v>
      </c>
      <c r="AQ918">
        <v>0</v>
      </c>
      <c r="AR918">
        <v>0</v>
      </c>
      <c r="AS918" t="s">
        <v>3</v>
      </c>
      <c r="AT918">
        <v>0.2</v>
      </c>
      <c r="AU918" t="s">
        <v>24</v>
      </c>
      <c r="AV918">
        <v>2</v>
      </c>
      <c r="AW918">
        <v>2</v>
      </c>
      <c r="AX918">
        <v>76149355</v>
      </c>
      <c r="AY918">
        <v>1</v>
      </c>
      <c r="AZ918">
        <v>0</v>
      </c>
      <c r="BA918">
        <v>934</v>
      </c>
      <c r="BB918">
        <v>0</v>
      </c>
      <c r="BC918">
        <v>0</v>
      </c>
      <c r="BD918">
        <v>0</v>
      </c>
      <c r="BE918">
        <v>0</v>
      </c>
      <c r="BF918">
        <v>0</v>
      </c>
      <c r="BG918">
        <v>0</v>
      </c>
      <c r="BH918">
        <v>0</v>
      </c>
      <c r="BI918">
        <v>0</v>
      </c>
      <c r="BJ918">
        <v>0</v>
      </c>
      <c r="BK918">
        <v>0</v>
      </c>
      <c r="BL918">
        <v>0</v>
      </c>
      <c r="BM918">
        <v>0</v>
      </c>
      <c r="BN918">
        <v>0</v>
      </c>
      <c r="BO918">
        <v>0</v>
      </c>
      <c r="BP918">
        <v>0</v>
      </c>
      <c r="BQ918">
        <v>0</v>
      </c>
      <c r="BR918">
        <v>0</v>
      </c>
      <c r="BS918">
        <v>0</v>
      </c>
      <c r="BT918">
        <v>0</v>
      </c>
      <c r="BU918">
        <v>0</v>
      </c>
      <c r="BV918">
        <v>0</v>
      </c>
      <c r="BW918">
        <v>0</v>
      </c>
      <c r="CX918">
        <f>Y918*Source!I353</f>
        <v>0.25069999999999998</v>
      </c>
      <c r="CY918">
        <f>AD918</f>
        <v>0</v>
      </c>
      <c r="CZ918">
        <f>AH918</f>
        <v>0</v>
      </c>
      <c r="DA918">
        <f>AL918</f>
        <v>1</v>
      </c>
      <c r="DB918">
        <f t="shared" si="135"/>
        <v>0</v>
      </c>
      <c r="DC918">
        <f t="shared" si="136"/>
        <v>0</v>
      </c>
    </row>
    <row r="919" spans="1:107" x14ac:dyDescent="0.2">
      <c r="A919">
        <f>ROW(Source!A353)</f>
        <v>353</v>
      </c>
      <c r="B919">
        <v>76147896</v>
      </c>
      <c r="C919">
        <v>76149343</v>
      </c>
      <c r="D919">
        <v>48975304</v>
      </c>
      <c r="E919">
        <v>1</v>
      </c>
      <c r="F919">
        <v>1</v>
      </c>
      <c r="G919">
        <v>1</v>
      </c>
      <c r="H919">
        <v>2</v>
      </c>
      <c r="I919" t="s">
        <v>664</v>
      </c>
      <c r="J919" t="s">
        <v>665</v>
      </c>
      <c r="K919" t="s">
        <v>666</v>
      </c>
      <c r="L919">
        <v>1368</v>
      </c>
      <c r="N919">
        <v>1011</v>
      </c>
      <c r="O919" t="s">
        <v>633</v>
      </c>
      <c r="P919" t="s">
        <v>633</v>
      </c>
      <c r="Q919">
        <v>1</v>
      </c>
      <c r="W919">
        <v>0</v>
      </c>
      <c r="X919">
        <v>-1000709144</v>
      </c>
      <c r="Y919">
        <v>0.22999999999999998</v>
      </c>
      <c r="AA919">
        <v>0</v>
      </c>
      <c r="AB919">
        <v>134.65</v>
      </c>
      <c r="AC919">
        <v>13.5</v>
      </c>
      <c r="AD919">
        <v>0</v>
      </c>
      <c r="AE919">
        <v>0</v>
      </c>
      <c r="AF919">
        <v>134.65</v>
      </c>
      <c r="AG919">
        <v>13.5</v>
      </c>
      <c r="AH919">
        <v>0</v>
      </c>
      <c r="AI919">
        <v>1</v>
      </c>
      <c r="AJ919">
        <v>1</v>
      </c>
      <c r="AK919">
        <v>1</v>
      </c>
      <c r="AL919">
        <v>1</v>
      </c>
      <c r="AN919">
        <v>0</v>
      </c>
      <c r="AO919">
        <v>1</v>
      </c>
      <c r="AP919">
        <v>1</v>
      </c>
      <c r="AQ919">
        <v>0</v>
      </c>
      <c r="AR919">
        <v>0</v>
      </c>
      <c r="AS919" t="s">
        <v>3</v>
      </c>
      <c r="AT919">
        <v>0.2</v>
      </c>
      <c r="AU919" t="s">
        <v>24</v>
      </c>
      <c r="AV919">
        <v>0</v>
      </c>
      <c r="AW919">
        <v>2</v>
      </c>
      <c r="AX919">
        <v>76149356</v>
      </c>
      <c r="AY919">
        <v>1</v>
      </c>
      <c r="AZ919">
        <v>0</v>
      </c>
      <c r="BA919">
        <v>935</v>
      </c>
      <c r="BB919">
        <v>0</v>
      </c>
      <c r="BC919">
        <v>0</v>
      </c>
      <c r="BD919">
        <v>0</v>
      </c>
      <c r="BE919">
        <v>0</v>
      </c>
      <c r="BF919">
        <v>0</v>
      </c>
      <c r="BG919">
        <v>0</v>
      </c>
      <c r="BH919">
        <v>0</v>
      </c>
      <c r="BI919">
        <v>0</v>
      </c>
      <c r="BJ919">
        <v>0</v>
      </c>
      <c r="BK919">
        <v>0</v>
      </c>
      <c r="BL919">
        <v>0</v>
      </c>
      <c r="BM919">
        <v>0</v>
      </c>
      <c r="BN919">
        <v>0</v>
      </c>
      <c r="BO919">
        <v>0</v>
      </c>
      <c r="BP919">
        <v>0</v>
      </c>
      <c r="BQ919">
        <v>0</v>
      </c>
      <c r="BR919">
        <v>0</v>
      </c>
      <c r="BS919">
        <v>0</v>
      </c>
      <c r="BT919">
        <v>0</v>
      </c>
      <c r="BU919">
        <v>0</v>
      </c>
      <c r="BV919">
        <v>0</v>
      </c>
      <c r="BW919">
        <v>0</v>
      </c>
      <c r="CX919">
        <f>Y919*Source!I353</f>
        <v>0.25069999999999998</v>
      </c>
      <c r="CY919">
        <f>AB919</f>
        <v>134.65</v>
      </c>
      <c r="CZ919">
        <f>AF919</f>
        <v>134.65</v>
      </c>
      <c r="DA919">
        <f>AJ919</f>
        <v>1</v>
      </c>
      <c r="DB919">
        <f t="shared" si="135"/>
        <v>30.9695</v>
      </c>
      <c r="DC919">
        <f t="shared" si="136"/>
        <v>3.105</v>
      </c>
    </row>
    <row r="920" spans="1:107" x14ac:dyDescent="0.2">
      <c r="A920">
        <f>ROW(Source!A353)</f>
        <v>353</v>
      </c>
      <c r="B920">
        <v>76147896</v>
      </c>
      <c r="C920">
        <v>76149343</v>
      </c>
      <c r="D920">
        <v>48975402</v>
      </c>
      <c r="E920">
        <v>1</v>
      </c>
      <c r="F920">
        <v>1</v>
      </c>
      <c r="G920">
        <v>1</v>
      </c>
      <c r="H920">
        <v>2</v>
      </c>
      <c r="I920" t="s">
        <v>667</v>
      </c>
      <c r="J920" t="s">
        <v>668</v>
      </c>
      <c r="K920" t="s">
        <v>669</v>
      </c>
      <c r="L920">
        <v>1368</v>
      </c>
      <c r="N920">
        <v>1011</v>
      </c>
      <c r="O920" t="s">
        <v>633</v>
      </c>
      <c r="P920" t="s">
        <v>633</v>
      </c>
      <c r="Q920">
        <v>1</v>
      </c>
      <c r="W920">
        <v>0</v>
      </c>
      <c r="X920">
        <v>2115864394</v>
      </c>
      <c r="Y920">
        <v>2.76</v>
      </c>
      <c r="AA920">
        <v>0</v>
      </c>
      <c r="AB920">
        <v>0.9</v>
      </c>
      <c r="AC920">
        <v>0</v>
      </c>
      <c r="AD920">
        <v>0</v>
      </c>
      <c r="AE920">
        <v>0</v>
      </c>
      <c r="AF920">
        <v>0.9</v>
      </c>
      <c r="AG920">
        <v>0</v>
      </c>
      <c r="AH920">
        <v>0</v>
      </c>
      <c r="AI920">
        <v>1</v>
      </c>
      <c r="AJ920">
        <v>1</v>
      </c>
      <c r="AK920">
        <v>1</v>
      </c>
      <c r="AL920">
        <v>1</v>
      </c>
      <c r="AN920">
        <v>0</v>
      </c>
      <c r="AO920">
        <v>1</v>
      </c>
      <c r="AP920">
        <v>1</v>
      </c>
      <c r="AQ920">
        <v>0</v>
      </c>
      <c r="AR920">
        <v>0</v>
      </c>
      <c r="AS920" t="s">
        <v>3</v>
      </c>
      <c r="AT920">
        <v>2.4</v>
      </c>
      <c r="AU920" t="s">
        <v>24</v>
      </c>
      <c r="AV920">
        <v>0</v>
      </c>
      <c r="AW920">
        <v>2</v>
      </c>
      <c r="AX920">
        <v>76149357</v>
      </c>
      <c r="AY920">
        <v>1</v>
      </c>
      <c r="AZ920">
        <v>0</v>
      </c>
      <c r="BA920">
        <v>936</v>
      </c>
      <c r="BB920">
        <v>0</v>
      </c>
      <c r="BC920">
        <v>0</v>
      </c>
      <c r="BD920">
        <v>0</v>
      </c>
      <c r="BE920">
        <v>0</v>
      </c>
      <c r="BF920">
        <v>0</v>
      </c>
      <c r="BG920">
        <v>0</v>
      </c>
      <c r="BH920">
        <v>0</v>
      </c>
      <c r="BI920">
        <v>0</v>
      </c>
      <c r="BJ920">
        <v>0</v>
      </c>
      <c r="BK920">
        <v>0</v>
      </c>
      <c r="BL920">
        <v>0</v>
      </c>
      <c r="BM920">
        <v>0</v>
      </c>
      <c r="BN920">
        <v>0</v>
      </c>
      <c r="BO920">
        <v>0</v>
      </c>
      <c r="BP920">
        <v>0</v>
      </c>
      <c r="BQ920">
        <v>0</v>
      </c>
      <c r="BR920">
        <v>0</v>
      </c>
      <c r="BS920">
        <v>0</v>
      </c>
      <c r="BT920">
        <v>0</v>
      </c>
      <c r="BU920">
        <v>0</v>
      </c>
      <c r="BV920">
        <v>0</v>
      </c>
      <c r="BW920">
        <v>0</v>
      </c>
      <c r="CX920">
        <f>Y920*Source!I353</f>
        <v>3.0084</v>
      </c>
      <c r="CY920">
        <f>AB920</f>
        <v>0.9</v>
      </c>
      <c r="CZ920">
        <f>AF920</f>
        <v>0.9</v>
      </c>
      <c r="DA920">
        <f>AJ920</f>
        <v>1</v>
      </c>
      <c r="DB920">
        <f t="shared" si="135"/>
        <v>2.484</v>
      </c>
      <c r="DC920">
        <f t="shared" si="136"/>
        <v>0</v>
      </c>
    </row>
    <row r="921" spans="1:107" x14ac:dyDescent="0.2">
      <c r="A921">
        <f>ROW(Source!A353)</f>
        <v>353</v>
      </c>
      <c r="B921">
        <v>76147896</v>
      </c>
      <c r="C921">
        <v>76149343</v>
      </c>
      <c r="D921">
        <v>48975416</v>
      </c>
      <c r="E921">
        <v>1</v>
      </c>
      <c r="F921">
        <v>1</v>
      </c>
      <c r="G921">
        <v>1</v>
      </c>
      <c r="H921">
        <v>2</v>
      </c>
      <c r="I921" t="s">
        <v>781</v>
      </c>
      <c r="J921" t="s">
        <v>782</v>
      </c>
      <c r="K921" t="s">
        <v>783</v>
      </c>
      <c r="L921">
        <v>1368</v>
      </c>
      <c r="N921">
        <v>1011</v>
      </c>
      <c r="O921" t="s">
        <v>633</v>
      </c>
      <c r="P921" t="s">
        <v>633</v>
      </c>
      <c r="Q921">
        <v>1</v>
      </c>
      <c r="W921">
        <v>0</v>
      </c>
      <c r="X921">
        <v>420715911</v>
      </c>
      <c r="Y921">
        <v>2.76</v>
      </c>
      <c r="AA921">
        <v>0</v>
      </c>
      <c r="AB921">
        <v>3.28</v>
      </c>
      <c r="AC921">
        <v>0</v>
      </c>
      <c r="AD921">
        <v>0</v>
      </c>
      <c r="AE921">
        <v>0</v>
      </c>
      <c r="AF921">
        <v>3.28</v>
      </c>
      <c r="AG921">
        <v>0</v>
      </c>
      <c r="AH921">
        <v>0</v>
      </c>
      <c r="AI921">
        <v>1</v>
      </c>
      <c r="AJ921">
        <v>1</v>
      </c>
      <c r="AK921">
        <v>1</v>
      </c>
      <c r="AL921">
        <v>1</v>
      </c>
      <c r="AN921">
        <v>0</v>
      </c>
      <c r="AO921">
        <v>1</v>
      </c>
      <c r="AP921">
        <v>1</v>
      </c>
      <c r="AQ921">
        <v>0</v>
      </c>
      <c r="AR921">
        <v>0</v>
      </c>
      <c r="AS921" t="s">
        <v>3</v>
      </c>
      <c r="AT921">
        <v>2.4</v>
      </c>
      <c r="AU921" t="s">
        <v>24</v>
      </c>
      <c r="AV921">
        <v>0</v>
      </c>
      <c r="AW921">
        <v>2</v>
      </c>
      <c r="AX921">
        <v>76149358</v>
      </c>
      <c r="AY921">
        <v>1</v>
      </c>
      <c r="AZ921">
        <v>0</v>
      </c>
      <c r="BA921">
        <v>937</v>
      </c>
      <c r="BB921">
        <v>0</v>
      </c>
      <c r="BC921">
        <v>0</v>
      </c>
      <c r="BD921">
        <v>0</v>
      </c>
      <c r="BE921">
        <v>0</v>
      </c>
      <c r="BF921">
        <v>0</v>
      </c>
      <c r="BG921">
        <v>0</v>
      </c>
      <c r="BH921">
        <v>0</v>
      </c>
      <c r="BI921">
        <v>0</v>
      </c>
      <c r="BJ921">
        <v>0</v>
      </c>
      <c r="BK921">
        <v>0</v>
      </c>
      <c r="BL921">
        <v>0</v>
      </c>
      <c r="BM921">
        <v>0</v>
      </c>
      <c r="BN921">
        <v>0</v>
      </c>
      <c r="BO921">
        <v>0</v>
      </c>
      <c r="BP921">
        <v>0</v>
      </c>
      <c r="BQ921">
        <v>0</v>
      </c>
      <c r="BR921">
        <v>0</v>
      </c>
      <c r="BS921">
        <v>0</v>
      </c>
      <c r="BT921">
        <v>0</v>
      </c>
      <c r="BU921">
        <v>0</v>
      </c>
      <c r="BV921">
        <v>0</v>
      </c>
      <c r="BW921">
        <v>0</v>
      </c>
      <c r="CX921">
        <f>Y921*Source!I353</f>
        <v>3.0084</v>
      </c>
      <c r="CY921">
        <f>AB921</f>
        <v>3.28</v>
      </c>
      <c r="CZ921">
        <f>AF921</f>
        <v>3.28</v>
      </c>
      <c r="DA921">
        <f>AJ921</f>
        <v>1</v>
      </c>
      <c r="DB921">
        <f t="shared" si="135"/>
        <v>9.0504999999999995</v>
      </c>
      <c r="DC921">
        <f t="shared" si="136"/>
        <v>0</v>
      </c>
    </row>
    <row r="922" spans="1:107" x14ac:dyDescent="0.2">
      <c r="A922">
        <f>ROW(Source!A353)</f>
        <v>353</v>
      </c>
      <c r="B922">
        <v>76147896</v>
      </c>
      <c r="C922">
        <v>76149343</v>
      </c>
      <c r="D922">
        <v>48977174</v>
      </c>
      <c r="E922">
        <v>1</v>
      </c>
      <c r="F922">
        <v>1</v>
      </c>
      <c r="G922">
        <v>1</v>
      </c>
      <c r="H922">
        <v>2</v>
      </c>
      <c r="I922" t="s">
        <v>676</v>
      </c>
      <c r="J922" t="s">
        <v>677</v>
      </c>
      <c r="K922" t="s">
        <v>678</v>
      </c>
      <c r="L922">
        <v>1368</v>
      </c>
      <c r="N922">
        <v>1011</v>
      </c>
      <c r="O922" t="s">
        <v>633</v>
      </c>
      <c r="P922" t="s">
        <v>633</v>
      </c>
      <c r="Q922">
        <v>1</v>
      </c>
      <c r="W922">
        <v>0</v>
      </c>
      <c r="X922">
        <v>82797005</v>
      </c>
      <c r="Y922">
        <v>0.22999999999999998</v>
      </c>
      <c r="AA922">
        <v>0</v>
      </c>
      <c r="AB922">
        <v>87.17</v>
      </c>
      <c r="AC922">
        <v>11.6</v>
      </c>
      <c r="AD922">
        <v>0</v>
      </c>
      <c r="AE922">
        <v>0</v>
      </c>
      <c r="AF922">
        <v>87.17</v>
      </c>
      <c r="AG922">
        <v>11.6</v>
      </c>
      <c r="AH922">
        <v>0</v>
      </c>
      <c r="AI922">
        <v>1</v>
      </c>
      <c r="AJ922">
        <v>1</v>
      </c>
      <c r="AK922">
        <v>1</v>
      </c>
      <c r="AL922">
        <v>1</v>
      </c>
      <c r="AN922">
        <v>0</v>
      </c>
      <c r="AO922">
        <v>1</v>
      </c>
      <c r="AP922">
        <v>1</v>
      </c>
      <c r="AQ922">
        <v>0</v>
      </c>
      <c r="AR922">
        <v>0</v>
      </c>
      <c r="AS922" t="s">
        <v>3</v>
      </c>
      <c r="AT922">
        <v>0.2</v>
      </c>
      <c r="AU922" t="s">
        <v>24</v>
      </c>
      <c r="AV922">
        <v>0</v>
      </c>
      <c r="AW922">
        <v>2</v>
      </c>
      <c r="AX922">
        <v>76149359</v>
      </c>
      <c r="AY922">
        <v>1</v>
      </c>
      <c r="AZ922">
        <v>0</v>
      </c>
      <c r="BA922">
        <v>938</v>
      </c>
      <c r="BB922">
        <v>0</v>
      </c>
      <c r="BC922">
        <v>0</v>
      </c>
      <c r="BD922">
        <v>0</v>
      </c>
      <c r="BE922">
        <v>0</v>
      </c>
      <c r="BF922">
        <v>0</v>
      </c>
      <c r="BG922">
        <v>0</v>
      </c>
      <c r="BH922">
        <v>0</v>
      </c>
      <c r="BI922">
        <v>0</v>
      </c>
      <c r="BJ922">
        <v>0</v>
      </c>
      <c r="BK922">
        <v>0</v>
      </c>
      <c r="BL922">
        <v>0</v>
      </c>
      <c r="BM922">
        <v>0</v>
      </c>
      <c r="BN922">
        <v>0</v>
      </c>
      <c r="BO922">
        <v>0</v>
      </c>
      <c r="BP922">
        <v>0</v>
      </c>
      <c r="BQ922">
        <v>0</v>
      </c>
      <c r="BR922">
        <v>0</v>
      </c>
      <c r="BS922">
        <v>0</v>
      </c>
      <c r="BT922">
        <v>0</v>
      </c>
      <c r="BU922">
        <v>0</v>
      </c>
      <c r="BV922">
        <v>0</v>
      </c>
      <c r="BW922">
        <v>0</v>
      </c>
      <c r="CX922">
        <f>Y922*Source!I353</f>
        <v>0.25069999999999998</v>
      </c>
      <c r="CY922">
        <f>AB922</f>
        <v>87.17</v>
      </c>
      <c r="CZ922">
        <f>AF922</f>
        <v>87.17</v>
      </c>
      <c r="DA922">
        <f>AJ922</f>
        <v>1</v>
      </c>
      <c r="DB922">
        <f t="shared" si="135"/>
        <v>20.044499999999999</v>
      </c>
      <c r="DC922">
        <f t="shared" si="136"/>
        <v>2.6680000000000001</v>
      </c>
    </row>
    <row r="923" spans="1:107" x14ac:dyDescent="0.2">
      <c r="A923">
        <f>ROW(Source!A353)</f>
        <v>353</v>
      </c>
      <c r="B923">
        <v>76147896</v>
      </c>
      <c r="C923">
        <v>76149343</v>
      </c>
      <c r="D923">
        <v>48903634</v>
      </c>
      <c r="E923">
        <v>1</v>
      </c>
      <c r="F923">
        <v>1</v>
      </c>
      <c r="G923">
        <v>1</v>
      </c>
      <c r="H923">
        <v>3</v>
      </c>
      <c r="I923" t="s">
        <v>679</v>
      </c>
      <c r="J923" t="s">
        <v>680</v>
      </c>
      <c r="K923" t="s">
        <v>681</v>
      </c>
      <c r="L923">
        <v>1308</v>
      </c>
      <c r="N923">
        <v>1003</v>
      </c>
      <c r="O923" t="s">
        <v>345</v>
      </c>
      <c r="P923" t="s">
        <v>345</v>
      </c>
      <c r="Q923">
        <v>100</v>
      </c>
      <c r="W923">
        <v>0</v>
      </c>
      <c r="X923">
        <v>96057515</v>
      </c>
      <c r="Y923">
        <v>9.5999999999999992E-3</v>
      </c>
      <c r="AA923">
        <v>120</v>
      </c>
      <c r="AB923">
        <v>0</v>
      </c>
      <c r="AC923">
        <v>0</v>
      </c>
      <c r="AD923">
        <v>0</v>
      </c>
      <c r="AE923">
        <v>120</v>
      </c>
      <c r="AF923">
        <v>0</v>
      </c>
      <c r="AG923">
        <v>0</v>
      </c>
      <c r="AH923">
        <v>0</v>
      </c>
      <c r="AI923">
        <v>1</v>
      </c>
      <c r="AJ923">
        <v>1</v>
      </c>
      <c r="AK923">
        <v>1</v>
      </c>
      <c r="AL923">
        <v>1</v>
      </c>
      <c r="AN923">
        <v>0</v>
      </c>
      <c r="AO923">
        <v>1</v>
      </c>
      <c r="AP923">
        <v>0</v>
      </c>
      <c r="AQ923">
        <v>0</v>
      </c>
      <c r="AR923">
        <v>0</v>
      </c>
      <c r="AS923" t="s">
        <v>3</v>
      </c>
      <c r="AT923">
        <v>9.5999999999999992E-3</v>
      </c>
      <c r="AU923" t="s">
        <v>3</v>
      </c>
      <c r="AV923">
        <v>0</v>
      </c>
      <c r="AW923">
        <v>2</v>
      </c>
      <c r="AX923">
        <v>76149360</v>
      </c>
      <c r="AY923">
        <v>1</v>
      </c>
      <c r="AZ923">
        <v>0</v>
      </c>
      <c r="BA923">
        <v>939</v>
      </c>
      <c r="BB923">
        <v>0</v>
      </c>
      <c r="BC923">
        <v>0</v>
      </c>
      <c r="BD923">
        <v>0</v>
      </c>
      <c r="BE923">
        <v>0</v>
      </c>
      <c r="BF923">
        <v>0</v>
      </c>
      <c r="BG923">
        <v>0</v>
      </c>
      <c r="BH923">
        <v>0</v>
      </c>
      <c r="BI923">
        <v>0</v>
      </c>
      <c r="BJ923">
        <v>0</v>
      </c>
      <c r="BK923">
        <v>0</v>
      </c>
      <c r="BL923">
        <v>0</v>
      </c>
      <c r="BM923">
        <v>0</v>
      </c>
      <c r="BN923">
        <v>0</v>
      </c>
      <c r="BO923">
        <v>0</v>
      </c>
      <c r="BP923">
        <v>0</v>
      </c>
      <c r="BQ923">
        <v>0</v>
      </c>
      <c r="BR923">
        <v>0</v>
      </c>
      <c r="BS923">
        <v>0</v>
      </c>
      <c r="BT923">
        <v>0</v>
      </c>
      <c r="BU923">
        <v>0</v>
      </c>
      <c r="BV923">
        <v>0</v>
      </c>
      <c r="BW923">
        <v>0</v>
      </c>
      <c r="CX923">
        <f>Y923*Source!I353</f>
        <v>1.0463999999999999E-2</v>
      </c>
      <c r="CY923">
        <f>AA923</f>
        <v>120</v>
      </c>
      <c r="CZ923">
        <f>AE923</f>
        <v>120</v>
      </c>
      <c r="DA923">
        <f>AI923</f>
        <v>1</v>
      </c>
      <c r="DB923">
        <f>ROUND(ROUND(AT923*CZ923,2),6)</f>
        <v>1.1499999999999999</v>
      </c>
      <c r="DC923">
        <f>ROUND(ROUND(AT923*AG923,2),6)</f>
        <v>0</v>
      </c>
    </row>
    <row r="924" spans="1:107" x14ac:dyDescent="0.2">
      <c r="A924">
        <f>ROW(Source!A353)</f>
        <v>353</v>
      </c>
      <c r="B924">
        <v>76147896</v>
      </c>
      <c r="C924">
        <v>76149343</v>
      </c>
      <c r="D924">
        <v>48915251</v>
      </c>
      <c r="E924">
        <v>1</v>
      </c>
      <c r="F924">
        <v>1</v>
      </c>
      <c r="G924">
        <v>1</v>
      </c>
      <c r="H924">
        <v>3</v>
      </c>
      <c r="I924" t="s">
        <v>682</v>
      </c>
      <c r="J924" t="s">
        <v>683</v>
      </c>
      <c r="K924" t="s">
        <v>684</v>
      </c>
      <c r="L924">
        <v>1348</v>
      </c>
      <c r="N924">
        <v>1009</v>
      </c>
      <c r="O924" t="s">
        <v>362</v>
      </c>
      <c r="P924" t="s">
        <v>362</v>
      </c>
      <c r="Q924">
        <v>1000</v>
      </c>
      <c r="W924">
        <v>0</v>
      </c>
      <c r="X924">
        <v>-1424823927</v>
      </c>
      <c r="Y924">
        <v>6.0000000000000002E-5</v>
      </c>
      <c r="AA924">
        <v>7826.9</v>
      </c>
      <c r="AB924">
        <v>0</v>
      </c>
      <c r="AC924">
        <v>0</v>
      </c>
      <c r="AD924">
        <v>0</v>
      </c>
      <c r="AE924">
        <v>7826.9</v>
      </c>
      <c r="AF924">
        <v>0</v>
      </c>
      <c r="AG924">
        <v>0</v>
      </c>
      <c r="AH924">
        <v>0</v>
      </c>
      <c r="AI924">
        <v>1</v>
      </c>
      <c r="AJ924">
        <v>1</v>
      </c>
      <c r="AK924">
        <v>1</v>
      </c>
      <c r="AL924">
        <v>1</v>
      </c>
      <c r="AN924">
        <v>0</v>
      </c>
      <c r="AO924">
        <v>1</v>
      </c>
      <c r="AP924">
        <v>0</v>
      </c>
      <c r="AQ924">
        <v>0</v>
      </c>
      <c r="AR924">
        <v>0</v>
      </c>
      <c r="AS924" t="s">
        <v>3</v>
      </c>
      <c r="AT924">
        <v>6.0000000000000002E-5</v>
      </c>
      <c r="AU924" t="s">
        <v>3</v>
      </c>
      <c r="AV924">
        <v>0</v>
      </c>
      <c r="AW924">
        <v>2</v>
      </c>
      <c r="AX924">
        <v>76149361</v>
      </c>
      <c r="AY924">
        <v>1</v>
      </c>
      <c r="AZ924">
        <v>0</v>
      </c>
      <c r="BA924">
        <v>940</v>
      </c>
      <c r="BB924">
        <v>0</v>
      </c>
      <c r="BC924">
        <v>0</v>
      </c>
      <c r="BD924">
        <v>0</v>
      </c>
      <c r="BE924">
        <v>0</v>
      </c>
      <c r="BF924">
        <v>0</v>
      </c>
      <c r="BG924">
        <v>0</v>
      </c>
      <c r="BH924">
        <v>0</v>
      </c>
      <c r="BI924">
        <v>0</v>
      </c>
      <c r="BJ924">
        <v>0</v>
      </c>
      <c r="BK924">
        <v>0</v>
      </c>
      <c r="BL924">
        <v>0</v>
      </c>
      <c r="BM924">
        <v>0</v>
      </c>
      <c r="BN924">
        <v>0</v>
      </c>
      <c r="BO924">
        <v>0</v>
      </c>
      <c r="BP924">
        <v>0</v>
      </c>
      <c r="BQ924">
        <v>0</v>
      </c>
      <c r="BR924">
        <v>0</v>
      </c>
      <c r="BS924">
        <v>0</v>
      </c>
      <c r="BT924">
        <v>0</v>
      </c>
      <c r="BU924">
        <v>0</v>
      </c>
      <c r="BV924">
        <v>0</v>
      </c>
      <c r="BW924">
        <v>0</v>
      </c>
      <c r="CX924">
        <f>Y924*Source!I353</f>
        <v>6.5400000000000004E-5</v>
      </c>
      <c r="CY924">
        <f>AA924</f>
        <v>7826.9</v>
      </c>
      <c r="CZ924">
        <f>AE924</f>
        <v>7826.9</v>
      </c>
      <c r="DA924">
        <f>AI924</f>
        <v>1</v>
      </c>
      <c r="DB924">
        <f>ROUND(ROUND(AT924*CZ924,2),6)</f>
        <v>0.47</v>
      </c>
      <c r="DC924">
        <f>ROUND(ROUND(AT924*AG924,2),6)</f>
        <v>0</v>
      </c>
    </row>
    <row r="925" spans="1:107" x14ac:dyDescent="0.2">
      <c r="A925">
        <f>ROW(Source!A353)</f>
        <v>353</v>
      </c>
      <c r="B925">
        <v>76147896</v>
      </c>
      <c r="C925">
        <v>76149343</v>
      </c>
      <c r="D925">
        <v>48958748</v>
      </c>
      <c r="E925">
        <v>1</v>
      </c>
      <c r="F925">
        <v>1</v>
      </c>
      <c r="G925">
        <v>1</v>
      </c>
      <c r="H925">
        <v>3</v>
      </c>
      <c r="I925" t="s">
        <v>685</v>
      </c>
      <c r="J925" t="s">
        <v>686</v>
      </c>
      <c r="K925" t="s">
        <v>687</v>
      </c>
      <c r="L925">
        <v>1346</v>
      </c>
      <c r="N925">
        <v>1009</v>
      </c>
      <c r="O925" t="s">
        <v>414</v>
      </c>
      <c r="P925" t="s">
        <v>414</v>
      </c>
      <c r="Q925">
        <v>1</v>
      </c>
      <c r="W925">
        <v>0</v>
      </c>
      <c r="X925">
        <v>1811248231</v>
      </c>
      <c r="Y925">
        <v>0.5</v>
      </c>
      <c r="AA925">
        <v>68.05</v>
      </c>
      <c r="AB925">
        <v>0</v>
      </c>
      <c r="AC925">
        <v>0</v>
      </c>
      <c r="AD925">
        <v>0</v>
      </c>
      <c r="AE925">
        <v>68.05</v>
      </c>
      <c r="AF925">
        <v>0</v>
      </c>
      <c r="AG925">
        <v>0</v>
      </c>
      <c r="AH925">
        <v>0</v>
      </c>
      <c r="AI925">
        <v>1</v>
      </c>
      <c r="AJ925">
        <v>1</v>
      </c>
      <c r="AK925">
        <v>1</v>
      </c>
      <c r="AL925">
        <v>1</v>
      </c>
      <c r="AN925">
        <v>0</v>
      </c>
      <c r="AO925">
        <v>1</v>
      </c>
      <c r="AP925">
        <v>0</v>
      </c>
      <c r="AQ925">
        <v>0</v>
      </c>
      <c r="AR925">
        <v>0</v>
      </c>
      <c r="AS925" t="s">
        <v>3</v>
      </c>
      <c r="AT925">
        <v>0.5</v>
      </c>
      <c r="AU925" t="s">
        <v>3</v>
      </c>
      <c r="AV925">
        <v>0</v>
      </c>
      <c r="AW925">
        <v>2</v>
      </c>
      <c r="AX925">
        <v>76149362</v>
      </c>
      <c r="AY925">
        <v>1</v>
      </c>
      <c r="AZ925">
        <v>0</v>
      </c>
      <c r="BA925">
        <v>941</v>
      </c>
      <c r="BB925">
        <v>0</v>
      </c>
      <c r="BC925">
        <v>0</v>
      </c>
      <c r="BD925">
        <v>0</v>
      </c>
      <c r="BE925">
        <v>0</v>
      </c>
      <c r="BF925">
        <v>0</v>
      </c>
      <c r="BG925">
        <v>0</v>
      </c>
      <c r="BH925">
        <v>0</v>
      </c>
      <c r="BI925">
        <v>0</v>
      </c>
      <c r="BJ925">
        <v>0</v>
      </c>
      <c r="BK925">
        <v>0</v>
      </c>
      <c r="BL925">
        <v>0</v>
      </c>
      <c r="BM925">
        <v>0</v>
      </c>
      <c r="BN925">
        <v>0</v>
      </c>
      <c r="BO925">
        <v>0</v>
      </c>
      <c r="BP925">
        <v>0</v>
      </c>
      <c r="BQ925">
        <v>0</v>
      </c>
      <c r="BR925">
        <v>0</v>
      </c>
      <c r="BS925">
        <v>0</v>
      </c>
      <c r="BT925">
        <v>0</v>
      </c>
      <c r="BU925">
        <v>0</v>
      </c>
      <c r="BV925">
        <v>0</v>
      </c>
      <c r="BW925">
        <v>0</v>
      </c>
      <c r="CX925">
        <f>Y925*Source!I353</f>
        <v>0.54500000000000004</v>
      </c>
      <c r="CY925">
        <f>AA925</f>
        <v>68.05</v>
      </c>
      <c r="CZ925">
        <f>AE925</f>
        <v>68.05</v>
      </c>
      <c r="DA925">
        <f>AI925</f>
        <v>1</v>
      </c>
      <c r="DB925">
        <f>ROUND(ROUND(AT925*CZ925,2),6)</f>
        <v>34.03</v>
      </c>
      <c r="DC925">
        <f>ROUND(ROUND(AT925*AG925,2),6)</f>
        <v>0</v>
      </c>
    </row>
    <row r="926" spans="1:107" x14ac:dyDescent="0.2">
      <c r="A926">
        <f>ROW(Source!A353)</f>
        <v>353</v>
      </c>
      <c r="B926">
        <v>76147896</v>
      </c>
      <c r="C926">
        <v>76149343</v>
      </c>
      <c r="D926">
        <v>48974791</v>
      </c>
      <c r="E926">
        <v>1</v>
      </c>
      <c r="F926">
        <v>1</v>
      </c>
      <c r="G926">
        <v>1</v>
      </c>
      <c r="H926">
        <v>3</v>
      </c>
      <c r="I926" t="s">
        <v>658</v>
      </c>
      <c r="J926" t="s">
        <v>659</v>
      </c>
      <c r="K926" t="s">
        <v>660</v>
      </c>
      <c r="L926">
        <v>1374</v>
      </c>
      <c r="N926">
        <v>1013</v>
      </c>
      <c r="O926" t="s">
        <v>661</v>
      </c>
      <c r="P926" t="s">
        <v>661</v>
      </c>
      <c r="Q926">
        <v>1</v>
      </c>
      <c r="W926">
        <v>0</v>
      </c>
      <c r="X926">
        <v>-1347562341</v>
      </c>
      <c r="Y926">
        <v>1.91</v>
      </c>
      <c r="AA926">
        <v>1</v>
      </c>
      <c r="AB926">
        <v>0</v>
      </c>
      <c r="AC926">
        <v>0</v>
      </c>
      <c r="AD926">
        <v>0</v>
      </c>
      <c r="AE926">
        <v>1</v>
      </c>
      <c r="AF926">
        <v>0</v>
      </c>
      <c r="AG926">
        <v>0</v>
      </c>
      <c r="AH926">
        <v>0</v>
      </c>
      <c r="AI926">
        <v>1</v>
      </c>
      <c r="AJ926">
        <v>1</v>
      </c>
      <c r="AK926">
        <v>1</v>
      </c>
      <c r="AL926">
        <v>1</v>
      </c>
      <c r="AN926">
        <v>0</v>
      </c>
      <c r="AO926">
        <v>1</v>
      </c>
      <c r="AP926">
        <v>0</v>
      </c>
      <c r="AQ926">
        <v>0</v>
      </c>
      <c r="AR926">
        <v>0</v>
      </c>
      <c r="AS926" t="s">
        <v>3</v>
      </c>
      <c r="AT926">
        <v>1.91</v>
      </c>
      <c r="AU926" t="s">
        <v>3</v>
      </c>
      <c r="AV926">
        <v>0</v>
      </c>
      <c r="AW926">
        <v>2</v>
      </c>
      <c r="AX926">
        <v>76149363</v>
      </c>
      <c r="AY926">
        <v>1</v>
      </c>
      <c r="AZ926">
        <v>0</v>
      </c>
      <c r="BA926">
        <v>942</v>
      </c>
      <c r="BB926">
        <v>0</v>
      </c>
      <c r="BC926">
        <v>0</v>
      </c>
      <c r="BD926">
        <v>0</v>
      </c>
      <c r="BE926">
        <v>0</v>
      </c>
      <c r="BF926">
        <v>0</v>
      </c>
      <c r="BG926">
        <v>0</v>
      </c>
      <c r="BH926">
        <v>0</v>
      </c>
      <c r="BI926">
        <v>0</v>
      </c>
      <c r="BJ926">
        <v>0</v>
      </c>
      <c r="BK926">
        <v>0</v>
      </c>
      <c r="BL926">
        <v>0</v>
      </c>
      <c r="BM926">
        <v>0</v>
      </c>
      <c r="BN926">
        <v>0</v>
      </c>
      <c r="BO926">
        <v>0</v>
      </c>
      <c r="BP926">
        <v>0</v>
      </c>
      <c r="BQ926">
        <v>0</v>
      </c>
      <c r="BR926">
        <v>0</v>
      </c>
      <c r="BS926">
        <v>0</v>
      </c>
      <c r="BT926">
        <v>0</v>
      </c>
      <c r="BU926">
        <v>0</v>
      </c>
      <c r="BV926">
        <v>0</v>
      </c>
      <c r="BW926">
        <v>0</v>
      </c>
      <c r="CX926">
        <f>Y926*Source!I353</f>
        <v>2.0819000000000001</v>
      </c>
      <c r="CY926">
        <f>AA926</f>
        <v>1</v>
      </c>
      <c r="CZ926">
        <f>AE926</f>
        <v>1</v>
      </c>
      <c r="DA926">
        <f>AI926</f>
        <v>1</v>
      </c>
      <c r="DB926">
        <f>ROUND(ROUND(AT926*CZ926,2),6)</f>
        <v>1.91</v>
      </c>
      <c r="DC926">
        <f>ROUND(ROUND(AT926*AG926,2),6)</f>
        <v>0</v>
      </c>
    </row>
    <row r="927" spans="1:107" x14ac:dyDescent="0.2">
      <c r="A927">
        <f>ROW(Source!A354)</f>
        <v>354</v>
      </c>
      <c r="B927">
        <v>76147894</v>
      </c>
      <c r="C927">
        <v>76149343</v>
      </c>
      <c r="D927">
        <v>42326370</v>
      </c>
      <c r="E927">
        <v>1</v>
      </c>
      <c r="F927">
        <v>1</v>
      </c>
      <c r="G927">
        <v>1</v>
      </c>
      <c r="H927">
        <v>1</v>
      </c>
      <c r="I927" t="s">
        <v>662</v>
      </c>
      <c r="J927" t="s">
        <v>3</v>
      </c>
      <c r="K927" t="s">
        <v>663</v>
      </c>
      <c r="L927">
        <v>1369</v>
      </c>
      <c r="N927">
        <v>1013</v>
      </c>
      <c r="O927" t="s">
        <v>623</v>
      </c>
      <c r="P927" t="s">
        <v>623</v>
      </c>
      <c r="Q927">
        <v>1</v>
      </c>
      <c r="W927">
        <v>0</v>
      </c>
      <c r="X927">
        <v>489703996</v>
      </c>
      <c r="Y927">
        <v>11.407999999999999</v>
      </c>
      <c r="AA927">
        <v>0</v>
      </c>
      <c r="AB927">
        <v>0</v>
      </c>
      <c r="AC927">
        <v>0</v>
      </c>
      <c r="AD927">
        <v>9.6199999999999992</v>
      </c>
      <c r="AE927">
        <v>0</v>
      </c>
      <c r="AF927">
        <v>0</v>
      </c>
      <c r="AG927">
        <v>0</v>
      </c>
      <c r="AH927">
        <v>9.6199999999999992</v>
      </c>
      <c r="AI927">
        <v>1</v>
      </c>
      <c r="AJ927">
        <v>1</v>
      </c>
      <c r="AK927">
        <v>1</v>
      </c>
      <c r="AL927">
        <v>1</v>
      </c>
      <c r="AN927">
        <v>0</v>
      </c>
      <c r="AO927">
        <v>1</v>
      </c>
      <c r="AP927">
        <v>1</v>
      </c>
      <c r="AQ927">
        <v>0</v>
      </c>
      <c r="AR927">
        <v>0</v>
      </c>
      <c r="AS927" t="s">
        <v>3</v>
      </c>
      <c r="AT927">
        <v>9.92</v>
      </c>
      <c r="AU927" t="s">
        <v>24</v>
      </c>
      <c r="AV927">
        <v>1</v>
      </c>
      <c r="AW927">
        <v>2</v>
      </c>
      <c r="AX927">
        <v>76149354</v>
      </c>
      <c r="AY927">
        <v>1</v>
      </c>
      <c r="AZ927">
        <v>0</v>
      </c>
      <c r="BA927">
        <v>943</v>
      </c>
      <c r="BB927">
        <v>0</v>
      </c>
      <c r="BC927">
        <v>0</v>
      </c>
      <c r="BD927">
        <v>0</v>
      </c>
      <c r="BE927">
        <v>0</v>
      </c>
      <c r="BF927">
        <v>0</v>
      </c>
      <c r="BG927">
        <v>0</v>
      </c>
      <c r="BH927">
        <v>0</v>
      </c>
      <c r="BI927">
        <v>0</v>
      </c>
      <c r="BJ927">
        <v>0</v>
      </c>
      <c r="BK927">
        <v>0</v>
      </c>
      <c r="BL927">
        <v>0</v>
      </c>
      <c r="BM927">
        <v>0</v>
      </c>
      <c r="BN927">
        <v>0</v>
      </c>
      <c r="BO927">
        <v>0</v>
      </c>
      <c r="BP927">
        <v>0</v>
      </c>
      <c r="BQ927">
        <v>0</v>
      </c>
      <c r="BR927">
        <v>0</v>
      </c>
      <c r="BS927">
        <v>0</v>
      </c>
      <c r="BT927">
        <v>0</v>
      </c>
      <c r="BU927">
        <v>0</v>
      </c>
      <c r="BV927">
        <v>0</v>
      </c>
      <c r="BW927">
        <v>0</v>
      </c>
      <c r="CX927">
        <f>Y927*Source!I354</f>
        <v>12.43472</v>
      </c>
      <c r="CY927">
        <f>AD927</f>
        <v>9.6199999999999992</v>
      </c>
      <c r="CZ927">
        <f>AH927</f>
        <v>9.6199999999999992</v>
      </c>
      <c r="DA927">
        <f>AL927</f>
        <v>1</v>
      </c>
      <c r="DB927">
        <f t="shared" ref="DB927:DB932" si="137">ROUND((ROUND(AT927*CZ927,2)*1.15),6)</f>
        <v>109.7445</v>
      </c>
      <c r="DC927">
        <f t="shared" ref="DC927:DC932" si="138">ROUND((ROUND(AT927*AG927,2)*1.15),6)</f>
        <v>0</v>
      </c>
    </row>
    <row r="928" spans="1:107" x14ac:dyDescent="0.2">
      <c r="A928">
        <f>ROW(Source!A354)</f>
        <v>354</v>
      </c>
      <c r="B928">
        <v>76147894</v>
      </c>
      <c r="C928">
        <v>76149343</v>
      </c>
      <c r="D928">
        <v>121548</v>
      </c>
      <c r="E928">
        <v>1</v>
      </c>
      <c r="F928">
        <v>1</v>
      </c>
      <c r="G928">
        <v>1</v>
      </c>
      <c r="H928">
        <v>1</v>
      </c>
      <c r="I928" t="s">
        <v>30</v>
      </c>
      <c r="J928" t="s">
        <v>3</v>
      </c>
      <c r="K928" t="s">
        <v>628</v>
      </c>
      <c r="L928">
        <v>608254</v>
      </c>
      <c r="N928">
        <v>1013</v>
      </c>
      <c r="O928" t="s">
        <v>629</v>
      </c>
      <c r="P928" t="s">
        <v>629</v>
      </c>
      <c r="Q928">
        <v>1</v>
      </c>
      <c r="W928">
        <v>0</v>
      </c>
      <c r="X928">
        <v>-185737400</v>
      </c>
      <c r="Y928">
        <v>0.22999999999999998</v>
      </c>
      <c r="AA928">
        <v>0</v>
      </c>
      <c r="AB928">
        <v>0</v>
      </c>
      <c r="AC928">
        <v>0</v>
      </c>
      <c r="AD928">
        <v>0</v>
      </c>
      <c r="AE928">
        <v>0</v>
      </c>
      <c r="AF928">
        <v>0</v>
      </c>
      <c r="AG928">
        <v>0</v>
      </c>
      <c r="AH928">
        <v>0</v>
      </c>
      <c r="AI928">
        <v>1</v>
      </c>
      <c r="AJ928">
        <v>1</v>
      </c>
      <c r="AK928">
        <v>1</v>
      </c>
      <c r="AL928">
        <v>1</v>
      </c>
      <c r="AN928">
        <v>0</v>
      </c>
      <c r="AO928">
        <v>1</v>
      </c>
      <c r="AP928">
        <v>1</v>
      </c>
      <c r="AQ928">
        <v>0</v>
      </c>
      <c r="AR928">
        <v>0</v>
      </c>
      <c r="AS928" t="s">
        <v>3</v>
      </c>
      <c r="AT928">
        <v>0.2</v>
      </c>
      <c r="AU928" t="s">
        <v>24</v>
      </c>
      <c r="AV928">
        <v>2</v>
      </c>
      <c r="AW928">
        <v>2</v>
      </c>
      <c r="AX928">
        <v>76149355</v>
      </c>
      <c r="AY928">
        <v>1</v>
      </c>
      <c r="AZ928">
        <v>0</v>
      </c>
      <c r="BA928">
        <v>944</v>
      </c>
      <c r="BB928">
        <v>0</v>
      </c>
      <c r="BC928">
        <v>0</v>
      </c>
      <c r="BD928">
        <v>0</v>
      </c>
      <c r="BE928">
        <v>0</v>
      </c>
      <c r="BF928">
        <v>0</v>
      </c>
      <c r="BG928">
        <v>0</v>
      </c>
      <c r="BH928">
        <v>0</v>
      </c>
      <c r="BI928">
        <v>0</v>
      </c>
      <c r="BJ928">
        <v>0</v>
      </c>
      <c r="BK928">
        <v>0</v>
      </c>
      <c r="BL928">
        <v>0</v>
      </c>
      <c r="BM928">
        <v>0</v>
      </c>
      <c r="BN928">
        <v>0</v>
      </c>
      <c r="BO928">
        <v>0</v>
      </c>
      <c r="BP928">
        <v>0</v>
      </c>
      <c r="BQ928">
        <v>0</v>
      </c>
      <c r="BR928">
        <v>0</v>
      </c>
      <c r="BS928">
        <v>0</v>
      </c>
      <c r="BT928">
        <v>0</v>
      </c>
      <c r="BU928">
        <v>0</v>
      </c>
      <c r="BV928">
        <v>0</v>
      </c>
      <c r="BW928">
        <v>0</v>
      </c>
      <c r="CX928">
        <f>Y928*Source!I354</f>
        <v>0.25069999999999998</v>
      </c>
      <c r="CY928">
        <f>AD928</f>
        <v>0</v>
      </c>
      <c r="CZ928">
        <f>AH928</f>
        <v>0</v>
      </c>
      <c r="DA928">
        <f>AL928</f>
        <v>1</v>
      </c>
      <c r="DB928">
        <f t="shared" si="137"/>
        <v>0</v>
      </c>
      <c r="DC928">
        <f t="shared" si="138"/>
        <v>0</v>
      </c>
    </row>
    <row r="929" spans="1:107" x14ac:dyDescent="0.2">
      <c r="A929">
        <f>ROW(Source!A354)</f>
        <v>354</v>
      </c>
      <c r="B929">
        <v>76147894</v>
      </c>
      <c r="C929">
        <v>76149343</v>
      </c>
      <c r="D929">
        <v>48975304</v>
      </c>
      <c r="E929">
        <v>1</v>
      </c>
      <c r="F929">
        <v>1</v>
      </c>
      <c r="G929">
        <v>1</v>
      </c>
      <c r="H929">
        <v>2</v>
      </c>
      <c r="I929" t="s">
        <v>664</v>
      </c>
      <c r="J929" t="s">
        <v>665</v>
      </c>
      <c r="K929" t="s">
        <v>666</v>
      </c>
      <c r="L929">
        <v>1368</v>
      </c>
      <c r="N929">
        <v>1011</v>
      </c>
      <c r="O929" t="s">
        <v>633</v>
      </c>
      <c r="P929" t="s">
        <v>633</v>
      </c>
      <c r="Q929">
        <v>1</v>
      </c>
      <c r="W929">
        <v>0</v>
      </c>
      <c r="X929">
        <v>-1000709144</v>
      </c>
      <c r="Y929">
        <v>0.22999999999999998</v>
      </c>
      <c r="AA929">
        <v>0</v>
      </c>
      <c r="AB929">
        <v>134.65</v>
      </c>
      <c r="AC929">
        <v>13.5</v>
      </c>
      <c r="AD929">
        <v>0</v>
      </c>
      <c r="AE929">
        <v>0</v>
      </c>
      <c r="AF929">
        <v>134.65</v>
      </c>
      <c r="AG929">
        <v>13.5</v>
      </c>
      <c r="AH929">
        <v>0</v>
      </c>
      <c r="AI929">
        <v>1</v>
      </c>
      <c r="AJ929">
        <v>1</v>
      </c>
      <c r="AK929">
        <v>1</v>
      </c>
      <c r="AL929">
        <v>1</v>
      </c>
      <c r="AN929">
        <v>0</v>
      </c>
      <c r="AO929">
        <v>1</v>
      </c>
      <c r="AP929">
        <v>1</v>
      </c>
      <c r="AQ929">
        <v>0</v>
      </c>
      <c r="AR929">
        <v>0</v>
      </c>
      <c r="AS929" t="s">
        <v>3</v>
      </c>
      <c r="AT929">
        <v>0.2</v>
      </c>
      <c r="AU929" t="s">
        <v>24</v>
      </c>
      <c r="AV929">
        <v>0</v>
      </c>
      <c r="AW929">
        <v>2</v>
      </c>
      <c r="AX929">
        <v>76149356</v>
      </c>
      <c r="AY929">
        <v>1</v>
      </c>
      <c r="AZ929">
        <v>0</v>
      </c>
      <c r="BA929">
        <v>945</v>
      </c>
      <c r="BB929">
        <v>0</v>
      </c>
      <c r="BC929">
        <v>0</v>
      </c>
      <c r="BD929">
        <v>0</v>
      </c>
      <c r="BE929">
        <v>0</v>
      </c>
      <c r="BF929">
        <v>0</v>
      </c>
      <c r="BG929">
        <v>0</v>
      </c>
      <c r="BH929">
        <v>0</v>
      </c>
      <c r="BI929">
        <v>0</v>
      </c>
      <c r="BJ929">
        <v>0</v>
      </c>
      <c r="BK929">
        <v>0</v>
      </c>
      <c r="BL929">
        <v>0</v>
      </c>
      <c r="BM929">
        <v>0</v>
      </c>
      <c r="BN929">
        <v>0</v>
      </c>
      <c r="BO929">
        <v>0</v>
      </c>
      <c r="BP929">
        <v>0</v>
      </c>
      <c r="BQ929">
        <v>0</v>
      </c>
      <c r="BR929">
        <v>0</v>
      </c>
      <c r="BS929">
        <v>0</v>
      </c>
      <c r="BT929">
        <v>0</v>
      </c>
      <c r="BU929">
        <v>0</v>
      </c>
      <c r="BV929">
        <v>0</v>
      </c>
      <c r="BW929">
        <v>0</v>
      </c>
      <c r="CX929">
        <f>Y929*Source!I354</f>
        <v>0.25069999999999998</v>
      </c>
      <c r="CY929">
        <f>AB929</f>
        <v>134.65</v>
      </c>
      <c r="CZ929">
        <f>AF929</f>
        <v>134.65</v>
      </c>
      <c r="DA929">
        <f>AJ929</f>
        <v>1</v>
      </c>
      <c r="DB929">
        <f t="shared" si="137"/>
        <v>30.9695</v>
      </c>
      <c r="DC929">
        <f t="shared" si="138"/>
        <v>3.105</v>
      </c>
    </row>
    <row r="930" spans="1:107" x14ac:dyDescent="0.2">
      <c r="A930">
        <f>ROW(Source!A354)</f>
        <v>354</v>
      </c>
      <c r="B930">
        <v>76147894</v>
      </c>
      <c r="C930">
        <v>76149343</v>
      </c>
      <c r="D930">
        <v>48975402</v>
      </c>
      <c r="E930">
        <v>1</v>
      </c>
      <c r="F930">
        <v>1</v>
      </c>
      <c r="G930">
        <v>1</v>
      </c>
      <c r="H930">
        <v>2</v>
      </c>
      <c r="I930" t="s">
        <v>667</v>
      </c>
      <c r="J930" t="s">
        <v>668</v>
      </c>
      <c r="K930" t="s">
        <v>669</v>
      </c>
      <c r="L930">
        <v>1368</v>
      </c>
      <c r="N930">
        <v>1011</v>
      </c>
      <c r="O930" t="s">
        <v>633</v>
      </c>
      <c r="P930" t="s">
        <v>633</v>
      </c>
      <c r="Q930">
        <v>1</v>
      </c>
      <c r="W930">
        <v>0</v>
      </c>
      <c r="X930">
        <v>2115864394</v>
      </c>
      <c r="Y930">
        <v>2.76</v>
      </c>
      <c r="AA930">
        <v>0</v>
      </c>
      <c r="AB930">
        <v>0.9</v>
      </c>
      <c r="AC930">
        <v>0</v>
      </c>
      <c r="AD930">
        <v>0</v>
      </c>
      <c r="AE930">
        <v>0</v>
      </c>
      <c r="AF930">
        <v>0.9</v>
      </c>
      <c r="AG930">
        <v>0</v>
      </c>
      <c r="AH930">
        <v>0</v>
      </c>
      <c r="AI930">
        <v>1</v>
      </c>
      <c r="AJ930">
        <v>1</v>
      </c>
      <c r="AK930">
        <v>1</v>
      </c>
      <c r="AL930">
        <v>1</v>
      </c>
      <c r="AN930">
        <v>0</v>
      </c>
      <c r="AO930">
        <v>1</v>
      </c>
      <c r="AP930">
        <v>1</v>
      </c>
      <c r="AQ930">
        <v>0</v>
      </c>
      <c r="AR930">
        <v>0</v>
      </c>
      <c r="AS930" t="s">
        <v>3</v>
      </c>
      <c r="AT930">
        <v>2.4</v>
      </c>
      <c r="AU930" t="s">
        <v>24</v>
      </c>
      <c r="AV930">
        <v>0</v>
      </c>
      <c r="AW930">
        <v>2</v>
      </c>
      <c r="AX930">
        <v>76149357</v>
      </c>
      <c r="AY930">
        <v>1</v>
      </c>
      <c r="AZ930">
        <v>0</v>
      </c>
      <c r="BA930">
        <v>946</v>
      </c>
      <c r="BB930">
        <v>0</v>
      </c>
      <c r="BC930">
        <v>0</v>
      </c>
      <c r="BD930">
        <v>0</v>
      </c>
      <c r="BE930">
        <v>0</v>
      </c>
      <c r="BF930">
        <v>0</v>
      </c>
      <c r="BG930">
        <v>0</v>
      </c>
      <c r="BH930">
        <v>0</v>
      </c>
      <c r="BI930">
        <v>0</v>
      </c>
      <c r="BJ930">
        <v>0</v>
      </c>
      <c r="BK930">
        <v>0</v>
      </c>
      <c r="BL930">
        <v>0</v>
      </c>
      <c r="BM930">
        <v>0</v>
      </c>
      <c r="BN930">
        <v>0</v>
      </c>
      <c r="BO930">
        <v>0</v>
      </c>
      <c r="BP930">
        <v>0</v>
      </c>
      <c r="BQ930">
        <v>0</v>
      </c>
      <c r="BR930">
        <v>0</v>
      </c>
      <c r="BS930">
        <v>0</v>
      </c>
      <c r="BT930">
        <v>0</v>
      </c>
      <c r="BU930">
        <v>0</v>
      </c>
      <c r="BV930">
        <v>0</v>
      </c>
      <c r="BW930">
        <v>0</v>
      </c>
      <c r="CX930">
        <f>Y930*Source!I354</f>
        <v>3.0084</v>
      </c>
      <c r="CY930">
        <f>AB930</f>
        <v>0.9</v>
      </c>
      <c r="CZ930">
        <f>AF930</f>
        <v>0.9</v>
      </c>
      <c r="DA930">
        <f>AJ930</f>
        <v>1</v>
      </c>
      <c r="DB930">
        <f t="shared" si="137"/>
        <v>2.484</v>
      </c>
      <c r="DC930">
        <f t="shared" si="138"/>
        <v>0</v>
      </c>
    </row>
    <row r="931" spans="1:107" x14ac:dyDescent="0.2">
      <c r="A931">
        <f>ROW(Source!A354)</f>
        <v>354</v>
      </c>
      <c r="B931">
        <v>76147894</v>
      </c>
      <c r="C931">
        <v>76149343</v>
      </c>
      <c r="D931">
        <v>48975416</v>
      </c>
      <c r="E931">
        <v>1</v>
      </c>
      <c r="F931">
        <v>1</v>
      </c>
      <c r="G931">
        <v>1</v>
      </c>
      <c r="H931">
        <v>2</v>
      </c>
      <c r="I931" t="s">
        <v>781</v>
      </c>
      <c r="J931" t="s">
        <v>782</v>
      </c>
      <c r="K931" t="s">
        <v>783</v>
      </c>
      <c r="L931">
        <v>1368</v>
      </c>
      <c r="N931">
        <v>1011</v>
      </c>
      <c r="O931" t="s">
        <v>633</v>
      </c>
      <c r="P931" t="s">
        <v>633</v>
      </c>
      <c r="Q931">
        <v>1</v>
      </c>
      <c r="W931">
        <v>0</v>
      </c>
      <c r="X931">
        <v>420715911</v>
      </c>
      <c r="Y931">
        <v>2.76</v>
      </c>
      <c r="AA931">
        <v>0</v>
      </c>
      <c r="AB931">
        <v>3.28</v>
      </c>
      <c r="AC931">
        <v>0</v>
      </c>
      <c r="AD931">
        <v>0</v>
      </c>
      <c r="AE931">
        <v>0</v>
      </c>
      <c r="AF931">
        <v>3.28</v>
      </c>
      <c r="AG931">
        <v>0</v>
      </c>
      <c r="AH931">
        <v>0</v>
      </c>
      <c r="AI931">
        <v>1</v>
      </c>
      <c r="AJ931">
        <v>1</v>
      </c>
      <c r="AK931">
        <v>1</v>
      </c>
      <c r="AL931">
        <v>1</v>
      </c>
      <c r="AN931">
        <v>0</v>
      </c>
      <c r="AO931">
        <v>1</v>
      </c>
      <c r="AP931">
        <v>1</v>
      </c>
      <c r="AQ931">
        <v>0</v>
      </c>
      <c r="AR931">
        <v>0</v>
      </c>
      <c r="AS931" t="s">
        <v>3</v>
      </c>
      <c r="AT931">
        <v>2.4</v>
      </c>
      <c r="AU931" t="s">
        <v>24</v>
      </c>
      <c r="AV931">
        <v>0</v>
      </c>
      <c r="AW931">
        <v>2</v>
      </c>
      <c r="AX931">
        <v>76149358</v>
      </c>
      <c r="AY931">
        <v>1</v>
      </c>
      <c r="AZ931">
        <v>0</v>
      </c>
      <c r="BA931">
        <v>947</v>
      </c>
      <c r="BB931">
        <v>0</v>
      </c>
      <c r="BC931">
        <v>0</v>
      </c>
      <c r="BD931">
        <v>0</v>
      </c>
      <c r="BE931">
        <v>0</v>
      </c>
      <c r="BF931">
        <v>0</v>
      </c>
      <c r="BG931">
        <v>0</v>
      </c>
      <c r="BH931">
        <v>0</v>
      </c>
      <c r="BI931">
        <v>0</v>
      </c>
      <c r="BJ931">
        <v>0</v>
      </c>
      <c r="BK931">
        <v>0</v>
      </c>
      <c r="BL931">
        <v>0</v>
      </c>
      <c r="BM931">
        <v>0</v>
      </c>
      <c r="BN931">
        <v>0</v>
      </c>
      <c r="BO931">
        <v>0</v>
      </c>
      <c r="BP931">
        <v>0</v>
      </c>
      <c r="BQ931">
        <v>0</v>
      </c>
      <c r="BR931">
        <v>0</v>
      </c>
      <c r="BS931">
        <v>0</v>
      </c>
      <c r="BT931">
        <v>0</v>
      </c>
      <c r="BU931">
        <v>0</v>
      </c>
      <c r="BV931">
        <v>0</v>
      </c>
      <c r="BW931">
        <v>0</v>
      </c>
      <c r="CX931">
        <f>Y931*Source!I354</f>
        <v>3.0084</v>
      </c>
      <c r="CY931">
        <f>AB931</f>
        <v>3.28</v>
      </c>
      <c r="CZ931">
        <f>AF931</f>
        <v>3.28</v>
      </c>
      <c r="DA931">
        <f>AJ931</f>
        <v>1</v>
      </c>
      <c r="DB931">
        <f t="shared" si="137"/>
        <v>9.0504999999999995</v>
      </c>
      <c r="DC931">
        <f t="shared" si="138"/>
        <v>0</v>
      </c>
    </row>
    <row r="932" spans="1:107" x14ac:dyDescent="0.2">
      <c r="A932">
        <f>ROW(Source!A354)</f>
        <v>354</v>
      </c>
      <c r="B932">
        <v>76147894</v>
      </c>
      <c r="C932">
        <v>76149343</v>
      </c>
      <c r="D932">
        <v>48977174</v>
      </c>
      <c r="E932">
        <v>1</v>
      </c>
      <c r="F932">
        <v>1</v>
      </c>
      <c r="G932">
        <v>1</v>
      </c>
      <c r="H932">
        <v>2</v>
      </c>
      <c r="I932" t="s">
        <v>676</v>
      </c>
      <c r="J932" t="s">
        <v>677</v>
      </c>
      <c r="K932" t="s">
        <v>678</v>
      </c>
      <c r="L932">
        <v>1368</v>
      </c>
      <c r="N932">
        <v>1011</v>
      </c>
      <c r="O932" t="s">
        <v>633</v>
      </c>
      <c r="P932" t="s">
        <v>633</v>
      </c>
      <c r="Q932">
        <v>1</v>
      </c>
      <c r="W932">
        <v>0</v>
      </c>
      <c r="X932">
        <v>82797005</v>
      </c>
      <c r="Y932">
        <v>0.22999999999999998</v>
      </c>
      <c r="AA932">
        <v>0</v>
      </c>
      <c r="AB932">
        <v>87.17</v>
      </c>
      <c r="AC932">
        <v>11.6</v>
      </c>
      <c r="AD932">
        <v>0</v>
      </c>
      <c r="AE932">
        <v>0</v>
      </c>
      <c r="AF932">
        <v>87.17</v>
      </c>
      <c r="AG932">
        <v>11.6</v>
      </c>
      <c r="AH932">
        <v>0</v>
      </c>
      <c r="AI932">
        <v>1</v>
      </c>
      <c r="AJ932">
        <v>1</v>
      </c>
      <c r="AK932">
        <v>1</v>
      </c>
      <c r="AL932">
        <v>1</v>
      </c>
      <c r="AN932">
        <v>0</v>
      </c>
      <c r="AO932">
        <v>1</v>
      </c>
      <c r="AP932">
        <v>1</v>
      </c>
      <c r="AQ932">
        <v>0</v>
      </c>
      <c r="AR932">
        <v>0</v>
      </c>
      <c r="AS932" t="s">
        <v>3</v>
      </c>
      <c r="AT932">
        <v>0.2</v>
      </c>
      <c r="AU932" t="s">
        <v>24</v>
      </c>
      <c r="AV932">
        <v>0</v>
      </c>
      <c r="AW932">
        <v>2</v>
      </c>
      <c r="AX932">
        <v>76149359</v>
      </c>
      <c r="AY932">
        <v>1</v>
      </c>
      <c r="AZ932">
        <v>0</v>
      </c>
      <c r="BA932">
        <v>948</v>
      </c>
      <c r="BB932">
        <v>0</v>
      </c>
      <c r="BC932">
        <v>0</v>
      </c>
      <c r="BD932">
        <v>0</v>
      </c>
      <c r="BE932">
        <v>0</v>
      </c>
      <c r="BF932">
        <v>0</v>
      </c>
      <c r="BG932">
        <v>0</v>
      </c>
      <c r="BH932">
        <v>0</v>
      </c>
      <c r="BI932">
        <v>0</v>
      </c>
      <c r="BJ932">
        <v>0</v>
      </c>
      <c r="BK932">
        <v>0</v>
      </c>
      <c r="BL932">
        <v>0</v>
      </c>
      <c r="BM932">
        <v>0</v>
      </c>
      <c r="BN932">
        <v>0</v>
      </c>
      <c r="BO932">
        <v>0</v>
      </c>
      <c r="BP932">
        <v>0</v>
      </c>
      <c r="BQ932">
        <v>0</v>
      </c>
      <c r="BR932">
        <v>0</v>
      </c>
      <c r="BS932">
        <v>0</v>
      </c>
      <c r="BT932">
        <v>0</v>
      </c>
      <c r="BU932">
        <v>0</v>
      </c>
      <c r="BV932">
        <v>0</v>
      </c>
      <c r="BW932">
        <v>0</v>
      </c>
      <c r="CX932">
        <f>Y932*Source!I354</f>
        <v>0.25069999999999998</v>
      </c>
      <c r="CY932">
        <f>AB932</f>
        <v>87.17</v>
      </c>
      <c r="CZ932">
        <f>AF932</f>
        <v>87.17</v>
      </c>
      <c r="DA932">
        <f>AJ932</f>
        <v>1</v>
      </c>
      <c r="DB932">
        <f t="shared" si="137"/>
        <v>20.044499999999999</v>
      </c>
      <c r="DC932">
        <f t="shared" si="138"/>
        <v>2.6680000000000001</v>
      </c>
    </row>
    <row r="933" spans="1:107" x14ac:dyDescent="0.2">
      <c r="A933">
        <f>ROW(Source!A354)</f>
        <v>354</v>
      </c>
      <c r="B933">
        <v>76147894</v>
      </c>
      <c r="C933">
        <v>76149343</v>
      </c>
      <c r="D933">
        <v>48903634</v>
      </c>
      <c r="E933">
        <v>1</v>
      </c>
      <c r="F933">
        <v>1</v>
      </c>
      <c r="G933">
        <v>1</v>
      </c>
      <c r="H933">
        <v>3</v>
      </c>
      <c r="I933" t="s">
        <v>679</v>
      </c>
      <c r="J933" t="s">
        <v>680</v>
      </c>
      <c r="K933" t="s">
        <v>681</v>
      </c>
      <c r="L933">
        <v>1308</v>
      </c>
      <c r="N933">
        <v>1003</v>
      </c>
      <c r="O933" t="s">
        <v>345</v>
      </c>
      <c r="P933" t="s">
        <v>345</v>
      </c>
      <c r="Q933">
        <v>100</v>
      </c>
      <c r="W933">
        <v>0</v>
      </c>
      <c r="X933">
        <v>96057515</v>
      </c>
      <c r="Y933">
        <v>9.5999999999999992E-3</v>
      </c>
      <c r="AA933">
        <v>120</v>
      </c>
      <c r="AB933">
        <v>0</v>
      </c>
      <c r="AC933">
        <v>0</v>
      </c>
      <c r="AD933">
        <v>0</v>
      </c>
      <c r="AE933">
        <v>120</v>
      </c>
      <c r="AF933">
        <v>0</v>
      </c>
      <c r="AG933">
        <v>0</v>
      </c>
      <c r="AH933">
        <v>0</v>
      </c>
      <c r="AI933">
        <v>1</v>
      </c>
      <c r="AJ933">
        <v>1</v>
      </c>
      <c r="AK933">
        <v>1</v>
      </c>
      <c r="AL933">
        <v>1</v>
      </c>
      <c r="AN933">
        <v>0</v>
      </c>
      <c r="AO933">
        <v>1</v>
      </c>
      <c r="AP933">
        <v>0</v>
      </c>
      <c r="AQ933">
        <v>0</v>
      </c>
      <c r="AR933">
        <v>0</v>
      </c>
      <c r="AS933" t="s">
        <v>3</v>
      </c>
      <c r="AT933">
        <v>9.5999999999999992E-3</v>
      </c>
      <c r="AU933" t="s">
        <v>3</v>
      </c>
      <c r="AV933">
        <v>0</v>
      </c>
      <c r="AW933">
        <v>2</v>
      </c>
      <c r="AX933">
        <v>76149360</v>
      </c>
      <c r="AY933">
        <v>1</v>
      </c>
      <c r="AZ933">
        <v>0</v>
      </c>
      <c r="BA933">
        <v>949</v>
      </c>
      <c r="BB933">
        <v>0</v>
      </c>
      <c r="BC933">
        <v>0</v>
      </c>
      <c r="BD933">
        <v>0</v>
      </c>
      <c r="BE933">
        <v>0</v>
      </c>
      <c r="BF933">
        <v>0</v>
      </c>
      <c r="BG933">
        <v>0</v>
      </c>
      <c r="BH933">
        <v>0</v>
      </c>
      <c r="BI933">
        <v>0</v>
      </c>
      <c r="BJ933">
        <v>0</v>
      </c>
      <c r="BK933">
        <v>0</v>
      </c>
      <c r="BL933">
        <v>0</v>
      </c>
      <c r="BM933">
        <v>0</v>
      </c>
      <c r="BN933">
        <v>0</v>
      </c>
      <c r="BO933">
        <v>0</v>
      </c>
      <c r="BP933">
        <v>0</v>
      </c>
      <c r="BQ933">
        <v>0</v>
      </c>
      <c r="BR933">
        <v>0</v>
      </c>
      <c r="BS933">
        <v>0</v>
      </c>
      <c r="BT933">
        <v>0</v>
      </c>
      <c r="BU933">
        <v>0</v>
      </c>
      <c r="BV933">
        <v>0</v>
      </c>
      <c r="BW933">
        <v>0</v>
      </c>
      <c r="CX933">
        <f>Y933*Source!I354</f>
        <v>1.0463999999999999E-2</v>
      </c>
      <c r="CY933">
        <f>AA933</f>
        <v>120</v>
      </c>
      <c r="CZ933">
        <f>AE933</f>
        <v>120</v>
      </c>
      <c r="DA933">
        <f>AI933</f>
        <v>1</v>
      </c>
      <c r="DB933">
        <f>ROUND(ROUND(AT933*CZ933,2),6)</f>
        <v>1.1499999999999999</v>
      </c>
      <c r="DC933">
        <f>ROUND(ROUND(AT933*AG933,2),6)</f>
        <v>0</v>
      </c>
    </row>
    <row r="934" spans="1:107" x14ac:dyDescent="0.2">
      <c r="A934">
        <f>ROW(Source!A354)</f>
        <v>354</v>
      </c>
      <c r="B934">
        <v>76147894</v>
      </c>
      <c r="C934">
        <v>76149343</v>
      </c>
      <c r="D934">
        <v>48915251</v>
      </c>
      <c r="E934">
        <v>1</v>
      </c>
      <c r="F934">
        <v>1</v>
      </c>
      <c r="G934">
        <v>1</v>
      </c>
      <c r="H934">
        <v>3</v>
      </c>
      <c r="I934" t="s">
        <v>682</v>
      </c>
      <c r="J934" t="s">
        <v>683</v>
      </c>
      <c r="K934" t="s">
        <v>684</v>
      </c>
      <c r="L934">
        <v>1348</v>
      </c>
      <c r="N934">
        <v>1009</v>
      </c>
      <c r="O934" t="s">
        <v>362</v>
      </c>
      <c r="P934" t="s">
        <v>362</v>
      </c>
      <c r="Q934">
        <v>1000</v>
      </c>
      <c r="W934">
        <v>0</v>
      </c>
      <c r="X934">
        <v>-1424823927</v>
      </c>
      <c r="Y934">
        <v>6.0000000000000002E-5</v>
      </c>
      <c r="AA934">
        <v>7826.9</v>
      </c>
      <c r="AB934">
        <v>0</v>
      </c>
      <c r="AC934">
        <v>0</v>
      </c>
      <c r="AD934">
        <v>0</v>
      </c>
      <c r="AE934">
        <v>7826.9</v>
      </c>
      <c r="AF934">
        <v>0</v>
      </c>
      <c r="AG934">
        <v>0</v>
      </c>
      <c r="AH934">
        <v>0</v>
      </c>
      <c r="AI934">
        <v>1</v>
      </c>
      <c r="AJ934">
        <v>1</v>
      </c>
      <c r="AK934">
        <v>1</v>
      </c>
      <c r="AL934">
        <v>1</v>
      </c>
      <c r="AN934">
        <v>0</v>
      </c>
      <c r="AO934">
        <v>1</v>
      </c>
      <c r="AP934">
        <v>0</v>
      </c>
      <c r="AQ934">
        <v>0</v>
      </c>
      <c r="AR934">
        <v>0</v>
      </c>
      <c r="AS934" t="s">
        <v>3</v>
      </c>
      <c r="AT934">
        <v>6.0000000000000002E-5</v>
      </c>
      <c r="AU934" t="s">
        <v>3</v>
      </c>
      <c r="AV934">
        <v>0</v>
      </c>
      <c r="AW934">
        <v>2</v>
      </c>
      <c r="AX934">
        <v>76149361</v>
      </c>
      <c r="AY934">
        <v>1</v>
      </c>
      <c r="AZ934">
        <v>0</v>
      </c>
      <c r="BA934">
        <v>950</v>
      </c>
      <c r="BB934">
        <v>0</v>
      </c>
      <c r="BC934">
        <v>0</v>
      </c>
      <c r="BD934">
        <v>0</v>
      </c>
      <c r="BE934">
        <v>0</v>
      </c>
      <c r="BF934">
        <v>0</v>
      </c>
      <c r="BG934">
        <v>0</v>
      </c>
      <c r="BH934">
        <v>0</v>
      </c>
      <c r="BI934">
        <v>0</v>
      </c>
      <c r="BJ934">
        <v>0</v>
      </c>
      <c r="BK934">
        <v>0</v>
      </c>
      <c r="BL934">
        <v>0</v>
      </c>
      <c r="BM934">
        <v>0</v>
      </c>
      <c r="BN934">
        <v>0</v>
      </c>
      <c r="BO934">
        <v>0</v>
      </c>
      <c r="BP934">
        <v>0</v>
      </c>
      <c r="BQ934">
        <v>0</v>
      </c>
      <c r="BR934">
        <v>0</v>
      </c>
      <c r="BS934">
        <v>0</v>
      </c>
      <c r="BT934">
        <v>0</v>
      </c>
      <c r="BU934">
        <v>0</v>
      </c>
      <c r="BV934">
        <v>0</v>
      </c>
      <c r="BW934">
        <v>0</v>
      </c>
      <c r="CX934">
        <f>Y934*Source!I354</f>
        <v>6.5400000000000004E-5</v>
      </c>
      <c r="CY934">
        <f>AA934</f>
        <v>7826.9</v>
      </c>
      <c r="CZ934">
        <f>AE934</f>
        <v>7826.9</v>
      </c>
      <c r="DA934">
        <f>AI934</f>
        <v>1</v>
      </c>
      <c r="DB934">
        <f>ROUND(ROUND(AT934*CZ934,2),6)</f>
        <v>0.47</v>
      </c>
      <c r="DC934">
        <f>ROUND(ROUND(AT934*AG934,2),6)</f>
        <v>0</v>
      </c>
    </row>
    <row r="935" spans="1:107" x14ac:dyDescent="0.2">
      <c r="A935">
        <f>ROW(Source!A354)</f>
        <v>354</v>
      </c>
      <c r="B935">
        <v>76147894</v>
      </c>
      <c r="C935">
        <v>76149343</v>
      </c>
      <c r="D935">
        <v>48958748</v>
      </c>
      <c r="E935">
        <v>1</v>
      </c>
      <c r="F935">
        <v>1</v>
      </c>
      <c r="G935">
        <v>1</v>
      </c>
      <c r="H935">
        <v>3</v>
      </c>
      <c r="I935" t="s">
        <v>685</v>
      </c>
      <c r="J935" t="s">
        <v>686</v>
      </c>
      <c r="K935" t="s">
        <v>687</v>
      </c>
      <c r="L935">
        <v>1346</v>
      </c>
      <c r="N935">
        <v>1009</v>
      </c>
      <c r="O935" t="s">
        <v>414</v>
      </c>
      <c r="P935" t="s">
        <v>414</v>
      </c>
      <c r="Q935">
        <v>1</v>
      </c>
      <c r="W935">
        <v>0</v>
      </c>
      <c r="X935">
        <v>1811248231</v>
      </c>
      <c r="Y935">
        <v>0.5</v>
      </c>
      <c r="AA935">
        <v>68.05</v>
      </c>
      <c r="AB935">
        <v>0</v>
      </c>
      <c r="AC935">
        <v>0</v>
      </c>
      <c r="AD935">
        <v>0</v>
      </c>
      <c r="AE935">
        <v>68.05</v>
      </c>
      <c r="AF935">
        <v>0</v>
      </c>
      <c r="AG935">
        <v>0</v>
      </c>
      <c r="AH935">
        <v>0</v>
      </c>
      <c r="AI935">
        <v>1</v>
      </c>
      <c r="AJ935">
        <v>1</v>
      </c>
      <c r="AK935">
        <v>1</v>
      </c>
      <c r="AL935">
        <v>1</v>
      </c>
      <c r="AN935">
        <v>0</v>
      </c>
      <c r="AO935">
        <v>1</v>
      </c>
      <c r="AP935">
        <v>0</v>
      </c>
      <c r="AQ935">
        <v>0</v>
      </c>
      <c r="AR935">
        <v>0</v>
      </c>
      <c r="AS935" t="s">
        <v>3</v>
      </c>
      <c r="AT935">
        <v>0.5</v>
      </c>
      <c r="AU935" t="s">
        <v>3</v>
      </c>
      <c r="AV935">
        <v>0</v>
      </c>
      <c r="AW935">
        <v>2</v>
      </c>
      <c r="AX935">
        <v>76149362</v>
      </c>
      <c r="AY935">
        <v>1</v>
      </c>
      <c r="AZ935">
        <v>0</v>
      </c>
      <c r="BA935">
        <v>951</v>
      </c>
      <c r="BB935">
        <v>0</v>
      </c>
      <c r="BC935">
        <v>0</v>
      </c>
      <c r="BD935">
        <v>0</v>
      </c>
      <c r="BE935">
        <v>0</v>
      </c>
      <c r="BF935">
        <v>0</v>
      </c>
      <c r="BG935">
        <v>0</v>
      </c>
      <c r="BH935">
        <v>0</v>
      </c>
      <c r="BI935">
        <v>0</v>
      </c>
      <c r="BJ935">
        <v>0</v>
      </c>
      <c r="BK935">
        <v>0</v>
      </c>
      <c r="BL935">
        <v>0</v>
      </c>
      <c r="BM935">
        <v>0</v>
      </c>
      <c r="BN935">
        <v>0</v>
      </c>
      <c r="BO935">
        <v>0</v>
      </c>
      <c r="BP935">
        <v>0</v>
      </c>
      <c r="BQ935">
        <v>0</v>
      </c>
      <c r="BR935">
        <v>0</v>
      </c>
      <c r="BS935">
        <v>0</v>
      </c>
      <c r="BT935">
        <v>0</v>
      </c>
      <c r="BU935">
        <v>0</v>
      </c>
      <c r="BV935">
        <v>0</v>
      </c>
      <c r="BW935">
        <v>0</v>
      </c>
      <c r="CX935">
        <f>Y935*Source!I354</f>
        <v>0.54500000000000004</v>
      </c>
      <c r="CY935">
        <f>AA935</f>
        <v>68.05</v>
      </c>
      <c r="CZ935">
        <f>AE935</f>
        <v>68.05</v>
      </c>
      <c r="DA935">
        <f>AI935</f>
        <v>1</v>
      </c>
      <c r="DB935">
        <f>ROUND(ROUND(AT935*CZ935,2),6)</f>
        <v>34.03</v>
      </c>
      <c r="DC935">
        <f>ROUND(ROUND(AT935*AG935,2),6)</f>
        <v>0</v>
      </c>
    </row>
    <row r="936" spans="1:107" x14ac:dyDescent="0.2">
      <c r="A936">
        <f>ROW(Source!A354)</f>
        <v>354</v>
      </c>
      <c r="B936">
        <v>76147894</v>
      </c>
      <c r="C936">
        <v>76149343</v>
      </c>
      <c r="D936">
        <v>48974791</v>
      </c>
      <c r="E936">
        <v>1</v>
      </c>
      <c r="F936">
        <v>1</v>
      </c>
      <c r="G936">
        <v>1</v>
      </c>
      <c r="H936">
        <v>3</v>
      </c>
      <c r="I936" t="s">
        <v>658</v>
      </c>
      <c r="J936" t="s">
        <v>659</v>
      </c>
      <c r="K936" t="s">
        <v>660</v>
      </c>
      <c r="L936">
        <v>1374</v>
      </c>
      <c r="N936">
        <v>1013</v>
      </c>
      <c r="O936" t="s">
        <v>661</v>
      </c>
      <c r="P936" t="s">
        <v>661</v>
      </c>
      <c r="Q936">
        <v>1</v>
      </c>
      <c r="W936">
        <v>0</v>
      </c>
      <c r="X936">
        <v>-1347562341</v>
      </c>
      <c r="Y936">
        <v>1.91</v>
      </c>
      <c r="AA936">
        <v>1</v>
      </c>
      <c r="AB936">
        <v>0</v>
      </c>
      <c r="AC936">
        <v>0</v>
      </c>
      <c r="AD936">
        <v>0</v>
      </c>
      <c r="AE936">
        <v>1</v>
      </c>
      <c r="AF936">
        <v>0</v>
      </c>
      <c r="AG936">
        <v>0</v>
      </c>
      <c r="AH936">
        <v>0</v>
      </c>
      <c r="AI936">
        <v>1</v>
      </c>
      <c r="AJ936">
        <v>1</v>
      </c>
      <c r="AK936">
        <v>1</v>
      </c>
      <c r="AL936">
        <v>1</v>
      </c>
      <c r="AN936">
        <v>0</v>
      </c>
      <c r="AO936">
        <v>1</v>
      </c>
      <c r="AP936">
        <v>0</v>
      </c>
      <c r="AQ936">
        <v>0</v>
      </c>
      <c r="AR936">
        <v>0</v>
      </c>
      <c r="AS936" t="s">
        <v>3</v>
      </c>
      <c r="AT936">
        <v>1.91</v>
      </c>
      <c r="AU936" t="s">
        <v>3</v>
      </c>
      <c r="AV936">
        <v>0</v>
      </c>
      <c r="AW936">
        <v>2</v>
      </c>
      <c r="AX936">
        <v>76149363</v>
      </c>
      <c r="AY936">
        <v>1</v>
      </c>
      <c r="AZ936">
        <v>0</v>
      </c>
      <c r="BA936">
        <v>952</v>
      </c>
      <c r="BB936">
        <v>0</v>
      </c>
      <c r="BC936">
        <v>0</v>
      </c>
      <c r="BD936">
        <v>0</v>
      </c>
      <c r="BE936">
        <v>0</v>
      </c>
      <c r="BF936">
        <v>0</v>
      </c>
      <c r="BG936">
        <v>0</v>
      </c>
      <c r="BH936">
        <v>0</v>
      </c>
      <c r="BI936">
        <v>0</v>
      </c>
      <c r="BJ936">
        <v>0</v>
      </c>
      <c r="BK936">
        <v>0</v>
      </c>
      <c r="BL936">
        <v>0</v>
      </c>
      <c r="BM936">
        <v>0</v>
      </c>
      <c r="BN936">
        <v>0</v>
      </c>
      <c r="BO936">
        <v>0</v>
      </c>
      <c r="BP936">
        <v>0</v>
      </c>
      <c r="BQ936">
        <v>0</v>
      </c>
      <c r="BR936">
        <v>0</v>
      </c>
      <c r="BS936">
        <v>0</v>
      </c>
      <c r="BT936">
        <v>0</v>
      </c>
      <c r="BU936">
        <v>0</v>
      </c>
      <c r="BV936">
        <v>0</v>
      </c>
      <c r="BW936">
        <v>0</v>
      </c>
      <c r="CX936">
        <f>Y936*Source!I354</f>
        <v>2.0819000000000001</v>
      </c>
      <c r="CY936">
        <f>AA936</f>
        <v>1</v>
      </c>
      <c r="CZ936">
        <f>AE936</f>
        <v>1</v>
      </c>
      <c r="DA936">
        <f>AI936</f>
        <v>1</v>
      </c>
      <c r="DB936">
        <f>ROUND(ROUND(AT936*CZ936,2),6)</f>
        <v>1.91</v>
      </c>
      <c r="DC936">
        <f>ROUND(ROUND(AT936*AG936,2),6)</f>
        <v>0</v>
      </c>
    </row>
    <row r="937" spans="1:107" x14ac:dyDescent="0.2">
      <c r="A937">
        <f>ROW(Source!A359)</f>
        <v>359</v>
      </c>
      <c r="B937">
        <v>76147896</v>
      </c>
      <c r="C937">
        <v>76149366</v>
      </c>
      <c r="D937">
        <v>42331666</v>
      </c>
      <c r="E937">
        <v>1</v>
      </c>
      <c r="F937">
        <v>1</v>
      </c>
      <c r="G937">
        <v>1</v>
      </c>
      <c r="H937">
        <v>1</v>
      </c>
      <c r="I937" t="s">
        <v>647</v>
      </c>
      <c r="J937" t="s">
        <v>3</v>
      </c>
      <c r="K937" t="s">
        <v>648</v>
      </c>
      <c r="L937">
        <v>1369</v>
      </c>
      <c r="N937">
        <v>1013</v>
      </c>
      <c r="O937" t="s">
        <v>623</v>
      </c>
      <c r="P937" t="s">
        <v>623</v>
      </c>
      <c r="Q937">
        <v>1</v>
      </c>
      <c r="W937">
        <v>0</v>
      </c>
      <c r="X937">
        <v>-908094922</v>
      </c>
      <c r="Y937">
        <v>10.867499999999998</v>
      </c>
      <c r="AA937">
        <v>0</v>
      </c>
      <c r="AB937">
        <v>0</v>
      </c>
      <c r="AC937">
        <v>0</v>
      </c>
      <c r="AD937">
        <v>10.06</v>
      </c>
      <c r="AE937">
        <v>0</v>
      </c>
      <c r="AF937">
        <v>0</v>
      </c>
      <c r="AG937">
        <v>0</v>
      </c>
      <c r="AH937">
        <v>10.06</v>
      </c>
      <c r="AI937">
        <v>1</v>
      </c>
      <c r="AJ937">
        <v>1</v>
      </c>
      <c r="AK937">
        <v>1</v>
      </c>
      <c r="AL937">
        <v>1</v>
      </c>
      <c r="AN937">
        <v>0</v>
      </c>
      <c r="AO937">
        <v>1</v>
      </c>
      <c r="AP937">
        <v>1</v>
      </c>
      <c r="AQ937">
        <v>0</v>
      </c>
      <c r="AR937">
        <v>0</v>
      </c>
      <c r="AS937" t="s">
        <v>3</v>
      </c>
      <c r="AT937">
        <v>9.4499999999999993</v>
      </c>
      <c r="AU937" t="s">
        <v>24</v>
      </c>
      <c r="AV937">
        <v>1</v>
      </c>
      <c r="AW937">
        <v>2</v>
      </c>
      <c r="AX937">
        <v>76149380</v>
      </c>
      <c r="AY937">
        <v>1</v>
      </c>
      <c r="AZ937">
        <v>0</v>
      </c>
      <c r="BA937">
        <v>953</v>
      </c>
      <c r="BB937">
        <v>0</v>
      </c>
      <c r="BC937">
        <v>0</v>
      </c>
      <c r="BD937">
        <v>0</v>
      </c>
      <c r="BE937">
        <v>0</v>
      </c>
      <c r="BF937">
        <v>0</v>
      </c>
      <c r="BG937">
        <v>0</v>
      </c>
      <c r="BH937">
        <v>0</v>
      </c>
      <c r="BI937">
        <v>0</v>
      </c>
      <c r="BJ937">
        <v>0</v>
      </c>
      <c r="BK937">
        <v>0</v>
      </c>
      <c r="BL937">
        <v>0</v>
      </c>
      <c r="BM937">
        <v>0</v>
      </c>
      <c r="BN937">
        <v>0</v>
      </c>
      <c r="BO937">
        <v>0</v>
      </c>
      <c r="BP937">
        <v>0</v>
      </c>
      <c r="BQ937">
        <v>0</v>
      </c>
      <c r="BR937">
        <v>0</v>
      </c>
      <c r="BS937">
        <v>0</v>
      </c>
      <c r="BT937">
        <v>0</v>
      </c>
      <c r="BU937">
        <v>0</v>
      </c>
      <c r="BV937">
        <v>0</v>
      </c>
      <c r="BW937">
        <v>0</v>
      </c>
      <c r="CX937">
        <f>Y937*Source!I359</f>
        <v>108.67499999999998</v>
      </c>
      <c r="CY937">
        <f>AD937</f>
        <v>10.06</v>
      </c>
      <c r="CZ937">
        <f>AH937</f>
        <v>10.06</v>
      </c>
      <c r="DA937">
        <f>AL937</f>
        <v>1</v>
      </c>
      <c r="DB937">
        <f>ROUND((ROUND(AT937*CZ937,2)*1.15),6)</f>
        <v>109.3305</v>
      </c>
      <c r="DC937">
        <f>ROUND((ROUND(AT937*AG937,2)*1.15),6)</f>
        <v>0</v>
      </c>
    </row>
    <row r="938" spans="1:107" x14ac:dyDescent="0.2">
      <c r="A938">
        <f>ROW(Source!A359)</f>
        <v>359</v>
      </c>
      <c r="B938">
        <v>76147896</v>
      </c>
      <c r="C938">
        <v>76149366</v>
      </c>
      <c r="D938">
        <v>48900465</v>
      </c>
      <c r="E938">
        <v>1</v>
      </c>
      <c r="F938">
        <v>1</v>
      </c>
      <c r="G938">
        <v>1</v>
      </c>
      <c r="H938">
        <v>3</v>
      </c>
      <c r="I938" t="s">
        <v>775</v>
      </c>
      <c r="J938" t="s">
        <v>776</v>
      </c>
      <c r="K938" t="s">
        <v>777</v>
      </c>
      <c r="L938">
        <v>1348</v>
      </c>
      <c r="N938">
        <v>1009</v>
      </c>
      <c r="O938" t="s">
        <v>362</v>
      </c>
      <c r="P938" t="s">
        <v>362</v>
      </c>
      <c r="Q938">
        <v>1000</v>
      </c>
      <c r="W938">
        <v>0</v>
      </c>
      <c r="X938">
        <v>1575914215</v>
      </c>
      <c r="Y938">
        <v>2.0000000000000001E-4</v>
      </c>
      <c r="AA938">
        <v>4770</v>
      </c>
      <c r="AB938">
        <v>0</v>
      </c>
      <c r="AC938">
        <v>0</v>
      </c>
      <c r="AD938">
        <v>0</v>
      </c>
      <c r="AE938">
        <v>4770</v>
      </c>
      <c r="AF938">
        <v>0</v>
      </c>
      <c r="AG938">
        <v>0</v>
      </c>
      <c r="AH938">
        <v>0</v>
      </c>
      <c r="AI938">
        <v>1</v>
      </c>
      <c r="AJ938">
        <v>1</v>
      </c>
      <c r="AK938">
        <v>1</v>
      </c>
      <c r="AL938">
        <v>1</v>
      </c>
      <c r="AN938">
        <v>0</v>
      </c>
      <c r="AO938">
        <v>1</v>
      </c>
      <c r="AP938">
        <v>0</v>
      </c>
      <c r="AQ938">
        <v>0</v>
      </c>
      <c r="AR938">
        <v>0</v>
      </c>
      <c r="AS938" t="s">
        <v>3</v>
      </c>
      <c r="AT938">
        <v>2.0000000000000001E-4</v>
      </c>
      <c r="AU938" t="s">
        <v>3</v>
      </c>
      <c r="AV938">
        <v>0</v>
      </c>
      <c r="AW938">
        <v>2</v>
      </c>
      <c r="AX938">
        <v>76149381</v>
      </c>
      <c r="AY938">
        <v>1</v>
      </c>
      <c r="AZ938">
        <v>0</v>
      </c>
      <c r="BA938">
        <v>954</v>
      </c>
      <c r="BB938">
        <v>0</v>
      </c>
      <c r="BC938">
        <v>0</v>
      </c>
      <c r="BD938">
        <v>0</v>
      </c>
      <c r="BE938">
        <v>0</v>
      </c>
      <c r="BF938">
        <v>0</v>
      </c>
      <c r="BG938">
        <v>0</v>
      </c>
      <c r="BH938">
        <v>0</v>
      </c>
      <c r="BI938">
        <v>0</v>
      </c>
      <c r="BJ938">
        <v>0</v>
      </c>
      <c r="BK938">
        <v>0</v>
      </c>
      <c r="BL938">
        <v>0</v>
      </c>
      <c r="BM938">
        <v>0</v>
      </c>
      <c r="BN938">
        <v>0</v>
      </c>
      <c r="BO938">
        <v>0</v>
      </c>
      <c r="BP938">
        <v>0</v>
      </c>
      <c r="BQ938">
        <v>0</v>
      </c>
      <c r="BR938">
        <v>0</v>
      </c>
      <c r="BS938">
        <v>0</v>
      </c>
      <c r="BT938">
        <v>0</v>
      </c>
      <c r="BU938">
        <v>0</v>
      </c>
      <c r="BV938">
        <v>0</v>
      </c>
      <c r="BW938">
        <v>0</v>
      </c>
      <c r="CX938">
        <f>Y938*Source!I359</f>
        <v>2E-3</v>
      </c>
      <c r="CY938">
        <f t="shared" ref="CY938:CY949" si="139">AA938</f>
        <v>4770</v>
      </c>
      <c r="CZ938">
        <f t="shared" ref="CZ938:CZ949" si="140">AE938</f>
        <v>4770</v>
      </c>
      <c r="DA938">
        <f t="shared" ref="DA938:DA949" si="141">AI938</f>
        <v>1</v>
      </c>
      <c r="DB938">
        <f t="shared" ref="DB938:DB949" si="142">ROUND(ROUND(AT938*CZ938,2),6)</f>
        <v>0.95</v>
      </c>
      <c r="DC938">
        <f t="shared" ref="DC938:DC949" si="143">ROUND(ROUND(AT938*AG938,2),6)</f>
        <v>0</v>
      </c>
    </row>
    <row r="939" spans="1:107" x14ac:dyDescent="0.2">
      <c r="A939">
        <f>ROW(Source!A359)</f>
        <v>359</v>
      </c>
      <c r="B939">
        <v>76147896</v>
      </c>
      <c r="C939">
        <v>76149366</v>
      </c>
      <c r="D939">
        <v>48900998</v>
      </c>
      <c r="E939">
        <v>1</v>
      </c>
      <c r="F939">
        <v>1</v>
      </c>
      <c r="G939">
        <v>1</v>
      </c>
      <c r="H939">
        <v>3</v>
      </c>
      <c r="I939" t="s">
        <v>807</v>
      </c>
      <c r="J939" t="s">
        <v>808</v>
      </c>
      <c r="K939" t="s">
        <v>809</v>
      </c>
      <c r="L939">
        <v>1346</v>
      </c>
      <c r="N939">
        <v>1009</v>
      </c>
      <c r="O939" t="s">
        <v>414</v>
      </c>
      <c r="P939" t="s">
        <v>414</v>
      </c>
      <c r="Q939">
        <v>1</v>
      </c>
      <c r="W939">
        <v>0</v>
      </c>
      <c r="X939">
        <v>-1154872161</v>
      </c>
      <c r="Y939">
        <v>0.5</v>
      </c>
      <c r="AA939">
        <v>30.4</v>
      </c>
      <c r="AB939">
        <v>0</v>
      </c>
      <c r="AC939">
        <v>0</v>
      </c>
      <c r="AD939">
        <v>0</v>
      </c>
      <c r="AE939">
        <v>30.4</v>
      </c>
      <c r="AF939">
        <v>0</v>
      </c>
      <c r="AG939">
        <v>0</v>
      </c>
      <c r="AH939">
        <v>0</v>
      </c>
      <c r="AI939">
        <v>1</v>
      </c>
      <c r="AJ939">
        <v>1</v>
      </c>
      <c r="AK939">
        <v>1</v>
      </c>
      <c r="AL939">
        <v>1</v>
      </c>
      <c r="AN939">
        <v>0</v>
      </c>
      <c r="AO939">
        <v>1</v>
      </c>
      <c r="AP939">
        <v>0</v>
      </c>
      <c r="AQ939">
        <v>0</v>
      </c>
      <c r="AR939">
        <v>0</v>
      </c>
      <c r="AS939" t="s">
        <v>3</v>
      </c>
      <c r="AT939">
        <v>0.5</v>
      </c>
      <c r="AU939" t="s">
        <v>3</v>
      </c>
      <c r="AV939">
        <v>0</v>
      </c>
      <c r="AW939">
        <v>2</v>
      </c>
      <c r="AX939">
        <v>76149382</v>
      </c>
      <c r="AY939">
        <v>1</v>
      </c>
      <c r="AZ939">
        <v>0</v>
      </c>
      <c r="BA939">
        <v>955</v>
      </c>
      <c r="BB939">
        <v>0</v>
      </c>
      <c r="BC939">
        <v>0</v>
      </c>
      <c r="BD939">
        <v>0</v>
      </c>
      <c r="BE939">
        <v>0</v>
      </c>
      <c r="BF939">
        <v>0</v>
      </c>
      <c r="BG939">
        <v>0</v>
      </c>
      <c r="BH939">
        <v>0</v>
      </c>
      <c r="BI939">
        <v>0</v>
      </c>
      <c r="BJ939">
        <v>0</v>
      </c>
      <c r="BK939">
        <v>0</v>
      </c>
      <c r="BL939">
        <v>0</v>
      </c>
      <c r="BM939">
        <v>0</v>
      </c>
      <c r="BN939">
        <v>0</v>
      </c>
      <c r="BO939">
        <v>0</v>
      </c>
      <c r="BP939">
        <v>0</v>
      </c>
      <c r="BQ939">
        <v>0</v>
      </c>
      <c r="BR939">
        <v>0</v>
      </c>
      <c r="BS939">
        <v>0</v>
      </c>
      <c r="BT939">
        <v>0</v>
      </c>
      <c r="BU939">
        <v>0</v>
      </c>
      <c r="BV939">
        <v>0</v>
      </c>
      <c r="BW939">
        <v>0</v>
      </c>
      <c r="CX939">
        <f>Y939*Source!I359</f>
        <v>5</v>
      </c>
      <c r="CY939">
        <f t="shared" si="139"/>
        <v>30.4</v>
      </c>
      <c r="CZ939">
        <f t="shared" si="140"/>
        <v>30.4</v>
      </c>
      <c r="DA939">
        <f t="shared" si="141"/>
        <v>1</v>
      </c>
      <c r="DB939">
        <f t="shared" si="142"/>
        <v>15.2</v>
      </c>
      <c r="DC939">
        <f t="shared" si="143"/>
        <v>0</v>
      </c>
    </row>
    <row r="940" spans="1:107" x14ac:dyDescent="0.2">
      <c r="A940">
        <f>ROW(Source!A359)</f>
        <v>359</v>
      </c>
      <c r="B940">
        <v>76147896</v>
      </c>
      <c r="C940">
        <v>76149366</v>
      </c>
      <c r="D940">
        <v>48903670</v>
      </c>
      <c r="E940">
        <v>1</v>
      </c>
      <c r="F940">
        <v>1</v>
      </c>
      <c r="G940">
        <v>1</v>
      </c>
      <c r="H940">
        <v>3</v>
      </c>
      <c r="I940" t="s">
        <v>810</v>
      </c>
      <c r="J940" t="s">
        <v>811</v>
      </c>
      <c r="K940" t="s">
        <v>812</v>
      </c>
      <c r="L940">
        <v>1346</v>
      </c>
      <c r="N940">
        <v>1009</v>
      </c>
      <c r="O940" t="s">
        <v>414</v>
      </c>
      <c r="P940" t="s">
        <v>414</v>
      </c>
      <c r="Q940">
        <v>1</v>
      </c>
      <c r="W940">
        <v>0</v>
      </c>
      <c r="X940">
        <v>1737689508</v>
      </c>
      <c r="Y940">
        <v>1.3049999999999999</v>
      </c>
      <c r="AA940">
        <v>250</v>
      </c>
      <c r="AB940">
        <v>0</v>
      </c>
      <c r="AC940">
        <v>0</v>
      </c>
      <c r="AD940">
        <v>0</v>
      </c>
      <c r="AE940">
        <v>250</v>
      </c>
      <c r="AF940">
        <v>0</v>
      </c>
      <c r="AG940">
        <v>0</v>
      </c>
      <c r="AH940">
        <v>0</v>
      </c>
      <c r="AI940">
        <v>1</v>
      </c>
      <c r="AJ940">
        <v>1</v>
      </c>
      <c r="AK940">
        <v>1</v>
      </c>
      <c r="AL940">
        <v>1</v>
      </c>
      <c r="AN940">
        <v>0</v>
      </c>
      <c r="AO940">
        <v>1</v>
      </c>
      <c r="AP940">
        <v>0</v>
      </c>
      <c r="AQ940">
        <v>0</v>
      </c>
      <c r="AR940">
        <v>0</v>
      </c>
      <c r="AS940" t="s">
        <v>3</v>
      </c>
      <c r="AT940">
        <v>1.3049999999999999</v>
      </c>
      <c r="AU940" t="s">
        <v>3</v>
      </c>
      <c r="AV940">
        <v>0</v>
      </c>
      <c r="AW940">
        <v>2</v>
      </c>
      <c r="AX940">
        <v>76149383</v>
      </c>
      <c r="AY940">
        <v>1</v>
      </c>
      <c r="AZ940">
        <v>0</v>
      </c>
      <c r="BA940">
        <v>956</v>
      </c>
      <c r="BB940">
        <v>0</v>
      </c>
      <c r="BC940">
        <v>0</v>
      </c>
      <c r="BD940">
        <v>0</v>
      </c>
      <c r="BE940">
        <v>0</v>
      </c>
      <c r="BF940">
        <v>0</v>
      </c>
      <c r="BG940">
        <v>0</v>
      </c>
      <c r="BH940">
        <v>0</v>
      </c>
      <c r="BI940">
        <v>0</v>
      </c>
      <c r="BJ940">
        <v>0</v>
      </c>
      <c r="BK940">
        <v>0</v>
      </c>
      <c r="BL940">
        <v>0</v>
      </c>
      <c r="BM940">
        <v>0</v>
      </c>
      <c r="BN940">
        <v>0</v>
      </c>
      <c r="BO940">
        <v>0</v>
      </c>
      <c r="BP940">
        <v>0</v>
      </c>
      <c r="BQ940">
        <v>0</v>
      </c>
      <c r="BR940">
        <v>0</v>
      </c>
      <c r="BS940">
        <v>0</v>
      </c>
      <c r="BT940">
        <v>0</v>
      </c>
      <c r="BU940">
        <v>0</v>
      </c>
      <c r="BV940">
        <v>0</v>
      </c>
      <c r="BW940">
        <v>0</v>
      </c>
      <c r="CX940">
        <f>Y940*Source!I359</f>
        <v>13.049999999999999</v>
      </c>
      <c r="CY940">
        <f t="shared" si="139"/>
        <v>250</v>
      </c>
      <c r="CZ940">
        <f t="shared" si="140"/>
        <v>250</v>
      </c>
      <c r="DA940">
        <f t="shared" si="141"/>
        <v>1</v>
      </c>
      <c r="DB940">
        <f t="shared" si="142"/>
        <v>326.25</v>
      </c>
      <c r="DC940">
        <f t="shared" si="143"/>
        <v>0</v>
      </c>
    </row>
    <row r="941" spans="1:107" x14ac:dyDescent="0.2">
      <c r="A941">
        <f>ROW(Source!A359)</f>
        <v>359</v>
      </c>
      <c r="B941">
        <v>76147896</v>
      </c>
      <c r="C941">
        <v>76149366</v>
      </c>
      <c r="D941">
        <v>48903672</v>
      </c>
      <c r="E941">
        <v>1</v>
      </c>
      <c r="F941">
        <v>1</v>
      </c>
      <c r="G941">
        <v>1</v>
      </c>
      <c r="H941">
        <v>3</v>
      </c>
      <c r="I941" t="s">
        <v>813</v>
      </c>
      <c r="J941" t="s">
        <v>814</v>
      </c>
      <c r="K941" t="s">
        <v>815</v>
      </c>
      <c r="L941">
        <v>1301</v>
      </c>
      <c r="N941">
        <v>1003</v>
      </c>
      <c r="O941" t="s">
        <v>57</v>
      </c>
      <c r="P941" t="s">
        <v>57</v>
      </c>
      <c r="Q941">
        <v>1</v>
      </c>
      <c r="W941">
        <v>0</v>
      </c>
      <c r="X941">
        <v>-941319914</v>
      </c>
      <c r="Y941">
        <v>0.72</v>
      </c>
      <c r="AA941">
        <v>5.38</v>
      </c>
      <c r="AB941">
        <v>0</v>
      </c>
      <c r="AC941">
        <v>0</v>
      </c>
      <c r="AD941">
        <v>0</v>
      </c>
      <c r="AE941">
        <v>5.38</v>
      </c>
      <c r="AF941">
        <v>0</v>
      </c>
      <c r="AG941">
        <v>0</v>
      </c>
      <c r="AH941">
        <v>0</v>
      </c>
      <c r="AI941">
        <v>1</v>
      </c>
      <c r="AJ941">
        <v>1</v>
      </c>
      <c r="AK941">
        <v>1</v>
      </c>
      <c r="AL941">
        <v>1</v>
      </c>
      <c r="AN941">
        <v>0</v>
      </c>
      <c r="AO941">
        <v>1</v>
      </c>
      <c r="AP941">
        <v>0</v>
      </c>
      <c r="AQ941">
        <v>0</v>
      </c>
      <c r="AR941">
        <v>0</v>
      </c>
      <c r="AS941" t="s">
        <v>3</v>
      </c>
      <c r="AT941">
        <v>0.72</v>
      </c>
      <c r="AU941" t="s">
        <v>3</v>
      </c>
      <c r="AV941">
        <v>0</v>
      </c>
      <c r="AW941">
        <v>2</v>
      </c>
      <c r="AX941">
        <v>76149384</v>
      </c>
      <c r="AY941">
        <v>1</v>
      </c>
      <c r="AZ941">
        <v>0</v>
      </c>
      <c r="BA941">
        <v>957</v>
      </c>
      <c r="BB941">
        <v>0</v>
      </c>
      <c r="BC941">
        <v>0</v>
      </c>
      <c r="BD941">
        <v>0</v>
      </c>
      <c r="BE941">
        <v>0</v>
      </c>
      <c r="BF941">
        <v>0</v>
      </c>
      <c r="BG941">
        <v>0</v>
      </c>
      <c r="BH941">
        <v>0</v>
      </c>
      <c r="BI941">
        <v>0</v>
      </c>
      <c r="BJ941">
        <v>0</v>
      </c>
      <c r="BK941">
        <v>0</v>
      </c>
      <c r="BL941">
        <v>0</v>
      </c>
      <c r="BM941">
        <v>0</v>
      </c>
      <c r="BN941">
        <v>0</v>
      </c>
      <c r="BO941">
        <v>0</v>
      </c>
      <c r="BP941">
        <v>0</v>
      </c>
      <c r="BQ941">
        <v>0</v>
      </c>
      <c r="BR941">
        <v>0</v>
      </c>
      <c r="BS941">
        <v>0</v>
      </c>
      <c r="BT941">
        <v>0</v>
      </c>
      <c r="BU941">
        <v>0</v>
      </c>
      <c r="BV941">
        <v>0</v>
      </c>
      <c r="BW941">
        <v>0</v>
      </c>
      <c r="CX941">
        <f>Y941*Source!I359</f>
        <v>7.1999999999999993</v>
      </c>
      <c r="CY941">
        <f t="shared" si="139"/>
        <v>5.38</v>
      </c>
      <c r="CZ941">
        <f t="shared" si="140"/>
        <v>5.38</v>
      </c>
      <c r="DA941">
        <f t="shared" si="141"/>
        <v>1</v>
      </c>
      <c r="DB941">
        <f t="shared" si="142"/>
        <v>3.87</v>
      </c>
      <c r="DC941">
        <f t="shared" si="143"/>
        <v>0</v>
      </c>
    </row>
    <row r="942" spans="1:107" x14ac:dyDescent="0.2">
      <c r="A942">
        <f>ROW(Source!A359)</f>
        <v>359</v>
      </c>
      <c r="B942">
        <v>76147896</v>
      </c>
      <c r="C942">
        <v>76149366</v>
      </c>
      <c r="D942">
        <v>48903674</v>
      </c>
      <c r="E942">
        <v>1</v>
      </c>
      <c r="F942">
        <v>1</v>
      </c>
      <c r="G942">
        <v>1</v>
      </c>
      <c r="H942">
        <v>3</v>
      </c>
      <c r="I942" t="s">
        <v>705</v>
      </c>
      <c r="J942" t="s">
        <v>706</v>
      </c>
      <c r="K942" t="s">
        <v>707</v>
      </c>
      <c r="L942">
        <v>1346</v>
      </c>
      <c r="N942">
        <v>1009</v>
      </c>
      <c r="O942" t="s">
        <v>414</v>
      </c>
      <c r="P942" t="s">
        <v>414</v>
      </c>
      <c r="Q942">
        <v>1</v>
      </c>
      <c r="W942">
        <v>0</v>
      </c>
      <c r="X942">
        <v>-1295539515</v>
      </c>
      <c r="Y942">
        <v>0.105</v>
      </c>
      <c r="AA942">
        <v>30.4</v>
      </c>
      <c r="AB942">
        <v>0</v>
      </c>
      <c r="AC942">
        <v>0</v>
      </c>
      <c r="AD942">
        <v>0</v>
      </c>
      <c r="AE942">
        <v>30.4</v>
      </c>
      <c r="AF942">
        <v>0</v>
      </c>
      <c r="AG942">
        <v>0</v>
      </c>
      <c r="AH942">
        <v>0</v>
      </c>
      <c r="AI942">
        <v>1</v>
      </c>
      <c r="AJ942">
        <v>1</v>
      </c>
      <c r="AK942">
        <v>1</v>
      </c>
      <c r="AL942">
        <v>1</v>
      </c>
      <c r="AN942">
        <v>0</v>
      </c>
      <c r="AO942">
        <v>1</v>
      </c>
      <c r="AP942">
        <v>0</v>
      </c>
      <c r="AQ942">
        <v>0</v>
      </c>
      <c r="AR942">
        <v>0</v>
      </c>
      <c r="AS942" t="s">
        <v>3</v>
      </c>
      <c r="AT942">
        <v>0.105</v>
      </c>
      <c r="AU942" t="s">
        <v>3</v>
      </c>
      <c r="AV942">
        <v>0</v>
      </c>
      <c r="AW942">
        <v>2</v>
      </c>
      <c r="AX942">
        <v>76149385</v>
      </c>
      <c r="AY942">
        <v>1</v>
      </c>
      <c r="AZ942">
        <v>0</v>
      </c>
      <c r="BA942">
        <v>958</v>
      </c>
      <c r="BB942">
        <v>0</v>
      </c>
      <c r="BC942">
        <v>0</v>
      </c>
      <c r="BD942">
        <v>0</v>
      </c>
      <c r="BE942">
        <v>0</v>
      </c>
      <c r="BF942">
        <v>0</v>
      </c>
      <c r="BG942">
        <v>0</v>
      </c>
      <c r="BH942">
        <v>0</v>
      </c>
      <c r="BI942">
        <v>0</v>
      </c>
      <c r="BJ942">
        <v>0</v>
      </c>
      <c r="BK942">
        <v>0</v>
      </c>
      <c r="BL942">
        <v>0</v>
      </c>
      <c r="BM942">
        <v>0</v>
      </c>
      <c r="BN942">
        <v>0</v>
      </c>
      <c r="BO942">
        <v>0</v>
      </c>
      <c r="BP942">
        <v>0</v>
      </c>
      <c r="BQ942">
        <v>0</v>
      </c>
      <c r="BR942">
        <v>0</v>
      </c>
      <c r="BS942">
        <v>0</v>
      </c>
      <c r="BT942">
        <v>0</v>
      </c>
      <c r="BU942">
        <v>0</v>
      </c>
      <c r="BV942">
        <v>0</v>
      </c>
      <c r="BW942">
        <v>0</v>
      </c>
      <c r="CX942">
        <f>Y942*Source!I359</f>
        <v>1.05</v>
      </c>
      <c r="CY942">
        <f t="shared" si="139"/>
        <v>30.4</v>
      </c>
      <c r="CZ942">
        <f t="shared" si="140"/>
        <v>30.4</v>
      </c>
      <c r="DA942">
        <f t="shared" si="141"/>
        <v>1</v>
      </c>
      <c r="DB942">
        <f t="shared" si="142"/>
        <v>3.19</v>
      </c>
      <c r="DC942">
        <f t="shared" si="143"/>
        <v>0</v>
      </c>
    </row>
    <row r="943" spans="1:107" x14ac:dyDescent="0.2">
      <c r="A943">
        <f>ROW(Source!A359)</f>
        <v>359</v>
      </c>
      <c r="B943">
        <v>76147896</v>
      </c>
      <c r="C943">
        <v>76149366</v>
      </c>
      <c r="D943">
        <v>48903683</v>
      </c>
      <c r="E943">
        <v>1</v>
      </c>
      <c r="F943">
        <v>1</v>
      </c>
      <c r="G943">
        <v>1</v>
      </c>
      <c r="H943">
        <v>3</v>
      </c>
      <c r="I943" t="s">
        <v>816</v>
      </c>
      <c r="J943" t="s">
        <v>817</v>
      </c>
      <c r="K943" t="s">
        <v>818</v>
      </c>
      <c r="L943">
        <v>1346</v>
      </c>
      <c r="N943">
        <v>1009</v>
      </c>
      <c r="O943" t="s">
        <v>414</v>
      </c>
      <c r="P943" t="s">
        <v>414</v>
      </c>
      <c r="Q943">
        <v>1</v>
      </c>
      <c r="W943">
        <v>0</v>
      </c>
      <c r="X943">
        <v>-1327042576</v>
      </c>
      <c r="Y943">
        <v>0.1</v>
      </c>
      <c r="AA943">
        <v>60</v>
      </c>
      <c r="AB943">
        <v>0</v>
      </c>
      <c r="AC943">
        <v>0</v>
      </c>
      <c r="AD943">
        <v>0</v>
      </c>
      <c r="AE943">
        <v>60</v>
      </c>
      <c r="AF943">
        <v>0</v>
      </c>
      <c r="AG943">
        <v>0</v>
      </c>
      <c r="AH943">
        <v>0</v>
      </c>
      <c r="AI943">
        <v>1</v>
      </c>
      <c r="AJ943">
        <v>1</v>
      </c>
      <c r="AK943">
        <v>1</v>
      </c>
      <c r="AL943">
        <v>1</v>
      </c>
      <c r="AN943">
        <v>0</v>
      </c>
      <c r="AO943">
        <v>1</v>
      </c>
      <c r="AP943">
        <v>0</v>
      </c>
      <c r="AQ943">
        <v>0</v>
      </c>
      <c r="AR943">
        <v>0</v>
      </c>
      <c r="AS943" t="s">
        <v>3</v>
      </c>
      <c r="AT943">
        <v>0.1</v>
      </c>
      <c r="AU943" t="s">
        <v>3</v>
      </c>
      <c r="AV943">
        <v>0</v>
      </c>
      <c r="AW943">
        <v>2</v>
      </c>
      <c r="AX943">
        <v>76149386</v>
      </c>
      <c r="AY943">
        <v>1</v>
      </c>
      <c r="AZ943">
        <v>0</v>
      </c>
      <c r="BA943">
        <v>959</v>
      </c>
      <c r="BB943">
        <v>0</v>
      </c>
      <c r="BC943">
        <v>0</v>
      </c>
      <c r="BD943">
        <v>0</v>
      </c>
      <c r="BE943">
        <v>0</v>
      </c>
      <c r="BF943">
        <v>0</v>
      </c>
      <c r="BG943">
        <v>0</v>
      </c>
      <c r="BH943">
        <v>0</v>
      </c>
      <c r="BI943">
        <v>0</v>
      </c>
      <c r="BJ943">
        <v>0</v>
      </c>
      <c r="BK943">
        <v>0</v>
      </c>
      <c r="BL943">
        <v>0</v>
      </c>
      <c r="BM943">
        <v>0</v>
      </c>
      <c r="BN943">
        <v>0</v>
      </c>
      <c r="BO943">
        <v>0</v>
      </c>
      <c r="BP943">
        <v>0</v>
      </c>
      <c r="BQ943">
        <v>0</v>
      </c>
      <c r="BR943">
        <v>0</v>
      </c>
      <c r="BS943">
        <v>0</v>
      </c>
      <c r="BT943">
        <v>0</v>
      </c>
      <c r="BU943">
        <v>0</v>
      </c>
      <c r="BV943">
        <v>0</v>
      </c>
      <c r="BW943">
        <v>0</v>
      </c>
      <c r="CX943">
        <f>Y943*Source!I359</f>
        <v>1</v>
      </c>
      <c r="CY943">
        <f t="shared" si="139"/>
        <v>60</v>
      </c>
      <c r="CZ943">
        <f t="shared" si="140"/>
        <v>60</v>
      </c>
      <c r="DA943">
        <f t="shared" si="141"/>
        <v>1</v>
      </c>
      <c r="DB943">
        <f t="shared" si="142"/>
        <v>6</v>
      </c>
      <c r="DC943">
        <f t="shared" si="143"/>
        <v>0</v>
      </c>
    </row>
    <row r="944" spans="1:107" x14ac:dyDescent="0.2">
      <c r="A944">
        <f>ROW(Source!A359)</f>
        <v>359</v>
      </c>
      <c r="B944">
        <v>76147896</v>
      </c>
      <c r="C944">
        <v>76149366</v>
      </c>
      <c r="D944">
        <v>48914325</v>
      </c>
      <c r="E944">
        <v>1</v>
      </c>
      <c r="F944">
        <v>1</v>
      </c>
      <c r="G944">
        <v>1</v>
      </c>
      <c r="H944">
        <v>3</v>
      </c>
      <c r="I944" t="s">
        <v>819</v>
      </c>
      <c r="J944" t="s">
        <v>820</v>
      </c>
      <c r="K944" t="s">
        <v>821</v>
      </c>
      <c r="L944">
        <v>1348</v>
      </c>
      <c r="N944">
        <v>1009</v>
      </c>
      <c r="O944" t="s">
        <v>362</v>
      </c>
      <c r="P944" t="s">
        <v>362</v>
      </c>
      <c r="Q944">
        <v>1000</v>
      </c>
      <c r="W944">
        <v>0</v>
      </c>
      <c r="X944">
        <v>-1991769676</v>
      </c>
      <c r="Y944">
        <v>6.0000000000000002E-5</v>
      </c>
      <c r="AA944">
        <v>11200.3</v>
      </c>
      <c r="AB944">
        <v>0</v>
      </c>
      <c r="AC944">
        <v>0</v>
      </c>
      <c r="AD944">
        <v>0</v>
      </c>
      <c r="AE944">
        <v>11200.3</v>
      </c>
      <c r="AF944">
        <v>0</v>
      </c>
      <c r="AG944">
        <v>0</v>
      </c>
      <c r="AH944">
        <v>0</v>
      </c>
      <c r="AI944">
        <v>1</v>
      </c>
      <c r="AJ944">
        <v>1</v>
      </c>
      <c r="AK944">
        <v>1</v>
      </c>
      <c r="AL944">
        <v>1</v>
      </c>
      <c r="AN944">
        <v>0</v>
      </c>
      <c r="AO944">
        <v>1</v>
      </c>
      <c r="AP944">
        <v>0</v>
      </c>
      <c r="AQ944">
        <v>0</v>
      </c>
      <c r="AR944">
        <v>0</v>
      </c>
      <c r="AS944" t="s">
        <v>3</v>
      </c>
      <c r="AT944">
        <v>6.0000000000000002E-5</v>
      </c>
      <c r="AU944" t="s">
        <v>3</v>
      </c>
      <c r="AV944">
        <v>0</v>
      </c>
      <c r="AW944">
        <v>2</v>
      </c>
      <c r="AX944">
        <v>76149387</v>
      </c>
      <c r="AY944">
        <v>1</v>
      </c>
      <c r="AZ944">
        <v>0</v>
      </c>
      <c r="BA944">
        <v>960</v>
      </c>
      <c r="BB944">
        <v>0</v>
      </c>
      <c r="BC944">
        <v>0</v>
      </c>
      <c r="BD944">
        <v>0</v>
      </c>
      <c r="BE944">
        <v>0</v>
      </c>
      <c r="BF944">
        <v>0</v>
      </c>
      <c r="BG944">
        <v>0</v>
      </c>
      <c r="BH944">
        <v>0</v>
      </c>
      <c r="BI944">
        <v>0</v>
      </c>
      <c r="BJ944">
        <v>0</v>
      </c>
      <c r="BK944">
        <v>0</v>
      </c>
      <c r="BL944">
        <v>0</v>
      </c>
      <c r="BM944">
        <v>0</v>
      </c>
      <c r="BN944">
        <v>0</v>
      </c>
      <c r="BO944">
        <v>0</v>
      </c>
      <c r="BP944">
        <v>0</v>
      </c>
      <c r="BQ944">
        <v>0</v>
      </c>
      <c r="BR944">
        <v>0</v>
      </c>
      <c r="BS944">
        <v>0</v>
      </c>
      <c r="BT944">
        <v>0</v>
      </c>
      <c r="BU944">
        <v>0</v>
      </c>
      <c r="BV944">
        <v>0</v>
      </c>
      <c r="BW944">
        <v>0</v>
      </c>
      <c r="CX944">
        <f>Y944*Source!I359</f>
        <v>6.0000000000000006E-4</v>
      </c>
      <c r="CY944">
        <f t="shared" si="139"/>
        <v>11200.3</v>
      </c>
      <c r="CZ944">
        <f t="shared" si="140"/>
        <v>11200.3</v>
      </c>
      <c r="DA944">
        <f t="shared" si="141"/>
        <v>1</v>
      </c>
      <c r="DB944">
        <f t="shared" si="142"/>
        <v>0.67</v>
      </c>
      <c r="DC944">
        <f t="shared" si="143"/>
        <v>0</v>
      </c>
    </row>
    <row r="945" spans="1:107" x14ac:dyDescent="0.2">
      <c r="A945">
        <f>ROW(Source!A359)</f>
        <v>359</v>
      </c>
      <c r="B945">
        <v>76147896</v>
      </c>
      <c r="C945">
        <v>76149366</v>
      </c>
      <c r="D945">
        <v>48915433</v>
      </c>
      <c r="E945">
        <v>1</v>
      </c>
      <c r="F945">
        <v>1</v>
      </c>
      <c r="G945">
        <v>1</v>
      </c>
      <c r="H945">
        <v>3</v>
      </c>
      <c r="I945" t="s">
        <v>822</v>
      </c>
      <c r="J945" t="s">
        <v>823</v>
      </c>
      <c r="K945" t="s">
        <v>824</v>
      </c>
      <c r="L945">
        <v>1346</v>
      </c>
      <c r="N945">
        <v>1009</v>
      </c>
      <c r="O945" t="s">
        <v>414</v>
      </c>
      <c r="P945" t="s">
        <v>414</v>
      </c>
      <c r="Q945">
        <v>1</v>
      </c>
      <c r="W945">
        <v>0</v>
      </c>
      <c r="X945">
        <v>-1262501504</v>
      </c>
      <c r="Y945">
        <v>0.02</v>
      </c>
      <c r="AA945">
        <v>32</v>
      </c>
      <c r="AB945">
        <v>0</v>
      </c>
      <c r="AC945">
        <v>0</v>
      </c>
      <c r="AD945">
        <v>0</v>
      </c>
      <c r="AE945">
        <v>32</v>
      </c>
      <c r="AF945">
        <v>0</v>
      </c>
      <c r="AG945">
        <v>0</v>
      </c>
      <c r="AH945">
        <v>0</v>
      </c>
      <c r="AI945">
        <v>1</v>
      </c>
      <c r="AJ945">
        <v>1</v>
      </c>
      <c r="AK945">
        <v>1</v>
      </c>
      <c r="AL945">
        <v>1</v>
      </c>
      <c r="AN945">
        <v>0</v>
      </c>
      <c r="AO945">
        <v>1</v>
      </c>
      <c r="AP945">
        <v>0</v>
      </c>
      <c r="AQ945">
        <v>0</v>
      </c>
      <c r="AR945">
        <v>0</v>
      </c>
      <c r="AS945" t="s">
        <v>3</v>
      </c>
      <c r="AT945">
        <v>0.02</v>
      </c>
      <c r="AU945" t="s">
        <v>3</v>
      </c>
      <c r="AV945">
        <v>0</v>
      </c>
      <c r="AW945">
        <v>2</v>
      </c>
      <c r="AX945">
        <v>76149388</v>
      </c>
      <c r="AY945">
        <v>1</v>
      </c>
      <c r="AZ945">
        <v>0</v>
      </c>
      <c r="BA945">
        <v>961</v>
      </c>
      <c r="BB945">
        <v>0</v>
      </c>
      <c r="BC945">
        <v>0</v>
      </c>
      <c r="BD945">
        <v>0</v>
      </c>
      <c r="BE945">
        <v>0</v>
      </c>
      <c r="BF945">
        <v>0</v>
      </c>
      <c r="BG945">
        <v>0</v>
      </c>
      <c r="BH945">
        <v>0</v>
      </c>
      <c r="BI945">
        <v>0</v>
      </c>
      <c r="BJ945">
        <v>0</v>
      </c>
      <c r="BK945">
        <v>0</v>
      </c>
      <c r="BL945">
        <v>0</v>
      </c>
      <c r="BM945">
        <v>0</v>
      </c>
      <c r="BN945">
        <v>0</v>
      </c>
      <c r="BO945">
        <v>0</v>
      </c>
      <c r="BP945">
        <v>0</v>
      </c>
      <c r="BQ945">
        <v>0</v>
      </c>
      <c r="BR945">
        <v>0</v>
      </c>
      <c r="BS945">
        <v>0</v>
      </c>
      <c r="BT945">
        <v>0</v>
      </c>
      <c r="BU945">
        <v>0</v>
      </c>
      <c r="BV945">
        <v>0</v>
      </c>
      <c r="BW945">
        <v>0</v>
      </c>
      <c r="CX945">
        <f>Y945*Source!I359</f>
        <v>0.2</v>
      </c>
      <c r="CY945">
        <f t="shared" si="139"/>
        <v>32</v>
      </c>
      <c r="CZ945">
        <f t="shared" si="140"/>
        <v>32</v>
      </c>
      <c r="DA945">
        <f t="shared" si="141"/>
        <v>1</v>
      </c>
      <c r="DB945">
        <f t="shared" si="142"/>
        <v>0.64</v>
      </c>
      <c r="DC945">
        <f t="shared" si="143"/>
        <v>0</v>
      </c>
    </row>
    <row r="946" spans="1:107" x14ac:dyDescent="0.2">
      <c r="A946">
        <f>ROW(Source!A359)</f>
        <v>359</v>
      </c>
      <c r="B946">
        <v>76147896</v>
      </c>
      <c r="C946">
        <v>76149366</v>
      </c>
      <c r="D946">
        <v>48958747</v>
      </c>
      <c r="E946">
        <v>1</v>
      </c>
      <c r="F946">
        <v>1</v>
      </c>
      <c r="G946">
        <v>1</v>
      </c>
      <c r="H946">
        <v>3</v>
      </c>
      <c r="I946" t="s">
        <v>825</v>
      </c>
      <c r="J946" t="s">
        <v>826</v>
      </c>
      <c r="K946" t="s">
        <v>827</v>
      </c>
      <c r="L946">
        <v>1346</v>
      </c>
      <c r="N946">
        <v>1009</v>
      </c>
      <c r="O946" t="s">
        <v>414</v>
      </c>
      <c r="P946" t="s">
        <v>414</v>
      </c>
      <c r="Q946">
        <v>1</v>
      </c>
      <c r="W946">
        <v>0</v>
      </c>
      <c r="X946">
        <v>-446143888</v>
      </c>
      <c r="Y946">
        <v>0.05</v>
      </c>
      <c r="AA946">
        <v>65.75</v>
      </c>
      <c r="AB946">
        <v>0</v>
      </c>
      <c r="AC946">
        <v>0</v>
      </c>
      <c r="AD946">
        <v>0</v>
      </c>
      <c r="AE946">
        <v>65.75</v>
      </c>
      <c r="AF946">
        <v>0</v>
      </c>
      <c r="AG946">
        <v>0</v>
      </c>
      <c r="AH946">
        <v>0</v>
      </c>
      <c r="AI946">
        <v>1</v>
      </c>
      <c r="AJ946">
        <v>1</v>
      </c>
      <c r="AK946">
        <v>1</v>
      </c>
      <c r="AL946">
        <v>1</v>
      </c>
      <c r="AN946">
        <v>0</v>
      </c>
      <c r="AO946">
        <v>1</v>
      </c>
      <c r="AP946">
        <v>0</v>
      </c>
      <c r="AQ946">
        <v>0</v>
      </c>
      <c r="AR946">
        <v>0</v>
      </c>
      <c r="AS946" t="s">
        <v>3</v>
      </c>
      <c r="AT946">
        <v>0.05</v>
      </c>
      <c r="AU946" t="s">
        <v>3</v>
      </c>
      <c r="AV946">
        <v>0</v>
      </c>
      <c r="AW946">
        <v>2</v>
      </c>
      <c r="AX946">
        <v>76149389</v>
      </c>
      <c r="AY946">
        <v>1</v>
      </c>
      <c r="AZ946">
        <v>0</v>
      </c>
      <c r="BA946">
        <v>962</v>
      </c>
      <c r="BB946">
        <v>0</v>
      </c>
      <c r="BC946">
        <v>0</v>
      </c>
      <c r="BD946">
        <v>0</v>
      </c>
      <c r="BE946">
        <v>0</v>
      </c>
      <c r="BF946">
        <v>0</v>
      </c>
      <c r="BG946">
        <v>0</v>
      </c>
      <c r="BH946">
        <v>0</v>
      </c>
      <c r="BI946">
        <v>0</v>
      </c>
      <c r="BJ946">
        <v>0</v>
      </c>
      <c r="BK946">
        <v>0</v>
      </c>
      <c r="BL946">
        <v>0</v>
      </c>
      <c r="BM946">
        <v>0</v>
      </c>
      <c r="BN946">
        <v>0</v>
      </c>
      <c r="BO946">
        <v>0</v>
      </c>
      <c r="BP946">
        <v>0</v>
      </c>
      <c r="BQ946">
        <v>0</v>
      </c>
      <c r="BR946">
        <v>0</v>
      </c>
      <c r="BS946">
        <v>0</v>
      </c>
      <c r="BT946">
        <v>0</v>
      </c>
      <c r="BU946">
        <v>0</v>
      </c>
      <c r="BV946">
        <v>0</v>
      </c>
      <c r="BW946">
        <v>0</v>
      </c>
      <c r="CX946">
        <f>Y946*Source!I359</f>
        <v>0.5</v>
      </c>
      <c r="CY946">
        <f t="shared" si="139"/>
        <v>65.75</v>
      </c>
      <c r="CZ946">
        <f t="shared" si="140"/>
        <v>65.75</v>
      </c>
      <c r="DA946">
        <f t="shared" si="141"/>
        <v>1</v>
      </c>
      <c r="DB946">
        <f t="shared" si="142"/>
        <v>3.29</v>
      </c>
      <c r="DC946">
        <f t="shared" si="143"/>
        <v>0</v>
      </c>
    </row>
    <row r="947" spans="1:107" x14ac:dyDescent="0.2">
      <c r="A947">
        <f>ROW(Source!A359)</f>
        <v>359</v>
      </c>
      <c r="B947">
        <v>76147896</v>
      </c>
      <c r="C947">
        <v>76149366</v>
      </c>
      <c r="D947">
        <v>48959762</v>
      </c>
      <c r="E947">
        <v>1</v>
      </c>
      <c r="F947">
        <v>1</v>
      </c>
      <c r="G947">
        <v>1</v>
      </c>
      <c r="H947">
        <v>3</v>
      </c>
      <c r="I947" t="s">
        <v>828</v>
      </c>
      <c r="J947" t="s">
        <v>829</v>
      </c>
      <c r="K947" t="s">
        <v>830</v>
      </c>
      <c r="L947">
        <v>1301</v>
      </c>
      <c r="N947">
        <v>1003</v>
      </c>
      <c r="O947" t="s">
        <v>57</v>
      </c>
      <c r="P947" t="s">
        <v>57</v>
      </c>
      <c r="Q947">
        <v>1</v>
      </c>
      <c r="W947">
        <v>0</v>
      </c>
      <c r="X947">
        <v>-2022070750</v>
      </c>
      <c r="Y947">
        <v>0.83</v>
      </c>
      <c r="AA947">
        <v>95</v>
      </c>
      <c r="AB947">
        <v>0</v>
      </c>
      <c r="AC947">
        <v>0</v>
      </c>
      <c r="AD947">
        <v>0</v>
      </c>
      <c r="AE947">
        <v>95</v>
      </c>
      <c r="AF947">
        <v>0</v>
      </c>
      <c r="AG947">
        <v>0</v>
      </c>
      <c r="AH947">
        <v>0</v>
      </c>
      <c r="AI947">
        <v>1</v>
      </c>
      <c r="AJ947">
        <v>1</v>
      </c>
      <c r="AK947">
        <v>1</v>
      </c>
      <c r="AL947">
        <v>1</v>
      </c>
      <c r="AN947">
        <v>0</v>
      </c>
      <c r="AO947">
        <v>1</v>
      </c>
      <c r="AP947">
        <v>0</v>
      </c>
      <c r="AQ947">
        <v>0</v>
      </c>
      <c r="AR947">
        <v>0</v>
      </c>
      <c r="AS947" t="s">
        <v>3</v>
      </c>
      <c r="AT947">
        <v>0.83</v>
      </c>
      <c r="AU947" t="s">
        <v>3</v>
      </c>
      <c r="AV947">
        <v>0</v>
      </c>
      <c r="AW947">
        <v>2</v>
      </c>
      <c r="AX947">
        <v>76149390</v>
      </c>
      <c r="AY947">
        <v>1</v>
      </c>
      <c r="AZ947">
        <v>0</v>
      </c>
      <c r="BA947">
        <v>963</v>
      </c>
      <c r="BB947">
        <v>0</v>
      </c>
      <c r="BC947">
        <v>0</v>
      </c>
      <c r="BD947">
        <v>0</v>
      </c>
      <c r="BE947">
        <v>0</v>
      </c>
      <c r="BF947">
        <v>0</v>
      </c>
      <c r="BG947">
        <v>0</v>
      </c>
      <c r="BH947">
        <v>0</v>
      </c>
      <c r="BI947">
        <v>0</v>
      </c>
      <c r="BJ947">
        <v>0</v>
      </c>
      <c r="BK947">
        <v>0</v>
      </c>
      <c r="BL947">
        <v>0</v>
      </c>
      <c r="BM947">
        <v>0</v>
      </c>
      <c r="BN947">
        <v>0</v>
      </c>
      <c r="BO947">
        <v>0</v>
      </c>
      <c r="BP947">
        <v>0</v>
      </c>
      <c r="BQ947">
        <v>0</v>
      </c>
      <c r="BR947">
        <v>0</v>
      </c>
      <c r="BS947">
        <v>0</v>
      </c>
      <c r="BT947">
        <v>0</v>
      </c>
      <c r="BU947">
        <v>0</v>
      </c>
      <c r="BV947">
        <v>0</v>
      </c>
      <c r="BW947">
        <v>0</v>
      </c>
      <c r="CX947">
        <f>Y947*Source!I359</f>
        <v>8.2999999999999989</v>
      </c>
      <c r="CY947">
        <f t="shared" si="139"/>
        <v>95</v>
      </c>
      <c r="CZ947">
        <f t="shared" si="140"/>
        <v>95</v>
      </c>
      <c r="DA947">
        <f t="shared" si="141"/>
        <v>1</v>
      </c>
      <c r="DB947">
        <f t="shared" si="142"/>
        <v>78.849999999999994</v>
      </c>
      <c r="DC947">
        <f t="shared" si="143"/>
        <v>0</v>
      </c>
    </row>
    <row r="948" spans="1:107" x14ac:dyDescent="0.2">
      <c r="A948">
        <f>ROW(Source!A359)</f>
        <v>359</v>
      </c>
      <c r="B948">
        <v>76147896</v>
      </c>
      <c r="C948">
        <v>76149366</v>
      </c>
      <c r="D948">
        <v>48959763</v>
      </c>
      <c r="E948">
        <v>1</v>
      </c>
      <c r="F948">
        <v>1</v>
      </c>
      <c r="G948">
        <v>1</v>
      </c>
      <c r="H948">
        <v>3</v>
      </c>
      <c r="I948" t="s">
        <v>502</v>
      </c>
      <c r="J948" t="s">
        <v>504</v>
      </c>
      <c r="K948" t="s">
        <v>503</v>
      </c>
      <c r="L948">
        <v>1354</v>
      </c>
      <c r="N948">
        <v>1010</v>
      </c>
      <c r="O948" t="s">
        <v>149</v>
      </c>
      <c r="P948" t="s">
        <v>149</v>
      </c>
      <c r="Q948">
        <v>1</v>
      </c>
      <c r="W948">
        <v>0</v>
      </c>
      <c r="X948">
        <v>1362440707</v>
      </c>
      <c r="Y948">
        <v>10</v>
      </c>
      <c r="AA948">
        <v>1.7</v>
      </c>
      <c r="AB948">
        <v>0</v>
      </c>
      <c r="AC948">
        <v>0</v>
      </c>
      <c r="AD948">
        <v>0</v>
      </c>
      <c r="AE948">
        <v>1.7</v>
      </c>
      <c r="AF948">
        <v>0</v>
      </c>
      <c r="AG948">
        <v>0</v>
      </c>
      <c r="AH948">
        <v>0</v>
      </c>
      <c r="AI948">
        <v>1</v>
      </c>
      <c r="AJ948">
        <v>1</v>
      </c>
      <c r="AK948">
        <v>1</v>
      </c>
      <c r="AL948">
        <v>1</v>
      </c>
      <c r="AN948">
        <v>0</v>
      </c>
      <c r="AO948">
        <v>1</v>
      </c>
      <c r="AP948">
        <v>0</v>
      </c>
      <c r="AQ948">
        <v>0</v>
      </c>
      <c r="AR948">
        <v>0</v>
      </c>
      <c r="AS948" t="s">
        <v>3</v>
      </c>
      <c r="AT948">
        <v>10</v>
      </c>
      <c r="AU948" t="s">
        <v>3</v>
      </c>
      <c r="AV948">
        <v>0</v>
      </c>
      <c r="AW948">
        <v>2</v>
      </c>
      <c r="AX948">
        <v>76149391</v>
      </c>
      <c r="AY948">
        <v>1</v>
      </c>
      <c r="AZ948">
        <v>0</v>
      </c>
      <c r="BA948">
        <v>964</v>
      </c>
      <c r="BB948">
        <v>0</v>
      </c>
      <c r="BC948">
        <v>0</v>
      </c>
      <c r="BD948">
        <v>0</v>
      </c>
      <c r="BE948">
        <v>0</v>
      </c>
      <c r="BF948">
        <v>0</v>
      </c>
      <c r="BG948">
        <v>0</v>
      </c>
      <c r="BH948">
        <v>0</v>
      </c>
      <c r="BI948">
        <v>0</v>
      </c>
      <c r="BJ948">
        <v>0</v>
      </c>
      <c r="BK948">
        <v>0</v>
      </c>
      <c r="BL948">
        <v>0</v>
      </c>
      <c r="BM948">
        <v>0</v>
      </c>
      <c r="BN948">
        <v>0</v>
      </c>
      <c r="BO948">
        <v>0</v>
      </c>
      <c r="BP948">
        <v>0</v>
      </c>
      <c r="BQ948">
        <v>0</v>
      </c>
      <c r="BR948">
        <v>0</v>
      </c>
      <c r="BS948">
        <v>0</v>
      </c>
      <c r="BT948">
        <v>0</v>
      </c>
      <c r="BU948">
        <v>0</v>
      </c>
      <c r="BV948">
        <v>0</v>
      </c>
      <c r="BW948">
        <v>0</v>
      </c>
      <c r="CX948">
        <f>Y948*Source!I359</f>
        <v>100</v>
      </c>
      <c r="CY948">
        <f t="shared" si="139"/>
        <v>1.7</v>
      </c>
      <c r="CZ948">
        <f t="shared" si="140"/>
        <v>1.7</v>
      </c>
      <c r="DA948">
        <f t="shared" si="141"/>
        <v>1</v>
      </c>
      <c r="DB948">
        <f t="shared" si="142"/>
        <v>17</v>
      </c>
      <c r="DC948">
        <f t="shared" si="143"/>
        <v>0</v>
      </c>
    </row>
    <row r="949" spans="1:107" x14ac:dyDescent="0.2">
      <c r="A949">
        <f>ROW(Source!A359)</f>
        <v>359</v>
      </c>
      <c r="B949">
        <v>76147896</v>
      </c>
      <c r="C949">
        <v>76149366</v>
      </c>
      <c r="D949">
        <v>48974791</v>
      </c>
      <c r="E949">
        <v>1</v>
      </c>
      <c r="F949">
        <v>1</v>
      </c>
      <c r="G949">
        <v>1</v>
      </c>
      <c r="H949">
        <v>3</v>
      </c>
      <c r="I949" t="s">
        <v>658</v>
      </c>
      <c r="J949" t="s">
        <v>659</v>
      </c>
      <c r="K949" t="s">
        <v>660</v>
      </c>
      <c r="L949">
        <v>1374</v>
      </c>
      <c r="N949">
        <v>1013</v>
      </c>
      <c r="O949" t="s">
        <v>661</v>
      </c>
      <c r="P949" t="s">
        <v>661</v>
      </c>
      <c r="Q949">
        <v>1</v>
      </c>
      <c r="W949">
        <v>0</v>
      </c>
      <c r="X949">
        <v>-1347562341</v>
      </c>
      <c r="Y949">
        <v>1.9</v>
      </c>
      <c r="AA949">
        <v>1</v>
      </c>
      <c r="AB949">
        <v>0</v>
      </c>
      <c r="AC949">
        <v>0</v>
      </c>
      <c r="AD949">
        <v>0</v>
      </c>
      <c r="AE949">
        <v>1</v>
      </c>
      <c r="AF949">
        <v>0</v>
      </c>
      <c r="AG949">
        <v>0</v>
      </c>
      <c r="AH949">
        <v>0</v>
      </c>
      <c r="AI949">
        <v>1</v>
      </c>
      <c r="AJ949">
        <v>1</v>
      </c>
      <c r="AK949">
        <v>1</v>
      </c>
      <c r="AL949">
        <v>1</v>
      </c>
      <c r="AN949">
        <v>0</v>
      </c>
      <c r="AO949">
        <v>1</v>
      </c>
      <c r="AP949">
        <v>0</v>
      </c>
      <c r="AQ949">
        <v>0</v>
      </c>
      <c r="AR949">
        <v>0</v>
      </c>
      <c r="AS949" t="s">
        <v>3</v>
      </c>
      <c r="AT949">
        <v>1.9</v>
      </c>
      <c r="AU949" t="s">
        <v>3</v>
      </c>
      <c r="AV949">
        <v>0</v>
      </c>
      <c r="AW949">
        <v>2</v>
      </c>
      <c r="AX949">
        <v>76149392</v>
      </c>
      <c r="AY949">
        <v>1</v>
      </c>
      <c r="AZ949">
        <v>0</v>
      </c>
      <c r="BA949">
        <v>965</v>
      </c>
      <c r="BB949">
        <v>0</v>
      </c>
      <c r="BC949">
        <v>0</v>
      </c>
      <c r="BD949">
        <v>0</v>
      </c>
      <c r="BE949">
        <v>0</v>
      </c>
      <c r="BF949">
        <v>0</v>
      </c>
      <c r="BG949">
        <v>0</v>
      </c>
      <c r="BH949">
        <v>0</v>
      </c>
      <c r="BI949">
        <v>0</v>
      </c>
      <c r="BJ949">
        <v>0</v>
      </c>
      <c r="BK949">
        <v>0</v>
      </c>
      <c r="BL949">
        <v>0</v>
      </c>
      <c r="BM949">
        <v>0</v>
      </c>
      <c r="BN949">
        <v>0</v>
      </c>
      <c r="BO949">
        <v>0</v>
      </c>
      <c r="BP949">
        <v>0</v>
      </c>
      <c r="BQ949">
        <v>0</v>
      </c>
      <c r="BR949">
        <v>0</v>
      </c>
      <c r="BS949">
        <v>0</v>
      </c>
      <c r="BT949">
        <v>0</v>
      </c>
      <c r="BU949">
        <v>0</v>
      </c>
      <c r="BV949">
        <v>0</v>
      </c>
      <c r="BW949">
        <v>0</v>
      </c>
      <c r="CX949">
        <f>Y949*Source!I359</f>
        <v>19</v>
      </c>
      <c r="CY949">
        <f t="shared" si="139"/>
        <v>1</v>
      </c>
      <c r="CZ949">
        <f t="shared" si="140"/>
        <v>1</v>
      </c>
      <c r="DA949">
        <f t="shared" si="141"/>
        <v>1</v>
      </c>
      <c r="DB949">
        <f t="shared" si="142"/>
        <v>1.9</v>
      </c>
      <c r="DC949">
        <f t="shared" si="143"/>
        <v>0</v>
      </c>
    </row>
    <row r="950" spans="1:107" x14ac:dyDescent="0.2">
      <c r="A950">
        <f>ROW(Source!A360)</f>
        <v>360</v>
      </c>
      <c r="B950">
        <v>76147894</v>
      </c>
      <c r="C950">
        <v>76149366</v>
      </c>
      <c r="D950">
        <v>42331666</v>
      </c>
      <c r="E950">
        <v>1</v>
      </c>
      <c r="F950">
        <v>1</v>
      </c>
      <c r="G950">
        <v>1</v>
      </c>
      <c r="H950">
        <v>1</v>
      </c>
      <c r="I950" t="s">
        <v>647</v>
      </c>
      <c r="J950" t="s">
        <v>3</v>
      </c>
      <c r="K950" t="s">
        <v>648</v>
      </c>
      <c r="L950">
        <v>1369</v>
      </c>
      <c r="N950">
        <v>1013</v>
      </c>
      <c r="O950" t="s">
        <v>623</v>
      </c>
      <c r="P950" t="s">
        <v>623</v>
      </c>
      <c r="Q950">
        <v>1</v>
      </c>
      <c r="W950">
        <v>0</v>
      </c>
      <c r="X950">
        <v>-908094922</v>
      </c>
      <c r="Y950">
        <v>10.867499999999998</v>
      </c>
      <c r="AA950">
        <v>0</v>
      </c>
      <c r="AB950">
        <v>0</v>
      </c>
      <c r="AC950">
        <v>0</v>
      </c>
      <c r="AD950">
        <v>10.06</v>
      </c>
      <c r="AE950">
        <v>0</v>
      </c>
      <c r="AF950">
        <v>0</v>
      </c>
      <c r="AG950">
        <v>0</v>
      </c>
      <c r="AH950">
        <v>10.06</v>
      </c>
      <c r="AI950">
        <v>1</v>
      </c>
      <c r="AJ950">
        <v>1</v>
      </c>
      <c r="AK950">
        <v>1</v>
      </c>
      <c r="AL950">
        <v>1</v>
      </c>
      <c r="AN950">
        <v>0</v>
      </c>
      <c r="AO950">
        <v>1</v>
      </c>
      <c r="AP950">
        <v>1</v>
      </c>
      <c r="AQ950">
        <v>0</v>
      </c>
      <c r="AR950">
        <v>0</v>
      </c>
      <c r="AS950" t="s">
        <v>3</v>
      </c>
      <c r="AT950">
        <v>9.4499999999999993</v>
      </c>
      <c r="AU950" t="s">
        <v>24</v>
      </c>
      <c r="AV950">
        <v>1</v>
      </c>
      <c r="AW950">
        <v>2</v>
      </c>
      <c r="AX950">
        <v>76149380</v>
      </c>
      <c r="AY950">
        <v>1</v>
      </c>
      <c r="AZ950">
        <v>0</v>
      </c>
      <c r="BA950">
        <v>966</v>
      </c>
      <c r="BB950">
        <v>0</v>
      </c>
      <c r="BC950">
        <v>0</v>
      </c>
      <c r="BD950">
        <v>0</v>
      </c>
      <c r="BE950">
        <v>0</v>
      </c>
      <c r="BF950">
        <v>0</v>
      </c>
      <c r="BG950">
        <v>0</v>
      </c>
      <c r="BH950">
        <v>0</v>
      </c>
      <c r="BI950">
        <v>0</v>
      </c>
      <c r="BJ950">
        <v>0</v>
      </c>
      <c r="BK950">
        <v>0</v>
      </c>
      <c r="BL950">
        <v>0</v>
      </c>
      <c r="BM950">
        <v>0</v>
      </c>
      <c r="BN950">
        <v>0</v>
      </c>
      <c r="BO950">
        <v>0</v>
      </c>
      <c r="BP950">
        <v>0</v>
      </c>
      <c r="BQ950">
        <v>0</v>
      </c>
      <c r="BR950">
        <v>0</v>
      </c>
      <c r="BS950">
        <v>0</v>
      </c>
      <c r="BT950">
        <v>0</v>
      </c>
      <c r="BU950">
        <v>0</v>
      </c>
      <c r="BV950">
        <v>0</v>
      </c>
      <c r="BW950">
        <v>0</v>
      </c>
      <c r="CX950">
        <f>Y950*Source!I360</f>
        <v>108.67499999999998</v>
      </c>
      <c r="CY950">
        <f>AD950</f>
        <v>10.06</v>
      </c>
      <c r="CZ950">
        <f>AH950</f>
        <v>10.06</v>
      </c>
      <c r="DA950">
        <f>AL950</f>
        <v>1</v>
      </c>
      <c r="DB950">
        <f>ROUND((ROUND(AT950*CZ950,2)*1.15),6)</f>
        <v>109.3305</v>
      </c>
      <c r="DC950">
        <f>ROUND((ROUND(AT950*AG950,2)*1.15),6)</f>
        <v>0</v>
      </c>
    </row>
    <row r="951" spans="1:107" x14ac:dyDescent="0.2">
      <c r="A951">
        <f>ROW(Source!A360)</f>
        <v>360</v>
      </c>
      <c r="B951">
        <v>76147894</v>
      </c>
      <c r="C951">
        <v>76149366</v>
      </c>
      <c r="D951">
        <v>48900465</v>
      </c>
      <c r="E951">
        <v>1</v>
      </c>
      <c r="F951">
        <v>1</v>
      </c>
      <c r="G951">
        <v>1</v>
      </c>
      <c r="H951">
        <v>3</v>
      </c>
      <c r="I951" t="s">
        <v>775</v>
      </c>
      <c r="J951" t="s">
        <v>776</v>
      </c>
      <c r="K951" t="s">
        <v>777</v>
      </c>
      <c r="L951">
        <v>1348</v>
      </c>
      <c r="N951">
        <v>1009</v>
      </c>
      <c r="O951" t="s">
        <v>362</v>
      </c>
      <c r="P951" t="s">
        <v>362</v>
      </c>
      <c r="Q951">
        <v>1000</v>
      </c>
      <c r="W951">
        <v>0</v>
      </c>
      <c r="X951">
        <v>1575914215</v>
      </c>
      <c r="Y951">
        <v>2.0000000000000001E-4</v>
      </c>
      <c r="AA951">
        <v>4770</v>
      </c>
      <c r="AB951">
        <v>0</v>
      </c>
      <c r="AC951">
        <v>0</v>
      </c>
      <c r="AD951">
        <v>0</v>
      </c>
      <c r="AE951">
        <v>4770</v>
      </c>
      <c r="AF951">
        <v>0</v>
      </c>
      <c r="AG951">
        <v>0</v>
      </c>
      <c r="AH951">
        <v>0</v>
      </c>
      <c r="AI951">
        <v>1</v>
      </c>
      <c r="AJ951">
        <v>1</v>
      </c>
      <c r="AK951">
        <v>1</v>
      </c>
      <c r="AL951">
        <v>1</v>
      </c>
      <c r="AN951">
        <v>0</v>
      </c>
      <c r="AO951">
        <v>1</v>
      </c>
      <c r="AP951">
        <v>0</v>
      </c>
      <c r="AQ951">
        <v>0</v>
      </c>
      <c r="AR951">
        <v>0</v>
      </c>
      <c r="AS951" t="s">
        <v>3</v>
      </c>
      <c r="AT951">
        <v>2.0000000000000001E-4</v>
      </c>
      <c r="AU951" t="s">
        <v>3</v>
      </c>
      <c r="AV951">
        <v>0</v>
      </c>
      <c r="AW951">
        <v>2</v>
      </c>
      <c r="AX951">
        <v>76149381</v>
      </c>
      <c r="AY951">
        <v>1</v>
      </c>
      <c r="AZ951">
        <v>0</v>
      </c>
      <c r="BA951">
        <v>967</v>
      </c>
      <c r="BB951">
        <v>0</v>
      </c>
      <c r="BC951">
        <v>0</v>
      </c>
      <c r="BD951">
        <v>0</v>
      </c>
      <c r="BE951">
        <v>0</v>
      </c>
      <c r="BF951">
        <v>0</v>
      </c>
      <c r="BG951">
        <v>0</v>
      </c>
      <c r="BH951">
        <v>0</v>
      </c>
      <c r="BI951">
        <v>0</v>
      </c>
      <c r="BJ951">
        <v>0</v>
      </c>
      <c r="BK951">
        <v>0</v>
      </c>
      <c r="BL951">
        <v>0</v>
      </c>
      <c r="BM951">
        <v>0</v>
      </c>
      <c r="BN951">
        <v>0</v>
      </c>
      <c r="BO951">
        <v>0</v>
      </c>
      <c r="BP951">
        <v>0</v>
      </c>
      <c r="BQ951">
        <v>0</v>
      </c>
      <c r="BR951">
        <v>0</v>
      </c>
      <c r="BS951">
        <v>0</v>
      </c>
      <c r="BT951">
        <v>0</v>
      </c>
      <c r="BU951">
        <v>0</v>
      </c>
      <c r="BV951">
        <v>0</v>
      </c>
      <c r="BW951">
        <v>0</v>
      </c>
      <c r="CX951">
        <f>Y951*Source!I360</f>
        <v>2E-3</v>
      </c>
      <c r="CY951">
        <f t="shared" ref="CY951:CY962" si="144">AA951</f>
        <v>4770</v>
      </c>
      <c r="CZ951">
        <f t="shared" ref="CZ951:CZ962" si="145">AE951</f>
        <v>4770</v>
      </c>
      <c r="DA951">
        <f t="shared" ref="DA951:DA962" si="146">AI951</f>
        <v>1</v>
      </c>
      <c r="DB951">
        <f t="shared" ref="DB951:DB962" si="147">ROUND(ROUND(AT951*CZ951,2),6)</f>
        <v>0.95</v>
      </c>
      <c r="DC951">
        <f t="shared" ref="DC951:DC962" si="148">ROUND(ROUND(AT951*AG951,2),6)</f>
        <v>0</v>
      </c>
    </row>
    <row r="952" spans="1:107" x14ac:dyDescent="0.2">
      <c r="A952">
        <f>ROW(Source!A360)</f>
        <v>360</v>
      </c>
      <c r="B952">
        <v>76147894</v>
      </c>
      <c r="C952">
        <v>76149366</v>
      </c>
      <c r="D952">
        <v>48900998</v>
      </c>
      <c r="E952">
        <v>1</v>
      </c>
      <c r="F952">
        <v>1</v>
      </c>
      <c r="G952">
        <v>1</v>
      </c>
      <c r="H952">
        <v>3</v>
      </c>
      <c r="I952" t="s">
        <v>807</v>
      </c>
      <c r="J952" t="s">
        <v>808</v>
      </c>
      <c r="K952" t="s">
        <v>809</v>
      </c>
      <c r="L952">
        <v>1346</v>
      </c>
      <c r="N952">
        <v>1009</v>
      </c>
      <c r="O952" t="s">
        <v>414</v>
      </c>
      <c r="P952" t="s">
        <v>414</v>
      </c>
      <c r="Q952">
        <v>1</v>
      </c>
      <c r="W952">
        <v>0</v>
      </c>
      <c r="X952">
        <v>-1154872161</v>
      </c>
      <c r="Y952">
        <v>0.5</v>
      </c>
      <c r="AA952">
        <v>30.4</v>
      </c>
      <c r="AB952">
        <v>0</v>
      </c>
      <c r="AC952">
        <v>0</v>
      </c>
      <c r="AD952">
        <v>0</v>
      </c>
      <c r="AE952">
        <v>30.4</v>
      </c>
      <c r="AF952">
        <v>0</v>
      </c>
      <c r="AG952">
        <v>0</v>
      </c>
      <c r="AH952">
        <v>0</v>
      </c>
      <c r="AI952">
        <v>1</v>
      </c>
      <c r="AJ952">
        <v>1</v>
      </c>
      <c r="AK952">
        <v>1</v>
      </c>
      <c r="AL952">
        <v>1</v>
      </c>
      <c r="AN952">
        <v>0</v>
      </c>
      <c r="AO952">
        <v>1</v>
      </c>
      <c r="AP952">
        <v>0</v>
      </c>
      <c r="AQ952">
        <v>0</v>
      </c>
      <c r="AR952">
        <v>0</v>
      </c>
      <c r="AS952" t="s">
        <v>3</v>
      </c>
      <c r="AT952">
        <v>0.5</v>
      </c>
      <c r="AU952" t="s">
        <v>3</v>
      </c>
      <c r="AV952">
        <v>0</v>
      </c>
      <c r="AW952">
        <v>2</v>
      </c>
      <c r="AX952">
        <v>76149382</v>
      </c>
      <c r="AY952">
        <v>1</v>
      </c>
      <c r="AZ952">
        <v>0</v>
      </c>
      <c r="BA952">
        <v>968</v>
      </c>
      <c r="BB952">
        <v>0</v>
      </c>
      <c r="BC952">
        <v>0</v>
      </c>
      <c r="BD952">
        <v>0</v>
      </c>
      <c r="BE952">
        <v>0</v>
      </c>
      <c r="BF952">
        <v>0</v>
      </c>
      <c r="BG952">
        <v>0</v>
      </c>
      <c r="BH952">
        <v>0</v>
      </c>
      <c r="BI952">
        <v>0</v>
      </c>
      <c r="BJ952">
        <v>0</v>
      </c>
      <c r="BK952">
        <v>0</v>
      </c>
      <c r="BL952">
        <v>0</v>
      </c>
      <c r="BM952">
        <v>0</v>
      </c>
      <c r="BN952">
        <v>0</v>
      </c>
      <c r="BO952">
        <v>0</v>
      </c>
      <c r="BP952">
        <v>0</v>
      </c>
      <c r="BQ952">
        <v>0</v>
      </c>
      <c r="BR952">
        <v>0</v>
      </c>
      <c r="BS952">
        <v>0</v>
      </c>
      <c r="BT952">
        <v>0</v>
      </c>
      <c r="BU952">
        <v>0</v>
      </c>
      <c r="BV952">
        <v>0</v>
      </c>
      <c r="BW952">
        <v>0</v>
      </c>
      <c r="CX952">
        <f>Y952*Source!I360</f>
        <v>5</v>
      </c>
      <c r="CY952">
        <f t="shared" si="144"/>
        <v>30.4</v>
      </c>
      <c r="CZ952">
        <f t="shared" si="145"/>
        <v>30.4</v>
      </c>
      <c r="DA952">
        <f t="shared" si="146"/>
        <v>1</v>
      </c>
      <c r="DB952">
        <f t="shared" si="147"/>
        <v>15.2</v>
      </c>
      <c r="DC952">
        <f t="shared" si="148"/>
        <v>0</v>
      </c>
    </row>
    <row r="953" spans="1:107" x14ac:dyDescent="0.2">
      <c r="A953">
        <f>ROW(Source!A360)</f>
        <v>360</v>
      </c>
      <c r="B953">
        <v>76147894</v>
      </c>
      <c r="C953">
        <v>76149366</v>
      </c>
      <c r="D953">
        <v>48903670</v>
      </c>
      <c r="E953">
        <v>1</v>
      </c>
      <c r="F953">
        <v>1</v>
      </c>
      <c r="G953">
        <v>1</v>
      </c>
      <c r="H953">
        <v>3</v>
      </c>
      <c r="I953" t="s">
        <v>810</v>
      </c>
      <c r="J953" t="s">
        <v>811</v>
      </c>
      <c r="K953" t="s">
        <v>812</v>
      </c>
      <c r="L953">
        <v>1346</v>
      </c>
      <c r="N953">
        <v>1009</v>
      </c>
      <c r="O953" t="s">
        <v>414</v>
      </c>
      <c r="P953" t="s">
        <v>414</v>
      </c>
      <c r="Q953">
        <v>1</v>
      </c>
      <c r="W953">
        <v>0</v>
      </c>
      <c r="X953">
        <v>1737689508</v>
      </c>
      <c r="Y953">
        <v>1.3049999999999999</v>
      </c>
      <c r="AA953">
        <v>250</v>
      </c>
      <c r="AB953">
        <v>0</v>
      </c>
      <c r="AC953">
        <v>0</v>
      </c>
      <c r="AD953">
        <v>0</v>
      </c>
      <c r="AE953">
        <v>250</v>
      </c>
      <c r="AF953">
        <v>0</v>
      </c>
      <c r="AG953">
        <v>0</v>
      </c>
      <c r="AH953">
        <v>0</v>
      </c>
      <c r="AI953">
        <v>1</v>
      </c>
      <c r="AJ953">
        <v>1</v>
      </c>
      <c r="AK953">
        <v>1</v>
      </c>
      <c r="AL953">
        <v>1</v>
      </c>
      <c r="AN953">
        <v>0</v>
      </c>
      <c r="AO953">
        <v>1</v>
      </c>
      <c r="AP953">
        <v>0</v>
      </c>
      <c r="AQ953">
        <v>0</v>
      </c>
      <c r="AR953">
        <v>0</v>
      </c>
      <c r="AS953" t="s">
        <v>3</v>
      </c>
      <c r="AT953">
        <v>1.3049999999999999</v>
      </c>
      <c r="AU953" t="s">
        <v>3</v>
      </c>
      <c r="AV953">
        <v>0</v>
      </c>
      <c r="AW953">
        <v>2</v>
      </c>
      <c r="AX953">
        <v>76149383</v>
      </c>
      <c r="AY953">
        <v>1</v>
      </c>
      <c r="AZ953">
        <v>0</v>
      </c>
      <c r="BA953">
        <v>969</v>
      </c>
      <c r="BB953">
        <v>0</v>
      </c>
      <c r="BC953">
        <v>0</v>
      </c>
      <c r="BD953">
        <v>0</v>
      </c>
      <c r="BE953">
        <v>0</v>
      </c>
      <c r="BF953">
        <v>0</v>
      </c>
      <c r="BG953">
        <v>0</v>
      </c>
      <c r="BH953">
        <v>0</v>
      </c>
      <c r="BI953">
        <v>0</v>
      </c>
      <c r="BJ953">
        <v>0</v>
      </c>
      <c r="BK953">
        <v>0</v>
      </c>
      <c r="BL953">
        <v>0</v>
      </c>
      <c r="BM953">
        <v>0</v>
      </c>
      <c r="BN953">
        <v>0</v>
      </c>
      <c r="BO953">
        <v>0</v>
      </c>
      <c r="BP953">
        <v>0</v>
      </c>
      <c r="BQ953">
        <v>0</v>
      </c>
      <c r="BR953">
        <v>0</v>
      </c>
      <c r="BS953">
        <v>0</v>
      </c>
      <c r="BT953">
        <v>0</v>
      </c>
      <c r="BU953">
        <v>0</v>
      </c>
      <c r="BV953">
        <v>0</v>
      </c>
      <c r="BW953">
        <v>0</v>
      </c>
      <c r="CX953">
        <f>Y953*Source!I360</f>
        <v>13.049999999999999</v>
      </c>
      <c r="CY953">
        <f t="shared" si="144"/>
        <v>250</v>
      </c>
      <c r="CZ953">
        <f t="shared" si="145"/>
        <v>250</v>
      </c>
      <c r="DA953">
        <f t="shared" si="146"/>
        <v>1</v>
      </c>
      <c r="DB953">
        <f t="shared" si="147"/>
        <v>326.25</v>
      </c>
      <c r="DC953">
        <f t="shared" si="148"/>
        <v>0</v>
      </c>
    </row>
    <row r="954" spans="1:107" x14ac:dyDescent="0.2">
      <c r="A954">
        <f>ROW(Source!A360)</f>
        <v>360</v>
      </c>
      <c r="B954">
        <v>76147894</v>
      </c>
      <c r="C954">
        <v>76149366</v>
      </c>
      <c r="D954">
        <v>48903672</v>
      </c>
      <c r="E954">
        <v>1</v>
      </c>
      <c r="F954">
        <v>1</v>
      </c>
      <c r="G954">
        <v>1</v>
      </c>
      <c r="H954">
        <v>3</v>
      </c>
      <c r="I954" t="s">
        <v>813</v>
      </c>
      <c r="J954" t="s">
        <v>814</v>
      </c>
      <c r="K954" t="s">
        <v>815</v>
      </c>
      <c r="L954">
        <v>1301</v>
      </c>
      <c r="N954">
        <v>1003</v>
      </c>
      <c r="O954" t="s">
        <v>57</v>
      </c>
      <c r="P954" t="s">
        <v>57</v>
      </c>
      <c r="Q954">
        <v>1</v>
      </c>
      <c r="W954">
        <v>0</v>
      </c>
      <c r="X954">
        <v>-941319914</v>
      </c>
      <c r="Y954">
        <v>0.72</v>
      </c>
      <c r="AA954">
        <v>5.38</v>
      </c>
      <c r="AB954">
        <v>0</v>
      </c>
      <c r="AC954">
        <v>0</v>
      </c>
      <c r="AD954">
        <v>0</v>
      </c>
      <c r="AE954">
        <v>5.38</v>
      </c>
      <c r="AF954">
        <v>0</v>
      </c>
      <c r="AG954">
        <v>0</v>
      </c>
      <c r="AH954">
        <v>0</v>
      </c>
      <c r="AI954">
        <v>1</v>
      </c>
      <c r="AJ954">
        <v>1</v>
      </c>
      <c r="AK954">
        <v>1</v>
      </c>
      <c r="AL954">
        <v>1</v>
      </c>
      <c r="AN954">
        <v>0</v>
      </c>
      <c r="AO954">
        <v>1</v>
      </c>
      <c r="AP954">
        <v>0</v>
      </c>
      <c r="AQ954">
        <v>0</v>
      </c>
      <c r="AR954">
        <v>0</v>
      </c>
      <c r="AS954" t="s">
        <v>3</v>
      </c>
      <c r="AT954">
        <v>0.72</v>
      </c>
      <c r="AU954" t="s">
        <v>3</v>
      </c>
      <c r="AV954">
        <v>0</v>
      </c>
      <c r="AW954">
        <v>2</v>
      </c>
      <c r="AX954">
        <v>76149384</v>
      </c>
      <c r="AY954">
        <v>1</v>
      </c>
      <c r="AZ954">
        <v>0</v>
      </c>
      <c r="BA954">
        <v>970</v>
      </c>
      <c r="BB954">
        <v>0</v>
      </c>
      <c r="BC954">
        <v>0</v>
      </c>
      <c r="BD954">
        <v>0</v>
      </c>
      <c r="BE954">
        <v>0</v>
      </c>
      <c r="BF954">
        <v>0</v>
      </c>
      <c r="BG954">
        <v>0</v>
      </c>
      <c r="BH954">
        <v>0</v>
      </c>
      <c r="BI954">
        <v>0</v>
      </c>
      <c r="BJ954">
        <v>0</v>
      </c>
      <c r="BK954">
        <v>0</v>
      </c>
      <c r="BL954">
        <v>0</v>
      </c>
      <c r="BM954">
        <v>0</v>
      </c>
      <c r="BN954">
        <v>0</v>
      </c>
      <c r="BO954">
        <v>0</v>
      </c>
      <c r="BP954">
        <v>0</v>
      </c>
      <c r="BQ954">
        <v>0</v>
      </c>
      <c r="BR954">
        <v>0</v>
      </c>
      <c r="BS954">
        <v>0</v>
      </c>
      <c r="BT954">
        <v>0</v>
      </c>
      <c r="BU954">
        <v>0</v>
      </c>
      <c r="BV954">
        <v>0</v>
      </c>
      <c r="BW954">
        <v>0</v>
      </c>
      <c r="CX954">
        <f>Y954*Source!I360</f>
        <v>7.1999999999999993</v>
      </c>
      <c r="CY954">
        <f t="shared" si="144"/>
        <v>5.38</v>
      </c>
      <c r="CZ954">
        <f t="shared" si="145"/>
        <v>5.38</v>
      </c>
      <c r="DA954">
        <f t="shared" si="146"/>
        <v>1</v>
      </c>
      <c r="DB954">
        <f t="shared" si="147"/>
        <v>3.87</v>
      </c>
      <c r="DC954">
        <f t="shared" si="148"/>
        <v>0</v>
      </c>
    </row>
    <row r="955" spans="1:107" x14ac:dyDescent="0.2">
      <c r="A955">
        <f>ROW(Source!A360)</f>
        <v>360</v>
      </c>
      <c r="B955">
        <v>76147894</v>
      </c>
      <c r="C955">
        <v>76149366</v>
      </c>
      <c r="D955">
        <v>48903674</v>
      </c>
      <c r="E955">
        <v>1</v>
      </c>
      <c r="F955">
        <v>1</v>
      </c>
      <c r="G955">
        <v>1</v>
      </c>
      <c r="H955">
        <v>3</v>
      </c>
      <c r="I955" t="s">
        <v>705</v>
      </c>
      <c r="J955" t="s">
        <v>706</v>
      </c>
      <c r="K955" t="s">
        <v>707</v>
      </c>
      <c r="L955">
        <v>1346</v>
      </c>
      <c r="N955">
        <v>1009</v>
      </c>
      <c r="O955" t="s">
        <v>414</v>
      </c>
      <c r="P955" t="s">
        <v>414</v>
      </c>
      <c r="Q955">
        <v>1</v>
      </c>
      <c r="W955">
        <v>0</v>
      </c>
      <c r="X955">
        <v>-1295539515</v>
      </c>
      <c r="Y955">
        <v>0.105</v>
      </c>
      <c r="AA955">
        <v>30.4</v>
      </c>
      <c r="AB955">
        <v>0</v>
      </c>
      <c r="AC955">
        <v>0</v>
      </c>
      <c r="AD955">
        <v>0</v>
      </c>
      <c r="AE955">
        <v>30.4</v>
      </c>
      <c r="AF955">
        <v>0</v>
      </c>
      <c r="AG955">
        <v>0</v>
      </c>
      <c r="AH955">
        <v>0</v>
      </c>
      <c r="AI955">
        <v>1</v>
      </c>
      <c r="AJ955">
        <v>1</v>
      </c>
      <c r="AK955">
        <v>1</v>
      </c>
      <c r="AL955">
        <v>1</v>
      </c>
      <c r="AN955">
        <v>0</v>
      </c>
      <c r="AO955">
        <v>1</v>
      </c>
      <c r="AP955">
        <v>0</v>
      </c>
      <c r="AQ955">
        <v>0</v>
      </c>
      <c r="AR955">
        <v>0</v>
      </c>
      <c r="AS955" t="s">
        <v>3</v>
      </c>
      <c r="AT955">
        <v>0.105</v>
      </c>
      <c r="AU955" t="s">
        <v>3</v>
      </c>
      <c r="AV955">
        <v>0</v>
      </c>
      <c r="AW955">
        <v>2</v>
      </c>
      <c r="AX955">
        <v>76149385</v>
      </c>
      <c r="AY955">
        <v>1</v>
      </c>
      <c r="AZ955">
        <v>0</v>
      </c>
      <c r="BA955">
        <v>971</v>
      </c>
      <c r="BB955">
        <v>0</v>
      </c>
      <c r="BC955">
        <v>0</v>
      </c>
      <c r="BD955">
        <v>0</v>
      </c>
      <c r="BE955">
        <v>0</v>
      </c>
      <c r="BF955">
        <v>0</v>
      </c>
      <c r="BG955">
        <v>0</v>
      </c>
      <c r="BH955">
        <v>0</v>
      </c>
      <c r="BI955">
        <v>0</v>
      </c>
      <c r="BJ955">
        <v>0</v>
      </c>
      <c r="BK955">
        <v>0</v>
      </c>
      <c r="BL955">
        <v>0</v>
      </c>
      <c r="BM955">
        <v>0</v>
      </c>
      <c r="BN955">
        <v>0</v>
      </c>
      <c r="BO955">
        <v>0</v>
      </c>
      <c r="BP955">
        <v>0</v>
      </c>
      <c r="BQ955">
        <v>0</v>
      </c>
      <c r="BR955">
        <v>0</v>
      </c>
      <c r="BS955">
        <v>0</v>
      </c>
      <c r="BT955">
        <v>0</v>
      </c>
      <c r="BU955">
        <v>0</v>
      </c>
      <c r="BV955">
        <v>0</v>
      </c>
      <c r="BW955">
        <v>0</v>
      </c>
      <c r="CX955">
        <f>Y955*Source!I360</f>
        <v>1.05</v>
      </c>
      <c r="CY955">
        <f t="shared" si="144"/>
        <v>30.4</v>
      </c>
      <c r="CZ955">
        <f t="shared" si="145"/>
        <v>30.4</v>
      </c>
      <c r="DA955">
        <f t="shared" si="146"/>
        <v>1</v>
      </c>
      <c r="DB955">
        <f t="shared" si="147"/>
        <v>3.19</v>
      </c>
      <c r="DC955">
        <f t="shared" si="148"/>
        <v>0</v>
      </c>
    </row>
    <row r="956" spans="1:107" x14ac:dyDescent="0.2">
      <c r="A956">
        <f>ROW(Source!A360)</f>
        <v>360</v>
      </c>
      <c r="B956">
        <v>76147894</v>
      </c>
      <c r="C956">
        <v>76149366</v>
      </c>
      <c r="D956">
        <v>48903683</v>
      </c>
      <c r="E956">
        <v>1</v>
      </c>
      <c r="F956">
        <v>1</v>
      </c>
      <c r="G956">
        <v>1</v>
      </c>
      <c r="H956">
        <v>3</v>
      </c>
      <c r="I956" t="s">
        <v>816</v>
      </c>
      <c r="J956" t="s">
        <v>817</v>
      </c>
      <c r="K956" t="s">
        <v>818</v>
      </c>
      <c r="L956">
        <v>1346</v>
      </c>
      <c r="N956">
        <v>1009</v>
      </c>
      <c r="O956" t="s">
        <v>414</v>
      </c>
      <c r="P956" t="s">
        <v>414</v>
      </c>
      <c r="Q956">
        <v>1</v>
      </c>
      <c r="W956">
        <v>0</v>
      </c>
      <c r="X956">
        <v>-1327042576</v>
      </c>
      <c r="Y956">
        <v>0.1</v>
      </c>
      <c r="AA956">
        <v>60</v>
      </c>
      <c r="AB956">
        <v>0</v>
      </c>
      <c r="AC956">
        <v>0</v>
      </c>
      <c r="AD956">
        <v>0</v>
      </c>
      <c r="AE956">
        <v>60</v>
      </c>
      <c r="AF956">
        <v>0</v>
      </c>
      <c r="AG956">
        <v>0</v>
      </c>
      <c r="AH956">
        <v>0</v>
      </c>
      <c r="AI956">
        <v>1</v>
      </c>
      <c r="AJ956">
        <v>1</v>
      </c>
      <c r="AK956">
        <v>1</v>
      </c>
      <c r="AL956">
        <v>1</v>
      </c>
      <c r="AN956">
        <v>0</v>
      </c>
      <c r="AO956">
        <v>1</v>
      </c>
      <c r="AP956">
        <v>0</v>
      </c>
      <c r="AQ956">
        <v>0</v>
      </c>
      <c r="AR956">
        <v>0</v>
      </c>
      <c r="AS956" t="s">
        <v>3</v>
      </c>
      <c r="AT956">
        <v>0.1</v>
      </c>
      <c r="AU956" t="s">
        <v>3</v>
      </c>
      <c r="AV956">
        <v>0</v>
      </c>
      <c r="AW956">
        <v>2</v>
      </c>
      <c r="AX956">
        <v>76149386</v>
      </c>
      <c r="AY956">
        <v>1</v>
      </c>
      <c r="AZ956">
        <v>0</v>
      </c>
      <c r="BA956">
        <v>972</v>
      </c>
      <c r="BB956">
        <v>0</v>
      </c>
      <c r="BC956">
        <v>0</v>
      </c>
      <c r="BD956">
        <v>0</v>
      </c>
      <c r="BE956">
        <v>0</v>
      </c>
      <c r="BF956">
        <v>0</v>
      </c>
      <c r="BG956">
        <v>0</v>
      </c>
      <c r="BH956">
        <v>0</v>
      </c>
      <c r="BI956">
        <v>0</v>
      </c>
      <c r="BJ956">
        <v>0</v>
      </c>
      <c r="BK956">
        <v>0</v>
      </c>
      <c r="BL956">
        <v>0</v>
      </c>
      <c r="BM956">
        <v>0</v>
      </c>
      <c r="BN956">
        <v>0</v>
      </c>
      <c r="BO956">
        <v>0</v>
      </c>
      <c r="BP956">
        <v>0</v>
      </c>
      <c r="BQ956">
        <v>0</v>
      </c>
      <c r="BR956">
        <v>0</v>
      </c>
      <c r="BS956">
        <v>0</v>
      </c>
      <c r="BT956">
        <v>0</v>
      </c>
      <c r="BU956">
        <v>0</v>
      </c>
      <c r="BV956">
        <v>0</v>
      </c>
      <c r="BW956">
        <v>0</v>
      </c>
      <c r="CX956">
        <f>Y956*Source!I360</f>
        <v>1</v>
      </c>
      <c r="CY956">
        <f t="shared" si="144"/>
        <v>60</v>
      </c>
      <c r="CZ956">
        <f t="shared" si="145"/>
        <v>60</v>
      </c>
      <c r="DA956">
        <f t="shared" si="146"/>
        <v>1</v>
      </c>
      <c r="DB956">
        <f t="shared" si="147"/>
        <v>6</v>
      </c>
      <c r="DC956">
        <f t="shared" si="148"/>
        <v>0</v>
      </c>
    </row>
    <row r="957" spans="1:107" x14ac:dyDescent="0.2">
      <c r="A957">
        <f>ROW(Source!A360)</f>
        <v>360</v>
      </c>
      <c r="B957">
        <v>76147894</v>
      </c>
      <c r="C957">
        <v>76149366</v>
      </c>
      <c r="D957">
        <v>48914325</v>
      </c>
      <c r="E957">
        <v>1</v>
      </c>
      <c r="F957">
        <v>1</v>
      </c>
      <c r="G957">
        <v>1</v>
      </c>
      <c r="H957">
        <v>3</v>
      </c>
      <c r="I957" t="s">
        <v>819</v>
      </c>
      <c r="J957" t="s">
        <v>820</v>
      </c>
      <c r="K957" t="s">
        <v>821</v>
      </c>
      <c r="L957">
        <v>1348</v>
      </c>
      <c r="N957">
        <v>1009</v>
      </c>
      <c r="O957" t="s">
        <v>362</v>
      </c>
      <c r="P957" t="s">
        <v>362</v>
      </c>
      <c r="Q957">
        <v>1000</v>
      </c>
      <c r="W957">
        <v>0</v>
      </c>
      <c r="X957">
        <v>-1991769676</v>
      </c>
      <c r="Y957">
        <v>6.0000000000000002E-5</v>
      </c>
      <c r="AA957">
        <v>11200.3</v>
      </c>
      <c r="AB957">
        <v>0</v>
      </c>
      <c r="AC957">
        <v>0</v>
      </c>
      <c r="AD957">
        <v>0</v>
      </c>
      <c r="AE957">
        <v>11200.3</v>
      </c>
      <c r="AF957">
        <v>0</v>
      </c>
      <c r="AG957">
        <v>0</v>
      </c>
      <c r="AH957">
        <v>0</v>
      </c>
      <c r="AI957">
        <v>1</v>
      </c>
      <c r="AJ957">
        <v>1</v>
      </c>
      <c r="AK957">
        <v>1</v>
      </c>
      <c r="AL957">
        <v>1</v>
      </c>
      <c r="AN957">
        <v>0</v>
      </c>
      <c r="AO957">
        <v>1</v>
      </c>
      <c r="AP957">
        <v>0</v>
      </c>
      <c r="AQ957">
        <v>0</v>
      </c>
      <c r="AR957">
        <v>0</v>
      </c>
      <c r="AS957" t="s">
        <v>3</v>
      </c>
      <c r="AT957">
        <v>6.0000000000000002E-5</v>
      </c>
      <c r="AU957" t="s">
        <v>3</v>
      </c>
      <c r="AV957">
        <v>0</v>
      </c>
      <c r="AW957">
        <v>2</v>
      </c>
      <c r="AX957">
        <v>76149387</v>
      </c>
      <c r="AY957">
        <v>1</v>
      </c>
      <c r="AZ957">
        <v>0</v>
      </c>
      <c r="BA957">
        <v>973</v>
      </c>
      <c r="BB957">
        <v>0</v>
      </c>
      <c r="BC957">
        <v>0</v>
      </c>
      <c r="BD957">
        <v>0</v>
      </c>
      <c r="BE957">
        <v>0</v>
      </c>
      <c r="BF957">
        <v>0</v>
      </c>
      <c r="BG957">
        <v>0</v>
      </c>
      <c r="BH957">
        <v>0</v>
      </c>
      <c r="BI957">
        <v>0</v>
      </c>
      <c r="BJ957">
        <v>0</v>
      </c>
      <c r="BK957">
        <v>0</v>
      </c>
      <c r="BL957">
        <v>0</v>
      </c>
      <c r="BM957">
        <v>0</v>
      </c>
      <c r="BN957">
        <v>0</v>
      </c>
      <c r="BO957">
        <v>0</v>
      </c>
      <c r="BP957">
        <v>0</v>
      </c>
      <c r="BQ957">
        <v>0</v>
      </c>
      <c r="BR957">
        <v>0</v>
      </c>
      <c r="BS957">
        <v>0</v>
      </c>
      <c r="BT957">
        <v>0</v>
      </c>
      <c r="BU957">
        <v>0</v>
      </c>
      <c r="BV957">
        <v>0</v>
      </c>
      <c r="BW957">
        <v>0</v>
      </c>
      <c r="CX957">
        <f>Y957*Source!I360</f>
        <v>6.0000000000000006E-4</v>
      </c>
      <c r="CY957">
        <f t="shared" si="144"/>
        <v>11200.3</v>
      </c>
      <c r="CZ957">
        <f t="shared" si="145"/>
        <v>11200.3</v>
      </c>
      <c r="DA957">
        <f t="shared" si="146"/>
        <v>1</v>
      </c>
      <c r="DB957">
        <f t="shared" si="147"/>
        <v>0.67</v>
      </c>
      <c r="DC957">
        <f t="shared" si="148"/>
        <v>0</v>
      </c>
    </row>
    <row r="958" spans="1:107" x14ac:dyDescent="0.2">
      <c r="A958">
        <f>ROW(Source!A360)</f>
        <v>360</v>
      </c>
      <c r="B958">
        <v>76147894</v>
      </c>
      <c r="C958">
        <v>76149366</v>
      </c>
      <c r="D958">
        <v>48915433</v>
      </c>
      <c r="E958">
        <v>1</v>
      </c>
      <c r="F958">
        <v>1</v>
      </c>
      <c r="G958">
        <v>1</v>
      </c>
      <c r="H958">
        <v>3</v>
      </c>
      <c r="I958" t="s">
        <v>822</v>
      </c>
      <c r="J958" t="s">
        <v>823</v>
      </c>
      <c r="K958" t="s">
        <v>824</v>
      </c>
      <c r="L958">
        <v>1346</v>
      </c>
      <c r="N958">
        <v>1009</v>
      </c>
      <c r="O958" t="s">
        <v>414</v>
      </c>
      <c r="P958" t="s">
        <v>414</v>
      </c>
      <c r="Q958">
        <v>1</v>
      </c>
      <c r="W958">
        <v>0</v>
      </c>
      <c r="X958">
        <v>-1262501504</v>
      </c>
      <c r="Y958">
        <v>0.02</v>
      </c>
      <c r="AA958">
        <v>32</v>
      </c>
      <c r="AB958">
        <v>0</v>
      </c>
      <c r="AC958">
        <v>0</v>
      </c>
      <c r="AD958">
        <v>0</v>
      </c>
      <c r="AE958">
        <v>32</v>
      </c>
      <c r="AF958">
        <v>0</v>
      </c>
      <c r="AG958">
        <v>0</v>
      </c>
      <c r="AH958">
        <v>0</v>
      </c>
      <c r="AI958">
        <v>1</v>
      </c>
      <c r="AJ958">
        <v>1</v>
      </c>
      <c r="AK958">
        <v>1</v>
      </c>
      <c r="AL958">
        <v>1</v>
      </c>
      <c r="AN958">
        <v>0</v>
      </c>
      <c r="AO958">
        <v>1</v>
      </c>
      <c r="AP958">
        <v>0</v>
      </c>
      <c r="AQ958">
        <v>0</v>
      </c>
      <c r="AR958">
        <v>0</v>
      </c>
      <c r="AS958" t="s">
        <v>3</v>
      </c>
      <c r="AT958">
        <v>0.02</v>
      </c>
      <c r="AU958" t="s">
        <v>3</v>
      </c>
      <c r="AV958">
        <v>0</v>
      </c>
      <c r="AW958">
        <v>2</v>
      </c>
      <c r="AX958">
        <v>76149388</v>
      </c>
      <c r="AY958">
        <v>1</v>
      </c>
      <c r="AZ958">
        <v>0</v>
      </c>
      <c r="BA958">
        <v>974</v>
      </c>
      <c r="BB958">
        <v>0</v>
      </c>
      <c r="BC958">
        <v>0</v>
      </c>
      <c r="BD958">
        <v>0</v>
      </c>
      <c r="BE958">
        <v>0</v>
      </c>
      <c r="BF958">
        <v>0</v>
      </c>
      <c r="BG958">
        <v>0</v>
      </c>
      <c r="BH958">
        <v>0</v>
      </c>
      <c r="BI958">
        <v>0</v>
      </c>
      <c r="BJ958">
        <v>0</v>
      </c>
      <c r="BK958">
        <v>0</v>
      </c>
      <c r="BL958">
        <v>0</v>
      </c>
      <c r="BM958">
        <v>0</v>
      </c>
      <c r="BN958">
        <v>0</v>
      </c>
      <c r="BO958">
        <v>0</v>
      </c>
      <c r="BP958">
        <v>0</v>
      </c>
      <c r="BQ958">
        <v>0</v>
      </c>
      <c r="BR958">
        <v>0</v>
      </c>
      <c r="BS958">
        <v>0</v>
      </c>
      <c r="BT958">
        <v>0</v>
      </c>
      <c r="BU958">
        <v>0</v>
      </c>
      <c r="BV958">
        <v>0</v>
      </c>
      <c r="BW958">
        <v>0</v>
      </c>
      <c r="CX958">
        <f>Y958*Source!I360</f>
        <v>0.2</v>
      </c>
      <c r="CY958">
        <f t="shared" si="144"/>
        <v>32</v>
      </c>
      <c r="CZ958">
        <f t="shared" si="145"/>
        <v>32</v>
      </c>
      <c r="DA958">
        <f t="shared" si="146"/>
        <v>1</v>
      </c>
      <c r="DB958">
        <f t="shared" si="147"/>
        <v>0.64</v>
      </c>
      <c r="DC958">
        <f t="shared" si="148"/>
        <v>0</v>
      </c>
    </row>
    <row r="959" spans="1:107" x14ac:dyDescent="0.2">
      <c r="A959">
        <f>ROW(Source!A360)</f>
        <v>360</v>
      </c>
      <c r="B959">
        <v>76147894</v>
      </c>
      <c r="C959">
        <v>76149366</v>
      </c>
      <c r="D959">
        <v>48958747</v>
      </c>
      <c r="E959">
        <v>1</v>
      </c>
      <c r="F959">
        <v>1</v>
      </c>
      <c r="G959">
        <v>1</v>
      </c>
      <c r="H959">
        <v>3</v>
      </c>
      <c r="I959" t="s">
        <v>825</v>
      </c>
      <c r="J959" t="s">
        <v>826</v>
      </c>
      <c r="K959" t="s">
        <v>827</v>
      </c>
      <c r="L959">
        <v>1346</v>
      </c>
      <c r="N959">
        <v>1009</v>
      </c>
      <c r="O959" t="s">
        <v>414</v>
      </c>
      <c r="P959" t="s">
        <v>414</v>
      </c>
      <c r="Q959">
        <v>1</v>
      </c>
      <c r="W959">
        <v>0</v>
      </c>
      <c r="X959">
        <v>-446143888</v>
      </c>
      <c r="Y959">
        <v>0.05</v>
      </c>
      <c r="AA959">
        <v>65.75</v>
      </c>
      <c r="AB959">
        <v>0</v>
      </c>
      <c r="AC959">
        <v>0</v>
      </c>
      <c r="AD959">
        <v>0</v>
      </c>
      <c r="AE959">
        <v>65.75</v>
      </c>
      <c r="AF959">
        <v>0</v>
      </c>
      <c r="AG959">
        <v>0</v>
      </c>
      <c r="AH959">
        <v>0</v>
      </c>
      <c r="AI959">
        <v>1</v>
      </c>
      <c r="AJ959">
        <v>1</v>
      </c>
      <c r="AK959">
        <v>1</v>
      </c>
      <c r="AL959">
        <v>1</v>
      </c>
      <c r="AN959">
        <v>0</v>
      </c>
      <c r="AO959">
        <v>1</v>
      </c>
      <c r="AP959">
        <v>0</v>
      </c>
      <c r="AQ959">
        <v>0</v>
      </c>
      <c r="AR959">
        <v>0</v>
      </c>
      <c r="AS959" t="s">
        <v>3</v>
      </c>
      <c r="AT959">
        <v>0.05</v>
      </c>
      <c r="AU959" t="s">
        <v>3</v>
      </c>
      <c r="AV959">
        <v>0</v>
      </c>
      <c r="AW959">
        <v>2</v>
      </c>
      <c r="AX959">
        <v>76149389</v>
      </c>
      <c r="AY959">
        <v>1</v>
      </c>
      <c r="AZ959">
        <v>0</v>
      </c>
      <c r="BA959">
        <v>975</v>
      </c>
      <c r="BB959">
        <v>0</v>
      </c>
      <c r="BC959">
        <v>0</v>
      </c>
      <c r="BD959">
        <v>0</v>
      </c>
      <c r="BE959">
        <v>0</v>
      </c>
      <c r="BF959">
        <v>0</v>
      </c>
      <c r="BG959">
        <v>0</v>
      </c>
      <c r="BH959">
        <v>0</v>
      </c>
      <c r="BI959">
        <v>0</v>
      </c>
      <c r="BJ959">
        <v>0</v>
      </c>
      <c r="BK959">
        <v>0</v>
      </c>
      <c r="BL959">
        <v>0</v>
      </c>
      <c r="BM959">
        <v>0</v>
      </c>
      <c r="BN959">
        <v>0</v>
      </c>
      <c r="BO959">
        <v>0</v>
      </c>
      <c r="BP959">
        <v>0</v>
      </c>
      <c r="BQ959">
        <v>0</v>
      </c>
      <c r="BR959">
        <v>0</v>
      </c>
      <c r="BS959">
        <v>0</v>
      </c>
      <c r="BT959">
        <v>0</v>
      </c>
      <c r="BU959">
        <v>0</v>
      </c>
      <c r="BV959">
        <v>0</v>
      </c>
      <c r="BW959">
        <v>0</v>
      </c>
      <c r="CX959">
        <f>Y959*Source!I360</f>
        <v>0.5</v>
      </c>
      <c r="CY959">
        <f t="shared" si="144"/>
        <v>65.75</v>
      </c>
      <c r="CZ959">
        <f t="shared" si="145"/>
        <v>65.75</v>
      </c>
      <c r="DA959">
        <f t="shared" si="146"/>
        <v>1</v>
      </c>
      <c r="DB959">
        <f t="shared" si="147"/>
        <v>3.29</v>
      </c>
      <c r="DC959">
        <f t="shared" si="148"/>
        <v>0</v>
      </c>
    </row>
    <row r="960" spans="1:107" x14ac:dyDescent="0.2">
      <c r="A960">
        <f>ROW(Source!A360)</f>
        <v>360</v>
      </c>
      <c r="B960">
        <v>76147894</v>
      </c>
      <c r="C960">
        <v>76149366</v>
      </c>
      <c r="D960">
        <v>48959762</v>
      </c>
      <c r="E960">
        <v>1</v>
      </c>
      <c r="F960">
        <v>1</v>
      </c>
      <c r="G960">
        <v>1</v>
      </c>
      <c r="H960">
        <v>3</v>
      </c>
      <c r="I960" t="s">
        <v>828</v>
      </c>
      <c r="J960" t="s">
        <v>829</v>
      </c>
      <c r="K960" t="s">
        <v>830</v>
      </c>
      <c r="L960">
        <v>1301</v>
      </c>
      <c r="N960">
        <v>1003</v>
      </c>
      <c r="O960" t="s">
        <v>57</v>
      </c>
      <c r="P960" t="s">
        <v>57</v>
      </c>
      <c r="Q960">
        <v>1</v>
      </c>
      <c r="W960">
        <v>0</v>
      </c>
      <c r="X960">
        <v>-2022070750</v>
      </c>
      <c r="Y960">
        <v>0.83</v>
      </c>
      <c r="AA960">
        <v>95</v>
      </c>
      <c r="AB960">
        <v>0</v>
      </c>
      <c r="AC960">
        <v>0</v>
      </c>
      <c r="AD960">
        <v>0</v>
      </c>
      <c r="AE960">
        <v>95</v>
      </c>
      <c r="AF960">
        <v>0</v>
      </c>
      <c r="AG960">
        <v>0</v>
      </c>
      <c r="AH960">
        <v>0</v>
      </c>
      <c r="AI960">
        <v>1</v>
      </c>
      <c r="AJ960">
        <v>1</v>
      </c>
      <c r="AK960">
        <v>1</v>
      </c>
      <c r="AL960">
        <v>1</v>
      </c>
      <c r="AN960">
        <v>0</v>
      </c>
      <c r="AO960">
        <v>1</v>
      </c>
      <c r="AP960">
        <v>0</v>
      </c>
      <c r="AQ960">
        <v>0</v>
      </c>
      <c r="AR960">
        <v>0</v>
      </c>
      <c r="AS960" t="s">
        <v>3</v>
      </c>
      <c r="AT960">
        <v>0.83</v>
      </c>
      <c r="AU960" t="s">
        <v>3</v>
      </c>
      <c r="AV960">
        <v>0</v>
      </c>
      <c r="AW960">
        <v>2</v>
      </c>
      <c r="AX960">
        <v>76149390</v>
      </c>
      <c r="AY960">
        <v>1</v>
      </c>
      <c r="AZ960">
        <v>0</v>
      </c>
      <c r="BA960">
        <v>976</v>
      </c>
      <c r="BB960">
        <v>0</v>
      </c>
      <c r="BC960">
        <v>0</v>
      </c>
      <c r="BD960">
        <v>0</v>
      </c>
      <c r="BE960">
        <v>0</v>
      </c>
      <c r="BF960">
        <v>0</v>
      </c>
      <c r="BG960">
        <v>0</v>
      </c>
      <c r="BH960">
        <v>0</v>
      </c>
      <c r="BI960">
        <v>0</v>
      </c>
      <c r="BJ960">
        <v>0</v>
      </c>
      <c r="BK960">
        <v>0</v>
      </c>
      <c r="BL960">
        <v>0</v>
      </c>
      <c r="BM960">
        <v>0</v>
      </c>
      <c r="BN960">
        <v>0</v>
      </c>
      <c r="BO960">
        <v>0</v>
      </c>
      <c r="BP960">
        <v>0</v>
      </c>
      <c r="BQ960">
        <v>0</v>
      </c>
      <c r="BR960">
        <v>0</v>
      </c>
      <c r="BS960">
        <v>0</v>
      </c>
      <c r="BT960">
        <v>0</v>
      </c>
      <c r="BU960">
        <v>0</v>
      </c>
      <c r="BV960">
        <v>0</v>
      </c>
      <c r="BW960">
        <v>0</v>
      </c>
      <c r="CX960">
        <f>Y960*Source!I360</f>
        <v>8.2999999999999989</v>
      </c>
      <c r="CY960">
        <f t="shared" si="144"/>
        <v>95</v>
      </c>
      <c r="CZ960">
        <f t="shared" si="145"/>
        <v>95</v>
      </c>
      <c r="DA960">
        <f t="shared" si="146"/>
        <v>1</v>
      </c>
      <c r="DB960">
        <f t="shared" si="147"/>
        <v>78.849999999999994</v>
      </c>
      <c r="DC960">
        <f t="shared" si="148"/>
        <v>0</v>
      </c>
    </row>
    <row r="961" spans="1:107" x14ac:dyDescent="0.2">
      <c r="A961">
        <f>ROW(Source!A360)</f>
        <v>360</v>
      </c>
      <c r="B961">
        <v>76147894</v>
      </c>
      <c r="C961">
        <v>76149366</v>
      </c>
      <c r="D961">
        <v>48959763</v>
      </c>
      <c r="E961">
        <v>1</v>
      </c>
      <c r="F961">
        <v>1</v>
      </c>
      <c r="G961">
        <v>1</v>
      </c>
      <c r="H961">
        <v>3</v>
      </c>
      <c r="I961" t="s">
        <v>502</v>
      </c>
      <c r="J961" t="s">
        <v>504</v>
      </c>
      <c r="K961" t="s">
        <v>503</v>
      </c>
      <c r="L961">
        <v>1354</v>
      </c>
      <c r="N961">
        <v>1010</v>
      </c>
      <c r="O961" t="s">
        <v>149</v>
      </c>
      <c r="P961" t="s">
        <v>149</v>
      </c>
      <c r="Q961">
        <v>1</v>
      </c>
      <c r="W961">
        <v>0</v>
      </c>
      <c r="X961">
        <v>1362440707</v>
      </c>
      <c r="Y961">
        <v>10</v>
      </c>
      <c r="AA961">
        <v>1.7</v>
      </c>
      <c r="AB961">
        <v>0</v>
      </c>
      <c r="AC961">
        <v>0</v>
      </c>
      <c r="AD961">
        <v>0</v>
      </c>
      <c r="AE961">
        <v>1.7</v>
      </c>
      <c r="AF961">
        <v>0</v>
      </c>
      <c r="AG961">
        <v>0</v>
      </c>
      <c r="AH961">
        <v>0</v>
      </c>
      <c r="AI961">
        <v>1</v>
      </c>
      <c r="AJ961">
        <v>1</v>
      </c>
      <c r="AK961">
        <v>1</v>
      </c>
      <c r="AL961">
        <v>1</v>
      </c>
      <c r="AN961">
        <v>0</v>
      </c>
      <c r="AO961">
        <v>1</v>
      </c>
      <c r="AP961">
        <v>0</v>
      </c>
      <c r="AQ961">
        <v>0</v>
      </c>
      <c r="AR961">
        <v>0</v>
      </c>
      <c r="AS961" t="s">
        <v>3</v>
      </c>
      <c r="AT961">
        <v>10</v>
      </c>
      <c r="AU961" t="s">
        <v>3</v>
      </c>
      <c r="AV961">
        <v>0</v>
      </c>
      <c r="AW961">
        <v>2</v>
      </c>
      <c r="AX961">
        <v>76149391</v>
      </c>
      <c r="AY961">
        <v>1</v>
      </c>
      <c r="AZ961">
        <v>0</v>
      </c>
      <c r="BA961">
        <v>977</v>
      </c>
      <c r="BB961">
        <v>0</v>
      </c>
      <c r="BC961">
        <v>0</v>
      </c>
      <c r="BD961">
        <v>0</v>
      </c>
      <c r="BE961">
        <v>0</v>
      </c>
      <c r="BF961">
        <v>0</v>
      </c>
      <c r="BG961">
        <v>0</v>
      </c>
      <c r="BH961">
        <v>0</v>
      </c>
      <c r="BI961">
        <v>0</v>
      </c>
      <c r="BJ961">
        <v>0</v>
      </c>
      <c r="BK961">
        <v>0</v>
      </c>
      <c r="BL961">
        <v>0</v>
      </c>
      <c r="BM961">
        <v>0</v>
      </c>
      <c r="BN961">
        <v>0</v>
      </c>
      <c r="BO961">
        <v>0</v>
      </c>
      <c r="BP961">
        <v>0</v>
      </c>
      <c r="BQ961">
        <v>0</v>
      </c>
      <c r="BR961">
        <v>0</v>
      </c>
      <c r="BS961">
        <v>0</v>
      </c>
      <c r="BT961">
        <v>0</v>
      </c>
      <c r="BU961">
        <v>0</v>
      </c>
      <c r="BV961">
        <v>0</v>
      </c>
      <c r="BW961">
        <v>0</v>
      </c>
      <c r="CX961">
        <f>Y961*Source!I360</f>
        <v>100</v>
      </c>
      <c r="CY961">
        <f t="shared" si="144"/>
        <v>1.7</v>
      </c>
      <c r="CZ961">
        <f t="shared" si="145"/>
        <v>1.7</v>
      </c>
      <c r="DA961">
        <f t="shared" si="146"/>
        <v>1</v>
      </c>
      <c r="DB961">
        <f t="shared" si="147"/>
        <v>17</v>
      </c>
      <c r="DC961">
        <f t="shared" si="148"/>
        <v>0</v>
      </c>
    </row>
    <row r="962" spans="1:107" x14ac:dyDescent="0.2">
      <c r="A962">
        <f>ROW(Source!A360)</f>
        <v>360</v>
      </c>
      <c r="B962">
        <v>76147894</v>
      </c>
      <c r="C962">
        <v>76149366</v>
      </c>
      <c r="D962">
        <v>48974791</v>
      </c>
      <c r="E962">
        <v>1</v>
      </c>
      <c r="F962">
        <v>1</v>
      </c>
      <c r="G962">
        <v>1</v>
      </c>
      <c r="H962">
        <v>3</v>
      </c>
      <c r="I962" t="s">
        <v>658</v>
      </c>
      <c r="J962" t="s">
        <v>659</v>
      </c>
      <c r="K962" t="s">
        <v>660</v>
      </c>
      <c r="L962">
        <v>1374</v>
      </c>
      <c r="N962">
        <v>1013</v>
      </c>
      <c r="O962" t="s">
        <v>661</v>
      </c>
      <c r="P962" t="s">
        <v>661</v>
      </c>
      <c r="Q962">
        <v>1</v>
      </c>
      <c r="W962">
        <v>0</v>
      </c>
      <c r="X962">
        <v>-1347562341</v>
      </c>
      <c r="Y962">
        <v>1.9</v>
      </c>
      <c r="AA962">
        <v>1</v>
      </c>
      <c r="AB962">
        <v>0</v>
      </c>
      <c r="AC962">
        <v>0</v>
      </c>
      <c r="AD962">
        <v>0</v>
      </c>
      <c r="AE962">
        <v>1</v>
      </c>
      <c r="AF962">
        <v>0</v>
      </c>
      <c r="AG962">
        <v>0</v>
      </c>
      <c r="AH962">
        <v>0</v>
      </c>
      <c r="AI962">
        <v>1</v>
      </c>
      <c r="AJ962">
        <v>1</v>
      </c>
      <c r="AK962">
        <v>1</v>
      </c>
      <c r="AL962">
        <v>1</v>
      </c>
      <c r="AN962">
        <v>0</v>
      </c>
      <c r="AO962">
        <v>1</v>
      </c>
      <c r="AP962">
        <v>0</v>
      </c>
      <c r="AQ962">
        <v>0</v>
      </c>
      <c r="AR962">
        <v>0</v>
      </c>
      <c r="AS962" t="s">
        <v>3</v>
      </c>
      <c r="AT962">
        <v>1.9</v>
      </c>
      <c r="AU962" t="s">
        <v>3</v>
      </c>
      <c r="AV962">
        <v>0</v>
      </c>
      <c r="AW962">
        <v>2</v>
      </c>
      <c r="AX962">
        <v>76149392</v>
      </c>
      <c r="AY962">
        <v>1</v>
      </c>
      <c r="AZ962">
        <v>0</v>
      </c>
      <c r="BA962">
        <v>978</v>
      </c>
      <c r="BB962">
        <v>0</v>
      </c>
      <c r="BC962">
        <v>0</v>
      </c>
      <c r="BD962">
        <v>0</v>
      </c>
      <c r="BE962">
        <v>0</v>
      </c>
      <c r="BF962">
        <v>0</v>
      </c>
      <c r="BG962">
        <v>0</v>
      </c>
      <c r="BH962">
        <v>0</v>
      </c>
      <c r="BI962">
        <v>0</v>
      </c>
      <c r="BJ962">
        <v>0</v>
      </c>
      <c r="BK962">
        <v>0</v>
      </c>
      <c r="BL962">
        <v>0</v>
      </c>
      <c r="BM962">
        <v>0</v>
      </c>
      <c r="BN962">
        <v>0</v>
      </c>
      <c r="BO962">
        <v>0</v>
      </c>
      <c r="BP962">
        <v>0</v>
      </c>
      <c r="BQ962">
        <v>0</v>
      </c>
      <c r="BR962">
        <v>0</v>
      </c>
      <c r="BS962">
        <v>0</v>
      </c>
      <c r="BT962">
        <v>0</v>
      </c>
      <c r="BU962">
        <v>0</v>
      </c>
      <c r="BV962">
        <v>0</v>
      </c>
      <c r="BW962">
        <v>0</v>
      </c>
      <c r="CX962">
        <f>Y962*Source!I360</f>
        <v>19</v>
      </c>
      <c r="CY962">
        <f t="shared" si="144"/>
        <v>1</v>
      </c>
      <c r="CZ962">
        <f t="shared" si="145"/>
        <v>1</v>
      </c>
      <c r="DA962">
        <f t="shared" si="146"/>
        <v>1</v>
      </c>
      <c r="DB962">
        <f t="shared" si="147"/>
        <v>1.9</v>
      </c>
      <c r="DC962">
        <f t="shared" si="148"/>
        <v>0</v>
      </c>
    </row>
    <row r="963" spans="1:107" x14ac:dyDescent="0.2">
      <c r="A963">
        <f>ROW(Source!A366)</f>
        <v>366</v>
      </c>
      <c r="B963">
        <v>76147896</v>
      </c>
      <c r="C963">
        <v>76149396</v>
      </c>
      <c r="D963">
        <v>42094016</v>
      </c>
      <c r="E963">
        <v>1</v>
      </c>
      <c r="F963">
        <v>1</v>
      </c>
      <c r="G963">
        <v>1</v>
      </c>
      <c r="H963">
        <v>1</v>
      </c>
      <c r="I963" t="s">
        <v>968</v>
      </c>
      <c r="J963" t="s">
        <v>3</v>
      </c>
      <c r="K963" t="s">
        <v>969</v>
      </c>
      <c r="L963">
        <v>1369</v>
      </c>
      <c r="N963">
        <v>1013</v>
      </c>
      <c r="O963" t="s">
        <v>623</v>
      </c>
      <c r="P963" t="s">
        <v>623</v>
      </c>
      <c r="Q963">
        <v>1</v>
      </c>
      <c r="W963">
        <v>0</v>
      </c>
      <c r="X963">
        <v>-1589896239</v>
      </c>
      <c r="Y963">
        <v>2740.6079999999997</v>
      </c>
      <c r="AA963">
        <v>0</v>
      </c>
      <c r="AB963">
        <v>0</v>
      </c>
      <c r="AC963">
        <v>0</v>
      </c>
      <c r="AD963">
        <v>8.09</v>
      </c>
      <c r="AE963">
        <v>0</v>
      </c>
      <c r="AF963">
        <v>0</v>
      </c>
      <c r="AG963">
        <v>0</v>
      </c>
      <c r="AH963">
        <v>8.09</v>
      </c>
      <c r="AI963">
        <v>1</v>
      </c>
      <c r="AJ963">
        <v>1</v>
      </c>
      <c r="AK963">
        <v>1</v>
      </c>
      <c r="AL963">
        <v>1</v>
      </c>
      <c r="AN963">
        <v>0</v>
      </c>
      <c r="AO963">
        <v>1</v>
      </c>
      <c r="AP963">
        <v>1</v>
      </c>
      <c r="AQ963">
        <v>0</v>
      </c>
      <c r="AR963">
        <v>0</v>
      </c>
      <c r="AS963" t="s">
        <v>3</v>
      </c>
      <c r="AT963">
        <v>915</v>
      </c>
      <c r="AU963" t="s">
        <v>459</v>
      </c>
      <c r="AV963">
        <v>1</v>
      </c>
      <c r="AW963">
        <v>2</v>
      </c>
      <c r="AX963">
        <v>76149403</v>
      </c>
      <c r="AY963">
        <v>1</v>
      </c>
      <c r="AZ963">
        <v>0</v>
      </c>
      <c r="BA963">
        <v>979</v>
      </c>
      <c r="BB963">
        <v>0</v>
      </c>
      <c r="BC963">
        <v>0</v>
      </c>
      <c r="BD963">
        <v>0</v>
      </c>
      <c r="BE963">
        <v>0</v>
      </c>
      <c r="BF963">
        <v>0</v>
      </c>
      <c r="BG963">
        <v>0</v>
      </c>
      <c r="BH963">
        <v>0</v>
      </c>
      <c r="BI963">
        <v>0</v>
      </c>
      <c r="BJ963">
        <v>0</v>
      </c>
      <c r="BK963">
        <v>0</v>
      </c>
      <c r="BL963">
        <v>0</v>
      </c>
      <c r="BM963">
        <v>0</v>
      </c>
      <c r="BN963">
        <v>0</v>
      </c>
      <c r="BO963">
        <v>0</v>
      </c>
      <c r="BP963">
        <v>0</v>
      </c>
      <c r="BQ963">
        <v>0</v>
      </c>
      <c r="BR963">
        <v>0</v>
      </c>
      <c r="BS963">
        <v>0</v>
      </c>
      <c r="BT963">
        <v>0</v>
      </c>
      <c r="BU963">
        <v>0</v>
      </c>
      <c r="BV963">
        <v>0</v>
      </c>
      <c r="BW963">
        <v>0</v>
      </c>
      <c r="CX963">
        <f>Y963*Source!I366</f>
        <v>2182.8942719999995</v>
      </c>
      <c r="CY963">
        <f>AD963</f>
        <v>8.09</v>
      </c>
      <c r="CZ963">
        <f>AH963</f>
        <v>8.09</v>
      </c>
      <c r="DA963">
        <f>AL963</f>
        <v>1</v>
      </c>
      <c r="DB963">
        <f>ROUND(((ROUND(AT963*CZ963,2)*1.2*1.2*1.6)*1.3),6)</f>
        <v>22171.51872</v>
      </c>
      <c r="DC963">
        <f>ROUND(((ROUND(AT963*AG963,2)*1.2*1.2*1.6)*1.3),6)</f>
        <v>0</v>
      </c>
    </row>
    <row r="964" spans="1:107" x14ac:dyDescent="0.2">
      <c r="A964">
        <f>ROW(Source!A366)</f>
        <v>366</v>
      </c>
      <c r="B964">
        <v>76147896</v>
      </c>
      <c r="C964">
        <v>76149396</v>
      </c>
      <c r="D964">
        <v>48977174</v>
      </c>
      <c r="E964">
        <v>1</v>
      </c>
      <c r="F964">
        <v>1</v>
      </c>
      <c r="G964">
        <v>1</v>
      </c>
      <c r="H964">
        <v>2</v>
      </c>
      <c r="I964" t="s">
        <v>676</v>
      </c>
      <c r="J964" t="s">
        <v>677</v>
      </c>
      <c r="K964" t="s">
        <v>678</v>
      </c>
      <c r="L964">
        <v>1368</v>
      </c>
      <c r="N964">
        <v>1011</v>
      </c>
      <c r="O964" t="s">
        <v>633</v>
      </c>
      <c r="P964" t="s">
        <v>633</v>
      </c>
      <c r="Q964">
        <v>1</v>
      </c>
      <c r="W964">
        <v>0</v>
      </c>
      <c r="X964">
        <v>82797005</v>
      </c>
      <c r="Y964">
        <v>0.89856000000000003</v>
      </c>
      <c r="AA964">
        <v>0</v>
      </c>
      <c r="AB964">
        <v>87.17</v>
      </c>
      <c r="AC964">
        <v>11.6</v>
      </c>
      <c r="AD964">
        <v>0</v>
      </c>
      <c r="AE964">
        <v>0</v>
      </c>
      <c r="AF964">
        <v>87.17</v>
      </c>
      <c r="AG964">
        <v>11.6</v>
      </c>
      <c r="AH964">
        <v>0</v>
      </c>
      <c r="AI964">
        <v>1</v>
      </c>
      <c r="AJ964">
        <v>1</v>
      </c>
      <c r="AK964">
        <v>1</v>
      </c>
      <c r="AL964">
        <v>1</v>
      </c>
      <c r="AN964">
        <v>0</v>
      </c>
      <c r="AO964">
        <v>1</v>
      </c>
      <c r="AP964">
        <v>1</v>
      </c>
      <c r="AQ964">
        <v>0</v>
      </c>
      <c r="AR964">
        <v>0</v>
      </c>
      <c r="AS964" t="s">
        <v>3</v>
      </c>
      <c r="AT964">
        <v>0.39</v>
      </c>
      <c r="AU964" t="s">
        <v>63</v>
      </c>
      <c r="AV964">
        <v>0</v>
      </c>
      <c r="AW964">
        <v>2</v>
      </c>
      <c r="AX964">
        <v>76149404</v>
      </c>
      <c r="AY964">
        <v>1</v>
      </c>
      <c r="AZ964">
        <v>0</v>
      </c>
      <c r="BA964">
        <v>980</v>
      </c>
      <c r="BB964">
        <v>0</v>
      </c>
      <c r="BC964">
        <v>0</v>
      </c>
      <c r="BD964">
        <v>0</v>
      </c>
      <c r="BE964">
        <v>0</v>
      </c>
      <c r="BF964">
        <v>0</v>
      </c>
      <c r="BG964">
        <v>0</v>
      </c>
      <c r="BH964">
        <v>0</v>
      </c>
      <c r="BI964">
        <v>0</v>
      </c>
      <c r="BJ964">
        <v>0</v>
      </c>
      <c r="BK964">
        <v>0</v>
      </c>
      <c r="BL964">
        <v>0</v>
      </c>
      <c r="BM964">
        <v>0</v>
      </c>
      <c r="BN964">
        <v>0</v>
      </c>
      <c r="BO964">
        <v>0</v>
      </c>
      <c r="BP964">
        <v>0</v>
      </c>
      <c r="BQ964">
        <v>0</v>
      </c>
      <c r="BR964">
        <v>0</v>
      </c>
      <c r="BS964">
        <v>0</v>
      </c>
      <c r="BT964">
        <v>0</v>
      </c>
      <c r="BU964">
        <v>0</v>
      </c>
      <c r="BV964">
        <v>0</v>
      </c>
      <c r="BW964">
        <v>0</v>
      </c>
      <c r="CX964">
        <f>Y964*Source!I366</f>
        <v>0.71570303999999996</v>
      </c>
      <c r="CY964">
        <f>AB964</f>
        <v>87.17</v>
      </c>
      <c r="CZ964">
        <f>AF964</f>
        <v>87.17</v>
      </c>
      <c r="DA964">
        <f>AJ964</f>
        <v>1</v>
      </c>
      <c r="DB964">
        <f>ROUND((ROUND(AT964*CZ964,2)*1.2*1.2*1.6),6)</f>
        <v>78.335999999999999</v>
      </c>
      <c r="DC964">
        <f>ROUND((ROUND(AT964*AG964,2)*1.2*1.2*1.6),6)</f>
        <v>10.41408</v>
      </c>
    </row>
    <row r="965" spans="1:107" x14ac:dyDescent="0.2">
      <c r="A965">
        <f>ROW(Source!A366)</f>
        <v>366</v>
      </c>
      <c r="B965">
        <v>76147896</v>
      </c>
      <c r="C965">
        <v>76149396</v>
      </c>
      <c r="D965">
        <v>48907339</v>
      </c>
      <c r="E965">
        <v>1</v>
      </c>
      <c r="F965">
        <v>1</v>
      </c>
      <c r="G965">
        <v>1</v>
      </c>
      <c r="H965">
        <v>3</v>
      </c>
      <c r="I965" t="s">
        <v>946</v>
      </c>
      <c r="J965" t="s">
        <v>947</v>
      </c>
      <c r="K965" t="s">
        <v>948</v>
      </c>
      <c r="L965">
        <v>1348</v>
      </c>
      <c r="N965">
        <v>1009</v>
      </c>
      <c r="O965" t="s">
        <v>362</v>
      </c>
      <c r="P965" t="s">
        <v>362</v>
      </c>
      <c r="Q965">
        <v>1000</v>
      </c>
      <c r="W965">
        <v>0</v>
      </c>
      <c r="X965">
        <v>689696087</v>
      </c>
      <c r="Y965">
        <v>4.0000000000000001E-3</v>
      </c>
      <c r="AA965">
        <v>11978</v>
      </c>
      <c r="AB965">
        <v>0</v>
      </c>
      <c r="AC965">
        <v>0</v>
      </c>
      <c r="AD965">
        <v>0</v>
      </c>
      <c r="AE965">
        <v>11978</v>
      </c>
      <c r="AF965">
        <v>0</v>
      </c>
      <c r="AG965">
        <v>0</v>
      </c>
      <c r="AH965">
        <v>0</v>
      </c>
      <c r="AI965">
        <v>1</v>
      </c>
      <c r="AJ965">
        <v>1</v>
      </c>
      <c r="AK965">
        <v>1</v>
      </c>
      <c r="AL965">
        <v>1</v>
      </c>
      <c r="AN965">
        <v>0</v>
      </c>
      <c r="AO965">
        <v>1</v>
      </c>
      <c r="AP965">
        <v>0</v>
      </c>
      <c r="AQ965">
        <v>0</v>
      </c>
      <c r="AR965">
        <v>0</v>
      </c>
      <c r="AS965" t="s">
        <v>3</v>
      </c>
      <c r="AT965">
        <v>4.0000000000000001E-3</v>
      </c>
      <c r="AU965" t="s">
        <v>3</v>
      </c>
      <c r="AV965">
        <v>0</v>
      </c>
      <c r="AW965">
        <v>2</v>
      </c>
      <c r="AX965">
        <v>76149405</v>
      </c>
      <c r="AY965">
        <v>1</v>
      </c>
      <c r="AZ965">
        <v>0</v>
      </c>
      <c r="BA965">
        <v>981</v>
      </c>
      <c r="BB965">
        <v>0</v>
      </c>
      <c r="BC965">
        <v>0</v>
      </c>
      <c r="BD965">
        <v>0</v>
      </c>
      <c r="BE965">
        <v>0</v>
      </c>
      <c r="BF965">
        <v>0</v>
      </c>
      <c r="BG965">
        <v>0</v>
      </c>
      <c r="BH965">
        <v>0</v>
      </c>
      <c r="BI965">
        <v>0</v>
      </c>
      <c r="BJ965">
        <v>0</v>
      </c>
      <c r="BK965">
        <v>0</v>
      </c>
      <c r="BL965">
        <v>0</v>
      </c>
      <c r="BM965">
        <v>0</v>
      </c>
      <c r="BN965">
        <v>0</v>
      </c>
      <c r="BO965">
        <v>0</v>
      </c>
      <c r="BP965">
        <v>0</v>
      </c>
      <c r="BQ965">
        <v>0</v>
      </c>
      <c r="BR965">
        <v>0</v>
      </c>
      <c r="BS965">
        <v>0</v>
      </c>
      <c r="BT965">
        <v>0</v>
      </c>
      <c r="BU965">
        <v>0</v>
      </c>
      <c r="BV965">
        <v>0</v>
      </c>
      <c r="BW965">
        <v>0</v>
      </c>
      <c r="CX965">
        <f>Y965*Source!I366</f>
        <v>3.186E-3</v>
      </c>
      <c r="CY965">
        <f>AA965</f>
        <v>11978</v>
      </c>
      <c r="CZ965">
        <f>AE965</f>
        <v>11978</v>
      </c>
      <c r="DA965">
        <f>AI965</f>
        <v>1</v>
      </c>
      <c r="DB965">
        <f>ROUND(ROUND(AT965*CZ965,2),6)</f>
        <v>47.91</v>
      </c>
      <c r="DC965">
        <f>ROUND(ROUND(AT965*AG965,2),6)</f>
        <v>0</v>
      </c>
    </row>
    <row r="966" spans="1:107" x14ac:dyDescent="0.2">
      <c r="A966">
        <f>ROW(Source!A366)</f>
        <v>366</v>
      </c>
      <c r="B966">
        <v>76147896</v>
      </c>
      <c r="C966">
        <v>76149396</v>
      </c>
      <c r="D966">
        <v>48908621</v>
      </c>
      <c r="E966">
        <v>1</v>
      </c>
      <c r="F966">
        <v>1</v>
      </c>
      <c r="G966">
        <v>1</v>
      </c>
      <c r="H966">
        <v>3</v>
      </c>
      <c r="I966" t="s">
        <v>970</v>
      </c>
      <c r="J966" t="s">
        <v>971</v>
      </c>
      <c r="K966" t="s">
        <v>972</v>
      </c>
      <c r="L966">
        <v>1339</v>
      </c>
      <c r="N966">
        <v>1007</v>
      </c>
      <c r="O966" t="s">
        <v>643</v>
      </c>
      <c r="P966" t="s">
        <v>643</v>
      </c>
      <c r="Q966">
        <v>1</v>
      </c>
      <c r="W966">
        <v>0</v>
      </c>
      <c r="X966">
        <v>252205135</v>
      </c>
      <c r="Y966">
        <v>0.8</v>
      </c>
      <c r="AA966">
        <v>558.33000000000004</v>
      </c>
      <c r="AB966">
        <v>0</v>
      </c>
      <c r="AC966">
        <v>0</v>
      </c>
      <c r="AD966">
        <v>0</v>
      </c>
      <c r="AE966">
        <v>558.33000000000004</v>
      </c>
      <c r="AF966">
        <v>0</v>
      </c>
      <c r="AG966">
        <v>0</v>
      </c>
      <c r="AH966">
        <v>0</v>
      </c>
      <c r="AI966">
        <v>1</v>
      </c>
      <c r="AJ966">
        <v>1</v>
      </c>
      <c r="AK966">
        <v>1</v>
      </c>
      <c r="AL966">
        <v>1</v>
      </c>
      <c r="AN966">
        <v>0</v>
      </c>
      <c r="AO966">
        <v>1</v>
      </c>
      <c r="AP966">
        <v>0</v>
      </c>
      <c r="AQ966">
        <v>0</v>
      </c>
      <c r="AR966">
        <v>0</v>
      </c>
      <c r="AS966" t="s">
        <v>3</v>
      </c>
      <c r="AT966">
        <v>0.8</v>
      </c>
      <c r="AU966" t="s">
        <v>3</v>
      </c>
      <c r="AV966">
        <v>0</v>
      </c>
      <c r="AW966">
        <v>2</v>
      </c>
      <c r="AX966">
        <v>76149406</v>
      </c>
      <c r="AY966">
        <v>1</v>
      </c>
      <c r="AZ966">
        <v>0</v>
      </c>
      <c r="BA966">
        <v>982</v>
      </c>
      <c r="BB966">
        <v>0</v>
      </c>
      <c r="BC966">
        <v>0</v>
      </c>
      <c r="BD966">
        <v>0</v>
      </c>
      <c r="BE966">
        <v>0</v>
      </c>
      <c r="BF966">
        <v>0</v>
      </c>
      <c r="BG966">
        <v>0</v>
      </c>
      <c r="BH966">
        <v>0</v>
      </c>
      <c r="BI966">
        <v>0</v>
      </c>
      <c r="BJ966">
        <v>0</v>
      </c>
      <c r="BK966">
        <v>0</v>
      </c>
      <c r="BL966">
        <v>0</v>
      </c>
      <c r="BM966">
        <v>0</v>
      </c>
      <c r="BN966">
        <v>0</v>
      </c>
      <c r="BO966">
        <v>0</v>
      </c>
      <c r="BP966">
        <v>0</v>
      </c>
      <c r="BQ966">
        <v>0</v>
      </c>
      <c r="BR966">
        <v>0</v>
      </c>
      <c r="BS966">
        <v>0</v>
      </c>
      <c r="BT966">
        <v>0</v>
      </c>
      <c r="BU966">
        <v>0</v>
      </c>
      <c r="BV966">
        <v>0</v>
      </c>
      <c r="BW966">
        <v>0</v>
      </c>
      <c r="CX966">
        <f>Y966*Source!I366</f>
        <v>0.63719999999999999</v>
      </c>
      <c r="CY966">
        <f>AA966</f>
        <v>558.33000000000004</v>
      </c>
      <c r="CZ966">
        <f>AE966</f>
        <v>558.33000000000004</v>
      </c>
      <c r="DA966">
        <f>AI966</f>
        <v>1</v>
      </c>
      <c r="DB966">
        <f>ROUND(ROUND(AT966*CZ966,2),6)</f>
        <v>446.66</v>
      </c>
      <c r="DC966">
        <f>ROUND(ROUND(AT966*AG966,2),6)</f>
        <v>0</v>
      </c>
    </row>
    <row r="967" spans="1:107" x14ac:dyDescent="0.2">
      <c r="A967">
        <f>ROW(Source!A366)</f>
        <v>366</v>
      </c>
      <c r="B967">
        <v>76147896</v>
      </c>
      <c r="C967">
        <v>76149396</v>
      </c>
      <c r="D967">
        <v>48908420</v>
      </c>
      <c r="E967">
        <v>1</v>
      </c>
      <c r="F967">
        <v>1</v>
      </c>
      <c r="G967">
        <v>1</v>
      </c>
      <c r="H967">
        <v>3</v>
      </c>
      <c r="I967" t="s">
        <v>973</v>
      </c>
      <c r="J967" t="s">
        <v>974</v>
      </c>
      <c r="K967" t="s">
        <v>975</v>
      </c>
      <c r="L967">
        <v>1339</v>
      </c>
      <c r="N967">
        <v>1007</v>
      </c>
      <c r="O967" t="s">
        <v>643</v>
      </c>
      <c r="P967" t="s">
        <v>643</v>
      </c>
      <c r="Q967">
        <v>1</v>
      </c>
      <c r="W967">
        <v>0</v>
      </c>
      <c r="X967">
        <v>-1213610777</v>
      </c>
      <c r="Y967">
        <v>1.51</v>
      </c>
      <c r="AA967">
        <v>550</v>
      </c>
      <c r="AB967">
        <v>0</v>
      </c>
      <c r="AC967">
        <v>0</v>
      </c>
      <c r="AD967">
        <v>0</v>
      </c>
      <c r="AE967">
        <v>550</v>
      </c>
      <c r="AF967">
        <v>0</v>
      </c>
      <c r="AG967">
        <v>0</v>
      </c>
      <c r="AH967">
        <v>0</v>
      </c>
      <c r="AI967">
        <v>1</v>
      </c>
      <c r="AJ967">
        <v>1</v>
      </c>
      <c r="AK967">
        <v>1</v>
      </c>
      <c r="AL967">
        <v>1</v>
      </c>
      <c r="AN967">
        <v>0</v>
      </c>
      <c r="AO967">
        <v>1</v>
      </c>
      <c r="AP967">
        <v>0</v>
      </c>
      <c r="AQ967">
        <v>0</v>
      </c>
      <c r="AR967">
        <v>0</v>
      </c>
      <c r="AS967" t="s">
        <v>3</v>
      </c>
      <c r="AT967">
        <v>1.51</v>
      </c>
      <c r="AU967" t="s">
        <v>3</v>
      </c>
      <c r="AV967">
        <v>0</v>
      </c>
      <c r="AW967">
        <v>2</v>
      </c>
      <c r="AX967">
        <v>76149407</v>
      </c>
      <c r="AY967">
        <v>1</v>
      </c>
      <c r="AZ967">
        <v>0</v>
      </c>
      <c r="BA967">
        <v>983</v>
      </c>
      <c r="BB967">
        <v>0</v>
      </c>
      <c r="BC967">
        <v>0</v>
      </c>
      <c r="BD967">
        <v>0</v>
      </c>
      <c r="BE967">
        <v>0</v>
      </c>
      <c r="BF967">
        <v>0</v>
      </c>
      <c r="BG967">
        <v>0</v>
      </c>
      <c r="BH967">
        <v>0</v>
      </c>
      <c r="BI967">
        <v>0</v>
      </c>
      <c r="BJ967">
        <v>0</v>
      </c>
      <c r="BK967">
        <v>0</v>
      </c>
      <c r="BL967">
        <v>0</v>
      </c>
      <c r="BM967">
        <v>0</v>
      </c>
      <c r="BN967">
        <v>0</v>
      </c>
      <c r="BO967">
        <v>0</v>
      </c>
      <c r="BP967">
        <v>0</v>
      </c>
      <c r="BQ967">
        <v>0</v>
      </c>
      <c r="BR967">
        <v>0</v>
      </c>
      <c r="BS967">
        <v>0</v>
      </c>
      <c r="BT967">
        <v>0</v>
      </c>
      <c r="BU967">
        <v>0</v>
      </c>
      <c r="BV967">
        <v>0</v>
      </c>
      <c r="BW967">
        <v>0</v>
      </c>
      <c r="CX967">
        <f>Y967*Source!I366</f>
        <v>1.202715</v>
      </c>
      <c r="CY967">
        <f>AA967</f>
        <v>550</v>
      </c>
      <c r="CZ967">
        <f>AE967</f>
        <v>550</v>
      </c>
      <c r="DA967">
        <f>AI967</f>
        <v>1</v>
      </c>
      <c r="DB967">
        <f>ROUND(ROUND(AT967*CZ967,2),6)</f>
        <v>830.5</v>
      </c>
      <c r="DC967">
        <f>ROUND(ROUND(AT967*AG967,2),6)</f>
        <v>0</v>
      </c>
    </row>
    <row r="968" spans="1:107" x14ac:dyDescent="0.2">
      <c r="A968">
        <f>ROW(Source!A366)</f>
        <v>366</v>
      </c>
      <c r="B968">
        <v>76147896</v>
      </c>
      <c r="C968">
        <v>76149396</v>
      </c>
      <c r="D968">
        <v>48946015</v>
      </c>
      <c r="E968">
        <v>1</v>
      </c>
      <c r="F968">
        <v>1</v>
      </c>
      <c r="G968">
        <v>1</v>
      </c>
      <c r="H968">
        <v>3</v>
      </c>
      <c r="I968" t="s">
        <v>976</v>
      </c>
      <c r="J968" t="s">
        <v>977</v>
      </c>
      <c r="K968" t="s">
        <v>978</v>
      </c>
      <c r="L968">
        <v>1339</v>
      </c>
      <c r="N968">
        <v>1007</v>
      </c>
      <c r="O968" t="s">
        <v>643</v>
      </c>
      <c r="P968" t="s">
        <v>643</v>
      </c>
      <c r="Q968">
        <v>1</v>
      </c>
      <c r="W968">
        <v>0</v>
      </c>
      <c r="X968">
        <v>-1633738121</v>
      </c>
      <c r="Y968">
        <v>3.86</v>
      </c>
      <c r="AA968">
        <v>74.3</v>
      </c>
      <c r="AB968">
        <v>0</v>
      </c>
      <c r="AC968">
        <v>0</v>
      </c>
      <c r="AD968">
        <v>0</v>
      </c>
      <c r="AE968">
        <v>74.3</v>
      </c>
      <c r="AF968">
        <v>0</v>
      </c>
      <c r="AG968">
        <v>0</v>
      </c>
      <c r="AH968">
        <v>0</v>
      </c>
      <c r="AI968">
        <v>1</v>
      </c>
      <c r="AJ968">
        <v>1</v>
      </c>
      <c r="AK968">
        <v>1</v>
      </c>
      <c r="AL968">
        <v>1</v>
      </c>
      <c r="AN968">
        <v>0</v>
      </c>
      <c r="AO968">
        <v>1</v>
      </c>
      <c r="AP968">
        <v>0</v>
      </c>
      <c r="AQ968">
        <v>0</v>
      </c>
      <c r="AR968">
        <v>0</v>
      </c>
      <c r="AS968" t="s">
        <v>3</v>
      </c>
      <c r="AT968">
        <v>3.86</v>
      </c>
      <c r="AU968" t="s">
        <v>3</v>
      </c>
      <c r="AV968">
        <v>0</v>
      </c>
      <c r="AW968">
        <v>2</v>
      </c>
      <c r="AX968">
        <v>76149408</v>
      </c>
      <c r="AY968">
        <v>1</v>
      </c>
      <c r="AZ968">
        <v>0</v>
      </c>
      <c r="BA968">
        <v>984</v>
      </c>
      <c r="BB968">
        <v>0</v>
      </c>
      <c r="BC968">
        <v>0</v>
      </c>
      <c r="BD968">
        <v>0</v>
      </c>
      <c r="BE968">
        <v>0</v>
      </c>
      <c r="BF968">
        <v>0</v>
      </c>
      <c r="BG968">
        <v>0</v>
      </c>
      <c r="BH968">
        <v>0</v>
      </c>
      <c r="BI968">
        <v>0</v>
      </c>
      <c r="BJ968">
        <v>0</v>
      </c>
      <c r="BK968">
        <v>0</v>
      </c>
      <c r="BL968">
        <v>0</v>
      </c>
      <c r="BM968">
        <v>0</v>
      </c>
      <c r="BN968">
        <v>0</v>
      </c>
      <c r="BO968">
        <v>0</v>
      </c>
      <c r="BP968">
        <v>0</v>
      </c>
      <c r="BQ968">
        <v>0</v>
      </c>
      <c r="BR968">
        <v>0</v>
      </c>
      <c r="BS968">
        <v>0</v>
      </c>
      <c r="BT968">
        <v>0</v>
      </c>
      <c r="BU968">
        <v>0</v>
      </c>
      <c r="BV968">
        <v>0</v>
      </c>
      <c r="BW968">
        <v>0</v>
      </c>
      <c r="CX968">
        <f>Y968*Source!I366</f>
        <v>3.0744899999999999</v>
      </c>
      <c r="CY968">
        <f>AA968</f>
        <v>74.3</v>
      </c>
      <c r="CZ968">
        <f>AE968</f>
        <v>74.3</v>
      </c>
      <c r="DA968">
        <f>AI968</f>
        <v>1</v>
      </c>
      <c r="DB968">
        <f>ROUND(ROUND(AT968*CZ968,2),6)</f>
        <v>286.8</v>
      </c>
      <c r="DC968">
        <f>ROUND(ROUND(AT968*AG968,2),6)</f>
        <v>0</v>
      </c>
    </row>
    <row r="969" spans="1:107" x14ac:dyDescent="0.2">
      <c r="A969">
        <f>ROW(Source!A367)</f>
        <v>367</v>
      </c>
      <c r="B969">
        <v>76147894</v>
      </c>
      <c r="C969">
        <v>76149396</v>
      </c>
      <c r="D969">
        <v>42094016</v>
      </c>
      <c r="E969">
        <v>1</v>
      </c>
      <c r="F969">
        <v>1</v>
      </c>
      <c r="G969">
        <v>1</v>
      </c>
      <c r="H969">
        <v>1</v>
      </c>
      <c r="I969" t="s">
        <v>968</v>
      </c>
      <c r="J969" t="s">
        <v>3</v>
      </c>
      <c r="K969" t="s">
        <v>969</v>
      </c>
      <c r="L969">
        <v>1369</v>
      </c>
      <c r="N969">
        <v>1013</v>
      </c>
      <c r="O969" t="s">
        <v>623</v>
      </c>
      <c r="P969" t="s">
        <v>623</v>
      </c>
      <c r="Q969">
        <v>1</v>
      </c>
      <c r="W969">
        <v>0</v>
      </c>
      <c r="X969">
        <v>-1589896239</v>
      </c>
      <c r="Y969">
        <v>2740.6079999999997</v>
      </c>
      <c r="AA969">
        <v>0</v>
      </c>
      <c r="AB969">
        <v>0</v>
      </c>
      <c r="AC969">
        <v>0</v>
      </c>
      <c r="AD969">
        <v>8.09</v>
      </c>
      <c r="AE969">
        <v>0</v>
      </c>
      <c r="AF969">
        <v>0</v>
      </c>
      <c r="AG969">
        <v>0</v>
      </c>
      <c r="AH969">
        <v>8.09</v>
      </c>
      <c r="AI969">
        <v>1</v>
      </c>
      <c r="AJ969">
        <v>1</v>
      </c>
      <c r="AK969">
        <v>1</v>
      </c>
      <c r="AL969">
        <v>1</v>
      </c>
      <c r="AN969">
        <v>0</v>
      </c>
      <c r="AO969">
        <v>1</v>
      </c>
      <c r="AP969">
        <v>1</v>
      </c>
      <c r="AQ969">
        <v>0</v>
      </c>
      <c r="AR969">
        <v>0</v>
      </c>
      <c r="AS969" t="s">
        <v>3</v>
      </c>
      <c r="AT969">
        <v>915</v>
      </c>
      <c r="AU969" t="s">
        <v>459</v>
      </c>
      <c r="AV969">
        <v>1</v>
      </c>
      <c r="AW969">
        <v>2</v>
      </c>
      <c r="AX969">
        <v>76149403</v>
      </c>
      <c r="AY969">
        <v>1</v>
      </c>
      <c r="AZ969">
        <v>0</v>
      </c>
      <c r="BA969">
        <v>985</v>
      </c>
      <c r="BB969">
        <v>0</v>
      </c>
      <c r="BC969">
        <v>0</v>
      </c>
      <c r="BD969">
        <v>0</v>
      </c>
      <c r="BE969">
        <v>0</v>
      </c>
      <c r="BF969">
        <v>0</v>
      </c>
      <c r="BG969">
        <v>0</v>
      </c>
      <c r="BH969">
        <v>0</v>
      </c>
      <c r="BI969">
        <v>0</v>
      </c>
      <c r="BJ969">
        <v>0</v>
      </c>
      <c r="BK969">
        <v>0</v>
      </c>
      <c r="BL969">
        <v>0</v>
      </c>
      <c r="BM969">
        <v>0</v>
      </c>
      <c r="BN969">
        <v>0</v>
      </c>
      <c r="BO969">
        <v>0</v>
      </c>
      <c r="BP969">
        <v>0</v>
      </c>
      <c r="BQ969">
        <v>0</v>
      </c>
      <c r="BR969">
        <v>0</v>
      </c>
      <c r="BS969">
        <v>0</v>
      </c>
      <c r="BT969">
        <v>0</v>
      </c>
      <c r="BU969">
        <v>0</v>
      </c>
      <c r="BV969">
        <v>0</v>
      </c>
      <c r="BW969">
        <v>0</v>
      </c>
      <c r="CX969">
        <f>Y969*Source!I367</f>
        <v>2182.8942719999995</v>
      </c>
      <c r="CY969">
        <f>AD969</f>
        <v>8.09</v>
      </c>
      <c r="CZ969">
        <f>AH969</f>
        <v>8.09</v>
      </c>
      <c r="DA969">
        <f>AL969</f>
        <v>1</v>
      </c>
      <c r="DB969">
        <f>ROUND(((ROUND(AT969*CZ969,2)*1.2*1.2*1.6)*1.3),6)</f>
        <v>22171.51872</v>
      </c>
      <c r="DC969">
        <f>ROUND(((ROUND(AT969*AG969,2)*1.2*1.2*1.6)*1.3),6)</f>
        <v>0</v>
      </c>
    </row>
    <row r="970" spans="1:107" x14ac:dyDescent="0.2">
      <c r="A970">
        <f>ROW(Source!A367)</f>
        <v>367</v>
      </c>
      <c r="B970">
        <v>76147894</v>
      </c>
      <c r="C970">
        <v>76149396</v>
      </c>
      <c r="D970">
        <v>48977174</v>
      </c>
      <c r="E970">
        <v>1</v>
      </c>
      <c r="F970">
        <v>1</v>
      </c>
      <c r="G970">
        <v>1</v>
      </c>
      <c r="H970">
        <v>2</v>
      </c>
      <c r="I970" t="s">
        <v>676</v>
      </c>
      <c r="J970" t="s">
        <v>677</v>
      </c>
      <c r="K970" t="s">
        <v>678</v>
      </c>
      <c r="L970">
        <v>1368</v>
      </c>
      <c r="N970">
        <v>1011</v>
      </c>
      <c r="O970" t="s">
        <v>633</v>
      </c>
      <c r="P970" t="s">
        <v>633</v>
      </c>
      <c r="Q970">
        <v>1</v>
      </c>
      <c r="W970">
        <v>0</v>
      </c>
      <c r="X970">
        <v>82797005</v>
      </c>
      <c r="Y970">
        <v>0.89856000000000003</v>
      </c>
      <c r="AA970">
        <v>0</v>
      </c>
      <c r="AB970">
        <v>87.17</v>
      </c>
      <c r="AC970">
        <v>11.6</v>
      </c>
      <c r="AD970">
        <v>0</v>
      </c>
      <c r="AE970">
        <v>0</v>
      </c>
      <c r="AF970">
        <v>87.17</v>
      </c>
      <c r="AG970">
        <v>11.6</v>
      </c>
      <c r="AH970">
        <v>0</v>
      </c>
      <c r="AI970">
        <v>1</v>
      </c>
      <c r="AJ970">
        <v>1</v>
      </c>
      <c r="AK970">
        <v>1</v>
      </c>
      <c r="AL970">
        <v>1</v>
      </c>
      <c r="AN970">
        <v>0</v>
      </c>
      <c r="AO970">
        <v>1</v>
      </c>
      <c r="AP970">
        <v>1</v>
      </c>
      <c r="AQ970">
        <v>0</v>
      </c>
      <c r="AR970">
        <v>0</v>
      </c>
      <c r="AS970" t="s">
        <v>3</v>
      </c>
      <c r="AT970">
        <v>0.39</v>
      </c>
      <c r="AU970" t="s">
        <v>63</v>
      </c>
      <c r="AV970">
        <v>0</v>
      </c>
      <c r="AW970">
        <v>2</v>
      </c>
      <c r="AX970">
        <v>76149404</v>
      </c>
      <c r="AY970">
        <v>1</v>
      </c>
      <c r="AZ970">
        <v>0</v>
      </c>
      <c r="BA970">
        <v>986</v>
      </c>
      <c r="BB970">
        <v>0</v>
      </c>
      <c r="BC970">
        <v>0</v>
      </c>
      <c r="BD970">
        <v>0</v>
      </c>
      <c r="BE970">
        <v>0</v>
      </c>
      <c r="BF970">
        <v>0</v>
      </c>
      <c r="BG970">
        <v>0</v>
      </c>
      <c r="BH970">
        <v>0</v>
      </c>
      <c r="BI970">
        <v>0</v>
      </c>
      <c r="BJ970">
        <v>0</v>
      </c>
      <c r="BK970">
        <v>0</v>
      </c>
      <c r="BL970">
        <v>0</v>
      </c>
      <c r="BM970">
        <v>0</v>
      </c>
      <c r="BN970">
        <v>0</v>
      </c>
      <c r="BO970">
        <v>0</v>
      </c>
      <c r="BP970">
        <v>0</v>
      </c>
      <c r="BQ970">
        <v>0</v>
      </c>
      <c r="BR970">
        <v>0</v>
      </c>
      <c r="BS970">
        <v>0</v>
      </c>
      <c r="BT970">
        <v>0</v>
      </c>
      <c r="BU970">
        <v>0</v>
      </c>
      <c r="BV970">
        <v>0</v>
      </c>
      <c r="BW970">
        <v>0</v>
      </c>
      <c r="CX970">
        <f>Y970*Source!I367</f>
        <v>0.71570303999999996</v>
      </c>
      <c r="CY970">
        <f>AB970</f>
        <v>87.17</v>
      </c>
      <c r="CZ970">
        <f>AF970</f>
        <v>87.17</v>
      </c>
      <c r="DA970">
        <f>AJ970</f>
        <v>1</v>
      </c>
      <c r="DB970">
        <f>ROUND((ROUND(AT970*CZ970,2)*1.2*1.2*1.6),6)</f>
        <v>78.335999999999999</v>
      </c>
      <c r="DC970">
        <f>ROUND((ROUND(AT970*AG970,2)*1.2*1.2*1.6),6)</f>
        <v>10.41408</v>
      </c>
    </row>
    <row r="971" spans="1:107" x14ac:dyDescent="0.2">
      <c r="A971">
        <f>ROW(Source!A367)</f>
        <v>367</v>
      </c>
      <c r="B971">
        <v>76147894</v>
      </c>
      <c r="C971">
        <v>76149396</v>
      </c>
      <c r="D971">
        <v>48907339</v>
      </c>
      <c r="E971">
        <v>1</v>
      </c>
      <c r="F971">
        <v>1</v>
      </c>
      <c r="G971">
        <v>1</v>
      </c>
      <c r="H971">
        <v>3</v>
      </c>
      <c r="I971" t="s">
        <v>946</v>
      </c>
      <c r="J971" t="s">
        <v>947</v>
      </c>
      <c r="K971" t="s">
        <v>948</v>
      </c>
      <c r="L971">
        <v>1348</v>
      </c>
      <c r="N971">
        <v>1009</v>
      </c>
      <c r="O971" t="s">
        <v>362</v>
      </c>
      <c r="P971" t="s">
        <v>362</v>
      </c>
      <c r="Q971">
        <v>1000</v>
      </c>
      <c r="W971">
        <v>0</v>
      </c>
      <c r="X971">
        <v>689696087</v>
      </c>
      <c r="Y971">
        <v>4.0000000000000001E-3</v>
      </c>
      <c r="AA971">
        <v>11978</v>
      </c>
      <c r="AB971">
        <v>0</v>
      </c>
      <c r="AC971">
        <v>0</v>
      </c>
      <c r="AD971">
        <v>0</v>
      </c>
      <c r="AE971">
        <v>11978</v>
      </c>
      <c r="AF971">
        <v>0</v>
      </c>
      <c r="AG971">
        <v>0</v>
      </c>
      <c r="AH971">
        <v>0</v>
      </c>
      <c r="AI971">
        <v>1</v>
      </c>
      <c r="AJ971">
        <v>1</v>
      </c>
      <c r="AK971">
        <v>1</v>
      </c>
      <c r="AL971">
        <v>1</v>
      </c>
      <c r="AN971">
        <v>0</v>
      </c>
      <c r="AO971">
        <v>1</v>
      </c>
      <c r="AP971">
        <v>0</v>
      </c>
      <c r="AQ971">
        <v>0</v>
      </c>
      <c r="AR971">
        <v>0</v>
      </c>
      <c r="AS971" t="s">
        <v>3</v>
      </c>
      <c r="AT971">
        <v>4.0000000000000001E-3</v>
      </c>
      <c r="AU971" t="s">
        <v>3</v>
      </c>
      <c r="AV971">
        <v>0</v>
      </c>
      <c r="AW971">
        <v>2</v>
      </c>
      <c r="AX971">
        <v>76149405</v>
      </c>
      <c r="AY971">
        <v>1</v>
      </c>
      <c r="AZ971">
        <v>0</v>
      </c>
      <c r="BA971">
        <v>987</v>
      </c>
      <c r="BB971">
        <v>0</v>
      </c>
      <c r="BC971">
        <v>0</v>
      </c>
      <c r="BD971">
        <v>0</v>
      </c>
      <c r="BE971">
        <v>0</v>
      </c>
      <c r="BF971">
        <v>0</v>
      </c>
      <c r="BG971">
        <v>0</v>
      </c>
      <c r="BH971">
        <v>0</v>
      </c>
      <c r="BI971">
        <v>0</v>
      </c>
      <c r="BJ971">
        <v>0</v>
      </c>
      <c r="BK971">
        <v>0</v>
      </c>
      <c r="BL971">
        <v>0</v>
      </c>
      <c r="BM971">
        <v>0</v>
      </c>
      <c r="BN971">
        <v>0</v>
      </c>
      <c r="BO971">
        <v>0</v>
      </c>
      <c r="BP971">
        <v>0</v>
      </c>
      <c r="BQ971">
        <v>0</v>
      </c>
      <c r="BR971">
        <v>0</v>
      </c>
      <c r="BS971">
        <v>0</v>
      </c>
      <c r="BT971">
        <v>0</v>
      </c>
      <c r="BU971">
        <v>0</v>
      </c>
      <c r="BV971">
        <v>0</v>
      </c>
      <c r="BW971">
        <v>0</v>
      </c>
      <c r="CX971">
        <f>Y971*Source!I367</f>
        <v>3.186E-3</v>
      </c>
      <c r="CY971">
        <f>AA971</f>
        <v>11978</v>
      </c>
      <c r="CZ971">
        <f>AE971</f>
        <v>11978</v>
      </c>
      <c r="DA971">
        <f>AI971</f>
        <v>1</v>
      </c>
      <c r="DB971">
        <f>ROUND(ROUND(AT971*CZ971,2),6)</f>
        <v>47.91</v>
      </c>
      <c r="DC971">
        <f>ROUND(ROUND(AT971*AG971,2),6)</f>
        <v>0</v>
      </c>
    </row>
    <row r="972" spans="1:107" x14ac:dyDescent="0.2">
      <c r="A972">
        <f>ROW(Source!A367)</f>
        <v>367</v>
      </c>
      <c r="B972">
        <v>76147894</v>
      </c>
      <c r="C972">
        <v>76149396</v>
      </c>
      <c r="D972">
        <v>48908621</v>
      </c>
      <c r="E972">
        <v>1</v>
      </c>
      <c r="F972">
        <v>1</v>
      </c>
      <c r="G972">
        <v>1</v>
      </c>
      <c r="H972">
        <v>3</v>
      </c>
      <c r="I972" t="s">
        <v>970</v>
      </c>
      <c r="J972" t="s">
        <v>971</v>
      </c>
      <c r="K972" t="s">
        <v>972</v>
      </c>
      <c r="L972">
        <v>1339</v>
      </c>
      <c r="N972">
        <v>1007</v>
      </c>
      <c r="O972" t="s">
        <v>643</v>
      </c>
      <c r="P972" t="s">
        <v>643</v>
      </c>
      <c r="Q972">
        <v>1</v>
      </c>
      <c r="W972">
        <v>0</v>
      </c>
      <c r="X972">
        <v>252205135</v>
      </c>
      <c r="Y972">
        <v>0.8</v>
      </c>
      <c r="AA972">
        <v>558.33000000000004</v>
      </c>
      <c r="AB972">
        <v>0</v>
      </c>
      <c r="AC972">
        <v>0</v>
      </c>
      <c r="AD972">
        <v>0</v>
      </c>
      <c r="AE972">
        <v>558.33000000000004</v>
      </c>
      <c r="AF972">
        <v>0</v>
      </c>
      <c r="AG972">
        <v>0</v>
      </c>
      <c r="AH972">
        <v>0</v>
      </c>
      <c r="AI972">
        <v>1</v>
      </c>
      <c r="AJ972">
        <v>1</v>
      </c>
      <c r="AK972">
        <v>1</v>
      </c>
      <c r="AL972">
        <v>1</v>
      </c>
      <c r="AN972">
        <v>0</v>
      </c>
      <c r="AO972">
        <v>1</v>
      </c>
      <c r="AP972">
        <v>0</v>
      </c>
      <c r="AQ972">
        <v>0</v>
      </c>
      <c r="AR972">
        <v>0</v>
      </c>
      <c r="AS972" t="s">
        <v>3</v>
      </c>
      <c r="AT972">
        <v>0.8</v>
      </c>
      <c r="AU972" t="s">
        <v>3</v>
      </c>
      <c r="AV972">
        <v>0</v>
      </c>
      <c r="AW972">
        <v>2</v>
      </c>
      <c r="AX972">
        <v>76149406</v>
      </c>
      <c r="AY972">
        <v>1</v>
      </c>
      <c r="AZ972">
        <v>0</v>
      </c>
      <c r="BA972">
        <v>988</v>
      </c>
      <c r="BB972">
        <v>0</v>
      </c>
      <c r="BC972">
        <v>0</v>
      </c>
      <c r="BD972">
        <v>0</v>
      </c>
      <c r="BE972">
        <v>0</v>
      </c>
      <c r="BF972">
        <v>0</v>
      </c>
      <c r="BG972">
        <v>0</v>
      </c>
      <c r="BH972">
        <v>0</v>
      </c>
      <c r="BI972">
        <v>0</v>
      </c>
      <c r="BJ972">
        <v>0</v>
      </c>
      <c r="BK972">
        <v>0</v>
      </c>
      <c r="BL972">
        <v>0</v>
      </c>
      <c r="BM972">
        <v>0</v>
      </c>
      <c r="BN972">
        <v>0</v>
      </c>
      <c r="BO972">
        <v>0</v>
      </c>
      <c r="BP972">
        <v>0</v>
      </c>
      <c r="BQ972">
        <v>0</v>
      </c>
      <c r="BR972">
        <v>0</v>
      </c>
      <c r="BS972">
        <v>0</v>
      </c>
      <c r="BT972">
        <v>0</v>
      </c>
      <c r="BU972">
        <v>0</v>
      </c>
      <c r="BV972">
        <v>0</v>
      </c>
      <c r="BW972">
        <v>0</v>
      </c>
      <c r="CX972">
        <f>Y972*Source!I367</f>
        <v>0.63719999999999999</v>
      </c>
      <c r="CY972">
        <f>AA972</f>
        <v>558.33000000000004</v>
      </c>
      <c r="CZ972">
        <f>AE972</f>
        <v>558.33000000000004</v>
      </c>
      <c r="DA972">
        <f>AI972</f>
        <v>1</v>
      </c>
      <c r="DB972">
        <f>ROUND(ROUND(AT972*CZ972,2),6)</f>
        <v>446.66</v>
      </c>
      <c r="DC972">
        <f>ROUND(ROUND(AT972*AG972,2),6)</f>
        <v>0</v>
      </c>
    </row>
    <row r="973" spans="1:107" x14ac:dyDescent="0.2">
      <c r="A973">
        <f>ROW(Source!A367)</f>
        <v>367</v>
      </c>
      <c r="B973">
        <v>76147894</v>
      </c>
      <c r="C973">
        <v>76149396</v>
      </c>
      <c r="D973">
        <v>48908420</v>
      </c>
      <c r="E973">
        <v>1</v>
      </c>
      <c r="F973">
        <v>1</v>
      </c>
      <c r="G973">
        <v>1</v>
      </c>
      <c r="H973">
        <v>3</v>
      </c>
      <c r="I973" t="s">
        <v>973</v>
      </c>
      <c r="J973" t="s">
        <v>974</v>
      </c>
      <c r="K973" t="s">
        <v>975</v>
      </c>
      <c r="L973">
        <v>1339</v>
      </c>
      <c r="N973">
        <v>1007</v>
      </c>
      <c r="O973" t="s">
        <v>643</v>
      </c>
      <c r="P973" t="s">
        <v>643</v>
      </c>
      <c r="Q973">
        <v>1</v>
      </c>
      <c r="W973">
        <v>0</v>
      </c>
      <c r="X973">
        <v>-1213610777</v>
      </c>
      <c r="Y973">
        <v>1.51</v>
      </c>
      <c r="AA973">
        <v>550</v>
      </c>
      <c r="AB973">
        <v>0</v>
      </c>
      <c r="AC973">
        <v>0</v>
      </c>
      <c r="AD973">
        <v>0</v>
      </c>
      <c r="AE973">
        <v>550</v>
      </c>
      <c r="AF973">
        <v>0</v>
      </c>
      <c r="AG973">
        <v>0</v>
      </c>
      <c r="AH973">
        <v>0</v>
      </c>
      <c r="AI973">
        <v>1</v>
      </c>
      <c r="AJ973">
        <v>1</v>
      </c>
      <c r="AK973">
        <v>1</v>
      </c>
      <c r="AL973">
        <v>1</v>
      </c>
      <c r="AN973">
        <v>0</v>
      </c>
      <c r="AO973">
        <v>1</v>
      </c>
      <c r="AP973">
        <v>0</v>
      </c>
      <c r="AQ973">
        <v>0</v>
      </c>
      <c r="AR973">
        <v>0</v>
      </c>
      <c r="AS973" t="s">
        <v>3</v>
      </c>
      <c r="AT973">
        <v>1.51</v>
      </c>
      <c r="AU973" t="s">
        <v>3</v>
      </c>
      <c r="AV973">
        <v>0</v>
      </c>
      <c r="AW973">
        <v>2</v>
      </c>
      <c r="AX973">
        <v>76149407</v>
      </c>
      <c r="AY973">
        <v>1</v>
      </c>
      <c r="AZ973">
        <v>0</v>
      </c>
      <c r="BA973">
        <v>989</v>
      </c>
      <c r="BB973">
        <v>0</v>
      </c>
      <c r="BC973">
        <v>0</v>
      </c>
      <c r="BD973">
        <v>0</v>
      </c>
      <c r="BE973">
        <v>0</v>
      </c>
      <c r="BF973">
        <v>0</v>
      </c>
      <c r="BG973">
        <v>0</v>
      </c>
      <c r="BH973">
        <v>0</v>
      </c>
      <c r="BI973">
        <v>0</v>
      </c>
      <c r="BJ973">
        <v>0</v>
      </c>
      <c r="BK973">
        <v>0</v>
      </c>
      <c r="BL973">
        <v>0</v>
      </c>
      <c r="BM973">
        <v>0</v>
      </c>
      <c r="BN973">
        <v>0</v>
      </c>
      <c r="BO973">
        <v>0</v>
      </c>
      <c r="BP973">
        <v>0</v>
      </c>
      <c r="BQ973">
        <v>0</v>
      </c>
      <c r="BR973">
        <v>0</v>
      </c>
      <c r="BS973">
        <v>0</v>
      </c>
      <c r="BT973">
        <v>0</v>
      </c>
      <c r="BU973">
        <v>0</v>
      </c>
      <c r="BV973">
        <v>0</v>
      </c>
      <c r="BW973">
        <v>0</v>
      </c>
      <c r="CX973">
        <f>Y973*Source!I367</f>
        <v>1.202715</v>
      </c>
      <c r="CY973">
        <f>AA973</f>
        <v>550</v>
      </c>
      <c r="CZ973">
        <f>AE973</f>
        <v>550</v>
      </c>
      <c r="DA973">
        <f>AI973</f>
        <v>1</v>
      </c>
      <c r="DB973">
        <f>ROUND(ROUND(AT973*CZ973,2),6)</f>
        <v>830.5</v>
      </c>
      <c r="DC973">
        <f>ROUND(ROUND(AT973*AG973,2),6)</f>
        <v>0</v>
      </c>
    </row>
    <row r="974" spans="1:107" x14ac:dyDescent="0.2">
      <c r="A974">
        <f>ROW(Source!A367)</f>
        <v>367</v>
      </c>
      <c r="B974">
        <v>76147894</v>
      </c>
      <c r="C974">
        <v>76149396</v>
      </c>
      <c r="D974">
        <v>48946015</v>
      </c>
      <c r="E974">
        <v>1</v>
      </c>
      <c r="F974">
        <v>1</v>
      </c>
      <c r="G974">
        <v>1</v>
      </c>
      <c r="H974">
        <v>3</v>
      </c>
      <c r="I974" t="s">
        <v>976</v>
      </c>
      <c r="J974" t="s">
        <v>977</v>
      </c>
      <c r="K974" t="s">
        <v>978</v>
      </c>
      <c r="L974">
        <v>1339</v>
      </c>
      <c r="N974">
        <v>1007</v>
      </c>
      <c r="O974" t="s">
        <v>643</v>
      </c>
      <c r="P974" t="s">
        <v>643</v>
      </c>
      <c r="Q974">
        <v>1</v>
      </c>
      <c r="W974">
        <v>0</v>
      </c>
      <c r="X974">
        <v>-1633738121</v>
      </c>
      <c r="Y974">
        <v>3.86</v>
      </c>
      <c r="AA974">
        <v>74.3</v>
      </c>
      <c r="AB974">
        <v>0</v>
      </c>
      <c r="AC974">
        <v>0</v>
      </c>
      <c r="AD974">
        <v>0</v>
      </c>
      <c r="AE974">
        <v>74.3</v>
      </c>
      <c r="AF974">
        <v>0</v>
      </c>
      <c r="AG974">
        <v>0</v>
      </c>
      <c r="AH974">
        <v>0</v>
      </c>
      <c r="AI974">
        <v>1</v>
      </c>
      <c r="AJ974">
        <v>1</v>
      </c>
      <c r="AK974">
        <v>1</v>
      </c>
      <c r="AL974">
        <v>1</v>
      </c>
      <c r="AN974">
        <v>0</v>
      </c>
      <c r="AO974">
        <v>1</v>
      </c>
      <c r="AP974">
        <v>0</v>
      </c>
      <c r="AQ974">
        <v>0</v>
      </c>
      <c r="AR974">
        <v>0</v>
      </c>
      <c r="AS974" t="s">
        <v>3</v>
      </c>
      <c r="AT974">
        <v>3.86</v>
      </c>
      <c r="AU974" t="s">
        <v>3</v>
      </c>
      <c r="AV974">
        <v>0</v>
      </c>
      <c r="AW974">
        <v>2</v>
      </c>
      <c r="AX974">
        <v>76149408</v>
      </c>
      <c r="AY974">
        <v>1</v>
      </c>
      <c r="AZ974">
        <v>0</v>
      </c>
      <c r="BA974">
        <v>990</v>
      </c>
      <c r="BB974">
        <v>0</v>
      </c>
      <c r="BC974">
        <v>0</v>
      </c>
      <c r="BD974">
        <v>0</v>
      </c>
      <c r="BE974">
        <v>0</v>
      </c>
      <c r="BF974">
        <v>0</v>
      </c>
      <c r="BG974">
        <v>0</v>
      </c>
      <c r="BH974">
        <v>0</v>
      </c>
      <c r="BI974">
        <v>0</v>
      </c>
      <c r="BJ974">
        <v>0</v>
      </c>
      <c r="BK974">
        <v>0</v>
      </c>
      <c r="BL974">
        <v>0</v>
      </c>
      <c r="BM974">
        <v>0</v>
      </c>
      <c r="BN974">
        <v>0</v>
      </c>
      <c r="BO974">
        <v>0</v>
      </c>
      <c r="BP974">
        <v>0</v>
      </c>
      <c r="BQ974">
        <v>0</v>
      </c>
      <c r="BR974">
        <v>0</v>
      </c>
      <c r="BS974">
        <v>0</v>
      </c>
      <c r="BT974">
        <v>0</v>
      </c>
      <c r="BU974">
        <v>0</v>
      </c>
      <c r="BV974">
        <v>0</v>
      </c>
      <c r="BW974">
        <v>0</v>
      </c>
      <c r="CX974">
        <f>Y974*Source!I367</f>
        <v>3.0744899999999999</v>
      </c>
      <c r="CY974">
        <f>AA974</f>
        <v>74.3</v>
      </c>
      <c r="CZ974">
        <f>AE974</f>
        <v>74.3</v>
      </c>
      <c r="DA974">
        <f>AI974</f>
        <v>1</v>
      </c>
      <c r="DB974">
        <f>ROUND(ROUND(AT974*CZ974,2),6)</f>
        <v>286.8</v>
      </c>
      <c r="DC974">
        <f>ROUND(ROUND(AT974*AG974,2),6)</f>
        <v>0</v>
      </c>
    </row>
    <row r="975" spans="1:107" x14ac:dyDescent="0.2">
      <c r="A975">
        <f>ROW(Source!A368)</f>
        <v>368</v>
      </c>
      <c r="B975">
        <v>76147896</v>
      </c>
      <c r="C975">
        <v>76149409</v>
      </c>
      <c r="D975">
        <v>42092598</v>
      </c>
      <c r="E975">
        <v>1</v>
      </c>
      <c r="F975">
        <v>1</v>
      </c>
      <c r="G975">
        <v>1</v>
      </c>
      <c r="H975">
        <v>1</v>
      </c>
      <c r="I975" t="s">
        <v>626</v>
      </c>
      <c r="J975" t="s">
        <v>3</v>
      </c>
      <c r="K975" t="s">
        <v>627</v>
      </c>
      <c r="L975">
        <v>1369</v>
      </c>
      <c r="N975">
        <v>1013</v>
      </c>
      <c r="O975" t="s">
        <v>623</v>
      </c>
      <c r="P975" t="s">
        <v>623</v>
      </c>
      <c r="Q975">
        <v>1</v>
      </c>
      <c r="W975">
        <v>0</v>
      </c>
      <c r="X975">
        <v>-1468527632</v>
      </c>
      <c r="Y975">
        <v>4.4159999999999995</v>
      </c>
      <c r="AA975">
        <v>0</v>
      </c>
      <c r="AB975">
        <v>0</v>
      </c>
      <c r="AC975">
        <v>0</v>
      </c>
      <c r="AD975">
        <v>8.17</v>
      </c>
      <c r="AE975">
        <v>0</v>
      </c>
      <c r="AF975">
        <v>0</v>
      </c>
      <c r="AG975">
        <v>0</v>
      </c>
      <c r="AH975">
        <v>8.17</v>
      </c>
      <c r="AI975">
        <v>1</v>
      </c>
      <c r="AJ975">
        <v>1</v>
      </c>
      <c r="AK975">
        <v>1</v>
      </c>
      <c r="AL975">
        <v>1</v>
      </c>
      <c r="AN975">
        <v>0</v>
      </c>
      <c r="AO975">
        <v>1</v>
      </c>
      <c r="AP975">
        <v>1</v>
      </c>
      <c r="AQ975">
        <v>0</v>
      </c>
      <c r="AR975">
        <v>0</v>
      </c>
      <c r="AS975" t="s">
        <v>3</v>
      </c>
      <c r="AT975">
        <v>2.2999999999999998</v>
      </c>
      <c r="AU975" t="s">
        <v>688</v>
      </c>
      <c r="AV975">
        <v>1</v>
      </c>
      <c r="AW975">
        <v>2</v>
      </c>
      <c r="AX975">
        <v>76149417</v>
      </c>
      <c r="AY975">
        <v>1</v>
      </c>
      <c r="AZ975">
        <v>0</v>
      </c>
      <c r="BA975">
        <v>991</v>
      </c>
      <c r="BB975">
        <v>0</v>
      </c>
      <c r="BC975">
        <v>0</v>
      </c>
      <c r="BD975">
        <v>0</v>
      </c>
      <c r="BE975">
        <v>0</v>
      </c>
      <c r="BF975">
        <v>0</v>
      </c>
      <c r="BG975">
        <v>0</v>
      </c>
      <c r="BH975">
        <v>0</v>
      </c>
      <c r="BI975">
        <v>0</v>
      </c>
      <c r="BJ975">
        <v>0</v>
      </c>
      <c r="BK975">
        <v>0</v>
      </c>
      <c r="BL975">
        <v>0</v>
      </c>
      <c r="BM975">
        <v>0</v>
      </c>
      <c r="BN975">
        <v>0</v>
      </c>
      <c r="BO975">
        <v>0</v>
      </c>
      <c r="BP975">
        <v>0</v>
      </c>
      <c r="BQ975">
        <v>0</v>
      </c>
      <c r="BR975">
        <v>0</v>
      </c>
      <c r="BS975">
        <v>0</v>
      </c>
      <c r="BT975">
        <v>0</v>
      </c>
      <c r="BU975">
        <v>0</v>
      </c>
      <c r="BV975">
        <v>0</v>
      </c>
      <c r="BW975">
        <v>0</v>
      </c>
      <c r="CX975">
        <f>Y975*Source!I368</f>
        <v>85.44959999999999</v>
      </c>
      <c r="CY975">
        <f>AD975</f>
        <v>8.17</v>
      </c>
      <c r="CZ975">
        <f>AH975</f>
        <v>8.17</v>
      </c>
      <c r="DA975">
        <f>AL975</f>
        <v>1</v>
      </c>
      <c r="DB975">
        <f>ROUND((ROUND(AT975*CZ975,2)*1.2*1.6),6)</f>
        <v>36.076799999999999</v>
      </c>
      <c r="DC975">
        <f>ROUND((ROUND(AT975*AG975,2)*1.2*1.6),6)</f>
        <v>0</v>
      </c>
    </row>
    <row r="976" spans="1:107" x14ac:dyDescent="0.2">
      <c r="A976">
        <f>ROW(Source!A368)</f>
        <v>368</v>
      </c>
      <c r="B976">
        <v>76147896</v>
      </c>
      <c r="C976">
        <v>76149409</v>
      </c>
      <c r="D976">
        <v>121548</v>
      </c>
      <c r="E976">
        <v>1</v>
      </c>
      <c r="F976">
        <v>1</v>
      </c>
      <c r="G976">
        <v>1</v>
      </c>
      <c r="H976">
        <v>1</v>
      </c>
      <c r="I976" t="s">
        <v>30</v>
      </c>
      <c r="J976" t="s">
        <v>3</v>
      </c>
      <c r="K976" t="s">
        <v>628</v>
      </c>
      <c r="L976">
        <v>608254</v>
      </c>
      <c r="N976">
        <v>1013</v>
      </c>
      <c r="O976" t="s">
        <v>629</v>
      </c>
      <c r="P976" t="s">
        <v>629</v>
      </c>
      <c r="Q976">
        <v>1</v>
      </c>
      <c r="W976">
        <v>0</v>
      </c>
      <c r="X976">
        <v>-185737400</v>
      </c>
      <c r="Y976">
        <v>0.55679999999999996</v>
      </c>
      <c r="AA976">
        <v>0</v>
      </c>
      <c r="AB976">
        <v>0</v>
      </c>
      <c r="AC976">
        <v>0</v>
      </c>
      <c r="AD976">
        <v>0</v>
      </c>
      <c r="AE976">
        <v>0</v>
      </c>
      <c r="AF976">
        <v>0</v>
      </c>
      <c r="AG976">
        <v>0</v>
      </c>
      <c r="AH976">
        <v>0</v>
      </c>
      <c r="AI976">
        <v>1</v>
      </c>
      <c r="AJ976">
        <v>1</v>
      </c>
      <c r="AK976">
        <v>1</v>
      </c>
      <c r="AL976">
        <v>1</v>
      </c>
      <c r="AN976">
        <v>0</v>
      </c>
      <c r="AO976">
        <v>1</v>
      </c>
      <c r="AP976">
        <v>1</v>
      </c>
      <c r="AQ976">
        <v>0</v>
      </c>
      <c r="AR976">
        <v>0</v>
      </c>
      <c r="AS976" t="s">
        <v>3</v>
      </c>
      <c r="AT976">
        <v>0.28999999999999998</v>
      </c>
      <c r="AU976" t="s">
        <v>688</v>
      </c>
      <c r="AV976">
        <v>2</v>
      </c>
      <c r="AW976">
        <v>2</v>
      </c>
      <c r="AX976">
        <v>76149418</v>
      </c>
      <c r="AY976">
        <v>1</v>
      </c>
      <c r="AZ976">
        <v>0</v>
      </c>
      <c r="BA976">
        <v>992</v>
      </c>
      <c r="BB976">
        <v>0</v>
      </c>
      <c r="BC976">
        <v>0</v>
      </c>
      <c r="BD976">
        <v>0</v>
      </c>
      <c r="BE976">
        <v>0</v>
      </c>
      <c r="BF976">
        <v>0</v>
      </c>
      <c r="BG976">
        <v>0</v>
      </c>
      <c r="BH976">
        <v>0</v>
      </c>
      <c r="BI976">
        <v>0</v>
      </c>
      <c r="BJ976">
        <v>0</v>
      </c>
      <c r="BK976">
        <v>0</v>
      </c>
      <c r="BL976">
        <v>0</v>
      </c>
      <c r="BM976">
        <v>0</v>
      </c>
      <c r="BN976">
        <v>0</v>
      </c>
      <c r="BO976">
        <v>0</v>
      </c>
      <c r="BP976">
        <v>0</v>
      </c>
      <c r="BQ976">
        <v>0</v>
      </c>
      <c r="BR976">
        <v>0</v>
      </c>
      <c r="BS976">
        <v>0</v>
      </c>
      <c r="BT976">
        <v>0</v>
      </c>
      <c r="BU976">
        <v>0</v>
      </c>
      <c r="BV976">
        <v>0</v>
      </c>
      <c r="BW976">
        <v>0</v>
      </c>
      <c r="CX976">
        <f>Y976*Source!I368</f>
        <v>10.77408</v>
      </c>
      <c r="CY976">
        <f>AD976</f>
        <v>0</v>
      </c>
      <c r="CZ976">
        <f>AH976</f>
        <v>0</v>
      </c>
      <c r="DA976">
        <f>AL976</f>
        <v>1</v>
      </c>
      <c r="DB976">
        <f>ROUND((ROUND(AT976*CZ976,2)*1.2*1.6),6)</f>
        <v>0</v>
      </c>
      <c r="DC976">
        <f>ROUND((ROUND(AT976*AG976,2)*1.2*1.6),6)</f>
        <v>0</v>
      </c>
    </row>
    <row r="977" spans="1:107" x14ac:dyDescent="0.2">
      <c r="A977">
        <f>ROW(Source!A368)</f>
        <v>368</v>
      </c>
      <c r="B977">
        <v>76147896</v>
      </c>
      <c r="C977">
        <v>76149409</v>
      </c>
      <c r="D977">
        <v>48975479</v>
      </c>
      <c r="E977">
        <v>1</v>
      </c>
      <c r="F977">
        <v>1</v>
      </c>
      <c r="G977">
        <v>1</v>
      </c>
      <c r="H977">
        <v>2</v>
      </c>
      <c r="I977" t="s">
        <v>630</v>
      </c>
      <c r="J977" t="s">
        <v>631</v>
      </c>
      <c r="K977" t="s">
        <v>632</v>
      </c>
      <c r="L977">
        <v>1368</v>
      </c>
      <c r="N977">
        <v>1011</v>
      </c>
      <c r="O977" t="s">
        <v>633</v>
      </c>
      <c r="P977" t="s">
        <v>633</v>
      </c>
      <c r="Q977">
        <v>1</v>
      </c>
      <c r="W977">
        <v>0</v>
      </c>
      <c r="X977">
        <v>994996037</v>
      </c>
      <c r="Y977">
        <v>0.15360000000000001</v>
      </c>
      <c r="AA977">
        <v>0</v>
      </c>
      <c r="AB977">
        <v>90.4</v>
      </c>
      <c r="AC977">
        <v>11.6</v>
      </c>
      <c r="AD977">
        <v>0</v>
      </c>
      <c r="AE977">
        <v>0</v>
      </c>
      <c r="AF977">
        <v>90.4</v>
      </c>
      <c r="AG977">
        <v>11.6</v>
      </c>
      <c r="AH977">
        <v>0</v>
      </c>
      <c r="AI977">
        <v>1</v>
      </c>
      <c r="AJ977">
        <v>1</v>
      </c>
      <c r="AK977">
        <v>1</v>
      </c>
      <c r="AL977">
        <v>1</v>
      </c>
      <c r="AN977">
        <v>0</v>
      </c>
      <c r="AO977">
        <v>1</v>
      </c>
      <c r="AP977">
        <v>1</v>
      </c>
      <c r="AQ977">
        <v>0</v>
      </c>
      <c r="AR977">
        <v>0</v>
      </c>
      <c r="AS977" t="s">
        <v>3</v>
      </c>
      <c r="AT977">
        <v>0.08</v>
      </c>
      <c r="AU977" t="s">
        <v>688</v>
      </c>
      <c r="AV977">
        <v>0</v>
      </c>
      <c r="AW977">
        <v>2</v>
      </c>
      <c r="AX977">
        <v>76149419</v>
      </c>
      <c r="AY977">
        <v>1</v>
      </c>
      <c r="AZ977">
        <v>0</v>
      </c>
      <c r="BA977">
        <v>993</v>
      </c>
      <c r="BB977">
        <v>0</v>
      </c>
      <c r="BC977">
        <v>0</v>
      </c>
      <c r="BD977">
        <v>0</v>
      </c>
      <c r="BE977">
        <v>0</v>
      </c>
      <c r="BF977">
        <v>0</v>
      </c>
      <c r="BG977">
        <v>0</v>
      </c>
      <c r="BH977">
        <v>0</v>
      </c>
      <c r="BI977">
        <v>0</v>
      </c>
      <c r="BJ977">
        <v>0</v>
      </c>
      <c r="BK977">
        <v>0</v>
      </c>
      <c r="BL977">
        <v>0</v>
      </c>
      <c r="BM977">
        <v>0</v>
      </c>
      <c r="BN977">
        <v>0</v>
      </c>
      <c r="BO977">
        <v>0</v>
      </c>
      <c r="BP977">
        <v>0</v>
      </c>
      <c r="BQ977">
        <v>0</v>
      </c>
      <c r="BR977">
        <v>0</v>
      </c>
      <c r="BS977">
        <v>0</v>
      </c>
      <c r="BT977">
        <v>0</v>
      </c>
      <c r="BU977">
        <v>0</v>
      </c>
      <c r="BV977">
        <v>0</v>
      </c>
      <c r="BW977">
        <v>0</v>
      </c>
      <c r="CX977">
        <f>Y977*Source!I368</f>
        <v>2.9721600000000006</v>
      </c>
      <c r="CY977">
        <f>AB977</f>
        <v>90.4</v>
      </c>
      <c r="CZ977">
        <f>AF977</f>
        <v>90.4</v>
      </c>
      <c r="DA977">
        <f>AJ977</f>
        <v>1</v>
      </c>
      <c r="DB977">
        <f>ROUND((ROUND(AT977*CZ977,2)*1.2*1.6),6)</f>
        <v>13.881600000000001</v>
      </c>
      <c r="DC977">
        <f>ROUND((ROUND(AT977*AG977,2)*1.2*1.6),6)</f>
        <v>1.7856000000000001</v>
      </c>
    </row>
    <row r="978" spans="1:107" x14ac:dyDescent="0.2">
      <c r="A978">
        <f>ROW(Source!A368)</f>
        <v>368</v>
      </c>
      <c r="B978">
        <v>76147896</v>
      </c>
      <c r="C978">
        <v>76149409</v>
      </c>
      <c r="D978">
        <v>48975561</v>
      </c>
      <c r="E978">
        <v>1</v>
      </c>
      <c r="F978">
        <v>1</v>
      </c>
      <c r="G978">
        <v>1</v>
      </c>
      <c r="H978">
        <v>2</v>
      </c>
      <c r="I978" t="s">
        <v>634</v>
      </c>
      <c r="J978" t="s">
        <v>635</v>
      </c>
      <c r="K978" t="s">
        <v>636</v>
      </c>
      <c r="L978">
        <v>1368</v>
      </c>
      <c r="N978">
        <v>1011</v>
      </c>
      <c r="O978" t="s">
        <v>633</v>
      </c>
      <c r="P978" t="s">
        <v>633</v>
      </c>
      <c r="Q978">
        <v>1</v>
      </c>
      <c r="W978">
        <v>0</v>
      </c>
      <c r="X978">
        <v>-11430276</v>
      </c>
      <c r="Y978">
        <v>0.4032</v>
      </c>
      <c r="AA978">
        <v>0</v>
      </c>
      <c r="AB978">
        <v>90</v>
      </c>
      <c r="AC978">
        <v>10.06</v>
      </c>
      <c r="AD978">
        <v>0</v>
      </c>
      <c r="AE978">
        <v>0</v>
      </c>
      <c r="AF978">
        <v>90</v>
      </c>
      <c r="AG978">
        <v>10.06</v>
      </c>
      <c r="AH978">
        <v>0</v>
      </c>
      <c r="AI978">
        <v>1</v>
      </c>
      <c r="AJ978">
        <v>1</v>
      </c>
      <c r="AK978">
        <v>1</v>
      </c>
      <c r="AL978">
        <v>1</v>
      </c>
      <c r="AN978">
        <v>0</v>
      </c>
      <c r="AO978">
        <v>1</v>
      </c>
      <c r="AP978">
        <v>1</v>
      </c>
      <c r="AQ978">
        <v>0</v>
      </c>
      <c r="AR978">
        <v>0</v>
      </c>
      <c r="AS978" t="s">
        <v>3</v>
      </c>
      <c r="AT978">
        <v>0.21</v>
      </c>
      <c r="AU978" t="s">
        <v>688</v>
      </c>
      <c r="AV978">
        <v>0</v>
      </c>
      <c r="AW978">
        <v>2</v>
      </c>
      <c r="AX978">
        <v>76149420</v>
      </c>
      <c r="AY978">
        <v>1</v>
      </c>
      <c r="AZ978">
        <v>0</v>
      </c>
      <c r="BA978">
        <v>994</v>
      </c>
      <c r="BB978">
        <v>0</v>
      </c>
      <c r="BC978">
        <v>0</v>
      </c>
      <c r="BD978">
        <v>0</v>
      </c>
      <c r="BE978">
        <v>0</v>
      </c>
      <c r="BF978">
        <v>0</v>
      </c>
      <c r="BG978">
        <v>0</v>
      </c>
      <c r="BH978">
        <v>0</v>
      </c>
      <c r="BI978">
        <v>0</v>
      </c>
      <c r="BJ978">
        <v>0</v>
      </c>
      <c r="BK978">
        <v>0</v>
      </c>
      <c r="BL978">
        <v>0</v>
      </c>
      <c r="BM978">
        <v>0</v>
      </c>
      <c r="BN978">
        <v>0</v>
      </c>
      <c r="BO978">
        <v>0</v>
      </c>
      <c r="BP978">
        <v>0</v>
      </c>
      <c r="BQ978">
        <v>0</v>
      </c>
      <c r="BR978">
        <v>0</v>
      </c>
      <c r="BS978">
        <v>0</v>
      </c>
      <c r="BT978">
        <v>0</v>
      </c>
      <c r="BU978">
        <v>0</v>
      </c>
      <c r="BV978">
        <v>0</v>
      </c>
      <c r="BW978">
        <v>0</v>
      </c>
      <c r="CX978">
        <f>Y978*Source!I368</f>
        <v>7.8019200000000009</v>
      </c>
      <c r="CY978">
        <f>AB978</f>
        <v>90</v>
      </c>
      <c r="CZ978">
        <f>AF978</f>
        <v>90</v>
      </c>
      <c r="DA978">
        <f>AJ978</f>
        <v>1</v>
      </c>
      <c r="DB978">
        <f>ROUND((ROUND(AT978*CZ978,2)*1.2*1.6),6)</f>
        <v>36.287999999999997</v>
      </c>
      <c r="DC978">
        <f>ROUND((ROUND(AT978*AG978,2)*1.2*1.6),6)</f>
        <v>4.0511999999999997</v>
      </c>
    </row>
    <row r="979" spans="1:107" x14ac:dyDescent="0.2">
      <c r="A979">
        <f>ROW(Source!A368)</f>
        <v>368</v>
      </c>
      <c r="B979">
        <v>76147896</v>
      </c>
      <c r="C979">
        <v>76149409</v>
      </c>
      <c r="D979">
        <v>48976906</v>
      </c>
      <c r="E979">
        <v>1</v>
      </c>
      <c r="F979">
        <v>1</v>
      </c>
      <c r="G979">
        <v>1</v>
      </c>
      <c r="H979">
        <v>2</v>
      </c>
      <c r="I979" t="s">
        <v>637</v>
      </c>
      <c r="J979" t="s">
        <v>638</v>
      </c>
      <c r="K979" t="s">
        <v>639</v>
      </c>
      <c r="L979">
        <v>1368</v>
      </c>
      <c r="N979">
        <v>1011</v>
      </c>
      <c r="O979" t="s">
        <v>633</v>
      </c>
      <c r="P979" t="s">
        <v>633</v>
      </c>
      <c r="Q979">
        <v>1</v>
      </c>
      <c r="W979">
        <v>0</v>
      </c>
      <c r="X979">
        <v>-2066592261</v>
      </c>
      <c r="Y979">
        <v>0.80640000000000001</v>
      </c>
      <c r="AA979">
        <v>0</v>
      </c>
      <c r="AB979">
        <v>0.55000000000000004</v>
      </c>
      <c r="AC979">
        <v>0</v>
      </c>
      <c r="AD979">
        <v>0</v>
      </c>
      <c r="AE979">
        <v>0</v>
      </c>
      <c r="AF979">
        <v>0.55000000000000004</v>
      </c>
      <c r="AG979">
        <v>0</v>
      </c>
      <c r="AH979">
        <v>0</v>
      </c>
      <c r="AI979">
        <v>1</v>
      </c>
      <c r="AJ979">
        <v>1</v>
      </c>
      <c r="AK979">
        <v>1</v>
      </c>
      <c r="AL979">
        <v>1</v>
      </c>
      <c r="AN979">
        <v>0</v>
      </c>
      <c r="AO979">
        <v>1</v>
      </c>
      <c r="AP979">
        <v>1</v>
      </c>
      <c r="AQ979">
        <v>0</v>
      </c>
      <c r="AR979">
        <v>0</v>
      </c>
      <c r="AS979" t="s">
        <v>3</v>
      </c>
      <c r="AT979">
        <v>0.42</v>
      </c>
      <c r="AU979" t="s">
        <v>688</v>
      </c>
      <c r="AV979">
        <v>0</v>
      </c>
      <c r="AW979">
        <v>2</v>
      </c>
      <c r="AX979">
        <v>76149421</v>
      </c>
      <c r="AY979">
        <v>1</v>
      </c>
      <c r="AZ979">
        <v>0</v>
      </c>
      <c r="BA979">
        <v>995</v>
      </c>
      <c r="BB979">
        <v>0</v>
      </c>
      <c r="BC979">
        <v>0</v>
      </c>
      <c r="BD979">
        <v>0</v>
      </c>
      <c r="BE979">
        <v>0</v>
      </c>
      <c r="BF979">
        <v>0</v>
      </c>
      <c r="BG979">
        <v>0</v>
      </c>
      <c r="BH979">
        <v>0</v>
      </c>
      <c r="BI979">
        <v>0</v>
      </c>
      <c r="BJ979">
        <v>0</v>
      </c>
      <c r="BK979">
        <v>0</v>
      </c>
      <c r="BL979">
        <v>0</v>
      </c>
      <c r="BM979">
        <v>0</v>
      </c>
      <c r="BN979">
        <v>0</v>
      </c>
      <c r="BO979">
        <v>0</v>
      </c>
      <c r="BP979">
        <v>0</v>
      </c>
      <c r="BQ979">
        <v>0</v>
      </c>
      <c r="BR979">
        <v>0</v>
      </c>
      <c r="BS979">
        <v>0</v>
      </c>
      <c r="BT979">
        <v>0</v>
      </c>
      <c r="BU979">
        <v>0</v>
      </c>
      <c r="BV979">
        <v>0</v>
      </c>
      <c r="BW979">
        <v>0</v>
      </c>
      <c r="CX979">
        <f>Y979*Source!I368</f>
        <v>15.603840000000002</v>
      </c>
      <c r="CY979">
        <f>AB979</f>
        <v>0.55000000000000004</v>
      </c>
      <c r="CZ979">
        <f>AF979</f>
        <v>0.55000000000000004</v>
      </c>
      <c r="DA979">
        <f>AJ979</f>
        <v>1</v>
      </c>
      <c r="DB979">
        <f>ROUND((ROUND(AT979*CZ979,2)*1.2*1.6),6)</f>
        <v>0.44159999999999999</v>
      </c>
      <c r="DC979">
        <f>ROUND((ROUND(AT979*AG979,2)*1.2*1.6),6)</f>
        <v>0</v>
      </c>
    </row>
    <row r="980" spans="1:107" x14ac:dyDescent="0.2">
      <c r="A980">
        <f>ROW(Source!A368)</f>
        <v>368</v>
      </c>
      <c r="B980">
        <v>76147896</v>
      </c>
      <c r="C980">
        <v>76149409</v>
      </c>
      <c r="D980">
        <v>48945934</v>
      </c>
      <c r="E980">
        <v>1</v>
      </c>
      <c r="F980">
        <v>1</v>
      </c>
      <c r="G980">
        <v>1</v>
      </c>
      <c r="H980">
        <v>3</v>
      </c>
      <c r="I980" t="s">
        <v>640</v>
      </c>
      <c r="J980" t="s">
        <v>641</v>
      </c>
      <c r="K980" t="s">
        <v>642</v>
      </c>
      <c r="L980">
        <v>1339</v>
      </c>
      <c r="N980">
        <v>1007</v>
      </c>
      <c r="O980" t="s">
        <v>643</v>
      </c>
      <c r="P980" t="s">
        <v>643</v>
      </c>
      <c r="Q980">
        <v>1</v>
      </c>
      <c r="W980">
        <v>0</v>
      </c>
      <c r="X980">
        <v>-352540104</v>
      </c>
      <c r="Y980">
        <v>1.2</v>
      </c>
      <c r="AA980">
        <v>59.99</v>
      </c>
      <c r="AB980">
        <v>0</v>
      </c>
      <c r="AC980">
        <v>0</v>
      </c>
      <c r="AD980">
        <v>0</v>
      </c>
      <c r="AE980">
        <v>59.99</v>
      </c>
      <c r="AF980">
        <v>0</v>
      </c>
      <c r="AG980">
        <v>0</v>
      </c>
      <c r="AH980">
        <v>0</v>
      </c>
      <c r="AI980">
        <v>1</v>
      </c>
      <c r="AJ980">
        <v>1</v>
      </c>
      <c r="AK980">
        <v>1</v>
      </c>
      <c r="AL980">
        <v>1</v>
      </c>
      <c r="AN980">
        <v>0</v>
      </c>
      <c r="AO980">
        <v>1</v>
      </c>
      <c r="AP980">
        <v>0</v>
      </c>
      <c r="AQ980">
        <v>0</v>
      </c>
      <c r="AR980">
        <v>0</v>
      </c>
      <c r="AS980" t="s">
        <v>3</v>
      </c>
      <c r="AT980">
        <v>1.2</v>
      </c>
      <c r="AU980" t="s">
        <v>3</v>
      </c>
      <c r="AV980">
        <v>0</v>
      </c>
      <c r="AW980">
        <v>2</v>
      </c>
      <c r="AX980">
        <v>76149422</v>
      </c>
      <c r="AY980">
        <v>1</v>
      </c>
      <c r="AZ980">
        <v>0</v>
      </c>
      <c r="BA980">
        <v>996</v>
      </c>
      <c r="BB980">
        <v>0</v>
      </c>
      <c r="BC980">
        <v>0</v>
      </c>
      <c r="BD980">
        <v>0</v>
      </c>
      <c r="BE980">
        <v>0</v>
      </c>
      <c r="BF980">
        <v>0</v>
      </c>
      <c r="BG980">
        <v>0</v>
      </c>
      <c r="BH980">
        <v>0</v>
      </c>
      <c r="BI980">
        <v>0</v>
      </c>
      <c r="BJ980">
        <v>0</v>
      </c>
      <c r="BK980">
        <v>0</v>
      </c>
      <c r="BL980">
        <v>0</v>
      </c>
      <c r="BM980">
        <v>0</v>
      </c>
      <c r="BN980">
        <v>0</v>
      </c>
      <c r="BO980">
        <v>0</v>
      </c>
      <c r="BP980">
        <v>0</v>
      </c>
      <c r="BQ980">
        <v>0</v>
      </c>
      <c r="BR980">
        <v>0</v>
      </c>
      <c r="BS980">
        <v>0</v>
      </c>
      <c r="BT980">
        <v>0</v>
      </c>
      <c r="BU980">
        <v>0</v>
      </c>
      <c r="BV980">
        <v>0</v>
      </c>
      <c r="BW980">
        <v>0</v>
      </c>
      <c r="CX980">
        <f>Y980*Source!I368</f>
        <v>23.220000000000002</v>
      </c>
      <c r="CY980">
        <f>AA980</f>
        <v>59.99</v>
      </c>
      <c r="CZ980">
        <f>AE980</f>
        <v>59.99</v>
      </c>
      <c r="DA980">
        <f>AI980</f>
        <v>1</v>
      </c>
      <c r="DB980">
        <f>ROUND(ROUND(AT980*CZ980,2),6)</f>
        <v>71.989999999999995</v>
      </c>
      <c r="DC980">
        <f>ROUND(ROUND(AT980*AG980,2),6)</f>
        <v>0</v>
      </c>
    </row>
    <row r="981" spans="1:107" x14ac:dyDescent="0.2">
      <c r="A981">
        <f>ROW(Source!A368)</f>
        <v>368</v>
      </c>
      <c r="B981">
        <v>76147896</v>
      </c>
      <c r="C981">
        <v>76149409</v>
      </c>
      <c r="D981">
        <v>48946351</v>
      </c>
      <c r="E981">
        <v>1</v>
      </c>
      <c r="F981">
        <v>1</v>
      </c>
      <c r="G981">
        <v>1</v>
      </c>
      <c r="H981">
        <v>3</v>
      </c>
      <c r="I981" t="s">
        <v>644</v>
      </c>
      <c r="J981" t="s">
        <v>645</v>
      </c>
      <c r="K981" t="s">
        <v>646</v>
      </c>
      <c r="L981">
        <v>1339</v>
      </c>
      <c r="N981">
        <v>1007</v>
      </c>
      <c r="O981" t="s">
        <v>643</v>
      </c>
      <c r="P981" t="s">
        <v>643</v>
      </c>
      <c r="Q981">
        <v>1</v>
      </c>
      <c r="W981">
        <v>0</v>
      </c>
      <c r="X981">
        <v>-1689240429</v>
      </c>
      <c r="Y981">
        <v>0.15</v>
      </c>
      <c r="AA981">
        <v>2.44</v>
      </c>
      <c r="AB981">
        <v>0</v>
      </c>
      <c r="AC981">
        <v>0</v>
      </c>
      <c r="AD981">
        <v>0</v>
      </c>
      <c r="AE981">
        <v>2.44</v>
      </c>
      <c r="AF981">
        <v>0</v>
      </c>
      <c r="AG981">
        <v>0</v>
      </c>
      <c r="AH981">
        <v>0</v>
      </c>
      <c r="AI981">
        <v>1</v>
      </c>
      <c r="AJ981">
        <v>1</v>
      </c>
      <c r="AK981">
        <v>1</v>
      </c>
      <c r="AL981">
        <v>1</v>
      </c>
      <c r="AN981">
        <v>0</v>
      </c>
      <c r="AO981">
        <v>1</v>
      </c>
      <c r="AP981">
        <v>0</v>
      </c>
      <c r="AQ981">
        <v>0</v>
      </c>
      <c r="AR981">
        <v>0</v>
      </c>
      <c r="AS981" t="s">
        <v>3</v>
      </c>
      <c r="AT981">
        <v>0.15</v>
      </c>
      <c r="AU981" t="s">
        <v>3</v>
      </c>
      <c r="AV981">
        <v>0</v>
      </c>
      <c r="AW981">
        <v>2</v>
      </c>
      <c r="AX981">
        <v>76149423</v>
      </c>
      <c r="AY981">
        <v>1</v>
      </c>
      <c r="AZ981">
        <v>0</v>
      </c>
      <c r="BA981">
        <v>997</v>
      </c>
      <c r="BB981">
        <v>0</v>
      </c>
      <c r="BC981">
        <v>0</v>
      </c>
      <c r="BD981">
        <v>0</v>
      </c>
      <c r="BE981">
        <v>0</v>
      </c>
      <c r="BF981">
        <v>0</v>
      </c>
      <c r="BG981">
        <v>0</v>
      </c>
      <c r="BH981">
        <v>0</v>
      </c>
      <c r="BI981">
        <v>0</v>
      </c>
      <c r="BJ981">
        <v>0</v>
      </c>
      <c r="BK981">
        <v>0</v>
      </c>
      <c r="BL981">
        <v>0</v>
      </c>
      <c r="BM981">
        <v>0</v>
      </c>
      <c r="BN981">
        <v>0</v>
      </c>
      <c r="BO981">
        <v>0</v>
      </c>
      <c r="BP981">
        <v>0</v>
      </c>
      <c r="BQ981">
        <v>0</v>
      </c>
      <c r="BR981">
        <v>0</v>
      </c>
      <c r="BS981">
        <v>0</v>
      </c>
      <c r="BT981">
        <v>0</v>
      </c>
      <c r="BU981">
        <v>0</v>
      </c>
      <c r="BV981">
        <v>0</v>
      </c>
      <c r="BW981">
        <v>0</v>
      </c>
      <c r="CX981">
        <f>Y981*Source!I368</f>
        <v>2.9025000000000003</v>
      </c>
      <c r="CY981">
        <f>AA981</f>
        <v>2.44</v>
      </c>
      <c r="CZ981">
        <f>AE981</f>
        <v>2.44</v>
      </c>
      <c r="DA981">
        <f>AI981</f>
        <v>1</v>
      </c>
      <c r="DB981">
        <f>ROUND(ROUND(AT981*CZ981,2),6)</f>
        <v>0.37</v>
      </c>
      <c r="DC981">
        <f>ROUND(ROUND(AT981*AG981,2),6)</f>
        <v>0</v>
      </c>
    </row>
    <row r="982" spans="1:107" x14ac:dyDescent="0.2">
      <c r="A982">
        <f>ROW(Source!A369)</f>
        <v>369</v>
      </c>
      <c r="B982">
        <v>76147894</v>
      </c>
      <c r="C982">
        <v>76149409</v>
      </c>
      <c r="D982">
        <v>42092598</v>
      </c>
      <c r="E982">
        <v>1</v>
      </c>
      <c r="F982">
        <v>1</v>
      </c>
      <c r="G982">
        <v>1</v>
      </c>
      <c r="H982">
        <v>1</v>
      </c>
      <c r="I982" t="s">
        <v>626</v>
      </c>
      <c r="J982" t="s">
        <v>3</v>
      </c>
      <c r="K982" t="s">
        <v>627</v>
      </c>
      <c r="L982">
        <v>1369</v>
      </c>
      <c r="N982">
        <v>1013</v>
      </c>
      <c r="O982" t="s">
        <v>623</v>
      </c>
      <c r="P982" t="s">
        <v>623</v>
      </c>
      <c r="Q982">
        <v>1</v>
      </c>
      <c r="W982">
        <v>0</v>
      </c>
      <c r="X982">
        <v>-1468527632</v>
      </c>
      <c r="Y982">
        <v>4.4159999999999995</v>
      </c>
      <c r="AA982">
        <v>0</v>
      </c>
      <c r="AB982">
        <v>0</v>
      </c>
      <c r="AC982">
        <v>0</v>
      </c>
      <c r="AD982">
        <v>8.17</v>
      </c>
      <c r="AE982">
        <v>0</v>
      </c>
      <c r="AF982">
        <v>0</v>
      </c>
      <c r="AG982">
        <v>0</v>
      </c>
      <c r="AH982">
        <v>8.17</v>
      </c>
      <c r="AI982">
        <v>1</v>
      </c>
      <c r="AJ982">
        <v>1</v>
      </c>
      <c r="AK982">
        <v>1</v>
      </c>
      <c r="AL982">
        <v>1</v>
      </c>
      <c r="AN982">
        <v>0</v>
      </c>
      <c r="AO982">
        <v>1</v>
      </c>
      <c r="AP982">
        <v>1</v>
      </c>
      <c r="AQ982">
        <v>0</v>
      </c>
      <c r="AR982">
        <v>0</v>
      </c>
      <c r="AS982" t="s">
        <v>3</v>
      </c>
      <c r="AT982">
        <v>2.2999999999999998</v>
      </c>
      <c r="AU982" t="s">
        <v>688</v>
      </c>
      <c r="AV982">
        <v>1</v>
      </c>
      <c r="AW982">
        <v>2</v>
      </c>
      <c r="AX982">
        <v>76149417</v>
      </c>
      <c r="AY982">
        <v>1</v>
      </c>
      <c r="AZ982">
        <v>0</v>
      </c>
      <c r="BA982">
        <v>998</v>
      </c>
      <c r="BB982">
        <v>0</v>
      </c>
      <c r="BC982">
        <v>0</v>
      </c>
      <c r="BD982">
        <v>0</v>
      </c>
      <c r="BE982">
        <v>0</v>
      </c>
      <c r="BF982">
        <v>0</v>
      </c>
      <c r="BG982">
        <v>0</v>
      </c>
      <c r="BH982">
        <v>0</v>
      </c>
      <c r="BI982">
        <v>0</v>
      </c>
      <c r="BJ982">
        <v>0</v>
      </c>
      <c r="BK982">
        <v>0</v>
      </c>
      <c r="BL982">
        <v>0</v>
      </c>
      <c r="BM982">
        <v>0</v>
      </c>
      <c r="BN982">
        <v>0</v>
      </c>
      <c r="BO982">
        <v>0</v>
      </c>
      <c r="BP982">
        <v>0</v>
      </c>
      <c r="BQ982">
        <v>0</v>
      </c>
      <c r="BR982">
        <v>0</v>
      </c>
      <c r="BS982">
        <v>0</v>
      </c>
      <c r="BT982">
        <v>0</v>
      </c>
      <c r="BU982">
        <v>0</v>
      </c>
      <c r="BV982">
        <v>0</v>
      </c>
      <c r="BW982">
        <v>0</v>
      </c>
      <c r="CX982">
        <f>Y982*Source!I369</f>
        <v>85.44959999999999</v>
      </c>
      <c r="CY982">
        <f>AD982</f>
        <v>8.17</v>
      </c>
      <c r="CZ982">
        <f>AH982</f>
        <v>8.17</v>
      </c>
      <c r="DA982">
        <f>AL982</f>
        <v>1</v>
      </c>
      <c r="DB982">
        <f>ROUND((ROUND(AT982*CZ982,2)*1.2*1.6),6)</f>
        <v>36.076799999999999</v>
      </c>
      <c r="DC982">
        <f>ROUND((ROUND(AT982*AG982,2)*1.2*1.6),6)</f>
        <v>0</v>
      </c>
    </row>
    <row r="983" spans="1:107" x14ac:dyDescent="0.2">
      <c r="A983">
        <f>ROW(Source!A369)</f>
        <v>369</v>
      </c>
      <c r="B983">
        <v>76147894</v>
      </c>
      <c r="C983">
        <v>76149409</v>
      </c>
      <c r="D983">
        <v>121548</v>
      </c>
      <c r="E983">
        <v>1</v>
      </c>
      <c r="F983">
        <v>1</v>
      </c>
      <c r="G983">
        <v>1</v>
      </c>
      <c r="H983">
        <v>1</v>
      </c>
      <c r="I983" t="s">
        <v>30</v>
      </c>
      <c r="J983" t="s">
        <v>3</v>
      </c>
      <c r="K983" t="s">
        <v>628</v>
      </c>
      <c r="L983">
        <v>608254</v>
      </c>
      <c r="N983">
        <v>1013</v>
      </c>
      <c r="O983" t="s">
        <v>629</v>
      </c>
      <c r="P983" t="s">
        <v>629</v>
      </c>
      <c r="Q983">
        <v>1</v>
      </c>
      <c r="W983">
        <v>0</v>
      </c>
      <c r="X983">
        <v>-185737400</v>
      </c>
      <c r="Y983">
        <v>0.55679999999999996</v>
      </c>
      <c r="AA983">
        <v>0</v>
      </c>
      <c r="AB983">
        <v>0</v>
      </c>
      <c r="AC983">
        <v>0</v>
      </c>
      <c r="AD983">
        <v>0</v>
      </c>
      <c r="AE983">
        <v>0</v>
      </c>
      <c r="AF983">
        <v>0</v>
      </c>
      <c r="AG983">
        <v>0</v>
      </c>
      <c r="AH983">
        <v>0</v>
      </c>
      <c r="AI983">
        <v>1</v>
      </c>
      <c r="AJ983">
        <v>1</v>
      </c>
      <c r="AK983">
        <v>1</v>
      </c>
      <c r="AL983">
        <v>1</v>
      </c>
      <c r="AN983">
        <v>0</v>
      </c>
      <c r="AO983">
        <v>1</v>
      </c>
      <c r="AP983">
        <v>1</v>
      </c>
      <c r="AQ983">
        <v>0</v>
      </c>
      <c r="AR983">
        <v>0</v>
      </c>
      <c r="AS983" t="s">
        <v>3</v>
      </c>
      <c r="AT983">
        <v>0.28999999999999998</v>
      </c>
      <c r="AU983" t="s">
        <v>688</v>
      </c>
      <c r="AV983">
        <v>2</v>
      </c>
      <c r="AW983">
        <v>2</v>
      </c>
      <c r="AX983">
        <v>76149418</v>
      </c>
      <c r="AY983">
        <v>1</v>
      </c>
      <c r="AZ983">
        <v>0</v>
      </c>
      <c r="BA983">
        <v>999</v>
      </c>
      <c r="BB983">
        <v>0</v>
      </c>
      <c r="BC983">
        <v>0</v>
      </c>
      <c r="BD983">
        <v>0</v>
      </c>
      <c r="BE983">
        <v>0</v>
      </c>
      <c r="BF983">
        <v>0</v>
      </c>
      <c r="BG983">
        <v>0</v>
      </c>
      <c r="BH983">
        <v>0</v>
      </c>
      <c r="BI983">
        <v>0</v>
      </c>
      <c r="BJ983">
        <v>0</v>
      </c>
      <c r="BK983">
        <v>0</v>
      </c>
      <c r="BL983">
        <v>0</v>
      </c>
      <c r="BM983">
        <v>0</v>
      </c>
      <c r="BN983">
        <v>0</v>
      </c>
      <c r="BO983">
        <v>0</v>
      </c>
      <c r="BP983">
        <v>0</v>
      </c>
      <c r="BQ983">
        <v>0</v>
      </c>
      <c r="BR983">
        <v>0</v>
      </c>
      <c r="BS983">
        <v>0</v>
      </c>
      <c r="BT983">
        <v>0</v>
      </c>
      <c r="BU983">
        <v>0</v>
      </c>
      <c r="BV983">
        <v>0</v>
      </c>
      <c r="BW983">
        <v>0</v>
      </c>
      <c r="CX983">
        <f>Y983*Source!I369</f>
        <v>10.77408</v>
      </c>
      <c r="CY983">
        <f>AD983</f>
        <v>0</v>
      </c>
      <c r="CZ983">
        <f>AH983</f>
        <v>0</v>
      </c>
      <c r="DA983">
        <f>AL983</f>
        <v>1</v>
      </c>
      <c r="DB983">
        <f>ROUND((ROUND(AT983*CZ983,2)*1.2*1.6),6)</f>
        <v>0</v>
      </c>
      <c r="DC983">
        <f>ROUND((ROUND(AT983*AG983,2)*1.2*1.6),6)</f>
        <v>0</v>
      </c>
    </row>
    <row r="984" spans="1:107" x14ac:dyDescent="0.2">
      <c r="A984">
        <f>ROW(Source!A369)</f>
        <v>369</v>
      </c>
      <c r="B984">
        <v>76147894</v>
      </c>
      <c r="C984">
        <v>76149409</v>
      </c>
      <c r="D984">
        <v>48975479</v>
      </c>
      <c r="E984">
        <v>1</v>
      </c>
      <c r="F984">
        <v>1</v>
      </c>
      <c r="G984">
        <v>1</v>
      </c>
      <c r="H984">
        <v>2</v>
      </c>
      <c r="I984" t="s">
        <v>630</v>
      </c>
      <c r="J984" t="s">
        <v>631</v>
      </c>
      <c r="K984" t="s">
        <v>632</v>
      </c>
      <c r="L984">
        <v>1368</v>
      </c>
      <c r="N984">
        <v>1011</v>
      </c>
      <c r="O984" t="s">
        <v>633</v>
      </c>
      <c r="P984" t="s">
        <v>633</v>
      </c>
      <c r="Q984">
        <v>1</v>
      </c>
      <c r="W984">
        <v>0</v>
      </c>
      <c r="X984">
        <v>994996037</v>
      </c>
      <c r="Y984">
        <v>0.15360000000000001</v>
      </c>
      <c r="AA984">
        <v>0</v>
      </c>
      <c r="AB984">
        <v>90.4</v>
      </c>
      <c r="AC984">
        <v>11.6</v>
      </c>
      <c r="AD984">
        <v>0</v>
      </c>
      <c r="AE984">
        <v>0</v>
      </c>
      <c r="AF984">
        <v>90.4</v>
      </c>
      <c r="AG984">
        <v>11.6</v>
      </c>
      <c r="AH984">
        <v>0</v>
      </c>
      <c r="AI984">
        <v>1</v>
      </c>
      <c r="AJ984">
        <v>1</v>
      </c>
      <c r="AK984">
        <v>1</v>
      </c>
      <c r="AL984">
        <v>1</v>
      </c>
      <c r="AN984">
        <v>0</v>
      </c>
      <c r="AO984">
        <v>1</v>
      </c>
      <c r="AP984">
        <v>1</v>
      </c>
      <c r="AQ984">
        <v>0</v>
      </c>
      <c r="AR984">
        <v>0</v>
      </c>
      <c r="AS984" t="s">
        <v>3</v>
      </c>
      <c r="AT984">
        <v>0.08</v>
      </c>
      <c r="AU984" t="s">
        <v>688</v>
      </c>
      <c r="AV984">
        <v>0</v>
      </c>
      <c r="AW984">
        <v>2</v>
      </c>
      <c r="AX984">
        <v>76149419</v>
      </c>
      <c r="AY984">
        <v>1</v>
      </c>
      <c r="AZ984">
        <v>0</v>
      </c>
      <c r="BA984">
        <v>1000</v>
      </c>
      <c r="BB984">
        <v>0</v>
      </c>
      <c r="BC984">
        <v>0</v>
      </c>
      <c r="BD984">
        <v>0</v>
      </c>
      <c r="BE984">
        <v>0</v>
      </c>
      <c r="BF984">
        <v>0</v>
      </c>
      <c r="BG984">
        <v>0</v>
      </c>
      <c r="BH984">
        <v>0</v>
      </c>
      <c r="BI984">
        <v>0</v>
      </c>
      <c r="BJ984">
        <v>0</v>
      </c>
      <c r="BK984">
        <v>0</v>
      </c>
      <c r="BL984">
        <v>0</v>
      </c>
      <c r="BM984">
        <v>0</v>
      </c>
      <c r="BN984">
        <v>0</v>
      </c>
      <c r="BO984">
        <v>0</v>
      </c>
      <c r="BP984">
        <v>0</v>
      </c>
      <c r="BQ984">
        <v>0</v>
      </c>
      <c r="BR984">
        <v>0</v>
      </c>
      <c r="BS984">
        <v>0</v>
      </c>
      <c r="BT984">
        <v>0</v>
      </c>
      <c r="BU984">
        <v>0</v>
      </c>
      <c r="BV984">
        <v>0</v>
      </c>
      <c r="BW984">
        <v>0</v>
      </c>
      <c r="CX984">
        <f>Y984*Source!I369</f>
        <v>2.9721600000000006</v>
      </c>
      <c r="CY984">
        <f>AB984</f>
        <v>90.4</v>
      </c>
      <c r="CZ984">
        <f>AF984</f>
        <v>90.4</v>
      </c>
      <c r="DA984">
        <f>AJ984</f>
        <v>1</v>
      </c>
      <c r="DB984">
        <f>ROUND((ROUND(AT984*CZ984,2)*1.2*1.6),6)</f>
        <v>13.881600000000001</v>
      </c>
      <c r="DC984">
        <f>ROUND((ROUND(AT984*AG984,2)*1.2*1.6),6)</f>
        <v>1.7856000000000001</v>
      </c>
    </row>
    <row r="985" spans="1:107" x14ac:dyDescent="0.2">
      <c r="A985">
        <f>ROW(Source!A369)</f>
        <v>369</v>
      </c>
      <c r="B985">
        <v>76147894</v>
      </c>
      <c r="C985">
        <v>76149409</v>
      </c>
      <c r="D985">
        <v>48975561</v>
      </c>
      <c r="E985">
        <v>1</v>
      </c>
      <c r="F985">
        <v>1</v>
      </c>
      <c r="G985">
        <v>1</v>
      </c>
      <c r="H985">
        <v>2</v>
      </c>
      <c r="I985" t="s">
        <v>634</v>
      </c>
      <c r="J985" t="s">
        <v>635</v>
      </c>
      <c r="K985" t="s">
        <v>636</v>
      </c>
      <c r="L985">
        <v>1368</v>
      </c>
      <c r="N985">
        <v>1011</v>
      </c>
      <c r="O985" t="s">
        <v>633</v>
      </c>
      <c r="P985" t="s">
        <v>633</v>
      </c>
      <c r="Q985">
        <v>1</v>
      </c>
      <c r="W985">
        <v>0</v>
      </c>
      <c r="X985">
        <v>-11430276</v>
      </c>
      <c r="Y985">
        <v>0.4032</v>
      </c>
      <c r="AA985">
        <v>0</v>
      </c>
      <c r="AB985">
        <v>90</v>
      </c>
      <c r="AC985">
        <v>10.06</v>
      </c>
      <c r="AD985">
        <v>0</v>
      </c>
      <c r="AE985">
        <v>0</v>
      </c>
      <c r="AF985">
        <v>90</v>
      </c>
      <c r="AG985">
        <v>10.06</v>
      </c>
      <c r="AH985">
        <v>0</v>
      </c>
      <c r="AI985">
        <v>1</v>
      </c>
      <c r="AJ985">
        <v>1</v>
      </c>
      <c r="AK985">
        <v>1</v>
      </c>
      <c r="AL985">
        <v>1</v>
      </c>
      <c r="AN985">
        <v>0</v>
      </c>
      <c r="AO985">
        <v>1</v>
      </c>
      <c r="AP985">
        <v>1</v>
      </c>
      <c r="AQ985">
        <v>0</v>
      </c>
      <c r="AR985">
        <v>0</v>
      </c>
      <c r="AS985" t="s">
        <v>3</v>
      </c>
      <c r="AT985">
        <v>0.21</v>
      </c>
      <c r="AU985" t="s">
        <v>688</v>
      </c>
      <c r="AV985">
        <v>0</v>
      </c>
      <c r="AW985">
        <v>2</v>
      </c>
      <c r="AX985">
        <v>76149420</v>
      </c>
      <c r="AY985">
        <v>1</v>
      </c>
      <c r="AZ985">
        <v>0</v>
      </c>
      <c r="BA985">
        <v>1001</v>
      </c>
      <c r="BB985">
        <v>0</v>
      </c>
      <c r="BC985">
        <v>0</v>
      </c>
      <c r="BD985">
        <v>0</v>
      </c>
      <c r="BE985">
        <v>0</v>
      </c>
      <c r="BF985">
        <v>0</v>
      </c>
      <c r="BG985">
        <v>0</v>
      </c>
      <c r="BH985">
        <v>0</v>
      </c>
      <c r="BI985">
        <v>0</v>
      </c>
      <c r="BJ985">
        <v>0</v>
      </c>
      <c r="BK985">
        <v>0</v>
      </c>
      <c r="BL985">
        <v>0</v>
      </c>
      <c r="BM985">
        <v>0</v>
      </c>
      <c r="BN985">
        <v>0</v>
      </c>
      <c r="BO985">
        <v>0</v>
      </c>
      <c r="BP985">
        <v>0</v>
      </c>
      <c r="BQ985">
        <v>0</v>
      </c>
      <c r="BR985">
        <v>0</v>
      </c>
      <c r="BS985">
        <v>0</v>
      </c>
      <c r="BT985">
        <v>0</v>
      </c>
      <c r="BU985">
        <v>0</v>
      </c>
      <c r="BV985">
        <v>0</v>
      </c>
      <c r="BW985">
        <v>0</v>
      </c>
      <c r="CX985">
        <f>Y985*Source!I369</f>
        <v>7.8019200000000009</v>
      </c>
      <c r="CY985">
        <f>AB985</f>
        <v>90</v>
      </c>
      <c r="CZ985">
        <f>AF985</f>
        <v>90</v>
      </c>
      <c r="DA985">
        <f>AJ985</f>
        <v>1</v>
      </c>
      <c r="DB985">
        <f>ROUND((ROUND(AT985*CZ985,2)*1.2*1.6),6)</f>
        <v>36.287999999999997</v>
      </c>
      <c r="DC985">
        <f>ROUND((ROUND(AT985*AG985,2)*1.2*1.6),6)</f>
        <v>4.0511999999999997</v>
      </c>
    </row>
    <row r="986" spans="1:107" x14ac:dyDescent="0.2">
      <c r="A986">
        <f>ROW(Source!A369)</f>
        <v>369</v>
      </c>
      <c r="B986">
        <v>76147894</v>
      </c>
      <c r="C986">
        <v>76149409</v>
      </c>
      <c r="D986">
        <v>48976906</v>
      </c>
      <c r="E986">
        <v>1</v>
      </c>
      <c r="F986">
        <v>1</v>
      </c>
      <c r="G986">
        <v>1</v>
      </c>
      <c r="H986">
        <v>2</v>
      </c>
      <c r="I986" t="s">
        <v>637</v>
      </c>
      <c r="J986" t="s">
        <v>638</v>
      </c>
      <c r="K986" t="s">
        <v>639</v>
      </c>
      <c r="L986">
        <v>1368</v>
      </c>
      <c r="N986">
        <v>1011</v>
      </c>
      <c r="O986" t="s">
        <v>633</v>
      </c>
      <c r="P986" t="s">
        <v>633</v>
      </c>
      <c r="Q986">
        <v>1</v>
      </c>
      <c r="W986">
        <v>0</v>
      </c>
      <c r="X986">
        <v>-2066592261</v>
      </c>
      <c r="Y986">
        <v>0.80640000000000001</v>
      </c>
      <c r="AA986">
        <v>0</v>
      </c>
      <c r="AB986">
        <v>0.55000000000000004</v>
      </c>
      <c r="AC986">
        <v>0</v>
      </c>
      <c r="AD986">
        <v>0</v>
      </c>
      <c r="AE986">
        <v>0</v>
      </c>
      <c r="AF986">
        <v>0.55000000000000004</v>
      </c>
      <c r="AG986">
        <v>0</v>
      </c>
      <c r="AH986">
        <v>0</v>
      </c>
      <c r="AI986">
        <v>1</v>
      </c>
      <c r="AJ986">
        <v>1</v>
      </c>
      <c r="AK986">
        <v>1</v>
      </c>
      <c r="AL986">
        <v>1</v>
      </c>
      <c r="AN986">
        <v>0</v>
      </c>
      <c r="AO986">
        <v>1</v>
      </c>
      <c r="AP986">
        <v>1</v>
      </c>
      <c r="AQ986">
        <v>0</v>
      </c>
      <c r="AR986">
        <v>0</v>
      </c>
      <c r="AS986" t="s">
        <v>3</v>
      </c>
      <c r="AT986">
        <v>0.42</v>
      </c>
      <c r="AU986" t="s">
        <v>688</v>
      </c>
      <c r="AV986">
        <v>0</v>
      </c>
      <c r="AW986">
        <v>2</v>
      </c>
      <c r="AX986">
        <v>76149421</v>
      </c>
      <c r="AY986">
        <v>1</v>
      </c>
      <c r="AZ986">
        <v>0</v>
      </c>
      <c r="BA986">
        <v>1002</v>
      </c>
      <c r="BB986">
        <v>0</v>
      </c>
      <c r="BC986">
        <v>0</v>
      </c>
      <c r="BD986">
        <v>0</v>
      </c>
      <c r="BE986">
        <v>0</v>
      </c>
      <c r="BF986">
        <v>0</v>
      </c>
      <c r="BG986">
        <v>0</v>
      </c>
      <c r="BH986">
        <v>0</v>
      </c>
      <c r="BI986">
        <v>0</v>
      </c>
      <c r="BJ986">
        <v>0</v>
      </c>
      <c r="BK986">
        <v>0</v>
      </c>
      <c r="BL986">
        <v>0</v>
      </c>
      <c r="BM986">
        <v>0</v>
      </c>
      <c r="BN986">
        <v>0</v>
      </c>
      <c r="BO986">
        <v>0</v>
      </c>
      <c r="BP986">
        <v>0</v>
      </c>
      <c r="BQ986">
        <v>0</v>
      </c>
      <c r="BR986">
        <v>0</v>
      </c>
      <c r="BS986">
        <v>0</v>
      </c>
      <c r="BT986">
        <v>0</v>
      </c>
      <c r="BU986">
        <v>0</v>
      </c>
      <c r="BV986">
        <v>0</v>
      </c>
      <c r="BW986">
        <v>0</v>
      </c>
      <c r="CX986">
        <f>Y986*Source!I369</f>
        <v>15.603840000000002</v>
      </c>
      <c r="CY986">
        <f>AB986</f>
        <v>0.55000000000000004</v>
      </c>
      <c r="CZ986">
        <f>AF986</f>
        <v>0.55000000000000004</v>
      </c>
      <c r="DA986">
        <f>AJ986</f>
        <v>1</v>
      </c>
      <c r="DB986">
        <f>ROUND((ROUND(AT986*CZ986,2)*1.2*1.6),6)</f>
        <v>0.44159999999999999</v>
      </c>
      <c r="DC986">
        <f>ROUND((ROUND(AT986*AG986,2)*1.2*1.6),6)</f>
        <v>0</v>
      </c>
    </row>
    <row r="987" spans="1:107" x14ac:dyDescent="0.2">
      <c r="A987">
        <f>ROW(Source!A369)</f>
        <v>369</v>
      </c>
      <c r="B987">
        <v>76147894</v>
      </c>
      <c r="C987">
        <v>76149409</v>
      </c>
      <c r="D987">
        <v>48945934</v>
      </c>
      <c r="E987">
        <v>1</v>
      </c>
      <c r="F987">
        <v>1</v>
      </c>
      <c r="G987">
        <v>1</v>
      </c>
      <c r="H987">
        <v>3</v>
      </c>
      <c r="I987" t="s">
        <v>640</v>
      </c>
      <c r="J987" t="s">
        <v>641</v>
      </c>
      <c r="K987" t="s">
        <v>642</v>
      </c>
      <c r="L987">
        <v>1339</v>
      </c>
      <c r="N987">
        <v>1007</v>
      </c>
      <c r="O987" t="s">
        <v>643</v>
      </c>
      <c r="P987" t="s">
        <v>643</v>
      </c>
      <c r="Q987">
        <v>1</v>
      </c>
      <c r="W987">
        <v>0</v>
      </c>
      <c r="X987">
        <v>-352540104</v>
      </c>
      <c r="Y987">
        <v>1.2</v>
      </c>
      <c r="AA987">
        <v>59.99</v>
      </c>
      <c r="AB987">
        <v>0</v>
      </c>
      <c r="AC987">
        <v>0</v>
      </c>
      <c r="AD987">
        <v>0</v>
      </c>
      <c r="AE987">
        <v>59.99</v>
      </c>
      <c r="AF987">
        <v>0</v>
      </c>
      <c r="AG987">
        <v>0</v>
      </c>
      <c r="AH987">
        <v>0</v>
      </c>
      <c r="AI987">
        <v>1</v>
      </c>
      <c r="AJ987">
        <v>1</v>
      </c>
      <c r="AK987">
        <v>1</v>
      </c>
      <c r="AL987">
        <v>1</v>
      </c>
      <c r="AN987">
        <v>0</v>
      </c>
      <c r="AO987">
        <v>1</v>
      </c>
      <c r="AP987">
        <v>0</v>
      </c>
      <c r="AQ987">
        <v>0</v>
      </c>
      <c r="AR987">
        <v>0</v>
      </c>
      <c r="AS987" t="s">
        <v>3</v>
      </c>
      <c r="AT987">
        <v>1.2</v>
      </c>
      <c r="AU987" t="s">
        <v>3</v>
      </c>
      <c r="AV987">
        <v>0</v>
      </c>
      <c r="AW987">
        <v>2</v>
      </c>
      <c r="AX987">
        <v>76149422</v>
      </c>
      <c r="AY987">
        <v>1</v>
      </c>
      <c r="AZ987">
        <v>0</v>
      </c>
      <c r="BA987">
        <v>1003</v>
      </c>
      <c r="BB987">
        <v>0</v>
      </c>
      <c r="BC987">
        <v>0</v>
      </c>
      <c r="BD987">
        <v>0</v>
      </c>
      <c r="BE987">
        <v>0</v>
      </c>
      <c r="BF987">
        <v>0</v>
      </c>
      <c r="BG987">
        <v>0</v>
      </c>
      <c r="BH987">
        <v>0</v>
      </c>
      <c r="BI987">
        <v>0</v>
      </c>
      <c r="BJ987">
        <v>0</v>
      </c>
      <c r="BK987">
        <v>0</v>
      </c>
      <c r="BL987">
        <v>0</v>
      </c>
      <c r="BM987">
        <v>0</v>
      </c>
      <c r="BN987">
        <v>0</v>
      </c>
      <c r="BO987">
        <v>0</v>
      </c>
      <c r="BP987">
        <v>0</v>
      </c>
      <c r="BQ987">
        <v>0</v>
      </c>
      <c r="BR987">
        <v>0</v>
      </c>
      <c r="BS987">
        <v>0</v>
      </c>
      <c r="BT987">
        <v>0</v>
      </c>
      <c r="BU987">
        <v>0</v>
      </c>
      <c r="BV987">
        <v>0</v>
      </c>
      <c r="BW987">
        <v>0</v>
      </c>
      <c r="CX987">
        <f>Y987*Source!I369</f>
        <v>23.220000000000002</v>
      </c>
      <c r="CY987">
        <f>AA987</f>
        <v>59.99</v>
      </c>
      <c r="CZ987">
        <f>AE987</f>
        <v>59.99</v>
      </c>
      <c r="DA987">
        <f>AI987</f>
        <v>1</v>
      </c>
      <c r="DB987">
        <f>ROUND(ROUND(AT987*CZ987,2),6)</f>
        <v>71.989999999999995</v>
      </c>
      <c r="DC987">
        <f>ROUND(ROUND(AT987*AG987,2),6)</f>
        <v>0</v>
      </c>
    </row>
    <row r="988" spans="1:107" x14ac:dyDescent="0.2">
      <c r="A988">
        <f>ROW(Source!A369)</f>
        <v>369</v>
      </c>
      <c r="B988">
        <v>76147894</v>
      </c>
      <c r="C988">
        <v>76149409</v>
      </c>
      <c r="D988">
        <v>48946351</v>
      </c>
      <c r="E988">
        <v>1</v>
      </c>
      <c r="F988">
        <v>1</v>
      </c>
      <c r="G988">
        <v>1</v>
      </c>
      <c r="H988">
        <v>3</v>
      </c>
      <c r="I988" t="s">
        <v>644</v>
      </c>
      <c r="J988" t="s">
        <v>645</v>
      </c>
      <c r="K988" t="s">
        <v>646</v>
      </c>
      <c r="L988">
        <v>1339</v>
      </c>
      <c r="N988">
        <v>1007</v>
      </c>
      <c r="O988" t="s">
        <v>643</v>
      </c>
      <c r="P988" t="s">
        <v>643</v>
      </c>
      <c r="Q988">
        <v>1</v>
      </c>
      <c r="W988">
        <v>0</v>
      </c>
      <c r="X988">
        <v>-1689240429</v>
      </c>
      <c r="Y988">
        <v>0.15</v>
      </c>
      <c r="AA988">
        <v>2.44</v>
      </c>
      <c r="AB988">
        <v>0</v>
      </c>
      <c r="AC988">
        <v>0</v>
      </c>
      <c r="AD988">
        <v>0</v>
      </c>
      <c r="AE988">
        <v>2.44</v>
      </c>
      <c r="AF988">
        <v>0</v>
      </c>
      <c r="AG988">
        <v>0</v>
      </c>
      <c r="AH988">
        <v>0</v>
      </c>
      <c r="AI988">
        <v>1</v>
      </c>
      <c r="AJ988">
        <v>1</v>
      </c>
      <c r="AK988">
        <v>1</v>
      </c>
      <c r="AL988">
        <v>1</v>
      </c>
      <c r="AN988">
        <v>0</v>
      </c>
      <c r="AO988">
        <v>1</v>
      </c>
      <c r="AP988">
        <v>0</v>
      </c>
      <c r="AQ988">
        <v>0</v>
      </c>
      <c r="AR988">
        <v>0</v>
      </c>
      <c r="AS988" t="s">
        <v>3</v>
      </c>
      <c r="AT988">
        <v>0.15</v>
      </c>
      <c r="AU988" t="s">
        <v>3</v>
      </c>
      <c r="AV988">
        <v>0</v>
      </c>
      <c r="AW988">
        <v>2</v>
      </c>
      <c r="AX988">
        <v>76149423</v>
      </c>
      <c r="AY988">
        <v>1</v>
      </c>
      <c r="AZ988">
        <v>0</v>
      </c>
      <c r="BA988">
        <v>1004</v>
      </c>
      <c r="BB988">
        <v>0</v>
      </c>
      <c r="BC988">
        <v>0</v>
      </c>
      <c r="BD988">
        <v>0</v>
      </c>
      <c r="BE988">
        <v>0</v>
      </c>
      <c r="BF988">
        <v>0</v>
      </c>
      <c r="BG988">
        <v>0</v>
      </c>
      <c r="BH988">
        <v>0</v>
      </c>
      <c r="BI988">
        <v>0</v>
      </c>
      <c r="BJ988">
        <v>0</v>
      </c>
      <c r="BK988">
        <v>0</v>
      </c>
      <c r="BL988">
        <v>0</v>
      </c>
      <c r="BM988">
        <v>0</v>
      </c>
      <c r="BN988">
        <v>0</v>
      </c>
      <c r="BO988">
        <v>0</v>
      </c>
      <c r="BP988">
        <v>0</v>
      </c>
      <c r="BQ988">
        <v>0</v>
      </c>
      <c r="BR988">
        <v>0</v>
      </c>
      <c r="BS988">
        <v>0</v>
      </c>
      <c r="BT988">
        <v>0</v>
      </c>
      <c r="BU988">
        <v>0</v>
      </c>
      <c r="BV988">
        <v>0</v>
      </c>
      <c r="BW988">
        <v>0</v>
      </c>
      <c r="CX988">
        <f>Y988*Source!I369</f>
        <v>2.9025000000000003</v>
      </c>
      <c r="CY988">
        <f>AA988</f>
        <v>2.44</v>
      </c>
      <c r="CZ988">
        <f>AE988</f>
        <v>2.44</v>
      </c>
      <c r="DA988">
        <f>AI988</f>
        <v>1</v>
      </c>
      <c r="DB988">
        <f>ROUND(ROUND(AT988*CZ988,2),6)</f>
        <v>0.37</v>
      </c>
      <c r="DC988">
        <f>ROUND(ROUND(AT988*AG988,2),6)</f>
        <v>0</v>
      </c>
    </row>
    <row r="989" spans="1:107" x14ac:dyDescent="0.2">
      <c r="A989">
        <f>ROW(Source!A370)</f>
        <v>370</v>
      </c>
      <c r="B989">
        <v>76147896</v>
      </c>
      <c r="C989">
        <v>76149424</v>
      </c>
      <c r="D989">
        <v>42096898</v>
      </c>
      <c r="E989">
        <v>1</v>
      </c>
      <c r="F989">
        <v>1</v>
      </c>
      <c r="G989">
        <v>1</v>
      </c>
      <c r="H989">
        <v>1</v>
      </c>
      <c r="I989" t="s">
        <v>979</v>
      </c>
      <c r="J989" t="s">
        <v>3</v>
      </c>
      <c r="K989" t="s">
        <v>980</v>
      </c>
      <c r="L989">
        <v>1369</v>
      </c>
      <c r="N989">
        <v>1013</v>
      </c>
      <c r="O989" t="s">
        <v>623</v>
      </c>
      <c r="P989" t="s">
        <v>623</v>
      </c>
      <c r="Q989">
        <v>1</v>
      </c>
      <c r="W989">
        <v>0</v>
      </c>
      <c r="X989">
        <v>1027046532</v>
      </c>
      <c r="Y989">
        <v>0.23039999999999999</v>
      </c>
      <c r="AA989">
        <v>0</v>
      </c>
      <c r="AB989">
        <v>0</v>
      </c>
      <c r="AC989">
        <v>0</v>
      </c>
      <c r="AD989">
        <v>9.6199999999999992</v>
      </c>
      <c r="AE989">
        <v>0</v>
      </c>
      <c r="AF989">
        <v>0</v>
      </c>
      <c r="AG989">
        <v>0</v>
      </c>
      <c r="AH989">
        <v>9.6199999999999992</v>
      </c>
      <c r="AI989">
        <v>1</v>
      </c>
      <c r="AJ989">
        <v>1</v>
      </c>
      <c r="AK989">
        <v>1</v>
      </c>
      <c r="AL989">
        <v>1</v>
      </c>
      <c r="AN989">
        <v>0</v>
      </c>
      <c r="AO989">
        <v>1</v>
      </c>
      <c r="AP989">
        <v>1</v>
      </c>
      <c r="AQ989">
        <v>0</v>
      </c>
      <c r="AR989">
        <v>0</v>
      </c>
      <c r="AS989" t="s">
        <v>3</v>
      </c>
      <c r="AT989">
        <v>0.12</v>
      </c>
      <c r="AU989" t="s">
        <v>75</v>
      </c>
      <c r="AV989">
        <v>1</v>
      </c>
      <c r="AW989">
        <v>2</v>
      </c>
      <c r="AX989">
        <v>76149427</v>
      </c>
      <c r="AY989">
        <v>1</v>
      </c>
      <c r="AZ989">
        <v>0</v>
      </c>
      <c r="BA989">
        <v>1005</v>
      </c>
      <c r="BB989">
        <v>0</v>
      </c>
      <c r="BC989">
        <v>0</v>
      </c>
      <c r="BD989">
        <v>0</v>
      </c>
      <c r="BE989">
        <v>0</v>
      </c>
      <c r="BF989">
        <v>0</v>
      </c>
      <c r="BG989">
        <v>0</v>
      </c>
      <c r="BH989">
        <v>0</v>
      </c>
      <c r="BI989">
        <v>0</v>
      </c>
      <c r="BJ989">
        <v>0</v>
      </c>
      <c r="BK989">
        <v>0</v>
      </c>
      <c r="BL989">
        <v>0</v>
      </c>
      <c r="BM989">
        <v>0</v>
      </c>
      <c r="BN989">
        <v>0</v>
      </c>
      <c r="BO989">
        <v>0</v>
      </c>
      <c r="BP989">
        <v>0</v>
      </c>
      <c r="BQ989">
        <v>0</v>
      </c>
      <c r="BR989">
        <v>0</v>
      </c>
      <c r="BS989">
        <v>0</v>
      </c>
      <c r="BT989">
        <v>0</v>
      </c>
      <c r="BU989">
        <v>0</v>
      </c>
      <c r="BV989">
        <v>0</v>
      </c>
      <c r="BW989">
        <v>0</v>
      </c>
      <c r="CX989">
        <f>Y989*Source!I370</f>
        <v>11.059200000000001</v>
      </c>
      <c r="CY989">
        <f>AD989</f>
        <v>9.6199999999999992</v>
      </c>
      <c r="CZ989">
        <f>AH989</f>
        <v>9.6199999999999992</v>
      </c>
      <c r="DA989">
        <f>AL989</f>
        <v>1</v>
      </c>
      <c r="DB989">
        <f t="shared" ref="DB989:DB996" si="149">ROUND((ROUND(AT989*CZ989,2)*1.2*1.6),6)</f>
        <v>2.2080000000000002</v>
      </c>
      <c r="DC989">
        <f t="shared" ref="DC989:DC996" si="150">ROUND((ROUND(AT989*AG989,2)*1.2*1.6),6)</f>
        <v>0</v>
      </c>
    </row>
    <row r="990" spans="1:107" x14ac:dyDescent="0.2">
      <c r="A990">
        <f>ROW(Source!A370)</f>
        <v>370</v>
      </c>
      <c r="B990">
        <v>76147896</v>
      </c>
      <c r="C990">
        <v>76149424</v>
      </c>
      <c r="D990">
        <v>48977153</v>
      </c>
      <c r="E990">
        <v>1</v>
      </c>
      <c r="F990">
        <v>1</v>
      </c>
      <c r="G990">
        <v>1</v>
      </c>
      <c r="H990">
        <v>2</v>
      </c>
      <c r="I990" t="s">
        <v>981</v>
      </c>
      <c r="J990" t="s">
        <v>982</v>
      </c>
      <c r="K990" t="s">
        <v>983</v>
      </c>
      <c r="L990">
        <v>1368</v>
      </c>
      <c r="N990">
        <v>1011</v>
      </c>
      <c r="O990" t="s">
        <v>633</v>
      </c>
      <c r="P990" t="s">
        <v>633</v>
      </c>
      <c r="Q990">
        <v>1</v>
      </c>
      <c r="W990">
        <v>0</v>
      </c>
      <c r="X990">
        <v>-1678589092</v>
      </c>
      <c r="Y990">
        <v>0.192</v>
      </c>
      <c r="AA990">
        <v>0</v>
      </c>
      <c r="AB990">
        <v>38.9</v>
      </c>
      <c r="AC990">
        <v>0</v>
      </c>
      <c r="AD990">
        <v>0</v>
      </c>
      <c r="AE990">
        <v>0</v>
      </c>
      <c r="AF990">
        <v>38.9</v>
      </c>
      <c r="AG990">
        <v>0</v>
      </c>
      <c r="AH990">
        <v>0</v>
      </c>
      <c r="AI990">
        <v>1</v>
      </c>
      <c r="AJ990">
        <v>1</v>
      </c>
      <c r="AK990">
        <v>1</v>
      </c>
      <c r="AL990">
        <v>1</v>
      </c>
      <c r="AN990">
        <v>0</v>
      </c>
      <c r="AO990">
        <v>1</v>
      </c>
      <c r="AP990">
        <v>1</v>
      </c>
      <c r="AQ990">
        <v>0</v>
      </c>
      <c r="AR990">
        <v>0</v>
      </c>
      <c r="AS990" t="s">
        <v>3</v>
      </c>
      <c r="AT990">
        <v>0.1</v>
      </c>
      <c r="AU990" t="s">
        <v>75</v>
      </c>
      <c r="AV990">
        <v>0</v>
      </c>
      <c r="AW990">
        <v>2</v>
      </c>
      <c r="AX990">
        <v>76149428</v>
      </c>
      <c r="AY990">
        <v>1</v>
      </c>
      <c r="AZ990">
        <v>0</v>
      </c>
      <c r="BA990">
        <v>1006</v>
      </c>
      <c r="BB990">
        <v>0</v>
      </c>
      <c r="BC990">
        <v>0</v>
      </c>
      <c r="BD990">
        <v>0</v>
      </c>
      <c r="BE990">
        <v>0</v>
      </c>
      <c r="BF990">
        <v>0</v>
      </c>
      <c r="BG990">
        <v>0</v>
      </c>
      <c r="BH990">
        <v>0</v>
      </c>
      <c r="BI990">
        <v>0</v>
      </c>
      <c r="BJ990">
        <v>0</v>
      </c>
      <c r="BK990">
        <v>0</v>
      </c>
      <c r="BL990">
        <v>0</v>
      </c>
      <c r="BM990">
        <v>0</v>
      </c>
      <c r="BN990">
        <v>0</v>
      </c>
      <c r="BO990">
        <v>0</v>
      </c>
      <c r="BP990">
        <v>0</v>
      </c>
      <c r="BQ990">
        <v>0</v>
      </c>
      <c r="BR990">
        <v>0</v>
      </c>
      <c r="BS990">
        <v>0</v>
      </c>
      <c r="BT990">
        <v>0</v>
      </c>
      <c r="BU990">
        <v>0</v>
      </c>
      <c r="BV990">
        <v>0</v>
      </c>
      <c r="BW990">
        <v>0</v>
      </c>
      <c r="CX990">
        <f>Y990*Source!I370</f>
        <v>9.2160000000000011</v>
      </c>
      <c r="CY990">
        <f>AB990</f>
        <v>38.9</v>
      </c>
      <c r="CZ990">
        <f>AF990</f>
        <v>38.9</v>
      </c>
      <c r="DA990">
        <f>AJ990</f>
        <v>1</v>
      </c>
      <c r="DB990">
        <f t="shared" si="149"/>
        <v>7.4687999999999999</v>
      </c>
      <c r="DC990">
        <f t="shared" si="150"/>
        <v>0</v>
      </c>
    </row>
    <row r="991" spans="1:107" x14ac:dyDescent="0.2">
      <c r="A991">
        <f>ROW(Source!A371)</f>
        <v>371</v>
      </c>
      <c r="B991">
        <v>76147894</v>
      </c>
      <c r="C991">
        <v>76149424</v>
      </c>
      <c r="D991">
        <v>42096898</v>
      </c>
      <c r="E991">
        <v>1</v>
      </c>
      <c r="F991">
        <v>1</v>
      </c>
      <c r="G991">
        <v>1</v>
      </c>
      <c r="H991">
        <v>1</v>
      </c>
      <c r="I991" t="s">
        <v>979</v>
      </c>
      <c r="J991" t="s">
        <v>3</v>
      </c>
      <c r="K991" t="s">
        <v>980</v>
      </c>
      <c r="L991">
        <v>1369</v>
      </c>
      <c r="N991">
        <v>1013</v>
      </c>
      <c r="O991" t="s">
        <v>623</v>
      </c>
      <c r="P991" t="s">
        <v>623</v>
      </c>
      <c r="Q991">
        <v>1</v>
      </c>
      <c r="W991">
        <v>0</v>
      </c>
      <c r="X991">
        <v>1027046532</v>
      </c>
      <c r="Y991">
        <v>0.23039999999999999</v>
      </c>
      <c r="AA991">
        <v>0</v>
      </c>
      <c r="AB991">
        <v>0</v>
      </c>
      <c r="AC991">
        <v>0</v>
      </c>
      <c r="AD991">
        <v>9.6199999999999992</v>
      </c>
      <c r="AE991">
        <v>0</v>
      </c>
      <c r="AF991">
        <v>0</v>
      </c>
      <c r="AG991">
        <v>0</v>
      </c>
      <c r="AH991">
        <v>9.6199999999999992</v>
      </c>
      <c r="AI991">
        <v>1</v>
      </c>
      <c r="AJ991">
        <v>1</v>
      </c>
      <c r="AK991">
        <v>1</v>
      </c>
      <c r="AL991">
        <v>1</v>
      </c>
      <c r="AN991">
        <v>0</v>
      </c>
      <c r="AO991">
        <v>1</v>
      </c>
      <c r="AP991">
        <v>1</v>
      </c>
      <c r="AQ991">
        <v>0</v>
      </c>
      <c r="AR991">
        <v>0</v>
      </c>
      <c r="AS991" t="s">
        <v>3</v>
      </c>
      <c r="AT991">
        <v>0.12</v>
      </c>
      <c r="AU991" t="s">
        <v>75</v>
      </c>
      <c r="AV991">
        <v>1</v>
      </c>
      <c r="AW991">
        <v>2</v>
      </c>
      <c r="AX991">
        <v>76149427</v>
      </c>
      <c r="AY991">
        <v>1</v>
      </c>
      <c r="AZ991">
        <v>0</v>
      </c>
      <c r="BA991">
        <v>1007</v>
      </c>
      <c r="BB991">
        <v>0</v>
      </c>
      <c r="BC991">
        <v>0</v>
      </c>
      <c r="BD991">
        <v>0</v>
      </c>
      <c r="BE991">
        <v>0</v>
      </c>
      <c r="BF991">
        <v>0</v>
      </c>
      <c r="BG991">
        <v>0</v>
      </c>
      <c r="BH991">
        <v>0</v>
      </c>
      <c r="BI991">
        <v>0</v>
      </c>
      <c r="BJ991">
        <v>0</v>
      </c>
      <c r="BK991">
        <v>0</v>
      </c>
      <c r="BL991">
        <v>0</v>
      </c>
      <c r="BM991">
        <v>0</v>
      </c>
      <c r="BN991">
        <v>0</v>
      </c>
      <c r="BO991">
        <v>0</v>
      </c>
      <c r="BP991">
        <v>0</v>
      </c>
      <c r="BQ991">
        <v>0</v>
      </c>
      <c r="BR991">
        <v>0</v>
      </c>
      <c r="BS991">
        <v>0</v>
      </c>
      <c r="BT991">
        <v>0</v>
      </c>
      <c r="BU991">
        <v>0</v>
      </c>
      <c r="BV991">
        <v>0</v>
      </c>
      <c r="BW991">
        <v>0</v>
      </c>
      <c r="CX991">
        <f>Y991*Source!I371</f>
        <v>11.059200000000001</v>
      </c>
      <c r="CY991">
        <f>AD991</f>
        <v>9.6199999999999992</v>
      </c>
      <c r="CZ991">
        <f>AH991</f>
        <v>9.6199999999999992</v>
      </c>
      <c r="DA991">
        <f>AL991</f>
        <v>1</v>
      </c>
      <c r="DB991">
        <f t="shared" si="149"/>
        <v>2.2080000000000002</v>
      </c>
      <c r="DC991">
        <f t="shared" si="150"/>
        <v>0</v>
      </c>
    </row>
    <row r="992" spans="1:107" x14ac:dyDescent="0.2">
      <c r="A992">
        <f>ROW(Source!A371)</f>
        <v>371</v>
      </c>
      <c r="B992">
        <v>76147894</v>
      </c>
      <c r="C992">
        <v>76149424</v>
      </c>
      <c r="D992">
        <v>48977153</v>
      </c>
      <c r="E992">
        <v>1</v>
      </c>
      <c r="F992">
        <v>1</v>
      </c>
      <c r="G992">
        <v>1</v>
      </c>
      <c r="H992">
        <v>2</v>
      </c>
      <c r="I992" t="s">
        <v>981</v>
      </c>
      <c r="J992" t="s">
        <v>982</v>
      </c>
      <c r="K992" t="s">
        <v>983</v>
      </c>
      <c r="L992">
        <v>1368</v>
      </c>
      <c r="N992">
        <v>1011</v>
      </c>
      <c r="O992" t="s">
        <v>633</v>
      </c>
      <c r="P992" t="s">
        <v>633</v>
      </c>
      <c r="Q992">
        <v>1</v>
      </c>
      <c r="W992">
        <v>0</v>
      </c>
      <c r="X992">
        <v>-1678589092</v>
      </c>
      <c r="Y992">
        <v>0.192</v>
      </c>
      <c r="AA992">
        <v>0</v>
      </c>
      <c r="AB992">
        <v>38.9</v>
      </c>
      <c r="AC992">
        <v>0</v>
      </c>
      <c r="AD992">
        <v>0</v>
      </c>
      <c r="AE992">
        <v>0</v>
      </c>
      <c r="AF992">
        <v>38.9</v>
      </c>
      <c r="AG992">
        <v>0</v>
      </c>
      <c r="AH992">
        <v>0</v>
      </c>
      <c r="AI992">
        <v>1</v>
      </c>
      <c r="AJ992">
        <v>1</v>
      </c>
      <c r="AK992">
        <v>1</v>
      </c>
      <c r="AL992">
        <v>1</v>
      </c>
      <c r="AN992">
        <v>0</v>
      </c>
      <c r="AO992">
        <v>1</v>
      </c>
      <c r="AP992">
        <v>1</v>
      </c>
      <c r="AQ992">
        <v>0</v>
      </c>
      <c r="AR992">
        <v>0</v>
      </c>
      <c r="AS992" t="s">
        <v>3</v>
      </c>
      <c r="AT992">
        <v>0.1</v>
      </c>
      <c r="AU992" t="s">
        <v>75</v>
      </c>
      <c r="AV992">
        <v>0</v>
      </c>
      <c r="AW992">
        <v>2</v>
      </c>
      <c r="AX992">
        <v>76149428</v>
      </c>
      <c r="AY992">
        <v>1</v>
      </c>
      <c r="AZ992">
        <v>0</v>
      </c>
      <c r="BA992">
        <v>1008</v>
      </c>
      <c r="BB992">
        <v>0</v>
      </c>
      <c r="BC992">
        <v>0</v>
      </c>
      <c r="BD992">
        <v>0</v>
      </c>
      <c r="BE992">
        <v>0</v>
      </c>
      <c r="BF992">
        <v>0</v>
      </c>
      <c r="BG992">
        <v>0</v>
      </c>
      <c r="BH992">
        <v>0</v>
      </c>
      <c r="BI992">
        <v>0</v>
      </c>
      <c r="BJ992">
        <v>0</v>
      </c>
      <c r="BK992">
        <v>0</v>
      </c>
      <c r="BL992">
        <v>0</v>
      </c>
      <c r="BM992">
        <v>0</v>
      </c>
      <c r="BN992">
        <v>0</v>
      </c>
      <c r="BO992">
        <v>0</v>
      </c>
      <c r="BP992">
        <v>0</v>
      </c>
      <c r="BQ992">
        <v>0</v>
      </c>
      <c r="BR992">
        <v>0</v>
      </c>
      <c r="BS992">
        <v>0</v>
      </c>
      <c r="BT992">
        <v>0</v>
      </c>
      <c r="BU992">
        <v>0</v>
      </c>
      <c r="BV992">
        <v>0</v>
      </c>
      <c r="BW992">
        <v>0</v>
      </c>
      <c r="CX992">
        <f>Y992*Source!I371</f>
        <v>9.2160000000000011</v>
      </c>
      <c r="CY992">
        <f>AB992</f>
        <v>38.9</v>
      </c>
      <c r="CZ992">
        <f>AF992</f>
        <v>38.9</v>
      </c>
      <c r="DA992">
        <f>AJ992</f>
        <v>1</v>
      </c>
      <c r="DB992">
        <f t="shared" si="149"/>
        <v>7.4687999999999999</v>
      </c>
      <c r="DC992">
        <f t="shared" si="150"/>
        <v>0</v>
      </c>
    </row>
    <row r="993" spans="1:107" x14ac:dyDescent="0.2">
      <c r="A993">
        <f>ROW(Source!A372)</f>
        <v>372</v>
      </c>
      <c r="B993">
        <v>76147896</v>
      </c>
      <c r="C993">
        <v>76149429</v>
      </c>
      <c r="D993">
        <v>42095955</v>
      </c>
      <c r="E993">
        <v>1</v>
      </c>
      <c r="F993">
        <v>1</v>
      </c>
      <c r="G993">
        <v>1</v>
      </c>
      <c r="H993">
        <v>1</v>
      </c>
      <c r="I993" t="s">
        <v>784</v>
      </c>
      <c r="J993" t="s">
        <v>3</v>
      </c>
      <c r="K993" t="s">
        <v>785</v>
      </c>
      <c r="L993">
        <v>1369</v>
      </c>
      <c r="N993">
        <v>1013</v>
      </c>
      <c r="O993" t="s">
        <v>623</v>
      </c>
      <c r="P993" t="s">
        <v>623</v>
      </c>
      <c r="Q993">
        <v>1</v>
      </c>
      <c r="W993">
        <v>0</v>
      </c>
      <c r="X993">
        <v>933225310</v>
      </c>
      <c r="Y993">
        <v>0.65280000000000005</v>
      </c>
      <c r="AA993">
        <v>0</v>
      </c>
      <c r="AB993">
        <v>0</v>
      </c>
      <c r="AC993">
        <v>0</v>
      </c>
      <c r="AD993">
        <v>8.9700000000000006</v>
      </c>
      <c r="AE993">
        <v>0</v>
      </c>
      <c r="AF993">
        <v>0</v>
      </c>
      <c r="AG993">
        <v>0</v>
      </c>
      <c r="AH993">
        <v>8.9700000000000006</v>
      </c>
      <c r="AI993">
        <v>1</v>
      </c>
      <c r="AJ993">
        <v>1</v>
      </c>
      <c r="AK993">
        <v>1</v>
      </c>
      <c r="AL993">
        <v>1</v>
      </c>
      <c r="AN993">
        <v>0</v>
      </c>
      <c r="AO993">
        <v>1</v>
      </c>
      <c r="AP993">
        <v>1</v>
      </c>
      <c r="AQ993">
        <v>0</v>
      </c>
      <c r="AR993">
        <v>0</v>
      </c>
      <c r="AS993" t="s">
        <v>3</v>
      </c>
      <c r="AT993">
        <v>0.34</v>
      </c>
      <c r="AU993" t="s">
        <v>75</v>
      </c>
      <c r="AV993">
        <v>1</v>
      </c>
      <c r="AW993">
        <v>2</v>
      </c>
      <c r="AX993">
        <v>76149432</v>
      </c>
      <c r="AY993">
        <v>1</v>
      </c>
      <c r="AZ993">
        <v>0</v>
      </c>
      <c r="BA993">
        <v>1009</v>
      </c>
      <c r="BB993">
        <v>0</v>
      </c>
      <c r="BC993">
        <v>0</v>
      </c>
      <c r="BD993">
        <v>0</v>
      </c>
      <c r="BE993">
        <v>0</v>
      </c>
      <c r="BF993">
        <v>0</v>
      </c>
      <c r="BG993">
        <v>0</v>
      </c>
      <c r="BH993">
        <v>0</v>
      </c>
      <c r="BI993">
        <v>0</v>
      </c>
      <c r="BJ993">
        <v>0</v>
      </c>
      <c r="BK993">
        <v>0</v>
      </c>
      <c r="BL993">
        <v>0</v>
      </c>
      <c r="BM993">
        <v>0</v>
      </c>
      <c r="BN993">
        <v>0</v>
      </c>
      <c r="BO993">
        <v>0</v>
      </c>
      <c r="BP993">
        <v>0</v>
      </c>
      <c r="BQ993">
        <v>0</v>
      </c>
      <c r="BR993">
        <v>0</v>
      </c>
      <c r="BS993">
        <v>0</v>
      </c>
      <c r="BT993">
        <v>0</v>
      </c>
      <c r="BU993">
        <v>0</v>
      </c>
      <c r="BV993">
        <v>0</v>
      </c>
      <c r="BW993">
        <v>0</v>
      </c>
      <c r="CX993">
        <f>Y993*Source!I372</f>
        <v>438.6816</v>
      </c>
      <c r="CY993">
        <f>AD993</f>
        <v>8.9700000000000006</v>
      </c>
      <c r="CZ993">
        <f>AH993</f>
        <v>8.9700000000000006</v>
      </c>
      <c r="DA993">
        <f>AL993</f>
        <v>1</v>
      </c>
      <c r="DB993">
        <f t="shared" si="149"/>
        <v>5.8559999999999999</v>
      </c>
      <c r="DC993">
        <f t="shared" si="150"/>
        <v>0</v>
      </c>
    </row>
    <row r="994" spans="1:107" x14ac:dyDescent="0.2">
      <c r="A994">
        <f>ROW(Source!A372)</f>
        <v>372</v>
      </c>
      <c r="B994">
        <v>76147896</v>
      </c>
      <c r="C994">
        <v>76149429</v>
      </c>
      <c r="D994">
        <v>48976867</v>
      </c>
      <c r="E994">
        <v>1</v>
      </c>
      <c r="F994">
        <v>1</v>
      </c>
      <c r="G994">
        <v>1</v>
      </c>
      <c r="H994">
        <v>2</v>
      </c>
      <c r="I994" t="s">
        <v>984</v>
      </c>
      <c r="J994" t="s">
        <v>985</v>
      </c>
      <c r="K994" t="s">
        <v>986</v>
      </c>
      <c r="L994">
        <v>1368</v>
      </c>
      <c r="N994">
        <v>1011</v>
      </c>
      <c r="O994" t="s">
        <v>633</v>
      </c>
      <c r="P994" t="s">
        <v>633</v>
      </c>
      <c r="Q994">
        <v>1</v>
      </c>
      <c r="W994">
        <v>0</v>
      </c>
      <c r="X994">
        <v>-391911226</v>
      </c>
      <c r="Y994">
        <v>0.59520000000000006</v>
      </c>
      <c r="AA994">
        <v>0</v>
      </c>
      <c r="AB994">
        <v>1.78</v>
      </c>
      <c r="AC994">
        <v>0</v>
      </c>
      <c r="AD994">
        <v>0</v>
      </c>
      <c r="AE994">
        <v>0</v>
      </c>
      <c r="AF994">
        <v>1.78</v>
      </c>
      <c r="AG994">
        <v>0</v>
      </c>
      <c r="AH994">
        <v>0</v>
      </c>
      <c r="AI994">
        <v>1</v>
      </c>
      <c r="AJ994">
        <v>1</v>
      </c>
      <c r="AK994">
        <v>1</v>
      </c>
      <c r="AL994">
        <v>1</v>
      </c>
      <c r="AN994">
        <v>0</v>
      </c>
      <c r="AO994">
        <v>1</v>
      </c>
      <c r="AP994">
        <v>1</v>
      </c>
      <c r="AQ994">
        <v>0</v>
      </c>
      <c r="AR994">
        <v>0</v>
      </c>
      <c r="AS994" t="s">
        <v>3</v>
      </c>
      <c r="AT994">
        <v>0.31</v>
      </c>
      <c r="AU994" t="s">
        <v>75</v>
      </c>
      <c r="AV994">
        <v>0</v>
      </c>
      <c r="AW994">
        <v>2</v>
      </c>
      <c r="AX994">
        <v>76149433</v>
      </c>
      <c r="AY994">
        <v>1</v>
      </c>
      <c r="AZ994">
        <v>0</v>
      </c>
      <c r="BA994">
        <v>1010</v>
      </c>
      <c r="BB994">
        <v>0</v>
      </c>
      <c r="BC994">
        <v>0</v>
      </c>
      <c r="BD994">
        <v>0</v>
      </c>
      <c r="BE994">
        <v>0</v>
      </c>
      <c r="BF994">
        <v>0</v>
      </c>
      <c r="BG994">
        <v>0</v>
      </c>
      <c r="BH994">
        <v>0</v>
      </c>
      <c r="BI994">
        <v>0</v>
      </c>
      <c r="BJ994">
        <v>0</v>
      </c>
      <c r="BK994">
        <v>0</v>
      </c>
      <c r="BL994">
        <v>0</v>
      </c>
      <c r="BM994">
        <v>0</v>
      </c>
      <c r="BN994">
        <v>0</v>
      </c>
      <c r="BO994">
        <v>0</v>
      </c>
      <c r="BP994">
        <v>0</v>
      </c>
      <c r="BQ994">
        <v>0</v>
      </c>
      <c r="BR994">
        <v>0</v>
      </c>
      <c r="BS994">
        <v>0</v>
      </c>
      <c r="BT994">
        <v>0</v>
      </c>
      <c r="BU994">
        <v>0</v>
      </c>
      <c r="BV994">
        <v>0</v>
      </c>
      <c r="BW994">
        <v>0</v>
      </c>
      <c r="CX994">
        <f>Y994*Source!I372</f>
        <v>399.97440000000006</v>
      </c>
      <c r="CY994">
        <f>AB994</f>
        <v>1.78</v>
      </c>
      <c r="CZ994">
        <f>AF994</f>
        <v>1.78</v>
      </c>
      <c r="DA994">
        <f>AJ994</f>
        <v>1</v>
      </c>
      <c r="DB994">
        <f t="shared" si="149"/>
        <v>1.056</v>
      </c>
      <c r="DC994">
        <f t="shared" si="150"/>
        <v>0</v>
      </c>
    </row>
    <row r="995" spans="1:107" x14ac:dyDescent="0.2">
      <c r="A995">
        <f>ROW(Source!A373)</f>
        <v>373</v>
      </c>
      <c r="B995">
        <v>76147894</v>
      </c>
      <c r="C995">
        <v>76149429</v>
      </c>
      <c r="D995">
        <v>42095955</v>
      </c>
      <c r="E995">
        <v>1</v>
      </c>
      <c r="F995">
        <v>1</v>
      </c>
      <c r="G995">
        <v>1</v>
      </c>
      <c r="H995">
        <v>1</v>
      </c>
      <c r="I995" t="s">
        <v>784</v>
      </c>
      <c r="J995" t="s">
        <v>3</v>
      </c>
      <c r="K995" t="s">
        <v>785</v>
      </c>
      <c r="L995">
        <v>1369</v>
      </c>
      <c r="N995">
        <v>1013</v>
      </c>
      <c r="O995" t="s">
        <v>623</v>
      </c>
      <c r="P995" t="s">
        <v>623</v>
      </c>
      <c r="Q995">
        <v>1</v>
      </c>
      <c r="W995">
        <v>0</v>
      </c>
      <c r="X995">
        <v>933225310</v>
      </c>
      <c r="Y995">
        <v>0.65280000000000005</v>
      </c>
      <c r="AA995">
        <v>0</v>
      </c>
      <c r="AB995">
        <v>0</v>
      </c>
      <c r="AC995">
        <v>0</v>
      </c>
      <c r="AD995">
        <v>8.9700000000000006</v>
      </c>
      <c r="AE995">
        <v>0</v>
      </c>
      <c r="AF995">
        <v>0</v>
      </c>
      <c r="AG995">
        <v>0</v>
      </c>
      <c r="AH995">
        <v>8.9700000000000006</v>
      </c>
      <c r="AI995">
        <v>1</v>
      </c>
      <c r="AJ995">
        <v>1</v>
      </c>
      <c r="AK995">
        <v>1</v>
      </c>
      <c r="AL995">
        <v>1</v>
      </c>
      <c r="AN995">
        <v>0</v>
      </c>
      <c r="AO995">
        <v>1</v>
      </c>
      <c r="AP995">
        <v>1</v>
      </c>
      <c r="AQ995">
        <v>0</v>
      </c>
      <c r="AR995">
        <v>0</v>
      </c>
      <c r="AS995" t="s">
        <v>3</v>
      </c>
      <c r="AT995">
        <v>0.34</v>
      </c>
      <c r="AU995" t="s">
        <v>75</v>
      </c>
      <c r="AV995">
        <v>1</v>
      </c>
      <c r="AW995">
        <v>2</v>
      </c>
      <c r="AX995">
        <v>76149432</v>
      </c>
      <c r="AY995">
        <v>1</v>
      </c>
      <c r="AZ995">
        <v>0</v>
      </c>
      <c r="BA995">
        <v>1011</v>
      </c>
      <c r="BB995">
        <v>0</v>
      </c>
      <c r="BC995">
        <v>0</v>
      </c>
      <c r="BD995">
        <v>0</v>
      </c>
      <c r="BE995">
        <v>0</v>
      </c>
      <c r="BF995">
        <v>0</v>
      </c>
      <c r="BG995">
        <v>0</v>
      </c>
      <c r="BH995">
        <v>0</v>
      </c>
      <c r="BI995">
        <v>0</v>
      </c>
      <c r="BJ995">
        <v>0</v>
      </c>
      <c r="BK995">
        <v>0</v>
      </c>
      <c r="BL995">
        <v>0</v>
      </c>
      <c r="BM995">
        <v>0</v>
      </c>
      <c r="BN995">
        <v>0</v>
      </c>
      <c r="BO995">
        <v>0</v>
      </c>
      <c r="BP995">
        <v>0</v>
      </c>
      <c r="BQ995">
        <v>0</v>
      </c>
      <c r="BR995">
        <v>0</v>
      </c>
      <c r="BS995">
        <v>0</v>
      </c>
      <c r="BT995">
        <v>0</v>
      </c>
      <c r="BU995">
        <v>0</v>
      </c>
      <c r="BV995">
        <v>0</v>
      </c>
      <c r="BW995">
        <v>0</v>
      </c>
      <c r="CX995">
        <f>Y995*Source!I373</f>
        <v>438.6816</v>
      </c>
      <c r="CY995">
        <f>AD995</f>
        <v>8.9700000000000006</v>
      </c>
      <c r="CZ995">
        <f>AH995</f>
        <v>8.9700000000000006</v>
      </c>
      <c r="DA995">
        <f>AL995</f>
        <v>1</v>
      </c>
      <c r="DB995">
        <f t="shared" si="149"/>
        <v>5.8559999999999999</v>
      </c>
      <c r="DC995">
        <f t="shared" si="150"/>
        <v>0</v>
      </c>
    </row>
    <row r="996" spans="1:107" x14ac:dyDescent="0.2">
      <c r="A996">
        <f>ROW(Source!A373)</f>
        <v>373</v>
      </c>
      <c r="B996">
        <v>76147894</v>
      </c>
      <c r="C996">
        <v>76149429</v>
      </c>
      <c r="D996">
        <v>48976867</v>
      </c>
      <c r="E996">
        <v>1</v>
      </c>
      <c r="F996">
        <v>1</v>
      </c>
      <c r="G996">
        <v>1</v>
      </c>
      <c r="H996">
        <v>2</v>
      </c>
      <c r="I996" t="s">
        <v>984</v>
      </c>
      <c r="J996" t="s">
        <v>985</v>
      </c>
      <c r="K996" t="s">
        <v>986</v>
      </c>
      <c r="L996">
        <v>1368</v>
      </c>
      <c r="N996">
        <v>1011</v>
      </c>
      <c r="O996" t="s">
        <v>633</v>
      </c>
      <c r="P996" t="s">
        <v>633</v>
      </c>
      <c r="Q996">
        <v>1</v>
      </c>
      <c r="W996">
        <v>0</v>
      </c>
      <c r="X996">
        <v>-391911226</v>
      </c>
      <c r="Y996">
        <v>0.59520000000000006</v>
      </c>
      <c r="AA996">
        <v>0</v>
      </c>
      <c r="AB996">
        <v>1.78</v>
      </c>
      <c r="AC996">
        <v>0</v>
      </c>
      <c r="AD996">
        <v>0</v>
      </c>
      <c r="AE996">
        <v>0</v>
      </c>
      <c r="AF996">
        <v>1.78</v>
      </c>
      <c r="AG996">
        <v>0</v>
      </c>
      <c r="AH996">
        <v>0</v>
      </c>
      <c r="AI996">
        <v>1</v>
      </c>
      <c r="AJ996">
        <v>1</v>
      </c>
      <c r="AK996">
        <v>1</v>
      </c>
      <c r="AL996">
        <v>1</v>
      </c>
      <c r="AN996">
        <v>0</v>
      </c>
      <c r="AO996">
        <v>1</v>
      </c>
      <c r="AP996">
        <v>1</v>
      </c>
      <c r="AQ996">
        <v>0</v>
      </c>
      <c r="AR996">
        <v>0</v>
      </c>
      <c r="AS996" t="s">
        <v>3</v>
      </c>
      <c r="AT996">
        <v>0.31</v>
      </c>
      <c r="AU996" t="s">
        <v>75</v>
      </c>
      <c r="AV996">
        <v>0</v>
      </c>
      <c r="AW996">
        <v>2</v>
      </c>
      <c r="AX996">
        <v>76149433</v>
      </c>
      <c r="AY996">
        <v>1</v>
      </c>
      <c r="AZ996">
        <v>0</v>
      </c>
      <c r="BA996">
        <v>1012</v>
      </c>
      <c r="BB996">
        <v>0</v>
      </c>
      <c r="BC996">
        <v>0</v>
      </c>
      <c r="BD996">
        <v>0</v>
      </c>
      <c r="BE996">
        <v>0</v>
      </c>
      <c r="BF996">
        <v>0</v>
      </c>
      <c r="BG996">
        <v>0</v>
      </c>
      <c r="BH996">
        <v>0</v>
      </c>
      <c r="BI996">
        <v>0</v>
      </c>
      <c r="BJ996">
        <v>0</v>
      </c>
      <c r="BK996">
        <v>0</v>
      </c>
      <c r="BL996">
        <v>0</v>
      </c>
      <c r="BM996">
        <v>0</v>
      </c>
      <c r="BN996">
        <v>0</v>
      </c>
      <c r="BO996">
        <v>0</v>
      </c>
      <c r="BP996">
        <v>0</v>
      </c>
      <c r="BQ996">
        <v>0</v>
      </c>
      <c r="BR996">
        <v>0</v>
      </c>
      <c r="BS996">
        <v>0</v>
      </c>
      <c r="BT996">
        <v>0</v>
      </c>
      <c r="BU996">
        <v>0</v>
      </c>
      <c r="BV996">
        <v>0</v>
      </c>
      <c r="BW996">
        <v>0</v>
      </c>
      <c r="CX996">
        <f>Y996*Source!I373</f>
        <v>399.97440000000006</v>
      </c>
      <c r="CY996">
        <f>AB996</f>
        <v>1.78</v>
      </c>
      <c r="CZ996">
        <f>AF996</f>
        <v>1.78</v>
      </c>
      <c r="DA996">
        <f>AJ996</f>
        <v>1</v>
      </c>
      <c r="DB996">
        <f t="shared" si="149"/>
        <v>1.056</v>
      </c>
      <c r="DC996">
        <f t="shared" si="150"/>
        <v>0</v>
      </c>
    </row>
    <row r="997" spans="1:107" x14ac:dyDescent="0.2">
      <c r="A997">
        <f>ROW(Source!A374)</f>
        <v>374</v>
      </c>
      <c r="B997">
        <v>76147896</v>
      </c>
      <c r="C997">
        <v>76149434</v>
      </c>
      <c r="D997">
        <v>42092619</v>
      </c>
      <c r="E997">
        <v>1</v>
      </c>
      <c r="F997">
        <v>1</v>
      </c>
      <c r="G997">
        <v>1</v>
      </c>
      <c r="H997">
        <v>1</v>
      </c>
      <c r="I997" t="s">
        <v>770</v>
      </c>
      <c r="J997" t="s">
        <v>3</v>
      </c>
      <c r="K997" t="s">
        <v>771</v>
      </c>
      <c r="L997">
        <v>1369</v>
      </c>
      <c r="N997">
        <v>1013</v>
      </c>
      <c r="O997" t="s">
        <v>623</v>
      </c>
      <c r="P997" t="s">
        <v>623</v>
      </c>
      <c r="Q997">
        <v>1</v>
      </c>
      <c r="W997">
        <v>0</v>
      </c>
      <c r="X997">
        <v>-2027944369</v>
      </c>
      <c r="Y997">
        <v>120.12899999999998</v>
      </c>
      <c r="AA997">
        <v>0</v>
      </c>
      <c r="AB997">
        <v>0</v>
      </c>
      <c r="AC997">
        <v>0</v>
      </c>
      <c r="AD997">
        <v>8.4600000000000009</v>
      </c>
      <c r="AE997">
        <v>0</v>
      </c>
      <c r="AF997">
        <v>0</v>
      </c>
      <c r="AG997">
        <v>0</v>
      </c>
      <c r="AH997">
        <v>8.4600000000000009</v>
      </c>
      <c r="AI997">
        <v>1</v>
      </c>
      <c r="AJ997">
        <v>1</v>
      </c>
      <c r="AK997">
        <v>1</v>
      </c>
      <c r="AL997">
        <v>1</v>
      </c>
      <c r="AN997">
        <v>0</v>
      </c>
      <c r="AO997">
        <v>1</v>
      </c>
      <c r="AP997">
        <v>1</v>
      </c>
      <c r="AQ997">
        <v>0</v>
      </c>
      <c r="AR997">
        <v>0</v>
      </c>
      <c r="AS997" t="s">
        <v>3</v>
      </c>
      <c r="AT997">
        <v>104.46</v>
      </c>
      <c r="AU997" t="s">
        <v>24</v>
      </c>
      <c r="AV997">
        <v>1</v>
      </c>
      <c r="AW997">
        <v>2</v>
      </c>
      <c r="AX997">
        <v>76149440</v>
      </c>
      <c r="AY997">
        <v>1</v>
      </c>
      <c r="AZ997">
        <v>0</v>
      </c>
      <c r="BA997">
        <v>1013</v>
      </c>
      <c r="BB997">
        <v>0</v>
      </c>
      <c r="BC997">
        <v>0</v>
      </c>
      <c r="BD997">
        <v>0</v>
      </c>
      <c r="BE997">
        <v>0</v>
      </c>
      <c r="BF997">
        <v>0</v>
      </c>
      <c r="BG997">
        <v>0</v>
      </c>
      <c r="BH997">
        <v>0</v>
      </c>
      <c r="BI997">
        <v>0</v>
      </c>
      <c r="BJ997">
        <v>0</v>
      </c>
      <c r="BK997">
        <v>0</v>
      </c>
      <c r="BL997">
        <v>0</v>
      </c>
      <c r="BM997">
        <v>0</v>
      </c>
      <c r="BN997">
        <v>0</v>
      </c>
      <c r="BO997">
        <v>0</v>
      </c>
      <c r="BP997">
        <v>0</v>
      </c>
      <c r="BQ997">
        <v>0</v>
      </c>
      <c r="BR997">
        <v>0</v>
      </c>
      <c r="BS997">
        <v>0</v>
      </c>
      <c r="BT997">
        <v>0</v>
      </c>
      <c r="BU997">
        <v>0</v>
      </c>
      <c r="BV997">
        <v>0</v>
      </c>
      <c r="BW997">
        <v>0</v>
      </c>
      <c r="CX997">
        <f>Y997*Source!I374</f>
        <v>43.246439999999993</v>
      </c>
      <c r="CY997">
        <f>AD997</f>
        <v>8.4600000000000009</v>
      </c>
      <c r="CZ997">
        <f>AH997</f>
        <v>8.4600000000000009</v>
      </c>
      <c r="DA997">
        <f>AL997</f>
        <v>1</v>
      </c>
      <c r="DB997">
        <f>ROUND((ROUND(AT997*CZ997,2)*1.15),6)</f>
        <v>1016.2895</v>
      </c>
      <c r="DC997">
        <f>ROUND((ROUND(AT997*AG997,2)*1.15),6)</f>
        <v>0</v>
      </c>
    </row>
    <row r="998" spans="1:107" x14ac:dyDescent="0.2">
      <c r="A998">
        <f>ROW(Source!A374)</f>
        <v>374</v>
      </c>
      <c r="B998">
        <v>76147896</v>
      </c>
      <c r="C998">
        <v>76149434</v>
      </c>
      <c r="D998">
        <v>121548</v>
      </c>
      <c r="E998">
        <v>1</v>
      </c>
      <c r="F998">
        <v>1</v>
      </c>
      <c r="G998">
        <v>1</v>
      </c>
      <c r="H998">
        <v>1</v>
      </c>
      <c r="I998" t="s">
        <v>30</v>
      </c>
      <c r="J998" t="s">
        <v>3</v>
      </c>
      <c r="K998" t="s">
        <v>628</v>
      </c>
      <c r="L998">
        <v>608254</v>
      </c>
      <c r="N998">
        <v>1013</v>
      </c>
      <c r="O998" t="s">
        <v>629</v>
      </c>
      <c r="P998" t="s">
        <v>629</v>
      </c>
      <c r="Q998">
        <v>1</v>
      </c>
      <c r="W998">
        <v>0</v>
      </c>
      <c r="X998">
        <v>-185737400</v>
      </c>
      <c r="Y998">
        <v>32.820999999999998</v>
      </c>
      <c r="AA998">
        <v>0</v>
      </c>
      <c r="AB998">
        <v>0</v>
      </c>
      <c r="AC998">
        <v>0</v>
      </c>
      <c r="AD998">
        <v>0</v>
      </c>
      <c r="AE998">
        <v>0</v>
      </c>
      <c r="AF998">
        <v>0</v>
      </c>
      <c r="AG998">
        <v>0</v>
      </c>
      <c r="AH998">
        <v>0</v>
      </c>
      <c r="AI998">
        <v>1</v>
      </c>
      <c r="AJ998">
        <v>1</v>
      </c>
      <c r="AK998">
        <v>1</v>
      </c>
      <c r="AL998">
        <v>1</v>
      </c>
      <c r="AN998">
        <v>0</v>
      </c>
      <c r="AO998">
        <v>1</v>
      </c>
      <c r="AP998">
        <v>1</v>
      </c>
      <c r="AQ998">
        <v>0</v>
      </c>
      <c r="AR998">
        <v>0</v>
      </c>
      <c r="AS998" t="s">
        <v>3</v>
      </c>
      <c r="AT998">
        <v>28.54</v>
      </c>
      <c r="AU998" t="s">
        <v>24</v>
      </c>
      <c r="AV998">
        <v>2</v>
      </c>
      <c r="AW998">
        <v>2</v>
      </c>
      <c r="AX998">
        <v>76149441</v>
      </c>
      <c r="AY998">
        <v>1</v>
      </c>
      <c r="AZ998">
        <v>0</v>
      </c>
      <c r="BA998">
        <v>1014</v>
      </c>
      <c r="BB998">
        <v>0</v>
      </c>
      <c r="BC998">
        <v>0</v>
      </c>
      <c r="BD998">
        <v>0</v>
      </c>
      <c r="BE998">
        <v>0</v>
      </c>
      <c r="BF998">
        <v>0</v>
      </c>
      <c r="BG998">
        <v>0</v>
      </c>
      <c r="BH998">
        <v>0</v>
      </c>
      <c r="BI998">
        <v>0</v>
      </c>
      <c r="BJ998">
        <v>0</v>
      </c>
      <c r="BK998">
        <v>0</v>
      </c>
      <c r="BL998">
        <v>0</v>
      </c>
      <c r="BM998">
        <v>0</v>
      </c>
      <c r="BN998">
        <v>0</v>
      </c>
      <c r="BO998">
        <v>0</v>
      </c>
      <c r="BP998">
        <v>0</v>
      </c>
      <c r="BQ998">
        <v>0</v>
      </c>
      <c r="BR998">
        <v>0</v>
      </c>
      <c r="BS998">
        <v>0</v>
      </c>
      <c r="BT998">
        <v>0</v>
      </c>
      <c r="BU998">
        <v>0</v>
      </c>
      <c r="BV998">
        <v>0</v>
      </c>
      <c r="BW998">
        <v>0</v>
      </c>
      <c r="CX998">
        <f>Y998*Source!I374</f>
        <v>11.81556</v>
      </c>
      <c r="CY998">
        <f>AD998</f>
        <v>0</v>
      </c>
      <c r="CZ998">
        <f>AH998</f>
        <v>0</v>
      </c>
      <c r="DA998">
        <f>AL998</f>
        <v>1</v>
      </c>
      <c r="DB998">
        <f>ROUND((ROUND(AT998*CZ998,2)*1.15),6)</f>
        <v>0</v>
      </c>
      <c r="DC998">
        <f>ROUND((ROUND(AT998*AG998,2)*1.15),6)</f>
        <v>0</v>
      </c>
    </row>
    <row r="999" spans="1:107" x14ac:dyDescent="0.2">
      <c r="A999">
        <f>ROW(Source!A374)</f>
        <v>374</v>
      </c>
      <c r="B999">
        <v>76147896</v>
      </c>
      <c r="C999">
        <v>76149434</v>
      </c>
      <c r="D999">
        <v>48975728</v>
      </c>
      <c r="E999">
        <v>1</v>
      </c>
      <c r="F999">
        <v>1</v>
      </c>
      <c r="G999">
        <v>1</v>
      </c>
      <c r="H999">
        <v>2</v>
      </c>
      <c r="I999" t="s">
        <v>772</v>
      </c>
      <c r="J999" t="s">
        <v>773</v>
      </c>
      <c r="K999" t="s">
        <v>774</v>
      </c>
      <c r="L999">
        <v>1368</v>
      </c>
      <c r="N999">
        <v>1011</v>
      </c>
      <c r="O999" t="s">
        <v>633</v>
      </c>
      <c r="P999" t="s">
        <v>633</v>
      </c>
      <c r="Q999">
        <v>1</v>
      </c>
      <c r="W999">
        <v>0</v>
      </c>
      <c r="X999">
        <v>-373642165</v>
      </c>
      <c r="Y999">
        <v>32.820999999999998</v>
      </c>
      <c r="AA999">
        <v>0</v>
      </c>
      <c r="AB999">
        <v>100.1</v>
      </c>
      <c r="AC999">
        <v>13.5</v>
      </c>
      <c r="AD999">
        <v>0</v>
      </c>
      <c r="AE999">
        <v>0</v>
      </c>
      <c r="AF999">
        <v>100.1</v>
      </c>
      <c r="AG999">
        <v>13.5</v>
      </c>
      <c r="AH999">
        <v>0</v>
      </c>
      <c r="AI999">
        <v>1</v>
      </c>
      <c r="AJ999">
        <v>1</v>
      </c>
      <c r="AK999">
        <v>1</v>
      </c>
      <c r="AL999">
        <v>1</v>
      </c>
      <c r="AN999">
        <v>0</v>
      </c>
      <c r="AO999">
        <v>1</v>
      </c>
      <c r="AP999">
        <v>1</v>
      </c>
      <c r="AQ999">
        <v>0</v>
      </c>
      <c r="AR999">
        <v>0</v>
      </c>
      <c r="AS999" t="s">
        <v>3</v>
      </c>
      <c r="AT999">
        <v>28.54</v>
      </c>
      <c r="AU999" t="s">
        <v>24</v>
      </c>
      <c r="AV999">
        <v>0</v>
      </c>
      <c r="AW999">
        <v>2</v>
      </c>
      <c r="AX999">
        <v>76149442</v>
      </c>
      <c r="AY999">
        <v>1</v>
      </c>
      <c r="AZ999">
        <v>0</v>
      </c>
      <c r="BA999">
        <v>1015</v>
      </c>
      <c r="BB999">
        <v>0</v>
      </c>
      <c r="BC999">
        <v>0</v>
      </c>
      <c r="BD999">
        <v>0</v>
      </c>
      <c r="BE999">
        <v>0</v>
      </c>
      <c r="BF999">
        <v>0</v>
      </c>
      <c r="BG999">
        <v>0</v>
      </c>
      <c r="BH999">
        <v>0</v>
      </c>
      <c r="BI999">
        <v>0</v>
      </c>
      <c r="BJ999">
        <v>0</v>
      </c>
      <c r="BK999">
        <v>0</v>
      </c>
      <c r="BL999">
        <v>0</v>
      </c>
      <c r="BM999">
        <v>0</v>
      </c>
      <c r="BN999">
        <v>0</v>
      </c>
      <c r="BO999">
        <v>0</v>
      </c>
      <c r="BP999">
        <v>0</v>
      </c>
      <c r="BQ999">
        <v>0</v>
      </c>
      <c r="BR999">
        <v>0</v>
      </c>
      <c r="BS999">
        <v>0</v>
      </c>
      <c r="BT999">
        <v>0</v>
      </c>
      <c r="BU999">
        <v>0</v>
      </c>
      <c r="BV999">
        <v>0</v>
      </c>
      <c r="BW999">
        <v>0</v>
      </c>
      <c r="CX999">
        <f>Y999*Source!I374</f>
        <v>11.81556</v>
      </c>
      <c r="CY999">
        <f>AB999</f>
        <v>100.1</v>
      </c>
      <c r="CZ999">
        <f>AF999</f>
        <v>100.1</v>
      </c>
      <c r="DA999">
        <f>AJ999</f>
        <v>1</v>
      </c>
      <c r="DB999">
        <f>ROUND((ROUND(AT999*CZ999,2)*1.15),6)</f>
        <v>3285.3775000000001</v>
      </c>
      <c r="DC999">
        <f>ROUND((ROUND(AT999*AG999,2)*1.15),6)</f>
        <v>443.08350000000002</v>
      </c>
    </row>
    <row r="1000" spans="1:107" x14ac:dyDescent="0.2">
      <c r="A1000">
        <f>ROW(Source!A374)</f>
        <v>374</v>
      </c>
      <c r="B1000">
        <v>76147896</v>
      </c>
      <c r="C1000">
        <v>76149434</v>
      </c>
      <c r="D1000">
        <v>48900465</v>
      </c>
      <c r="E1000">
        <v>1</v>
      </c>
      <c r="F1000">
        <v>1</v>
      </c>
      <c r="G1000">
        <v>1</v>
      </c>
      <c r="H1000">
        <v>3</v>
      </c>
      <c r="I1000" t="s">
        <v>775</v>
      </c>
      <c r="J1000" t="s">
        <v>776</v>
      </c>
      <c r="K1000" t="s">
        <v>777</v>
      </c>
      <c r="L1000">
        <v>1348</v>
      </c>
      <c r="N1000">
        <v>1009</v>
      </c>
      <c r="O1000" t="s">
        <v>362</v>
      </c>
      <c r="P1000" t="s">
        <v>362</v>
      </c>
      <c r="Q1000">
        <v>1000</v>
      </c>
      <c r="W1000">
        <v>0</v>
      </c>
      <c r="X1000">
        <v>1575914215</v>
      </c>
      <c r="Y1000">
        <v>8.0000000000000004E-4</v>
      </c>
      <c r="AA1000">
        <v>4770</v>
      </c>
      <c r="AB1000">
        <v>0</v>
      </c>
      <c r="AC1000">
        <v>0</v>
      </c>
      <c r="AD1000">
        <v>0</v>
      </c>
      <c r="AE1000">
        <v>4770</v>
      </c>
      <c r="AF1000">
        <v>0</v>
      </c>
      <c r="AG1000">
        <v>0</v>
      </c>
      <c r="AH1000">
        <v>0</v>
      </c>
      <c r="AI1000">
        <v>1</v>
      </c>
      <c r="AJ1000">
        <v>1</v>
      </c>
      <c r="AK1000">
        <v>1</v>
      </c>
      <c r="AL1000">
        <v>1</v>
      </c>
      <c r="AN1000">
        <v>0</v>
      </c>
      <c r="AO1000">
        <v>1</v>
      </c>
      <c r="AP1000">
        <v>0</v>
      </c>
      <c r="AQ1000">
        <v>0</v>
      </c>
      <c r="AR1000">
        <v>0</v>
      </c>
      <c r="AS1000" t="s">
        <v>3</v>
      </c>
      <c r="AT1000">
        <v>8.0000000000000004E-4</v>
      </c>
      <c r="AU1000" t="s">
        <v>3</v>
      </c>
      <c r="AV1000">
        <v>0</v>
      </c>
      <c r="AW1000">
        <v>2</v>
      </c>
      <c r="AX1000">
        <v>76149443</v>
      </c>
      <c r="AY1000">
        <v>1</v>
      </c>
      <c r="AZ1000">
        <v>0</v>
      </c>
      <c r="BA1000">
        <v>1016</v>
      </c>
      <c r="BB1000">
        <v>0</v>
      </c>
      <c r="BC1000">
        <v>0</v>
      </c>
      <c r="BD1000">
        <v>0</v>
      </c>
      <c r="BE1000">
        <v>0</v>
      </c>
      <c r="BF1000">
        <v>0</v>
      </c>
      <c r="BG1000">
        <v>0</v>
      </c>
      <c r="BH1000">
        <v>0</v>
      </c>
      <c r="BI1000">
        <v>0</v>
      </c>
      <c r="BJ1000">
        <v>0</v>
      </c>
      <c r="BK1000">
        <v>0</v>
      </c>
      <c r="BL1000">
        <v>0</v>
      </c>
      <c r="BM1000">
        <v>0</v>
      </c>
      <c r="BN1000">
        <v>0</v>
      </c>
      <c r="BO1000">
        <v>0</v>
      </c>
      <c r="BP1000">
        <v>0</v>
      </c>
      <c r="BQ1000">
        <v>0</v>
      </c>
      <c r="BR1000">
        <v>0</v>
      </c>
      <c r="BS1000">
        <v>0</v>
      </c>
      <c r="BT1000">
        <v>0</v>
      </c>
      <c r="BU1000">
        <v>0</v>
      </c>
      <c r="BV1000">
        <v>0</v>
      </c>
      <c r="BW1000">
        <v>0</v>
      </c>
      <c r="CX1000">
        <f>Y1000*Source!I374</f>
        <v>2.8800000000000001E-4</v>
      </c>
      <c r="CY1000">
        <f>AA1000</f>
        <v>4770</v>
      </c>
      <c r="CZ1000">
        <f>AE1000</f>
        <v>4770</v>
      </c>
      <c r="DA1000">
        <f>AI1000</f>
        <v>1</v>
      </c>
      <c r="DB1000">
        <f>ROUND(ROUND(AT1000*CZ1000,2),6)</f>
        <v>3.82</v>
      </c>
      <c r="DC1000">
        <f>ROUND(ROUND(AT1000*AG1000,2),6)</f>
        <v>0</v>
      </c>
    </row>
    <row r="1001" spans="1:107" x14ac:dyDescent="0.2">
      <c r="A1001">
        <f>ROW(Source!A374)</f>
        <v>374</v>
      </c>
      <c r="B1001">
        <v>76147896</v>
      </c>
      <c r="C1001">
        <v>76149434</v>
      </c>
      <c r="D1001">
        <v>48908322</v>
      </c>
      <c r="E1001">
        <v>1</v>
      </c>
      <c r="F1001">
        <v>1</v>
      </c>
      <c r="G1001">
        <v>1</v>
      </c>
      <c r="H1001">
        <v>3</v>
      </c>
      <c r="I1001" t="s">
        <v>778</v>
      </c>
      <c r="J1001" t="s">
        <v>779</v>
      </c>
      <c r="K1001" t="s">
        <v>780</v>
      </c>
      <c r="L1001">
        <v>1339</v>
      </c>
      <c r="N1001">
        <v>1007</v>
      </c>
      <c r="O1001" t="s">
        <v>643</v>
      </c>
      <c r="P1001" t="s">
        <v>643</v>
      </c>
      <c r="Q1001">
        <v>1</v>
      </c>
      <c r="W1001">
        <v>0</v>
      </c>
      <c r="X1001">
        <v>-1688015440</v>
      </c>
      <c r="Y1001">
        <v>0.08</v>
      </c>
      <c r="AA1001">
        <v>802.46</v>
      </c>
      <c r="AB1001">
        <v>0</v>
      </c>
      <c r="AC1001">
        <v>0</v>
      </c>
      <c r="AD1001">
        <v>0</v>
      </c>
      <c r="AE1001">
        <v>802.46</v>
      </c>
      <c r="AF1001">
        <v>0</v>
      </c>
      <c r="AG1001">
        <v>0</v>
      </c>
      <c r="AH1001">
        <v>0</v>
      </c>
      <c r="AI1001">
        <v>1</v>
      </c>
      <c r="AJ1001">
        <v>1</v>
      </c>
      <c r="AK1001">
        <v>1</v>
      </c>
      <c r="AL1001">
        <v>1</v>
      </c>
      <c r="AN1001">
        <v>0</v>
      </c>
      <c r="AO1001">
        <v>1</v>
      </c>
      <c r="AP1001">
        <v>0</v>
      </c>
      <c r="AQ1001">
        <v>0</v>
      </c>
      <c r="AR1001">
        <v>0</v>
      </c>
      <c r="AS1001" t="s">
        <v>3</v>
      </c>
      <c r="AT1001">
        <v>0.08</v>
      </c>
      <c r="AU1001" t="s">
        <v>3</v>
      </c>
      <c r="AV1001">
        <v>0</v>
      </c>
      <c r="AW1001">
        <v>2</v>
      </c>
      <c r="AX1001">
        <v>76149444</v>
      </c>
      <c r="AY1001">
        <v>1</v>
      </c>
      <c r="AZ1001">
        <v>0</v>
      </c>
      <c r="BA1001">
        <v>1017</v>
      </c>
      <c r="BB1001">
        <v>0</v>
      </c>
      <c r="BC1001">
        <v>0</v>
      </c>
      <c r="BD1001">
        <v>0</v>
      </c>
      <c r="BE1001">
        <v>0</v>
      </c>
      <c r="BF1001">
        <v>0</v>
      </c>
      <c r="BG1001">
        <v>0</v>
      </c>
      <c r="BH1001">
        <v>0</v>
      </c>
      <c r="BI1001">
        <v>0</v>
      </c>
      <c r="BJ1001">
        <v>0</v>
      </c>
      <c r="BK1001">
        <v>0</v>
      </c>
      <c r="BL1001">
        <v>0</v>
      </c>
      <c r="BM1001">
        <v>0</v>
      </c>
      <c r="BN1001">
        <v>0</v>
      </c>
      <c r="BO1001">
        <v>0</v>
      </c>
      <c r="BP1001">
        <v>0</v>
      </c>
      <c r="BQ1001">
        <v>0</v>
      </c>
      <c r="BR1001">
        <v>0</v>
      </c>
      <c r="BS1001">
        <v>0</v>
      </c>
      <c r="BT1001">
        <v>0</v>
      </c>
      <c r="BU1001">
        <v>0</v>
      </c>
      <c r="BV1001">
        <v>0</v>
      </c>
      <c r="BW1001">
        <v>0</v>
      </c>
      <c r="CX1001">
        <f>Y1001*Source!I374</f>
        <v>2.8799999999999999E-2</v>
      </c>
      <c r="CY1001">
        <f>AA1001</f>
        <v>802.46</v>
      </c>
      <c r="CZ1001">
        <f>AE1001</f>
        <v>802.46</v>
      </c>
      <c r="DA1001">
        <f>AI1001</f>
        <v>1</v>
      </c>
      <c r="DB1001">
        <f>ROUND(ROUND(AT1001*CZ1001,2),6)</f>
        <v>64.2</v>
      </c>
      <c r="DC1001">
        <f>ROUND(ROUND(AT1001*AG1001,2),6)</f>
        <v>0</v>
      </c>
    </row>
    <row r="1002" spans="1:107" x14ac:dyDescent="0.2">
      <c r="A1002">
        <f>ROW(Source!A375)</f>
        <v>375</v>
      </c>
      <c r="B1002">
        <v>76147894</v>
      </c>
      <c r="C1002">
        <v>76149434</v>
      </c>
      <c r="D1002">
        <v>42092619</v>
      </c>
      <c r="E1002">
        <v>1</v>
      </c>
      <c r="F1002">
        <v>1</v>
      </c>
      <c r="G1002">
        <v>1</v>
      </c>
      <c r="H1002">
        <v>1</v>
      </c>
      <c r="I1002" t="s">
        <v>770</v>
      </c>
      <c r="J1002" t="s">
        <v>3</v>
      </c>
      <c r="K1002" t="s">
        <v>771</v>
      </c>
      <c r="L1002">
        <v>1369</v>
      </c>
      <c r="N1002">
        <v>1013</v>
      </c>
      <c r="O1002" t="s">
        <v>623</v>
      </c>
      <c r="P1002" t="s">
        <v>623</v>
      </c>
      <c r="Q1002">
        <v>1</v>
      </c>
      <c r="W1002">
        <v>0</v>
      </c>
      <c r="X1002">
        <v>-2027944369</v>
      </c>
      <c r="Y1002">
        <v>120.12899999999998</v>
      </c>
      <c r="AA1002">
        <v>0</v>
      </c>
      <c r="AB1002">
        <v>0</v>
      </c>
      <c r="AC1002">
        <v>0</v>
      </c>
      <c r="AD1002">
        <v>8.4600000000000009</v>
      </c>
      <c r="AE1002">
        <v>0</v>
      </c>
      <c r="AF1002">
        <v>0</v>
      </c>
      <c r="AG1002">
        <v>0</v>
      </c>
      <c r="AH1002">
        <v>8.4600000000000009</v>
      </c>
      <c r="AI1002">
        <v>1</v>
      </c>
      <c r="AJ1002">
        <v>1</v>
      </c>
      <c r="AK1002">
        <v>1</v>
      </c>
      <c r="AL1002">
        <v>1</v>
      </c>
      <c r="AN1002">
        <v>0</v>
      </c>
      <c r="AO1002">
        <v>1</v>
      </c>
      <c r="AP1002">
        <v>1</v>
      </c>
      <c r="AQ1002">
        <v>0</v>
      </c>
      <c r="AR1002">
        <v>0</v>
      </c>
      <c r="AS1002" t="s">
        <v>3</v>
      </c>
      <c r="AT1002">
        <v>104.46</v>
      </c>
      <c r="AU1002" t="s">
        <v>24</v>
      </c>
      <c r="AV1002">
        <v>1</v>
      </c>
      <c r="AW1002">
        <v>2</v>
      </c>
      <c r="AX1002">
        <v>76149440</v>
      </c>
      <c r="AY1002">
        <v>1</v>
      </c>
      <c r="AZ1002">
        <v>0</v>
      </c>
      <c r="BA1002">
        <v>1019</v>
      </c>
      <c r="BB1002">
        <v>0</v>
      </c>
      <c r="BC1002">
        <v>0</v>
      </c>
      <c r="BD1002">
        <v>0</v>
      </c>
      <c r="BE1002">
        <v>0</v>
      </c>
      <c r="BF1002">
        <v>0</v>
      </c>
      <c r="BG1002">
        <v>0</v>
      </c>
      <c r="BH1002">
        <v>0</v>
      </c>
      <c r="BI1002">
        <v>0</v>
      </c>
      <c r="BJ1002">
        <v>0</v>
      </c>
      <c r="BK1002">
        <v>0</v>
      </c>
      <c r="BL1002">
        <v>0</v>
      </c>
      <c r="BM1002">
        <v>0</v>
      </c>
      <c r="BN1002">
        <v>0</v>
      </c>
      <c r="BO1002">
        <v>0</v>
      </c>
      <c r="BP1002">
        <v>0</v>
      </c>
      <c r="BQ1002">
        <v>0</v>
      </c>
      <c r="BR1002">
        <v>0</v>
      </c>
      <c r="BS1002">
        <v>0</v>
      </c>
      <c r="BT1002">
        <v>0</v>
      </c>
      <c r="BU1002">
        <v>0</v>
      </c>
      <c r="BV1002">
        <v>0</v>
      </c>
      <c r="BW1002">
        <v>0</v>
      </c>
      <c r="CX1002">
        <f>Y1002*Source!I375</f>
        <v>43.246439999999993</v>
      </c>
      <c r="CY1002">
        <f>AD1002</f>
        <v>8.4600000000000009</v>
      </c>
      <c r="CZ1002">
        <f>AH1002</f>
        <v>8.4600000000000009</v>
      </c>
      <c r="DA1002">
        <f>AL1002</f>
        <v>1</v>
      </c>
      <c r="DB1002">
        <f>ROUND((ROUND(AT1002*CZ1002,2)*1.15),6)</f>
        <v>1016.2895</v>
      </c>
      <c r="DC1002">
        <f>ROUND((ROUND(AT1002*AG1002,2)*1.15),6)</f>
        <v>0</v>
      </c>
    </row>
    <row r="1003" spans="1:107" x14ac:dyDescent="0.2">
      <c r="A1003">
        <f>ROW(Source!A375)</f>
        <v>375</v>
      </c>
      <c r="B1003">
        <v>76147894</v>
      </c>
      <c r="C1003">
        <v>76149434</v>
      </c>
      <c r="D1003">
        <v>121548</v>
      </c>
      <c r="E1003">
        <v>1</v>
      </c>
      <c r="F1003">
        <v>1</v>
      </c>
      <c r="G1003">
        <v>1</v>
      </c>
      <c r="H1003">
        <v>1</v>
      </c>
      <c r="I1003" t="s">
        <v>30</v>
      </c>
      <c r="J1003" t="s">
        <v>3</v>
      </c>
      <c r="K1003" t="s">
        <v>628</v>
      </c>
      <c r="L1003">
        <v>608254</v>
      </c>
      <c r="N1003">
        <v>1013</v>
      </c>
      <c r="O1003" t="s">
        <v>629</v>
      </c>
      <c r="P1003" t="s">
        <v>629</v>
      </c>
      <c r="Q1003">
        <v>1</v>
      </c>
      <c r="W1003">
        <v>0</v>
      </c>
      <c r="X1003">
        <v>-185737400</v>
      </c>
      <c r="Y1003">
        <v>32.820999999999998</v>
      </c>
      <c r="AA1003">
        <v>0</v>
      </c>
      <c r="AB1003">
        <v>0</v>
      </c>
      <c r="AC1003">
        <v>0</v>
      </c>
      <c r="AD1003">
        <v>0</v>
      </c>
      <c r="AE1003">
        <v>0</v>
      </c>
      <c r="AF1003">
        <v>0</v>
      </c>
      <c r="AG1003">
        <v>0</v>
      </c>
      <c r="AH1003">
        <v>0</v>
      </c>
      <c r="AI1003">
        <v>1</v>
      </c>
      <c r="AJ1003">
        <v>1</v>
      </c>
      <c r="AK1003">
        <v>1</v>
      </c>
      <c r="AL1003">
        <v>1</v>
      </c>
      <c r="AN1003">
        <v>0</v>
      </c>
      <c r="AO1003">
        <v>1</v>
      </c>
      <c r="AP1003">
        <v>1</v>
      </c>
      <c r="AQ1003">
        <v>0</v>
      </c>
      <c r="AR1003">
        <v>0</v>
      </c>
      <c r="AS1003" t="s">
        <v>3</v>
      </c>
      <c r="AT1003">
        <v>28.54</v>
      </c>
      <c r="AU1003" t="s">
        <v>24</v>
      </c>
      <c r="AV1003">
        <v>2</v>
      </c>
      <c r="AW1003">
        <v>2</v>
      </c>
      <c r="AX1003">
        <v>76149441</v>
      </c>
      <c r="AY1003">
        <v>1</v>
      </c>
      <c r="AZ1003">
        <v>0</v>
      </c>
      <c r="BA1003">
        <v>1020</v>
      </c>
      <c r="BB1003">
        <v>0</v>
      </c>
      <c r="BC1003">
        <v>0</v>
      </c>
      <c r="BD1003">
        <v>0</v>
      </c>
      <c r="BE1003">
        <v>0</v>
      </c>
      <c r="BF1003">
        <v>0</v>
      </c>
      <c r="BG1003">
        <v>0</v>
      </c>
      <c r="BH1003">
        <v>0</v>
      </c>
      <c r="BI1003">
        <v>0</v>
      </c>
      <c r="BJ1003">
        <v>0</v>
      </c>
      <c r="BK1003">
        <v>0</v>
      </c>
      <c r="BL1003">
        <v>0</v>
      </c>
      <c r="BM1003">
        <v>0</v>
      </c>
      <c r="BN1003">
        <v>0</v>
      </c>
      <c r="BO1003">
        <v>0</v>
      </c>
      <c r="BP1003">
        <v>0</v>
      </c>
      <c r="BQ1003">
        <v>0</v>
      </c>
      <c r="BR1003">
        <v>0</v>
      </c>
      <c r="BS1003">
        <v>0</v>
      </c>
      <c r="BT1003">
        <v>0</v>
      </c>
      <c r="BU1003">
        <v>0</v>
      </c>
      <c r="BV1003">
        <v>0</v>
      </c>
      <c r="BW1003">
        <v>0</v>
      </c>
      <c r="CX1003">
        <f>Y1003*Source!I375</f>
        <v>11.81556</v>
      </c>
      <c r="CY1003">
        <f>AD1003</f>
        <v>0</v>
      </c>
      <c r="CZ1003">
        <f>AH1003</f>
        <v>0</v>
      </c>
      <c r="DA1003">
        <f>AL1003</f>
        <v>1</v>
      </c>
      <c r="DB1003">
        <f>ROUND((ROUND(AT1003*CZ1003,2)*1.15),6)</f>
        <v>0</v>
      </c>
      <c r="DC1003">
        <f>ROUND((ROUND(AT1003*AG1003,2)*1.15),6)</f>
        <v>0</v>
      </c>
    </row>
    <row r="1004" spans="1:107" x14ac:dyDescent="0.2">
      <c r="A1004">
        <f>ROW(Source!A375)</f>
        <v>375</v>
      </c>
      <c r="B1004">
        <v>76147894</v>
      </c>
      <c r="C1004">
        <v>76149434</v>
      </c>
      <c r="D1004">
        <v>48975728</v>
      </c>
      <c r="E1004">
        <v>1</v>
      </c>
      <c r="F1004">
        <v>1</v>
      </c>
      <c r="G1004">
        <v>1</v>
      </c>
      <c r="H1004">
        <v>2</v>
      </c>
      <c r="I1004" t="s">
        <v>772</v>
      </c>
      <c r="J1004" t="s">
        <v>773</v>
      </c>
      <c r="K1004" t="s">
        <v>774</v>
      </c>
      <c r="L1004">
        <v>1368</v>
      </c>
      <c r="N1004">
        <v>1011</v>
      </c>
      <c r="O1004" t="s">
        <v>633</v>
      </c>
      <c r="P1004" t="s">
        <v>633</v>
      </c>
      <c r="Q1004">
        <v>1</v>
      </c>
      <c r="W1004">
        <v>0</v>
      </c>
      <c r="X1004">
        <v>-373642165</v>
      </c>
      <c r="Y1004">
        <v>32.820999999999998</v>
      </c>
      <c r="AA1004">
        <v>0</v>
      </c>
      <c r="AB1004">
        <v>100.1</v>
      </c>
      <c r="AC1004">
        <v>13.5</v>
      </c>
      <c r="AD1004">
        <v>0</v>
      </c>
      <c r="AE1004">
        <v>0</v>
      </c>
      <c r="AF1004">
        <v>100.1</v>
      </c>
      <c r="AG1004">
        <v>13.5</v>
      </c>
      <c r="AH1004">
        <v>0</v>
      </c>
      <c r="AI1004">
        <v>1</v>
      </c>
      <c r="AJ1004">
        <v>1</v>
      </c>
      <c r="AK1004">
        <v>1</v>
      </c>
      <c r="AL1004">
        <v>1</v>
      </c>
      <c r="AN1004">
        <v>0</v>
      </c>
      <c r="AO1004">
        <v>1</v>
      </c>
      <c r="AP1004">
        <v>1</v>
      </c>
      <c r="AQ1004">
        <v>0</v>
      </c>
      <c r="AR1004">
        <v>0</v>
      </c>
      <c r="AS1004" t="s">
        <v>3</v>
      </c>
      <c r="AT1004">
        <v>28.54</v>
      </c>
      <c r="AU1004" t="s">
        <v>24</v>
      </c>
      <c r="AV1004">
        <v>0</v>
      </c>
      <c r="AW1004">
        <v>2</v>
      </c>
      <c r="AX1004">
        <v>76149442</v>
      </c>
      <c r="AY1004">
        <v>1</v>
      </c>
      <c r="AZ1004">
        <v>0</v>
      </c>
      <c r="BA1004">
        <v>1021</v>
      </c>
      <c r="BB1004">
        <v>0</v>
      </c>
      <c r="BC1004">
        <v>0</v>
      </c>
      <c r="BD1004">
        <v>0</v>
      </c>
      <c r="BE1004">
        <v>0</v>
      </c>
      <c r="BF1004">
        <v>0</v>
      </c>
      <c r="BG1004">
        <v>0</v>
      </c>
      <c r="BH1004">
        <v>0</v>
      </c>
      <c r="BI1004">
        <v>0</v>
      </c>
      <c r="BJ1004">
        <v>0</v>
      </c>
      <c r="BK1004">
        <v>0</v>
      </c>
      <c r="BL1004">
        <v>0</v>
      </c>
      <c r="BM1004">
        <v>0</v>
      </c>
      <c r="BN1004">
        <v>0</v>
      </c>
      <c r="BO1004">
        <v>0</v>
      </c>
      <c r="BP1004">
        <v>0</v>
      </c>
      <c r="BQ1004">
        <v>0</v>
      </c>
      <c r="BR1004">
        <v>0</v>
      </c>
      <c r="BS1004">
        <v>0</v>
      </c>
      <c r="BT1004">
        <v>0</v>
      </c>
      <c r="BU1004">
        <v>0</v>
      </c>
      <c r="BV1004">
        <v>0</v>
      </c>
      <c r="BW1004">
        <v>0</v>
      </c>
      <c r="CX1004">
        <f>Y1004*Source!I375</f>
        <v>11.81556</v>
      </c>
      <c r="CY1004">
        <f>AB1004</f>
        <v>100.1</v>
      </c>
      <c r="CZ1004">
        <f>AF1004</f>
        <v>100.1</v>
      </c>
      <c r="DA1004">
        <f>AJ1004</f>
        <v>1</v>
      </c>
      <c r="DB1004">
        <f>ROUND((ROUND(AT1004*CZ1004,2)*1.15),6)</f>
        <v>3285.3775000000001</v>
      </c>
      <c r="DC1004">
        <f>ROUND((ROUND(AT1004*AG1004,2)*1.15),6)</f>
        <v>443.08350000000002</v>
      </c>
    </row>
    <row r="1005" spans="1:107" x14ac:dyDescent="0.2">
      <c r="A1005">
        <f>ROW(Source!A375)</f>
        <v>375</v>
      </c>
      <c r="B1005">
        <v>76147894</v>
      </c>
      <c r="C1005">
        <v>76149434</v>
      </c>
      <c r="D1005">
        <v>48900465</v>
      </c>
      <c r="E1005">
        <v>1</v>
      </c>
      <c r="F1005">
        <v>1</v>
      </c>
      <c r="G1005">
        <v>1</v>
      </c>
      <c r="H1005">
        <v>3</v>
      </c>
      <c r="I1005" t="s">
        <v>775</v>
      </c>
      <c r="J1005" t="s">
        <v>776</v>
      </c>
      <c r="K1005" t="s">
        <v>777</v>
      </c>
      <c r="L1005">
        <v>1348</v>
      </c>
      <c r="N1005">
        <v>1009</v>
      </c>
      <c r="O1005" t="s">
        <v>362</v>
      </c>
      <c r="P1005" t="s">
        <v>362</v>
      </c>
      <c r="Q1005">
        <v>1000</v>
      </c>
      <c r="W1005">
        <v>0</v>
      </c>
      <c r="X1005">
        <v>1575914215</v>
      </c>
      <c r="Y1005">
        <v>8.0000000000000004E-4</v>
      </c>
      <c r="AA1005">
        <v>4770</v>
      </c>
      <c r="AB1005">
        <v>0</v>
      </c>
      <c r="AC1005">
        <v>0</v>
      </c>
      <c r="AD1005">
        <v>0</v>
      </c>
      <c r="AE1005">
        <v>4770</v>
      </c>
      <c r="AF1005">
        <v>0</v>
      </c>
      <c r="AG1005">
        <v>0</v>
      </c>
      <c r="AH1005">
        <v>0</v>
      </c>
      <c r="AI1005">
        <v>1</v>
      </c>
      <c r="AJ1005">
        <v>1</v>
      </c>
      <c r="AK1005">
        <v>1</v>
      </c>
      <c r="AL1005">
        <v>1</v>
      </c>
      <c r="AN1005">
        <v>0</v>
      </c>
      <c r="AO1005">
        <v>1</v>
      </c>
      <c r="AP1005">
        <v>0</v>
      </c>
      <c r="AQ1005">
        <v>0</v>
      </c>
      <c r="AR1005">
        <v>0</v>
      </c>
      <c r="AS1005" t="s">
        <v>3</v>
      </c>
      <c r="AT1005">
        <v>8.0000000000000004E-4</v>
      </c>
      <c r="AU1005" t="s">
        <v>3</v>
      </c>
      <c r="AV1005">
        <v>0</v>
      </c>
      <c r="AW1005">
        <v>2</v>
      </c>
      <c r="AX1005">
        <v>76149443</v>
      </c>
      <c r="AY1005">
        <v>1</v>
      </c>
      <c r="AZ1005">
        <v>0</v>
      </c>
      <c r="BA1005">
        <v>1022</v>
      </c>
      <c r="BB1005">
        <v>0</v>
      </c>
      <c r="BC1005">
        <v>0</v>
      </c>
      <c r="BD1005">
        <v>0</v>
      </c>
      <c r="BE1005">
        <v>0</v>
      </c>
      <c r="BF1005">
        <v>0</v>
      </c>
      <c r="BG1005">
        <v>0</v>
      </c>
      <c r="BH1005">
        <v>0</v>
      </c>
      <c r="BI1005">
        <v>0</v>
      </c>
      <c r="BJ1005">
        <v>0</v>
      </c>
      <c r="BK1005">
        <v>0</v>
      </c>
      <c r="BL1005">
        <v>0</v>
      </c>
      <c r="BM1005">
        <v>0</v>
      </c>
      <c r="BN1005">
        <v>0</v>
      </c>
      <c r="BO1005">
        <v>0</v>
      </c>
      <c r="BP1005">
        <v>0</v>
      </c>
      <c r="BQ1005">
        <v>0</v>
      </c>
      <c r="BR1005">
        <v>0</v>
      </c>
      <c r="BS1005">
        <v>0</v>
      </c>
      <c r="BT1005">
        <v>0</v>
      </c>
      <c r="BU1005">
        <v>0</v>
      </c>
      <c r="BV1005">
        <v>0</v>
      </c>
      <c r="BW1005">
        <v>0</v>
      </c>
      <c r="CX1005">
        <f>Y1005*Source!I375</f>
        <v>2.8800000000000001E-4</v>
      </c>
      <c r="CY1005">
        <f>AA1005</f>
        <v>4770</v>
      </c>
      <c r="CZ1005">
        <f>AE1005</f>
        <v>4770</v>
      </c>
      <c r="DA1005">
        <f>AI1005</f>
        <v>1</v>
      </c>
      <c r="DB1005">
        <f>ROUND(ROUND(AT1005*CZ1005,2),6)</f>
        <v>3.82</v>
      </c>
      <c r="DC1005">
        <f>ROUND(ROUND(AT1005*AG1005,2),6)</f>
        <v>0</v>
      </c>
    </row>
    <row r="1006" spans="1:107" x14ac:dyDescent="0.2">
      <c r="A1006">
        <f>ROW(Source!A375)</f>
        <v>375</v>
      </c>
      <c r="B1006">
        <v>76147894</v>
      </c>
      <c r="C1006">
        <v>76149434</v>
      </c>
      <c r="D1006">
        <v>48908322</v>
      </c>
      <c r="E1006">
        <v>1</v>
      </c>
      <c r="F1006">
        <v>1</v>
      </c>
      <c r="G1006">
        <v>1</v>
      </c>
      <c r="H1006">
        <v>3</v>
      </c>
      <c r="I1006" t="s">
        <v>778</v>
      </c>
      <c r="J1006" t="s">
        <v>779</v>
      </c>
      <c r="K1006" t="s">
        <v>780</v>
      </c>
      <c r="L1006">
        <v>1339</v>
      </c>
      <c r="N1006">
        <v>1007</v>
      </c>
      <c r="O1006" t="s">
        <v>643</v>
      </c>
      <c r="P1006" t="s">
        <v>643</v>
      </c>
      <c r="Q1006">
        <v>1</v>
      </c>
      <c r="W1006">
        <v>0</v>
      </c>
      <c r="X1006">
        <v>-1688015440</v>
      </c>
      <c r="Y1006">
        <v>0.08</v>
      </c>
      <c r="AA1006">
        <v>802.46</v>
      </c>
      <c r="AB1006">
        <v>0</v>
      </c>
      <c r="AC1006">
        <v>0</v>
      </c>
      <c r="AD1006">
        <v>0</v>
      </c>
      <c r="AE1006">
        <v>802.46</v>
      </c>
      <c r="AF1006">
        <v>0</v>
      </c>
      <c r="AG1006">
        <v>0</v>
      </c>
      <c r="AH1006">
        <v>0</v>
      </c>
      <c r="AI1006">
        <v>1</v>
      </c>
      <c r="AJ1006">
        <v>1</v>
      </c>
      <c r="AK1006">
        <v>1</v>
      </c>
      <c r="AL1006">
        <v>1</v>
      </c>
      <c r="AN1006">
        <v>0</v>
      </c>
      <c r="AO1006">
        <v>1</v>
      </c>
      <c r="AP1006">
        <v>0</v>
      </c>
      <c r="AQ1006">
        <v>0</v>
      </c>
      <c r="AR1006">
        <v>0</v>
      </c>
      <c r="AS1006" t="s">
        <v>3</v>
      </c>
      <c r="AT1006">
        <v>0.08</v>
      </c>
      <c r="AU1006" t="s">
        <v>3</v>
      </c>
      <c r="AV1006">
        <v>0</v>
      </c>
      <c r="AW1006">
        <v>2</v>
      </c>
      <c r="AX1006">
        <v>76149444</v>
      </c>
      <c r="AY1006">
        <v>1</v>
      </c>
      <c r="AZ1006">
        <v>0</v>
      </c>
      <c r="BA1006">
        <v>1023</v>
      </c>
      <c r="BB1006">
        <v>0</v>
      </c>
      <c r="BC1006">
        <v>0</v>
      </c>
      <c r="BD1006">
        <v>0</v>
      </c>
      <c r="BE1006">
        <v>0</v>
      </c>
      <c r="BF1006">
        <v>0</v>
      </c>
      <c r="BG1006">
        <v>0</v>
      </c>
      <c r="BH1006">
        <v>0</v>
      </c>
      <c r="BI1006">
        <v>0</v>
      </c>
      <c r="BJ1006">
        <v>0</v>
      </c>
      <c r="BK1006">
        <v>0</v>
      </c>
      <c r="BL1006">
        <v>0</v>
      </c>
      <c r="BM1006">
        <v>0</v>
      </c>
      <c r="BN1006">
        <v>0</v>
      </c>
      <c r="BO1006">
        <v>0</v>
      </c>
      <c r="BP1006">
        <v>0</v>
      </c>
      <c r="BQ1006">
        <v>0</v>
      </c>
      <c r="BR1006">
        <v>0</v>
      </c>
      <c r="BS1006">
        <v>0</v>
      </c>
      <c r="BT1006">
        <v>0</v>
      </c>
      <c r="BU1006">
        <v>0</v>
      </c>
      <c r="BV1006">
        <v>0</v>
      </c>
      <c r="BW1006">
        <v>0</v>
      </c>
      <c r="CX1006">
        <f>Y1006*Source!I375</f>
        <v>2.8799999999999999E-2</v>
      </c>
      <c r="CY1006">
        <f>AA1006</f>
        <v>802.46</v>
      </c>
      <c r="CZ1006">
        <f>AE1006</f>
        <v>802.46</v>
      </c>
      <c r="DA1006">
        <f>AI1006</f>
        <v>1</v>
      </c>
      <c r="DB1006">
        <f>ROUND(ROUND(AT1006*CZ1006,2),6)</f>
        <v>64.2</v>
      </c>
      <c r="DC1006">
        <f>ROUND(ROUND(AT1006*AG1006,2),6)</f>
        <v>0</v>
      </c>
    </row>
    <row r="1007" spans="1:107" x14ac:dyDescent="0.2">
      <c r="A1007">
        <f>ROW(Source!A378)</f>
        <v>378</v>
      </c>
      <c r="B1007">
        <v>76147896</v>
      </c>
      <c r="C1007">
        <v>76149447</v>
      </c>
      <c r="D1007">
        <v>42096898</v>
      </c>
      <c r="E1007">
        <v>1</v>
      </c>
      <c r="F1007">
        <v>1</v>
      </c>
      <c r="G1007">
        <v>1</v>
      </c>
      <c r="H1007">
        <v>1</v>
      </c>
      <c r="I1007" t="s">
        <v>979</v>
      </c>
      <c r="J1007" t="s">
        <v>3</v>
      </c>
      <c r="K1007" t="s">
        <v>980</v>
      </c>
      <c r="L1007">
        <v>1369</v>
      </c>
      <c r="N1007">
        <v>1013</v>
      </c>
      <c r="O1007" t="s">
        <v>623</v>
      </c>
      <c r="P1007" t="s">
        <v>623</v>
      </c>
      <c r="Q1007">
        <v>1</v>
      </c>
      <c r="W1007">
        <v>0</v>
      </c>
      <c r="X1007">
        <v>1027046532</v>
      </c>
      <c r="Y1007">
        <v>0.92159999999999997</v>
      </c>
      <c r="AA1007">
        <v>0</v>
      </c>
      <c r="AB1007">
        <v>0</v>
      </c>
      <c r="AC1007">
        <v>0</v>
      </c>
      <c r="AD1007">
        <v>9.6199999999999992</v>
      </c>
      <c r="AE1007">
        <v>0</v>
      </c>
      <c r="AF1007">
        <v>0</v>
      </c>
      <c r="AG1007">
        <v>0</v>
      </c>
      <c r="AH1007">
        <v>9.6199999999999992</v>
      </c>
      <c r="AI1007">
        <v>1</v>
      </c>
      <c r="AJ1007">
        <v>1</v>
      </c>
      <c r="AK1007">
        <v>1</v>
      </c>
      <c r="AL1007">
        <v>1</v>
      </c>
      <c r="AN1007">
        <v>0</v>
      </c>
      <c r="AO1007">
        <v>1</v>
      </c>
      <c r="AP1007">
        <v>1</v>
      </c>
      <c r="AQ1007">
        <v>0</v>
      </c>
      <c r="AR1007">
        <v>0</v>
      </c>
      <c r="AS1007" t="s">
        <v>3</v>
      </c>
      <c r="AT1007">
        <v>0.48</v>
      </c>
      <c r="AU1007" t="s">
        <v>75</v>
      </c>
      <c r="AV1007">
        <v>1</v>
      </c>
      <c r="AW1007">
        <v>2</v>
      </c>
      <c r="AX1007">
        <v>76149456</v>
      </c>
      <c r="AY1007">
        <v>1</v>
      </c>
      <c r="AZ1007">
        <v>0</v>
      </c>
      <c r="BA1007">
        <v>1025</v>
      </c>
      <c r="BB1007">
        <v>0</v>
      </c>
      <c r="BC1007">
        <v>0</v>
      </c>
      <c r="BD1007">
        <v>0</v>
      </c>
      <c r="BE1007">
        <v>0</v>
      </c>
      <c r="BF1007">
        <v>0</v>
      </c>
      <c r="BG1007">
        <v>0</v>
      </c>
      <c r="BH1007">
        <v>0</v>
      </c>
      <c r="BI1007">
        <v>0</v>
      </c>
      <c r="BJ1007">
        <v>0</v>
      </c>
      <c r="BK1007">
        <v>0</v>
      </c>
      <c r="BL1007">
        <v>0</v>
      </c>
      <c r="BM1007">
        <v>0</v>
      </c>
      <c r="BN1007">
        <v>0</v>
      </c>
      <c r="BO1007">
        <v>0</v>
      </c>
      <c r="BP1007">
        <v>0</v>
      </c>
      <c r="BQ1007">
        <v>0</v>
      </c>
      <c r="BR1007">
        <v>0</v>
      </c>
      <c r="BS1007">
        <v>0</v>
      </c>
      <c r="BT1007">
        <v>0</v>
      </c>
      <c r="BU1007">
        <v>0</v>
      </c>
      <c r="BV1007">
        <v>0</v>
      </c>
      <c r="BW1007">
        <v>0</v>
      </c>
      <c r="CX1007">
        <f>Y1007*Source!I378</f>
        <v>176.94720000000001</v>
      </c>
      <c r="CY1007">
        <f>AD1007</f>
        <v>9.6199999999999992</v>
      </c>
      <c r="CZ1007">
        <f>AH1007</f>
        <v>9.6199999999999992</v>
      </c>
      <c r="DA1007">
        <f>AL1007</f>
        <v>1</v>
      </c>
      <c r="DB1007">
        <f>ROUND((ROUND(AT1007*CZ1007,2)*1.2*1.6),6)</f>
        <v>8.8704000000000001</v>
      </c>
      <c r="DC1007">
        <f>ROUND((ROUND(AT1007*AG1007,2)*1.2*1.6),6)</f>
        <v>0</v>
      </c>
    </row>
    <row r="1008" spans="1:107" x14ac:dyDescent="0.2">
      <c r="A1008">
        <f>ROW(Source!A378)</f>
        <v>378</v>
      </c>
      <c r="B1008">
        <v>76147896</v>
      </c>
      <c r="C1008">
        <v>76149447</v>
      </c>
      <c r="D1008">
        <v>121548</v>
      </c>
      <c r="E1008">
        <v>1</v>
      </c>
      <c r="F1008">
        <v>1</v>
      </c>
      <c r="G1008">
        <v>1</v>
      </c>
      <c r="H1008">
        <v>1</v>
      </c>
      <c r="I1008" t="s">
        <v>30</v>
      </c>
      <c r="J1008" t="s">
        <v>3</v>
      </c>
      <c r="K1008" t="s">
        <v>628</v>
      </c>
      <c r="L1008">
        <v>608254</v>
      </c>
      <c r="N1008">
        <v>1013</v>
      </c>
      <c r="O1008" t="s">
        <v>629</v>
      </c>
      <c r="P1008" t="s">
        <v>629</v>
      </c>
      <c r="Q1008">
        <v>1</v>
      </c>
      <c r="W1008">
        <v>0</v>
      </c>
      <c r="X1008">
        <v>-185737400</v>
      </c>
      <c r="Y1008">
        <v>0.46079999999999999</v>
      </c>
      <c r="AA1008">
        <v>0</v>
      </c>
      <c r="AB1008">
        <v>0</v>
      </c>
      <c r="AC1008">
        <v>0</v>
      </c>
      <c r="AD1008">
        <v>0</v>
      </c>
      <c r="AE1008">
        <v>0</v>
      </c>
      <c r="AF1008">
        <v>0</v>
      </c>
      <c r="AG1008">
        <v>0</v>
      </c>
      <c r="AH1008">
        <v>0</v>
      </c>
      <c r="AI1008">
        <v>1</v>
      </c>
      <c r="AJ1008">
        <v>1</v>
      </c>
      <c r="AK1008">
        <v>1</v>
      </c>
      <c r="AL1008">
        <v>1</v>
      </c>
      <c r="AN1008">
        <v>0</v>
      </c>
      <c r="AO1008">
        <v>1</v>
      </c>
      <c r="AP1008">
        <v>1</v>
      </c>
      <c r="AQ1008">
        <v>0</v>
      </c>
      <c r="AR1008">
        <v>0</v>
      </c>
      <c r="AS1008" t="s">
        <v>3</v>
      </c>
      <c r="AT1008">
        <v>0.24</v>
      </c>
      <c r="AU1008" t="s">
        <v>75</v>
      </c>
      <c r="AV1008">
        <v>2</v>
      </c>
      <c r="AW1008">
        <v>2</v>
      </c>
      <c r="AX1008">
        <v>76149457</v>
      </c>
      <c r="AY1008">
        <v>1</v>
      </c>
      <c r="AZ1008">
        <v>0</v>
      </c>
      <c r="BA1008">
        <v>1026</v>
      </c>
      <c r="BB1008">
        <v>0</v>
      </c>
      <c r="BC1008">
        <v>0</v>
      </c>
      <c r="BD1008">
        <v>0</v>
      </c>
      <c r="BE1008">
        <v>0</v>
      </c>
      <c r="BF1008">
        <v>0</v>
      </c>
      <c r="BG1008">
        <v>0</v>
      </c>
      <c r="BH1008">
        <v>0</v>
      </c>
      <c r="BI1008">
        <v>0</v>
      </c>
      <c r="BJ1008">
        <v>0</v>
      </c>
      <c r="BK1008">
        <v>0</v>
      </c>
      <c r="BL1008">
        <v>0</v>
      </c>
      <c r="BM1008">
        <v>0</v>
      </c>
      <c r="BN1008">
        <v>0</v>
      </c>
      <c r="BO1008">
        <v>0</v>
      </c>
      <c r="BP1008">
        <v>0</v>
      </c>
      <c r="BQ1008">
        <v>0</v>
      </c>
      <c r="BR1008">
        <v>0</v>
      </c>
      <c r="BS1008">
        <v>0</v>
      </c>
      <c r="BT1008">
        <v>0</v>
      </c>
      <c r="BU1008">
        <v>0</v>
      </c>
      <c r="BV1008">
        <v>0</v>
      </c>
      <c r="BW1008">
        <v>0</v>
      </c>
      <c r="CX1008">
        <f>Y1008*Source!I378</f>
        <v>88.473600000000005</v>
      </c>
      <c r="CY1008">
        <f>AD1008</f>
        <v>0</v>
      </c>
      <c r="CZ1008">
        <f>AH1008</f>
        <v>0</v>
      </c>
      <c r="DA1008">
        <f>AL1008</f>
        <v>1</v>
      </c>
      <c r="DB1008">
        <f>ROUND((ROUND(AT1008*CZ1008,2)*1.2*1.6),6)</f>
        <v>0</v>
      </c>
      <c r="DC1008">
        <f>ROUND((ROUND(AT1008*AG1008,2)*1.2*1.6),6)</f>
        <v>0</v>
      </c>
    </row>
    <row r="1009" spans="1:107" x14ac:dyDescent="0.2">
      <c r="A1009">
        <f>ROW(Source!A378)</f>
        <v>378</v>
      </c>
      <c r="B1009">
        <v>76147896</v>
      </c>
      <c r="C1009">
        <v>76149447</v>
      </c>
      <c r="D1009">
        <v>48975197</v>
      </c>
      <c r="E1009">
        <v>1</v>
      </c>
      <c r="F1009">
        <v>1</v>
      </c>
      <c r="G1009">
        <v>1</v>
      </c>
      <c r="H1009">
        <v>2</v>
      </c>
      <c r="I1009" t="s">
        <v>987</v>
      </c>
      <c r="J1009" t="s">
        <v>988</v>
      </c>
      <c r="K1009" t="s">
        <v>989</v>
      </c>
      <c r="L1009">
        <v>1368</v>
      </c>
      <c r="N1009">
        <v>1011</v>
      </c>
      <c r="O1009" t="s">
        <v>633</v>
      </c>
      <c r="P1009" t="s">
        <v>633</v>
      </c>
      <c r="Q1009">
        <v>1</v>
      </c>
      <c r="W1009">
        <v>0</v>
      </c>
      <c r="X1009">
        <v>630705307</v>
      </c>
      <c r="Y1009">
        <v>0.46079999999999999</v>
      </c>
      <c r="AA1009">
        <v>0</v>
      </c>
      <c r="AB1009">
        <v>4.01</v>
      </c>
      <c r="AC1009">
        <v>0</v>
      </c>
      <c r="AD1009">
        <v>0</v>
      </c>
      <c r="AE1009">
        <v>0</v>
      </c>
      <c r="AF1009">
        <v>4.01</v>
      </c>
      <c r="AG1009">
        <v>0</v>
      </c>
      <c r="AH1009">
        <v>0</v>
      </c>
      <c r="AI1009">
        <v>1</v>
      </c>
      <c r="AJ1009">
        <v>1</v>
      </c>
      <c r="AK1009">
        <v>1</v>
      </c>
      <c r="AL1009">
        <v>1</v>
      </c>
      <c r="AN1009">
        <v>0</v>
      </c>
      <c r="AO1009">
        <v>1</v>
      </c>
      <c r="AP1009">
        <v>1</v>
      </c>
      <c r="AQ1009">
        <v>0</v>
      </c>
      <c r="AR1009">
        <v>0</v>
      </c>
      <c r="AS1009" t="s">
        <v>3</v>
      </c>
      <c r="AT1009">
        <v>0.24</v>
      </c>
      <c r="AU1009" t="s">
        <v>75</v>
      </c>
      <c r="AV1009">
        <v>0</v>
      </c>
      <c r="AW1009">
        <v>2</v>
      </c>
      <c r="AX1009">
        <v>76149458</v>
      </c>
      <c r="AY1009">
        <v>1</v>
      </c>
      <c r="AZ1009">
        <v>0</v>
      </c>
      <c r="BA1009">
        <v>1027</v>
      </c>
      <c r="BB1009">
        <v>0</v>
      </c>
      <c r="BC1009">
        <v>0</v>
      </c>
      <c r="BD1009">
        <v>0</v>
      </c>
      <c r="BE1009">
        <v>0</v>
      </c>
      <c r="BF1009">
        <v>0</v>
      </c>
      <c r="BG1009">
        <v>0</v>
      </c>
      <c r="BH1009">
        <v>0</v>
      </c>
      <c r="BI1009">
        <v>0</v>
      </c>
      <c r="BJ1009">
        <v>0</v>
      </c>
      <c r="BK1009">
        <v>0</v>
      </c>
      <c r="BL1009">
        <v>0</v>
      </c>
      <c r="BM1009">
        <v>0</v>
      </c>
      <c r="BN1009">
        <v>0</v>
      </c>
      <c r="BO1009">
        <v>0</v>
      </c>
      <c r="BP1009">
        <v>0</v>
      </c>
      <c r="BQ1009">
        <v>0</v>
      </c>
      <c r="BR1009">
        <v>0</v>
      </c>
      <c r="BS1009">
        <v>0</v>
      </c>
      <c r="BT1009">
        <v>0</v>
      </c>
      <c r="BU1009">
        <v>0</v>
      </c>
      <c r="BV1009">
        <v>0</v>
      </c>
      <c r="BW1009">
        <v>0</v>
      </c>
      <c r="CX1009">
        <f>Y1009*Source!I378</f>
        <v>88.473600000000005</v>
      </c>
      <c r="CY1009">
        <f>AB1009</f>
        <v>4.01</v>
      </c>
      <c r="CZ1009">
        <f>AF1009</f>
        <v>4.01</v>
      </c>
      <c r="DA1009">
        <f>AJ1009</f>
        <v>1</v>
      </c>
      <c r="DB1009">
        <f>ROUND((ROUND(AT1009*CZ1009,2)*1.2*1.6),6)</f>
        <v>1.8431999999999999</v>
      </c>
      <c r="DC1009">
        <f>ROUND((ROUND(AT1009*AG1009,2)*1.2*1.6),6)</f>
        <v>0</v>
      </c>
    </row>
    <row r="1010" spans="1:107" x14ac:dyDescent="0.2">
      <c r="A1010">
        <f>ROW(Source!A378)</f>
        <v>378</v>
      </c>
      <c r="B1010">
        <v>76147896</v>
      </c>
      <c r="C1010">
        <v>76149447</v>
      </c>
      <c r="D1010">
        <v>48976209</v>
      </c>
      <c r="E1010">
        <v>1</v>
      </c>
      <c r="F1010">
        <v>1</v>
      </c>
      <c r="G1010">
        <v>1</v>
      </c>
      <c r="H1010">
        <v>2</v>
      </c>
      <c r="I1010" t="s">
        <v>990</v>
      </c>
      <c r="J1010" t="s">
        <v>991</v>
      </c>
      <c r="K1010" t="s">
        <v>992</v>
      </c>
      <c r="L1010">
        <v>1368</v>
      </c>
      <c r="N1010">
        <v>1011</v>
      </c>
      <c r="O1010" t="s">
        <v>633</v>
      </c>
      <c r="P1010" t="s">
        <v>633</v>
      </c>
      <c r="Q1010">
        <v>1</v>
      </c>
      <c r="W1010">
        <v>0</v>
      </c>
      <c r="X1010">
        <v>-413865072</v>
      </c>
      <c r="Y1010">
        <v>9.6000000000000002E-2</v>
      </c>
      <c r="AA1010">
        <v>0</v>
      </c>
      <c r="AB1010">
        <v>3.5</v>
      </c>
      <c r="AC1010">
        <v>0</v>
      </c>
      <c r="AD1010">
        <v>0</v>
      </c>
      <c r="AE1010">
        <v>0</v>
      </c>
      <c r="AF1010">
        <v>3.5</v>
      </c>
      <c r="AG1010">
        <v>0</v>
      </c>
      <c r="AH1010">
        <v>0</v>
      </c>
      <c r="AI1010">
        <v>1</v>
      </c>
      <c r="AJ1010">
        <v>1</v>
      </c>
      <c r="AK1010">
        <v>1</v>
      </c>
      <c r="AL1010">
        <v>1</v>
      </c>
      <c r="AN1010">
        <v>0</v>
      </c>
      <c r="AO1010">
        <v>1</v>
      </c>
      <c r="AP1010">
        <v>1</v>
      </c>
      <c r="AQ1010">
        <v>0</v>
      </c>
      <c r="AR1010">
        <v>0</v>
      </c>
      <c r="AS1010" t="s">
        <v>3</v>
      </c>
      <c r="AT1010">
        <v>0.05</v>
      </c>
      <c r="AU1010" t="s">
        <v>75</v>
      </c>
      <c r="AV1010">
        <v>0</v>
      </c>
      <c r="AW1010">
        <v>2</v>
      </c>
      <c r="AX1010">
        <v>76149459</v>
      </c>
      <c r="AY1010">
        <v>1</v>
      </c>
      <c r="AZ1010">
        <v>0</v>
      </c>
      <c r="BA1010">
        <v>1028</v>
      </c>
      <c r="BB1010">
        <v>0</v>
      </c>
      <c r="BC1010">
        <v>0</v>
      </c>
      <c r="BD1010">
        <v>0</v>
      </c>
      <c r="BE1010">
        <v>0</v>
      </c>
      <c r="BF1010">
        <v>0</v>
      </c>
      <c r="BG1010">
        <v>0</v>
      </c>
      <c r="BH1010">
        <v>0</v>
      </c>
      <c r="BI1010">
        <v>0</v>
      </c>
      <c r="BJ1010">
        <v>0</v>
      </c>
      <c r="BK1010">
        <v>0</v>
      </c>
      <c r="BL1010">
        <v>0</v>
      </c>
      <c r="BM1010">
        <v>0</v>
      </c>
      <c r="BN1010">
        <v>0</v>
      </c>
      <c r="BO1010">
        <v>0</v>
      </c>
      <c r="BP1010">
        <v>0</v>
      </c>
      <c r="BQ1010">
        <v>0</v>
      </c>
      <c r="BR1010">
        <v>0</v>
      </c>
      <c r="BS1010">
        <v>0</v>
      </c>
      <c r="BT1010">
        <v>0</v>
      </c>
      <c r="BU1010">
        <v>0</v>
      </c>
      <c r="BV1010">
        <v>0</v>
      </c>
      <c r="BW1010">
        <v>0</v>
      </c>
      <c r="CX1010">
        <f>Y1010*Source!I378</f>
        <v>18.432000000000002</v>
      </c>
      <c r="CY1010">
        <f>AB1010</f>
        <v>3.5</v>
      </c>
      <c r="CZ1010">
        <f>AF1010</f>
        <v>3.5</v>
      </c>
      <c r="DA1010">
        <f>AJ1010</f>
        <v>1</v>
      </c>
      <c r="DB1010">
        <f>ROUND((ROUND(AT1010*CZ1010,2)*1.2*1.6),6)</f>
        <v>0.34560000000000002</v>
      </c>
      <c r="DC1010">
        <f>ROUND((ROUND(AT1010*AG1010,2)*1.2*1.6),6)</f>
        <v>0</v>
      </c>
    </row>
    <row r="1011" spans="1:107" x14ac:dyDescent="0.2">
      <c r="A1011">
        <f>ROW(Source!A378)</f>
        <v>378</v>
      </c>
      <c r="B1011">
        <v>76147896</v>
      </c>
      <c r="C1011">
        <v>76149447</v>
      </c>
      <c r="D1011">
        <v>48976285</v>
      </c>
      <c r="E1011">
        <v>1</v>
      </c>
      <c r="F1011">
        <v>1</v>
      </c>
      <c r="G1011">
        <v>1</v>
      </c>
      <c r="H1011">
        <v>2</v>
      </c>
      <c r="I1011" t="s">
        <v>993</v>
      </c>
      <c r="J1011" t="s">
        <v>994</v>
      </c>
      <c r="K1011" t="s">
        <v>995</v>
      </c>
      <c r="L1011">
        <v>1368</v>
      </c>
      <c r="N1011">
        <v>1011</v>
      </c>
      <c r="O1011" t="s">
        <v>633</v>
      </c>
      <c r="P1011" t="s">
        <v>633</v>
      </c>
      <c r="Q1011">
        <v>1</v>
      </c>
      <c r="W1011">
        <v>0</v>
      </c>
      <c r="X1011">
        <v>-360997674</v>
      </c>
      <c r="Y1011">
        <v>0.46079999999999999</v>
      </c>
      <c r="AA1011">
        <v>0</v>
      </c>
      <c r="AB1011">
        <v>54.76</v>
      </c>
      <c r="AC1011">
        <v>11.6</v>
      </c>
      <c r="AD1011">
        <v>0</v>
      </c>
      <c r="AE1011">
        <v>0</v>
      </c>
      <c r="AF1011">
        <v>54.76</v>
      </c>
      <c r="AG1011">
        <v>11.6</v>
      </c>
      <c r="AH1011">
        <v>0</v>
      </c>
      <c r="AI1011">
        <v>1</v>
      </c>
      <c r="AJ1011">
        <v>1</v>
      </c>
      <c r="AK1011">
        <v>1</v>
      </c>
      <c r="AL1011">
        <v>1</v>
      </c>
      <c r="AN1011">
        <v>0</v>
      </c>
      <c r="AO1011">
        <v>1</v>
      </c>
      <c r="AP1011">
        <v>1</v>
      </c>
      <c r="AQ1011">
        <v>0</v>
      </c>
      <c r="AR1011">
        <v>0</v>
      </c>
      <c r="AS1011" t="s">
        <v>3</v>
      </c>
      <c r="AT1011">
        <v>0.24</v>
      </c>
      <c r="AU1011" t="s">
        <v>75</v>
      </c>
      <c r="AV1011">
        <v>0</v>
      </c>
      <c r="AW1011">
        <v>2</v>
      </c>
      <c r="AX1011">
        <v>76149460</v>
      </c>
      <c r="AY1011">
        <v>1</v>
      </c>
      <c r="AZ1011">
        <v>0</v>
      </c>
      <c r="BA1011">
        <v>1029</v>
      </c>
      <c r="BB1011">
        <v>0</v>
      </c>
      <c r="BC1011">
        <v>0</v>
      </c>
      <c r="BD1011">
        <v>0</v>
      </c>
      <c r="BE1011">
        <v>0</v>
      </c>
      <c r="BF1011">
        <v>0</v>
      </c>
      <c r="BG1011">
        <v>0</v>
      </c>
      <c r="BH1011">
        <v>0</v>
      </c>
      <c r="BI1011">
        <v>0</v>
      </c>
      <c r="BJ1011">
        <v>0</v>
      </c>
      <c r="BK1011">
        <v>0</v>
      </c>
      <c r="BL1011">
        <v>0</v>
      </c>
      <c r="BM1011">
        <v>0</v>
      </c>
      <c r="BN1011">
        <v>0</v>
      </c>
      <c r="BO1011">
        <v>0</v>
      </c>
      <c r="BP1011">
        <v>0</v>
      </c>
      <c r="BQ1011">
        <v>0</v>
      </c>
      <c r="BR1011">
        <v>0</v>
      </c>
      <c r="BS1011">
        <v>0</v>
      </c>
      <c r="BT1011">
        <v>0</v>
      </c>
      <c r="BU1011">
        <v>0</v>
      </c>
      <c r="BV1011">
        <v>0</v>
      </c>
      <c r="BW1011">
        <v>0</v>
      </c>
      <c r="CX1011">
        <f>Y1011*Source!I378</f>
        <v>88.473600000000005</v>
      </c>
      <c r="CY1011">
        <f>AB1011</f>
        <v>54.76</v>
      </c>
      <c r="CZ1011">
        <f>AF1011</f>
        <v>54.76</v>
      </c>
      <c r="DA1011">
        <f>AJ1011</f>
        <v>1</v>
      </c>
      <c r="DB1011">
        <f>ROUND((ROUND(AT1011*CZ1011,2)*1.2*1.6),6)</f>
        <v>25.2288</v>
      </c>
      <c r="DC1011">
        <f>ROUND((ROUND(AT1011*AG1011,2)*1.2*1.6),6)</f>
        <v>5.3376000000000001</v>
      </c>
    </row>
    <row r="1012" spans="1:107" x14ac:dyDescent="0.2">
      <c r="A1012">
        <f>ROW(Source!A378)</f>
        <v>378</v>
      </c>
      <c r="B1012">
        <v>76147896</v>
      </c>
      <c r="C1012">
        <v>76149447</v>
      </c>
      <c r="D1012">
        <v>48903623</v>
      </c>
      <c r="E1012">
        <v>1</v>
      </c>
      <c r="F1012">
        <v>1</v>
      </c>
      <c r="G1012">
        <v>1</v>
      </c>
      <c r="H1012">
        <v>3</v>
      </c>
      <c r="I1012" t="s">
        <v>996</v>
      </c>
      <c r="J1012" t="s">
        <v>997</v>
      </c>
      <c r="K1012" t="s">
        <v>998</v>
      </c>
      <c r="L1012">
        <v>1301</v>
      </c>
      <c r="N1012">
        <v>1003</v>
      </c>
      <c r="O1012" t="s">
        <v>57</v>
      </c>
      <c r="P1012" t="s">
        <v>57</v>
      </c>
      <c r="Q1012">
        <v>1</v>
      </c>
      <c r="W1012">
        <v>0</v>
      </c>
      <c r="X1012">
        <v>2019463139</v>
      </c>
      <c r="Y1012">
        <v>0.6</v>
      </c>
      <c r="AA1012">
        <v>58.2</v>
      </c>
      <c r="AB1012">
        <v>0</v>
      </c>
      <c r="AC1012">
        <v>0</v>
      </c>
      <c r="AD1012">
        <v>0</v>
      </c>
      <c r="AE1012">
        <v>58.2</v>
      </c>
      <c r="AF1012">
        <v>0</v>
      </c>
      <c r="AG1012">
        <v>0</v>
      </c>
      <c r="AH1012">
        <v>0</v>
      </c>
      <c r="AI1012">
        <v>1</v>
      </c>
      <c r="AJ1012">
        <v>1</v>
      </c>
      <c r="AK1012">
        <v>1</v>
      </c>
      <c r="AL1012">
        <v>1</v>
      </c>
      <c r="AN1012">
        <v>0</v>
      </c>
      <c r="AO1012">
        <v>1</v>
      </c>
      <c r="AP1012">
        <v>0</v>
      </c>
      <c r="AQ1012">
        <v>0</v>
      </c>
      <c r="AR1012">
        <v>0</v>
      </c>
      <c r="AS1012" t="s">
        <v>3</v>
      </c>
      <c r="AT1012">
        <v>0.6</v>
      </c>
      <c r="AU1012" t="s">
        <v>3</v>
      </c>
      <c r="AV1012">
        <v>0</v>
      </c>
      <c r="AW1012">
        <v>2</v>
      </c>
      <c r="AX1012">
        <v>76149461</v>
      </c>
      <c r="AY1012">
        <v>1</v>
      </c>
      <c r="AZ1012">
        <v>0</v>
      </c>
      <c r="BA1012">
        <v>1030</v>
      </c>
      <c r="BB1012">
        <v>0</v>
      </c>
      <c r="BC1012">
        <v>0</v>
      </c>
      <c r="BD1012">
        <v>0</v>
      </c>
      <c r="BE1012">
        <v>0</v>
      </c>
      <c r="BF1012">
        <v>0</v>
      </c>
      <c r="BG1012">
        <v>0</v>
      </c>
      <c r="BH1012">
        <v>0</v>
      </c>
      <c r="BI1012">
        <v>0</v>
      </c>
      <c r="BJ1012">
        <v>0</v>
      </c>
      <c r="BK1012">
        <v>0</v>
      </c>
      <c r="BL1012">
        <v>0</v>
      </c>
      <c r="BM1012">
        <v>0</v>
      </c>
      <c r="BN1012">
        <v>0</v>
      </c>
      <c r="BO1012">
        <v>0</v>
      </c>
      <c r="BP1012">
        <v>0</v>
      </c>
      <c r="BQ1012">
        <v>0</v>
      </c>
      <c r="BR1012">
        <v>0</v>
      </c>
      <c r="BS1012">
        <v>0</v>
      </c>
      <c r="BT1012">
        <v>0</v>
      </c>
      <c r="BU1012">
        <v>0</v>
      </c>
      <c r="BV1012">
        <v>0</v>
      </c>
      <c r="BW1012">
        <v>0</v>
      </c>
      <c r="CX1012">
        <f>Y1012*Source!I378</f>
        <v>115.19999999999999</v>
      </c>
      <c r="CY1012">
        <f>AA1012</f>
        <v>58.2</v>
      </c>
      <c r="CZ1012">
        <f>AE1012</f>
        <v>58.2</v>
      </c>
      <c r="DA1012">
        <f>AI1012</f>
        <v>1</v>
      </c>
      <c r="DB1012">
        <f>ROUND(ROUND(AT1012*CZ1012,2),6)</f>
        <v>34.92</v>
      </c>
      <c r="DC1012">
        <f>ROUND(ROUND(AT1012*AG1012,2),6)</f>
        <v>0</v>
      </c>
    </row>
    <row r="1013" spans="1:107" x14ac:dyDescent="0.2">
      <c r="A1013">
        <f>ROW(Source!A378)</f>
        <v>378</v>
      </c>
      <c r="B1013">
        <v>76147896</v>
      </c>
      <c r="C1013">
        <v>76149447</v>
      </c>
      <c r="D1013">
        <v>48900495</v>
      </c>
      <c r="E1013">
        <v>1</v>
      </c>
      <c r="F1013">
        <v>1</v>
      </c>
      <c r="G1013">
        <v>1</v>
      </c>
      <c r="H1013">
        <v>3</v>
      </c>
      <c r="I1013" t="s">
        <v>711</v>
      </c>
      <c r="J1013" t="s">
        <v>712</v>
      </c>
      <c r="K1013" t="s">
        <v>713</v>
      </c>
      <c r="L1013">
        <v>1346</v>
      </c>
      <c r="N1013">
        <v>1009</v>
      </c>
      <c r="O1013" t="s">
        <v>414</v>
      </c>
      <c r="P1013" t="s">
        <v>414</v>
      </c>
      <c r="Q1013">
        <v>1</v>
      </c>
      <c r="W1013">
        <v>0</v>
      </c>
      <c r="X1013">
        <v>1918055629</v>
      </c>
      <c r="Y1013">
        <v>2.3E-2</v>
      </c>
      <c r="AA1013">
        <v>6.09</v>
      </c>
      <c r="AB1013">
        <v>0</v>
      </c>
      <c r="AC1013">
        <v>0</v>
      </c>
      <c r="AD1013">
        <v>0</v>
      </c>
      <c r="AE1013">
        <v>6.09</v>
      </c>
      <c r="AF1013">
        <v>0</v>
      </c>
      <c r="AG1013">
        <v>0</v>
      </c>
      <c r="AH1013">
        <v>0</v>
      </c>
      <c r="AI1013">
        <v>1</v>
      </c>
      <c r="AJ1013">
        <v>1</v>
      </c>
      <c r="AK1013">
        <v>1</v>
      </c>
      <c r="AL1013">
        <v>1</v>
      </c>
      <c r="AN1013">
        <v>0</v>
      </c>
      <c r="AO1013">
        <v>1</v>
      </c>
      <c r="AP1013">
        <v>0</v>
      </c>
      <c r="AQ1013">
        <v>0</v>
      </c>
      <c r="AR1013">
        <v>0</v>
      </c>
      <c r="AS1013" t="s">
        <v>3</v>
      </c>
      <c r="AT1013">
        <v>2.3E-2</v>
      </c>
      <c r="AU1013" t="s">
        <v>3</v>
      </c>
      <c r="AV1013">
        <v>0</v>
      </c>
      <c r="AW1013">
        <v>2</v>
      </c>
      <c r="AX1013">
        <v>76149462</v>
      </c>
      <c r="AY1013">
        <v>1</v>
      </c>
      <c r="AZ1013">
        <v>0</v>
      </c>
      <c r="BA1013">
        <v>1031</v>
      </c>
      <c r="BB1013">
        <v>0</v>
      </c>
      <c r="BC1013">
        <v>0</v>
      </c>
      <c r="BD1013">
        <v>0</v>
      </c>
      <c r="BE1013">
        <v>0</v>
      </c>
      <c r="BF1013">
        <v>0</v>
      </c>
      <c r="BG1013">
        <v>0</v>
      </c>
      <c r="BH1013">
        <v>0</v>
      </c>
      <c r="BI1013">
        <v>0</v>
      </c>
      <c r="BJ1013">
        <v>0</v>
      </c>
      <c r="BK1013">
        <v>0</v>
      </c>
      <c r="BL1013">
        <v>0</v>
      </c>
      <c r="BM1013">
        <v>0</v>
      </c>
      <c r="BN1013">
        <v>0</v>
      </c>
      <c r="BO1013">
        <v>0</v>
      </c>
      <c r="BP1013">
        <v>0</v>
      </c>
      <c r="BQ1013">
        <v>0</v>
      </c>
      <c r="BR1013">
        <v>0</v>
      </c>
      <c r="BS1013">
        <v>0</v>
      </c>
      <c r="BT1013">
        <v>0</v>
      </c>
      <c r="BU1013">
        <v>0</v>
      </c>
      <c r="BV1013">
        <v>0</v>
      </c>
      <c r="BW1013">
        <v>0</v>
      </c>
      <c r="CX1013">
        <f>Y1013*Source!I378</f>
        <v>4.4160000000000004</v>
      </c>
      <c r="CY1013">
        <f>AA1013</f>
        <v>6.09</v>
      </c>
      <c r="CZ1013">
        <f>AE1013</f>
        <v>6.09</v>
      </c>
      <c r="DA1013">
        <f>AI1013</f>
        <v>1</v>
      </c>
      <c r="DB1013">
        <f>ROUND(ROUND(AT1013*CZ1013,2),6)</f>
        <v>0.14000000000000001</v>
      </c>
      <c r="DC1013">
        <f>ROUND(ROUND(AT1013*AG1013,2),6)</f>
        <v>0</v>
      </c>
    </row>
    <row r="1014" spans="1:107" x14ac:dyDescent="0.2">
      <c r="A1014">
        <f>ROW(Source!A378)</f>
        <v>378</v>
      </c>
      <c r="B1014">
        <v>76147896</v>
      </c>
      <c r="C1014">
        <v>76149447</v>
      </c>
      <c r="D1014">
        <v>48915550</v>
      </c>
      <c r="E1014">
        <v>1</v>
      </c>
      <c r="F1014">
        <v>1</v>
      </c>
      <c r="G1014">
        <v>1</v>
      </c>
      <c r="H1014">
        <v>3</v>
      </c>
      <c r="I1014" t="s">
        <v>999</v>
      </c>
      <c r="J1014" t="s">
        <v>1000</v>
      </c>
      <c r="K1014" t="s">
        <v>1001</v>
      </c>
      <c r="L1014">
        <v>1346</v>
      </c>
      <c r="N1014">
        <v>1009</v>
      </c>
      <c r="O1014" t="s">
        <v>414</v>
      </c>
      <c r="P1014" t="s">
        <v>414</v>
      </c>
      <c r="Q1014">
        <v>1</v>
      </c>
      <c r="W1014">
        <v>0</v>
      </c>
      <c r="X1014">
        <v>1180281685</v>
      </c>
      <c r="Y1014">
        <v>0.02</v>
      </c>
      <c r="AA1014">
        <v>40.33</v>
      </c>
      <c r="AB1014">
        <v>0</v>
      </c>
      <c r="AC1014">
        <v>0</v>
      </c>
      <c r="AD1014">
        <v>0</v>
      </c>
      <c r="AE1014">
        <v>40.33</v>
      </c>
      <c r="AF1014">
        <v>0</v>
      </c>
      <c r="AG1014">
        <v>0</v>
      </c>
      <c r="AH1014">
        <v>0</v>
      </c>
      <c r="AI1014">
        <v>1</v>
      </c>
      <c r="AJ1014">
        <v>1</v>
      </c>
      <c r="AK1014">
        <v>1</v>
      </c>
      <c r="AL1014">
        <v>1</v>
      </c>
      <c r="AN1014">
        <v>0</v>
      </c>
      <c r="AO1014">
        <v>1</v>
      </c>
      <c r="AP1014">
        <v>0</v>
      </c>
      <c r="AQ1014">
        <v>0</v>
      </c>
      <c r="AR1014">
        <v>0</v>
      </c>
      <c r="AS1014" t="s">
        <v>3</v>
      </c>
      <c r="AT1014">
        <v>0.02</v>
      </c>
      <c r="AU1014" t="s">
        <v>3</v>
      </c>
      <c r="AV1014">
        <v>0</v>
      </c>
      <c r="AW1014">
        <v>2</v>
      </c>
      <c r="AX1014">
        <v>76149463</v>
      </c>
      <c r="AY1014">
        <v>1</v>
      </c>
      <c r="AZ1014">
        <v>0</v>
      </c>
      <c r="BA1014">
        <v>1032</v>
      </c>
      <c r="BB1014">
        <v>0</v>
      </c>
      <c r="BC1014">
        <v>0</v>
      </c>
      <c r="BD1014">
        <v>0</v>
      </c>
      <c r="BE1014">
        <v>0</v>
      </c>
      <c r="BF1014">
        <v>0</v>
      </c>
      <c r="BG1014">
        <v>0</v>
      </c>
      <c r="BH1014">
        <v>0</v>
      </c>
      <c r="BI1014">
        <v>0</v>
      </c>
      <c r="BJ1014">
        <v>0</v>
      </c>
      <c r="BK1014">
        <v>0</v>
      </c>
      <c r="BL1014">
        <v>0</v>
      </c>
      <c r="BM1014">
        <v>0</v>
      </c>
      <c r="BN1014">
        <v>0</v>
      </c>
      <c r="BO1014">
        <v>0</v>
      </c>
      <c r="BP1014">
        <v>0</v>
      </c>
      <c r="BQ1014">
        <v>0</v>
      </c>
      <c r="BR1014">
        <v>0</v>
      </c>
      <c r="BS1014">
        <v>0</v>
      </c>
      <c r="BT1014">
        <v>0</v>
      </c>
      <c r="BU1014">
        <v>0</v>
      </c>
      <c r="BV1014">
        <v>0</v>
      </c>
      <c r="BW1014">
        <v>0</v>
      </c>
      <c r="CX1014">
        <f>Y1014*Source!I378</f>
        <v>3.84</v>
      </c>
      <c r="CY1014">
        <f>AA1014</f>
        <v>40.33</v>
      </c>
      <c r="CZ1014">
        <f>AE1014</f>
        <v>40.33</v>
      </c>
      <c r="DA1014">
        <f>AI1014</f>
        <v>1</v>
      </c>
      <c r="DB1014">
        <f>ROUND(ROUND(AT1014*CZ1014,2),6)</f>
        <v>0.81</v>
      </c>
      <c r="DC1014">
        <f>ROUND(ROUND(AT1014*AG1014,2),6)</f>
        <v>0</v>
      </c>
    </row>
    <row r="1015" spans="1:107" x14ac:dyDescent="0.2">
      <c r="A1015">
        <f>ROW(Source!A379)</f>
        <v>379</v>
      </c>
      <c r="B1015">
        <v>76147894</v>
      </c>
      <c r="C1015">
        <v>76149447</v>
      </c>
      <c r="D1015">
        <v>42096898</v>
      </c>
      <c r="E1015">
        <v>1</v>
      </c>
      <c r="F1015">
        <v>1</v>
      </c>
      <c r="G1015">
        <v>1</v>
      </c>
      <c r="H1015">
        <v>1</v>
      </c>
      <c r="I1015" t="s">
        <v>979</v>
      </c>
      <c r="J1015" t="s">
        <v>3</v>
      </c>
      <c r="K1015" t="s">
        <v>980</v>
      </c>
      <c r="L1015">
        <v>1369</v>
      </c>
      <c r="N1015">
        <v>1013</v>
      </c>
      <c r="O1015" t="s">
        <v>623</v>
      </c>
      <c r="P1015" t="s">
        <v>623</v>
      </c>
      <c r="Q1015">
        <v>1</v>
      </c>
      <c r="W1015">
        <v>0</v>
      </c>
      <c r="X1015">
        <v>1027046532</v>
      </c>
      <c r="Y1015">
        <v>0.92159999999999997</v>
      </c>
      <c r="AA1015">
        <v>0</v>
      </c>
      <c r="AB1015">
        <v>0</v>
      </c>
      <c r="AC1015">
        <v>0</v>
      </c>
      <c r="AD1015">
        <v>9.6199999999999992</v>
      </c>
      <c r="AE1015">
        <v>0</v>
      </c>
      <c r="AF1015">
        <v>0</v>
      </c>
      <c r="AG1015">
        <v>0</v>
      </c>
      <c r="AH1015">
        <v>9.6199999999999992</v>
      </c>
      <c r="AI1015">
        <v>1</v>
      </c>
      <c r="AJ1015">
        <v>1</v>
      </c>
      <c r="AK1015">
        <v>1</v>
      </c>
      <c r="AL1015">
        <v>1</v>
      </c>
      <c r="AN1015">
        <v>0</v>
      </c>
      <c r="AO1015">
        <v>1</v>
      </c>
      <c r="AP1015">
        <v>1</v>
      </c>
      <c r="AQ1015">
        <v>0</v>
      </c>
      <c r="AR1015">
        <v>0</v>
      </c>
      <c r="AS1015" t="s">
        <v>3</v>
      </c>
      <c r="AT1015">
        <v>0.48</v>
      </c>
      <c r="AU1015" t="s">
        <v>75</v>
      </c>
      <c r="AV1015">
        <v>1</v>
      </c>
      <c r="AW1015">
        <v>2</v>
      </c>
      <c r="AX1015">
        <v>76149456</v>
      </c>
      <c r="AY1015">
        <v>1</v>
      </c>
      <c r="AZ1015">
        <v>0</v>
      </c>
      <c r="BA1015">
        <v>1033</v>
      </c>
      <c r="BB1015">
        <v>0</v>
      </c>
      <c r="BC1015">
        <v>0</v>
      </c>
      <c r="BD1015">
        <v>0</v>
      </c>
      <c r="BE1015">
        <v>0</v>
      </c>
      <c r="BF1015">
        <v>0</v>
      </c>
      <c r="BG1015">
        <v>0</v>
      </c>
      <c r="BH1015">
        <v>0</v>
      </c>
      <c r="BI1015">
        <v>0</v>
      </c>
      <c r="BJ1015">
        <v>0</v>
      </c>
      <c r="BK1015">
        <v>0</v>
      </c>
      <c r="BL1015">
        <v>0</v>
      </c>
      <c r="BM1015">
        <v>0</v>
      </c>
      <c r="BN1015">
        <v>0</v>
      </c>
      <c r="BO1015">
        <v>0</v>
      </c>
      <c r="BP1015">
        <v>0</v>
      </c>
      <c r="BQ1015">
        <v>0</v>
      </c>
      <c r="BR1015">
        <v>0</v>
      </c>
      <c r="BS1015">
        <v>0</v>
      </c>
      <c r="BT1015">
        <v>0</v>
      </c>
      <c r="BU1015">
        <v>0</v>
      </c>
      <c r="BV1015">
        <v>0</v>
      </c>
      <c r="BW1015">
        <v>0</v>
      </c>
      <c r="CX1015">
        <f>Y1015*Source!I379</f>
        <v>176.94720000000001</v>
      </c>
      <c r="CY1015">
        <f>AD1015</f>
        <v>9.6199999999999992</v>
      </c>
      <c r="CZ1015">
        <f>AH1015</f>
        <v>9.6199999999999992</v>
      </c>
      <c r="DA1015">
        <f>AL1015</f>
        <v>1</v>
      </c>
      <c r="DB1015">
        <f>ROUND((ROUND(AT1015*CZ1015,2)*1.2*1.6),6)</f>
        <v>8.8704000000000001</v>
      </c>
      <c r="DC1015">
        <f>ROUND((ROUND(AT1015*AG1015,2)*1.2*1.6),6)</f>
        <v>0</v>
      </c>
    </row>
    <row r="1016" spans="1:107" x14ac:dyDescent="0.2">
      <c r="A1016">
        <f>ROW(Source!A379)</f>
        <v>379</v>
      </c>
      <c r="B1016">
        <v>76147894</v>
      </c>
      <c r="C1016">
        <v>76149447</v>
      </c>
      <c r="D1016">
        <v>121548</v>
      </c>
      <c r="E1016">
        <v>1</v>
      </c>
      <c r="F1016">
        <v>1</v>
      </c>
      <c r="G1016">
        <v>1</v>
      </c>
      <c r="H1016">
        <v>1</v>
      </c>
      <c r="I1016" t="s">
        <v>30</v>
      </c>
      <c r="J1016" t="s">
        <v>3</v>
      </c>
      <c r="K1016" t="s">
        <v>628</v>
      </c>
      <c r="L1016">
        <v>608254</v>
      </c>
      <c r="N1016">
        <v>1013</v>
      </c>
      <c r="O1016" t="s">
        <v>629</v>
      </c>
      <c r="P1016" t="s">
        <v>629</v>
      </c>
      <c r="Q1016">
        <v>1</v>
      </c>
      <c r="W1016">
        <v>0</v>
      </c>
      <c r="X1016">
        <v>-185737400</v>
      </c>
      <c r="Y1016">
        <v>0.46079999999999999</v>
      </c>
      <c r="AA1016">
        <v>0</v>
      </c>
      <c r="AB1016">
        <v>0</v>
      </c>
      <c r="AC1016">
        <v>0</v>
      </c>
      <c r="AD1016">
        <v>0</v>
      </c>
      <c r="AE1016">
        <v>0</v>
      </c>
      <c r="AF1016">
        <v>0</v>
      </c>
      <c r="AG1016">
        <v>0</v>
      </c>
      <c r="AH1016">
        <v>0</v>
      </c>
      <c r="AI1016">
        <v>1</v>
      </c>
      <c r="AJ1016">
        <v>1</v>
      </c>
      <c r="AK1016">
        <v>1</v>
      </c>
      <c r="AL1016">
        <v>1</v>
      </c>
      <c r="AN1016">
        <v>0</v>
      </c>
      <c r="AO1016">
        <v>1</v>
      </c>
      <c r="AP1016">
        <v>1</v>
      </c>
      <c r="AQ1016">
        <v>0</v>
      </c>
      <c r="AR1016">
        <v>0</v>
      </c>
      <c r="AS1016" t="s">
        <v>3</v>
      </c>
      <c r="AT1016">
        <v>0.24</v>
      </c>
      <c r="AU1016" t="s">
        <v>75</v>
      </c>
      <c r="AV1016">
        <v>2</v>
      </c>
      <c r="AW1016">
        <v>2</v>
      </c>
      <c r="AX1016">
        <v>76149457</v>
      </c>
      <c r="AY1016">
        <v>1</v>
      </c>
      <c r="AZ1016">
        <v>0</v>
      </c>
      <c r="BA1016">
        <v>1034</v>
      </c>
      <c r="BB1016">
        <v>0</v>
      </c>
      <c r="BC1016">
        <v>0</v>
      </c>
      <c r="BD1016">
        <v>0</v>
      </c>
      <c r="BE1016">
        <v>0</v>
      </c>
      <c r="BF1016">
        <v>0</v>
      </c>
      <c r="BG1016">
        <v>0</v>
      </c>
      <c r="BH1016">
        <v>0</v>
      </c>
      <c r="BI1016">
        <v>0</v>
      </c>
      <c r="BJ1016">
        <v>0</v>
      </c>
      <c r="BK1016">
        <v>0</v>
      </c>
      <c r="BL1016">
        <v>0</v>
      </c>
      <c r="BM1016">
        <v>0</v>
      </c>
      <c r="BN1016">
        <v>0</v>
      </c>
      <c r="BO1016">
        <v>0</v>
      </c>
      <c r="BP1016">
        <v>0</v>
      </c>
      <c r="BQ1016">
        <v>0</v>
      </c>
      <c r="BR1016">
        <v>0</v>
      </c>
      <c r="BS1016">
        <v>0</v>
      </c>
      <c r="BT1016">
        <v>0</v>
      </c>
      <c r="BU1016">
        <v>0</v>
      </c>
      <c r="BV1016">
        <v>0</v>
      </c>
      <c r="BW1016">
        <v>0</v>
      </c>
      <c r="CX1016">
        <f>Y1016*Source!I379</f>
        <v>88.473600000000005</v>
      </c>
      <c r="CY1016">
        <f>AD1016</f>
        <v>0</v>
      </c>
      <c r="CZ1016">
        <f>AH1016</f>
        <v>0</v>
      </c>
      <c r="DA1016">
        <f>AL1016</f>
        <v>1</v>
      </c>
      <c r="DB1016">
        <f>ROUND((ROUND(AT1016*CZ1016,2)*1.2*1.6),6)</f>
        <v>0</v>
      </c>
      <c r="DC1016">
        <f>ROUND((ROUND(AT1016*AG1016,2)*1.2*1.6),6)</f>
        <v>0</v>
      </c>
    </row>
    <row r="1017" spans="1:107" x14ac:dyDescent="0.2">
      <c r="A1017">
        <f>ROW(Source!A379)</f>
        <v>379</v>
      </c>
      <c r="B1017">
        <v>76147894</v>
      </c>
      <c r="C1017">
        <v>76149447</v>
      </c>
      <c r="D1017">
        <v>48975197</v>
      </c>
      <c r="E1017">
        <v>1</v>
      </c>
      <c r="F1017">
        <v>1</v>
      </c>
      <c r="G1017">
        <v>1</v>
      </c>
      <c r="H1017">
        <v>2</v>
      </c>
      <c r="I1017" t="s">
        <v>987</v>
      </c>
      <c r="J1017" t="s">
        <v>988</v>
      </c>
      <c r="K1017" t="s">
        <v>989</v>
      </c>
      <c r="L1017">
        <v>1368</v>
      </c>
      <c r="N1017">
        <v>1011</v>
      </c>
      <c r="O1017" t="s">
        <v>633</v>
      </c>
      <c r="P1017" t="s">
        <v>633</v>
      </c>
      <c r="Q1017">
        <v>1</v>
      </c>
      <c r="W1017">
        <v>0</v>
      </c>
      <c r="X1017">
        <v>630705307</v>
      </c>
      <c r="Y1017">
        <v>0.46079999999999999</v>
      </c>
      <c r="AA1017">
        <v>0</v>
      </c>
      <c r="AB1017">
        <v>4.01</v>
      </c>
      <c r="AC1017">
        <v>0</v>
      </c>
      <c r="AD1017">
        <v>0</v>
      </c>
      <c r="AE1017">
        <v>0</v>
      </c>
      <c r="AF1017">
        <v>4.01</v>
      </c>
      <c r="AG1017">
        <v>0</v>
      </c>
      <c r="AH1017">
        <v>0</v>
      </c>
      <c r="AI1017">
        <v>1</v>
      </c>
      <c r="AJ1017">
        <v>1</v>
      </c>
      <c r="AK1017">
        <v>1</v>
      </c>
      <c r="AL1017">
        <v>1</v>
      </c>
      <c r="AN1017">
        <v>0</v>
      </c>
      <c r="AO1017">
        <v>1</v>
      </c>
      <c r="AP1017">
        <v>1</v>
      </c>
      <c r="AQ1017">
        <v>0</v>
      </c>
      <c r="AR1017">
        <v>0</v>
      </c>
      <c r="AS1017" t="s">
        <v>3</v>
      </c>
      <c r="AT1017">
        <v>0.24</v>
      </c>
      <c r="AU1017" t="s">
        <v>75</v>
      </c>
      <c r="AV1017">
        <v>0</v>
      </c>
      <c r="AW1017">
        <v>2</v>
      </c>
      <c r="AX1017">
        <v>76149458</v>
      </c>
      <c r="AY1017">
        <v>1</v>
      </c>
      <c r="AZ1017">
        <v>0</v>
      </c>
      <c r="BA1017">
        <v>1035</v>
      </c>
      <c r="BB1017">
        <v>0</v>
      </c>
      <c r="BC1017">
        <v>0</v>
      </c>
      <c r="BD1017">
        <v>0</v>
      </c>
      <c r="BE1017">
        <v>0</v>
      </c>
      <c r="BF1017">
        <v>0</v>
      </c>
      <c r="BG1017">
        <v>0</v>
      </c>
      <c r="BH1017">
        <v>0</v>
      </c>
      <c r="BI1017">
        <v>0</v>
      </c>
      <c r="BJ1017">
        <v>0</v>
      </c>
      <c r="BK1017">
        <v>0</v>
      </c>
      <c r="BL1017">
        <v>0</v>
      </c>
      <c r="BM1017">
        <v>0</v>
      </c>
      <c r="BN1017">
        <v>0</v>
      </c>
      <c r="BO1017">
        <v>0</v>
      </c>
      <c r="BP1017">
        <v>0</v>
      </c>
      <c r="BQ1017">
        <v>0</v>
      </c>
      <c r="BR1017">
        <v>0</v>
      </c>
      <c r="BS1017">
        <v>0</v>
      </c>
      <c r="BT1017">
        <v>0</v>
      </c>
      <c r="BU1017">
        <v>0</v>
      </c>
      <c r="BV1017">
        <v>0</v>
      </c>
      <c r="BW1017">
        <v>0</v>
      </c>
      <c r="CX1017">
        <f>Y1017*Source!I379</f>
        <v>88.473600000000005</v>
      </c>
      <c r="CY1017">
        <f>AB1017</f>
        <v>4.01</v>
      </c>
      <c r="CZ1017">
        <f>AF1017</f>
        <v>4.01</v>
      </c>
      <c r="DA1017">
        <f>AJ1017</f>
        <v>1</v>
      </c>
      <c r="DB1017">
        <f>ROUND((ROUND(AT1017*CZ1017,2)*1.2*1.6),6)</f>
        <v>1.8431999999999999</v>
      </c>
      <c r="DC1017">
        <f>ROUND((ROUND(AT1017*AG1017,2)*1.2*1.6),6)</f>
        <v>0</v>
      </c>
    </row>
    <row r="1018" spans="1:107" x14ac:dyDescent="0.2">
      <c r="A1018">
        <f>ROW(Source!A379)</f>
        <v>379</v>
      </c>
      <c r="B1018">
        <v>76147894</v>
      </c>
      <c r="C1018">
        <v>76149447</v>
      </c>
      <c r="D1018">
        <v>48976209</v>
      </c>
      <c r="E1018">
        <v>1</v>
      </c>
      <c r="F1018">
        <v>1</v>
      </c>
      <c r="G1018">
        <v>1</v>
      </c>
      <c r="H1018">
        <v>2</v>
      </c>
      <c r="I1018" t="s">
        <v>990</v>
      </c>
      <c r="J1018" t="s">
        <v>991</v>
      </c>
      <c r="K1018" t="s">
        <v>992</v>
      </c>
      <c r="L1018">
        <v>1368</v>
      </c>
      <c r="N1018">
        <v>1011</v>
      </c>
      <c r="O1018" t="s">
        <v>633</v>
      </c>
      <c r="P1018" t="s">
        <v>633</v>
      </c>
      <c r="Q1018">
        <v>1</v>
      </c>
      <c r="W1018">
        <v>0</v>
      </c>
      <c r="X1018">
        <v>-413865072</v>
      </c>
      <c r="Y1018">
        <v>9.6000000000000002E-2</v>
      </c>
      <c r="AA1018">
        <v>0</v>
      </c>
      <c r="AB1018">
        <v>3.5</v>
      </c>
      <c r="AC1018">
        <v>0</v>
      </c>
      <c r="AD1018">
        <v>0</v>
      </c>
      <c r="AE1018">
        <v>0</v>
      </c>
      <c r="AF1018">
        <v>3.5</v>
      </c>
      <c r="AG1018">
        <v>0</v>
      </c>
      <c r="AH1018">
        <v>0</v>
      </c>
      <c r="AI1018">
        <v>1</v>
      </c>
      <c r="AJ1018">
        <v>1</v>
      </c>
      <c r="AK1018">
        <v>1</v>
      </c>
      <c r="AL1018">
        <v>1</v>
      </c>
      <c r="AN1018">
        <v>0</v>
      </c>
      <c r="AO1018">
        <v>1</v>
      </c>
      <c r="AP1018">
        <v>1</v>
      </c>
      <c r="AQ1018">
        <v>0</v>
      </c>
      <c r="AR1018">
        <v>0</v>
      </c>
      <c r="AS1018" t="s">
        <v>3</v>
      </c>
      <c r="AT1018">
        <v>0.05</v>
      </c>
      <c r="AU1018" t="s">
        <v>75</v>
      </c>
      <c r="AV1018">
        <v>0</v>
      </c>
      <c r="AW1018">
        <v>2</v>
      </c>
      <c r="AX1018">
        <v>76149459</v>
      </c>
      <c r="AY1018">
        <v>1</v>
      </c>
      <c r="AZ1018">
        <v>0</v>
      </c>
      <c r="BA1018">
        <v>1036</v>
      </c>
      <c r="BB1018">
        <v>0</v>
      </c>
      <c r="BC1018">
        <v>0</v>
      </c>
      <c r="BD1018">
        <v>0</v>
      </c>
      <c r="BE1018">
        <v>0</v>
      </c>
      <c r="BF1018">
        <v>0</v>
      </c>
      <c r="BG1018">
        <v>0</v>
      </c>
      <c r="BH1018">
        <v>0</v>
      </c>
      <c r="BI1018">
        <v>0</v>
      </c>
      <c r="BJ1018">
        <v>0</v>
      </c>
      <c r="BK1018">
        <v>0</v>
      </c>
      <c r="BL1018">
        <v>0</v>
      </c>
      <c r="BM1018">
        <v>0</v>
      </c>
      <c r="BN1018">
        <v>0</v>
      </c>
      <c r="BO1018">
        <v>0</v>
      </c>
      <c r="BP1018">
        <v>0</v>
      </c>
      <c r="BQ1018">
        <v>0</v>
      </c>
      <c r="BR1018">
        <v>0</v>
      </c>
      <c r="BS1018">
        <v>0</v>
      </c>
      <c r="BT1018">
        <v>0</v>
      </c>
      <c r="BU1018">
        <v>0</v>
      </c>
      <c r="BV1018">
        <v>0</v>
      </c>
      <c r="BW1018">
        <v>0</v>
      </c>
      <c r="CX1018">
        <f>Y1018*Source!I379</f>
        <v>18.432000000000002</v>
      </c>
      <c r="CY1018">
        <f>AB1018</f>
        <v>3.5</v>
      </c>
      <c r="CZ1018">
        <f>AF1018</f>
        <v>3.5</v>
      </c>
      <c r="DA1018">
        <f>AJ1018</f>
        <v>1</v>
      </c>
      <c r="DB1018">
        <f>ROUND((ROUND(AT1018*CZ1018,2)*1.2*1.6),6)</f>
        <v>0.34560000000000002</v>
      </c>
      <c r="DC1018">
        <f>ROUND((ROUND(AT1018*AG1018,2)*1.2*1.6),6)</f>
        <v>0</v>
      </c>
    </row>
    <row r="1019" spans="1:107" x14ac:dyDescent="0.2">
      <c r="A1019">
        <f>ROW(Source!A379)</f>
        <v>379</v>
      </c>
      <c r="B1019">
        <v>76147894</v>
      </c>
      <c r="C1019">
        <v>76149447</v>
      </c>
      <c r="D1019">
        <v>48976285</v>
      </c>
      <c r="E1019">
        <v>1</v>
      </c>
      <c r="F1019">
        <v>1</v>
      </c>
      <c r="G1019">
        <v>1</v>
      </c>
      <c r="H1019">
        <v>2</v>
      </c>
      <c r="I1019" t="s">
        <v>993</v>
      </c>
      <c r="J1019" t="s">
        <v>994</v>
      </c>
      <c r="K1019" t="s">
        <v>995</v>
      </c>
      <c r="L1019">
        <v>1368</v>
      </c>
      <c r="N1019">
        <v>1011</v>
      </c>
      <c r="O1019" t="s">
        <v>633</v>
      </c>
      <c r="P1019" t="s">
        <v>633</v>
      </c>
      <c r="Q1019">
        <v>1</v>
      </c>
      <c r="W1019">
        <v>0</v>
      </c>
      <c r="X1019">
        <v>-360997674</v>
      </c>
      <c r="Y1019">
        <v>0.46079999999999999</v>
      </c>
      <c r="AA1019">
        <v>0</v>
      </c>
      <c r="AB1019">
        <v>54.76</v>
      </c>
      <c r="AC1019">
        <v>11.6</v>
      </c>
      <c r="AD1019">
        <v>0</v>
      </c>
      <c r="AE1019">
        <v>0</v>
      </c>
      <c r="AF1019">
        <v>54.76</v>
      </c>
      <c r="AG1019">
        <v>11.6</v>
      </c>
      <c r="AH1019">
        <v>0</v>
      </c>
      <c r="AI1019">
        <v>1</v>
      </c>
      <c r="AJ1019">
        <v>1</v>
      </c>
      <c r="AK1019">
        <v>1</v>
      </c>
      <c r="AL1019">
        <v>1</v>
      </c>
      <c r="AN1019">
        <v>0</v>
      </c>
      <c r="AO1019">
        <v>1</v>
      </c>
      <c r="AP1019">
        <v>1</v>
      </c>
      <c r="AQ1019">
        <v>0</v>
      </c>
      <c r="AR1019">
        <v>0</v>
      </c>
      <c r="AS1019" t="s">
        <v>3</v>
      </c>
      <c r="AT1019">
        <v>0.24</v>
      </c>
      <c r="AU1019" t="s">
        <v>75</v>
      </c>
      <c r="AV1019">
        <v>0</v>
      </c>
      <c r="AW1019">
        <v>2</v>
      </c>
      <c r="AX1019">
        <v>76149460</v>
      </c>
      <c r="AY1019">
        <v>1</v>
      </c>
      <c r="AZ1019">
        <v>0</v>
      </c>
      <c r="BA1019">
        <v>1037</v>
      </c>
      <c r="BB1019">
        <v>0</v>
      </c>
      <c r="BC1019">
        <v>0</v>
      </c>
      <c r="BD1019">
        <v>0</v>
      </c>
      <c r="BE1019">
        <v>0</v>
      </c>
      <c r="BF1019">
        <v>0</v>
      </c>
      <c r="BG1019">
        <v>0</v>
      </c>
      <c r="BH1019">
        <v>0</v>
      </c>
      <c r="BI1019">
        <v>0</v>
      </c>
      <c r="BJ1019">
        <v>0</v>
      </c>
      <c r="BK1019">
        <v>0</v>
      </c>
      <c r="BL1019">
        <v>0</v>
      </c>
      <c r="BM1019">
        <v>0</v>
      </c>
      <c r="BN1019">
        <v>0</v>
      </c>
      <c r="BO1019">
        <v>0</v>
      </c>
      <c r="BP1019">
        <v>0</v>
      </c>
      <c r="BQ1019">
        <v>0</v>
      </c>
      <c r="BR1019">
        <v>0</v>
      </c>
      <c r="BS1019">
        <v>0</v>
      </c>
      <c r="BT1019">
        <v>0</v>
      </c>
      <c r="BU1019">
        <v>0</v>
      </c>
      <c r="BV1019">
        <v>0</v>
      </c>
      <c r="BW1019">
        <v>0</v>
      </c>
      <c r="CX1019">
        <f>Y1019*Source!I379</f>
        <v>88.473600000000005</v>
      </c>
      <c r="CY1019">
        <f>AB1019</f>
        <v>54.76</v>
      </c>
      <c r="CZ1019">
        <f>AF1019</f>
        <v>54.76</v>
      </c>
      <c r="DA1019">
        <f>AJ1019</f>
        <v>1</v>
      </c>
      <c r="DB1019">
        <f>ROUND((ROUND(AT1019*CZ1019,2)*1.2*1.6),6)</f>
        <v>25.2288</v>
      </c>
      <c r="DC1019">
        <f>ROUND((ROUND(AT1019*AG1019,2)*1.2*1.6),6)</f>
        <v>5.3376000000000001</v>
      </c>
    </row>
    <row r="1020" spans="1:107" x14ac:dyDescent="0.2">
      <c r="A1020">
        <f>ROW(Source!A379)</f>
        <v>379</v>
      </c>
      <c r="B1020">
        <v>76147894</v>
      </c>
      <c r="C1020">
        <v>76149447</v>
      </c>
      <c r="D1020">
        <v>48903623</v>
      </c>
      <c r="E1020">
        <v>1</v>
      </c>
      <c r="F1020">
        <v>1</v>
      </c>
      <c r="G1020">
        <v>1</v>
      </c>
      <c r="H1020">
        <v>3</v>
      </c>
      <c r="I1020" t="s">
        <v>996</v>
      </c>
      <c r="J1020" t="s">
        <v>997</v>
      </c>
      <c r="K1020" t="s">
        <v>998</v>
      </c>
      <c r="L1020">
        <v>1301</v>
      </c>
      <c r="N1020">
        <v>1003</v>
      </c>
      <c r="O1020" t="s">
        <v>57</v>
      </c>
      <c r="P1020" t="s">
        <v>57</v>
      </c>
      <c r="Q1020">
        <v>1</v>
      </c>
      <c r="W1020">
        <v>0</v>
      </c>
      <c r="X1020">
        <v>2019463139</v>
      </c>
      <c r="Y1020">
        <v>0.6</v>
      </c>
      <c r="AA1020">
        <v>58.2</v>
      </c>
      <c r="AB1020">
        <v>0</v>
      </c>
      <c r="AC1020">
        <v>0</v>
      </c>
      <c r="AD1020">
        <v>0</v>
      </c>
      <c r="AE1020">
        <v>58.2</v>
      </c>
      <c r="AF1020">
        <v>0</v>
      </c>
      <c r="AG1020">
        <v>0</v>
      </c>
      <c r="AH1020">
        <v>0</v>
      </c>
      <c r="AI1020">
        <v>1</v>
      </c>
      <c r="AJ1020">
        <v>1</v>
      </c>
      <c r="AK1020">
        <v>1</v>
      </c>
      <c r="AL1020">
        <v>1</v>
      </c>
      <c r="AN1020">
        <v>0</v>
      </c>
      <c r="AO1020">
        <v>1</v>
      </c>
      <c r="AP1020">
        <v>0</v>
      </c>
      <c r="AQ1020">
        <v>0</v>
      </c>
      <c r="AR1020">
        <v>0</v>
      </c>
      <c r="AS1020" t="s">
        <v>3</v>
      </c>
      <c r="AT1020">
        <v>0.6</v>
      </c>
      <c r="AU1020" t="s">
        <v>3</v>
      </c>
      <c r="AV1020">
        <v>0</v>
      </c>
      <c r="AW1020">
        <v>2</v>
      </c>
      <c r="AX1020">
        <v>76149461</v>
      </c>
      <c r="AY1020">
        <v>1</v>
      </c>
      <c r="AZ1020">
        <v>0</v>
      </c>
      <c r="BA1020">
        <v>1038</v>
      </c>
      <c r="BB1020">
        <v>0</v>
      </c>
      <c r="BC1020">
        <v>0</v>
      </c>
      <c r="BD1020">
        <v>0</v>
      </c>
      <c r="BE1020">
        <v>0</v>
      </c>
      <c r="BF1020">
        <v>0</v>
      </c>
      <c r="BG1020">
        <v>0</v>
      </c>
      <c r="BH1020">
        <v>0</v>
      </c>
      <c r="BI1020">
        <v>0</v>
      </c>
      <c r="BJ1020">
        <v>0</v>
      </c>
      <c r="BK1020">
        <v>0</v>
      </c>
      <c r="BL1020">
        <v>0</v>
      </c>
      <c r="BM1020">
        <v>0</v>
      </c>
      <c r="BN1020">
        <v>0</v>
      </c>
      <c r="BO1020">
        <v>0</v>
      </c>
      <c r="BP1020">
        <v>0</v>
      </c>
      <c r="BQ1020">
        <v>0</v>
      </c>
      <c r="BR1020">
        <v>0</v>
      </c>
      <c r="BS1020">
        <v>0</v>
      </c>
      <c r="BT1020">
        <v>0</v>
      </c>
      <c r="BU1020">
        <v>0</v>
      </c>
      <c r="BV1020">
        <v>0</v>
      </c>
      <c r="BW1020">
        <v>0</v>
      </c>
      <c r="CX1020">
        <f>Y1020*Source!I379</f>
        <v>115.19999999999999</v>
      </c>
      <c r="CY1020">
        <f>AA1020</f>
        <v>58.2</v>
      </c>
      <c r="CZ1020">
        <f>AE1020</f>
        <v>58.2</v>
      </c>
      <c r="DA1020">
        <f>AI1020</f>
        <v>1</v>
      </c>
      <c r="DB1020">
        <f>ROUND(ROUND(AT1020*CZ1020,2),6)</f>
        <v>34.92</v>
      </c>
      <c r="DC1020">
        <f>ROUND(ROUND(AT1020*AG1020,2),6)</f>
        <v>0</v>
      </c>
    </row>
    <row r="1021" spans="1:107" x14ac:dyDescent="0.2">
      <c r="A1021">
        <f>ROW(Source!A379)</f>
        <v>379</v>
      </c>
      <c r="B1021">
        <v>76147894</v>
      </c>
      <c r="C1021">
        <v>76149447</v>
      </c>
      <c r="D1021">
        <v>48900495</v>
      </c>
      <c r="E1021">
        <v>1</v>
      </c>
      <c r="F1021">
        <v>1</v>
      </c>
      <c r="G1021">
        <v>1</v>
      </c>
      <c r="H1021">
        <v>3</v>
      </c>
      <c r="I1021" t="s">
        <v>711</v>
      </c>
      <c r="J1021" t="s">
        <v>712</v>
      </c>
      <c r="K1021" t="s">
        <v>713</v>
      </c>
      <c r="L1021">
        <v>1346</v>
      </c>
      <c r="N1021">
        <v>1009</v>
      </c>
      <c r="O1021" t="s">
        <v>414</v>
      </c>
      <c r="P1021" t="s">
        <v>414</v>
      </c>
      <c r="Q1021">
        <v>1</v>
      </c>
      <c r="W1021">
        <v>0</v>
      </c>
      <c r="X1021">
        <v>1918055629</v>
      </c>
      <c r="Y1021">
        <v>2.3E-2</v>
      </c>
      <c r="AA1021">
        <v>6.09</v>
      </c>
      <c r="AB1021">
        <v>0</v>
      </c>
      <c r="AC1021">
        <v>0</v>
      </c>
      <c r="AD1021">
        <v>0</v>
      </c>
      <c r="AE1021">
        <v>6.09</v>
      </c>
      <c r="AF1021">
        <v>0</v>
      </c>
      <c r="AG1021">
        <v>0</v>
      </c>
      <c r="AH1021">
        <v>0</v>
      </c>
      <c r="AI1021">
        <v>1</v>
      </c>
      <c r="AJ1021">
        <v>1</v>
      </c>
      <c r="AK1021">
        <v>1</v>
      </c>
      <c r="AL1021">
        <v>1</v>
      </c>
      <c r="AN1021">
        <v>0</v>
      </c>
      <c r="AO1021">
        <v>1</v>
      </c>
      <c r="AP1021">
        <v>0</v>
      </c>
      <c r="AQ1021">
        <v>0</v>
      </c>
      <c r="AR1021">
        <v>0</v>
      </c>
      <c r="AS1021" t="s">
        <v>3</v>
      </c>
      <c r="AT1021">
        <v>2.3E-2</v>
      </c>
      <c r="AU1021" t="s">
        <v>3</v>
      </c>
      <c r="AV1021">
        <v>0</v>
      </c>
      <c r="AW1021">
        <v>2</v>
      </c>
      <c r="AX1021">
        <v>76149462</v>
      </c>
      <c r="AY1021">
        <v>1</v>
      </c>
      <c r="AZ1021">
        <v>0</v>
      </c>
      <c r="BA1021">
        <v>1039</v>
      </c>
      <c r="BB1021">
        <v>0</v>
      </c>
      <c r="BC1021">
        <v>0</v>
      </c>
      <c r="BD1021">
        <v>0</v>
      </c>
      <c r="BE1021">
        <v>0</v>
      </c>
      <c r="BF1021">
        <v>0</v>
      </c>
      <c r="BG1021">
        <v>0</v>
      </c>
      <c r="BH1021">
        <v>0</v>
      </c>
      <c r="BI1021">
        <v>0</v>
      </c>
      <c r="BJ1021">
        <v>0</v>
      </c>
      <c r="BK1021">
        <v>0</v>
      </c>
      <c r="BL1021">
        <v>0</v>
      </c>
      <c r="BM1021">
        <v>0</v>
      </c>
      <c r="BN1021">
        <v>0</v>
      </c>
      <c r="BO1021">
        <v>0</v>
      </c>
      <c r="BP1021">
        <v>0</v>
      </c>
      <c r="BQ1021">
        <v>0</v>
      </c>
      <c r="BR1021">
        <v>0</v>
      </c>
      <c r="BS1021">
        <v>0</v>
      </c>
      <c r="BT1021">
        <v>0</v>
      </c>
      <c r="BU1021">
        <v>0</v>
      </c>
      <c r="BV1021">
        <v>0</v>
      </c>
      <c r="BW1021">
        <v>0</v>
      </c>
      <c r="CX1021">
        <f>Y1021*Source!I379</f>
        <v>4.4160000000000004</v>
      </c>
      <c r="CY1021">
        <f>AA1021</f>
        <v>6.09</v>
      </c>
      <c r="CZ1021">
        <f>AE1021</f>
        <v>6.09</v>
      </c>
      <c r="DA1021">
        <f>AI1021</f>
        <v>1</v>
      </c>
      <c r="DB1021">
        <f>ROUND(ROUND(AT1021*CZ1021,2),6)</f>
        <v>0.14000000000000001</v>
      </c>
      <c r="DC1021">
        <f>ROUND(ROUND(AT1021*AG1021,2),6)</f>
        <v>0</v>
      </c>
    </row>
    <row r="1022" spans="1:107" x14ac:dyDescent="0.2">
      <c r="A1022">
        <f>ROW(Source!A379)</f>
        <v>379</v>
      </c>
      <c r="B1022">
        <v>76147894</v>
      </c>
      <c r="C1022">
        <v>76149447</v>
      </c>
      <c r="D1022">
        <v>48915550</v>
      </c>
      <c r="E1022">
        <v>1</v>
      </c>
      <c r="F1022">
        <v>1</v>
      </c>
      <c r="G1022">
        <v>1</v>
      </c>
      <c r="H1022">
        <v>3</v>
      </c>
      <c r="I1022" t="s">
        <v>999</v>
      </c>
      <c r="J1022" t="s">
        <v>1000</v>
      </c>
      <c r="K1022" t="s">
        <v>1001</v>
      </c>
      <c r="L1022">
        <v>1346</v>
      </c>
      <c r="N1022">
        <v>1009</v>
      </c>
      <c r="O1022" t="s">
        <v>414</v>
      </c>
      <c r="P1022" t="s">
        <v>414</v>
      </c>
      <c r="Q1022">
        <v>1</v>
      </c>
      <c r="W1022">
        <v>0</v>
      </c>
      <c r="X1022">
        <v>1180281685</v>
      </c>
      <c r="Y1022">
        <v>0.02</v>
      </c>
      <c r="AA1022">
        <v>40.33</v>
      </c>
      <c r="AB1022">
        <v>0</v>
      </c>
      <c r="AC1022">
        <v>0</v>
      </c>
      <c r="AD1022">
        <v>0</v>
      </c>
      <c r="AE1022">
        <v>40.33</v>
      </c>
      <c r="AF1022">
        <v>0</v>
      </c>
      <c r="AG1022">
        <v>0</v>
      </c>
      <c r="AH1022">
        <v>0</v>
      </c>
      <c r="AI1022">
        <v>1</v>
      </c>
      <c r="AJ1022">
        <v>1</v>
      </c>
      <c r="AK1022">
        <v>1</v>
      </c>
      <c r="AL1022">
        <v>1</v>
      </c>
      <c r="AN1022">
        <v>0</v>
      </c>
      <c r="AO1022">
        <v>1</v>
      </c>
      <c r="AP1022">
        <v>0</v>
      </c>
      <c r="AQ1022">
        <v>0</v>
      </c>
      <c r="AR1022">
        <v>0</v>
      </c>
      <c r="AS1022" t="s">
        <v>3</v>
      </c>
      <c r="AT1022">
        <v>0.02</v>
      </c>
      <c r="AU1022" t="s">
        <v>3</v>
      </c>
      <c r="AV1022">
        <v>0</v>
      </c>
      <c r="AW1022">
        <v>2</v>
      </c>
      <c r="AX1022">
        <v>76149463</v>
      </c>
      <c r="AY1022">
        <v>1</v>
      </c>
      <c r="AZ1022">
        <v>0</v>
      </c>
      <c r="BA1022">
        <v>1040</v>
      </c>
      <c r="BB1022">
        <v>0</v>
      </c>
      <c r="BC1022">
        <v>0</v>
      </c>
      <c r="BD1022">
        <v>0</v>
      </c>
      <c r="BE1022">
        <v>0</v>
      </c>
      <c r="BF1022">
        <v>0</v>
      </c>
      <c r="BG1022">
        <v>0</v>
      </c>
      <c r="BH1022">
        <v>0</v>
      </c>
      <c r="BI1022">
        <v>0</v>
      </c>
      <c r="BJ1022">
        <v>0</v>
      </c>
      <c r="BK1022">
        <v>0</v>
      </c>
      <c r="BL1022">
        <v>0</v>
      </c>
      <c r="BM1022">
        <v>0</v>
      </c>
      <c r="BN1022">
        <v>0</v>
      </c>
      <c r="BO1022">
        <v>0</v>
      </c>
      <c r="BP1022">
        <v>0</v>
      </c>
      <c r="BQ1022">
        <v>0</v>
      </c>
      <c r="BR1022">
        <v>0</v>
      </c>
      <c r="BS1022">
        <v>0</v>
      </c>
      <c r="BT1022">
        <v>0</v>
      </c>
      <c r="BU1022">
        <v>0</v>
      </c>
      <c r="BV1022">
        <v>0</v>
      </c>
      <c r="BW1022">
        <v>0</v>
      </c>
      <c r="CX1022">
        <f>Y1022*Source!I379</f>
        <v>3.84</v>
      </c>
      <c r="CY1022">
        <f>AA1022</f>
        <v>40.33</v>
      </c>
      <c r="CZ1022">
        <f>AE1022</f>
        <v>40.33</v>
      </c>
      <c r="DA1022">
        <f>AI1022</f>
        <v>1</v>
      </c>
      <c r="DB1022">
        <f>ROUND(ROUND(AT1022*CZ1022,2),6)</f>
        <v>0.81</v>
      </c>
      <c r="DC1022">
        <f>ROUND(ROUND(AT1022*AG1022,2),6)</f>
        <v>0</v>
      </c>
    </row>
    <row r="1023" spans="1:107" x14ac:dyDescent="0.2">
      <c r="A1023">
        <f>ROW(Source!A380)</f>
        <v>380</v>
      </c>
      <c r="B1023">
        <v>76147896</v>
      </c>
      <c r="C1023">
        <v>76149464</v>
      </c>
      <c r="D1023">
        <v>42095955</v>
      </c>
      <c r="E1023">
        <v>1</v>
      </c>
      <c r="F1023">
        <v>1</v>
      </c>
      <c r="G1023">
        <v>1</v>
      </c>
      <c r="H1023">
        <v>1</v>
      </c>
      <c r="I1023" t="s">
        <v>784</v>
      </c>
      <c r="J1023" t="s">
        <v>3</v>
      </c>
      <c r="K1023" t="s">
        <v>785</v>
      </c>
      <c r="L1023">
        <v>1369</v>
      </c>
      <c r="N1023">
        <v>1013</v>
      </c>
      <c r="O1023" t="s">
        <v>623</v>
      </c>
      <c r="P1023" t="s">
        <v>623</v>
      </c>
      <c r="Q1023">
        <v>1</v>
      </c>
      <c r="W1023">
        <v>0</v>
      </c>
      <c r="X1023">
        <v>933225310</v>
      </c>
      <c r="Y1023">
        <v>5.5488</v>
      </c>
      <c r="AA1023">
        <v>0</v>
      </c>
      <c r="AB1023">
        <v>0</v>
      </c>
      <c r="AC1023">
        <v>0</v>
      </c>
      <c r="AD1023">
        <v>8.9700000000000006</v>
      </c>
      <c r="AE1023">
        <v>0</v>
      </c>
      <c r="AF1023">
        <v>0</v>
      </c>
      <c r="AG1023">
        <v>0</v>
      </c>
      <c r="AH1023">
        <v>8.9700000000000006</v>
      </c>
      <c r="AI1023">
        <v>1</v>
      </c>
      <c r="AJ1023">
        <v>1</v>
      </c>
      <c r="AK1023">
        <v>1</v>
      </c>
      <c r="AL1023">
        <v>1</v>
      </c>
      <c r="AN1023">
        <v>0</v>
      </c>
      <c r="AO1023">
        <v>1</v>
      </c>
      <c r="AP1023">
        <v>1</v>
      </c>
      <c r="AQ1023">
        <v>0</v>
      </c>
      <c r="AR1023">
        <v>0</v>
      </c>
      <c r="AS1023" t="s">
        <v>3</v>
      </c>
      <c r="AT1023">
        <v>2.89</v>
      </c>
      <c r="AU1023" t="s">
        <v>75</v>
      </c>
      <c r="AV1023">
        <v>1</v>
      </c>
      <c r="AW1023">
        <v>2</v>
      </c>
      <c r="AX1023">
        <v>76149473</v>
      </c>
      <c r="AY1023">
        <v>1</v>
      </c>
      <c r="AZ1023">
        <v>0</v>
      </c>
      <c r="BA1023">
        <v>1041</v>
      </c>
      <c r="BB1023">
        <v>0</v>
      </c>
      <c r="BC1023">
        <v>0</v>
      </c>
      <c r="BD1023">
        <v>0</v>
      </c>
      <c r="BE1023">
        <v>0</v>
      </c>
      <c r="BF1023">
        <v>0</v>
      </c>
      <c r="BG1023">
        <v>0</v>
      </c>
      <c r="BH1023">
        <v>0</v>
      </c>
      <c r="BI1023">
        <v>0</v>
      </c>
      <c r="BJ1023">
        <v>0</v>
      </c>
      <c r="BK1023">
        <v>0</v>
      </c>
      <c r="BL1023">
        <v>0</v>
      </c>
      <c r="BM1023">
        <v>0</v>
      </c>
      <c r="BN1023">
        <v>0</v>
      </c>
      <c r="BO1023">
        <v>0</v>
      </c>
      <c r="BP1023">
        <v>0</v>
      </c>
      <c r="BQ1023">
        <v>0</v>
      </c>
      <c r="BR1023">
        <v>0</v>
      </c>
      <c r="BS1023">
        <v>0</v>
      </c>
      <c r="BT1023">
        <v>0</v>
      </c>
      <c r="BU1023">
        <v>0</v>
      </c>
      <c r="BV1023">
        <v>0</v>
      </c>
      <c r="BW1023">
        <v>0</v>
      </c>
      <c r="CX1023">
        <f>Y1023*Source!I380</f>
        <v>266.3424</v>
      </c>
      <c r="CY1023">
        <f>AD1023</f>
        <v>8.9700000000000006</v>
      </c>
      <c r="CZ1023">
        <f>AH1023</f>
        <v>8.9700000000000006</v>
      </c>
      <c r="DA1023">
        <f>AL1023</f>
        <v>1</v>
      </c>
      <c r="DB1023">
        <f>ROUND((ROUND(AT1023*CZ1023,2)*1.2*1.6),6)</f>
        <v>49.766399999999997</v>
      </c>
      <c r="DC1023">
        <f>ROUND((ROUND(AT1023*AG1023,2)*1.2*1.6),6)</f>
        <v>0</v>
      </c>
    </row>
    <row r="1024" spans="1:107" x14ac:dyDescent="0.2">
      <c r="A1024">
        <f>ROW(Source!A380)</f>
        <v>380</v>
      </c>
      <c r="B1024">
        <v>76147896</v>
      </c>
      <c r="C1024">
        <v>76149464</v>
      </c>
      <c r="D1024">
        <v>48975514</v>
      </c>
      <c r="E1024">
        <v>1</v>
      </c>
      <c r="F1024">
        <v>1</v>
      </c>
      <c r="G1024">
        <v>1</v>
      </c>
      <c r="H1024">
        <v>2</v>
      </c>
      <c r="I1024" t="s">
        <v>786</v>
      </c>
      <c r="J1024" t="s">
        <v>787</v>
      </c>
      <c r="K1024" t="s">
        <v>788</v>
      </c>
      <c r="L1024">
        <v>1368</v>
      </c>
      <c r="N1024">
        <v>1011</v>
      </c>
      <c r="O1024" t="s">
        <v>633</v>
      </c>
      <c r="P1024" t="s">
        <v>633</v>
      </c>
      <c r="Q1024">
        <v>1</v>
      </c>
      <c r="W1024">
        <v>0</v>
      </c>
      <c r="X1024">
        <v>1753369142</v>
      </c>
      <c r="Y1024">
        <v>0.90239999999999998</v>
      </c>
      <c r="AA1024">
        <v>0</v>
      </c>
      <c r="AB1024">
        <v>14</v>
      </c>
      <c r="AC1024">
        <v>0</v>
      </c>
      <c r="AD1024">
        <v>0</v>
      </c>
      <c r="AE1024">
        <v>0</v>
      </c>
      <c r="AF1024">
        <v>14</v>
      </c>
      <c r="AG1024">
        <v>0</v>
      </c>
      <c r="AH1024">
        <v>0</v>
      </c>
      <c r="AI1024">
        <v>1</v>
      </c>
      <c r="AJ1024">
        <v>1</v>
      </c>
      <c r="AK1024">
        <v>1</v>
      </c>
      <c r="AL1024">
        <v>1</v>
      </c>
      <c r="AN1024">
        <v>0</v>
      </c>
      <c r="AO1024">
        <v>1</v>
      </c>
      <c r="AP1024">
        <v>1</v>
      </c>
      <c r="AQ1024">
        <v>0</v>
      </c>
      <c r="AR1024">
        <v>0</v>
      </c>
      <c r="AS1024" t="s">
        <v>3</v>
      </c>
      <c r="AT1024">
        <v>0.47</v>
      </c>
      <c r="AU1024" t="s">
        <v>75</v>
      </c>
      <c r="AV1024">
        <v>0</v>
      </c>
      <c r="AW1024">
        <v>2</v>
      </c>
      <c r="AX1024">
        <v>76149474</v>
      </c>
      <c r="AY1024">
        <v>1</v>
      </c>
      <c r="AZ1024">
        <v>0</v>
      </c>
      <c r="BA1024">
        <v>1042</v>
      </c>
      <c r="BB1024">
        <v>0</v>
      </c>
      <c r="BC1024">
        <v>0</v>
      </c>
      <c r="BD1024">
        <v>0</v>
      </c>
      <c r="BE1024">
        <v>0</v>
      </c>
      <c r="BF1024">
        <v>0</v>
      </c>
      <c r="BG1024">
        <v>0</v>
      </c>
      <c r="BH1024">
        <v>0</v>
      </c>
      <c r="BI1024">
        <v>0</v>
      </c>
      <c r="BJ1024">
        <v>0</v>
      </c>
      <c r="BK1024">
        <v>0</v>
      </c>
      <c r="BL1024">
        <v>0</v>
      </c>
      <c r="BM1024">
        <v>0</v>
      </c>
      <c r="BN1024">
        <v>0</v>
      </c>
      <c r="BO1024">
        <v>0</v>
      </c>
      <c r="BP1024">
        <v>0</v>
      </c>
      <c r="BQ1024">
        <v>0</v>
      </c>
      <c r="BR1024">
        <v>0</v>
      </c>
      <c r="BS1024">
        <v>0</v>
      </c>
      <c r="BT1024">
        <v>0</v>
      </c>
      <c r="BU1024">
        <v>0</v>
      </c>
      <c r="BV1024">
        <v>0</v>
      </c>
      <c r="BW1024">
        <v>0</v>
      </c>
      <c r="CX1024">
        <f>Y1024*Source!I380</f>
        <v>43.315199999999997</v>
      </c>
      <c r="CY1024">
        <f>AB1024</f>
        <v>14</v>
      </c>
      <c r="CZ1024">
        <f>AF1024</f>
        <v>14</v>
      </c>
      <c r="DA1024">
        <f>AJ1024</f>
        <v>1</v>
      </c>
      <c r="DB1024">
        <f>ROUND((ROUND(AT1024*CZ1024,2)*1.2*1.6),6)</f>
        <v>12.633599999999999</v>
      </c>
      <c r="DC1024">
        <f>ROUND((ROUND(AT1024*AG1024,2)*1.2*1.6),6)</f>
        <v>0</v>
      </c>
    </row>
    <row r="1025" spans="1:107" x14ac:dyDescent="0.2">
      <c r="A1025">
        <f>ROW(Source!A380)</f>
        <v>380</v>
      </c>
      <c r="B1025">
        <v>76147896</v>
      </c>
      <c r="C1025">
        <v>76149464</v>
      </c>
      <c r="D1025">
        <v>48975939</v>
      </c>
      <c r="E1025">
        <v>1</v>
      </c>
      <c r="F1025">
        <v>1</v>
      </c>
      <c r="G1025">
        <v>1</v>
      </c>
      <c r="H1025">
        <v>2</v>
      </c>
      <c r="I1025" t="s">
        <v>789</v>
      </c>
      <c r="J1025" t="s">
        <v>790</v>
      </c>
      <c r="K1025" t="s">
        <v>791</v>
      </c>
      <c r="L1025">
        <v>1368</v>
      </c>
      <c r="N1025">
        <v>1011</v>
      </c>
      <c r="O1025" t="s">
        <v>633</v>
      </c>
      <c r="P1025" t="s">
        <v>633</v>
      </c>
      <c r="Q1025">
        <v>1</v>
      </c>
      <c r="W1025">
        <v>0</v>
      </c>
      <c r="X1025">
        <v>-1322563698</v>
      </c>
      <c r="Y1025">
        <v>2.2079999999999997</v>
      </c>
      <c r="AA1025">
        <v>0</v>
      </c>
      <c r="AB1025">
        <v>30</v>
      </c>
      <c r="AC1025">
        <v>0</v>
      </c>
      <c r="AD1025">
        <v>0</v>
      </c>
      <c r="AE1025">
        <v>0</v>
      </c>
      <c r="AF1025">
        <v>30</v>
      </c>
      <c r="AG1025">
        <v>0</v>
      </c>
      <c r="AH1025">
        <v>0</v>
      </c>
      <c r="AI1025">
        <v>1</v>
      </c>
      <c r="AJ1025">
        <v>1</v>
      </c>
      <c r="AK1025">
        <v>1</v>
      </c>
      <c r="AL1025">
        <v>1</v>
      </c>
      <c r="AN1025">
        <v>0</v>
      </c>
      <c r="AO1025">
        <v>1</v>
      </c>
      <c r="AP1025">
        <v>1</v>
      </c>
      <c r="AQ1025">
        <v>0</v>
      </c>
      <c r="AR1025">
        <v>0</v>
      </c>
      <c r="AS1025" t="s">
        <v>3</v>
      </c>
      <c r="AT1025">
        <v>1.1499999999999999</v>
      </c>
      <c r="AU1025" t="s">
        <v>75</v>
      </c>
      <c r="AV1025">
        <v>0</v>
      </c>
      <c r="AW1025">
        <v>2</v>
      </c>
      <c r="AX1025">
        <v>76149475</v>
      </c>
      <c r="AY1025">
        <v>1</v>
      </c>
      <c r="AZ1025">
        <v>0</v>
      </c>
      <c r="BA1025">
        <v>1043</v>
      </c>
      <c r="BB1025">
        <v>0</v>
      </c>
      <c r="BC1025">
        <v>0</v>
      </c>
      <c r="BD1025">
        <v>0</v>
      </c>
      <c r="BE1025">
        <v>0</v>
      </c>
      <c r="BF1025">
        <v>0</v>
      </c>
      <c r="BG1025">
        <v>0</v>
      </c>
      <c r="BH1025">
        <v>0</v>
      </c>
      <c r="BI1025">
        <v>0</v>
      </c>
      <c r="BJ1025">
        <v>0</v>
      </c>
      <c r="BK1025">
        <v>0</v>
      </c>
      <c r="BL1025">
        <v>0</v>
      </c>
      <c r="BM1025">
        <v>0</v>
      </c>
      <c r="BN1025">
        <v>0</v>
      </c>
      <c r="BO1025">
        <v>0</v>
      </c>
      <c r="BP1025">
        <v>0</v>
      </c>
      <c r="BQ1025">
        <v>0</v>
      </c>
      <c r="BR1025">
        <v>0</v>
      </c>
      <c r="BS1025">
        <v>0</v>
      </c>
      <c r="BT1025">
        <v>0</v>
      </c>
      <c r="BU1025">
        <v>0</v>
      </c>
      <c r="BV1025">
        <v>0</v>
      </c>
      <c r="BW1025">
        <v>0</v>
      </c>
      <c r="CX1025">
        <f>Y1025*Source!I380</f>
        <v>105.98399999999998</v>
      </c>
      <c r="CY1025">
        <f>AB1025</f>
        <v>30</v>
      </c>
      <c r="CZ1025">
        <f>AF1025</f>
        <v>30</v>
      </c>
      <c r="DA1025">
        <f>AJ1025</f>
        <v>1</v>
      </c>
      <c r="DB1025">
        <f>ROUND((ROUND(AT1025*CZ1025,2)*1.2*1.6),6)</f>
        <v>66.239999999999995</v>
      </c>
      <c r="DC1025">
        <f>ROUND((ROUND(AT1025*AG1025,2)*1.2*1.6),6)</f>
        <v>0</v>
      </c>
    </row>
    <row r="1026" spans="1:107" x14ac:dyDescent="0.2">
      <c r="A1026">
        <f>ROW(Source!A380)</f>
        <v>380</v>
      </c>
      <c r="B1026">
        <v>76147896</v>
      </c>
      <c r="C1026">
        <v>76149464</v>
      </c>
      <c r="D1026">
        <v>48977174</v>
      </c>
      <c r="E1026">
        <v>1</v>
      </c>
      <c r="F1026">
        <v>1</v>
      </c>
      <c r="G1026">
        <v>1</v>
      </c>
      <c r="H1026">
        <v>2</v>
      </c>
      <c r="I1026" t="s">
        <v>676</v>
      </c>
      <c r="J1026" t="s">
        <v>677</v>
      </c>
      <c r="K1026" t="s">
        <v>678</v>
      </c>
      <c r="L1026">
        <v>1368</v>
      </c>
      <c r="N1026">
        <v>1011</v>
      </c>
      <c r="O1026" t="s">
        <v>633</v>
      </c>
      <c r="P1026" t="s">
        <v>633</v>
      </c>
      <c r="Q1026">
        <v>1</v>
      </c>
      <c r="W1026">
        <v>0</v>
      </c>
      <c r="X1026">
        <v>82797005</v>
      </c>
      <c r="Y1026">
        <v>7.6800000000000007E-2</v>
      </c>
      <c r="AA1026">
        <v>0</v>
      </c>
      <c r="AB1026">
        <v>87.17</v>
      </c>
      <c r="AC1026">
        <v>11.6</v>
      </c>
      <c r="AD1026">
        <v>0</v>
      </c>
      <c r="AE1026">
        <v>0</v>
      </c>
      <c r="AF1026">
        <v>87.17</v>
      </c>
      <c r="AG1026">
        <v>11.6</v>
      </c>
      <c r="AH1026">
        <v>0</v>
      </c>
      <c r="AI1026">
        <v>1</v>
      </c>
      <c r="AJ1026">
        <v>1</v>
      </c>
      <c r="AK1026">
        <v>1</v>
      </c>
      <c r="AL1026">
        <v>1</v>
      </c>
      <c r="AN1026">
        <v>0</v>
      </c>
      <c r="AO1026">
        <v>1</v>
      </c>
      <c r="AP1026">
        <v>1</v>
      </c>
      <c r="AQ1026">
        <v>0</v>
      </c>
      <c r="AR1026">
        <v>0</v>
      </c>
      <c r="AS1026" t="s">
        <v>3</v>
      </c>
      <c r="AT1026">
        <v>0.04</v>
      </c>
      <c r="AU1026" t="s">
        <v>75</v>
      </c>
      <c r="AV1026">
        <v>0</v>
      </c>
      <c r="AW1026">
        <v>2</v>
      </c>
      <c r="AX1026">
        <v>76149476</v>
      </c>
      <c r="AY1026">
        <v>1</v>
      </c>
      <c r="AZ1026">
        <v>0</v>
      </c>
      <c r="BA1026">
        <v>1044</v>
      </c>
      <c r="BB1026">
        <v>0</v>
      </c>
      <c r="BC1026">
        <v>0</v>
      </c>
      <c r="BD1026">
        <v>0</v>
      </c>
      <c r="BE1026">
        <v>0</v>
      </c>
      <c r="BF1026">
        <v>0</v>
      </c>
      <c r="BG1026">
        <v>0</v>
      </c>
      <c r="BH1026">
        <v>0</v>
      </c>
      <c r="BI1026">
        <v>0</v>
      </c>
      <c r="BJ1026">
        <v>0</v>
      </c>
      <c r="BK1026">
        <v>0</v>
      </c>
      <c r="BL1026">
        <v>0</v>
      </c>
      <c r="BM1026">
        <v>0</v>
      </c>
      <c r="BN1026">
        <v>0</v>
      </c>
      <c r="BO1026">
        <v>0</v>
      </c>
      <c r="BP1026">
        <v>0</v>
      </c>
      <c r="BQ1026">
        <v>0</v>
      </c>
      <c r="BR1026">
        <v>0</v>
      </c>
      <c r="BS1026">
        <v>0</v>
      </c>
      <c r="BT1026">
        <v>0</v>
      </c>
      <c r="BU1026">
        <v>0</v>
      </c>
      <c r="BV1026">
        <v>0</v>
      </c>
      <c r="BW1026">
        <v>0</v>
      </c>
      <c r="CX1026">
        <f>Y1026*Source!I380</f>
        <v>3.6864000000000003</v>
      </c>
      <c r="CY1026">
        <f>AB1026</f>
        <v>87.17</v>
      </c>
      <c r="CZ1026">
        <f>AF1026</f>
        <v>87.17</v>
      </c>
      <c r="DA1026">
        <f>AJ1026</f>
        <v>1</v>
      </c>
      <c r="DB1026">
        <f>ROUND((ROUND(AT1026*CZ1026,2)*1.2*1.6),6)</f>
        <v>6.7008000000000001</v>
      </c>
      <c r="DC1026">
        <f>ROUND((ROUND(AT1026*AG1026,2)*1.2*1.6),6)</f>
        <v>0.88319999999999999</v>
      </c>
    </row>
    <row r="1027" spans="1:107" x14ac:dyDescent="0.2">
      <c r="A1027">
        <f>ROW(Source!A380)</f>
        <v>380</v>
      </c>
      <c r="B1027">
        <v>76147896</v>
      </c>
      <c r="C1027">
        <v>76149464</v>
      </c>
      <c r="D1027">
        <v>48901204</v>
      </c>
      <c r="E1027">
        <v>1</v>
      </c>
      <c r="F1027">
        <v>1</v>
      </c>
      <c r="G1027">
        <v>1</v>
      </c>
      <c r="H1027">
        <v>3</v>
      </c>
      <c r="I1027" t="s">
        <v>792</v>
      </c>
      <c r="J1027" t="s">
        <v>793</v>
      </c>
      <c r="K1027" t="s">
        <v>794</v>
      </c>
      <c r="L1027">
        <v>1348</v>
      </c>
      <c r="N1027">
        <v>1009</v>
      </c>
      <c r="O1027" t="s">
        <v>362</v>
      </c>
      <c r="P1027" t="s">
        <v>362</v>
      </c>
      <c r="Q1027">
        <v>1000</v>
      </c>
      <c r="W1027">
        <v>0</v>
      </c>
      <c r="X1027">
        <v>677425913</v>
      </c>
      <c r="Y1027">
        <v>1.2E-2</v>
      </c>
      <c r="AA1027">
        <v>1383.1</v>
      </c>
      <c r="AB1027">
        <v>0</v>
      </c>
      <c r="AC1027">
        <v>0</v>
      </c>
      <c r="AD1027">
        <v>0</v>
      </c>
      <c r="AE1027">
        <v>1383.1</v>
      </c>
      <c r="AF1027">
        <v>0</v>
      </c>
      <c r="AG1027">
        <v>0</v>
      </c>
      <c r="AH1027">
        <v>0</v>
      </c>
      <c r="AI1027">
        <v>1</v>
      </c>
      <c r="AJ1027">
        <v>1</v>
      </c>
      <c r="AK1027">
        <v>1</v>
      </c>
      <c r="AL1027">
        <v>1</v>
      </c>
      <c r="AN1027">
        <v>0</v>
      </c>
      <c r="AO1027">
        <v>1</v>
      </c>
      <c r="AP1027">
        <v>0</v>
      </c>
      <c r="AQ1027">
        <v>0</v>
      </c>
      <c r="AR1027">
        <v>0</v>
      </c>
      <c r="AS1027" t="s">
        <v>3</v>
      </c>
      <c r="AT1027">
        <v>1.2E-2</v>
      </c>
      <c r="AU1027" t="s">
        <v>3</v>
      </c>
      <c r="AV1027">
        <v>0</v>
      </c>
      <c r="AW1027">
        <v>2</v>
      </c>
      <c r="AX1027">
        <v>76149477</v>
      </c>
      <c r="AY1027">
        <v>1</v>
      </c>
      <c r="AZ1027">
        <v>0</v>
      </c>
      <c r="BA1027">
        <v>1045</v>
      </c>
      <c r="BB1027">
        <v>0</v>
      </c>
      <c r="BC1027">
        <v>0</v>
      </c>
      <c r="BD1027">
        <v>0</v>
      </c>
      <c r="BE1027">
        <v>0</v>
      </c>
      <c r="BF1027">
        <v>0</v>
      </c>
      <c r="BG1027">
        <v>0</v>
      </c>
      <c r="BH1027">
        <v>0</v>
      </c>
      <c r="BI1027">
        <v>0</v>
      </c>
      <c r="BJ1027">
        <v>0</v>
      </c>
      <c r="BK1027">
        <v>0</v>
      </c>
      <c r="BL1027">
        <v>0</v>
      </c>
      <c r="BM1027">
        <v>0</v>
      </c>
      <c r="BN1027">
        <v>0</v>
      </c>
      <c r="BO1027">
        <v>0</v>
      </c>
      <c r="BP1027">
        <v>0</v>
      </c>
      <c r="BQ1027">
        <v>0</v>
      </c>
      <c r="BR1027">
        <v>0</v>
      </c>
      <c r="BS1027">
        <v>0</v>
      </c>
      <c r="BT1027">
        <v>0</v>
      </c>
      <c r="BU1027">
        <v>0</v>
      </c>
      <c r="BV1027">
        <v>0</v>
      </c>
      <c r="BW1027">
        <v>0</v>
      </c>
      <c r="CX1027">
        <f>Y1027*Source!I380</f>
        <v>0.57600000000000007</v>
      </c>
      <c r="CY1027">
        <f>AA1027</f>
        <v>1383.1</v>
      </c>
      <c r="CZ1027">
        <f>AE1027</f>
        <v>1383.1</v>
      </c>
      <c r="DA1027">
        <f>AI1027</f>
        <v>1</v>
      </c>
      <c r="DB1027">
        <f>ROUND(ROUND(AT1027*CZ1027,2),6)</f>
        <v>16.600000000000001</v>
      </c>
      <c r="DC1027">
        <f>ROUND(ROUND(AT1027*AG1027,2),6)</f>
        <v>0</v>
      </c>
    </row>
    <row r="1028" spans="1:107" x14ac:dyDescent="0.2">
      <c r="A1028">
        <f>ROW(Source!A380)</f>
        <v>380</v>
      </c>
      <c r="B1028">
        <v>76147896</v>
      </c>
      <c r="C1028">
        <v>76149464</v>
      </c>
      <c r="D1028">
        <v>48900850</v>
      </c>
      <c r="E1028">
        <v>1</v>
      </c>
      <c r="F1028">
        <v>1</v>
      </c>
      <c r="G1028">
        <v>1</v>
      </c>
      <c r="H1028">
        <v>3</v>
      </c>
      <c r="I1028" t="s">
        <v>795</v>
      </c>
      <c r="J1028" t="s">
        <v>796</v>
      </c>
      <c r="K1028" t="s">
        <v>797</v>
      </c>
      <c r="L1028">
        <v>1348</v>
      </c>
      <c r="N1028">
        <v>1009</v>
      </c>
      <c r="O1028" t="s">
        <v>362</v>
      </c>
      <c r="P1028" t="s">
        <v>362</v>
      </c>
      <c r="Q1028">
        <v>1000</v>
      </c>
      <c r="W1028">
        <v>0</v>
      </c>
      <c r="X1028">
        <v>839148163</v>
      </c>
      <c r="Y1028">
        <v>4.1999999999999997E-3</v>
      </c>
      <c r="AA1028">
        <v>30030</v>
      </c>
      <c r="AB1028">
        <v>0</v>
      </c>
      <c r="AC1028">
        <v>0</v>
      </c>
      <c r="AD1028">
        <v>0</v>
      </c>
      <c r="AE1028">
        <v>30030</v>
      </c>
      <c r="AF1028">
        <v>0</v>
      </c>
      <c r="AG1028">
        <v>0</v>
      </c>
      <c r="AH1028">
        <v>0</v>
      </c>
      <c r="AI1028">
        <v>1</v>
      </c>
      <c r="AJ1028">
        <v>1</v>
      </c>
      <c r="AK1028">
        <v>1</v>
      </c>
      <c r="AL1028">
        <v>1</v>
      </c>
      <c r="AN1028">
        <v>0</v>
      </c>
      <c r="AO1028">
        <v>1</v>
      </c>
      <c r="AP1028">
        <v>0</v>
      </c>
      <c r="AQ1028">
        <v>0</v>
      </c>
      <c r="AR1028">
        <v>0</v>
      </c>
      <c r="AS1028" t="s">
        <v>3</v>
      </c>
      <c r="AT1028">
        <v>4.1999999999999997E-3</v>
      </c>
      <c r="AU1028" t="s">
        <v>3</v>
      </c>
      <c r="AV1028">
        <v>0</v>
      </c>
      <c r="AW1028">
        <v>2</v>
      </c>
      <c r="AX1028">
        <v>76149478</v>
      </c>
      <c r="AY1028">
        <v>1</v>
      </c>
      <c r="AZ1028">
        <v>0</v>
      </c>
      <c r="BA1028">
        <v>1046</v>
      </c>
      <c r="BB1028">
        <v>0</v>
      </c>
      <c r="BC1028">
        <v>0</v>
      </c>
      <c r="BD1028">
        <v>0</v>
      </c>
      <c r="BE1028">
        <v>0</v>
      </c>
      <c r="BF1028">
        <v>0</v>
      </c>
      <c r="BG1028">
        <v>0</v>
      </c>
      <c r="BH1028">
        <v>0</v>
      </c>
      <c r="BI1028">
        <v>0</v>
      </c>
      <c r="BJ1028">
        <v>0</v>
      </c>
      <c r="BK1028">
        <v>0</v>
      </c>
      <c r="BL1028">
        <v>0</v>
      </c>
      <c r="BM1028">
        <v>0</v>
      </c>
      <c r="BN1028">
        <v>0</v>
      </c>
      <c r="BO1028">
        <v>0</v>
      </c>
      <c r="BP1028">
        <v>0</v>
      </c>
      <c r="BQ1028">
        <v>0</v>
      </c>
      <c r="BR1028">
        <v>0</v>
      </c>
      <c r="BS1028">
        <v>0</v>
      </c>
      <c r="BT1028">
        <v>0</v>
      </c>
      <c r="BU1028">
        <v>0</v>
      </c>
      <c r="BV1028">
        <v>0</v>
      </c>
      <c r="BW1028">
        <v>0</v>
      </c>
      <c r="CX1028">
        <f>Y1028*Source!I380</f>
        <v>0.2016</v>
      </c>
      <c r="CY1028">
        <f>AA1028</f>
        <v>30030</v>
      </c>
      <c r="CZ1028">
        <f>AE1028</f>
        <v>30030</v>
      </c>
      <c r="DA1028">
        <f>AI1028</f>
        <v>1</v>
      </c>
      <c r="DB1028">
        <f>ROUND(ROUND(AT1028*CZ1028,2),6)</f>
        <v>126.13</v>
      </c>
      <c r="DC1028">
        <f>ROUND(ROUND(AT1028*AG1028,2),6)</f>
        <v>0</v>
      </c>
    </row>
    <row r="1029" spans="1:107" x14ac:dyDescent="0.2">
      <c r="A1029">
        <f>ROW(Source!A380)</f>
        <v>380</v>
      </c>
      <c r="B1029">
        <v>76147896</v>
      </c>
      <c r="C1029">
        <v>76149464</v>
      </c>
      <c r="D1029">
        <v>48907032</v>
      </c>
      <c r="E1029">
        <v>1</v>
      </c>
      <c r="F1029">
        <v>1</v>
      </c>
      <c r="G1029">
        <v>1</v>
      </c>
      <c r="H1029">
        <v>3</v>
      </c>
      <c r="I1029" t="s">
        <v>798</v>
      </c>
      <c r="J1029" t="s">
        <v>799</v>
      </c>
      <c r="K1029" t="s">
        <v>800</v>
      </c>
      <c r="L1029">
        <v>1348</v>
      </c>
      <c r="N1029">
        <v>1009</v>
      </c>
      <c r="O1029" t="s">
        <v>362</v>
      </c>
      <c r="P1029" t="s">
        <v>362</v>
      </c>
      <c r="Q1029">
        <v>1000</v>
      </c>
      <c r="W1029">
        <v>0</v>
      </c>
      <c r="X1029">
        <v>328696185</v>
      </c>
      <c r="Y1029">
        <v>5.9999999999999995E-4</v>
      </c>
      <c r="AA1029">
        <v>10315.01</v>
      </c>
      <c r="AB1029">
        <v>0</v>
      </c>
      <c r="AC1029">
        <v>0</v>
      </c>
      <c r="AD1029">
        <v>0</v>
      </c>
      <c r="AE1029">
        <v>10315.01</v>
      </c>
      <c r="AF1029">
        <v>0</v>
      </c>
      <c r="AG1029">
        <v>0</v>
      </c>
      <c r="AH1029">
        <v>0</v>
      </c>
      <c r="AI1029">
        <v>1</v>
      </c>
      <c r="AJ1029">
        <v>1</v>
      </c>
      <c r="AK1029">
        <v>1</v>
      </c>
      <c r="AL1029">
        <v>1</v>
      </c>
      <c r="AN1029">
        <v>0</v>
      </c>
      <c r="AO1029">
        <v>1</v>
      </c>
      <c r="AP1029">
        <v>0</v>
      </c>
      <c r="AQ1029">
        <v>0</v>
      </c>
      <c r="AR1029">
        <v>0</v>
      </c>
      <c r="AS1029" t="s">
        <v>3</v>
      </c>
      <c r="AT1029">
        <v>5.9999999999999995E-4</v>
      </c>
      <c r="AU1029" t="s">
        <v>3</v>
      </c>
      <c r="AV1029">
        <v>0</v>
      </c>
      <c r="AW1029">
        <v>2</v>
      </c>
      <c r="AX1029">
        <v>76149480</v>
      </c>
      <c r="AY1029">
        <v>1</v>
      </c>
      <c r="AZ1029">
        <v>0</v>
      </c>
      <c r="BA1029">
        <v>1048</v>
      </c>
      <c r="BB1029">
        <v>0</v>
      </c>
      <c r="BC1029">
        <v>0</v>
      </c>
      <c r="BD1029">
        <v>0</v>
      </c>
      <c r="BE1029">
        <v>0</v>
      </c>
      <c r="BF1029">
        <v>0</v>
      </c>
      <c r="BG1029">
        <v>0</v>
      </c>
      <c r="BH1029">
        <v>0</v>
      </c>
      <c r="BI1029">
        <v>0</v>
      </c>
      <c r="BJ1029">
        <v>0</v>
      </c>
      <c r="BK1029">
        <v>0</v>
      </c>
      <c r="BL1029">
        <v>0</v>
      </c>
      <c r="BM1029">
        <v>0</v>
      </c>
      <c r="BN1029">
        <v>0</v>
      </c>
      <c r="BO1029">
        <v>0</v>
      </c>
      <c r="BP1029">
        <v>0</v>
      </c>
      <c r="BQ1029">
        <v>0</v>
      </c>
      <c r="BR1029">
        <v>0</v>
      </c>
      <c r="BS1029">
        <v>0</v>
      </c>
      <c r="BT1029">
        <v>0</v>
      </c>
      <c r="BU1029">
        <v>0</v>
      </c>
      <c r="BV1029">
        <v>0</v>
      </c>
      <c r="BW1029">
        <v>0</v>
      </c>
      <c r="CX1029">
        <f>Y1029*Source!I380</f>
        <v>2.8799999999999999E-2</v>
      </c>
      <c r="CY1029">
        <f>AA1029</f>
        <v>10315.01</v>
      </c>
      <c r="CZ1029">
        <f>AE1029</f>
        <v>10315.01</v>
      </c>
      <c r="DA1029">
        <f>AI1029</f>
        <v>1</v>
      </c>
      <c r="DB1029">
        <f>ROUND(ROUND(AT1029*CZ1029,2),6)</f>
        <v>6.19</v>
      </c>
      <c r="DC1029">
        <f>ROUND(ROUND(AT1029*AG1029,2),6)</f>
        <v>0</v>
      </c>
    </row>
    <row r="1030" spans="1:107" x14ac:dyDescent="0.2">
      <c r="A1030">
        <f>ROW(Source!A380)</f>
        <v>380</v>
      </c>
      <c r="B1030">
        <v>76147896</v>
      </c>
      <c r="C1030">
        <v>76149464</v>
      </c>
      <c r="D1030">
        <v>48908514</v>
      </c>
      <c r="E1030">
        <v>1</v>
      </c>
      <c r="F1030">
        <v>1</v>
      </c>
      <c r="G1030">
        <v>1</v>
      </c>
      <c r="H1030">
        <v>3</v>
      </c>
      <c r="I1030" t="s">
        <v>801</v>
      </c>
      <c r="J1030" t="s">
        <v>802</v>
      </c>
      <c r="K1030" t="s">
        <v>803</v>
      </c>
      <c r="L1030">
        <v>1339</v>
      </c>
      <c r="N1030">
        <v>1007</v>
      </c>
      <c r="O1030" t="s">
        <v>643</v>
      </c>
      <c r="P1030" t="s">
        <v>643</v>
      </c>
      <c r="Q1030">
        <v>1</v>
      </c>
      <c r="W1030">
        <v>0</v>
      </c>
      <c r="X1030">
        <v>-1605324268</v>
      </c>
      <c r="Y1030">
        <v>1.9000000000000001E-4</v>
      </c>
      <c r="AA1030">
        <v>1100</v>
      </c>
      <c r="AB1030">
        <v>0</v>
      </c>
      <c r="AC1030">
        <v>0</v>
      </c>
      <c r="AD1030">
        <v>0</v>
      </c>
      <c r="AE1030">
        <v>1100</v>
      </c>
      <c r="AF1030">
        <v>0</v>
      </c>
      <c r="AG1030">
        <v>0</v>
      </c>
      <c r="AH1030">
        <v>0</v>
      </c>
      <c r="AI1030">
        <v>1</v>
      </c>
      <c r="AJ1030">
        <v>1</v>
      </c>
      <c r="AK1030">
        <v>1</v>
      </c>
      <c r="AL1030">
        <v>1</v>
      </c>
      <c r="AN1030">
        <v>0</v>
      </c>
      <c r="AO1030">
        <v>1</v>
      </c>
      <c r="AP1030">
        <v>0</v>
      </c>
      <c r="AQ1030">
        <v>0</v>
      </c>
      <c r="AR1030">
        <v>0</v>
      </c>
      <c r="AS1030" t="s">
        <v>3</v>
      </c>
      <c r="AT1030">
        <v>1.9000000000000001E-4</v>
      </c>
      <c r="AU1030" t="s">
        <v>3</v>
      </c>
      <c r="AV1030">
        <v>0</v>
      </c>
      <c r="AW1030">
        <v>2</v>
      </c>
      <c r="AX1030">
        <v>76149481</v>
      </c>
      <c r="AY1030">
        <v>1</v>
      </c>
      <c r="AZ1030">
        <v>0</v>
      </c>
      <c r="BA1030">
        <v>1049</v>
      </c>
      <c r="BB1030">
        <v>0</v>
      </c>
      <c r="BC1030">
        <v>0</v>
      </c>
      <c r="BD1030">
        <v>0</v>
      </c>
      <c r="BE1030">
        <v>0</v>
      </c>
      <c r="BF1030">
        <v>0</v>
      </c>
      <c r="BG1030">
        <v>0</v>
      </c>
      <c r="BH1030">
        <v>0</v>
      </c>
      <c r="BI1030">
        <v>0</v>
      </c>
      <c r="BJ1030">
        <v>0</v>
      </c>
      <c r="BK1030">
        <v>0</v>
      </c>
      <c r="BL1030">
        <v>0</v>
      </c>
      <c r="BM1030">
        <v>0</v>
      </c>
      <c r="BN1030">
        <v>0</v>
      </c>
      <c r="BO1030">
        <v>0</v>
      </c>
      <c r="BP1030">
        <v>0</v>
      </c>
      <c r="BQ1030">
        <v>0</v>
      </c>
      <c r="BR1030">
        <v>0</v>
      </c>
      <c r="BS1030">
        <v>0</v>
      </c>
      <c r="BT1030">
        <v>0</v>
      </c>
      <c r="BU1030">
        <v>0</v>
      </c>
      <c r="BV1030">
        <v>0</v>
      </c>
      <c r="BW1030">
        <v>0</v>
      </c>
      <c r="CX1030">
        <f>Y1030*Source!I380</f>
        <v>9.1199999999999996E-3</v>
      </c>
      <c r="CY1030">
        <f>AA1030</f>
        <v>1100</v>
      </c>
      <c r="CZ1030">
        <f>AE1030</f>
        <v>1100</v>
      </c>
      <c r="DA1030">
        <f>AI1030</f>
        <v>1</v>
      </c>
      <c r="DB1030">
        <f>ROUND(ROUND(AT1030*CZ1030,2),6)</f>
        <v>0.21</v>
      </c>
      <c r="DC1030">
        <f>ROUND(ROUND(AT1030*AG1030,2),6)</f>
        <v>0</v>
      </c>
    </row>
    <row r="1031" spans="1:107" x14ac:dyDescent="0.2">
      <c r="A1031">
        <f>ROW(Source!A381)</f>
        <v>381</v>
      </c>
      <c r="B1031">
        <v>76147894</v>
      </c>
      <c r="C1031">
        <v>76149464</v>
      </c>
      <c r="D1031">
        <v>42095955</v>
      </c>
      <c r="E1031">
        <v>1</v>
      </c>
      <c r="F1031">
        <v>1</v>
      </c>
      <c r="G1031">
        <v>1</v>
      </c>
      <c r="H1031">
        <v>1</v>
      </c>
      <c r="I1031" t="s">
        <v>784</v>
      </c>
      <c r="J1031" t="s">
        <v>3</v>
      </c>
      <c r="K1031" t="s">
        <v>785</v>
      </c>
      <c r="L1031">
        <v>1369</v>
      </c>
      <c r="N1031">
        <v>1013</v>
      </c>
      <c r="O1031" t="s">
        <v>623</v>
      </c>
      <c r="P1031" t="s">
        <v>623</v>
      </c>
      <c r="Q1031">
        <v>1</v>
      </c>
      <c r="W1031">
        <v>0</v>
      </c>
      <c r="X1031">
        <v>933225310</v>
      </c>
      <c r="Y1031">
        <v>5.5488</v>
      </c>
      <c r="AA1031">
        <v>0</v>
      </c>
      <c r="AB1031">
        <v>0</v>
      </c>
      <c r="AC1031">
        <v>0</v>
      </c>
      <c r="AD1031">
        <v>8.9700000000000006</v>
      </c>
      <c r="AE1031">
        <v>0</v>
      </c>
      <c r="AF1031">
        <v>0</v>
      </c>
      <c r="AG1031">
        <v>0</v>
      </c>
      <c r="AH1031">
        <v>8.9700000000000006</v>
      </c>
      <c r="AI1031">
        <v>1</v>
      </c>
      <c r="AJ1031">
        <v>1</v>
      </c>
      <c r="AK1031">
        <v>1</v>
      </c>
      <c r="AL1031">
        <v>1</v>
      </c>
      <c r="AN1031">
        <v>0</v>
      </c>
      <c r="AO1031">
        <v>1</v>
      </c>
      <c r="AP1031">
        <v>1</v>
      </c>
      <c r="AQ1031">
        <v>0</v>
      </c>
      <c r="AR1031">
        <v>0</v>
      </c>
      <c r="AS1031" t="s">
        <v>3</v>
      </c>
      <c r="AT1031">
        <v>2.89</v>
      </c>
      <c r="AU1031" t="s">
        <v>75</v>
      </c>
      <c r="AV1031">
        <v>1</v>
      </c>
      <c r="AW1031">
        <v>2</v>
      </c>
      <c r="AX1031">
        <v>76149473</v>
      </c>
      <c r="AY1031">
        <v>1</v>
      </c>
      <c r="AZ1031">
        <v>0</v>
      </c>
      <c r="BA1031">
        <v>1050</v>
      </c>
      <c r="BB1031">
        <v>0</v>
      </c>
      <c r="BC1031">
        <v>0</v>
      </c>
      <c r="BD1031">
        <v>0</v>
      </c>
      <c r="BE1031">
        <v>0</v>
      </c>
      <c r="BF1031">
        <v>0</v>
      </c>
      <c r="BG1031">
        <v>0</v>
      </c>
      <c r="BH1031">
        <v>0</v>
      </c>
      <c r="BI1031">
        <v>0</v>
      </c>
      <c r="BJ1031">
        <v>0</v>
      </c>
      <c r="BK1031">
        <v>0</v>
      </c>
      <c r="BL1031">
        <v>0</v>
      </c>
      <c r="BM1031">
        <v>0</v>
      </c>
      <c r="BN1031">
        <v>0</v>
      </c>
      <c r="BO1031">
        <v>0</v>
      </c>
      <c r="BP1031">
        <v>0</v>
      </c>
      <c r="BQ1031">
        <v>0</v>
      </c>
      <c r="BR1031">
        <v>0</v>
      </c>
      <c r="BS1031">
        <v>0</v>
      </c>
      <c r="BT1031">
        <v>0</v>
      </c>
      <c r="BU1031">
        <v>0</v>
      </c>
      <c r="BV1031">
        <v>0</v>
      </c>
      <c r="BW1031">
        <v>0</v>
      </c>
      <c r="CX1031">
        <f>Y1031*Source!I381</f>
        <v>266.3424</v>
      </c>
      <c r="CY1031">
        <f>AD1031</f>
        <v>8.9700000000000006</v>
      </c>
      <c r="CZ1031">
        <f>AH1031</f>
        <v>8.9700000000000006</v>
      </c>
      <c r="DA1031">
        <f>AL1031</f>
        <v>1</v>
      </c>
      <c r="DB1031">
        <f>ROUND((ROUND(AT1031*CZ1031,2)*1.2*1.6),6)</f>
        <v>49.766399999999997</v>
      </c>
      <c r="DC1031">
        <f>ROUND((ROUND(AT1031*AG1031,2)*1.2*1.6),6)</f>
        <v>0</v>
      </c>
    </row>
    <row r="1032" spans="1:107" x14ac:dyDescent="0.2">
      <c r="A1032">
        <f>ROW(Source!A381)</f>
        <v>381</v>
      </c>
      <c r="B1032">
        <v>76147894</v>
      </c>
      <c r="C1032">
        <v>76149464</v>
      </c>
      <c r="D1032">
        <v>48975514</v>
      </c>
      <c r="E1032">
        <v>1</v>
      </c>
      <c r="F1032">
        <v>1</v>
      </c>
      <c r="G1032">
        <v>1</v>
      </c>
      <c r="H1032">
        <v>2</v>
      </c>
      <c r="I1032" t="s">
        <v>786</v>
      </c>
      <c r="J1032" t="s">
        <v>787</v>
      </c>
      <c r="K1032" t="s">
        <v>788</v>
      </c>
      <c r="L1032">
        <v>1368</v>
      </c>
      <c r="N1032">
        <v>1011</v>
      </c>
      <c r="O1032" t="s">
        <v>633</v>
      </c>
      <c r="P1032" t="s">
        <v>633</v>
      </c>
      <c r="Q1032">
        <v>1</v>
      </c>
      <c r="W1032">
        <v>0</v>
      </c>
      <c r="X1032">
        <v>1753369142</v>
      </c>
      <c r="Y1032">
        <v>0.90239999999999998</v>
      </c>
      <c r="AA1032">
        <v>0</v>
      </c>
      <c r="AB1032">
        <v>14</v>
      </c>
      <c r="AC1032">
        <v>0</v>
      </c>
      <c r="AD1032">
        <v>0</v>
      </c>
      <c r="AE1032">
        <v>0</v>
      </c>
      <c r="AF1032">
        <v>14</v>
      </c>
      <c r="AG1032">
        <v>0</v>
      </c>
      <c r="AH1032">
        <v>0</v>
      </c>
      <c r="AI1032">
        <v>1</v>
      </c>
      <c r="AJ1032">
        <v>1</v>
      </c>
      <c r="AK1032">
        <v>1</v>
      </c>
      <c r="AL1032">
        <v>1</v>
      </c>
      <c r="AN1032">
        <v>0</v>
      </c>
      <c r="AO1032">
        <v>1</v>
      </c>
      <c r="AP1032">
        <v>1</v>
      </c>
      <c r="AQ1032">
        <v>0</v>
      </c>
      <c r="AR1032">
        <v>0</v>
      </c>
      <c r="AS1032" t="s">
        <v>3</v>
      </c>
      <c r="AT1032">
        <v>0.47</v>
      </c>
      <c r="AU1032" t="s">
        <v>75</v>
      </c>
      <c r="AV1032">
        <v>0</v>
      </c>
      <c r="AW1032">
        <v>2</v>
      </c>
      <c r="AX1032">
        <v>76149474</v>
      </c>
      <c r="AY1032">
        <v>1</v>
      </c>
      <c r="AZ1032">
        <v>0</v>
      </c>
      <c r="BA1032">
        <v>1051</v>
      </c>
      <c r="BB1032">
        <v>0</v>
      </c>
      <c r="BC1032">
        <v>0</v>
      </c>
      <c r="BD1032">
        <v>0</v>
      </c>
      <c r="BE1032">
        <v>0</v>
      </c>
      <c r="BF1032">
        <v>0</v>
      </c>
      <c r="BG1032">
        <v>0</v>
      </c>
      <c r="BH1032">
        <v>0</v>
      </c>
      <c r="BI1032">
        <v>0</v>
      </c>
      <c r="BJ1032">
        <v>0</v>
      </c>
      <c r="BK1032">
        <v>0</v>
      </c>
      <c r="BL1032">
        <v>0</v>
      </c>
      <c r="BM1032">
        <v>0</v>
      </c>
      <c r="BN1032">
        <v>0</v>
      </c>
      <c r="BO1032">
        <v>0</v>
      </c>
      <c r="BP1032">
        <v>0</v>
      </c>
      <c r="BQ1032">
        <v>0</v>
      </c>
      <c r="BR1032">
        <v>0</v>
      </c>
      <c r="BS1032">
        <v>0</v>
      </c>
      <c r="BT1032">
        <v>0</v>
      </c>
      <c r="BU1032">
        <v>0</v>
      </c>
      <c r="BV1032">
        <v>0</v>
      </c>
      <c r="BW1032">
        <v>0</v>
      </c>
      <c r="CX1032">
        <f>Y1032*Source!I381</f>
        <v>43.315199999999997</v>
      </c>
      <c r="CY1032">
        <f>AB1032</f>
        <v>14</v>
      </c>
      <c r="CZ1032">
        <f>AF1032</f>
        <v>14</v>
      </c>
      <c r="DA1032">
        <f>AJ1032</f>
        <v>1</v>
      </c>
      <c r="DB1032">
        <f>ROUND((ROUND(AT1032*CZ1032,2)*1.2*1.6),6)</f>
        <v>12.633599999999999</v>
      </c>
      <c r="DC1032">
        <f>ROUND((ROUND(AT1032*AG1032,2)*1.2*1.6),6)</f>
        <v>0</v>
      </c>
    </row>
    <row r="1033" spans="1:107" x14ac:dyDescent="0.2">
      <c r="A1033">
        <f>ROW(Source!A381)</f>
        <v>381</v>
      </c>
      <c r="B1033">
        <v>76147894</v>
      </c>
      <c r="C1033">
        <v>76149464</v>
      </c>
      <c r="D1033">
        <v>48975939</v>
      </c>
      <c r="E1033">
        <v>1</v>
      </c>
      <c r="F1033">
        <v>1</v>
      </c>
      <c r="G1033">
        <v>1</v>
      </c>
      <c r="H1033">
        <v>2</v>
      </c>
      <c r="I1033" t="s">
        <v>789</v>
      </c>
      <c r="J1033" t="s">
        <v>790</v>
      </c>
      <c r="K1033" t="s">
        <v>791</v>
      </c>
      <c r="L1033">
        <v>1368</v>
      </c>
      <c r="N1033">
        <v>1011</v>
      </c>
      <c r="O1033" t="s">
        <v>633</v>
      </c>
      <c r="P1033" t="s">
        <v>633</v>
      </c>
      <c r="Q1033">
        <v>1</v>
      </c>
      <c r="W1033">
        <v>0</v>
      </c>
      <c r="X1033">
        <v>-1322563698</v>
      </c>
      <c r="Y1033">
        <v>2.2079999999999997</v>
      </c>
      <c r="AA1033">
        <v>0</v>
      </c>
      <c r="AB1033">
        <v>30</v>
      </c>
      <c r="AC1033">
        <v>0</v>
      </c>
      <c r="AD1033">
        <v>0</v>
      </c>
      <c r="AE1033">
        <v>0</v>
      </c>
      <c r="AF1033">
        <v>30</v>
      </c>
      <c r="AG1033">
        <v>0</v>
      </c>
      <c r="AH1033">
        <v>0</v>
      </c>
      <c r="AI1033">
        <v>1</v>
      </c>
      <c r="AJ1033">
        <v>1</v>
      </c>
      <c r="AK1033">
        <v>1</v>
      </c>
      <c r="AL1033">
        <v>1</v>
      </c>
      <c r="AN1033">
        <v>0</v>
      </c>
      <c r="AO1033">
        <v>1</v>
      </c>
      <c r="AP1033">
        <v>1</v>
      </c>
      <c r="AQ1033">
        <v>0</v>
      </c>
      <c r="AR1033">
        <v>0</v>
      </c>
      <c r="AS1033" t="s">
        <v>3</v>
      </c>
      <c r="AT1033">
        <v>1.1499999999999999</v>
      </c>
      <c r="AU1033" t="s">
        <v>75</v>
      </c>
      <c r="AV1033">
        <v>0</v>
      </c>
      <c r="AW1033">
        <v>2</v>
      </c>
      <c r="AX1033">
        <v>76149475</v>
      </c>
      <c r="AY1033">
        <v>1</v>
      </c>
      <c r="AZ1033">
        <v>0</v>
      </c>
      <c r="BA1033">
        <v>1052</v>
      </c>
      <c r="BB1033">
        <v>0</v>
      </c>
      <c r="BC1033">
        <v>0</v>
      </c>
      <c r="BD1033">
        <v>0</v>
      </c>
      <c r="BE1033">
        <v>0</v>
      </c>
      <c r="BF1033">
        <v>0</v>
      </c>
      <c r="BG1033">
        <v>0</v>
      </c>
      <c r="BH1033">
        <v>0</v>
      </c>
      <c r="BI1033">
        <v>0</v>
      </c>
      <c r="BJ1033">
        <v>0</v>
      </c>
      <c r="BK1033">
        <v>0</v>
      </c>
      <c r="BL1033">
        <v>0</v>
      </c>
      <c r="BM1033">
        <v>0</v>
      </c>
      <c r="BN1033">
        <v>0</v>
      </c>
      <c r="BO1033">
        <v>0</v>
      </c>
      <c r="BP1033">
        <v>0</v>
      </c>
      <c r="BQ1033">
        <v>0</v>
      </c>
      <c r="BR1033">
        <v>0</v>
      </c>
      <c r="BS1033">
        <v>0</v>
      </c>
      <c r="BT1033">
        <v>0</v>
      </c>
      <c r="BU1033">
        <v>0</v>
      </c>
      <c r="BV1033">
        <v>0</v>
      </c>
      <c r="BW1033">
        <v>0</v>
      </c>
      <c r="CX1033">
        <f>Y1033*Source!I381</f>
        <v>105.98399999999998</v>
      </c>
      <c r="CY1033">
        <f>AB1033</f>
        <v>30</v>
      </c>
      <c r="CZ1033">
        <f>AF1033</f>
        <v>30</v>
      </c>
      <c r="DA1033">
        <f>AJ1033</f>
        <v>1</v>
      </c>
      <c r="DB1033">
        <f>ROUND((ROUND(AT1033*CZ1033,2)*1.2*1.6),6)</f>
        <v>66.239999999999995</v>
      </c>
      <c r="DC1033">
        <f>ROUND((ROUND(AT1033*AG1033,2)*1.2*1.6),6)</f>
        <v>0</v>
      </c>
    </row>
    <row r="1034" spans="1:107" x14ac:dyDescent="0.2">
      <c r="A1034">
        <f>ROW(Source!A381)</f>
        <v>381</v>
      </c>
      <c r="B1034">
        <v>76147894</v>
      </c>
      <c r="C1034">
        <v>76149464</v>
      </c>
      <c r="D1034">
        <v>48977174</v>
      </c>
      <c r="E1034">
        <v>1</v>
      </c>
      <c r="F1034">
        <v>1</v>
      </c>
      <c r="G1034">
        <v>1</v>
      </c>
      <c r="H1034">
        <v>2</v>
      </c>
      <c r="I1034" t="s">
        <v>676</v>
      </c>
      <c r="J1034" t="s">
        <v>677</v>
      </c>
      <c r="K1034" t="s">
        <v>678</v>
      </c>
      <c r="L1034">
        <v>1368</v>
      </c>
      <c r="N1034">
        <v>1011</v>
      </c>
      <c r="O1034" t="s">
        <v>633</v>
      </c>
      <c r="P1034" t="s">
        <v>633</v>
      </c>
      <c r="Q1034">
        <v>1</v>
      </c>
      <c r="W1034">
        <v>0</v>
      </c>
      <c r="X1034">
        <v>82797005</v>
      </c>
      <c r="Y1034">
        <v>7.6800000000000007E-2</v>
      </c>
      <c r="AA1034">
        <v>0</v>
      </c>
      <c r="AB1034">
        <v>87.17</v>
      </c>
      <c r="AC1034">
        <v>11.6</v>
      </c>
      <c r="AD1034">
        <v>0</v>
      </c>
      <c r="AE1034">
        <v>0</v>
      </c>
      <c r="AF1034">
        <v>87.17</v>
      </c>
      <c r="AG1034">
        <v>11.6</v>
      </c>
      <c r="AH1034">
        <v>0</v>
      </c>
      <c r="AI1034">
        <v>1</v>
      </c>
      <c r="AJ1034">
        <v>1</v>
      </c>
      <c r="AK1034">
        <v>1</v>
      </c>
      <c r="AL1034">
        <v>1</v>
      </c>
      <c r="AN1034">
        <v>0</v>
      </c>
      <c r="AO1034">
        <v>1</v>
      </c>
      <c r="AP1034">
        <v>1</v>
      </c>
      <c r="AQ1034">
        <v>0</v>
      </c>
      <c r="AR1034">
        <v>0</v>
      </c>
      <c r="AS1034" t="s">
        <v>3</v>
      </c>
      <c r="AT1034">
        <v>0.04</v>
      </c>
      <c r="AU1034" t="s">
        <v>75</v>
      </c>
      <c r="AV1034">
        <v>0</v>
      </c>
      <c r="AW1034">
        <v>2</v>
      </c>
      <c r="AX1034">
        <v>76149476</v>
      </c>
      <c r="AY1034">
        <v>1</v>
      </c>
      <c r="AZ1034">
        <v>0</v>
      </c>
      <c r="BA1034">
        <v>1053</v>
      </c>
      <c r="BB1034">
        <v>0</v>
      </c>
      <c r="BC1034">
        <v>0</v>
      </c>
      <c r="BD1034">
        <v>0</v>
      </c>
      <c r="BE1034">
        <v>0</v>
      </c>
      <c r="BF1034">
        <v>0</v>
      </c>
      <c r="BG1034">
        <v>0</v>
      </c>
      <c r="BH1034">
        <v>0</v>
      </c>
      <c r="BI1034">
        <v>0</v>
      </c>
      <c r="BJ1034">
        <v>0</v>
      </c>
      <c r="BK1034">
        <v>0</v>
      </c>
      <c r="BL1034">
        <v>0</v>
      </c>
      <c r="BM1034">
        <v>0</v>
      </c>
      <c r="BN1034">
        <v>0</v>
      </c>
      <c r="BO1034">
        <v>0</v>
      </c>
      <c r="BP1034">
        <v>0</v>
      </c>
      <c r="BQ1034">
        <v>0</v>
      </c>
      <c r="BR1034">
        <v>0</v>
      </c>
      <c r="BS1034">
        <v>0</v>
      </c>
      <c r="BT1034">
        <v>0</v>
      </c>
      <c r="BU1034">
        <v>0</v>
      </c>
      <c r="BV1034">
        <v>0</v>
      </c>
      <c r="BW1034">
        <v>0</v>
      </c>
      <c r="CX1034">
        <f>Y1034*Source!I381</f>
        <v>3.6864000000000003</v>
      </c>
      <c r="CY1034">
        <f>AB1034</f>
        <v>87.17</v>
      </c>
      <c r="CZ1034">
        <f>AF1034</f>
        <v>87.17</v>
      </c>
      <c r="DA1034">
        <f>AJ1034</f>
        <v>1</v>
      </c>
      <c r="DB1034">
        <f>ROUND((ROUND(AT1034*CZ1034,2)*1.2*1.6),6)</f>
        <v>6.7008000000000001</v>
      </c>
      <c r="DC1034">
        <f>ROUND((ROUND(AT1034*AG1034,2)*1.2*1.6),6)</f>
        <v>0.88319999999999999</v>
      </c>
    </row>
    <row r="1035" spans="1:107" x14ac:dyDescent="0.2">
      <c r="A1035">
        <f>ROW(Source!A381)</f>
        <v>381</v>
      </c>
      <c r="B1035">
        <v>76147894</v>
      </c>
      <c r="C1035">
        <v>76149464</v>
      </c>
      <c r="D1035">
        <v>48901204</v>
      </c>
      <c r="E1035">
        <v>1</v>
      </c>
      <c r="F1035">
        <v>1</v>
      </c>
      <c r="G1035">
        <v>1</v>
      </c>
      <c r="H1035">
        <v>3</v>
      </c>
      <c r="I1035" t="s">
        <v>792</v>
      </c>
      <c r="J1035" t="s">
        <v>793</v>
      </c>
      <c r="K1035" t="s">
        <v>794</v>
      </c>
      <c r="L1035">
        <v>1348</v>
      </c>
      <c r="N1035">
        <v>1009</v>
      </c>
      <c r="O1035" t="s">
        <v>362</v>
      </c>
      <c r="P1035" t="s">
        <v>362</v>
      </c>
      <c r="Q1035">
        <v>1000</v>
      </c>
      <c r="W1035">
        <v>0</v>
      </c>
      <c r="X1035">
        <v>677425913</v>
      </c>
      <c r="Y1035">
        <v>1.2E-2</v>
      </c>
      <c r="AA1035">
        <v>1383.1</v>
      </c>
      <c r="AB1035">
        <v>0</v>
      </c>
      <c r="AC1035">
        <v>0</v>
      </c>
      <c r="AD1035">
        <v>0</v>
      </c>
      <c r="AE1035">
        <v>1383.1</v>
      </c>
      <c r="AF1035">
        <v>0</v>
      </c>
      <c r="AG1035">
        <v>0</v>
      </c>
      <c r="AH1035">
        <v>0</v>
      </c>
      <c r="AI1035">
        <v>1</v>
      </c>
      <c r="AJ1035">
        <v>1</v>
      </c>
      <c r="AK1035">
        <v>1</v>
      </c>
      <c r="AL1035">
        <v>1</v>
      </c>
      <c r="AN1035">
        <v>0</v>
      </c>
      <c r="AO1035">
        <v>1</v>
      </c>
      <c r="AP1035">
        <v>0</v>
      </c>
      <c r="AQ1035">
        <v>0</v>
      </c>
      <c r="AR1035">
        <v>0</v>
      </c>
      <c r="AS1035" t="s">
        <v>3</v>
      </c>
      <c r="AT1035">
        <v>1.2E-2</v>
      </c>
      <c r="AU1035" t="s">
        <v>3</v>
      </c>
      <c r="AV1035">
        <v>0</v>
      </c>
      <c r="AW1035">
        <v>2</v>
      </c>
      <c r="AX1035">
        <v>76149477</v>
      </c>
      <c r="AY1035">
        <v>1</v>
      </c>
      <c r="AZ1035">
        <v>0</v>
      </c>
      <c r="BA1035">
        <v>1054</v>
      </c>
      <c r="BB1035">
        <v>0</v>
      </c>
      <c r="BC1035">
        <v>0</v>
      </c>
      <c r="BD1035">
        <v>0</v>
      </c>
      <c r="BE1035">
        <v>0</v>
      </c>
      <c r="BF1035">
        <v>0</v>
      </c>
      <c r="BG1035">
        <v>0</v>
      </c>
      <c r="BH1035">
        <v>0</v>
      </c>
      <c r="BI1035">
        <v>0</v>
      </c>
      <c r="BJ1035">
        <v>0</v>
      </c>
      <c r="BK1035">
        <v>0</v>
      </c>
      <c r="BL1035">
        <v>0</v>
      </c>
      <c r="BM1035">
        <v>0</v>
      </c>
      <c r="BN1035">
        <v>0</v>
      </c>
      <c r="BO1035">
        <v>0</v>
      </c>
      <c r="BP1035">
        <v>0</v>
      </c>
      <c r="BQ1035">
        <v>0</v>
      </c>
      <c r="BR1035">
        <v>0</v>
      </c>
      <c r="BS1035">
        <v>0</v>
      </c>
      <c r="BT1035">
        <v>0</v>
      </c>
      <c r="BU1035">
        <v>0</v>
      </c>
      <c r="BV1035">
        <v>0</v>
      </c>
      <c r="BW1035">
        <v>0</v>
      </c>
      <c r="CX1035">
        <f>Y1035*Source!I381</f>
        <v>0.57600000000000007</v>
      </c>
      <c r="CY1035">
        <f>AA1035</f>
        <v>1383.1</v>
      </c>
      <c r="CZ1035">
        <f>AE1035</f>
        <v>1383.1</v>
      </c>
      <c r="DA1035">
        <f>AI1035</f>
        <v>1</v>
      </c>
      <c r="DB1035">
        <f>ROUND(ROUND(AT1035*CZ1035,2),6)</f>
        <v>16.600000000000001</v>
      </c>
      <c r="DC1035">
        <f>ROUND(ROUND(AT1035*AG1035,2),6)</f>
        <v>0</v>
      </c>
    </row>
    <row r="1036" spans="1:107" x14ac:dyDescent="0.2">
      <c r="A1036">
        <f>ROW(Source!A381)</f>
        <v>381</v>
      </c>
      <c r="B1036">
        <v>76147894</v>
      </c>
      <c r="C1036">
        <v>76149464</v>
      </c>
      <c r="D1036">
        <v>48900850</v>
      </c>
      <c r="E1036">
        <v>1</v>
      </c>
      <c r="F1036">
        <v>1</v>
      </c>
      <c r="G1036">
        <v>1</v>
      </c>
      <c r="H1036">
        <v>3</v>
      </c>
      <c r="I1036" t="s">
        <v>795</v>
      </c>
      <c r="J1036" t="s">
        <v>796</v>
      </c>
      <c r="K1036" t="s">
        <v>797</v>
      </c>
      <c r="L1036">
        <v>1348</v>
      </c>
      <c r="N1036">
        <v>1009</v>
      </c>
      <c r="O1036" t="s">
        <v>362</v>
      </c>
      <c r="P1036" t="s">
        <v>362</v>
      </c>
      <c r="Q1036">
        <v>1000</v>
      </c>
      <c r="W1036">
        <v>0</v>
      </c>
      <c r="X1036">
        <v>839148163</v>
      </c>
      <c r="Y1036">
        <v>4.1999999999999997E-3</v>
      </c>
      <c r="AA1036">
        <v>30030</v>
      </c>
      <c r="AB1036">
        <v>0</v>
      </c>
      <c r="AC1036">
        <v>0</v>
      </c>
      <c r="AD1036">
        <v>0</v>
      </c>
      <c r="AE1036">
        <v>30030</v>
      </c>
      <c r="AF1036">
        <v>0</v>
      </c>
      <c r="AG1036">
        <v>0</v>
      </c>
      <c r="AH1036">
        <v>0</v>
      </c>
      <c r="AI1036">
        <v>1</v>
      </c>
      <c r="AJ1036">
        <v>1</v>
      </c>
      <c r="AK1036">
        <v>1</v>
      </c>
      <c r="AL1036">
        <v>1</v>
      </c>
      <c r="AN1036">
        <v>0</v>
      </c>
      <c r="AO1036">
        <v>1</v>
      </c>
      <c r="AP1036">
        <v>0</v>
      </c>
      <c r="AQ1036">
        <v>0</v>
      </c>
      <c r="AR1036">
        <v>0</v>
      </c>
      <c r="AS1036" t="s">
        <v>3</v>
      </c>
      <c r="AT1036">
        <v>4.1999999999999997E-3</v>
      </c>
      <c r="AU1036" t="s">
        <v>3</v>
      </c>
      <c r="AV1036">
        <v>0</v>
      </c>
      <c r="AW1036">
        <v>2</v>
      </c>
      <c r="AX1036">
        <v>76149478</v>
      </c>
      <c r="AY1036">
        <v>1</v>
      </c>
      <c r="AZ1036">
        <v>0</v>
      </c>
      <c r="BA1036">
        <v>1055</v>
      </c>
      <c r="BB1036">
        <v>0</v>
      </c>
      <c r="BC1036">
        <v>0</v>
      </c>
      <c r="BD1036">
        <v>0</v>
      </c>
      <c r="BE1036">
        <v>0</v>
      </c>
      <c r="BF1036">
        <v>0</v>
      </c>
      <c r="BG1036">
        <v>0</v>
      </c>
      <c r="BH1036">
        <v>0</v>
      </c>
      <c r="BI1036">
        <v>0</v>
      </c>
      <c r="BJ1036">
        <v>0</v>
      </c>
      <c r="BK1036">
        <v>0</v>
      </c>
      <c r="BL1036">
        <v>0</v>
      </c>
      <c r="BM1036">
        <v>0</v>
      </c>
      <c r="BN1036">
        <v>0</v>
      </c>
      <c r="BO1036">
        <v>0</v>
      </c>
      <c r="BP1036">
        <v>0</v>
      </c>
      <c r="BQ1036">
        <v>0</v>
      </c>
      <c r="BR1036">
        <v>0</v>
      </c>
      <c r="BS1036">
        <v>0</v>
      </c>
      <c r="BT1036">
        <v>0</v>
      </c>
      <c r="BU1036">
        <v>0</v>
      </c>
      <c r="BV1036">
        <v>0</v>
      </c>
      <c r="BW1036">
        <v>0</v>
      </c>
      <c r="CX1036">
        <f>Y1036*Source!I381</f>
        <v>0.2016</v>
      </c>
      <c r="CY1036">
        <f>AA1036</f>
        <v>30030</v>
      </c>
      <c r="CZ1036">
        <f>AE1036</f>
        <v>30030</v>
      </c>
      <c r="DA1036">
        <f>AI1036</f>
        <v>1</v>
      </c>
      <c r="DB1036">
        <f>ROUND(ROUND(AT1036*CZ1036,2),6)</f>
        <v>126.13</v>
      </c>
      <c r="DC1036">
        <f>ROUND(ROUND(AT1036*AG1036,2),6)</f>
        <v>0</v>
      </c>
    </row>
    <row r="1037" spans="1:107" x14ac:dyDescent="0.2">
      <c r="A1037">
        <f>ROW(Source!A381)</f>
        <v>381</v>
      </c>
      <c r="B1037">
        <v>76147894</v>
      </c>
      <c r="C1037">
        <v>76149464</v>
      </c>
      <c r="D1037">
        <v>48907032</v>
      </c>
      <c r="E1037">
        <v>1</v>
      </c>
      <c r="F1037">
        <v>1</v>
      </c>
      <c r="G1037">
        <v>1</v>
      </c>
      <c r="H1037">
        <v>3</v>
      </c>
      <c r="I1037" t="s">
        <v>798</v>
      </c>
      <c r="J1037" t="s">
        <v>799</v>
      </c>
      <c r="K1037" t="s">
        <v>800</v>
      </c>
      <c r="L1037">
        <v>1348</v>
      </c>
      <c r="N1037">
        <v>1009</v>
      </c>
      <c r="O1037" t="s">
        <v>362</v>
      </c>
      <c r="P1037" t="s">
        <v>362</v>
      </c>
      <c r="Q1037">
        <v>1000</v>
      </c>
      <c r="W1037">
        <v>0</v>
      </c>
      <c r="X1037">
        <v>328696185</v>
      </c>
      <c r="Y1037">
        <v>5.9999999999999995E-4</v>
      </c>
      <c r="AA1037">
        <v>10315.01</v>
      </c>
      <c r="AB1037">
        <v>0</v>
      </c>
      <c r="AC1037">
        <v>0</v>
      </c>
      <c r="AD1037">
        <v>0</v>
      </c>
      <c r="AE1037">
        <v>10315.01</v>
      </c>
      <c r="AF1037">
        <v>0</v>
      </c>
      <c r="AG1037">
        <v>0</v>
      </c>
      <c r="AH1037">
        <v>0</v>
      </c>
      <c r="AI1037">
        <v>1</v>
      </c>
      <c r="AJ1037">
        <v>1</v>
      </c>
      <c r="AK1037">
        <v>1</v>
      </c>
      <c r="AL1037">
        <v>1</v>
      </c>
      <c r="AN1037">
        <v>0</v>
      </c>
      <c r="AO1037">
        <v>1</v>
      </c>
      <c r="AP1037">
        <v>0</v>
      </c>
      <c r="AQ1037">
        <v>0</v>
      </c>
      <c r="AR1037">
        <v>0</v>
      </c>
      <c r="AS1037" t="s">
        <v>3</v>
      </c>
      <c r="AT1037">
        <v>5.9999999999999995E-4</v>
      </c>
      <c r="AU1037" t="s">
        <v>3</v>
      </c>
      <c r="AV1037">
        <v>0</v>
      </c>
      <c r="AW1037">
        <v>2</v>
      </c>
      <c r="AX1037">
        <v>76149480</v>
      </c>
      <c r="AY1037">
        <v>1</v>
      </c>
      <c r="AZ1037">
        <v>0</v>
      </c>
      <c r="BA1037">
        <v>1057</v>
      </c>
      <c r="BB1037">
        <v>0</v>
      </c>
      <c r="BC1037">
        <v>0</v>
      </c>
      <c r="BD1037">
        <v>0</v>
      </c>
      <c r="BE1037">
        <v>0</v>
      </c>
      <c r="BF1037">
        <v>0</v>
      </c>
      <c r="BG1037">
        <v>0</v>
      </c>
      <c r="BH1037">
        <v>0</v>
      </c>
      <c r="BI1037">
        <v>0</v>
      </c>
      <c r="BJ1037">
        <v>0</v>
      </c>
      <c r="BK1037">
        <v>0</v>
      </c>
      <c r="BL1037">
        <v>0</v>
      </c>
      <c r="BM1037">
        <v>0</v>
      </c>
      <c r="BN1037">
        <v>0</v>
      </c>
      <c r="BO1037">
        <v>0</v>
      </c>
      <c r="BP1037">
        <v>0</v>
      </c>
      <c r="BQ1037">
        <v>0</v>
      </c>
      <c r="BR1037">
        <v>0</v>
      </c>
      <c r="BS1037">
        <v>0</v>
      </c>
      <c r="BT1037">
        <v>0</v>
      </c>
      <c r="BU1037">
        <v>0</v>
      </c>
      <c r="BV1037">
        <v>0</v>
      </c>
      <c r="BW1037">
        <v>0</v>
      </c>
      <c r="CX1037">
        <f>Y1037*Source!I381</f>
        <v>2.8799999999999999E-2</v>
      </c>
      <c r="CY1037">
        <f>AA1037</f>
        <v>10315.01</v>
      </c>
      <c r="CZ1037">
        <f>AE1037</f>
        <v>10315.01</v>
      </c>
      <c r="DA1037">
        <f>AI1037</f>
        <v>1</v>
      </c>
      <c r="DB1037">
        <f>ROUND(ROUND(AT1037*CZ1037,2),6)</f>
        <v>6.19</v>
      </c>
      <c r="DC1037">
        <f>ROUND(ROUND(AT1037*AG1037,2),6)</f>
        <v>0</v>
      </c>
    </row>
    <row r="1038" spans="1:107" x14ac:dyDescent="0.2">
      <c r="A1038">
        <f>ROW(Source!A381)</f>
        <v>381</v>
      </c>
      <c r="B1038">
        <v>76147894</v>
      </c>
      <c r="C1038">
        <v>76149464</v>
      </c>
      <c r="D1038">
        <v>48908514</v>
      </c>
      <c r="E1038">
        <v>1</v>
      </c>
      <c r="F1038">
        <v>1</v>
      </c>
      <c r="G1038">
        <v>1</v>
      </c>
      <c r="H1038">
        <v>3</v>
      </c>
      <c r="I1038" t="s">
        <v>801</v>
      </c>
      <c r="J1038" t="s">
        <v>802</v>
      </c>
      <c r="K1038" t="s">
        <v>803</v>
      </c>
      <c r="L1038">
        <v>1339</v>
      </c>
      <c r="N1038">
        <v>1007</v>
      </c>
      <c r="O1038" t="s">
        <v>643</v>
      </c>
      <c r="P1038" t="s">
        <v>643</v>
      </c>
      <c r="Q1038">
        <v>1</v>
      </c>
      <c r="W1038">
        <v>0</v>
      </c>
      <c r="X1038">
        <v>-1605324268</v>
      </c>
      <c r="Y1038">
        <v>1.9000000000000001E-4</v>
      </c>
      <c r="AA1038">
        <v>1100</v>
      </c>
      <c r="AB1038">
        <v>0</v>
      </c>
      <c r="AC1038">
        <v>0</v>
      </c>
      <c r="AD1038">
        <v>0</v>
      </c>
      <c r="AE1038">
        <v>1100</v>
      </c>
      <c r="AF1038">
        <v>0</v>
      </c>
      <c r="AG1038">
        <v>0</v>
      </c>
      <c r="AH1038">
        <v>0</v>
      </c>
      <c r="AI1038">
        <v>1</v>
      </c>
      <c r="AJ1038">
        <v>1</v>
      </c>
      <c r="AK1038">
        <v>1</v>
      </c>
      <c r="AL1038">
        <v>1</v>
      </c>
      <c r="AN1038">
        <v>0</v>
      </c>
      <c r="AO1038">
        <v>1</v>
      </c>
      <c r="AP1038">
        <v>0</v>
      </c>
      <c r="AQ1038">
        <v>0</v>
      </c>
      <c r="AR1038">
        <v>0</v>
      </c>
      <c r="AS1038" t="s">
        <v>3</v>
      </c>
      <c r="AT1038">
        <v>1.9000000000000001E-4</v>
      </c>
      <c r="AU1038" t="s">
        <v>3</v>
      </c>
      <c r="AV1038">
        <v>0</v>
      </c>
      <c r="AW1038">
        <v>2</v>
      </c>
      <c r="AX1038">
        <v>76149481</v>
      </c>
      <c r="AY1038">
        <v>1</v>
      </c>
      <c r="AZ1038">
        <v>0</v>
      </c>
      <c r="BA1038">
        <v>1058</v>
      </c>
      <c r="BB1038">
        <v>0</v>
      </c>
      <c r="BC1038">
        <v>0</v>
      </c>
      <c r="BD1038">
        <v>0</v>
      </c>
      <c r="BE1038">
        <v>0</v>
      </c>
      <c r="BF1038">
        <v>0</v>
      </c>
      <c r="BG1038">
        <v>0</v>
      </c>
      <c r="BH1038">
        <v>0</v>
      </c>
      <c r="BI1038">
        <v>0</v>
      </c>
      <c r="BJ1038">
        <v>0</v>
      </c>
      <c r="BK1038">
        <v>0</v>
      </c>
      <c r="BL1038">
        <v>0</v>
      </c>
      <c r="BM1038">
        <v>0</v>
      </c>
      <c r="BN1038">
        <v>0</v>
      </c>
      <c r="BO1038">
        <v>0</v>
      </c>
      <c r="BP1038">
        <v>0</v>
      </c>
      <c r="BQ1038">
        <v>0</v>
      </c>
      <c r="BR1038">
        <v>0</v>
      </c>
      <c r="BS1038">
        <v>0</v>
      </c>
      <c r="BT1038">
        <v>0</v>
      </c>
      <c r="BU1038">
        <v>0</v>
      </c>
      <c r="BV1038">
        <v>0</v>
      </c>
      <c r="BW1038">
        <v>0</v>
      </c>
      <c r="CX1038">
        <f>Y1038*Source!I381</f>
        <v>9.1199999999999996E-3</v>
      </c>
      <c r="CY1038">
        <f>AA1038</f>
        <v>1100</v>
      </c>
      <c r="CZ1038">
        <f>AE1038</f>
        <v>1100</v>
      </c>
      <c r="DA1038">
        <f>AI1038</f>
        <v>1</v>
      </c>
      <c r="DB1038">
        <f>ROUND(ROUND(AT1038*CZ1038,2),6)</f>
        <v>0.21</v>
      </c>
      <c r="DC1038">
        <f>ROUND(ROUND(AT1038*AG1038,2),6)</f>
        <v>0</v>
      </c>
    </row>
    <row r="1039" spans="1:107" x14ac:dyDescent="0.2">
      <c r="A1039">
        <f>ROW(Source!A383)</f>
        <v>383</v>
      </c>
      <c r="B1039">
        <v>76147896</v>
      </c>
      <c r="C1039">
        <v>76149483</v>
      </c>
      <c r="D1039">
        <v>42090890</v>
      </c>
      <c r="E1039">
        <v>1</v>
      </c>
      <c r="F1039">
        <v>1</v>
      </c>
      <c r="G1039">
        <v>1</v>
      </c>
      <c r="H1039">
        <v>1</v>
      </c>
      <c r="I1039" t="s">
        <v>621</v>
      </c>
      <c r="J1039" t="s">
        <v>3</v>
      </c>
      <c r="K1039" t="s">
        <v>622</v>
      </c>
      <c r="L1039">
        <v>1369</v>
      </c>
      <c r="N1039">
        <v>1013</v>
      </c>
      <c r="O1039" t="s">
        <v>623</v>
      </c>
      <c r="P1039" t="s">
        <v>623</v>
      </c>
      <c r="Q1039">
        <v>1</v>
      </c>
      <c r="W1039">
        <v>0</v>
      </c>
      <c r="X1039">
        <v>314467552</v>
      </c>
      <c r="Y1039">
        <v>410.68799999999993</v>
      </c>
      <c r="AA1039">
        <v>0</v>
      </c>
      <c r="AB1039">
        <v>0</v>
      </c>
      <c r="AC1039">
        <v>0</v>
      </c>
      <c r="AD1039">
        <v>7.8</v>
      </c>
      <c r="AE1039">
        <v>0</v>
      </c>
      <c r="AF1039">
        <v>0</v>
      </c>
      <c r="AG1039">
        <v>0</v>
      </c>
      <c r="AH1039">
        <v>7.8</v>
      </c>
      <c r="AI1039">
        <v>1</v>
      </c>
      <c r="AJ1039">
        <v>1</v>
      </c>
      <c r="AK1039">
        <v>1</v>
      </c>
      <c r="AL1039">
        <v>1</v>
      </c>
      <c r="AN1039">
        <v>0</v>
      </c>
      <c r="AO1039">
        <v>1</v>
      </c>
      <c r="AP1039">
        <v>1</v>
      </c>
      <c r="AQ1039">
        <v>0</v>
      </c>
      <c r="AR1039">
        <v>0</v>
      </c>
      <c r="AS1039" t="s">
        <v>3</v>
      </c>
      <c r="AT1039">
        <v>248</v>
      </c>
      <c r="AU1039" t="s">
        <v>336</v>
      </c>
      <c r="AV1039">
        <v>1</v>
      </c>
      <c r="AW1039">
        <v>2</v>
      </c>
      <c r="AX1039">
        <v>76149485</v>
      </c>
      <c r="AY1039">
        <v>1</v>
      </c>
      <c r="AZ1039">
        <v>0</v>
      </c>
      <c r="BA1039">
        <v>1059</v>
      </c>
      <c r="BB1039">
        <v>0</v>
      </c>
      <c r="BC1039">
        <v>0</v>
      </c>
      <c r="BD1039">
        <v>0</v>
      </c>
      <c r="BE1039">
        <v>0</v>
      </c>
      <c r="BF1039">
        <v>0</v>
      </c>
      <c r="BG1039">
        <v>0</v>
      </c>
      <c r="BH1039">
        <v>0</v>
      </c>
      <c r="BI1039">
        <v>0</v>
      </c>
      <c r="BJ1039">
        <v>0</v>
      </c>
      <c r="BK1039">
        <v>0</v>
      </c>
      <c r="BL1039">
        <v>0</v>
      </c>
      <c r="BM1039">
        <v>0</v>
      </c>
      <c r="BN1039">
        <v>0</v>
      </c>
      <c r="BO1039">
        <v>0</v>
      </c>
      <c r="BP1039">
        <v>0</v>
      </c>
      <c r="BQ1039">
        <v>0</v>
      </c>
      <c r="BR1039">
        <v>0</v>
      </c>
      <c r="BS1039">
        <v>0</v>
      </c>
      <c r="BT1039">
        <v>0</v>
      </c>
      <c r="BU1039">
        <v>0</v>
      </c>
      <c r="BV1039">
        <v>0</v>
      </c>
      <c r="BW1039">
        <v>0</v>
      </c>
      <c r="CX1039">
        <f>Y1039*Source!I383</f>
        <v>119.75662079999999</v>
      </c>
      <c r="CY1039">
        <f t="shared" ref="CY1039:CY1044" si="151">AD1039</f>
        <v>7.8</v>
      </c>
      <c r="CZ1039">
        <f t="shared" ref="CZ1039:CZ1044" si="152">AH1039</f>
        <v>7.8</v>
      </c>
      <c r="DA1039">
        <f t="shared" ref="DA1039:DA1044" si="153">AL1039</f>
        <v>1</v>
      </c>
      <c r="DB1039">
        <f>ROUND((ROUND(AT1039*CZ1039,2)*1.2*1.15*1.2),6)</f>
        <v>3203.3663999999999</v>
      </c>
      <c r="DC1039">
        <f>ROUND((ROUND(AT1039*AG1039,2)*1.2*1.15*1.2),6)</f>
        <v>0</v>
      </c>
    </row>
    <row r="1040" spans="1:107" x14ac:dyDescent="0.2">
      <c r="A1040">
        <f>ROW(Source!A384)</f>
        <v>384</v>
      </c>
      <c r="B1040">
        <v>76147894</v>
      </c>
      <c r="C1040">
        <v>76149483</v>
      </c>
      <c r="D1040">
        <v>42090890</v>
      </c>
      <c r="E1040">
        <v>1</v>
      </c>
      <c r="F1040">
        <v>1</v>
      </c>
      <c r="G1040">
        <v>1</v>
      </c>
      <c r="H1040">
        <v>1</v>
      </c>
      <c r="I1040" t="s">
        <v>621</v>
      </c>
      <c r="J1040" t="s">
        <v>3</v>
      </c>
      <c r="K1040" t="s">
        <v>622</v>
      </c>
      <c r="L1040">
        <v>1369</v>
      </c>
      <c r="N1040">
        <v>1013</v>
      </c>
      <c r="O1040" t="s">
        <v>623</v>
      </c>
      <c r="P1040" t="s">
        <v>623</v>
      </c>
      <c r="Q1040">
        <v>1</v>
      </c>
      <c r="W1040">
        <v>0</v>
      </c>
      <c r="X1040">
        <v>314467552</v>
      </c>
      <c r="Y1040">
        <v>410.68799999999993</v>
      </c>
      <c r="AA1040">
        <v>0</v>
      </c>
      <c r="AB1040">
        <v>0</v>
      </c>
      <c r="AC1040">
        <v>0</v>
      </c>
      <c r="AD1040">
        <v>7.8</v>
      </c>
      <c r="AE1040">
        <v>0</v>
      </c>
      <c r="AF1040">
        <v>0</v>
      </c>
      <c r="AG1040">
        <v>0</v>
      </c>
      <c r="AH1040">
        <v>7.8</v>
      </c>
      <c r="AI1040">
        <v>1</v>
      </c>
      <c r="AJ1040">
        <v>1</v>
      </c>
      <c r="AK1040">
        <v>1</v>
      </c>
      <c r="AL1040">
        <v>1</v>
      </c>
      <c r="AN1040">
        <v>0</v>
      </c>
      <c r="AO1040">
        <v>1</v>
      </c>
      <c r="AP1040">
        <v>1</v>
      </c>
      <c r="AQ1040">
        <v>0</v>
      </c>
      <c r="AR1040">
        <v>0</v>
      </c>
      <c r="AS1040" t="s">
        <v>3</v>
      </c>
      <c r="AT1040">
        <v>248</v>
      </c>
      <c r="AU1040" t="s">
        <v>336</v>
      </c>
      <c r="AV1040">
        <v>1</v>
      </c>
      <c r="AW1040">
        <v>2</v>
      </c>
      <c r="AX1040">
        <v>76149485</v>
      </c>
      <c r="AY1040">
        <v>1</v>
      </c>
      <c r="AZ1040">
        <v>0</v>
      </c>
      <c r="BA1040">
        <v>1060</v>
      </c>
      <c r="BB1040">
        <v>0</v>
      </c>
      <c r="BC1040">
        <v>0</v>
      </c>
      <c r="BD1040">
        <v>0</v>
      </c>
      <c r="BE1040">
        <v>0</v>
      </c>
      <c r="BF1040">
        <v>0</v>
      </c>
      <c r="BG1040">
        <v>0</v>
      </c>
      <c r="BH1040">
        <v>0</v>
      </c>
      <c r="BI1040">
        <v>0</v>
      </c>
      <c r="BJ1040">
        <v>0</v>
      </c>
      <c r="BK1040">
        <v>0</v>
      </c>
      <c r="BL1040">
        <v>0</v>
      </c>
      <c r="BM1040">
        <v>0</v>
      </c>
      <c r="BN1040">
        <v>0</v>
      </c>
      <c r="BO1040">
        <v>0</v>
      </c>
      <c r="BP1040">
        <v>0</v>
      </c>
      <c r="BQ1040">
        <v>0</v>
      </c>
      <c r="BR1040">
        <v>0</v>
      </c>
      <c r="BS1040">
        <v>0</v>
      </c>
      <c r="BT1040">
        <v>0</v>
      </c>
      <c r="BU1040">
        <v>0</v>
      </c>
      <c r="BV1040">
        <v>0</v>
      </c>
      <c r="BW1040">
        <v>0</v>
      </c>
      <c r="CX1040">
        <f>Y1040*Source!I384</f>
        <v>119.75662079999999</v>
      </c>
      <c r="CY1040">
        <f t="shared" si="151"/>
        <v>7.8</v>
      </c>
      <c r="CZ1040">
        <f t="shared" si="152"/>
        <v>7.8</v>
      </c>
      <c r="DA1040">
        <f t="shared" si="153"/>
        <v>1</v>
      </c>
      <c r="DB1040">
        <f>ROUND((ROUND(AT1040*CZ1040,2)*1.2*1.15*1.2),6)</f>
        <v>3203.3663999999999</v>
      </c>
      <c r="DC1040">
        <f>ROUND((ROUND(AT1040*AG1040,2)*1.2*1.15*1.2),6)</f>
        <v>0</v>
      </c>
    </row>
    <row r="1041" spans="1:107" x14ac:dyDescent="0.2">
      <c r="A1041">
        <f>ROW(Source!A385)</f>
        <v>385</v>
      </c>
      <c r="B1041">
        <v>76147896</v>
      </c>
      <c r="C1041">
        <v>76149486</v>
      </c>
      <c r="D1041">
        <v>42097363</v>
      </c>
      <c r="E1041">
        <v>1</v>
      </c>
      <c r="F1041">
        <v>1</v>
      </c>
      <c r="G1041">
        <v>1</v>
      </c>
      <c r="H1041">
        <v>1</v>
      </c>
      <c r="I1041" t="s">
        <v>624</v>
      </c>
      <c r="J1041" t="s">
        <v>3</v>
      </c>
      <c r="K1041" t="s">
        <v>625</v>
      </c>
      <c r="L1041">
        <v>1369</v>
      </c>
      <c r="N1041">
        <v>1013</v>
      </c>
      <c r="O1041" t="s">
        <v>623</v>
      </c>
      <c r="P1041" t="s">
        <v>623</v>
      </c>
      <c r="Q1041">
        <v>1</v>
      </c>
      <c r="W1041">
        <v>0</v>
      </c>
      <c r="X1041">
        <v>839356441</v>
      </c>
      <c r="Y1041">
        <v>160.9632</v>
      </c>
      <c r="AA1041">
        <v>0</v>
      </c>
      <c r="AB1041">
        <v>0</v>
      </c>
      <c r="AC1041">
        <v>0</v>
      </c>
      <c r="AD1041">
        <v>7.5</v>
      </c>
      <c r="AE1041">
        <v>0</v>
      </c>
      <c r="AF1041">
        <v>0</v>
      </c>
      <c r="AG1041">
        <v>0</v>
      </c>
      <c r="AH1041">
        <v>7.5</v>
      </c>
      <c r="AI1041">
        <v>1</v>
      </c>
      <c r="AJ1041">
        <v>1</v>
      </c>
      <c r="AK1041">
        <v>1</v>
      </c>
      <c r="AL1041">
        <v>1</v>
      </c>
      <c r="AN1041">
        <v>0</v>
      </c>
      <c r="AO1041">
        <v>1</v>
      </c>
      <c r="AP1041">
        <v>1</v>
      </c>
      <c r="AQ1041">
        <v>0</v>
      </c>
      <c r="AR1041">
        <v>0</v>
      </c>
      <c r="AS1041" t="s">
        <v>3</v>
      </c>
      <c r="AT1041">
        <v>97.2</v>
      </c>
      <c r="AU1041" t="s">
        <v>964</v>
      </c>
      <c r="AV1041">
        <v>1</v>
      </c>
      <c r="AW1041">
        <v>2</v>
      </c>
      <c r="AX1041">
        <v>76149488</v>
      </c>
      <c r="AY1041">
        <v>1</v>
      </c>
      <c r="AZ1041">
        <v>0</v>
      </c>
      <c r="BA1041">
        <v>1061</v>
      </c>
      <c r="BB1041">
        <v>0</v>
      </c>
      <c r="BC1041">
        <v>0</v>
      </c>
      <c r="BD1041">
        <v>0</v>
      </c>
      <c r="BE1041">
        <v>0</v>
      </c>
      <c r="BF1041">
        <v>0</v>
      </c>
      <c r="BG1041">
        <v>0</v>
      </c>
      <c r="BH1041">
        <v>0</v>
      </c>
      <c r="BI1041">
        <v>0</v>
      </c>
      <c r="BJ1041">
        <v>0</v>
      </c>
      <c r="BK1041">
        <v>0</v>
      </c>
      <c r="BL1041">
        <v>0</v>
      </c>
      <c r="BM1041">
        <v>0</v>
      </c>
      <c r="BN1041">
        <v>0</v>
      </c>
      <c r="BO1041">
        <v>0</v>
      </c>
      <c r="BP1041">
        <v>0</v>
      </c>
      <c r="BQ1041">
        <v>0</v>
      </c>
      <c r="BR1041">
        <v>0</v>
      </c>
      <c r="BS1041">
        <v>0</v>
      </c>
      <c r="BT1041">
        <v>0</v>
      </c>
      <c r="BU1041">
        <v>0</v>
      </c>
      <c r="BV1041">
        <v>0</v>
      </c>
      <c r="BW1041">
        <v>0</v>
      </c>
      <c r="CX1041">
        <f>Y1041*Source!I385</f>
        <v>31.291246079999997</v>
      </c>
      <c r="CY1041">
        <f t="shared" si="151"/>
        <v>7.5</v>
      </c>
      <c r="CZ1041">
        <f t="shared" si="152"/>
        <v>7.5</v>
      </c>
      <c r="DA1041">
        <f t="shared" si="153"/>
        <v>1</v>
      </c>
      <c r="DB1041">
        <f>ROUND((ROUND(AT1041*CZ1041,2)*1.2*1.15*1.2),6)</f>
        <v>1207.2239999999999</v>
      </c>
      <c r="DC1041">
        <f>ROUND((ROUND(AT1041*AG1041,2)*1.2*1.15*1.2),6)</f>
        <v>0</v>
      </c>
    </row>
    <row r="1042" spans="1:107" x14ac:dyDescent="0.2">
      <c r="A1042">
        <f>ROW(Source!A386)</f>
        <v>386</v>
      </c>
      <c r="B1042">
        <v>76147894</v>
      </c>
      <c r="C1042">
        <v>76149486</v>
      </c>
      <c r="D1042">
        <v>42097363</v>
      </c>
      <c r="E1042">
        <v>1</v>
      </c>
      <c r="F1042">
        <v>1</v>
      </c>
      <c r="G1042">
        <v>1</v>
      </c>
      <c r="H1042">
        <v>1</v>
      </c>
      <c r="I1042" t="s">
        <v>624</v>
      </c>
      <c r="J1042" t="s">
        <v>3</v>
      </c>
      <c r="K1042" t="s">
        <v>625</v>
      </c>
      <c r="L1042">
        <v>1369</v>
      </c>
      <c r="N1042">
        <v>1013</v>
      </c>
      <c r="O1042" t="s">
        <v>623</v>
      </c>
      <c r="P1042" t="s">
        <v>623</v>
      </c>
      <c r="Q1042">
        <v>1</v>
      </c>
      <c r="W1042">
        <v>0</v>
      </c>
      <c r="X1042">
        <v>839356441</v>
      </c>
      <c r="Y1042">
        <v>160.9632</v>
      </c>
      <c r="AA1042">
        <v>0</v>
      </c>
      <c r="AB1042">
        <v>0</v>
      </c>
      <c r="AC1042">
        <v>0</v>
      </c>
      <c r="AD1042">
        <v>7.5</v>
      </c>
      <c r="AE1042">
        <v>0</v>
      </c>
      <c r="AF1042">
        <v>0</v>
      </c>
      <c r="AG1042">
        <v>0</v>
      </c>
      <c r="AH1042">
        <v>7.5</v>
      </c>
      <c r="AI1042">
        <v>1</v>
      </c>
      <c r="AJ1042">
        <v>1</v>
      </c>
      <c r="AK1042">
        <v>1</v>
      </c>
      <c r="AL1042">
        <v>1</v>
      </c>
      <c r="AN1042">
        <v>0</v>
      </c>
      <c r="AO1042">
        <v>1</v>
      </c>
      <c r="AP1042">
        <v>1</v>
      </c>
      <c r="AQ1042">
        <v>0</v>
      </c>
      <c r="AR1042">
        <v>0</v>
      </c>
      <c r="AS1042" t="s">
        <v>3</v>
      </c>
      <c r="AT1042">
        <v>97.2</v>
      </c>
      <c r="AU1042" t="s">
        <v>964</v>
      </c>
      <c r="AV1042">
        <v>1</v>
      </c>
      <c r="AW1042">
        <v>2</v>
      </c>
      <c r="AX1042">
        <v>76149488</v>
      </c>
      <c r="AY1042">
        <v>1</v>
      </c>
      <c r="AZ1042">
        <v>0</v>
      </c>
      <c r="BA1042">
        <v>1062</v>
      </c>
      <c r="BB1042">
        <v>0</v>
      </c>
      <c r="BC1042">
        <v>0</v>
      </c>
      <c r="BD1042">
        <v>0</v>
      </c>
      <c r="BE1042">
        <v>0</v>
      </c>
      <c r="BF1042">
        <v>0</v>
      </c>
      <c r="BG1042">
        <v>0</v>
      </c>
      <c r="BH1042">
        <v>0</v>
      </c>
      <c r="BI1042">
        <v>0</v>
      </c>
      <c r="BJ1042">
        <v>0</v>
      </c>
      <c r="BK1042">
        <v>0</v>
      </c>
      <c r="BL1042">
        <v>0</v>
      </c>
      <c r="BM1042">
        <v>0</v>
      </c>
      <c r="BN1042">
        <v>0</v>
      </c>
      <c r="BO1042">
        <v>0</v>
      </c>
      <c r="BP1042">
        <v>0</v>
      </c>
      <c r="BQ1042">
        <v>0</v>
      </c>
      <c r="BR1042">
        <v>0</v>
      </c>
      <c r="BS1042">
        <v>0</v>
      </c>
      <c r="BT1042">
        <v>0</v>
      </c>
      <c r="BU1042">
        <v>0</v>
      </c>
      <c r="BV1042">
        <v>0</v>
      </c>
      <c r="BW1042">
        <v>0</v>
      </c>
      <c r="CX1042">
        <f>Y1042*Source!I386</f>
        <v>31.291246079999997</v>
      </c>
      <c r="CY1042">
        <f t="shared" si="151"/>
        <v>7.5</v>
      </c>
      <c r="CZ1042">
        <f t="shared" si="152"/>
        <v>7.5</v>
      </c>
      <c r="DA1042">
        <f t="shared" si="153"/>
        <v>1</v>
      </c>
      <c r="DB1042">
        <f>ROUND((ROUND(AT1042*CZ1042,2)*1.2*1.15*1.2),6)</f>
        <v>1207.2239999999999</v>
      </c>
      <c r="DC1042">
        <f>ROUND((ROUND(AT1042*AG1042,2)*1.2*1.15*1.2),6)</f>
        <v>0</v>
      </c>
    </row>
    <row r="1043" spans="1:107" x14ac:dyDescent="0.2">
      <c r="A1043">
        <f>ROW(Source!A387)</f>
        <v>387</v>
      </c>
      <c r="B1043">
        <v>76147896</v>
      </c>
      <c r="C1043">
        <v>76149489</v>
      </c>
      <c r="D1043">
        <v>42092598</v>
      </c>
      <c r="E1043">
        <v>1</v>
      </c>
      <c r="F1043">
        <v>1</v>
      </c>
      <c r="G1043">
        <v>1</v>
      </c>
      <c r="H1043">
        <v>1</v>
      </c>
      <c r="I1043" t="s">
        <v>626</v>
      </c>
      <c r="J1043" t="s">
        <v>3</v>
      </c>
      <c r="K1043" t="s">
        <v>627</v>
      </c>
      <c r="L1043">
        <v>1369</v>
      </c>
      <c r="N1043">
        <v>1013</v>
      </c>
      <c r="O1043" t="s">
        <v>623</v>
      </c>
      <c r="P1043" t="s">
        <v>623</v>
      </c>
      <c r="Q1043">
        <v>1</v>
      </c>
      <c r="W1043">
        <v>0</v>
      </c>
      <c r="X1043">
        <v>-1468527632</v>
      </c>
      <c r="Y1043">
        <v>3.1739999999999995</v>
      </c>
      <c r="AA1043">
        <v>0</v>
      </c>
      <c r="AB1043">
        <v>0</v>
      </c>
      <c r="AC1043">
        <v>0</v>
      </c>
      <c r="AD1043">
        <v>8.17</v>
      </c>
      <c r="AE1043">
        <v>0</v>
      </c>
      <c r="AF1043">
        <v>0</v>
      </c>
      <c r="AG1043">
        <v>0</v>
      </c>
      <c r="AH1043">
        <v>8.17</v>
      </c>
      <c r="AI1043">
        <v>1</v>
      </c>
      <c r="AJ1043">
        <v>1</v>
      </c>
      <c r="AK1043">
        <v>1</v>
      </c>
      <c r="AL1043">
        <v>1</v>
      </c>
      <c r="AN1043">
        <v>0</v>
      </c>
      <c r="AO1043">
        <v>1</v>
      </c>
      <c r="AP1043">
        <v>1</v>
      </c>
      <c r="AQ1043">
        <v>0</v>
      </c>
      <c r="AR1043">
        <v>0</v>
      </c>
      <c r="AS1043" t="s">
        <v>3</v>
      </c>
      <c r="AT1043">
        <v>2.2999999999999998</v>
      </c>
      <c r="AU1043" t="s">
        <v>286</v>
      </c>
      <c r="AV1043">
        <v>1</v>
      </c>
      <c r="AW1043">
        <v>2</v>
      </c>
      <c r="AX1043">
        <v>76149497</v>
      </c>
      <c r="AY1043">
        <v>1</v>
      </c>
      <c r="AZ1043">
        <v>0</v>
      </c>
      <c r="BA1043">
        <v>1063</v>
      </c>
      <c r="BB1043">
        <v>0</v>
      </c>
      <c r="BC1043">
        <v>0</v>
      </c>
      <c r="BD1043">
        <v>0</v>
      </c>
      <c r="BE1043">
        <v>0</v>
      </c>
      <c r="BF1043">
        <v>0</v>
      </c>
      <c r="BG1043">
        <v>0</v>
      </c>
      <c r="BH1043">
        <v>0</v>
      </c>
      <c r="BI1043">
        <v>0</v>
      </c>
      <c r="BJ1043">
        <v>0</v>
      </c>
      <c r="BK1043">
        <v>0</v>
      </c>
      <c r="BL1043">
        <v>0</v>
      </c>
      <c r="BM1043">
        <v>0</v>
      </c>
      <c r="BN1043">
        <v>0</v>
      </c>
      <c r="BO1043">
        <v>0</v>
      </c>
      <c r="BP1043">
        <v>0</v>
      </c>
      <c r="BQ1043">
        <v>0</v>
      </c>
      <c r="BR1043">
        <v>0</v>
      </c>
      <c r="BS1043">
        <v>0</v>
      </c>
      <c r="BT1043">
        <v>0</v>
      </c>
      <c r="BU1043">
        <v>0</v>
      </c>
      <c r="BV1043">
        <v>0</v>
      </c>
      <c r="BW1043">
        <v>0</v>
      </c>
      <c r="CX1043">
        <f>Y1043*Source!I387</f>
        <v>30.851279999999996</v>
      </c>
      <c r="CY1043">
        <f t="shared" si="151"/>
        <v>8.17</v>
      </c>
      <c r="CZ1043">
        <f t="shared" si="152"/>
        <v>8.17</v>
      </c>
      <c r="DA1043">
        <f t="shared" si="153"/>
        <v>1</v>
      </c>
      <c r="DB1043">
        <f>ROUND((ROUND(AT1043*CZ1043,2)*1.2*1.15),6)</f>
        <v>25.930199999999999</v>
      </c>
      <c r="DC1043">
        <f>ROUND((ROUND(AT1043*AG1043,2)*1.2*1.15),6)</f>
        <v>0</v>
      </c>
    </row>
    <row r="1044" spans="1:107" x14ac:dyDescent="0.2">
      <c r="A1044">
        <f>ROW(Source!A387)</f>
        <v>387</v>
      </c>
      <c r="B1044">
        <v>76147896</v>
      </c>
      <c r="C1044">
        <v>76149489</v>
      </c>
      <c r="D1044">
        <v>121548</v>
      </c>
      <c r="E1044">
        <v>1</v>
      </c>
      <c r="F1044">
        <v>1</v>
      </c>
      <c r="G1044">
        <v>1</v>
      </c>
      <c r="H1044">
        <v>1</v>
      </c>
      <c r="I1044" t="s">
        <v>30</v>
      </c>
      <c r="J1044" t="s">
        <v>3</v>
      </c>
      <c r="K1044" t="s">
        <v>628</v>
      </c>
      <c r="L1044">
        <v>608254</v>
      </c>
      <c r="N1044">
        <v>1013</v>
      </c>
      <c r="O1044" t="s">
        <v>629</v>
      </c>
      <c r="P1044" t="s">
        <v>629</v>
      </c>
      <c r="Q1044">
        <v>1</v>
      </c>
      <c r="W1044">
        <v>0</v>
      </c>
      <c r="X1044">
        <v>-185737400</v>
      </c>
      <c r="Y1044">
        <v>0.40019999999999994</v>
      </c>
      <c r="AA1044">
        <v>0</v>
      </c>
      <c r="AB1044">
        <v>0</v>
      </c>
      <c r="AC1044">
        <v>0</v>
      </c>
      <c r="AD1044">
        <v>0</v>
      </c>
      <c r="AE1044">
        <v>0</v>
      </c>
      <c r="AF1044">
        <v>0</v>
      </c>
      <c r="AG1044">
        <v>0</v>
      </c>
      <c r="AH1044">
        <v>0</v>
      </c>
      <c r="AI1044">
        <v>1</v>
      </c>
      <c r="AJ1044">
        <v>1</v>
      </c>
      <c r="AK1044">
        <v>1</v>
      </c>
      <c r="AL1044">
        <v>1</v>
      </c>
      <c r="AN1044">
        <v>0</v>
      </c>
      <c r="AO1044">
        <v>1</v>
      </c>
      <c r="AP1044">
        <v>1</v>
      </c>
      <c r="AQ1044">
        <v>0</v>
      </c>
      <c r="AR1044">
        <v>0</v>
      </c>
      <c r="AS1044" t="s">
        <v>3</v>
      </c>
      <c r="AT1044">
        <v>0.28999999999999998</v>
      </c>
      <c r="AU1044" t="s">
        <v>286</v>
      </c>
      <c r="AV1044">
        <v>2</v>
      </c>
      <c r="AW1044">
        <v>2</v>
      </c>
      <c r="AX1044">
        <v>76149498</v>
      </c>
      <c r="AY1044">
        <v>1</v>
      </c>
      <c r="AZ1044">
        <v>0</v>
      </c>
      <c r="BA1044">
        <v>1064</v>
      </c>
      <c r="BB1044">
        <v>0</v>
      </c>
      <c r="BC1044">
        <v>0</v>
      </c>
      <c r="BD1044">
        <v>0</v>
      </c>
      <c r="BE1044">
        <v>0</v>
      </c>
      <c r="BF1044">
        <v>0</v>
      </c>
      <c r="BG1044">
        <v>0</v>
      </c>
      <c r="BH1044">
        <v>0</v>
      </c>
      <c r="BI1044">
        <v>0</v>
      </c>
      <c r="BJ1044">
        <v>0</v>
      </c>
      <c r="BK1044">
        <v>0</v>
      </c>
      <c r="BL1044">
        <v>0</v>
      </c>
      <c r="BM1044">
        <v>0</v>
      </c>
      <c r="BN1044">
        <v>0</v>
      </c>
      <c r="BO1044">
        <v>0</v>
      </c>
      <c r="BP1044">
        <v>0</v>
      </c>
      <c r="BQ1044">
        <v>0</v>
      </c>
      <c r="BR1044">
        <v>0</v>
      </c>
      <c r="BS1044">
        <v>0</v>
      </c>
      <c r="BT1044">
        <v>0</v>
      </c>
      <c r="BU1044">
        <v>0</v>
      </c>
      <c r="BV1044">
        <v>0</v>
      </c>
      <c r="BW1044">
        <v>0</v>
      </c>
      <c r="CX1044">
        <f>Y1044*Source!I387</f>
        <v>3.8899439999999998</v>
      </c>
      <c r="CY1044">
        <f t="shared" si="151"/>
        <v>0</v>
      </c>
      <c r="CZ1044">
        <f t="shared" si="152"/>
        <v>0</v>
      </c>
      <c r="DA1044">
        <f t="shared" si="153"/>
        <v>1</v>
      </c>
      <c r="DB1044">
        <f>ROUND((ROUND(AT1044*CZ1044,2)*1.2*1.15),6)</f>
        <v>0</v>
      </c>
      <c r="DC1044">
        <f>ROUND((ROUND(AT1044*AG1044,2)*1.2*1.15),6)</f>
        <v>0</v>
      </c>
    </row>
    <row r="1045" spans="1:107" x14ac:dyDescent="0.2">
      <c r="A1045">
        <f>ROW(Source!A387)</f>
        <v>387</v>
      </c>
      <c r="B1045">
        <v>76147896</v>
      </c>
      <c r="C1045">
        <v>76149489</v>
      </c>
      <c r="D1045">
        <v>48975479</v>
      </c>
      <c r="E1045">
        <v>1</v>
      </c>
      <c r="F1045">
        <v>1</v>
      </c>
      <c r="G1045">
        <v>1</v>
      </c>
      <c r="H1045">
        <v>2</v>
      </c>
      <c r="I1045" t="s">
        <v>630</v>
      </c>
      <c r="J1045" t="s">
        <v>631</v>
      </c>
      <c r="K1045" t="s">
        <v>632</v>
      </c>
      <c r="L1045">
        <v>1368</v>
      </c>
      <c r="N1045">
        <v>1011</v>
      </c>
      <c r="O1045" t="s">
        <v>633</v>
      </c>
      <c r="P1045" t="s">
        <v>633</v>
      </c>
      <c r="Q1045">
        <v>1</v>
      </c>
      <c r="W1045">
        <v>0</v>
      </c>
      <c r="X1045">
        <v>994996037</v>
      </c>
      <c r="Y1045">
        <v>0.1104</v>
      </c>
      <c r="AA1045">
        <v>0</v>
      </c>
      <c r="AB1045">
        <v>90.4</v>
      </c>
      <c r="AC1045">
        <v>11.6</v>
      </c>
      <c r="AD1045">
        <v>0</v>
      </c>
      <c r="AE1045">
        <v>0</v>
      </c>
      <c r="AF1045">
        <v>90.4</v>
      </c>
      <c r="AG1045">
        <v>11.6</v>
      </c>
      <c r="AH1045">
        <v>0</v>
      </c>
      <c r="AI1045">
        <v>1</v>
      </c>
      <c r="AJ1045">
        <v>1</v>
      </c>
      <c r="AK1045">
        <v>1</v>
      </c>
      <c r="AL1045">
        <v>1</v>
      </c>
      <c r="AN1045">
        <v>0</v>
      </c>
      <c r="AO1045">
        <v>1</v>
      </c>
      <c r="AP1045">
        <v>1</v>
      </c>
      <c r="AQ1045">
        <v>0</v>
      </c>
      <c r="AR1045">
        <v>0</v>
      </c>
      <c r="AS1045" t="s">
        <v>3</v>
      </c>
      <c r="AT1045">
        <v>0.08</v>
      </c>
      <c r="AU1045" t="s">
        <v>286</v>
      </c>
      <c r="AV1045">
        <v>0</v>
      </c>
      <c r="AW1045">
        <v>2</v>
      </c>
      <c r="AX1045">
        <v>76149499</v>
      </c>
      <c r="AY1045">
        <v>1</v>
      </c>
      <c r="AZ1045">
        <v>0</v>
      </c>
      <c r="BA1045">
        <v>1065</v>
      </c>
      <c r="BB1045">
        <v>0</v>
      </c>
      <c r="BC1045">
        <v>0</v>
      </c>
      <c r="BD1045">
        <v>0</v>
      </c>
      <c r="BE1045">
        <v>0</v>
      </c>
      <c r="BF1045">
        <v>0</v>
      </c>
      <c r="BG1045">
        <v>0</v>
      </c>
      <c r="BH1045">
        <v>0</v>
      </c>
      <c r="BI1045">
        <v>0</v>
      </c>
      <c r="BJ1045">
        <v>0</v>
      </c>
      <c r="BK1045">
        <v>0</v>
      </c>
      <c r="BL1045">
        <v>0</v>
      </c>
      <c r="BM1045">
        <v>0</v>
      </c>
      <c r="BN1045">
        <v>0</v>
      </c>
      <c r="BO1045">
        <v>0</v>
      </c>
      <c r="BP1045">
        <v>0</v>
      </c>
      <c r="BQ1045">
        <v>0</v>
      </c>
      <c r="BR1045">
        <v>0</v>
      </c>
      <c r="BS1045">
        <v>0</v>
      </c>
      <c r="BT1045">
        <v>0</v>
      </c>
      <c r="BU1045">
        <v>0</v>
      </c>
      <c r="BV1045">
        <v>0</v>
      </c>
      <c r="BW1045">
        <v>0</v>
      </c>
      <c r="CX1045">
        <f>Y1045*Source!I387</f>
        <v>1.073088</v>
      </c>
      <c r="CY1045">
        <f>AB1045</f>
        <v>90.4</v>
      </c>
      <c r="CZ1045">
        <f>AF1045</f>
        <v>90.4</v>
      </c>
      <c r="DA1045">
        <f>AJ1045</f>
        <v>1</v>
      </c>
      <c r="DB1045">
        <f>ROUND((ROUND(AT1045*CZ1045,2)*1.2*1.15),6)</f>
        <v>9.9773999999999994</v>
      </c>
      <c r="DC1045">
        <f>ROUND((ROUND(AT1045*AG1045,2)*1.2*1.15),6)</f>
        <v>1.2834000000000001</v>
      </c>
    </row>
    <row r="1046" spans="1:107" x14ac:dyDescent="0.2">
      <c r="A1046">
        <f>ROW(Source!A387)</f>
        <v>387</v>
      </c>
      <c r="B1046">
        <v>76147896</v>
      </c>
      <c r="C1046">
        <v>76149489</v>
      </c>
      <c r="D1046">
        <v>48975561</v>
      </c>
      <c r="E1046">
        <v>1</v>
      </c>
      <c r="F1046">
        <v>1</v>
      </c>
      <c r="G1046">
        <v>1</v>
      </c>
      <c r="H1046">
        <v>2</v>
      </c>
      <c r="I1046" t="s">
        <v>634</v>
      </c>
      <c r="J1046" t="s">
        <v>635</v>
      </c>
      <c r="K1046" t="s">
        <v>636</v>
      </c>
      <c r="L1046">
        <v>1368</v>
      </c>
      <c r="N1046">
        <v>1011</v>
      </c>
      <c r="O1046" t="s">
        <v>633</v>
      </c>
      <c r="P1046" t="s">
        <v>633</v>
      </c>
      <c r="Q1046">
        <v>1</v>
      </c>
      <c r="W1046">
        <v>0</v>
      </c>
      <c r="X1046">
        <v>-11430276</v>
      </c>
      <c r="Y1046">
        <v>0.2898</v>
      </c>
      <c r="AA1046">
        <v>0</v>
      </c>
      <c r="AB1046">
        <v>90</v>
      </c>
      <c r="AC1046">
        <v>10.06</v>
      </c>
      <c r="AD1046">
        <v>0</v>
      </c>
      <c r="AE1046">
        <v>0</v>
      </c>
      <c r="AF1046">
        <v>90</v>
      </c>
      <c r="AG1046">
        <v>10.06</v>
      </c>
      <c r="AH1046">
        <v>0</v>
      </c>
      <c r="AI1046">
        <v>1</v>
      </c>
      <c r="AJ1046">
        <v>1</v>
      </c>
      <c r="AK1046">
        <v>1</v>
      </c>
      <c r="AL1046">
        <v>1</v>
      </c>
      <c r="AN1046">
        <v>0</v>
      </c>
      <c r="AO1046">
        <v>1</v>
      </c>
      <c r="AP1046">
        <v>1</v>
      </c>
      <c r="AQ1046">
        <v>0</v>
      </c>
      <c r="AR1046">
        <v>0</v>
      </c>
      <c r="AS1046" t="s">
        <v>3</v>
      </c>
      <c r="AT1046">
        <v>0.21</v>
      </c>
      <c r="AU1046" t="s">
        <v>286</v>
      </c>
      <c r="AV1046">
        <v>0</v>
      </c>
      <c r="AW1046">
        <v>2</v>
      </c>
      <c r="AX1046">
        <v>76149500</v>
      </c>
      <c r="AY1046">
        <v>1</v>
      </c>
      <c r="AZ1046">
        <v>0</v>
      </c>
      <c r="BA1046">
        <v>1066</v>
      </c>
      <c r="BB1046">
        <v>0</v>
      </c>
      <c r="BC1046">
        <v>0</v>
      </c>
      <c r="BD1046">
        <v>0</v>
      </c>
      <c r="BE1046">
        <v>0</v>
      </c>
      <c r="BF1046">
        <v>0</v>
      </c>
      <c r="BG1046">
        <v>0</v>
      </c>
      <c r="BH1046">
        <v>0</v>
      </c>
      <c r="BI1046">
        <v>0</v>
      </c>
      <c r="BJ1046">
        <v>0</v>
      </c>
      <c r="BK1046">
        <v>0</v>
      </c>
      <c r="BL1046">
        <v>0</v>
      </c>
      <c r="BM1046">
        <v>0</v>
      </c>
      <c r="BN1046">
        <v>0</v>
      </c>
      <c r="BO1046">
        <v>0</v>
      </c>
      <c r="BP1046">
        <v>0</v>
      </c>
      <c r="BQ1046">
        <v>0</v>
      </c>
      <c r="BR1046">
        <v>0</v>
      </c>
      <c r="BS1046">
        <v>0</v>
      </c>
      <c r="BT1046">
        <v>0</v>
      </c>
      <c r="BU1046">
        <v>0</v>
      </c>
      <c r="BV1046">
        <v>0</v>
      </c>
      <c r="BW1046">
        <v>0</v>
      </c>
      <c r="CX1046">
        <f>Y1046*Source!I387</f>
        <v>2.816856</v>
      </c>
      <c r="CY1046">
        <f>AB1046</f>
        <v>90</v>
      </c>
      <c r="CZ1046">
        <f>AF1046</f>
        <v>90</v>
      </c>
      <c r="DA1046">
        <f>AJ1046</f>
        <v>1</v>
      </c>
      <c r="DB1046">
        <f>ROUND((ROUND(AT1046*CZ1046,2)*1.2*1.15),6)</f>
        <v>26.082000000000001</v>
      </c>
      <c r="DC1046">
        <f>ROUND((ROUND(AT1046*AG1046,2)*1.2*1.15),6)</f>
        <v>2.9117999999999999</v>
      </c>
    </row>
    <row r="1047" spans="1:107" x14ac:dyDescent="0.2">
      <c r="A1047">
        <f>ROW(Source!A387)</f>
        <v>387</v>
      </c>
      <c r="B1047">
        <v>76147896</v>
      </c>
      <c r="C1047">
        <v>76149489</v>
      </c>
      <c r="D1047">
        <v>48976906</v>
      </c>
      <c r="E1047">
        <v>1</v>
      </c>
      <c r="F1047">
        <v>1</v>
      </c>
      <c r="G1047">
        <v>1</v>
      </c>
      <c r="H1047">
        <v>2</v>
      </c>
      <c r="I1047" t="s">
        <v>637</v>
      </c>
      <c r="J1047" t="s">
        <v>638</v>
      </c>
      <c r="K1047" t="s">
        <v>639</v>
      </c>
      <c r="L1047">
        <v>1368</v>
      </c>
      <c r="N1047">
        <v>1011</v>
      </c>
      <c r="O1047" t="s">
        <v>633</v>
      </c>
      <c r="P1047" t="s">
        <v>633</v>
      </c>
      <c r="Q1047">
        <v>1</v>
      </c>
      <c r="W1047">
        <v>0</v>
      </c>
      <c r="X1047">
        <v>-2066592261</v>
      </c>
      <c r="Y1047">
        <v>0.5796</v>
      </c>
      <c r="AA1047">
        <v>0</v>
      </c>
      <c r="AB1047">
        <v>0.55000000000000004</v>
      </c>
      <c r="AC1047">
        <v>0</v>
      </c>
      <c r="AD1047">
        <v>0</v>
      </c>
      <c r="AE1047">
        <v>0</v>
      </c>
      <c r="AF1047">
        <v>0.55000000000000004</v>
      </c>
      <c r="AG1047">
        <v>0</v>
      </c>
      <c r="AH1047">
        <v>0</v>
      </c>
      <c r="AI1047">
        <v>1</v>
      </c>
      <c r="AJ1047">
        <v>1</v>
      </c>
      <c r="AK1047">
        <v>1</v>
      </c>
      <c r="AL1047">
        <v>1</v>
      </c>
      <c r="AN1047">
        <v>0</v>
      </c>
      <c r="AO1047">
        <v>1</v>
      </c>
      <c r="AP1047">
        <v>1</v>
      </c>
      <c r="AQ1047">
        <v>0</v>
      </c>
      <c r="AR1047">
        <v>0</v>
      </c>
      <c r="AS1047" t="s">
        <v>3</v>
      </c>
      <c r="AT1047">
        <v>0.42</v>
      </c>
      <c r="AU1047" t="s">
        <v>286</v>
      </c>
      <c r="AV1047">
        <v>0</v>
      </c>
      <c r="AW1047">
        <v>2</v>
      </c>
      <c r="AX1047">
        <v>76149501</v>
      </c>
      <c r="AY1047">
        <v>1</v>
      </c>
      <c r="AZ1047">
        <v>0</v>
      </c>
      <c r="BA1047">
        <v>1067</v>
      </c>
      <c r="BB1047">
        <v>0</v>
      </c>
      <c r="BC1047">
        <v>0</v>
      </c>
      <c r="BD1047">
        <v>0</v>
      </c>
      <c r="BE1047">
        <v>0</v>
      </c>
      <c r="BF1047">
        <v>0</v>
      </c>
      <c r="BG1047">
        <v>0</v>
      </c>
      <c r="BH1047">
        <v>0</v>
      </c>
      <c r="BI1047">
        <v>0</v>
      </c>
      <c r="BJ1047">
        <v>0</v>
      </c>
      <c r="BK1047">
        <v>0</v>
      </c>
      <c r="BL1047">
        <v>0</v>
      </c>
      <c r="BM1047">
        <v>0</v>
      </c>
      <c r="BN1047">
        <v>0</v>
      </c>
      <c r="BO1047">
        <v>0</v>
      </c>
      <c r="BP1047">
        <v>0</v>
      </c>
      <c r="BQ1047">
        <v>0</v>
      </c>
      <c r="BR1047">
        <v>0</v>
      </c>
      <c r="BS1047">
        <v>0</v>
      </c>
      <c r="BT1047">
        <v>0</v>
      </c>
      <c r="BU1047">
        <v>0</v>
      </c>
      <c r="BV1047">
        <v>0</v>
      </c>
      <c r="BW1047">
        <v>0</v>
      </c>
      <c r="CX1047">
        <f>Y1047*Source!I387</f>
        <v>5.6337120000000001</v>
      </c>
      <c r="CY1047">
        <f>AB1047</f>
        <v>0.55000000000000004</v>
      </c>
      <c r="CZ1047">
        <f>AF1047</f>
        <v>0.55000000000000004</v>
      </c>
      <c r="DA1047">
        <f>AJ1047</f>
        <v>1</v>
      </c>
      <c r="DB1047">
        <f>ROUND((ROUND(AT1047*CZ1047,2)*1.2*1.15),6)</f>
        <v>0.31740000000000002</v>
      </c>
      <c r="DC1047">
        <f>ROUND((ROUND(AT1047*AG1047,2)*1.2*1.15),6)</f>
        <v>0</v>
      </c>
    </row>
    <row r="1048" spans="1:107" x14ac:dyDescent="0.2">
      <c r="A1048">
        <f>ROW(Source!A387)</f>
        <v>387</v>
      </c>
      <c r="B1048">
        <v>76147896</v>
      </c>
      <c r="C1048">
        <v>76149489</v>
      </c>
      <c r="D1048">
        <v>48945934</v>
      </c>
      <c r="E1048">
        <v>1</v>
      </c>
      <c r="F1048">
        <v>1</v>
      </c>
      <c r="G1048">
        <v>1</v>
      </c>
      <c r="H1048">
        <v>3</v>
      </c>
      <c r="I1048" t="s">
        <v>640</v>
      </c>
      <c r="J1048" t="s">
        <v>641</v>
      </c>
      <c r="K1048" t="s">
        <v>642</v>
      </c>
      <c r="L1048">
        <v>1339</v>
      </c>
      <c r="N1048">
        <v>1007</v>
      </c>
      <c r="O1048" t="s">
        <v>643</v>
      </c>
      <c r="P1048" t="s">
        <v>643</v>
      </c>
      <c r="Q1048">
        <v>1</v>
      </c>
      <c r="W1048">
        <v>0</v>
      </c>
      <c r="X1048">
        <v>-352540104</v>
      </c>
      <c r="Y1048">
        <v>1.2</v>
      </c>
      <c r="AA1048">
        <v>59.99</v>
      </c>
      <c r="AB1048">
        <v>0</v>
      </c>
      <c r="AC1048">
        <v>0</v>
      </c>
      <c r="AD1048">
        <v>0</v>
      </c>
      <c r="AE1048">
        <v>59.99</v>
      </c>
      <c r="AF1048">
        <v>0</v>
      </c>
      <c r="AG1048">
        <v>0</v>
      </c>
      <c r="AH1048">
        <v>0</v>
      </c>
      <c r="AI1048">
        <v>1</v>
      </c>
      <c r="AJ1048">
        <v>1</v>
      </c>
      <c r="AK1048">
        <v>1</v>
      </c>
      <c r="AL1048">
        <v>1</v>
      </c>
      <c r="AN1048">
        <v>0</v>
      </c>
      <c r="AO1048">
        <v>1</v>
      </c>
      <c r="AP1048">
        <v>0</v>
      </c>
      <c r="AQ1048">
        <v>0</v>
      </c>
      <c r="AR1048">
        <v>0</v>
      </c>
      <c r="AS1048" t="s">
        <v>3</v>
      </c>
      <c r="AT1048">
        <v>1.2</v>
      </c>
      <c r="AU1048" t="s">
        <v>3</v>
      </c>
      <c r="AV1048">
        <v>0</v>
      </c>
      <c r="AW1048">
        <v>2</v>
      </c>
      <c r="AX1048">
        <v>76149502</v>
      </c>
      <c r="AY1048">
        <v>1</v>
      </c>
      <c r="AZ1048">
        <v>0</v>
      </c>
      <c r="BA1048">
        <v>1068</v>
      </c>
      <c r="BB1048">
        <v>0</v>
      </c>
      <c r="BC1048">
        <v>0</v>
      </c>
      <c r="BD1048">
        <v>0</v>
      </c>
      <c r="BE1048">
        <v>0</v>
      </c>
      <c r="BF1048">
        <v>0</v>
      </c>
      <c r="BG1048">
        <v>0</v>
      </c>
      <c r="BH1048">
        <v>0</v>
      </c>
      <c r="BI1048">
        <v>0</v>
      </c>
      <c r="BJ1048">
        <v>0</v>
      </c>
      <c r="BK1048">
        <v>0</v>
      </c>
      <c r="BL1048">
        <v>0</v>
      </c>
      <c r="BM1048">
        <v>0</v>
      </c>
      <c r="BN1048">
        <v>0</v>
      </c>
      <c r="BO1048">
        <v>0</v>
      </c>
      <c r="BP1048">
        <v>0</v>
      </c>
      <c r="BQ1048">
        <v>0</v>
      </c>
      <c r="BR1048">
        <v>0</v>
      </c>
      <c r="BS1048">
        <v>0</v>
      </c>
      <c r="BT1048">
        <v>0</v>
      </c>
      <c r="BU1048">
        <v>0</v>
      </c>
      <c r="BV1048">
        <v>0</v>
      </c>
      <c r="BW1048">
        <v>0</v>
      </c>
      <c r="CX1048">
        <f>Y1048*Source!I387</f>
        <v>11.664</v>
      </c>
      <c r="CY1048">
        <f>AA1048</f>
        <v>59.99</v>
      </c>
      <c r="CZ1048">
        <f>AE1048</f>
        <v>59.99</v>
      </c>
      <c r="DA1048">
        <f>AI1048</f>
        <v>1</v>
      </c>
      <c r="DB1048">
        <f>ROUND(ROUND(AT1048*CZ1048,2),6)</f>
        <v>71.989999999999995</v>
      </c>
      <c r="DC1048">
        <f>ROUND(ROUND(AT1048*AG1048,2),6)</f>
        <v>0</v>
      </c>
    </row>
    <row r="1049" spans="1:107" x14ac:dyDescent="0.2">
      <c r="A1049">
        <f>ROW(Source!A387)</f>
        <v>387</v>
      </c>
      <c r="B1049">
        <v>76147896</v>
      </c>
      <c r="C1049">
        <v>76149489</v>
      </c>
      <c r="D1049">
        <v>48946351</v>
      </c>
      <c r="E1049">
        <v>1</v>
      </c>
      <c r="F1049">
        <v>1</v>
      </c>
      <c r="G1049">
        <v>1</v>
      </c>
      <c r="H1049">
        <v>3</v>
      </c>
      <c r="I1049" t="s">
        <v>644</v>
      </c>
      <c r="J1049" t="s">
        <v>645</v>
      </c>
      <c r="K1049" t="s">
        <v>646</v>
      </c>
      <c r="L1049">
        <v>1339</v>
      </c>
      <c r="N1049">
        <v>1007</v>
      </c>
      <c r="O1049" t="s">
        <v>643</v>
      </c>
      <c r="P1049" t="s">
        <v>643</v>
      </c>
      <c r="Q1049">
        <v>1</v>
      </c>
      <c r="W1049">
        <v>0</v>
      </c>
      <c r="X1049">
        <v>-1689240429</v>
      </c>
      <c r="Y1049">
        <v>0.15</v>
      </c>
      <c r="AA1049">
        <v>2.44</v>
      </c>
      <c r="AB1049">
        <v>0</v>
      </c>
      <c r="AC1049">
        <v>0</v>
      </c>
      <c r="AD1049">
        <v>0</v>
      </c>
      <c r="AE1049">
        <v>2.44</v>
      </c>
      <c r="AF1049">
        <v>0</v>
      </c>
      <c r="AG1049">
        <v>0</v>
      </c>
      <c r="AH1049">
        <v>0</v>
      </c>
      <c r="AI1049">
        <v>1</v>
      </c>
      <c r="AJ1049">
        <v>1</v>
      </c>
      <c r="AK1049">
        <v>1</v>
      </c>
      <c r="AL1049">
        <v>1</v>
      </c>
      <c r="AN1049">
        <v>0</v>
      </c>
      <c r="AO1049">
        <v>1</v>
      </c>
      <c r="AP1049">
        <v>0</v>
      </c>
      <c r="AQ1049">
        <v>0</v>
      </c>
      <c r="AR1049">
        <v>0</v>
      </c>
      <c r="AS1049" t="s">
        <v>3</v>
      </c>
      <c r="AT1049">
        <v>0.15</v>
      </c>
      <c r="AU1049" t="s">
        <v>3</v>
      </c>
      <c r="AV1049">
        <v>0</v>
      </c>
      <c r="AW1049">
        <v>2</v>
      </c>
      <c r="AX1049">
        <v>76149503</v>
      </c>
      <c r="AY1049">
        <v>1</v>
      </c>
      <c r="AZ1049">
        <v>0</v>
      </c>
      <c r="BA1049">
        <v>1069</v>
      </c>
      <c r="BB1049">
        <v>0</v>
      </c>
      <c r="BC1049">
        <v>0</v>
      </c>
      <c r="BD1049">
        <v>0</v>
      </c>
      <c r="BE1049">
        <v>0</v>
      </c>
      <c r="BF1049">
        <v>0</v>
      </c>
      <c r="BG1049">
        <v>0</v>
      </c>
      <c r="BH1049">
        <v>0</v>
      </c>
      <c r="BI1049">
        <v>0</v>
      </c>
      <c r="BJ1049">
        <v>0</v>
      </c>
      <c r="BK1049">
        <v>0</v>
      </c>
      <c r="BL1049">
        <v>0</v>
      </c>
      <c r="BM1049">
        <v>0</v>
      </c>
      <c r="BN1049">
        <v>0</v>
      </c>
      <c r="BO1049">
        <v>0</v>
      </c>
      <c r="BP1049">
        <v>0</v>
      </c>
      <c r="BQ1049">
        <v>0</v>
      </c>
      <c r="BR1049">
        <v>0</v>
      </c>
      <c r="BS1049">
        <v>0</v>
      </c>
      <c r="BT1049">
        <v>0</v>
      </c>
      <c r="BU1049">
        <v>0</v>
      </c>
      <c r="BV1049">
        <v>0</v>
      </c>
      <c r="BW1049">
        <v>0</v>
      </c>
      <c r="CX1049">
        <f>Y1049*Source!I387</f>
        <v>1.458</v>
      </c>
      <c r="CY1049">
        <f>AA1049</f>
        <v>2.44</v>
      </c>
      <c r="CZ1049">
        <f>AE1049</f>
        <v>2.44</v>
      </c>
      <c r="DA1049">
        <f>AI1049</f>
        <v>1</v>
      </c>
      <c r="DB1049">
        <f>ROUND(ROUND(AT1049*CZ1049,2),6)</f>
        <v>0.37</v>
      </c>
      <c r="DC1049">
        <f>ROUND(ROUND(AT1049*AG1049,2),6)</f>
        <v>0</v>
      </c>
    </row>
    <row r="1050" spans="1:107" x14ac:dyDescent="0.2">
      <c r="A1050">
        <f>ROW(Source!A388)</f>
        <v>388</v>
      </c>
      <c r="B1050">
        <v>76147894</v>
      </c>
      <c r="C1050">
        <v>76149489</v>
      </c>
      <c r="D1050">
        <v>42092598</v>
      </c>
      <c r="E1050">
        <v>1</v>
      </c>
      <c r="F1050">
        <v>1</v>
      </c>
      <c r="G1050">
        <v>1</v>
      </c>
      <c r="H1050">
        <v>1</v>
      </c>
      <c r="I1050" t="s">
        <v>626</v>
      </c>
      <c r="J1050" t="s">
        <v>3</v>
      </c>
      <c r="K1050" t="s">
        <v>627</v>
      </c>
      <c r="L1050">
        <v>1369</v>
      </c>
      <c r="N1050">
        <v>1013</v>
      </c>
      <c r="O1050" t="s">
        <v>623</v>
      </c>
      <c r="P1050" t="s">
        <v>623</v>
      </c>
      <c r="Q1050">
        <v>1</v>
      </c>
      <c r="W1050">
        <v>0</v>
      </c>
      <c r="X1050">
        <v>-1468527632</v>
      </c>
      <c r="Y1050">
        <v>3.1739999999999995</v>
      </c>
      <c r="AA1050">
        <v>0</v>
      </c>
      <c r="AB1050">
        <v>0</v>
      </c>
      <c r="AC1050">
        <v>0</v>
      </c>
      <c r="AD1050">
        <v>8.17</v>
      </c>
      <c r="AE1050">
        <v>0</v>
      </c>
      <c r="AF1050">
        <v>0</v>
      </c>
      <c r="AG1050">
        <v>0</v>
      </c>
      <c r="AH1050">
        <v>8.17</v>
      </c>
      <c r="AI1050">
        <v>1</v>
      </c>
      <c r="AJ1050">
        <v>1</v>
      </c>
      <c r="AK1050">
        <v>1</v>
      </c>
      <c r="AL1050">
        <v>1</v>
      </c>
      <c r="AN1050">
        <v>0</v>
      </c>
      <c r="AO1050">
        <v>1</v>
      </c>
      <c r="AP1050">
        <v>1</v>
      </c>
      <c r="AQ1050">
        <v>0</v>
      </c>
      <c r="AR1050">
        <v>0</v>
      </c>
      <c r="AS1050" t="s">
        <v>3</v>
      </c>
      <c r="AT1050">
        <v>2.2999999999999998</v>
      </c>
      <c r="AU1050" t="s">
        <v>286</v>
      </c>
      <c r="AV1050">
        <v>1</v>
      </c>
      <c r="AW1050">
        <v>2</v>
      </c>
      <c r="AX1050">
        <v>76149497</v>
      </c>
      <c r="AY1050">
        <v>1</v>
      </c>
      <c r="AZ1050">
        <v>0</v>
      </c>
      <c r="BA1050">
        <v>1070</v>
      </c>
      <c r="BB1050">
        <v>0</v>
      </c>
      <c r="BC1050">
        <v>0</v>
      </c>
      <c r="BD1050">
        <v>0</v>
      </c>
      <c r="BE1050">
        <v>0</v>
      </c>
      <c r="BF1050">
        <v>0</v>
      </c>
      <c r="BG1050">
        <v>0</v>
      </c>
      <c r="BH1050">
        <v>0</v>
      </c>
      <c r="BI1050">
        <v>0</v>
      </c>
      <c r="BJ1050">
        <v>0</v>
      </c>
      <c r="BK1050">
        <v>0</v>
      </c>
      <c r="BL1050">
        <v>0</v>
      </c>
      <c r="BM1050">
        <v>0</v>
      </c>
      <c r="BN1050">
        <v>0</v>
      </c>
      <c r="BO1050">
        <v>0</v>
      </c>
      <c r="BP1050">
        <v>0</v>
      </c>
      <c r="BQ1050">
        <v>0</v>
      </c>
      <c r="BR1050">
        <v>0</v>
      </c>
      <c r="BS1050">
        <v>0</v>
      </c>
      <c r="BT1050">
        <v>0</v>
      </c>
      <c r="BU1050">
        <v>0</v>
      </c>
      <c r="BV1050">
        <v>0</v>
      </c>
      <c r="BW1050">
        <v>0</v>
      </c>
      <c r="CX1050">
        <f>Y1050*Source!I388</f>
        <v>30.851279999999996</v>
      </c>
      <c r="CY1050">
        <f>AD1050</f>
        <v>8.17</v>
      </c>
      <c r="CZ1050">
        <f>AH1050</f>
        <v>8.17</v>
      </c>
      <c r="DA1050">
        <f>AL1050</f>
        <v>1</v>
      </c>
      <c r="DB1050">
        <f>ROUND((ROUND(AT1050*CZ1050,2)*1.2*1.15),6)</f>
        <v>25.930199999999999</v>
      </c>
      <c r="DC1050">
        <f>ROUND((ROUND(AT1050*AG1050,2)*1.2*1.15),6)</f>
        <v>0</v>
      </c>
    </row>
    <row r="1051" spans="1:107" x14ac:dyDescent="0.2">
      <c r="A1051">
        <f>ROW(Source!A388)</f>
        <v>388</v>
      </c>
      <c r="B1051">
        <v>76147894</v>
      </c>
      <c r="C1051">
        <v>76149489</v>
      </c>
      <c r="D1051">
        <v>121548</v>
      </c>
      <c r="E1051">
        <v>1</v>
      </c>
      <c r="F1051">
        <v>1</v>
      </c>
      <c r="G1051">
        <v>1</v>
      </c>
      <c r="H1051">
        <v>1</v>
      </c>
      <c r="I1051" t="s">
        <v>30</v>
      </c>
      <c r="J1051" t="s">
        <v>3</v>
      </c>
      <c r="K1051" t="s">
        <v>628</v>
      </c>
      <c r="L1051">
        <v>608254</v>
      </c>
      <c r="N1051">
        <v>1013</v>
      </c>
      <c r="O1051" t="s">
        <v>629</v>
      </c>
      <c r="P1051" t="s">
        <v>629</v>
      </c>
      <c r="Q1051">
        <v>1</v>
      </c>
      <c r="W1051">
        <v>0</v>
      </c>
      <c r="X1051">
        <v>-185737400</v>
      </c>
      <c r="Y1051">
        <v>0.40019999999999994</v>
      </c>
      <c r="AA1051">
        <v>0</v>
      </c>
      <c r="AB1051">
        <v>0</v>
      </c>
      <c r="AC1051">
        <v>0</v>
      </c>
      <c r="AD1051">
        <v>0</v>
      </c>
      <c r="AE1051">
        <v>0</v>
      </c>
      <c r="AF1051">
        <v>0</v>
      </c>
      <c r="AG1051">
        <v>0</v>
      </c>
      <c r="AH1051">
        <v>0</v>
      </c>
      <c r="AI1051">
        <v>1</v>
      </c>
      <c r="AJ1051">
        <v>1</v>
      </c>
      <c r="AK1051">
        <v>1</v>
      </c>
      <c r="AL1051">
        <v>1</v>
      </c>
      <c r="AN1051">
        <v>0</v>
      </c>
      <c r="AO1051">
        <v>1</v>
      </c>
      <c r="AP1051">
        <v>1</v>
      </c>
      <c r="AQ1051">
        <v>0</v>
      </c>
      <c r="AR1051">
        <v>0</v>
      </c>
      <c r="AS1051" t="s">
        <v>3</v>
      </c>
      <c r="AT1051">
        <v>0.28999999999999998</v>
      </c>
      <c r="AU1051" t="s">
        <v>286</v>
      </c>
      <c r="AV1051">
        <v>2</v>
      </c>
      <c r="AW1051">
        <v>2</v>
      </c>
      <c r="AX1051">
        <v>76149498</v>
      </c>
      <c r="AY1051">
        <v>1</v>
      </c>
      <c r="AZ1051">
        <v>0</v>
      </c>
      <c r="BA1051">
        <v>1071</v>
      </c>
      <c r="BB1051">
        <v>0</v>
      </c>
      <c r="BC1051">
        <v>0</v>
      </c>
      <c r="BD1051">
        <v>0</v>
      </c>
      <c r="BE1051">
        <v>0</v>
      </c>
      <c r="BF1051">
        <v>0</v>
      </c>
      <c r="BG1051">
        <v>0</v>
      </c>
      <c r="BH1051">
        <v>0</v>
      </c>
      <c r="BI1051">
        <v>0</v>
      </c>
      <c r="BJ1051">
        <v>0</v>
      </c>
      <c r="BK1051">
        <v>0</v>
      </c>
      <c r="BL1051">
        <v>0</v>
      </c>
      <c r="BM1051">
        <v>0</v>
      </c>
      <c r="BN1051">
        <v>0</v>
      </c>
      <c r="BO1051">
        <v>0</v>
      </c>
      <c r="BP1051">
        <v>0</v>
      </c>
      <c r="BQ1051">
        <v>0</v>
      </c>
      <c r="BR1051">
        <v>0</v>
      </c>
      <c r="BS1051">
        <v>0</v>
      </c>
      <c r="BT1051">
        <v>0</v>
      </c>
      <c r="BU1051">
        <v>0</v>
      </c>
      <c r="BV1051">
        <v>0</v>
      </c>
      <c r="BW1051">
        <v>0</v>
      </c>
      <c r="CX1051">
        <f>Y1051*Source!I388</f>
        <v>3.8899439999999998</v>
      </c>
      <c r="CY1051">
        <f>AD1051</f>
        <v>0</v>
      </c>
      <c r="CZ1051">
        <f>AH1051</f>
        <v>0</v>
      </c>
      <c r="DA1051">
        <f>AL1051</f>
        <v>1</v>
      </c>
      <c r="DB1051">
        <f>ROUND((ROUND(AT1051*CZ1051,2)*1.2*1.15),6)</f>
        <v>0</v>
      </c>
      <c r="DC1051">
        <f>ROUND((ROUND(AT1051*AG1051,2)*1.2*1.15),6)</f>
        <v>0</v>
      </c>
    </row>
    <row r="1052" spans="1:107" x14ac:dyDescent="0.2">
      <c r="A1052">
        <f>ROW(Source!A388)</f>
        <v>388</v>
      </c>
      <c r="B1052">
        <v>76147894</v>
      </c>
      <c r="C1052">
        <v>76149489</v>
      </c>
      <c r="D1052">
        <v>48975479</v>
      </c>
      <c r="E1052">
        <v>1</v>
      </c>
      <c r="F1052">
        <v>1</v>
      </c>
      <c r="G1052">
        <v>1</v>
      </c>
      <c r="H1052">
        <v>2</v>
      </c>
      <c r="I1052" t="s">
        <v>630</v>
      </c>
      <c r="J1052" t="s">
        <v>631</v>
      </c>
      <c r="K1052" t="s">
        <v>632</v>
      </c>
      <c r="L1052">
        <v>1368</v>
      </c>
      <c r="N1052">
        <v>1011</v>
      </c>
      <c r="O1052" t="s">
        <v>633</v>
      </c>
      <c r="P1052" t="s">
        <v>633</v>
      </c>
      <c r="Q1052">
        <v>1</v>
      </c>
      <c r="W1052">
        <v>0</v>
      </c>
      <c r="X1052">
        <v>994996037</v>
      </c>
      <c r="Y1052">
        <v>0.1104</v>
      </c>
      <c r="AA1052">
        <v>0</v>
      </c>
      <c r="AB1052">
        <v>90.4</v>
      </c>
      <c r="AC1052">
        <v>11.6</v>
      </c>
      <c r="AD1052">
        <v>0</v>
      </c>
      <c r="AE1052">
        <v>0</v>
      </c>
      <c r="AF1052">
        <v>90.4</v>
      </c>
      <c r="AG1052">
        <v>11.6</v>
      </c>
      <c r="AH1052">
        <v>0</v>
      </c>
      <c r="AI1052">
        <v>1</v>
      </c>
      <c r="AJ1052">
        <v>1</v>
      </c>
      <c r="AK1052">
        <v>1</v>
      </c>
      <c r="AL1052">
        <v>1</v>
      </c>
      <c r="AN1052">
        <v>0</v>
      </c>
      <c r="AO1052">
        <v>1</v>
      </c>
      <c r="AP1052">
        <v>1</v>
      </c>
      <c r="AQ1052">
        <v>0</v>
      </c>
      <c r="AR1052">
        <v>0</v>
      </c>
      <c r="AS1052" t="s">
        <v>3</v>
      </c>
      <c r="AT1052">
        <v>0.08</v>
      </c>
      <c r="AU1052" t="s">
        <v>286</v>
      </c>
      <c r="AV1052">
        <v>0</v>
      </c>
      <c r="AW1052">
        <v>2</v>
      </c>
      <c r="AX1052">
        <v>76149499</v>
      </c>
      <c r="AY1052">
        <v>1</v>
      </c>
      <c r="AZ1052">
        <v>0</v>
      </c>
      <c r="BA1052">
        <v>1072</v>
      </c>
      <c r="BB1052">
        <v>0</v>
      </c>
      <c r="BC1052">
        <v>0</v>
      </c>
      <c r="BD1052">
        <v>0</v>
      </c>
      <c r="BE1052">
        <v>0</v>
      </c>
      <c r="BF1052">
        <v>0</v>
      </c>
      <c r="BG1052">
        <v>0</v>
      </c>
      <c r="BH1052">
        <v>0</v>
      </c>
      <c r="BI1052">
        <v>0</v>
      </c>
      <c r="BJ1052">
        <v>0</v>
      </c>
      <c r="BK1052">
        <v>0</v>
      </c>
      <c r="BL1052">
        <v>0</v>
      </c>
      <c r="BM1052">
        <v>0</v>
      </c>
      <c r="BN1052">
        <v>0</v>
      </c>
      <c r="BO1052">
        <v>0</v>
      </c>
      <c r="BP1052">
        <v>0</v>
      </c>
      <c r="BQ1052">
        <v>0</v>
      </c>
      <c r="BR1052">
        <v>0</v>
      </c>
      <c r="BS1052">
        <v>0</v>
      </c>
      <c r="BT1052">
        <v>0</v>
      </c>
      <c r="BU1052">
        <v>0</v>
      </c>
      <c r="BV1052">
        <v>0</v>
      </c>
      <c r="BW1052">
        <v>0</v>
      </c>
      <c r="CX1052">
        <f>Y1052*Source!I388</f>
        <v>1.073088</v>
      </c>
      <c r="CY1052">
        <f>AB1052</f>
        <v>90.4</v>
      </c>
      <c r="CZ1052">
        <f>AF1052</f>
        <v>90.4</v>
      </c>
      <c r="DA1052">
        <f>AJ1052</f>
        <v>1</v>
      </c>
      <c r="DB1052">
        <f>ROUND((ROUND(AT1052*CZ1052,2)*1.2*1.15),6)</f>
        <v>9.9773999999999994</v>
      </c>
      <c r="DC1052">
        <f>ROUND((ROUND(AT1052*AG1052,2)*1.2*1.15),6)</f>
        <v>1.2834000000000001</v>
      </c>
    </row>
    <row r="1053" spans="1:107" x14ac:dyDescent="0.2">
      <c r="A1053">
        <f>ROW(Source!A388)</f>
        <v>388</v>
      </c>
      <c r="B1053">
        <v>76147894</v>
      </c>
      <c r="C1053">
        <v>76149489</v>
      </c>
      <c r="D1053">
        <v>48975561</v>
      </c>
      <c r="E1053">
        <v>1</v>
      </c>
      <c r="F1053">
        <v>1</v>
      </c>
      <c r="G1053">
        <v>1</v>
      </c>
      <c r="H1053">
        <v>2</v>
      </c>
      <c r="I1053" t="s">
        <v>634</v>
      </c>
      <c r="J1053" t="s">
        <v>635</v>
      </c>
      <c r="K1053" t="s">
        <v>636</v>
      </c>
      <c r="L1053">
        <v>1368</v>
      </c>
      <c r="N1053">
        <v>1011</v>
      </c>
      <c r="O1053" t="s">
        <v>633</v>
      </c>
      <c r="P1053" t="s">
        <v>633</v>
      </c>
      <c r="Q1053">
        <v>1</v>
      </c>
      <c r="W1053">
        <v>0</v>
      </c>
      <c r="X1053">
        <v>-11430276</v>
      </c>
      <c r="Y1053">
        <v>0.2898</v>
      </c>
      <c r="AA1053">
        <v>0</v>
      </c>
      <c r="AB1053">
        <v>90</v>
      </c>
      <c r="AC1053">
        <v>10.06</v>
      </c>
      <c r="AD1053">
        <v>0</v>
      </c>
      <c r="AE1053">
        <v>0</v>
      </c>
      <c r="AF1053">
        <v>90</v>
      </c>
      <c r="AG1053">
        <v>10.06</v>
      </c>
      <c r="AH1053">
        <v>0</v>
      </c>
      <c r="AI1053">
        <v>1</v>
      </c>
      <c r="AJ1053">
        <v>1</v>
      </c>
      <c r="AK1053">
        <v>1</v>
      </c>
      <c r="AL1053">
        <v>1</v>
      </c>
      <c r="AN1053">
        <v>0</v>
      </c>
      <c r="AO1053">
        <v>1</v>
      </c>
      <c r="AP1053">
        <v>1</v>
      </c>
      <c r="AQ1053">
        <v>0</v>
      </c>
      <c r="AR1053">
        <v>0</v>
      </c>
      <c r="AS1053" t="s">
        <v>3</v>
      </c>
      <c r="AT1053">
        <v>0.21</v>
      </c>
      <c r="AU1053" t="s">
        <v>286</v>
      </c>
      <c r="AV1053">
        <v>0</v>
      </c>
      <c r="AW1053">
        <v>2</v>
      </c>
      <c r="AX1053">
        <v>76149500</v>
      </c>
      <c r="AY1053">
        <v>1</v>
      </c>
      <c r="AZ1053">
        <v>0</v>
      </c>
      <c r="BA1053">
        <v>1073</v>
      </c>
      <c r="BB1053">
        <v>0</v>
      </c>
      <c r="BC1053">
        <v>0</v>
      </c>
      <c r="BD1053">
        <v>0</v>
      </c>
      <c r="BE1053">
        <v>0</v>
      </c>
      <c r="BF1053">
        <v>0</v>
      </c>
      <c r="BG1053">
        <v>0</v>
      </c>
      <c r="BH1053">
        <v>0</v>
      </c>
      <c r="BI1053">
        <v>0</v>
      </c>
      <c r="BJ1053">
        <v>0</v>
      </c>
      <c r="BK1053">
        <v>0</v>
      </c>
      <c r="BL1053">
        <v>0</v>
      </c>
      <c r="BM1053">
        <v>0</v>
      </c>
      <c r="BN1053">
        <v>0</v>
      </c>
      <c r="BO1053">
        <v>0</v>
      </c>
      <c r="BP1053">
        <v>0</v>
      </c>
      <c r="BQ1053">
        <v>0</v>
      </c>
      <c r="BR1053">
        <v>0</v>
      </c>
      <c r="BS1053">
        <v>0</v>
      </c>
      <c r="BT1053">
        <v>0</v>
      </c>
      <c r="BU1053">
        <v>0</v>
      </c>
      <c r="BV1053">
        <v>0</v>
      </c>
      <c r="BW1053">
        <v>0</v>
      </c>
      <c r="CX1053">
        <f>Y1053*Source!I388</f>
        <v>2.816856</v>
      </c>
      <c r="CY1053">
        <f>AB1053</f>
        <v>90</v>
      </c>
      <c r="CZ1053">
        <f>AF1053</f>
        <v>90</v>
      </c>
      <c r="DA1053">
        <f>AJ1053</f>
        <v>1</v>
      </c>
      <c r="DB1053">
        <f>ROUND((ROUND(AT1053*CZ1053,2)*1.2*1.15),6)</f>
        <v>26.082000000000001</v>
      </c>
      <c r="DC1053">
        <f>ROUND((ROUND(AT1053*AG1053,2)*1.2*1.15),6)</f>
        <v>2.9117999999999999</v>
      </c>
    </row>
    <row r="1054" spans="1:107" x14ac:dyDescent="0.2">
      <c r="A1054">
        <f>ROW(Source!A388)</f>
        <v>388</v>
      </c>
      <c r="B1054">
        <v>76147894</v>
      </c>
      <c r="C1054">
        <v>76149489</v>
      </c>
      <c r="D1054">
        <v>48976906</v>
      </c>
      <c r="E1054">
        <v>1</v>
      </c>
      <c r="F1054">
        <v>1</v>
      </c>
      <c r="G1054">
        <v>1</v>
      </c>
      <c r="H1054">
        <v>2</v>
      </c>
      <c r="I1054" t="s">
        <v>637</v>
      </c>
      <c r="J1054" t="s">
        <v>638</v>
      </c>
      <c r="K1054" t="s">
        <v>639</v>
      </c>
      <c r="L1054">
        <v>1368</v>
      </c>
      <c r="N1054">
        <v>1011</v>
      </c>
      <c r="O1054" t="s">
        <v>633</v>
      </c>
      <c r="P1054" t="s">
        <v>633</v>
      </c>
      <c r="Q1054">
        <v>1</v>
      </c>
      <c r="W1054">
        <v>0</v>
      </c>
      <c r="X1054">
        <v>-2066592261</v>
      </c>
      <c r="Y1054">
        <v>0.5796</v>
      </c>
      <c r="AA1054">
        <v>0</v>
      </c>
      <c r="AB1054">
        <v>0.55000000000000004</v>
      </c>
      <c r="AC1054">
        <v>0</v>
      </c>
      <c r="AD1054">
        <v>0</v>
      </c>
      <c r="AE1054">
        <v>0</v>
      </c>
      <c r="AF1054">
        <v>0.55000000000000004</v>
      </c>
      <c r="AG1054">
        <v>0</v>
      </c>
      <c r="AH1054">
        <v>0</v>
      </c>
      <c r="AI1054">
        <v>1</v>
      </c>
      <c r="AJ1054">
        <v>1</v>
      </c>
      <c r="AK1054">
        <v>1</v>
      </c>
      <c r="AL1054">
        <v>1</v>
      </c>
      <c r="AN1054">
        <v>0</v>
      </c>
      <c r="AO1054">
        <v>1</v>
      </c>
      <c r="AP1054">
        <v>1</v>
      </c>
      <c r="AQ1054">
        <v>0</v>
      </c>
      <c r="AR1054">
        <v>0</v>
      </c>
      <c r="AS1054" t="s">
        <v>3</v>
      </c>
      <c r="AT1054">
        <v>0.42</v>
      </c>
      <c r="AU1054" t="s">
        <v>286</v>
      </c>
      <c r="AV1054">
        <v>0</v>
      </c>
      <c r="AW1054">
        <v>2</v>
      </c>
      <c r="AX1054">
        <v>76149501</v>
      </c>
      <c r="AY1054">
        <v>1</v>
      </c>
      <c r="AZ1054">
        <v>0</v>
      </c>
      <c r="BA1054">
        <v>1074</v>
      </c>
      <c r="BB1054">
        <v>0</v>
      </c>
      <c r="BC1054">
        <v>0</v>
      </c>
      <c r="BD1054">
        <v>0</v>
      </c>
      <c r="BE1054">
        <v>0</v>
      </c>
      <c r="BF1054">
        <v>0</v>
      </c>
      <c r="BG1054">
        <v>0</v>
      </c>
      <c r="BH1054">
        <v>0</v>
      </c>
      <c r="BI1054">
        <v>0</v>
      </c>
      <c r="BJ1054">
        <v>0</v>
      </c>
      <c r="BK1054">
        <v>0</v>
      </c>
      <c r="BL1054">
        <v>0</v>
      </c>
      <c r="BM1054">
        <v>0</v>
      </c>
      <c r="BN1054">
        <v>0</v>
      </c>
      <c r="BO1054">
        <v>0</v>
      </c>
      <c r="BP1054">
        <v>0</v>
      </c>
      <c r="BQ1054">
        <v>0</v>
      </c>
      <c r="BR1054">
        <v>0</v>
      </c>
      <c r="BS1054">
        <v>0</v>
      </c>
      <c r="BT1054">
        <v>0</v>
      </c>
      <c r="BU1054">
        <v>0</v>
      </c>
      <c r="BV1054">
        <v>0</v>
      </c>
      <c r="BW1054">
        <v>0</v>
      </c>
      <c r="CX1054">
        <f>Y1054*Source!I388</f>
        <v>5.6337120000000001</v>
      </c>
      <c r="CY1054">
        <f>AB1054</f>
        <v>0.55000000000000004</v>
      </c>
      <c r="CZ1054">
        <f>AF1054</f>
        <v>0.55000000000000004</v>
      </c>
      <c r="DA1054">
        <f>AJ1054</f>
        <v>1</v>
      </c>
      <c r="DB1054">
        <f>ROUND((ROUND(AT1054*CZ1054,2)*1.2*1.15),6)</f>
        <v>0.31740000000000002</v>
      </c>
      <c r="DC1054">
        <f>ROUND((ROUND(AT1054*AG1054,2)*1.2*1.15),6)</f>
        <v>0</v>
      </c>
    </row>
    <row r="1055" spans="1:107" x14ac:dyDescent="0.2">
      <c r="A1055">
        <f>ROW(Source!A388)</f>
        <v>388</v>
      </c>
      <c r="B1055">
        <v>76147894</v>
      </c>
      <c r="C1055">
        <v>76149489</v>
      </c>
      <c r="D1055">
        <v>48945934</v>
      </c>
      <c r="E1055">
        <v>1</v>
      </c>
      <c r="F1055">
        <v>1</v>
      </c>
      <c r="G1055">
        <v>1</v>
      </c>
      <c r="H1055">
        <v>3</v>
      </c>
      <c r="I1055" t="s">
        <v>640</v>
      </c>
      <c r="J1055" t="s">
        <v>641</v>
      </c>
      <c r="K1055" t="s">
        <v>642</v>
      </c>
      <c r="L1055">
        <v>1339</v>
      </c>
      <c r="N1055">
        <v>1007</v>
      </c>
      <c r="O1055" t="s">
        <v>643</v>
      </c>
      <c r="P1055" t="s">
        <v>643</v>
      </c>
      <c r="Q1055">
        <v>1</v>
      </c>
      <c r="W1055">
        <v>0</v>
      </c>
      <c r="X1055">
        <v>-352540104</v>
      </c>
      <c r="Y1055">
        <v>1.2</v>
      </c>
      <c r="AA1055">
        <v>59.99</v>
      </c>
      <c r="AB1055">
        <v>0</v>
      </c>
      <c r="AC1055">
        <v>0</v>
      </c>
      <c r="AD1055">
        <v>0</v>
      </c>
      <c r="AE1055">
        <v>59.99</v>
      </c>
      <c r="AF1055">
        <v>0</v>
      </c>
      <c r="AG1055">
        <v>0</v>
      </c>
      <c r="AH1055">
        <v>0</v>
      </c>
      <c r="AI1055">
        <v>1</v>
      </c>
      <c r="AJ1055">
        <v>1</v>
      </c>
      <c r="AK1055">
        <v>1</v>
      </c>
      <c r="AL1055">
        <v>1</v>
      </c>
      <c r="AN1055">
        <v>0</v>
      </c>
      <c r="AO1055">
        <v>1</v>
      </c>
      <c r="AP1055">
        <v>0</v>
      </c>
      <c r="AQ1055">
        <v>0</v>
      </c>
      <c r="AR1055">
        <v>0</v>
      </c>
      <c r="AS1055" t="s">
        <v>3</v>
      </c>
      <c r="AT1055">
        <v>1.2</v>
      </c>
      <c r="AU1055" t="s">
        <v>3</v>
      </c>
      <c r="AV1055">
        <v>0</v>
      </c>
      <c r="AW1055">
        <v>2</v>
      </c>
      <c r="AX1055">
        <v>76149502</v>
      </c>
      <c r="AY1055">
        <v>1</v>
      </c>
      <c r="AZ1055">
        <v>0</v>
      </c>
      <c r="BA1055">
        <v>1075</v>
      </c>
      <c r="BB1055">
        <v>0</v>
      </c>
      <c r="BC1055">
        <v>0</v>
      </c>
      <c r="BD1055">
        <v>0</v>
      </c>
      <c r="BE1055">
        <v>0</v>
      </c>
      <c r="BF1055">
        <v>0</v>
      </c>
      <c r="BG1055">
        <v>0</v>
      </c>
      <c r="BH1055">
        <v>0</v>
      </c>
      <c r="BI1055">
        <v>0</v>
      </c>
      <c r="BJ1055">
        <v>0</v>
      </c>
      <c r="BK1055">
        <v>0</v>
      </c>
      <c r="BL1055">
        <v>0</v>
      </c>
      <c r="BM1055">
        <v>0</v>
      </c>
      <c r="BN1055">
        <v>0</v>
      </c>
      <c r="BO1055">
        <v>0</v>
      </c>
      <c r="BP1055">
        <v>0</v>
      </c>
      <c r="BQ1055">
        <v>0</v>
      </c>
      <c r="BR1055">
        <v>0</v>
      </c>
      <c r="BS1055">
        <v>0</v>
      </c>
      <c r="BT1055">
        <v>0</v>
      </c>
      <c r="BU1055">
        <v>0</v>
      </c>
      <c r="BV1055">
        <v>0</v>
      </c>
      <c r="BW1055">
        <v>0</v>
      </c>
      <c r="CX1055">
        <f>Y1055*Source!I388</f>
        <v>11.664</v>
      </c>
      <c r="CY1055">
        <f>AA1055</f>
        <v>59.99</v>
      </c>
      <c r="CZ1055">
        <f>AE1055</f>
        <v>59.99</v>
      </c>
      <c r="DA1055">
        <f>AI1055</f>
        <v>1</v>
      </c>
      <c r="DB1055">
        <f t="shared" ref="DB1055:DB1066" si="154">ROUND(ROUND(AT1055*CZ1055,2),6)</f>
        <v>71.989999999999995</v>
      </c>
      <c r="DC1055">
        <f t="shared" ref="DC1055:DC1066" si="155">ROUND(ROUND(AT1055*AG1055,2),6)</f>
        <v>0</v>
      </c>
    </row>
    <row r="1056" spans="1:107" x14ac:dyDescent="0.2">
      <c r="A1056">
        <f>ROW(Source!A388)</f>
        <v>388</v>
      </c>
      <c r="B1056">
        <v>76147894</v>
      </c>
      <c r="C1056">
        <v>76149489</v>
      </c>
      <c r="D1056">
        <v>48946351</v>
      </c>
      <c r="E1056">
        <v>1</v>
      </c>
      <c r="F1056">
        <v>1</v>
      </c>
      <c r="G1056">
        <v>1</v>
      </c>
      <c r="H1056">
        <v>3</v>
      </c>
      <c r="I1056" t="s">
        <v>644</v>
      </c>
      <c r="J1056" t="s">
        <v>645</v>
      </c>
      <c r="K1056" t="s">
        <v>646</v>
      </c>
      <c r="L1056">
        <v>1339</v>
      </c>
      <c r="N1056">
        <v>1007</v>
      </c>
      <c r="O1056" t="s">
        <v>643</v>
      </c>
      <c r="P1056" t="s">
        <v>643</v>
      </c>
      <c r="Q1056">
        <v>1</v>
      </c>
      <c r="W1056">
        <v>0</v>
      </c>
      <c r="X1056">
        <v>-1689240429</v>
      </c>
      <c r="Y1056">
        <v>0.15</v>
      </c>
      <c r="AA1056">
        <v>2.44</v>
      </c>
      <c r="AB1056">
        <v>0</v>
      </c>
      <c r="AC1056">
        <v>0</v>
      </c>
      <c r="AD1056">
        <v>0</v>
      </c>
      <c r="AE1056">
        <v>2.44</v>
      </c>
      <c r="AF1056">
        <v>0</v>
      </c>
      <c r="AG1056">
        <v>0</v>
      </c>
      <c r="AH1056">
        <v>0</v>
      </c>
      <c r="AI1056">
        <v>1</v>
      </c>
      <c r="AJ1056">
        <v>1</v>
      </c>
      <c r="AK1056">
        <v>1</v>
      </c>
      <c r="AL1056">
        <v>1</v>
      </c>
      <c r="AN1056">
        <v>0</v>
      </c>
      <c r="AO1056">
        <v>1</v>
      </c>
      <c r="AP1056">
        <v>0</v>
      </c>
      <c r="AQ1056">
        <v>0</v>
      </c>
      <c r="AR1056">
        <v>0</v>
      </c>
      <c r="AS1056" t="s">
        <v>3</v>
      </c>
      <c r="AT1056">
        <v>0.15</v>
      </c>
      <c r="AU1056" t="s">
        <v>3</v>
      </c>
      <c r="AV1056">
        <v>0</v>
      </c>
      <c r="AW1056">
        <v>2</v>
      </c>
      <c r="AX1056">
        <v>76149503</v>
      </c>
      <c r="AY1056">
        <v>1</v>
      </c>
      <c r="AZ1056">
        <v>0</v>
      </c>
      <c r="BA1056">
        <v>1076</v>
      </c>
      <c r="BB1056">
        <v>0</v>
      </c>
      <c r="BC1056">
        <v>0</v>
      </c>
      <c r="BD1056">
        <v>0</v>
      </c>
      <c r="BE1056">
        <v>0</v>
      </c>
      <c r="BF1056">
        <v>0</v>
      </c>
      <c r="BG1056">
        <v>0</v>
      </c>
      <c r="BH1056">
        <v>0</v>
      </c>
      <c r="BI1056">
        <v>0</v>
      </c>
      <c r="BJ1056">
        <v>0</v>
      </c>
      <c r="BK1056">
        <v>0</v>
      </c>
      <c r="BL1056">
        <v>0</v>
      </c>
      <c r="BM1056">
        <v>0</v>
      </c>
      <c r="BN1056">
        <v>0</v>
      </c>
      <c r="BO1056">
        <v>0</v>
      </c>
      <c r="BP1056">
        <v>0</v>
      </c>
      <c r="BQ1056">
        <v>0</v>
      </c>
      <c r="BR1056">
        <v>0</v>
      </c>
      <c r="BS1056">
        <v>0</v>
      </c>
      <c r="BT1056">
        <v>0</v>
      </c>
      <c r="BU1056">
        <v>0</v>
      </c>
      <c r="BV1056">
        <v>0</v>
      </c>
      <c r="BW1056">
        <v>0</v>
      </c>
      <c r="CX1056">
        <f>Y1056*Source!I388</f>
        <v>1.458</v>
      </c>
      <c r="CY1056">
        <f>AA1056</f>
        <v>2.44</v>
      </c>
      <c r="CZ1056">
        <f>AE1056</f>
        <v>2.44</v>
      </c>
      <c r="DA1056">
        <f>AI1056</f>
        <v>1</v>
      </c>
      <c r="DB1056">
        <f t="shared" si="154"/>
        <v>0.37</v>
      </c>
      <c r="DC1056">
        <f t="shared" si="155"/>
        <v>0</v>
      </c>
    </row>
    <row r="1057" spans="1:107" x14ac:dyDescent="0.2">
      <c r="A1057">
        <f>ROW(Source!A389)</f>
        <v>389</v>
      </c>
      <c r="B1057">
        <v>76147896</v>
      </c>
      <c r="C1057">
        <v>76149504</v>
      </c>
      <c r="D1057">
        <v>42092619</v>
      </c>
      <c r="E1057">
        <v>1</v>
      </c>
      <c r="F1057">
        <v>1</v>
      </c>
      <c r="G1057">
        <v>1</v>
      </c>
      <c r="H1057">
        <v>1</v>
      </c>
      <c r="I1057" t="s">
        <v>770</v>
      </c>
      <c r="J1057" t="s">
        <v>3</v>
      </c>
      <c r="K1057" t="s">
        <v>771</v>
      </c>
      <c r="L1057">
        <v>1369</v>
      </c>
      <c r="N1057">
        <v>1013</v>
      </c>
      <c r="O1057" t="s">
        <v>623</v>
      </c>
      <c r="P1057" t="s">
        <v>623</v>
      </c>
      <c r="Q1057">
        <v>1</v>
      </c>
      <c r="W1057">
        <v>0</v>
      </c>
      <c r="X1057">
        <v>-2027944369</v>
      </c>
      <c r="Y1057">
        <v>104.46</v>
      </c>
      <c r="AA1057">
        <v>0</v>
      </c>
      <c r="AB1057">
        <v>0</v>
      </c>
      <c r="AC1057">
        <v>0</v>
      </c>
      <c r="AD1057">
        <v>8.4600000000000009</v>
      </c>
      <c r="AE1057">
        <v>0</v>
      </c>
      <c r="AF1057">
        <v>0</v>
      </c>
      <c r="AG1057">
        <v>0</v>
      </c>
      <c r="AH1057">
        <v>8.4600000000000009</v>
      </c>
      <c r="AI1057">
        <v>1</v>
      </c>
      <c r="AJ1057">
        <v>1</v>
      </c>
      <c r="AK1057">
        <v>1</v>
      </c>
      <c r="AL1057">
        <v>1</v>
      </c>
      <c r="AN1057">
        <v>0</v>
      </c>
      <c r="AO1057">
        <v>1</v>
      </c>
      <c r="AP1057">
        <v>1</v>
      </c>
      <c r="AQ1057">
        <v>0</v>
      </c>
      <c r="AR1057">
        <v>0</v>
      </c>
      <c r="AS1057" t="s">
        <v>3</v>
      </c>
      <c r="AT1057">
        <v>104.46</v>
      </c>
      <c r="AU1057" t="s">
        <v>3</v>
      </c>
      <c r="AV1057">
        <v>1</v>
      </c>
      <c r="AW1057">
        <v>2</v>
      </c>
      <c r="AX1057">
        <v>76149510</v>
      </c>
      <c r="AY1057">
        <v>1</v>
      </c>
      <c r="AZ1057">
        <v>0</v>
      </c>
      <c r="BA1057">
        <v>1077</v>
      </c>
      <c r="BB1057">
        <v>0</v>
      </c>
      <c r="BC1057">
        <v>0</v>
      </c>
      <c r="BD1057">
        <v>0</v>
      </c>
      <c r="BE1057">
        <v>0</v>
      </c>
      <c r="BF1057">
        <v>0</v>
      </c>
      <c r="BG1057">
        <v>0</v>
      </c>
      <c r="BH1057">
        <v>0</v>
      </c>
      <c r="BI1057">
        <v>0</v>
      </c>
      <c r="BJ1057">
        <v>0</v>
      </c>
      <c r="BK1057">
        <v>0</v>
      </c>
      <c r="BL1057">
        <v>0</v>
      </c>
      <c r="BM1057">
        <v>0</v>
      </c>
      <c r="BN1057">
        <v>0</v>
      </c>
      <c r="BO1057">
        <v>0</v>
      </c>
      <c r="BP1057">
        <v>0</v>
      </c>
      <c r="BQ1057">
        <v>0</v>
      </c>
      <c r="BR1057">
        <v>0</v>
      </c>
      <c r="BS1057">
        <v>0</v>
      </c>
      <c r="BT1057">
        <v>0</v>
      </c>
      <c r="BU1057">
        <v>0</v>
      </c>
      <c r="BV1057">
        <v>0</v>
      </c>
      <c r="BW1057">
        <v>0</v>
      </c>
      <c r="CX1057">
        <f>Y1057*Source!I389</f>
        <v>16.922519999999999</v>
      </c>
      <c r="CY1057">
        <f>AD1057</f>
        <v>8.4600000000000009</v>
      </c>
      <c r="CZ1057">
        <f>AH1057</f>
        <v>8.4600000000000009</v>
      </c>
      <c r="DA1057">
        <f>AL1057</f>
        <v>1</v>
      </c>
      <c r="DB1057">
        <f t="shared" si="154"/>
        <v>883.73</v>
      </c>
      <c r="DC1057">
        <f t="shared" si="155"/>
        <v>0</v>
      </c>
    </row>
    <row r="1058" spans="1:107" x14ac:dyDescent="0.2">
      <c r="A1058">
        <f>ROW(Source!A389)</f>
        <v>389</v>
      </c>
      <c r="B1058">
        <v>76147896</v>
      </c>
      <c r="C1058">
        <v>76149504</v>
      </c>
      <c r="D1058">
        <v>121548</v>
      </c>
      <c r="E1058">
        <v>1</v>
      </c>
      <c r="F1058">
        <v>1</v>
      </c>
      <c r="G1058">
        <v>1</v>
      </c>
      <c r="H1058">
        <v>1</v>
      </c>
      <c r="I1058" t="s">
        <v>30</v>
      </c>
      <c r="J1058" t="s">
        <v>3</v>
      </c>
      <c r="K1058" t="s">
        <v>628</v>
      </c>
      <c r="L1058">
        <v>608254</v>
      </c>
      <c r="N1058">
        <v>1013</v>
      </c>
      <c r="O1058" t="s">
        <v>629</v>
      </c>
      <c r="P1058" t="s">
        <v>629</v>
      </c>
      <c r="Q1058">
        <v>1</v>
      </c>
      <c r="W1058">
        <v>0</v>
      </c>
      <c r="X1058">
        <v>-185737400</v>
      </c>
      <c r="Y1058">
        <v>28.54</v>
      </c>
      <c r="AA1058">
        <v>0</v>
      </c>
      <c r="AB1058">
        <v>0</v>
      </c>
      <c r="AC1058">
        <v>0</v>
      </c>
      <c r="AD1058">
        <v>0</v>
      </c>
      <c r="AE1058">
        <v>0</v>
      </c>
      <c r="AF1058">
        <v>0</v>
      </c>
      <c r="AG1058">
        <v>0</v>
      </c>
      <c r="AH1058">
        <v>0</v>
      </c>
      <c r="AI1058">
        <v>1</v>
      </c>
      <c r="AJ1058">
        <v>1</v>
      </c>
      <c r="AK1058">
        <v>1</v>
      </c>
      <c r="AL1058">
        <v>1</v>
      </c>
      <c r="AN1058">
        <v>0</v>
      </c>
      <c r="AO1058">
        <v>1</v>
      </c>
      <c r="AP1058">
        <v>1</v>
      </c>
      <c r="AQ1058">
        <v>0</v>
      </c>
      <c r="AR1058">
        <v>0</v>
      </c>
      <c r="AS1058" t="s">
        <v>3</v>
      </c>
      <c r="AT1058">
        <v>28.54</v>
      </c>
      <c r="AU1058" t="s">
        <v>3</v>
      </c>
      <c r="AV1058">
        <v>2</v>
      </c>
      <c r="AW1058">
        <v>2</v>
      </c>
      <c r="AX1058">
        <v>76149511</v>
      </c>
      <c r="AY1058">
        <v>1</v>
      </c>
      <c r="AZ1058">
        <v>0</v>
      </c>
      <c r="BA1058">
        <v>1078</v>
      </c>
      <c r="BB1058">
        <v>0</v>
      </c>
      <c r="BC1058">
        <v>0</v>
      </c>
      <c r="BD1058">
        <v>0</v>
      </c>
      <c r="BE1058">
        <v>0</v>
      </c>
      <c r="BF1058">
        <v>0</v>
      </c>
      <c r="BG1058">
        <v>0</v>
      </c>
      <c r="BH1058">
        <v>0</v>
      </c>
      <c r="BI1058">
        <v>0</v>
      </c>
      <c r="BJ1058">
        <v>0</v>
      </c>
      <c r="BK1058">
        <v>0</v>
      </c>
      <c r="BL1058">
        <v>0</v>
      </c>
      <c r="BM1058">
        <v>0</v>
      </c>
      <c r="BN1058">
        <v>0</v>
      </c>
      <c r="BO1058">
        <v>0</v>
      </c>
      <c r="BP1058">
        <v>0</v>
      </c>
      <c r="BQ1058">
        <v>0</v>
      </c>
      <c r="BR1058">
        <v>0</v>
      </c>
      <c r="BS1058">
        <v>0</v>
      </c>
      <c r="BT1058">
        <v>0</v>
      </c>
      <c r="BU1058">
        <v>0</v>
      </c>
      <c r="BV1058">
        <v>0</v>
      </c>
      <c r="BW1058">
        <v>0</v>
      </c>
      <c r="CX1058">
        <f>Y1058*Source!I389</f>
        <v>4.6234799999999998</v>
      </c>
      <c r="CY1058">
        <f>AD1058</f>
        <v>0</v>
      </c>
      <c r="CZ1058">
        <f>AH1058</f>
        <v>0</v>
      </c>
      <c r="DA1058">
        <f>AL1058</f>
        <v>1</v>
      </c>
      <c r="DB1058">
        <f t="shared" si="154"/>
        <v>0</v>
      </c>
      <c r="DC1058">
        <f t="shared" si="155"/>
        <v>0</v>
      </c>
    </row>
    <row r="1059" spans="1:107" x14ac:dyDescent="0.2">
      <c r="A1059">
        <f>ROW(Source!A389)</f>
        <v>389</v>
      </c>
      <c r="B1059">
        <v>76147896</v>
      </c>
      <c r="C1059">
        <v>76149504</v>
      </c>
      <c r="D1059">
        <v>48975728</v>
      </c>
      <c r="E1059">
        <v>1</v>
      </c>
      <c r="F1059">
        <v>1</v>
      </c>
      <c r="G1059">
        <v>1</v>
      </c>
      <c r="H1059">
        <v>2</v>
      </c>
      <c r="I1059" t="s">
        <v>772</v>
      </c>
      <c r="J1059" t="s">
        <v>773</v>
      </c>
      <c r="K1059" t="s">
        <v>774</v>
      </c>
      <c r="L1059">
        <v>1368</v>
      </c>
      <c r="N1059">
        <v>1011</v>
      </c>
      <c r="O1059" t="s">
        <v>633</v>
      </c>
      <c r="P1059" t="s">
        <v>633</v>
      </c>
      <c r="Q1059">
        <v>1</v>
      </c>
      <c r="W1059">
        <v>0</v>
      </c>
      <c r="X1059">
        <v>-373642165</v>
      </c>
      <c r="Y1059">
        <v>28.54</v>
      </c>
      <c r="AA1059">
        <v>0</v>
      </c>
      <c r="AB1059">
        <v>100.1</v>
      </c>
      <c r="AC1059">
        <v>13.5</v>
      </c>
      <c r="AD1059">
        <v>0</v>
      </c>
      <c r="AE1059">
        <v>0</v>
      </c>
      <c r="AF1059">
        <v>100.1</v>
      </c>
      <c r="AG1059">
        <v>13.5</v>
      </c>
      <c r="AH1059">
        <v>0</v>
      </c>
      <c r="AI1059">
        <v>1</v>
      </c>
      <c r="AJ1059">
        <v>1</v>
      </c>
      <c r="AK1059">
        <v>1</v>
      </c>
      <c r="AL1059">
        <v>1</v>
      </c>
      <c r="AN1059">
        <v>0</v>
      </c>
      <c r="AO1059">
        <v>1</v>
      </c>
      <c r="AP1059">
        <v>1</v>
      </c>
      <c r="AQ1059">
        <v>0</v>
      </c>
      <c r="AR1059">
        <v>0</v>
      </c>
      <c r="AS1059" t="s">
        <v>3</v>
      </c>
      <c r="AT1059">
        <v>28.54</v>
      </c>
      <c r="AU1059" t="s">
        <v>3</v>
      </c>
      <c r="AV1059">
        <v>0</v>
      </c>
      <c r="AW1059">
        <v>2</v>
      </c>
      <c r="AX1059">
        <v>76149512</v>
      </c>
      <c r="AY1059">
        <v>1</v>
      </c>
      <c r="AZ1059">
        <v>0</v>
      </c>
      <c r="BA1059">
        <v>1079</v>
      </c>
      <c r="BB1059">
        <v>0</v>
      </c>
      <c r="BC1059">
        <v>0</v>
      </c>
      <c r="BD1059">
        <v>0</v>
      </c>
      <c r="BE1059">
        <v>0</v>
      </c>
      <c r="BF1059">
        <v>0</v>
      </c>
      <c r="BG1059">
        <v>0</v>
      </c>
      <c r="BH1059">
        <v>0</v>
      </c>
      <c r="BI1059">
        <v>0</v>
      </c>
      <c r="BJ1059">
        <v>0</v>
      </c>
      <c r="BK1059">
        <v>0</v>
      </c>
      <c r="BL1059">
        <v>0</v>
      </c>
      <c r="BM1059">
        <v>0</v>
      </c>
      <c r="BN1059">
        <v>0</v>
      </c>
      <c r="BO1059">
        <v>0</v>
      </c>
      <c r="BP1059">
        <v>0</v>
      </c>
      <c r="BQ1059">
        <v>0</v>
      </c>
      <c r="BR1059">
        <v>0</v>
      </c>
      <c r="BS1059">
        <v>0</v>
      </c>
      <c r="BT1059">
        <v>0</v>
      </c>
      <c r="BU1059">
        <v>0</v>
      </c>
      <c r="BV1059">
        <v>0</v>
      </c>
      <c r="BW1059">
        <v>0</v>
      </c>
      <c r="CX1059">
        <f>Y1059*Source!I389</f>
        <v>4.6234799999999998</v>
      </c>
      <c r="CY1059">
        <f>AB1059</f>
        <v>100.1</v>
      </c>
      <c r="CZ1059">
        <f>AF1059</f>
        <v>100.1</v>
      </c>
      <c r="DA1059">
        <f>AJ1059</f>
        <v>1</v>
      </c>
      <c r="DB1059">
        <f t="shared" si="154"/>
        <v>2856.85</v>
      </c>
      <c r="DC1059">
        <f t="shared" si="155"/>
        <v>385.29</v>
      </c>
    </row>
    <row r="1060" spans="1:107" x14ac:dyDescent="0.2">
      <c r="A1060">
        <f>ROW(Source!A389)</f>
        <v>389</v>
      </c>
      <c r="B1060">
        <v>76147896</v>
      </c>
      <c r="C1060">
        <v>76149504</v>
      </c>
      <c r="D1060">
        <v>48900465</v>
      </c>
      <c r="E1060">
        <v>1</v>
      </c>
      <c r="F1060">
        <v>1</v>
      </c>
      <c r="G1060">
        <v>1</v>
      </c>
      <c r="H1060">
        <v>3</v>
      </c>
      <c r="I1060" t="s">
        <v>775</v>
      </c>
      <c r="J1060" t="s">
        <v>776</v>
      </c>
      <c r="K1060" t="s">
        <v>777</v>
      </c>
      <c r="L1060">
        <v>1348</v>
      </c>
      <c r="N1060">
        <v>1009</v>
      </c>
      <c r="O1060" t="s">
        <v>362</v>
      </c>
      <c r="P1060" t="s">
        <v>362</v>
      </c>
      <c r="Q1060">
        <v>1000</v>
      </c>
      <c r="W1060">
        <v>0</v>
      </c>
      <c r="X1060">
        <v>1575914215</v>
      </c>
      <c r="Y1060">
        <v>8.0000000000000004E-4</v>
      </c>
      <c r="AA1060">
        <v>4770</v>
      </c>
      <c r="AB1060">
        <v>0</v>
      </c>
      <c r="AC1060">
        <v>0</v>
      </c>
      <c r="AD1060">
        <v>0</v>
      </c>
      <c r="AE1060">
        <v>4770</v>
      </c>
      <c r="AF1060">
        <v>0</v>
      </c>
      <c r="AG1060">
        <v>0</v>
      </c>
      <c r="AH1060">
        <v>0</v>
      </c>
      <c r="AI1060">
        <v>1</v>
      </c>
      <c r="AJ1060">
        <v>1</v>
      </c>
      <c r="AK1060">
        <v>1</v>
      </c>
      <c r="AL1060">
        <v>1</v>
      </c>
      <c r="AN1060">
        <v>0</v>
      </c>
      <c r="AO1060">
        <v>1</v>
      </c>
      <c r="AP1060">
        <v>0</v>
      </c>
      <c r="AQ1060">
        <v>0</v>
      </c>
      <c r="AR1060">
        <v>0</v>
      </c>
      <c r="AS1060" t="s">
        <v>3</v>
      </c>
      <c r="AT1060">
        <v>8.0000000000000004E-4</v>
      </c>
      <c r="AU1060" t="s">
        <v>3</v>
      </c>
      <c r="AV1060">
        <v>0</v>
      </c>
      <c r="AW1060">
        <v>2</v>
      </c>
      <c r="AX1060">
        <v>76149513</v>
      </c>
      <c r="AY1060">
        <v>1</v>
      </c>
      <c r="AZ1060">
        <v>0</v>
      </c>
      <c r="BA1060">
        <v>1080</v>
      </c>
      <c r="BB1060">
        <v>0</v>
      </c>
      <c r="BC1060">
        <v>0</v>
      </c>
      <c r="BD1060">
        <v>0</v>
      </c>
      <c r="BE1060">
        <v>0</v>
      </c>
      <c r="BF1060">
        <v>0</v>
      </c>
      <c r="BG1060">
        <v>0</v>
      </c>
      <c r="BH1060">
        <v>0</v>
      </c>
      <c r="BI1060">
        <v>0</v>
      </c>
      <c r="BJ1060">
        <v>0</v>
      </c>
      <c r="BK1060">
        <v>0</v>
      </c>
      <c r="BL1060">
        <v>0</v>
      </c>
      <c r="BM1060">
        <v>0</v>
      </c>
      <c r="BN1060">
        <v>0</v>
      </c>
      <c r="BO1060">
        <v>0</v>
      </c>
      <c r="BP1060">
        <v>0</v>
      </c>
      <c r="BQ1060">
        <v>0</v>
      </c>
      <c r="BR1060">
        <v>0</v>
      </c>
      <c r="BS1060">
        <v>0</v>
      </c>
      <c r="BT1060">
        <v>0</v>
      </c>
      <c r="BU1060">
        <v>0</v>
      </c>
      <c r="BV1060">
        <v>0</v>
      </c>
      <c r="BW1060">
        <v>0</v>
      </c>
      <c r="CX1060">
        <f>Y1060*Source!I389</f>
        <v>1.2960000000000001E-4</v>
      </c>
      <c r="CY1060">
        <f>AA1060</f>
        <v>4770</v>
      </c>
      <c r="CZ1060">
        <f>AE1060</f>
        <v>4770</v>
      </c>
      <c r="DA1060">
        <f>AI1060</f>
        <v>1</v>
      </c>
      <c r="DB1060">
        <f t="shared" si="154"/>
        <v>3.82</v>
      </c>
      <c r="DC1060">
        <f t="shared" si="155"/>
        <v>0</v>
      </c>
    </row>
    <row r="1061" spans="1:107" x14ac:dyDescent="0.2">
      <c r="A1061">
        <f>ROW(Source!A389)</f>
        <v>389</v>
      </c>
      <c r="B1061">
        <v>76147896</v>
      </c>
      <c r="C1061">
        <v>76149504</v>
      </c>
      <c r="D1061">
        <v>48908322</v>
      </c>
      <c r="E1061">
        <v>1</v>
      </c>
      <c r="F1061">
        <v>1</v>
      </c>
      <c r="G1061">
        <v>1</v>
      </c>
      <c r="H1061">
        <v>3</v>
      </c>
      <c r="I1061" t="s">
        <v>778</v>
      </c>
      <c r="J1061" t="s">
        <v>779</v>
      </c>
      <c r="K1061" t="s">
        <v>780</v>
      </c>
      <c r="L1061">
        <v>1339</v>
      </c>
      <c r="N1061">
        <v>1007</v>
      </c>
      <c r="O1061" t="s">
        <v>643</v>
      </c>
      <c r="P1061" t="s">
        <v>643</v>
      </c>
      <c r="Q1061">
        <v>1</v>
      </c>
      <c r="W1061">
        <v>0</v>
      </c>
      <c r="X1061">
        <v>-1688015440</v>
      </c>
      <c r="Y1061">
        <v>0.08</v>
      </c>
      <c r="AA1061">
        <v>802.46</v>
      </c>
      <c r="AB1061">
        <v>0</v>
      </c>
      <c r="AC1061">
        <v>0</v>
      </c>
      <c r="AD1061">
        <v>0</v>
      </c>
      <c r="AE1061">
        <v>802.46</v>
      </c>
      <c r="AF1061">
        <v>0</v>
      </c>
      <c r="AG1061">
        <v>0</v>
      </c>
      <c r="AH1061">
        <v>0</v>
      </c>
      <c r="AI1061">
        <v>1</v>
      </c>
      <c r="AJ1061">
        <v>1</v>
      </c>
      <c r="AK1061">
        <v>1</v>
      </c>
      <c r="AL1061">
        <v>1</v>
      </c>
      <c r="AN1061">
        <v>0</v>
      </c>
      <c r="AO1061">
        <v>1</v>
      </c>
      <c r="AP1061">
        <v>0</v>
      </c>
      <c r="AQ1061">
        <v>0</v>
      </c>
      <c r="AR1061">
        <v>0</v>
      </c>
      <c r="AS1061" t="s">
        <v>3</v>
      </c>
      <c r="AT1061">
        <v>0.08</v>
      </c>
      <c r="AU1061" t="s">
        <v>3</v>
      </c>
      <c r="AV1061">
        <v>0</v>
      </c>
      <c r="AW1061">
        <v>2</v>
      </c>
      <c r="AX1061">
        <v>76149514</v>
      </c>
      <c r="AY1061">
        <v>1</v>
      </c>
      <c r="AZ1061">
        <v>0</v>
      </c>
      <c r="BA1061">
        <v>1081</v>
      </c>
      <c r="BB1061">
        <v>0</v>
      </c>
      <c r="BC1061">
        <v>0</v>
      </c>
      <c r="BD1061">
        <v>0</v>
      </c>
      <c r="BE1061">
        <v>0</v>
      </c>
      <c r="BF1061">
        <v>0</v>
      </c>
      <c r="BG1061">
        <v>0</v>
      </c>
      <c r="BH1061">
        <v>0</v>
      </c>
      <c r="BI1061">
        <v>0</v>
      </c>
      <c r="BJ1061">
        <v>0</v>
      </c>
      <c r="BK1061">
        <v>0</v>
      </c>
      <c r="BL1061">
        <v>0</v>
      </c>
      <c r="BM1061">
        <v>0</v>
      </c>
      <c r="BN1061">
        <v>0</v>
      </c>
      <c r="BO1061">
        <v>0</v>
      </c>
      <c r="BP1061">
        <v>0</v>
      </c>
      <c r="BQ1061">
        <v>0</v>
      </c>
      <c r="BR1061">
        <v>0</v>
      </c>
      <c r="BS1061">
        <v>0</v>
      </c>
      <c r="BT1061">
        <v>0</v>
      </c>
      <c r="BU1061">
        <v>0</v>
      </c>
      <c r="BV1061">
        <v>0</v>
      </c>
      <c r="BW1061">
        <v>0</v>
      </c>
      <c r="CX1061">
        <f>Y1061*Source!I389</f>
        <v>1.2960000000000001E-2</v>
      </c>
      <c r="CY1061">
        <f>AA1061</f>
        <v>802.46</v>
      </c>
      <c r="CZ1061">
        <f>AE1061</f>
        <v>802.46</v>
      </c>
      <c r="DA1061">
        <f>AI1061</f>
        <v>1</v>
      </c>
      <c r="DB1061">
        <f t="shared" si="154"/>
        <v>64.2</v>
      </c>
      <c r="DC1061">
        <f t="shared" si="155"/>
        <v>0</v>
      </c>
    </row>
    <row r="1062" spans="1:107" x14ac:dyDescent="0.2">
      <c r="A1062">
        <f>ROW(Source!A390)</f>
        <v>390</v>
      </c>
      <c r="B1062">
        <v>76147894</v>
      </c>
      <c r="C1062">
        <v>76149504</v>
      </c>
      <c r="D1062">
        <v>42092619</v>
      </c>
      <c r="E1062">
        <v>1</v>
      </c>
      <c r="F1062">
        <v>1</v>
      </c>
      <c r="G1062">
        <v>1</v>
      </c>
      <c r="H1062">
        <v>1</v>
      </c>
      <c r="I1062" t="s">
        <v>770</v>
      </c>
      <c r="J1062" t="s">
        <v>3</v>
      </c>
      <c r="K1062" t="s">
        <v>771</v>
      </c>
      <c r="L1062">
        <v>1369</v>
      </c>
      <c r="N1062">
        <v>1013</v>
      </c>
      <c r="O1062" t="s">
        <v>623</v>
      </c>
      <c r="P1062" t="s">
        <v>623</v>
      </c>
      <c r="Q1062">
        <v>1</v>
      </c>
      <c r="W1062">
        <v>0</v>
      </c>
      <c r="X1062">
        <v>-2027944369</v>
      </c>
      <c r="Y1062">
        <v>104.46</v>
      </c>
      <c r="AA1062">
        <v>0</v>
      </c>
      <c r="AB1062">
        <v>0</v>
      </c>
      <c r="AC1062">
        <v>0</v>
      </c>
      <c r="AD1062">
        <v>8.4600000000000009</v>
      </c>
      <c r="AE1062">
        <v>0</v>
      </c>
      <c r="AF1062">
        <v>0</v>
      </c>
      <c r="AG1062">
        <v>0</v>
      </c>
      <c r="AH1062">
        <v>8.4600000000000009</v>
      </c>
      <c r="AI1062">
        <v>1</v>
      </c>
      <c r="AJ1062">
        <v>1</v>
      </c>
      <c r="AK1062">
        <v>1</v>
      </c>
      <c r="AL1062">
        <v>1</v>
      </c>
      <c r="AN1062">
        <v>0</v>
      </c>
      <c r="AO1062">
        <v>1</v>
      </c>
      <c r="AP1062">
        <v>1</v>
      </c>
      <c r="AQ1062">
        <v>0</v>
      </c>
      <c r="AR1062">
        <v>0</v>
      </c>
      <c r="AS1062" t="s">
        <v>3</v>
      </c>
      <c r="AT1062">
        <v>104.46</v>
      </c>
      <c r="AU1062" t="s">
        <v>3</v>
      </c>
      <c r="AV1062">
        <v>1</v>
      </c>
      <c r="AW1062">
        <v>2</v>
      </c>
      <c r="AX1062">
        <v>76149510</v>
      </c>
      <c r="AY1062">
        <v>1</v>
      </c>
      <c r="AZ1062">
        <v>0</v>
      </c>
      <c r="BA1062">
        <v>1083</v>
      </c>
      <c r="BB1062">
        <v>0</v>
      </c>
      <c r="BC1062">
        <v>0</v>
      </c>
      <c r="BD1062">
        <v>0</v>
      </c>
      <c r="BE1062">
        <v>0</v>
      </c>
      <c r="BF1062">
        <v>0</v>
      </c>
      <c r="BG1062">
        <v>0</v>
      </c>
      <c r="BH1062">
        <v>0</v>
      </c>
      <c r="BI1062">
        <v>0</v>
      </c>
      <c r="BJ1062">
        <v>0</v>
      </c>
      <c r="BK1062">
        <v>0</v>
      </c>
      <c r="BL1062">
        <v>0</v>
      </c>
      <c r="BM1062">
        <v>0</v>
      </c>
      <c r="BN1062">
        <v>0</v>
      </c>
      <c r="BO1062">
        <v>0</v>
      </c>
      <c r="BP1062">
        <v>0</v>
      </c>
      <c r="BQ1062">
        <v>0</v>
      </c>
      <c r="BR1062">
        <v>0</v>
      </c>
      <c r="BS1062">
        <v>0</v>
      </c>
      <c r="BT1062">
        <v>0</v>
      </c>
      <c r="BU1062">
        <v>0</v>
      </c>
      <c r="BV1062">
        <v>0</v>
      </c>
      <c r="BW1062">
        <v>0</v>
      </c>
      <c r="CX1062">
        <f>Y1062*Source!I390</f>
        <v>16.922519999999999</v>
      </c>
      <c r="CY1062">
        <f>AD1062</f>
        <v>8.4600000000000009</v>
      </c>
      <c r="CZ1062">
        <f>AH1062</f>
        <v>8.4600000000000009</v>
      </c>
      <c r="DA1062">
        <f>AL1062</f>
        <v>1</v>
      </c>
      <c r="DB1062">
        <f t="shared" si="154"/>
        <v>883.73</v>
      </c>
      <c r="DC1062">
        <f t="shared" si="155"/>
        <v>0</v>
      </c>
    </row>
    <row r="1063" spans="1:107" x14ac:dyDescent="0.2">
      <c r="A1063">
        <f>ROW(Source!A390)</f>
        <v>390</v>
      </c>
      <c r="B1063">
        <v>76147894</v>
      </c>
      <c r="C1063">
        <v>76149504</v>
      </c>
      <c r="D1063">
        <v>121548</v>
      </c>
      <c r="E1063">
        <v>1</v>
      </c>
      <c r="F1063">
        <v>1</v>
      </c>
      <c r="G1063">
        <v>1</v>
      </c>
      <c r="H1063">
        <v>1</v>
      </c>
      <c r="I1063" t="s">
        <v>30</v>
      </c>
      <c r="J1063" t="s">
        <v>3</v>
      </c>
      <c r="K1063" t="s">
        <v>628</v>
      </c>
      <c r="L1063">
        <v>608254</v>
      </c>
      <c r="N1063">
        <v>1013</v>
      </c>
      <c r="O1063" t="s">
        <v>629</v>
      </c>
      <c r="P1063" t="s">
        <v>629</v>
      </c>
      <c r="Q1063">
        <v>1</v>
      </c>
      <c r="W1063">
        <v>0</v>
      </c>
      <c r="X1063">
        <v>-185737400</v>
      </c>
      <c r="Y1063">
        <v>28.54</v>
      </c>
      <c r="AA1063">
        <v>0</v>
      </c>
      <c r="AB1063">
        <v>0</v>
      </c>
      <c r="AC1063">
        <v>0</v>
      </c>
      <c r="AD1063">
        <v>0</v>
      </c>
      <c r="AE1063">
        <v>0</v>
      </c>
      <c r="AF1063">
        <v>0</v>
      </c>
      <c r="AG1063">
        <v>0</v>
      </c>
      <c r="AH1063">
        <v>0</v>
      </c>
      <c r="AI1063">
        <v>1</v>
      </c>
      <c r="AJ1063">
        <v>1</v>
      </c>
      <c r="AK1063">
        <v>1</v>
      </c>
      <c r="AL1063">
        <v>1</v>
      </c>
      <c r="AN1063">
        <v>0</v>
      </c>
      <c r="AO1063">
        <v>1</v>
      </c>
      <c r="AP1063">
        <v>1</v>
      </c>
      <c r="AQ1063">
        <v>0</v>
      </c>
      <c r="AR1063">
        <v>0</v>
      </c>
      <c r="AS1063" t="s">
        <v>3</v>
      </c>
      <c r="AT1063">
        <v>28.54</v>
      </c>
      <c r="AU1063" t="s">
        <v>3</v>
      </c>
      <c r="AV1063">
        <v>2</v>
      </c>
      <c r="AW1063">
        <v>2</v>
      </c>
      <c r="AX1063">
        <v>76149511</v>
      </c>
      <c r="AY1063">
        <v>1</v>
      </c>
      <c r="AZ1063">
        <v>0</v>
      </c>
      <c r="BA1063">
        <v>1084</v>
      </c>
      <c r="BB1063">
        <v>0</v>
      </c>
      <c r="BC1063">
        <v>0</v>
      </c>
      <c r="BD1063">
        <v>0</v>
      </c>
      <c r="BE1063">
        <v>0</v>
      </c>
      <c r="BF1063">
        <v>0</v>
      </c>
      <c r="BG1063">
        <v>0</v>
      </c>
      <c r="BH1063">
        <v>0</v>
      </c>
      <c r="BI1063">
        <v>0</v>
      </c>
      <c r="BJ1063">
        <v>0</v>
      </c>
      <c r="BK1063">
        <v>0</v>
      </c>
      <c r="BL1063">
        <v>0</v>
      </c>
      <c r="BM1063">
        <v>0</v>
      </c>
      <c r="BN1063">
        <v>0</v>
      </c>
      <c r="BO1063">
        <v>0</v>
      </c>
      <c r="BP1063">
        <v>0</v>
      </c>
      <c r="BQ1063">
        <v>0</v>
      </c>
      <c r="BR1063">
        <v>0</v>
      </c>
      <c r="BS1063">
        <v>0</v>
      </c>
      <c r="BT1063">
        <v>0</v>
      </c>
      <c r="BU1063">
        <v>0</v>
      </c>
      <c r="BV1063">
        <v>0</v>
      </c>
      <c r="BW1063">
        <v>0</v>
      </c>
      <c r="CX1063">
        <f>Y1063*Source!I390</f>
        <v>4.6234799999999998</v>
      </c>
      <c r="CY1063">
        <f>AD1063</f>
        <v>0</v>
      </c>
      <c r="CZ1063">
        <f>AH1063</f>
        <v>0</v>
      </c>
      <c r="DA1063">
        <f>AL1063</f>
        <v>1</v>
      </c>
      <c r="DB1063">
        <f t="shared" si="154"/>
        <v>0</v>
      </c>
      <c r="DC1063">
        <f t="shared" si="155"/>
        <v>0</v>
      </c>
    </row>
    <row r="1064" spans="1:107" x14ac:dyDescent="0.2">
      <c r="A1064">
        <f>ROW(Source!A390)</f>
        <v>390</v>
      </c>
      <c r="B1064">
        <v>76147894</v>
      </c>
      <c r="C1064">
        <v>76149504</v>
      </c>
      <c r="D1064">
        <v>48975728</v>
      </c>
      <c r="E1064">
        <v>1</v>
      </c>
      <c r="F1064">
        <v>1</v>
      </c>
      <c r="G1064">
        <v>1</v>
      </c>
      <c r="H1064">
        <v>2</v>
      </c>
      <c r="I1064" t="s">
        <v>772</v>
      </c>
      <c r="J1064" t="s">
        <v>773</v>
      </c>
      <c r="K1064" t="s">
        <v>774</v>
      </c>
      <c r="L1064">
        <v>1368</v>
      </c>
      <c r="N1064">
        <v>1011</v>
      </c>
      <c r="O1064" t="s">
        <v>633</v>
      </c>
      <c r="P1064" t="s">
        <v>633</v>
      </c>
      <c r="Q1064">
        <v>1</v>
      </c>
      <c r="W1064">
        <v>0</v>
      </c>
      <c r="X1064">
        <v>-373642165</v>
      </c>
      <c r="Y1064">
        <v>28.54</v>
      </c>
      <c r="AA1064">
        <v>0</v>
      </c>
      <c r="AB1064">
        <v>100.1</v>
      </c>
      <c r="AC1064">
        <v>13.5</v>
      </c>
      <c r="AD1064">
        <v>0</v>
      </c>
      <c r="AE1064">
        <v>0</v>
      </c>
      <c r="AF1064">
        <v>100.1</v>
      </c>
      <c r="AG1064">
        <v>13.5</v>
      </c>
      <c r="AH1064">
        <v>0</v>
      </c>
      <c r="AI1064">
        <v>1</v>
      </c>
      <c r="AJ1064">
        <v>1</v>
      </c>
      <c r="AK1064">
        <v>1</v>
      </c>
      <c r="AL1064">
        <v>1</v>
      </c>
      <c r="AN1064">
        <v>0</v>
      </c>
      <c r="AO1064">
        <v>1</v>
      </c>
      <c r="AP1064">
        <v>1</v>
      </c>
      <c r="AQ1064">
        <v>0</v>
      </c>
      <c r="AR1064">
        <v>0</v>
      </c>
      <c r="AS1064" t="s">
        <v>3</v>
      </c>
      <c r="AT1064">
        <v>28.54</v>
      </c>
      <c r="AU1064" t="s">
        <v>3</v>
      </c>
      <c r="AV1064">
        <v>0</v>
      </c>
      <c r="AW1064">
        <v>2</v>
      </c>
      <c r="AX1064">
        <v>76149512</v>
      </c>
      <c r="AY1064">
        <v>1</v>
      </c>
      <c r="AZ1064">
        <v>0</v>
      </c>
      <c r="BA1064">
        <v>1085</v>
      </c>
      <c r="BB1064">
        <v>0</v>
      </c>
      <c r="BC1064">
        <v>0</v>
      </c>
      <c r="BD1064">
        <v>0</v>
      </c>
      <c r="BE1064">
        <v>0</v>
      </c>
      <c r="BF1064">
        <v>0</v>
      </c>
      <c r="BG1064">
        <v>0</v>
      </c>
      <c r="BH1064">
        <v>0</v>
      </c>
      <c r="BI1064">
        <v>0</v>
      </c>
      <c r="BJ1064">
        <v>0</v>
      </c>
      <c r="BK1064">
        <v>0</v>
      </c>
      <c r="BL1064">
        <v>0</v>
      </c>
      <c r="BM1064">
        <v>0</v>
      </c>
      <c r="BN1064">
        <v>0</v>
      </c>
      <c r="BO1064">
        <v>0</v>
      </c>
      <c r="BP1064">
        <v>0</v>
      </c>
      <c r="BQ1064">
        <v>0</v>
      </c>
      <c r="BR1064">
        <v>0</v>
      </c>
      <c r="BS1064">
        <v>0</v>
      </c>
      <c r="BT1064">
        <v>0</v>
      </c>
      <c r="BU1064">
        <v>0</v>
      </c>
      <c r="BV1064">
        <v>0</v>
      </c>
      <c r="BW1064">
        <v>0</v>
      </c>
      <c r="CX1064">
        <f>Y1064*Source!I390</f>
        <v>4.6234799999999998</v>
      </c>
      <c r="CY1064">
        <f>AB1064</f>
        <v>100.1</v>
      </c>
      <c r="CZ1064">
        <f>AF1064</f>
        <v>100.1</v>
      </c>
      <c r="DA1064">
        <f>AJ1064</f>
        <v>1</v>
      </c>
      <c r="DB1064">
        <f t="shared" si="154"/>
        <v>2856.85</v>
      </c>
      <c r="DC1064">
        <f t="shared" si="155"/>
        <v>385.29</v>
      </c>
    </row>
    <row r="1065" spans="1:107" x14ac:dyDescent="0.2">
      <c r="A1065">
        <f>ROW(Source!A390)</f>
        <v>390</v>
      </c>
      <c r="B1065">
        <v>76147894</v>
      </c>
      <c r="C1065">
        <v>76149504</v>
      </c>
      <c r="D1065">
        <v>48900465</v>
      </c>
      <c r="E1065">
        <v>1</v>
      </c>
      <c r="F1065">
        <v>1</v>
      </c>
      <c r="G1065">
        <v>1</v>
      </c>
      <c r="H1065">
        <v>3</v>
      </c>
      <c r="I1065" t="s">
        <v>775</v>
      </c>
      <c r="J1065" t="s">
        <v>776</v>
      </c>
      <c r="K1065" t="s">
        <v>777</v>
      </c>
      <c r="L1065">
        <v>1348</v>
      </c>
      <c r="N1065">
        <v>1009</v>
      </c>
      <c r="O1065" t="s">
        <v>362</v>
      </c>
      <c r="P1065" t="s">
        <v>362</v>
      </c>
      <c r="Q1065">
        <v>1000</v>
      </c>
      <c r="W1065">
        <v>0</v>
      </c>
      <c r="X1065">
        <v>1575914215</v>
      </c>
      <c r="Y1065">
        <v>8.0000000000000004E-4</v>
      </c>
      <c r="AA1065">
        <v>4770</v>
      </c>
      <c r="AB1065">
        <v>0</v>
      </c>
      <c r="AC1065">
        <v>0</v>
      </c>
      <c r="AD1065">
        <v>0</v>
      </c>
      <c r="AE1065">
        <v>4770</v>
      </c>
      <c r="AF1065">
        <v>0</v>
      </c>
      <c r="AG1065">
        <v>0</v>
      </c>
      <c r="AH1065">
        <v>0</v>
      </c>
      <c r="AI1065">
        <v>1</v>
      </c>
      <c r="AJ1065">
        <v>1</v>
      </c>
      <c r="AK1065">
        <v>1</v>
      </c>
      <c r="AL1065">
        <v>1</v>
      </c>
      <c r="AN1065">
        <v>0</v>
      </c>
      <c r="AO1065">
        <v>1</v>
      </c>
      <c r="AP1065">
        <v>0</v>
      </c>
      <c r="AQ1065">
        <v>0</v>
      </c>
      <c r="AR1065">
        <v>0</v>
      </c>
      <c r="AS1065" t="s">
        <v>3</v>
      </c>
      <c r="AT1065">
        <v>8.0000000000000004E-4</v>
      </c>
      <c r="AU1065" t="s">
        <v>3</v>
      </c>
      <c r="AV1065">
        <v>0</v>
      </c>
      <c r="AW1065">
        <v>2</v>
      </c>
      <c r="AX1065">
        <v>76149513</v>
      </c>
      <c r="AY1065">
        <v>1</v>
      </c>
      <c r="AZ1065">
        <v>0</v>
      </c>
      <c r="BA1065">
        <v>1086</v>
      </c>
      <c r="BB1065">
        <v>0</v>
      </c>
      <c r="BC1065">
        <v>0</v>
      </c>
      <c r="BD1065">
        <v>0</v>
      </c>
      <c r="BE1065">
        <v>0</v>
      </c>
      <c r="BF1065">
        <v>0</v>
      </c>
      <c r="BG1065">
        <v>0</v>
      </c>
      <c r="BH1065">
        <v>0</v>
      </c>
      <c r="BI1065">
        <v>0</v>
      </c>
      <c r="BJ1065">
        <v>0</v>
      </c>
      <c r="BK1065">
        <v>0</v>
      </c>
      <c r="BL1065">
        <v>0</v>
      </c>
      <c r="BM1065">
        <v>0</v>
      </c>
      <c r="BN1065">
        <v>0</v>
      </c>
      <c r="BO1065">
        <v>0</v>
      </c>
      <c r="BP1065">
        <v>0</v>
      </c>
      <c r="BQ1065">
        <v>0</v>
      </c>
      <c r="BR1065">
        <v>0</v>
      </c>
      <c r="BS1065">
        <v>0</v>
      </c>
      <c r="BT1065">
        <v>0</v>
      </c>
      <c r="BU1065">
        <v>0</v>
      </c>
      <c r="BV1065">
        <v>0</v>
      </c>
      <c r="BW1065">
        <v>0</v>
      </c>
      <c r="CX1065">
        <f>Y1065*Source!I390</f>
        <v>1.2960000000000001E-4</v>
      </c>
      <c r="CY1065">
        <f>AA1065</f>
        <v>4770</v>
      </c>
      <c r="CZ1065">
        <f>AE1065</f>
        <v>4770</v>
      </c>
      <c r="DA1065">
        <f>AI1065</f>
        <v>1</v>
      </c>
      <c r="DB1065">
        <f t="shared" si="154"/>
        <v>3.82</v>
      </c>
      <c r="DC1065">
        <f t="shared" si="155"/>
        <v>0</v>
      </c>
    </row>
    <row r="1066" spans="1:107" x14ac:dyDescent="0.2">
      <c r="A1066">
        <f>ROW(Source!A390)</f>
        <v>390</v>
      </c>
      <c r="B1066">
        <v>76147894</v>
      </c>
      <c r="C1066">
        <v>76149504</v>
      </c>
      <c r="D1066">
        <v>48908322</v>
      </c>
      <c r="E1066">
        <v>1</v>
      </c>
      <c r="F1066">
        <v>1</v>
      </c>
      <c r="G1066">
        <v>1</v>
      </c>
      <c r="H1066">
        <v>3</v>
      </c>
      <c r="I1066" t="s">
        <v>778</v>
      </c>
      <c r="J1066" t="s">
        <v>779</v>
      </c>
      <c r="K1066" t="s">
        <v>780</v>
      </c>
      <c r="L1066">
        <v>1339</v>
      </c>
      <c r="N1066">
        <v>1007</v>
      </c>
      <c r="O1066" t="s">
        <v>643</v>
      </c>
      <c r="P1066" t="s">
        <v>643</v>
      </c>
      <c r="Q1066">
        <v>1</v>
      </c>
      <c r="W1066">
        <v>0</v>
      </c>
      <c r="X1066">
        <v>-1688015440</v>
      </c>
      <c r="Y1066">
        <v>0.08</v>
      </c>
      <c r="AA1066">
        <v>802.46</v>
      </c>
      <c r="AB1066">
        <v>0</v>
      </c>
      <c r="AC1066">
        <v>0</v>
      </c>
      <c r="AD1066">
        <v>0</v>
      </c>
      <c r="AE1066">
        <v>802.46</v>
      </c>
      <c r="AF1066">
        <v>0</v>
      </c>
      <c r="AG1066">
        <v>0</v>
      </c>
      <c r="AH1066">
        <v>0</v>
      </c>
      <c r="AI1066">
        <v>1</v>
      </c>
      <c r="AJ1066">
        <v>1</v>
      </c>
      <c r="AK1066">
        <v>1</v>
      </c>
      <c r="AL1066">
        <v>1</v>
      </c>
      <c r="AN1066">
        <v>0</v>
      </c>
      <c r="AO1066">
        <v>1</v>
      </c>
      <c r="AP1066">
        <v>0</v>
      </c>
      <c r="AQ1066">
        <v>0</v>
      </c>
      <c r="AR1066">
        <v>0</v>
      </c>
      <c r="AS1066" t="s">
        <v>3</v>
      </c>
      <c r="AT1066">
        <v>0.08</v>
      </c>
      <c r="AU1066" t="s">
        <v>3</v>
      </c>
      <c r="AV1066">
        <v>0</v>
      </c>
      <c r="AW1066">
        <v>2</v>
      </c>
      <c r="AX1066">
        <v>76149514</v>
      </c>
      <c r="AY1066">
        <v>1</v>
      </c>
      <c r="AZ1066">
        <v>0</v>
      </c>
      <c r="BA1066">
        <v>1087</v>
      </c>
      <c r="BB1066">
        <v>0</v>
      </c>
      <c r="BC1066">
        <v>0</v>
      </c>
      <c r="BD1066">
        <v>0</v>
      </c>
      <c r="BE1066">
        <v>0</v>
      </c>
      <c r="BF1066">
        <v>0</v>
      </c>
      <c r="BG1066">
        <v>0</v>
      </c>
      <c r="BH1066">
        <v>0</v>
      </c>
      <c r="BI1066">
        <v>0</v>
      </c>
      <c r="BJ1066">
        <v>0</v>
      </c>
      <c r="BK1066">
        <v>0</v>
      </c>
      <c r="BL1066">
        <v>0</v>
      </c>
      <c r="BM1066">
        <v>0</v>
      </c>
      <c r="BN1066">
        <v>0</v>
      </c>
      <c r="BO1066">
        <v>0</v>
      </c>
      <c r="BP1066">
        <v>0</v>
      </c>
      <c r="BQ1066">
        <v>0</v>
      </c>
      <c r="BR1066">
        <v>0</v>
      </c>
      <c r="BS1066">
        <v>0</v>
      </c>
      <c r="BT1066">
        <v>0</v>
      </c>
      <c r="BU1066">
        <v>0</v>
      </c>
      <c r="BV1066">
        <v>0</v>
      </c>
      <c r="BW1066">
        <v>0</v>
      </c>
      <c r="CX1066">
        <f>Y1066*Source!I390</f>
        <v>1.2960000000000001E-2</v>
      </c>
      <c r="CY1066">
        <f>AA1066</f>
        <v>802.46</v>
      </c>
      <c r="CZ1066">
        <f>AE1066</f>
        <v>802.46</v>
      </c>
      <c r="DA1066">
        <f>AI1066</f>
        <v>1</v>
      </c>
      <c r="DB1066">
        <f t="shared" si="154"/>
        <v>64.2</v>
      </c>
      <c r="DC1066">
        <f t="shared" si="155"/>
        <v>0</v>
      </c>
    </row>
    <row r="1067" spans="1:107" x14ac:dyDescent="0.2">
      <c r="A1067">
        <f>ROW(Source!A391)</f>
        <v>391</v>
      </c>
      <c r="B1067">
        <v>76147896</v>
      </c>
      <c r="C1067">
        <v>76149516</v>
      </c>
      <c r="D1067">
        <v>42096898</v>
      </c>
      <c r="E1067">
        <v>1</v>
      </c>
      <c r="F1067">
        <v>1</v>
      </c>
      <c r="G1067">
        <v>1</v>
      </c>
      <c r="H1067">
        <v>1</v>
      </c>
      <c r="I1067" t="s">
        <v>979</v>
      </c>
      <c r="J1067" t="s">
        <v>3</v>
      </c>
      <c r="K1067" t="s">
        <v>980</v>
      </c>
      <c r="L1067">
        <v>1369</v>
      </c>
      <c r="N1067">
        <v>1013</v>
      </c>
      <c r="O1067" t="s">
        <v>623</v>
      </c>
      <c r="P1067" t="s">
        <v>623</v>
      </c>
      <c r="Q1067">
        <v>1</v>
      </c>
      <c r="W1067">
        <v>0</v>
      </c>
      <c r="X1067">
        <v>1027046532</v>
      </c>
      <c r="Y1067">
        <v>97.06</v>
      </c>
      <c r="AA1067">
        <v>0</v>
      </c>
      <c r="AB1067">
        <v>0</v>
      </c>
      <c r="AC1067">
        <v>0</v>
      </c>
      <c r="AD1067">
        <v>9.6199999999999992</v>
      </c>
      <c r="AE1067">
        <v>0</v>
      </c>
      <c r="AF1067">
        <v>0</v>
      </c>
      <c r="AG1067">
        <v>0</v>
      </c>
      <c r="AH1067">
        <v>9.6199999999999992</v>
      </c>
      <c r="AI1067">
        <v>1</v>
      </c>
      <c r="AJ1067">
        <v>1</v>
      </c>
      <c r="AK1067">
        <v>1</v>
      </c>
      <c r="AL1067">
        <v>1</v>
      </c>
      <c r="AN1067">
        <v>0</v>
      </c>
      <c r="AO1067">
        <v>1</v>
      </c>
      <c r="AP1067">
        <v>1</v>
      </c>
      <c r="AQ1067">
        <v>0</v>
      </c>
      <c r="AR1067">
        <v>0</v>
      </c>
      <c r="AS1067" t="s">
        <v>3</v>
      </c>
      <c r="AT1067">
        <v>84.4</v>
      </c>
      <c r="AU1067" t="s">
        <v>24</v>
      </c>
      <c r="AV1067">
        <v>1</v>
      </c>
      <c r="AW1067">
        <v>2</v>
      </c>
      <c r="AX1067">
        <v>76149523</v>
      </c>
      <c r="AY1067">
        <v>1</v>
      </c>
      <c r="AZ1067">
        <v>0</v>
      </c>
      <c r="BA1067">
        <v>1089</v>
      </c>
      <c r="BB1067">
        <v>0</v>
      </c>
      <c r="BC1067">
        <v>0</v>
      </c>
      <c r="BD1067">
        <v>0</v>
      </c>
      <c r="BE1067">
        <v>0</v>
      </c>
      <c r="BF1067">
        <v>0</v>
      </c>
      <c r="BG1067">
        <v>0</v>
      </c>
      <c r="BH1067">
        <v>0</v>
      </c>
      <c r="BI1067">
        <v>0</v>
      </c>
      <c r="BJ1067">
        <v>0</v>
      </c>
      <c r="BK1067">
        <v>0</v>
      </c>
      <c r="BL1067">
        <v>0</v>
      </c>
      <c r="BM1067">
        <v>0</v>
      </c>
      <c r="BN1067">
        <v>0</v>
      </c>
      <c r="BO1067">
        <v>0</v>
      </c>
      <c r="BP1067">
        <v>0</v>
      </c>
      <c r="BQ1067">
        <v>0</v>
      </c>
      <c r="BR1067">
        <v>0</v>
      </c>
      <c r="BS1067">
        <v>0</v>
      </c>
      <c r="BT1067">
        <v>0</v>
      </c>
      <c r="BU1067">
        <v>0</v>
      </c>
      <c r="BV1067">
        <v>0</v>
      </c>
      <c r="BW1067">
        <v>0</v>
      </c>
      <c r="CX1067">
        <f>Y1067*Source!I391</f>
        <v>157.2372</v>
      </c>
      <c r="CY1067">
        <f>AD1067</f>
        <v>9.6199999999999992</v>
      </c>
      <c r="CZ1067">
        <f>AH1067</f>
        <v>9.6199999999999992</v>
      </c>
      <c r="DA1067">
        <f>AL1067</f>
        <v>1</v>
      </c>
      <c r="DB1067">
        <f>ROUND((ROUND(AT1067*CZ1067,2)*1.15),6)</f>
        <v>933.71950000000004</v>
      </c>
      <c r="DC1067">
        <f>ROUND((ROUND(AT1067*AG1067,2)*1.15),6)</f>
        <v>0</v>
      </c>
    </row>
    <row r="1068" spans="1:107" x14ac:dyDescent="0.2">
      <c r="A1068">
        <f>ROW(Source!A391)</f>
        <v>391</v>
      </c>
      <c r="B1068">
        <v>76147896</v>
      </c>
      <c r="C1068">
        <v>76149516</v>
      </c>
      <c r="D1068">
        <v>48975411</v>
      </c>
      <c r="E1068">
        <v>1</v>
      </c>
      <c r="F1068">
        <v>1</v>
      </c>
      <c r="G1068">
        <v>1</v>
      </c>
      <c r="H1068">
        <v>2</v>
      </c>
      <c r="I1068" t="s">
        <v>1002</v>
      </c>
      <c r="J1068" t="s">
        <v>1003</v>
      </c>
      <c r="K1068" t="s">
        <v>1004</v>
      </c>
      <c r="L1068">
        <v>1368</v>
      </c>
      <c r="N1068">
        <v>1011</v>
      </c>
      <c r="O1068" t="s">
        <v>633</v>
      </c>
      <c r="P1068" t="s">
        <v>633</v>
      </c>
      <c r="Q1068">
        <v>1</v>
      </c>
      <c r="W1068">
        <v>0</v>
      </c>
      <c r="X1068">
        <v>-732531468</v>
      </c>
      <c r="Y1068">
        <v>29.991999999999997</v>
      </c>
      <c r="AA1068">
        <v>0</v>
      </c>
      <c r="AB1068">
        <v>0.7</v>
      </c>
      <c r="AC1068">
        <v>0</v>
      </c>
      <c r="AD1068">
        <v>0</v>
      </c>
      <c r="AE1068">
        <v>0</v>
      </c>
      <c r="AF1068">
        <v>0.7</v>
      </c>
      <c r="AG1068">
        <v>0</v>
      </c>
      <c r="AH1068">
        <v>0</v>
      </c>
      <c r="AI1068">
        <v>1</v>
      </c>
      <c r="AJ1068">
        <v>1</v>
      </c>
      <c r="AK1068">
        <v>1</v>
      </c>
      <c r="AL1068">
        <v>1</v>
      </c>
      <c r="AN1068">
        <v>0</v>
      </c>
      <c r="AO1068">
        <v>1</v>
      </c>
      <c r="AP1068">
        <v>1</v>
      </c>
      <c r="AQ1068">
        <v>0</v>
      </c>
      <c r="AR1068">
        <v>0</v>
      </c>
      <c r="AS1068" t="s">
        <v>3</v>
      </c>
      <c r="AT1068">
        <v>26.08</v>
      </c>
      <c r="AU1068" t="s">
        <v>24</v>
      </c>
      <c r="AV1068">
        <v>0</v>
      </c>
      <c r="AW1068">
        <v>2</v>
      </c>
      <c r="AX1068">
        <v>76149524</v>
      </c>
      <c r="AY1068">
        <v>1</v>
      </c>
      <c r="AZ1068">
        <v>0</v>
      </c>
      <c r="BA1068">
        <v>1090</v>
      </c>
      <c r="BB1068">
        <v>0</v>
      </c>
      <c r="BC1068">
        <v>0</v>
      </c>
      <c r="BD1068">
        <v>0</v>
      </c>
      <c r="BE1068">
        <v>0</v>
      </c>
      <c r="BF1068">
        <v>0</v>
      </c>
      <c r="BG1068">
        <v>0</v>
      </c>
      <c r="BH1068">
        <v>0</v>
      </c>
      <c r="BI1068">
        <v>0</v>
      </c>
      <c r="BJ1068">
        <v>0</v>
      </c>
      <c r="BK1068">
        <v>0</v>
      </c>
      <c r="BL1068">
        <v>0</v>
      </c>
      <c r="BM1068">
        <v>0</v>
      </c>
      <c r="BN1068">
        <v>0</v>
      </c>
      <c r="BO1068">
        <v>0</v>
      </c>
      <c r="BP1068">
        <v>0</v>
      </c>
      <c r="BQ1068">
        <v>0</v>
      </c>
      <c r="BR1068">
        <v>0</v>
      </c>
      <c r="BS1068">
        <v>0</v>
      </c>
      <c r="BT1068">
        <v>0</v>
      </c>
      <c r="BU1068">
        <v>0</v>
      </c>
      <c r="BV1068">
        <v>0</v>
      </c>
      <c r="BW1068">
        <v>0</v>
      </c>
      <c r="CX1068">
        <f>Y1068*Source!I391</f>
        <v>48.587040000000002</v>
      </c>
      <c r="CY1068">
        <f>AB1068</f>
        <v>0.7</v>
      </c>
      <c r="CZ1068">
        <f>AF1068</f>
        <v>0.7</v>
      </c>
      <c r="DA1068">
        <f>AJ1068</f>
        <v>1</v>
      </c>
      <c r="DB1068">
        <f>ROUND((ROUND(AT1068*CZ1068,2)*1.15),6)</f>
        <v>20.998999999999999</v>
      </c>
      <c r="DC1068">
        <f>ROUND((ROUND(AT1068*AG1068,2)*1.15),6)</f>
        <v>0</v>
      </c>
    </row>
    <row r="1069" spans="1:107" x14ac:dyDescent="0.2">
      <c r="A1069">
        <f>ROW(Source!A391)</f>
        <v>391</v>
      </c>
      <c r="B1069">
        <v>76147896</v>
      </c>
      <c r="C1069">
        <v>76149516</v>
      </c>
      <c r="D1069">
        <v>48977174</v>
      </c>
      <c r="E1069">
        <v>1</v>
      </c>
      <c r="F1069">
        <v>1</v>
      </c>
      <c r="G1069">
        <v>1</v>
      </c>
      <c r="H1069">
        <v>2</v>
      </c>
      <c r="I1069" t="s">
        <v>676</v>
      </c>
      <c r="J1069" t="s">
        <v>677</v>
      </c>
      <c r="K1069" t="s">
        <v>678</v>
      </c>
      <c r="L1069">
        <v>1368</v>
      </c>
      <c r="N1069">
        <v>1011</v>
      </c>
      <c r="O1069" t="s">
        <v>633</v>
      </c>
      <c r="P1069" t="s">
        <v>633</v>
      </c>
      <c r="Q1069">
        <v>1</v>
      </c>
      <c r="W1069">
        <v>0</v>
      </c>
      <c r="X1069">
        <v>82797005</v>
      </c>
      <c r="Y1069">
        <v>0.19550000000000001</v>
      </c>
      <c r="AA1069">
        <v>0</v>
      </c>
      <c r="AB1069">
        <v>87.17</v>
      </c>
      <c r="AC1069">
        <v>11.6</v>
      </c>
      <c r="AD1069">
        <v>0</v>
      </c>
      <c r="AE1069">
        <v>0</v>
      </c>
      <c r="AF1069">
        <v>87.17</v>
      </c>
      <c r="AG1069">
        <v>11.6</v>
      </c>
      <c r="AH1069">
        <v>0</v>
      </c>
      <c r="AI1069">
        <v>1</v>
      </c>
      <c r="AJ1069">
        <v>1</v>
      </c>
      <c r="AK1069">
        <v>1</v>
      </c>
      <c r="AL1069">
        <v>1</v>
      </c>
      <c r="AN1069">
        <v>0</v>
      </c>
      <c r="AO1069">
        <v>1</v>
      </c>
      <c r="AP1069">
        <v>1</v>
      </c>
      <c r="AQ1069">
        <v>0</v>
      </c>
      <c r="AR1069">
        <v>0</v>
      </c>
      <c r="AS1069" t="s">
        <v>3</v>
      </c>
      <c r="AT1069">
        <v>0.17</v>
      </c>
      <c r="AU1069" t="s">
        <v>24</v>
      </c>
      <c r="AV1069">
        <v>0</v>
      </c>
      <c r="AW1069">
        <v>2</v>
      </c>
      <c r="AX1069">
        <v>76149525</v>
      </c>
      <c r="AY1069">
        <v>1</v>
      </c>
      <c r="AZ1069">
        <v>0</v>
      </c>
      <c r="BA1069">
        <v>1091</v>
      </c>
      <c r="BB1069">
        <v>0</v>
      </c>
      <c r="BC1069">
        <v>0</v>
      </c>
      <c r="BD1069">
        <v>0</v>
      </c>
      <c r="BE1069">
        <v>0</v>
      </c>
      <c r="BF1069">
        <v>0</v>
      </c>
      <c r="BG1069">
        <v>0</v>
      </c>
      <c r="BH1069">
        <v>0</v>
      </c>
      <c r="BI1069">
        <v>0</v>
      </c>
      <c r="BJ1069">
        <v>0</v>
      </c>
      <c r="BK1069">
        <v>0</v>
      </c>
      <c r="BL1069">
        <v>0</v>
      </c>
      <c r="BM1069">
        <v>0</v>
      </c>
      <c r="BN1069">
        <v>0</v>
      </c>
      <c r="BO1069">
        <v>0</v>
      </c>
      <c r="BP1069">
        <v>0</v>
      </c>
      <c r="BQ1069">
        <v>0</v>
      </c>
      <c r="BR1069">
        <v>0</v>
      </c>
      <c r="BS1069">
        <v>0</v>
      </c>
      <c r="BT1069">
        <v>0</v>
      </c>
      <c r="BU1069">
        <v>0</v>
      </c>
      <c r="BV1069">
        <v>0</v>
      </c>
      <c r="BW1069">
        <v>0</v>
      </c>
      <c r="CX1069">
        <f>Y1069*Source!I391</f>
        <v>0.31671000000000005</v>
      </c>
      <c r="CY1069">
        <f>AB1069</f>
        <v>87.17</v>
      </c>
      <c r="CZ1069">
        <f>AF1069</f>
        <v>87.17</v>
      </c>
      <c r="DA1069">
        <f>AJ1069</f>
        <v>1</v>
      </c>
      <c r="DB1069">
        <f>ROUND((ROUND(AT1069*CZ1069,2)*1.15),6)</f>
        <v>17.042999999999999</v>
      </c>
      <c r="DC1069">
        <f>ROUND((ROUND(AT1069*AG1069,2)*1.15),6)</f>
        <v>2.2654999999999998</v>
      </c>
    </row>
    <row r="1070" spans="1:107" x14ac:dyDescent="0.2">
      <c r="A1070">
        <f>ROW(Source!A391)</f>
        <v>391</v>
      </c>
      <c r="B1070">
        <v>76147896</v>
      </c>
      <c r="C1070">
        <v>76149516</v>
      </c>
      <c r="D1070">
        <v>48905904</v>
      </c>
      <c r="E1070">
        <v>1</v>
      </c>
      <c r="F1070">
        <v>1</v>
      </c>
      <c r="G1070">
        <v>1</v>
      </c>
      <c r="H1070">
        <v>3</v>
      </c>
      <c r="I1070" t="s">
        <v>1005</v>
      </c>
      <c r="J1070" t="s">
        <v>1006</v>
      </c>
      <c r="K1070" t="s">
        <v>1007</v>
      </c>
      <c r="L1070">
        <v>1348</v>
      </c>
      <c r="N1070">
        <v>1009</v>
      </c>
      <c r="O1070" t="s">
        <v>362</v>
      </c>
      <c r="P1070" t="s">
        <v>362</v>
      </c>
      <c r="Q1070">
        <v>1000</v>
      </c>
      <c r="W1070">
        <v>0</v>
      </c>
      <c r="X1070">
        <v>-319180942</v>
      </c>
      <c r="Y1070">
        <v>5.3800000000000001E-2</v>
      </c>
      <c r="AA1070">
        <v>5989</v>
      </c>
      <c r="AB1070">
        <v>0</v>
      </c>
      <c r="AC1070">
        <v>0</v>
      </c>
      <c r="AD1070">
        <v>0</v>
      </c>
      <c r="AE1070">
        <v>5989</v>
      </c>
      <c r="AF1070">
        <v>0</v>
      </c>
      <c r="AG1070">
        <v>0</v>
      </c>
      <c r="AH1070">
        <v>0</v>
      </c>
      <c r="AI1070">
        <v>1</v>
      </c>
      <c r="AJ1070">
        <v>1</v>
      </c>
      <c r="AK1070">
        <v>1</v>
      </c>
      <c r="AL1070">
        <v>1</v>
      </c>
      <c r="AN1070">
        <v>0</v>
      </c>
      <c r="AO1070">
        <v>1</v>
      </c>
      <c r="AP1070">
        <v>0</v>
      </c>
      <c r="AQ1070">
        <v>0</v>
      </c>
      <c r="AR1070">
        <v>0</v>
      </c>
      <c r="AS1070" t="s">
        <v>3</v>
      </c>
      <c r="AT1070">
        <v>5.3800000000000001E-2</v>
      </c>
      <c r="AU1070" t="s">
        <v>3</v>
      </c>
      <c r="AV1070">
        <v>0</v>
      </c>
      <c r="AW1070">
        <v>2</v>
      </c>
      <c r="AX1070">
        <v>76149526</v>
      </c>
      <c r="AY1070">
        <v>1</v>
      </c>
      <c r="AZ1070">
        <v>0</v>
      </c>
      <c r="BA1070">
        <v>1092</v>
      </c>
      <c r="BB1070">
        <v>0</v>
      </c>
      <c r="BC1070">
        <v>0</v>
      </c>
      <c r="BD1070">
        <v>0</v>
      </c>
      <c r="BE1070">
        <v>0</v>
      </c>
      <c r="BF1070">
        <v>0</v>
      </c>
      <c r="BG1070">
        <v>0</v>
      </c>
      <c r="BH1070">
        <v>0</v>
      </c>
      <c r="BI1070">
        <v>0</v>
      </c>
      <c r="BJ1070">
        <v>0</v>
      </c>
      <c r="BK1070">
        <v>0</v>
      </c>
      <c r="BL1070">
        <v>0</v>
      </c>
      <c r="BM1070">
        <v>0</v>
      </c>
      <c r="BN1070">
        <v>0</v>
      </c>
      <c r="BO1070">
        <v>0</v>
      </c>
      <c r="BP1070">
        <v>0</v>
      </c>
      <c r="BQ1070">
        <v>0</v>
      </c>
      <c r="BR1070">
        <v>0</v>
      </c>
      <c r="BS1070">
        <v>0</v>
      </c>
      <c r="BT1070">
        <v>0</v>
      </c>
      <c r="BU1070">
        <v>0</v>
      </c>
      <c r="BV1070">
        <v>0</v>
      </c>
      <c r="BW1070">
        <v>0</v>
      </c>
      <c r="CX1070">
        <f>Y1070*Source!I391</f>
        <v>8.7156000000000011E-2</v>
      </c>
      <c r="CY1070">
        <f>AA1070</f>
        <v>5989</v>
      </c>
      <c r="CZ1070">
        <f>AE1070</f>
        <v>5989</v>
      </c>
      <c r="DA1070">
        <f>AI1070</f>
        <v>1</v>
      </c>
      <c r="DB1070">
        <f>ROUND(ROUND(AT1070*CZ1070,2),6)</f>
        <v>322.20999999999998</v>
      </c>
      <c r="DC1070">
        <f>ROUND(ROUND(AT1070*AG1070,2),6)</f>
        <v>0</v>
      </c>
    </row>
    <row r="1071" spans="1:107" x14ac:dyDescent="0.2">
      <c r="A1071">
        <f>ROW(Source!A391)</f>
        <v>391</v>
      </c>
      <c r="B1071">
        <v>76147896</v>
      </c>
      <c r="C1071">
        <v>76149516</v>
      </c>
      <c r="D1071">
        <v>48902888</v>
      </c>
      <c r="E1071">
        <v>1</v>
      </c>
      <c r="F1071">
        <v>1</v>
      </c>
      <c r="G1071">
        <v>1</v>
      </c>
      <c r="H1071">
        <v>3</v>
      </c>
      <c r="I1071" t="s">
        <v>1008</v>
      </c>
      <c r="J1071" t="s">
        <v>1009</v>
      </c>
      <c r="K1071" t="s">
        <v>1010</v>
      </c>
      <c r="L1071">
        <v>1346</v>
      </c>
      <c r="N1071">
        <v>1009</v>
      </c>
      <c r="O1071" t="s">
        <v>414</v>
      </c>
      <c r="P1071" t="s">
        <v>414</v>
      </c>
      <c r="Q1071">
        <v>1</v>
      </c>
      <c r="W1071">
        <v>0</v>
      </c>
      <c r="X1071">
        <v>-1963252841</v>
      </c>
      <c r="Y1071">
        <v>22.6</v>
      </c>
      <c r="AA1071">
        <v>24.86</v>
      </c>
      <c r="AB1071">
        <v>0</v>
      </c>
      <c r="AC1071">
        <v>0</v>
      </c>
      <c r="AD1071">
        <v>0</v>
      </c>
      <c r="AE1071">
        <v>24.86</v>
      </c>
      <c r="AF1071">
        <v>0</v>
      </c>
      <c r="AG1071">
        <v>0</v>
      </c>
      <c r="AH1071">
        <v>0</v>
      </c>
      <c r="AI1071">
        <v>1</v>
      </c>
      <c r="AJ1071">
        <v>1</v>
      </c>
      <c r="AK1071">
        <v>1</v>
      </c>
      <c r="AL1071">
        <v>1</v>
      </c>
      <c r="AN1071">
        <v>0</v>
      </c>
      <c r="AO1071">
        <v>1</v>
      </c>
      <c r="AP1071">
        <v>0</v>
      </c>
      <c r="AQ1071">
        <v>0</v>
      </c>
      <c r="AR1071">
        <v>0</v>
      </c>
      <c r="AS1071" t="s">
        <v>3</v>
      </c>
      <c r="AT1071">
        <v>22.6</v>
      </c>
      <c r="AU1071" t="s">
        <v>3</v>
      </c>
      <c r="AV1071">
        <v>0</v>
      </c>
      <c r="AW1071">
        <v>2</v>
      </c>
      <c r="AX1071">
        <v>76149527</v>
      </c>
      <c r="AY1071">
        <v>1</v>
      </c>
      <c r="AZ1071">
        <v>0</v>
      </c>
      <c r="BA1071">
        <v>1093</v>
      </c>
      <c r="BB1071">
        <v>0</v>
      </c>
      <c r="BC1071">
        <v>0</v>
      </c>
      <c r="BD1071">
        <v>0</v>
      </c>
      <c r="BE1071">
        <v>0</v>
      </c>
      <c r="BF1071">
        <v>0</v>
      </c>
      <c r="BG1071">
        <v>0</v>
      </c>
      <c r="BH1071">
        <v>0</v>
      </c>
      <c r="BI1071">
        <v>0</v>
      </c>
      <c r="BJ1071">
        <v>0</v>
      </c>
      <c r="BK1071">
        <v>0</v>
      </c>
      <c r="BL1071">
        <v>0</v>
      </c>
      <c r="BM1071">
        <v>0</v>
      </c>
      <c r="BN1071">
        <v>0</v>
      </c>
      <c r="BO1071">
        <v>0</v>
      </c>
      <c r="BP1071">
        <v>0</v>
      </c>
      <c r="BQ1071">
        <v>0</v>
      </c>
      <c r="BR1071">
        <v>0</v>
      </c>
      <c r="BS1071">
        <v>0</v>
      </c>
      <c r="BT1071">
        <v>0</v>
      </c>
      <c r="BU1071">
        <v>0</v>
      </c>
      <c r="BV1071">
        <v>0</v>
      </c>
      <c r="BW1071">
        <v>0</v>
      </c>
      <c r="CX1071">
        <f>Y1071*Source!I391</f>
        <v>36.612000000000002</v>
      </c>
      <c r="CY1071">
        <f>AA1071</f>
        <v>24.86</v>
      </c>
      <c r="CZ1071">
        <f>AE1071</f>
        <v>24.86</v>
      </c>
      <c r="DA1071">
        <f>AI1071</f>
        <v>1</v>
      </c>
      <c r="DB1071">
        <f>ROUND(ROUND(AT1071*CZ1071,2),6)</f>
        <v>561.84</v>
      </c>
      <c r="DC1071">
        <f>ROUND(ROUND(AT1071*AG1071,2),6)</f>
        <v>0</v>
      </c>
    </row>
    <row r="1072" spans="1:107" x14ac:dyDescent="0.2">
      <c r="A1072">
        <f>ROW(Source!A391)</f>
        <v>391</v>
      </c>
      <c r="B1072">
        <v>76147896</v>
      </c>
      <c r="C1072">
        <v>76149516</v>
      </c>
      <c r="D1072">
        <v>48900693</v>
      </c>
      <c r="E1072">
        <v>1</v>
      </c>
      <c r="F1072">
        <v>1</v>
      </c>
      <c r="G1072">
        <v>1</v>
      </c>
      <c r="H1072">
        <v>3</v>
      </c>
      <c r="I1072" t="s">
        <v>1011</v>
      </c>
      <c r="J1072" t="s">
        <v>1012</v>
      </c>
      <c r="K1072" t="s">
        <v>1013</v>
      </c>
      <c r="L1072">
        <v>1348</v>
      </c>
      <c r="N1072">
        <v>1009</v>
      </c>
      <c r="O1072" t="s">
        <v>362</v>
      </c>
      <c r="P1072" t="s">
        <v>362</v>
      </c>
      <c r="Q1072">
        <v>1000</v>
      </c>
      <c r="W1072">
        <v>0</v>
      </c>
      <c r="X1072">
        <v>-1695635441</v>
      </c>
      <c r="Y1072">
        <v>3.7000000000000002E-3</v>
      </c>
      <c r="AA1072">
        <v>9661.5</v>
      </c>
      <c r="AB1072">
        <v>0</v>
      </c>
      <c r="AC1072">
        <v>0</v>
      </c>
      <c r="AD1072">
        <v>0</v>
      </c>
      <c r="AE1072">
        <v>9661.5</v>
      </c>
      <c r="AF1072">
        <v>0</v>
      </c>
      <c r="AG1072">
        <v>0</v>
      </c>
      <c r="AH1072">
        <v>0</v>
      </c>
      <c r="AI1072">
        <v>1</v>
      </c>
      <c r="AJ1072">
        <v>1</v>
      </c>
      <c r="AK1072">
        <v>1</v>
      </c>
      <c r="AL1072">
        <v>1</v>
      </c>
      <c r="AN1072">
        <v>0</v>
      </c>
      <c r="AO1072">
        <v>1</v>
      </c>
      <c r="AP1072">
        <v>0</v>
      </c>
      <c r="AQ1072">
        <v>0</v>
      </c>
      <c r="AR1072">
        <v>0</v>
      </c>
      <c r="AS1072" t="s">
        <v>3</v>
      </c>
      <c r="AT1072">
        <v>3.7000000000000002E-3</v>
      </c>
      <c r="AU1072" t="s">
        <v>3</v>
      </c>
      <c r="AV1072">
        <v>0</v>
      </c>
      <c r="AW1072">
        <v>2</v>
      </c>
      <c r="AX1072">
        <v>76149528</v>
      </c>
      <c r="AY1072">
        <v>1</v>
      </c>
      <c r="AZ1072">
        <v>0</v>
      </c>
      <c r="BA1072">
        <v>1094</v>
      </c>
      <c r="BB1072">
        <v>0</v>
      </c>
      <c r="BC1072">
        <v>0</v>
      </c>
      <c r="BD1072">
        <v>0</v>
      </c>
      <c r="BE1072">
        <v>0</v>
      </c>
      <c r="BF1072">
        <v>0</v>
      </c>
      <c r="BG1072">
        <v>0</v>
      </c>
      <c r="BH1072">
        <v>0</v>
      </c>
      <c r="BI1072">
        <v>0</v>
      </c>
      <c r="BJ1072">
        <v>0</v>
      </c>
      <c r="BK1072">
        <v>0</v>
      </c>
      <c r="BL1072">
        <v>0</v>
      </c>
      <c r="BM1072">
        <v>0</v>
      </c>
      <c r="BN1072">
        <v>0</v>
      </c>
      <c r="BO1072">
        <v>0</v>
      </c>
      <c r="BP1072">
        <v>0</v>
      </c>
      <c r="BQ1072">
        <v>0</v>
      </c>
      <c r="BR1072">
        <v>0</v>
      </c>
      <c r="BS1072">
        <v>0</v>
      </c>
      <c r="BT1072">
        <v>0</v>
      </c>
      <c r="BU1072">
        <v>0</v>
      </c>
      <c r="BV1072">
        <v>0</v>
      </c>
      <c r="BW1072">
        <v>0</v>
      </c>
      <c r="CX1072">
        <f>Y1072*Source!I391</f>
        <v>5.9940000000000011E-3</v>
      </c>
      <c r="CY1072">
        <f>AA1072</f>
        <v>9661.5</v>
      </c>
      <c r="CZ1072">
        <f>AE1072</f>
        <v>9661.5</v>
      </c>
      <c r="DA1072">
        <f>AI1072</f>
        <v>1</v>
      </c>
      <c r="DB1072">
        <f>ROUND(ROUND(AT1072*CZ1072,2),6)</f>
        <v>35.75</v>
      </c>
      <c r="DC1072">
        <f>ROUND(ROUND(AT1072*AG1072,2),6)</f>
        <v>0</v>
      </c>
    </row>
    <row r="1073" spans="1:107" x14ac:dyDescent="0.2">
      <c r="A1073">
        <f>ROW(Source!A392)</f>
        <v>392</v>
      </c>
      <c r="B1073">
        <v>76147894</v>
      </c>
      <c r="C1073">
        <v>76149516</v>
      </c>
      <c r="D1073">
        <v>42096898</v>
      </c>
      <c r="E1073">
        <v>1</v>
      </c>
      <c r="F1073">
        <v>1</v>
      </c>
      <c r="G1073">
        <v>1</v>
      </c>
      <c r="H1073">
        <v>1</v>
      </c>
      <c r="I1073" t="s">
        <v>979</v>
      </c>
      <c r="J1073" t="s">
        <v>3</v>
      </c>
      <c r="K1073" t="s">
        <v>980</v>
      </c>
      <c r="L1073">
        <v>1369</v>
      </c>
      <c r="N1073">
        <v>1013</v>
      </c>
      <c r="O1073" t="s">
        <v>623</v>
      </c>
      <c r="P1073" t="s">
        <v>623</v>
      </c>
      <c r="Q1073">
        <v>1</v>
      </c>
      <c r="W1073">
        <v>0</v>
      </c>
      <c r="X1073">
        <v>1027046532</v>
      </c>
      <c r="Y1073">
        <v>97.06</v>
      </c>
      <c r="AA1073">
        <v>0</v>
      </c>
      <c r="AB1073">
        <v>0</v>
      </c>
      <c r="AC1073">
        <v>0</v>
      </c>
      <c r="AD1073">
        <v>9.6199999999999992</v>
      </c>
      <c r="AE1073">
        <v>0</v>
      </c>
      <c r="AF1073">
        <v>0</v>
      </c>
      <c r="AG1073">
        <v>0</v>
      </c>
      <c r="AH1073">
        <v>9.6199999999999992</v>
      </c>
      <c r="AI1073">
        <v>1</v>
      </c>
      <c r="AJ1073">
        <v>1</v>
      </c>
      <c r="AK1073">
        <v>1</v>
      </c>
      <c r="AL1073">
        <v>1</v>
      </c>
      <c r="AN1073">
        <v>0</v>
      </c>
      <c r="AO1073">
        <v>1</v>
      </c>
      <c r="AP1073">
        <v>1</v>
      </c>
      <c r="AQ1073">
        <v>0</v>
      </c>
      <c r="AR1073">
        <v>0</v>
      </c>
      <c r="AS1073" t="s">
        <v>3</v>
      </c>
      <c r="AT1073">
        <v>84.4</v>
      </c>
      <c r="AU1073" t="s">
        <v>24</v>
      </c>
      <c r="AV1073">
        <v>1</v>
      </c>
      <c r="AW1073">
        <v>2</v>
      </c>
      <c r="AX1073">
        <v>76149523</v>
      </c>
      <c r="AY1073">
        <v>1</v>
      </c>
      <c r="AZ1073">
        <v>0</v>
      </c>
      <c r="BA1073">
        <v>1095</v>
      </c>
      <c r="BB1073">
        <v>0</v>
      </c>
      <c r="BC1073">
        <v>0</v>
      </c>
      <c r="BD1073">
        <v>0</v>
      </c>
      <c r="BE1073">
        <v>0</v>
      </c>
      <c r="BF1073">
        <v>0</v>
      </c>
      <c r="BG1073">
        <v>0</v>
      </c>
      <c r="BH1073">
        <v>0</v>
      </c>
      <c r="BI1073">
        <v>0</v>
      </c>
      <c r="BJ1073">
        <v>0</v>
      </c>
      <c r="BK1073">
        <v>0</v>
      </c>
      <c r="BL1073">
        <v>0</v>
      </c>
      <c r="BM1073">
        <v>0</v>
      </c>
      <c r="BN1073">
        <v>0</v>
      </c>
      <c r="BO1073">
        <v>0</v>
      </c>
      <c r="BP1073">
        <v>0</v>
      </c>
      <c r="BQ1073">
        <v>0</v>
      </c>
      <c r="BR1073">
        <v>0</v>
      </c>
      <c r="BS1073">
        <v>0</v>
      </c>
      <c r="BT1073">
        <v>0</v>
      </c>
      <c r="BU1073">
        <v>0</v>
      </c>
      <c r="BV1073">
        <v>0</v>
      </c>
      <c r="BW1073">
        <v>0</v>
      </c>
      <c r="CX1073">
        <f>Y1073*Source!I392</f>
        <v>157.2372</v>
      </c>
      <c r="CY1073">
        <f>AD1073</f>
        <v>9.6199999999999992</v>
      </c>
      <c r="CZ1073">
        <f>AH1073</f>
        <v>9.6199999999999992</v>
      </c>
      <c r="DA1073">
        <f>AL1073</f>
        <v>1</v>
      </c>
      <c r="DB1073">
        <f>ROUND((ROUND(AT1073*CZ1073,2)*1.15),6)</f>
        <v>933.71950000000004</v>
      </c>
      <c r="DC1073">
        <f>ROUND((ROUND(AT1073*AG1073,2)*1.15),6)</f>
        <v>0</v>
      </c>
    </row>
    <row r="1074" spans="1:107" x14ac:dyDescent="0.2">
      <c r="A1074">
        <f>ROW(Source!A392)</f>
        <v>392</v>
      </c>
      <c r="B1074">
        <v>76147894</v>
      </c>
      <c r="C1074">
        <v>76149516</v>
      </c>
      <c r="D1074">
        <v>48975411</v>
      </c>
      <c r="E1074">
        <v>1</v>
      </c>
      <c r="F1074">
        <v>1</v>
      </c>
      <c r="G1074">
        <v>1</v>
      </c>
      <c r="H1074">
        <v>2</v>
      </c>
      <c r="I1074" t="s">
        <v>1002</v>
      </c>
      <c r="J1074" t="s">
        <v>1003</v>
      </c>
      <c r="K1074" t="s">
        <v>1004</v>
      </c>
      <c r="L1074">
        <v>1368</v>
      </c>
      <c r="N1074">
        <v>1011</v>
      </c>
      <c r="O1074" t="s">
        <v>633</v>
      </c>
      <c r="P1074" t="s">
        <v>633</v>
      </c>
      <c r="Q1074">
        <v>1</v>
      </c>
      <c r="W1074">
        <v>0</v>
      </c>
      <c r="X1074">
        <v>-732531468</v>
      </c>
      <c r="Y1074">
        <v>29.991999999999997</v>
      </c>
      <c r="AA1074">
        <v>0</v>
      </c>
      <c r="AB1074">
        <v>0.7</v>
      </c>
      <c r="AC1074">
        <v>0</v>
      </c>
      <c r="AD1074">
        <v>0</v>
      </c>
      <c r="AE1074">
        <v>0</v>
      </c>
      <c r="AF1074">
        <v>0.7</v>
      </c>
      <c r="AG1074">
        <v>0</v>
      </c>
      <c r="AH1074">
        <v>0</v>
      </c>
      <c r="AI1074">
        <v>1</v>
      </c>
      <c r="AJ1074">
        <v>1</v>
      </c>
      <c r="AK1074">
        <v>1</v>
      </c>
      <c r="AL1074">
        <v>1</v>
      </c>
      <c r="AN1074">
        <v>0</v>
      </c>
      <c r="AO1074">
        <v>1</v>
      </c>
      <c r="AP1074">
        <v>1</v>
      </c>
      <c r="AQ1074">
        <v>0</v>
      </c>
      <c r="AR1074">
        <v>0</v>
      </c>
      <c r="AS1074" t="s">
        <v>3</v>
      </c>
      <c r="AT1074">
        <v>26.08</v>
      </c>
      <c r="AU1074" t="s">
        <v>24</v>
      </c>
      <c r="AV1074">
        <v>0</v>
      </c>
      <c r="AW1074">
        <v>2</v>
      </c>
      <c r="AX1074">
        <v>76149524</v>
      </c>
      <c r="AY1074">
        <v>1</v>
      </c>
      <c r="AZ1074">
        <v>0</v>
      </c>
      <c r="BA1074">
        <v>1096</v>
      </c>
      <c r="BB1074">
        <v>0</v>
      </c>
      <c r="BC1074">
        <v>0</v>
      </c>
      <c r="BD1074">
        <v>0</v>
      </c>
      <c r="BE1074">
        <v>0</v>
      </c>
      <c r="BF1074">
        <v>0</v>
      </c>
      <c r="BG1074">
        <v>0</v>
      </c>
      <c r="BH1074">
        <v>0</v>
      </c>
      <c r="BI1074">
        <v>0</v>
      </c>
      <c r="BJ1074">
        <v>0</v>
      </c>
      <c r="BK1074">
        <v>0</v>
      </c>
      <c r="BL1074">
        <v>0</v>
      </c>
      <c r="BM1074">
        <v>0</v>
      </c>
      <c r="BN1074">
        <v>0</v>
      </c>
      <c r="BO1074">
        <v>0</v>
      </c>
      <c r="BP1074">
        <v>0</v>
      </c>
      <c r="BQ1074">
        <v>0</v>
      </c>
      <c r="BR1074">
        <v>0</v>
      </c>
      <c r="BS1074">
        <v>0</v>
      </c>
      <c r="BT1074">
        <v>0</v>
      </c>
      <c r="BU1074">
        <v>0</v>
      </c>
      <c r="BV1074">
        <v>0</v>
      </c>
      <c r="BW1074">
        <v>0</v>
      </c>
      <c r="CX1074">
        <f>Y1074*Source!I392</f>
        <v>48.587040000000002</v>
      </c>
      <c r="CY1074">
        <f>AB1074</f>
        <v>0.7</v>
      </c>
      <c r="CZ1074">
        <f>AF1074</f>
        <v>0.7</v>
      </c>
      <c r="DA1074">
        <f>AJ1074</f>
        <v>1</v>
      </c>
      <c r="DB1074">
        <f>ROUND((ROUND(AT1074*CZ1074,2)*1.15),6)</f>
        <v>20.998999999999999</v>
      </c>
      <c r="DC1074">
        <f>ROUND((ROUND(AT1074*AG1074,2)*1.15),6)</f>
        <v>0</v>
      </c>
    </row>
    <row r="1075" spans="1:107" x14ac:dyDescent="0.2">
      <c r="A1075">
        <f>ROW(Source!A392)</f>
        <v>392</v>
      </c>
      <c r="B1075">
        <v>76147894</v>
      </c>
      <c r="C1075">
        <v>76149516</v>
      </c>
      <c r="D1075">
        <v>48977174</v>
      </c>
      <c r="E1075">
        <v>1</v>
      </c>
      <c r="F1075">
        <v>1</v>
      </c>
      <c r="G1075">
        <v>1</v>
      </c>
      <c r="H1075">
        <v>2</v>
      </c>
      <c r="I1075" t="s">
        <v>676</v>
      </c>
      <c r="J1075" t="s">
        <v>677</v>
      </c>
      <c r="K1075" t="s">
        <v>678</v>
      </c>
      <c r="L1075">
        <v>1368</v>
      </c>
      <c r="N1075">
        <v>1011</v>
      </c>
      <c r="O1075" t="s">
        <v>633</v>
      </c>
      <c r="P1075" t="s">
        <v>633</v>
      </c>
      <c r="Q1075">
        <v>1</v>
      </c>
      <c r="W1075">
        <v>0</v>
      </c>
      <c r="X1075">
        <v>82797005</v>
      </c>
      <c r="Y1075">
        <v>0.19550000000000001</v>
      </c>
      <c r="AA1075">
        <v>0</v>
      </c>
      <c r="AB1075">
        <v>87.17</v>
      </c>
      <c r="AC1075">
        <v>11.6</v>
      </c>
      <c r="AD1075">
        <v>0</v>
      </c>
      <c r="AE1075">
        <v>0</v>
      </c>
      <c r="AF1075">
        <v>87.17</v>
      </c>
      <c r="AG1075">
        <v>11.6</v>
      </c>
      <c r="AH1075">
        <v>0</v>
      </c>
      <c r="AI1075">
        <v>1</v>
      </c>
      <c r="AJ1075">
        <v>1</v>
      </c>
      <c r="AK1075">
        <v>1</v>
      </c>
      <c r="AL1075">
        <v>1</v>
      </c>
      <c r="AN1075">
        <v>0</v>
      </c>
      <c r="AO1075">
        <v>1</v>
      </c>
      <c r="AP1075">
        <v>1</v>
      </c>
      <c r="AQ1075">
        <v>0</v>
      </c>
      <c r="AR1075">
        <v>0</v>
      </c>
      <c r="AS1075" t="s">
        <v>3</v>
      </c>
      <c r="AT1075">
        <v>0.17</v>
      </c>
      <c r="AU1075" t="s">
        <v>24</v>
      </c>
      <c r="AV1075">
        <v>0</v>
      </c>
      <c r="AW1075">
        <v>2</v>
      </c>
      <c r="AX1075">
        <v>76149525</v>
      </c>
      <c r="AY1075">
        <v>1</v>
      </c>
      <c r="AZ1075">
        <v>0</v>
      </c>
      <c r="BA1075">
        <v>1097</v>
      </c>
      <c r="BB1075">
        <v>0</v>
      </c>
      <c r="BC1075">
        <v>0</v>
      </c>
      <c r="BD1075">
        <v>0</v>
      </c>
      <c r="BE1075">
        <v>0</v>
      </c>
      <c r="BF1075">
        <v>0</v>
      </c>
      <c r="BG1075">
        <v>0</v>
      </c>
      <c r="BH1075">
        <v>0</v>
      </c>
      <c r="BI1075">
        <v>0</v>
      </c>
      <c r="BJ1075">
        <v>0</v>
      </c>
      <c r="BK1075">
        <v>0</v>
      </c>
      <c r="BL1075">
        <v>0</v>
      </c>
      <c r="BM1075">
        <v>0</v>
      </c>
      <c r="BN1075">
        <v>0</v>
      </c>
      <c r="BO1075">
        <v>0</v>
      </c>
      <c r="BP1075">
        <v>0</v>
      </c>
      <c r="BQ1075">
        <v>0</v>
      </c>
      <c r="BR1075">
        <v>0</v>
      </c>
      <c r="BS1075">
        <v>0</v>
      </c>
      <c r="BT1075">
        <v>0</v>
      </c>
      <c r="BU1075">
        <v>0</v>
      </c>
      <c r="BV1075">
        <v>0</v>
      </c>
      <c r="BW1075">
        <v>0</v>
      </c>
      <c r="CX1075">
        <f>Y1075*Source!I392</f>
        <v>0.31671000000000005</v>
      </c>
      <c r="CY1075">
        <f>AB1075</f>
        <v>87.17</v>
      </c>
      <c r="CZ1075">
        <f>AF1075</f>
        <v>87.17</v>
      </c>
      <c r="DA1075">
        <f>AJ1075</f>
        <v>1</v>
      </c>
      <c r="DB1075">
        <f>ROUND((ROUND(AT1075*CZ1075,2)*1.15),6)</f>
        <v>17.042999999999999</v>
      </c>
      <c r="DC1075">
        <f>ROUND((ROUND(AT1075*AG1075,2)*1.15),6)</f>
        <v>2.2654999999999998</v>
      </c>
    </row>
    <row r="1076" spans="1:107" x14ac:dyDescent="0.2">
      <c r="A1076">
        <f>ROW(Source!A392)</f>
        <v>392</v>
      </c>
      <c r="B1076">
        <v>76147894</v>
      </c>
      <c r="C1076">
        <v>76149516</v>
      </c>
      <c r="D1076">
        <v>48905904</v>
      </c>
      <c r="E1076">
        <v>1</v>
      </c>
      <c r="F1076">
        <v>1</v>
      </c>
      <c r="G1076">
        <v>1</v>
      </c>
      <c r="H1076">
        <v>3</v>
      </c>
      <c r="I1076" t="s">
        <v>1005</v>
      </c>
      <c r="J1076" t="s">
        <v>1006</v>
      </c>
      <c r="K1076" t="s">
        <v>1007</v>
      </c>
      <c r="L1076">
        <v>1348</v>
      </c>
      <c r="N1076">
        <v>1009</v>
      </c>
      <c r="O1076" t="s">
        <v>362</v>
      </c>
      <c r="P1076" t="s">
        <v>362</v>
      </c>
      <c r="Q1076">
        <v>1000</v>
      </c>
      <c r="W1076">
        <v>0</v>
      </c>
      <c r="X1076">
        <v>-319180942</v>
      </c>
      <c r="Y1076">
        <v>5.3800000000000001E-2</v>
      </c>
      <c r="AA1076">
        <v>5989</v>
      </c>
      <c r="AB1076">
        <v>0</v>
      </c>
      <c r="AC1076">
        <v>0</v>
      </c>
      <c r="AD1076">
        <v>0</v>
      </c>
      <c r="AE1076">
        <v>5989</v>
      </c>
      <c r="AF1076">
        <v>0</v>
      </c>
      <c r="AG1076">
        <v>0</v>
      </c>
      <c r="AH1076">
        <v>0</v>
      </c>
      <c r="AI1076">
        <v>1</v>
      </c>
      <c r="AJ1076">
        <v>1</v>
      </c>
      <c r="AK1076">
        <v>1</v>
      </c>
      <c r="AL1076">
        <v>1</v>
      </c>
      <c r="AN1076">
        <v>0</v>
      </c>
      <c r="AO1076">
        <v>1</v>
      </c>
      <c r="AP1076">
        <v>0</v>
      </c>
      <c r="AQ1076">
        <v>0</v>
      </c>
      <c r="AR1076">
        <v>0</v>
      </c>
      <c r="AS1076" t="s">
        <v>3</v>
      </c>
      <c r="AT1076">
        <v>5.3800000000000001E-2</v>
      </c>
      <c r="AU1076" t="s">
        <v>3</v>
      </c>
      <c r="AV1076">
        <v>0</v>
      </c>
      <c r="AW1076">
        <v>2</v>
      </c>
      <c r="AX1076">
        <v>76149526</v>
      </c>
      <c r="AY1076">
        <v>1</v>
      </c>
      <c r="AZ1076">
        <v>0</v>
      </c>
      <c r="BA1076">
        <v>1098</v>
      </c>
      <c r="BB1076">
        <v>0</v>
      </c>
      <c r="BC1076">
        <v>0</v>
      </c>
      <c r="BD1076">
        <v>0</v>
      </c>
      <c r="BE1076">
        <v>0</v>
      </c>
      <c r="BF1076">
        <v>0</v>
      </c>
      <c r="BG1076">
        <v>0</v>
      </c>
      <c r="BH1076">
        <v>0</v>
      </c>
      <c r="BI1076">
        <v>0</v>
      </c>
      <c r="BJ1076">
        <v>0</v>
      </c>
      <c r="BK1076">
        <v>0</v>
      </c>
      <c r="BL1076">
        <v>0</v>
      </c>
      <c r="BM1076">
        <v>0</v>
      </c>
      <c r="BN1076">
        <v>0</v>
      </c>
      <c r="BO1076">
        <v>0</v>
      </c>
      <c r="BP1076">
        <v>0</v>
      </c>
      <c r="BQ1076">
        <v>0</v>
      </c>
      <c r="BR1076">
        <v>0</v>
      </c>
      <c r="BS1076">
        <v>0</v>
      </c>
      <c r="BT1076">
        <v>0</v>
      </c>
      <c r="BU1076">
        <v>0</v>
      </c>
      <c r="BV1076">
        <v>0</v>
      </c>
      <c r="BW1076">
        <v>0</v>
      </c>
      <c r="CX1076">
        <f>Y1076*Source!I392</f>
        <v>8.7156000000000011E-2</v>
      </c>
      <c r="CY1076">
        <f>AA1076</f>
        <v>5989</v>
      </c>
      <c r="CZ1076">
        <f>AE1076</f>
        <v>5989</v>
      </c>
      <c r="DA1076">
        <f>AI1076</f>
        <v>1</v>
      </c>
      <c r="DB1076">
        <f>ROUND(ROUND(AT1076*CZ1076,2),6)</f>
        <v>322.20999999999998</v>
      </c>
      <c r="DC1076">
        <f>ROUND(ROUND(AT1076*AG1076,2),6)</f>
        <v>0</v>
      </c>
    </row>
    <row r="1077" spans="1:107" x14ac:dyDescent="0.2">
      <c r="A1077">
        <f>ROW(Source!A392)</f>
        <v>392</v>
      </c>
      <c r="B1077">
        <v>76147894</v>
      </c>
      <c r="C1077">
        <v>76149516</v>
      </c>
      <c r="D1077">
        <v>48902888</v>
      </c>
      <c r="E1077">
        <v>1</v>
      </c>
      <c r="F1077">
        <v>1</v>
      </c>
      <c r="G1077">
        <v>1</v>
      </c>
      <c r="H1077">
        <v>3</v>
      </c>
      <c r="I1077" t="s">
        <v>1008</v>
      </c>
      <c r="J1077" t="s">
        <v>1009</v>
      </c>
      <c r="K1077" t="s">
        <v>1010</v>
      </c>
      <c r="L1077">
        <v>1346</v>
      </c>
      <c r="N1077">
        <v>1009</v>
      </c>
      <c r="O1077" t="s">
        <v>414</v>
      </c>
      <c r="P1077" t="s">
        <v>414</v>
      </c>
      <c r="Q1077">
        <v>1</v>
      </c>
      <c r="W1077">
        <v>0</v>
      </c>
      <c r="X1077">
        <v>-1963252841</v>
      </c>
      <c r="Y1077">
        <v>22.6</v>
      </c>
      <c r="AA1077">
        <v>24.86</v>
      </c>
      <c r="AB1077">
        <v>0</v>
      </c>
      <c r="AC1077">
        <v>0</v>
      </c>
      <c r="AD1077">
        <v>0</v>
      </c>
      <c r="AE1077">
        <v>24.86</v>
      </c>
      <c r="AF1077">
        <v>0</v>
      </c>
      <c r="AG1077">
        <v>0</v>
      </c>
      <c r="AH1077">
        <v>0</v>
      </c>
      <c r="AI1077">
        <v>1</v>
      </c>
      <c r="AJ1077">
        <v>1</v>
      </c>
      <c r="AK1077">
        <v>1</v>
      </c>
      <c r="AL1077">
        <v>1</v>
      </c>
      <c r="AN1077">
        <v>0</v>
      </c>
      <c r="AO1077">
        <v>1</v>
      </c>
      <c r="AP1077">
        <v>0</v>
      </c>
      <c r="AQ1077">
        <v>0</v>
      </c>
      <c r="AR1077">
        <v>0</v>
      </c>
      <c r="AS1077" t="s">
        <v>3</v>
      </c>
      <c r="AT1077">
        <v>22.6</v>
      </c>
      <c r="AU1077" t="s">
        <v>3</v>
      </c>
      <c r="AV1077">
        <v>0</v>
      </c>
      <c r="AW1077">
        <v>2</v>
      </c>
      <c r="AX1077">
        <v>76149527</v>
      </c>
      <c r="AY1077">
        <v>1</v>
      </c>
      <c r="AZ1077">
        <v>0</v>
      </c>
      <c r="BA1077">
        <v>1099</v>
      </c>
      <c r="BB1077">
        <v>0</v>
      </c>
      <c r="BC1077">
        <v>0</v>
      </c>
      <c r="BD1077">
        <v>0</v>
      </c>
      <c r="BE1077">
        <v>0</v>
      </c>
      <c r="BF1077">
        <v>0</v>
      </c>
      <c r="BG1077">
        <v>0</v>
      </c>
      <c r="BH1077">
        <v>0</v>
      </c>
      <c r="BI1077">
        <v>0</v>
      </c>
      <c r="BJ1077">
        <v>0</v>
      </c>
      <c r="BK1077">
        <v>0</v>
      </c>
      <c r="BL1077">
        <v>0</v>
      </c>
      <c r="BM1077">
        <v>0</v>
      </c>
      <c r="BN1077">
        <v>0</v>
      </c>
      <c r="BO1077">
        <v>0</v>
      </c>
      <c r="BP1077">
        <v>0</v>
      </c>
      <c r="BQ1077">
        <v>0</v>
      </c>
      <c r="BR1077">
        <v>0</v>
      </c>
      <c r="BS1077">
        <v>0</v>
      </c>
      <c r="BT1077">
        <v>0</v>
      </c>
      <c r="BU1077">
        <v>0</v>
      </c>
      <c r="BV1077">
        <v>0</v>
      </c>
      <c r="BW1077">
        <v>0</v>
      </c>
      <c r="CX1077">
        <f>Y1077*Source!I392</f>
        <v>36.612000000000002</v>
      </c>
      <c r="CY1077">
        <f>AA1077</f>
        <v>24.86</v>
      </c>
      <c r="CZ1077">
        <f>AE1077</f>
        <v>24.86</v>
      </c>
      <c r="DA1077">
        <f>AI1077</f>
        <v>1</v>
      </c>
      <c r="DB1077">
        <f>ROUND(ROUND(AT1077*CZ1077,2),6)</f>
        <v>561.84</v>
      </c>
      <c r="DC1077">
        <f>ROUND(ROUND(AT1077*AG1077,2),6)</f>
        <v>0</v>
      </c>
    </row>
    <row r="1078" spans="1:107" x14ac:dyDescent="0.2">
      <c r="A1078">
        <f>ROW(Source!A392)</f>
        <v>392</v>
      </c>
      <c r="B1078">
        <v>76147894</v>
      </c>
      <c r="C1078">
        <v>76149516</v>
      </c>
      <c r="D1078">
        <v>48900693</v>
      </c>
      <c r="E1078">
        <v>1</v>
      </c>
      <c r="F1078">
        <v>1</v>
      </c>
      <c r="G1078">
        <v>1</v>
      </c>
      <c r="H1078">
        <v>3</v>
      </c>
      <c r="I1078" t="s">
        <v>1011</v>
      </c>
      <c r="J1078" t="s">
        <v>1012</v>
      </c>
      <c r="K1078" t="s">
        <v>1013</v>
      </c>
      <c r="L1078">
        <v>1348</v>
      </c>
      <c r="N1078">
        <v>1009</v>
      </c>
      <c r="O1078" t="s">
        <v>362</v>
      </c>
      <c r="P1078" t="s">
        <v>362</v>
      </c>
      <c r="Q1078">
        <v>1000</v>
      </c>
      <c r="W1078">
        <v>0</v>
      </c>
      <c r="X1078">
        <v>-1695635441</v>
      </c>
      <c r="Y1078">
        <v>3.7000000000000002E-3</v>
      </c>
      <c r="AA1078">
        <v>9661.5</v>
      </c>
      <c r="AB1078">
        <v>0</v>
      </c>
      <c r="AC1078">
        <v>0</v>
      </c>
      <c r="AD1078">
        <v>0</v>
      </c>
      <c r="AE1078">
        <v>9661.5</v>
      </c>
      <c r="AF1078">
        <v>0</v>
      </c>
      <c r="AG1078">
        <v>0</v>
      </c>
      <c r="AH1078">
        <v>0</v>
      </c>
      <c r="AI1078">
        <v>1</v>
      </c>
      <c r="AJ1078">
        <v>1</v>
      </c>
      <c r="AK1078">
        <v>1</v>
      </c>
      <c r="AL1078">
        <v>1</v>
      </c>
      <c r="AN1078">
        <v>0</v>
      </c>
      <c r="AO1078">
        <v>1</v>
      </c>
      <c r="AP1078">
        <v>0</v>
      </c>
      <c r="AQ1078">
        <v>0</v>
      </c>
      <c r="AR1078">
        <v>0</v>
      </c>
      <c r="AS1078" t="s">
        <v>3</v>
      </c>
      <c r="AT1078">
        <v>3.7000000000000002E-3</v>
      </c>
      <c r="AU1078" t="s">
        <v>3</v>
      </c>
      <c r="AV1078">
        <v>0</v>
      </c>
      <c r="AW1078">
        <v>2</v>
      </c>
      <c r="AX1078">
        <v>76149528</v>
      </c>
      <c r="AY1078">
        <v>1</v>
      </c>
      <c r="AZ1078">
        <v>0</v>
      </c>
      <c r="BA1078">
        <v>1100</v>
      </c>
      <c r="BB1078">
        <v>0</v>
      </c>
      <c r="BC1078">
        <v>0</v>
      </c>
      <c r="BD1078">
        <v>0</v>
      </c>
      <c r="BE1078">
        <v>0</v>
      </c>
      <c r="BF1078">
        <v>0</v>
      </c>
      <c r="BG1078">
        <v>0</v>
      </c>
      <c r="BH1078">
        <v>0</v>
      </c>
      <c r="BI1078">
        <v>0</v>
      </c>
      <c r="BJ1078">
        <v>0</v>
      </c>
      <c r="BK1078">
        <v>0</v>
      </c>
      <c r="BL1078">
        <v>0</v>
      </c>
      <c r="BM1078">
        <v>0</v>
      </c>
      <c r="BN1078">
        <v>0</v>
      </c>
      <c r="BO1078">
        <v>0</v>
      </c>
      <c r="BP1078">
        <v>0</v>
      </c>
      <c r="BQ1078">
        <v>0</v>
      </c>
      <c r="BR1078">
        <v>0</v>
      </c>
      <c r="BS1078">
        <v>0</v>
      </c>
      <c r="BT1078">
        <v>0</v>
      </c>
      <c r="BU1078">
        <v>0</v>
      </c>
      <c r="BV1078">
        <v>0</v>
      </c>
      <c r="BW1078">
        <v>0</v>
      </c>
      <c r="CX1078">
        <f>Y1078*Source!I392</f>
        <v>5.9940000000000011E-3</v>
      </c>
      <c r="CY1078">
        <f>AA1078</f>
        <v>9661.5</v>
      </c>
      <c r="CZ1078">
        <f>AE1078</f>
        <v>9661.5</v>
      </c>
      <c r="DA1078">
        <f>AI1078</f>
        <v>1</v>
      </c>
      <c r="DB1078">
        <f>ROUND(ROUND(AT1078*CZ1078,2),6)</f>
        <v>35.75</v>
      </c>
      <c r="DC1078">
        <f>ROUND(ROUND(AT1078*AG1078,2),6)</f>
        <v>0</v>
      </c>
    </row>
    <row r="1079" spans="1:107" x14ac:dyDescent="0.2">
      <c r="A1079">
        <f>ROW(Source!A395)</f>
        <v>395</v>
      </c>
      <c r="B1079">
        <v>76147896</v>
      </c>
      <c r="C1079">
        <v>76149530</v>
      </c>
      <c r="D1079">
        <v>42326370</v>
      </c>
      <c r="E1079">
        <v>1</v>
      </c>
      <c r="F1079">
        <v>1</v>
      </c>
      <c r="G1079">
        <v>1</v>
      </c>
      <c r="H1079">
        <v>1</v>
      </c>
      <c r="I1079" t="s">
        <v>662</v>
      </c>
      <c r="J1079" t="s">
        <v>3</v>
      </c>
      <c r="K1079" t="s">
        <v>663</v>
      </c>
      <c r="L1079">
        <v>1369</v>
      </c>
      <c r="N1079">
        <v>1013</v>
      </c>
      <c r="O1079" t="s">
        <v>623</v>
      </c>
      <c r="P1079" t="s">
        <v>623</v>
      </c>
      <c r="Q1079">
        <v>1</v>
      </c>
      <c r="W1079">
        <v>0</v>
      </c>
      <c r="X1079">
        <v>489703996</v>
      </c>
      <c r="Y1079">
        <v>11.407999999999999</v>
      </c>
      <c r="AA1079">
        <v>0</v>
      </c>
      <c r="AB1079">
        <v>0</v>
      </c>
      <c r="AC1079">
        <v>0</v>
      </c>
      <c r="AD1079">
        <v>9.6199999999999992</v>
      </c>
      <c r="AE1079">
        <v>0</v>
      </c>
      <c r="AF1079">
        <v>0</v>
      </c>
      <c r="AG1079">
        <v>0</v>
      </c>
      <c r="AH1079">
        <v>9.6199999999999992</v>
      </c>
      <c r="AI1079">
        <v>1</v>
      </c>
      <c r="AJ1079">
        <v>1</v>
      </c>
      <c r="AK1079">
        <v>1</v>
      </c>
      <c r="AL1079">
        <v>1</v>
      </c>
      <c r="AN1079">
        <v>0</v>
      </c>
      <c r="AO1079">
        <v>1</v>
      </c>
      <c r="AP1079">
        <v>1</v>
      </c>
      <c r="AQ1079">
        <v>0</v>
      </c>
      <c r="AR1079">
        <v>0</v>
      </c>
      <c r="AS1079" t="s">
        <v>3</v>
      </c>
      <c r="AT1079">
        <v>9.92</v>
      </c>
      <c r="AU1079" t="s">
        <v>24</v>
      </c>
      <c r="AV1079">
        <v>1</v>
      </c>
      <c r="AW1079">
        <v>2</v>
      </c>
      <c r="AX1079">
        <v>76149541</v>
      </c>
      <c r="AY1079">
        <v>1</v>
      </c>
      <c r="AZ1079">
        <v>0</v>
      </c>
      <c r="BA1079">
        <v>1101</v>
      </c>
      <c r="BB1079">
        <v>0</v>
      </c>
      <c r="BC1079">
        <v>0</v>
      </c>
      <c r="BD1079">
        <v>0</v>
      </c>
      <c r="BE1079">
        <v>0</v>
      </c>
      <c r="BF1079">
        <v>0</v>
      </c>
      <c r="BG1079">
        <v>0</v>
      </c>
      <c r="BH1079">
        <v>0</v>
      </c>
      <c r="BI1079">
        <v>0</v>
      </c>
      <c r="BJ1079">
        <v>0</v>
      </c>
      <c r="BK1079">
        <v>0</v>
      </c>
      <c r="BL1079">
        <v>0</v>
      </c>
      <c r="BM1079">
        <v>0</v>
      </c>
      <c r="BN1079">
        <v>0</v>
      </c>
      <c r="BO1079">
        <v>0</v>
      </c>
      <c r="BP1079">
        <v>0</v>
      </c>
      <c r="BQ1079">
        <v>0</v>
      </c>
      <c r="BR1079">
        <v>0</v>
      </c>
      <c r="BS1079">
        <v>0</v>
      </c>
      <c r="BT1079">
        <v>0</v>
      </c>
      <c r="BU1079">
        <v>0</v>
      </c>
      <c r="BV1079">
        <v>0</v>
      </c>
      <c r="BW1079">
        <v>0</v>
      </c>
      <c r="CX1079">
        <f>Y1079*Source!I395</f>
        <v>18.48096</v>
      </c>
      <c r="CY1079">
        <f>AD1079</f>
        <v>9.6199999999999992</v>
      </c>
      <c r="CZ1079">
        <f>AH1079</f>
        <v>9.6199999999999992</v>
      </c>
      <c r="DA1079">
        <f>AL1079</f>
        <v>1</v>
      </c>
      <c r="DB1079">
        <f t="shared" ref="DB1079:DB1084" si="156">ROUND((ROUND(AT1079*CZ1079,2)*1.15),6)</f>
        <v>109.7445</v>
      </c>
      <c r="DC1079">
        <f t="shared" ref="DC1079:DC1084" si="157">ROUND((ROUND(AT1079*AG1079,2)*1.15),6)</f>
        <v>0</v>
      </c>
    </row>
    <row r="1080" spans="1:107" x14ac:dyDescent="0.2">
      <c r="A1080">
        <f>ROW(Source!A395)</f>
        <v>395</v>
      </c>
      <c r="B1080">
        <v>76147896</v>
      </c>
      <c r="C1080">
        <v>76149530</v>
      </c>
      <c r="D1080">
        <v>121548</v>
      </c>
      <c r="E1080">
        <v>1</v>
      </c>
      <c r="F1080">
        <v>1</v>
      </c>
      <c r="G1080">
        <v>1</v>
      </c>
      <c r="H1080">
        <v>1</v>
      </c>
      <c r="I1080" t="s">
        <v>30</v>
      </c>
      <c r="J1080" t="s">
        <v>3</v>
      </c>
      <c r="K1080" t="s">
        <v>628</v>
      </c>
      <c r="L1080">
        <v>608254</v>
      </c>
      <c r="N1080">
        <v>1013</v>
      </c>
      <c r="O1080" t="s">
        <v>629</v>
      </c>
      <c r="P1080" t="s">
        <v>629</v>
      </c>
      <c r="Q1080">
        <v>1</v>
      </c>
      <c r="W1080">
        <v>0</v>
      </c>
      <c r="X1080">
        <v>-185737400</v>
      </c>
      <c r="Y1080">
        <v>0.22999999999999998</v>
      </c>
      <c r="AA1080">
        <v>0</v>
      </c>
      <c r="AB1080">
        <v>0</v>
      </c>
      <c r="AC1080">
        <v>0</v>
      </c>
      <c r="AD1080">
        <v>0</v>
      </c>
      <c r="AE1080">
        <v>0</v>
      </c>
      <c r="AF1080">
        <v>0</v>
      </c>
      <c r="AG1080">
        <v>0</v>
      </c>
      <c r="AH1080">
        <v>0</v>
      </c>
      <c r="AI1080">
        <v>1</v>
      </c>
      <c r="AJ1080">
        <v>1</v>
      </c>
      <c r="AK1080">
        <v>1</v>
      </c>
      <c r="AL1080">
        <v>1</v>
      </c>
      <c r="AN1080">
        <v>0</v>
      </c>
      <c r="AO1080">
        <v>1</v>
      </c>
      <c r="AP1080">
        <v>1</v>
      </c>
      <c r="AQ1080">
        <v>0</v>
      </c>
      <c r="AR1080">
        <v>0</v>
      </c>
      <c r="AS1080" t="s">
        <v>3</v>
      </c>
      <c r="AT1080">
        <v>0.2</v>
      </c>
      <c r="AU1080" t="s">
        <v>24</v>
      </c>
      <c r="AV1080">
        <v>2</v>
      </c>
      <c r="AW1080">
        <v>2</v>
      </c>
      <c r="AX1080">
        <v>76149542</v>
      </c>
      <c r="AY1080">
        <v>1</v>
      </c>
      <c r="AZ1080">
        <v>0</v>
      </c>
      <c r="BA1080">
        <v>1102</v>
      </c>
      <c r="BB1080">
        <v>0</v>
      </c>
      <c r="BC1080">
        <v>0</v>
      </c>
      <c r="BD1080">
        <v>0</v>
      </c>
      <c r="BE1080">
        <v>0</v>
      </c>
      <c r="BF1080">
        <v>0</v>
      </c>
      <c r="BG1080">
        <v>0</v>
      </c>
      <c r="BH1080">
        <v>0</v>
      </c>
      <c r="BI1080">
        <v>0</v>
      </c>
      <c r="BJ1080">
        <v>0</v>
      </c>
      <c r="BK1080">
        <v>0</v>
      </c>
      <c r="BL1080">
        <v>0</v>
      </c>
      <c r="BM1080">
        <v>0</v>
      </c>
      <c r="BN1080">
        <v>0</v>
      </c>
      <c r="BO1080">
        <v>0</v>
      </c>
      <c r="BP1080">
        <v>0</v>
      </c>
      <c r="BQ1080">
        <v>0</v>
      </c>
      <c r="BR1080">
        <v>0</v>
      </c>
      <c r="BS1080">
        <v>0</v>
      </c>
      <c r="BT1080">
        <v>0</v>
      </c>
      <c r="BU1080">
        <v>0</v>
      </c>
      <c r="BV1080">
        <v>0</v>
      </c>
      <c r="BW1080">
        <v>0</v>
      </c>
      <c r="CX1080">
        <f>Y1080*Source!I395</f>
        <v>0.37259999999999999</v>
      </c>
      <c r="CY1080">
        <f>AD1080</f>
        <v>0</v>
      </c>
      <c r="CZ1080">
        <f>AH1080</f>
        <v>0</v>
      </c>
      <c r="DA1080">
        <f>AL1080</f>
        <v>1</v>
      </c>
      <c r="DB1080">
        <f t="shared" si="156"/>
        <v>0</v>
      </c>
      <c r="DC1080">
        <f t="shared" si="157"/>
        <v>0</v>
      </c>
    </row>
    <row r="1081" spans="1:107" x14ac:dyDescent="0.2">
      <c r="A1081">
        <f>ROW(Source!A395)</f>
        <v>395</v>
      </c>
      <c r="B1081">
        <v>76147896</v>
      </c>
      <c r="C1081">
        <v>76149530</v>
      </c>
      <c r="D1081">
        <v>48975304</v>
      </c>
      <c r="E1081">
        <v>1</v>
      </c>
      <c r="F1081">
        <v>1</v>
      </c>
      <c r="G1081">
        <v>1</v>
      </c>
      <c r="H1081">
        <v>2</v>
      </c>
      <c r="I1081" t="s">
        <v>664</v>
      </c>
      <c r="J1081" t="s">
        <v>665</v>
      </c>
      <c r="K1081" t="s">
        <v>666</v>
      </c>
      <c r="L1081">
        <v>1368</v>
      </c>
      <c r="N1081">
        <v>1011</v>
      </c>
      <c r="O1081" t="s">
        <v>633</v>
      </c>
      <c r="P1081" t="s">
        <v>633</v>
      </c>
      <c r="Q1081">
        <v>1</v>
      </c>
      <c r="W1081">
        <v>0</v>
      </c>
      <c r="X1081">
        <v>-1000709144</v>
      </c>
      <c r="Y1081">
        <v>0.22999999999999998</v>
      </c>
      <c r="AA1081">
        <v>0</v>
      </c>
      <c r="AB1081">
        <v>134.65</v>
      </c>
      <c r="AC1081">
        <v>13.5</v>
      </c>
      <c r="AD1081">
        <v>0</v>
      </c>
      <c r="AE1081">
        <v>0</v>
      </c>
      <c r="AF1081">
        <v>134.65</v>
      </c>
      <c r="AG1081">
        <v>13.5</v>
      </c>
      <c r="AH1081">
        <v>0</v>
      </c>
      <c r="AI1081">
        <v>1</v>
      </c>
      <c r="AJ1081">
        <v>1</v>
      </c>
      <c r="AK1081">
        <v>1</v>
      </c>
      <c r="AL1081">
        <v>1</v>
      </c>
      <c r="AN1081">
        <v>0</v>
      </c>
      <c r="AO1081">
        <v>1</v>
      </c>
      <c r="AP1081">
        <v>1</v>
      </c>
      <c r="AQ1081">
        <v>0</v>
      </c>
      <c r="AR1081">
        <v>0</v>
      </c>
      <c r="AS1081" t="s">
        <v>3</v>
      </c>
      <c r="AT1081">
        <v>0.2</v>
      </c>
      <c r="AU1081" t="s">
        <v>24</v>
      </c>
      <c r="AV1081">
        <v>0</v>
      </c>
      <c r="AW1081">
        <v>2</v>
      </c>
      <c r="AX1081">
        <v>76149543</v>
      </c>
      <c r="AY1081">
        <v>1</v>
      </c>
      <c r="AZ1081">
        <v>0</v>
      </c>
      <c r="BA1081">
        <v>1103</v>
      </c>
      <c r="BB1081">
        <v>0</v>
      </c>
      <c r="BC1081">
        <v>0</v>
      </c>
      <c r="BD1081">
        <v>0</v>
      </c>
      <c r="BE1081">
        <v>0</v>
      </c>
      <c r="BF1081">
        <v>0</v>
      </c>
      <c r="BG1081">
        <v>0</v>
      </c>
      <c r="BH1081">
        <v>0</v>
      </c>
      <c r="BI1081">
        <v>0</v>
      </c>
      <c r="BJ1081">
        <v>0</v>
      </c>
      <c r="BK1081">
        <v>0</v>
      </c>
      <c r="BL1081">
        <v>0</v>
      </c>
      <c r="BM1081">
        <v>0</v>
      </c>
      <c r="BN1081">
        <v>0</v>
      </c>
      <c r="BO1081">
        <v>0</v>
      </c>
      <c r="BP1081">
        <v>0</v>
      </c>
      <c r="BQ1081">
        <v>0</v>
      </c>
      <c r="BR1081">
        <v>0</v>
      </c>
      <c r="BS1081">
        <v>0</v>
      </c>
      <c r="BT1081">
        <v>0</v>
      </c>
      <c r="BU1081">
        <v>0</v>
      </c>
      <c r="BV1081">
        <v>0</v>
      </c>
      <c r="BW1081">
        <v>0</v>
      </c>
      <c r="CX1081">
        <f>Y1081*Source!I395</f>
        <v>0.37259999999999999</v>
      </c>
      <c r="CY1081">
        <f>AB1081</f>
        <v>134.65</v>
      </c>
      <c r="CZ1081">
        <f>AF1081</f>
        <v>134.65</v>
      </c>
      <c r="DA1081">
        <f>AJ1081</f>
        <v>1</v>
      </c>
      <c r="DB1081">
        <f t="shared" si="156"/>
        <v>30.9695</v>
      </c>
      <c r="DC1081">
        <f t="shared" si="157"/>
        <v>3.105</v>
      </c>
    </row>
    <row r="1082" spans="1:107" x14ac:dyDescent="0.2">
      <c r="A1082">
        <f>ROW(Source!A395)</f>
        <v>395</v>
      </c>
      <c r="B1082">
        <v>76147896</v>
      </c>
      <c r="C1082">
        <v>76149530</v>
      </c>
      <c r="D1082">
        <v>48975402</v>
      </c>
      <c r="E1082">
        <v>1</v>
      </c>
      <c r="F1082">
        <v>1</v>
      </c>
      <c r="G1082">
        <v>1</v>
      </c>
      <c r="H1082">
        <v>2</v>
      </c>
      <c r="I1082" t="s">
        <v>667</v>
      </c>
      <c r="J1082" t="s">
        <v>668</v>
      </c>
      <c r="K1082" t="s">
        <v>669</v>
      </c>
      <c r="L1082">
        <v>1368</v>
      </c>
      <c r="N1082">
        <v>1011</v>
      </c>
      <c r="O1082" t="s">
        <v>633</v>
      </c>
      <c r="P1082" t="s">
        <v>633</v>
      </c>
      <c r="Q1082">
        <v>1</v>
      </c>
      <c r="W1082">
        <v>0</v>
      </c>
      <c r="X1082">
        <v>2115864394</v>
      </c>
      <c r="Y1082">
        <v>2.76</v>
      </c>
      <c r="AA1082">
        <v>0</v>
      </c>
      <c r="AB1082">
        <v>0.9</v>
      </c>
      <c r="AC1082">
        <v>0</v>
      </c>
      <c r="AD1082">
        <v>0</v>
      </c>
      <c r="AE1082">
        <v>0</v>
      </c>
      <c r="AF1082">
        <v>0.9</v>
      </c>
      <c r="AG1082">
        <v>0</v>
      </c>
      <c r="AH1082">
        <v>0</v>
      </c>
      <c r="AI1082">
        <v>1</v>
      </c>
      <c r="AJ1082">
        <v>1</v>
      </c>
      <c r="AK1082">
        <v>1</v>
      </c>
      <c r="AL1082">
        <v>1</v>
      </c>
      <c r="AN1082">
        <v>0</v>
      </c>
      <c r="AO1082">
        <v>1</v>
      </c>
      <c r="AP1082">
        <v>1</v>
      </c>
      <c r="AQ1082">
        <v>0</v>
      </c>
      <c r="AR1082">
        <v>0</v>
      </c>
      <c r="AS1082" t="s">
        <v>3</v>
      </c>
      <c r="AT1082">
        <v>2.4</v>
      </c>
      <c r="AU1082" t="s">
        <v>24</v>
      </c>
      <c r="AV1082">
        <v>0</v>
      </c>
      <c r="AW1082">
        <v>2</v>
      </c>
      <c r="AX1082">
        <v>76149544</v>
      </c>
      <c r="AY1082">
        <v>1</v>
      </c>
      <c r="AZ1082">
        <v>0</v>
      </c>
      <c r="BA1082">
        <v>1104</v>
      </c>
      <c r="BB1082">
        <v>0</v>
      </c>
      <c r="BC1082">
        <v>0</v>
      </c>
      <c r="BD1082">
        <v>0</v>
      </c>
      <c r="BE1082">
        <v>0</v>
      </c>
      <c r="BF1082">
        <v>0</v>
      </c>
      <c r="BG1082">
        <v>0</v>
      </c>
      <c r="BH1082">
        <v>0</v>
      </c>
      <c r="BI1082">
        <v>0</v>
      </c>
      <c r="BJ1082">
        <v>0</v>
      </c>
      <c r="BK1082">
        <v>0</v>
      </c>
      <c r="BL1082">
        <v>0</v>
      </c>
      <c r="BM1082">
        <v>0</v>
      </c>
      <c r="BN1082">
        <v>0</v>
      </c>
      <c r="BO1082">
        <v>0</v>
      </c>
      <c r="BP1082">
        <v>0</v>
      </c>
      <c r="BQ1082">
        <v>0</v>
      </c>
      <c r="BR1082">
        <v>0</v>
      </c>
      <c r="BS1082">
        <v>0</v>
      </c>
      <c r="BT1082">
        <v>0</v>
      </c>
      <c r="BU1082">
        <v>0</v>
      </c>
      <c r="BV1082">
        <v>0</v>
      </c>
      <c r="BW1082">
        <v>0</v>
      </c>
      <c r="CX1082">
        <f>Y1082*Source!I395</f>
        <v>4.4711999999999996</v>
      </c>
      <c r="CY1082">
        <f>AB1082</f>
        <v>0.9</v>
      </c>
      <c r="CZ1082">
        <f>AF1082</f>
        <v>0.9</v>
      </c>
      <c r="DA1082">
        <f>AJ1082</f>
        <v>1</v>
      </c>
      <c r="DB1082">
        <f t="shared" si="156"/>
        <v>2.484</v>
      </c>
      <c r="DC1082">
        <f t="shared" si="157"/>
        <v>0</v>
      </c>
    </row>
    <row r="1083" spans="1:107" x14ac:dyDescent="0.2">
      <c r="A1083">
        <f>ROW(Source!A395)</f>
        <v>395</v>
      </c>
      <c r="B1083">
        <v>76147896</v>
      </c>
      <c r="C1083">
        <v>76149530</v>
      </c>
      <c r="D1083">
        <v>48975416</v>
      </c>
      <c r="E1083">
        <v>1</v>
      </c>
      <c r="F1083">
        <v>1</v>
      </c>
      <c r="G1083">
        <v>1</v>
      </c>
      <c r="H1083">
        <v>2</v>
      </c>
      <c r="I1083" t="s">
        <v>781</v>
      </c>
      <c r="J1083" t="s">
        <v>782</v>
      </c>
      <c r="K1083" t="s">
        <v>783</v>
      </c>
      <c r="L1083">
        <v>1368</v>
      </c>
      <c r="N1083">
        <v>1011</v>
      </c>
      <c r="O1083" t="s">
        <v>633</v>
      </c>
      <c r="P1083" t="s">
        <v>633</v>
      </c>
      <c r="Q1083">
        <v>1</v>
      </c>
      <c r="W1083">
        <v>0</v>
      </c>
      <c r="X1083">
        <v>420715911</v>
      </c>
      <c r="Y1083">
        <v>2.76</v>
      </c>
      <c r="AA1083">
        <v>0</v>
      </c>
      <c r="AB1083">
        <v>3.28</v>
      </c>
      <c r="AC1083">
        <v>0</v>
      </c>
      <c r="AD1083">
        <v>0</v>
      </c>
      <c r="AE1083">
        <v>0</v>
      </c>
      <c r="AF1083">
        <v>3.28</v>
      </c>
      <c r="AG1083">
        <v>0</v>
      </c>
      <c r="AH1083">
        <v>0</v>
      </c>
      <c r="AI1083">
        <v>1</v>
      </c>
      <c r="AJ1083">
        <v>1</v>
      </c>
      <c r="AK1083">
        <v>1</v>
      </c>
      <c r="AL1083">
        <v>1</v>
      </c>
      <c r="AN1083">
        <v>0</v>
      </c>
      <c r="AO1083">
        <v>1</v>
      </c>
      <c r="AP1083">
        <v>1</v>
      </c>
      <c r="AQ1083">
        <v>0</v>
      </c>
      <c r="AR1083">
        <v>0</v>
      </c>
      <c r="AS1083" t="s">
        <v>3</v>
      </c>
      <c r="AT1083">
        <v>2.4</v>
      </c>
      <c r="AU1083" t="s">
        <v>24</v>
      </c>
      <c r="AV1083">
        <v>0</v>
      </c>
      <c r="AW1083">
        <v>2</v>
      </c>
      <c r="AX1083">
        <v>76149545</v>
      </c>
      <c r="AY1083">
        <v>1</v>
      </c>
      <c r="AZ1083">
        <v>0</v>
      </c>
      <c r="BA1083">
        <v>1105</v>
      </c>
      <c r="BB1083">
        <v>0</v>
      </c>
      <c r="BC1083">
        <v>0</v>
      </c>
      <c r="BD1083">
        <v>0</v>
      </c>
      <c r="BE1083">
        <v>0</v>
      </c>
      <c r="BF1083">
        <v>0</v>
      </c>
      <c r="BG1083">
        <v>0</v>
      </c>
      <c r="BH1083">
        <v>0</v>
      </c>
      <c r="BI1083">
        <v>0</v>
      </c>
      <c r="BJ1083">
        <v>0</v>
      </c>
      <c r="BK1083">
        <v>0</v>
      </c>
      <c r="BL1083">
        <v>0</v>
      </c>
      <c r="BM1083">
        <v>0</v>
      </c>
      <c r="BN1083">
        <v>0</v>
      </c>
      <c r="BO1083">
        <v>0</v>
      </c>
      <c r="BP1083">
        <v>0</v>
      </c>
      <c r="BQ1083">
        <v>0</v>
      </c>
      <c r="BR1083">
        <v>0</v>
      </c>
      <c r="BS1083">
        <v>0</v>
      </c>
      <c r="BT1083">
        <v>0</v>
      </c>
      <c r="BU1083">
        <v>0</v>
      </c>
      <c r="BV1083">
        <v>0</v>
      </c>
      <c r="BW1083">
        <v>0</v>
      </c>
      <c r="CX1083">
        <f>Y1083*Source!I395</f>
        <v>4.4711999999999996</v>
      </c>
      <c r="CY1083">
        <f>AB1083</f>
        <v>3.28</v>
      </c>
      <c r="CZ1083">
        <f>AF1083</f>
        <v>3.28</v>
      </c>
      <c r="DA1083">
        <f>AJ1083</f>
        <v>1</v>
      </c>
      <c r="DB1083">
        <f t="shared" si="156"/>
        <v>9.0504999999999995</v>
      </c>
      <c r="DC1083">
        <f t="shared" si="157"/>
        <v>0</v>
      </c>
    </row>
    <row r="1084" spans="1:107" x14ac:dyDescent="0.2">
      <c r="A1084">
        <f>ROW(Source!A395)</f>
        <v>395</v>
      </c>
      <c r="B1084">
        <v>76147896</v>
      </c>
      <c r="C1084">
        <v>76149530</v>
      </c>
      <c r="D1084">
        <v>48977174</v>
      </c>
      <c r="E1084">
        <v>1</v>
      </c>
      <c r="F1084">
        <v>1</v>
      </c>
      <c r="G1084">
        <v>1</v>
      </c>
      <c r="H1084">
        <v>2</v>
      </c>
      <c r="I1084" t="s">
        <v>676</v>
      </c>
      <c r="J1084" t="s">
        <v>677</v>
      </c>
      <c r="K1084" t="s">
        <v>678</v>
      </c>
      <c r="L1084">
        <v>1368</v>
      </c>
      <c r="N1084">
        <v>1011</v>
      </c>
      <c r="O1084" t="s">
        <v>633</v>
      </c>
      <c r="P1084" t="s">
        <v>633</v>
      </c>
      <c r="Q1084">
        <v>1</v>
      </c>
      <c r="W1084">
        <v>0</v>
      </c>
      <c r="X1084">
        <v>82797005</v>
      </c>
      <c r="Y1084">
        <v>0.22999999999999998</v>
      </c>
      <c r="AA1084">
        <v>0</v>
      </c>
      <c r="AB1084">
        <v>87.17</v>
      </c>
      <c r="AC1084">
        <v>11.6</v>
      </c>
      <c r="AD1084">
        <v>0</v>
      </c>
      <c r="AE1084">
        <v>0</v>
      </c>
      <c r="AF1084">
        <v>87.17</v>
      </c>
      <c r="AG1084">
        <v>11.6</v>
      </c>
      <c r="AH1084">
        <v>0</v>
      </c>
      <c r="AI1084">
        <v>1</v>
      </c>
      <c r="AJ1084">
        <v>1</v>
      </c>
      <c r="AK1084">
        <v>1</v>
      </c>
      <c r="AL1084">
        <v>1</v>
      </c>
      <c r="AN1084">
        <v>0</v>
      </c>
      <c r="AO1084">
        <v>1</v>
      </c>
      <c r="AP1084">
        <v>1</v>
      </c>
      <c r="AQ1084">
        <v>0</v>
      </c>
      <c r="AR1084">
        <v>0</v>
      </c>
      <c r="AS1084" t="s">
        <v>3</v>
      </c>
      <c r="AT1084">
        <v>0.2</v>
      </c>
      <c r="AU1084" t="s">
        <v>24</v>
      </c>
      <c r="AV1084">
        <v>0</v>
      </c>
      <c r="AW1084">
        <v>2</v>
      </c>
      <c r="AX1084">
        <v>76149546</v>
      </c>
      <c r="AY1084">
        <v>1</v>
      </c>
      <c r="AZ1084">
        <v>0</v>
      </c>
      <c r="BA1084">
        <v>1106</v>
      </c>
      <c r="BB1084">
        <v>0</v>
      </c>
      <c r="BC1084">
        <v>0</v>
      </c>
      <c r="BD1084">
        <v>0</v>
      </c>
      <c r="BE1084">
        <v>0</v>
      </c>
      <c r="BF1084">
        <v>0</v>
      </c>
      <c r="BG1084">
        <v>0</v>
      </c>
      <c r="BH1084">
        <v>0</v>
      </c>
      <c r="BI1084">
        <v>0</v>
      </c>
      <c r="BJ1084">
        <v>0</v>
      </c>
      <c r="BK1084">
        <v>0</v>
      </c>
      <c r="BL1084">
        <v>0</v>
      </c>
      <c r="BM1084">
        <v>0</v>
      </c>
      <c r="BN1084">
        <v>0</v>
      </c>
      <c r="BO1084">
        <v>0</v>
      </c>
      <c r="BP1084">
        <v>0</v>
      </c>
      <c r="BQ1084">
        <v>0</v>
      </c>
      <c r="BR1084">
        <v>0</v>
      </c>
      <c r="BS1084">
        <v>0</v>
      </c>
      <c r="BT1084">
        <v>0</v>
      </c>
      <c r="BU1084">
        <v>0</v>
      </c>
      <c r="BV1084">
        <v>0</v>
      </c>
      <c r="BW1084">
        <v>0</v>
      </c>
      <c r="CX1084">
        <f>Y1084*Source!I395</f>
        <v>0.37259999999999999</v>
      </c>
      <c r="CY1084">
        <f>AB1084</f>
        <v>87.17</v>
      </c>
      <c r="CZ1084">
        <f>AF1084</f>
        <v>87.17</v>
      </c>
      <c r="DA1084">
        <f>AJ1084</f>
        <v>1</v>
      </c>
      <c r="DB1084">
        <f t="shared" si="156"/>
        <v>20.044499999999999</v>
      </c>
      <c r="DC1084">
        <f t="shared" si="157"/>
        <v>2.6680000000000001</v>
      </c>
    </row>
    <row r="1085" spans="1:107" x14ac:dyDescent="0.2">
      <c r="A1085">
        <f>ROW(Source!A395)</f>
        <v>395</v>
      </c>
      <c r="B1085">
        <v>76147896</v>
      </c>
      <c r="C1085">
        <v>76149530</v>
      </c>
      <c r="D1085">
        <v>48903634</v>
      </c>
      <c r="E1085">
        <v>1</v>
      </c>
      <c r="F1085">
        <v>1</v>
      </c>
      <c r="G1085">
        <v>1</v>
      </c>
      <c r="H1085">
        <v>3</v>
      </c>
      <c r="I1085" t="s">
        <v>679</v>
      </c>
      <c r="J1085" t="s">
        <v>680</v>
      </c>
      <c r="K1085" t="s">
        <v>681</v>
      </c>
      <c r="L1085">
        <v>1308</v>
      </c>
      <c r="N1085">
        <v>1003</v>
      </c>
      <c r="O1085" t="s">
        <v>345</v>
      </c>
      <c r="P1085" t="s">
        <v>345</v>
      </c>
      <c r="Q1085">
        <v>100</v>
      </c>
      <c r="W1085">
        <v>0</v>
      </c>
      <c r="X1085">
        <v>96057515</v>
      </c>
      <c r="Y1085">
        <v>9.5999999999999992E-3</v>
      </c>
      <c r="AA1085">
        <v>120</v>
      </c>
      <c r="AB1085">
        <v>0</v>
      </c>
      <c r="AC1085">
        <v>0</v>
      </c>
      <c r="AD1085">
        <v>0</v>
      </c>
      <c r="AE1085">
        <v>120</v>
      </c>
      <c r="AF1085">
        <v>0</v>
      </c>
      <c r="AG1085">
        <v>0</v>
      </c>
      <c r="AH1085">
        <v>0</v>
      </c>
      <c r="AI1085">
        <v>1</v>
      </c>
      <c r="AJ1085">
        <v>1</v>
      </c>
      <c r="AK1085">
        <v>1</v>
      </c>
      <c r="AL1085">
        <v>1</v>
      </c>
      <c r="AN1085">
        <v>0</v>
      </c>
      <c r="AO1085">
        <v>1</v>
      </c>
      <c r="AP1085">
        <v>0</v>
      </c>
      <c r="AQ1085">
        <v>0</v>
      </c>
      <c r="AR1085">
        <v>0</v>
      </c>
      <c r="AS1085" t="s">
        <v>3</v>
      </c>
      <c r="AT1085">
        <v>9.5999999999999992E-3</v>
      </c>
      <c r="AU1085" t="s">
        <v>3</v>
      </c>
      <c r="AV1085">
        <v>0</v>
      </c>
      <c r="AW1085">
        <v>2</v>
      </c>
      <c r="AX1085">
        <v>76149547</v>
      </c>
      <c r="AY1085">
        <v>1</v>
      </c>
      <c r="AZ1085">
        <v>0</v>
      </c>
      <c r="BA1085">
        <v>1107</v>
      </c>
      <c r="BB1085">
        <v>0</v>
      </c>
      <c r="BC1085">
        <v>0</v>
      </c>
      <c r="BD1085">
        <v>0</v>
      </c>
      <c r="BE1085">
        <v>0</v>
      </c>
      <c r="BF1085">
        <v>0</v>
      </c>
      <c r="BG1085">
        <v>0</v>
      </c>
      <c r="BH1085">
        <v>0</v>
      </c>
      <c r="BI1085">
        <v>0</v>
      </c>
      <c r="BJ1085">
        <v>0</v>
      </c>
      <c r="BK1085">
        <v>0</v>
      </c>
      <c r="BL1085">
        <v>0</v>
      </c>
      <c r="BM1085">
        <v>0</v>
      </c>
      <c r="BN1085">
        <v>0</v>
      </c>
      <c r="BO1085">
        <v>0</v>
      </c>
      <c r="BP1085">
        <v>0</v>
      </c>
      <c r="BQ1085">
        <v>0</v>
      </c>
      <c r="BR1085">
        <v>0</v>
      </c>
      <c r="BS1085">
        <v>0</v>
      </c>
      <c r="BT1085">
        <v>0</v>
      </c>
      <c r="BU1085">
        <v>0</v>
      </c>
      <c r="BV1085">
        <v>0</v>
      </c>
      <c r="BW1085">
        <v>0</v>
      </c>
      <c r="CX1085">
        <f>Y1085*Source!I395</f>
        <v>1.5552E-2</v>
      </c>
      <c r="CY1085">
        <f>AA1085</f>
        <v>120</v>
      </c>
      <c r="CZ1085">
        <f>AE1085</f>
        <v>120</v>
      </c>
      <c r="DA1085">
        <f>AI1085</f>
        <v>1</v>
      </c>
      <c r="DB1085">
        <f>ROUND(ROUND(AT1085*CZ1085,2),6)</f>
        <v>1.1499999999999999</v>
      </c>
      <c r="DC1085">
        <f>ROUND(ROUND(AT1085*AG1085,2),6)</f>
        <v>0</v>
      </c>
    </row>
    <row r="1086" spans="1:107" x14ac:dyDescent="0.2">
      <c r="A1086">
        <f>ROW(Source!A395)</f>
        <v>395</v>
      </c>
      <c r="B1086">
        <v>76147896</v>
      </c>
      <c r="C1086">
        <v>76149530</v>
      </c>
      <c r="D1086">
        <v>48915251</v>
      </c>
      <c r="E1086">
        <v>1</v>
      </c>
      <c r="F1086">
        <v>1</v>
      </c>
      <c r="G1086">
        <v>1</v>
      </c>
      <c r="H1086">
        <v>3</v>
      </c>
      <c r="I1086" t="s">
        <v>682</v>
      </c>
      <c r="J1086" t="s">
        <v>683</v>
      </c>
      <c r="K1086" t="s">
        <v>684</v>
      </c>
      <c r="L1086">
        <v>1348</v>
      </c>
      <c r="N1086">
        <v>1009</v>
      </c>
      <c r="O1086" t="s">
        <v>362</v>
      </c>
      <c r="P1086" t="s">
        <v>362</v>
      </c>
      <c r="Q1086">
        <v>1000</v>
      </c>
      <c r="W1086">
        <v>0</v>
      </c>
      <c r="X1086">
        <v>-1424823927</v>
      </c>
      <c r="Y1086">
        <v>6.0000000000000002E-5</v>
      </c>
      <c r="AA1086">
        <v>7826.9</v>
      </c>
      <c r="AB1086">
        <v>0</v>
      </c>
      <c r="AC1086">
        <v>0</v>
      </c>
      <c r="AD1086">
        <v>0</v>
      </c>
      <c r="AE1086">
        <v>7826.9</v>
      </c>
      <c r="AF1086">
        <v>0</v>
      </c>
      <c r="AG1086">
        <v>0</v>
      </c>
      <c r="AH1086">
        <v>0</v>
      </c>
      <c r="AI1086">
        <v>1</v>
      </c>
      <c r="AJ1086">
        <v>1</v>
      </c>
      <c r="AK1086">
        <v>1</v>
      </c>
      <c r="AL1086">
        <v>1</v>
      </c>
      <c r="AN1086">
        <v>0</v>
      </c>
      <c r="AO1086">
        <v>1</v>
      </c>
      <c r="AP1086">
        <v>0</v>
      </c>
      <c r="AQ1086">
        <v>0</v>
      </c>
      <c r="AR1086">
        <v>0</v>
      </c>
      <c r="AS1086" t="s">
        <v>3</v>
      </c>
      <c r="AT1086">
        <v>6.0000000000000002E-5</v>
      </c>
      <c r="AU1086" t="s">
        <v>3</v>
      </c>
      <c r="AV1086">
        <v>0</v>
      </c>
      <c r="AW1086">
        <v>2</v>
      </c>
      <c r="AX1086">
        <v>76149548</v>
      </c>
      <c r="AY1086">
        <v>1</v>
      </c>
      <c r="AZ1086">
        <v>0</v>
      </c>
      <c r="BA1086">
        <v>1108</v>
      </c>
      <c r="BB1086">
        <v>0</v>
      </c>
      <c r="BC1086">
        <v>0</v>
      </c>
      <c r="BD1086">
        <v>0</v>
      </c>
      <c r="BE1086">
        <v>0</v>
      </c>
      <c r="BF1086">
        <v>0</v>
      </c>
      <c r="BG1086">
        <v>0</v>
      </c>
      <c r="BH1086">
        <v>0</v>
      </c>
      <c r="BI1086">
        <v>0</v>
      </c>
      <c r="BJ1086">
        <v>0</v>
      </c>
      <c r="BK1086">
        <v>0</v>
      </c>
      <c r="BL1086">
        <v>0</v>
      </c>
      <c r="BM1086">
        <v>0</v>
      </c>
      <c r="BN1086">
        <v>0</v>
      </c>
      <c r="BO1086">
        <v>0</v>
      </c>
      <c r="BP1086">
        <v>0</v>
      </c>
      <c r="BQ1086">
        <v>0</v>
      </c>
      <c r="BR1086">
        <v>0</v>
      </c>
      <c r="BS1086">
        <v>0</v>
      </c>
      <c r="BT1086">
        <v>0</v>
      </c>
      <c r="BU1086">
        <v>0</v>
      </c>
      <c r="BV1086">
        <v>0</v>
      </c>
      <c r="BW1086">
        <v>0</v>
      </c>
      <c r="CX1086">
        <f>Y1086*Source!I395</f>
        <v>9.7200000000000004E-5</v>
      </c>
      <c r="CY1086">
        <f>AA1086</f>
        <v>7826.9</v>
      </c>
      <c r="CZ1086">
        <f>AE1086</f>
        <v>7826.9</v>
      </c>
      <c r="DA1086">
        <f>AI1086</f>
        <v>1</v>
      </c>
      <c r="DB1086">
        <f>ROUND(ROUND(AT1086*CZ1086,2),6)</f>
        <v>0.47</v>
      </c>
      <c r="DC1086">
        <f>ROUND(ROUND(AT1086*AG1086,2),6)</f>
        <v>0</v>
      </c>
    </row>
    <row r="1087" spans="1:107" x14ac:dyDescent="0.2">
      <c r="A1087">
        <f>ROW(Source!A395)</f>
        <v>395</v>
      </c>
      <c r="B1087">
        <v>76147896</v>
      </c>
      <c r="C1087">
        <v>76149530</v>
      </c>
      <c r="D1087">
        <v>48958748</v>
      </c>
      <c r="E1087">
        <v>1</v>
      </c>
      <c r="F1087">
        <v>1</v>
      </c>
      <c r="G1087">
        <v>1</v>
      </c>
      <c r="H1087">
        <v>3</v>
      </c>
      <c r="I1087" t="s">
        <v>685</v>
      </c>
      <c r="J1087" t="s">
        <v>686</v>
      </c>
      <c r="K1087" t="s">
        <v>687</v>
      </c>
      <c r="L1087">
        <v>1346</v>
      </c>
      <c r="N1087">
        <v>1009</v>
      </c>
      <c r="O1087" t="s">
        <v>414</v>
      </c>
      <c r="P1087" t="s">
        <v>414</v>
      </c>
      <c r="Q1087">
        <v>1</v>
      </c>
      <c r="W1087">
        <v>0</v>
      </c>
      <c r="X1087">
        <v>1811248231</v>
      </c>
      <c r="Y1087">
        <v>0.5</v>
      </c>
      <c r="AA1087">
        <v>68.05</v>
      </c>
      <c r="AB1087">
        <v>0</v>
      </c>
      <c r="AC1087">
        <v>0</v>
      </c>
      <c r="AD1087">
        <v>0</v>
      </c>
      <c r="AE1087">
        <v>68.05</v>
      </c>
      <c r="AF1087">
        <v>0</v>
      </c>
      <c r="AG1087">
        <v>0</v>
      </c>
      <c r="AH1087">
        <v>0</v>
      </c>
      <c r="AI1087">
        <v>1</v>
      </c>
      <c r="AJ1087">
        <v>1</v>
      </c>
      <c r="AK1087">
        <v>1</v>
      </c>
      <c r="AL1087">
        <v>1</v>
      </c>
      <c r="AN1087">
        <v>0</v>
      </c>
      <c r="AO1087">
        <v>1</v>
      </c>
      <c r="AP1087">
        <v>0</v>
      </c>
      <c r="AQ1087">
        <v>0</v>
      </c>
      <c r="AR1087">
        <v>0</v>
      </c>
      <c r="AS1087" t="s">
        <v>3</v>
      </c>
      <c r="AT1087">
        <v>0.5</v>
      </c>
      <c r="AU1087" t="s">
        <v>3</v>
      </c>
      <c r="AV1087">
        <v>0</v>
      </c>
      <c r="AW1087">
        <v>2</v>
      </c>
      <c r="AX1087">
        <v>76149549</v>
      </c>
      <c r="AY1087">
        <v>1</v>
      </c>
      <c r="AZ1087">
        <v>0</v>
      </c>
      <c r="BA1087">
        <v>1109</v>
      </c>
      <c r="BB1087">
        <v>0</v>
      </c>
      <c r="BC1087">
        <v>0</v>
      </c>
      <c r="BD1087">
        <v>0</v>
      </c>
      <c r="BE1087">
        <v>0</v>
      </c>
      <c r="BF1087">
        <v>0</v>
      </c>
      <c r="BG1087">
        <v>0</v>
      </c>
      <c r="BH1087">
        <v>0</v>
      </c>
      <c r="BI1087">
        <v>0</v>
      </c>
      <c r="BJ1087">
        <v>0</v>
      </c>
      <c r="BK1087">
        <v>0</v>
      </c>
      <c r="BL1087">
        <v>0</v>
      </c>
      <c r="BM1087">
        <v>0</v>
      </c>
      <c r="BN1087">
        <v>0</v>
      </c>
      <c r="BO1087">
        <v>0</v>
      </c>
      <c r="BP1087">
        <v>0</v>
      </c>
      <c r="BQ1087">
        <v>0</v>
      </c>
      <c r="BR1087">
        <v>0</v>
      </c>
      <c r="BS1087">
        <v>0</v>
      </c>
      <c r="BT1087">
        <v>0</v>
      </c>
      <c r="BU1087">
        <v>0</v>
      </c>
      <c r="BV1087">
        <v>0</v>
      </c>
      <c r="BW1087">
        <v>0</v>
      </c>
      <c r="CX1087">
        <f>Y1087*Source!I395</f>
        <v>0.81</v>
      </c>
      <c r="CY1087">
        <f>AA1087</f>
        <v>68.05</v>
      </c>
      <c r="CZ1087">
        <f>AE1087</f>
        <v>68.05</v>
      </c>
      <c r="DA1087">
        <f>AI1087</f>
        <v>1</v>
      </c>
      <c r="DB1087">
        <f>ROUND(ROUND(AT1087*CZ1087,2),6)</f>
        <v>34.03</v>
      </c>
      <c r="DC1087">
        <f>ROUND(ROUND(AT1087*AG1087,2),6)</f>
        <v>0</v>
      </c>
    </row>
    <row r="1088" spans="1:107" x14ac:dyDescent="0.2">
      <c r="A1088">
        <f>ROW(Source!A395)</f>
        <v>395</v>
      </c>
      <c r="B1088">
        <v>76147896</v>
      </c>
      <c r="C1088">
        <v>76149530</v>
      </c>
      <c r="D1088">
        <v>48974791</v>
      </c>
      <c r="E1088">
        <v>1</v>
      </c>
      <c r="F1088">
        <v>1</v>
      </c>
      <c r="G1088">
        <v>1</v>
      </c>
      <c r="H1088">
        <v>3</v>
      </c>
      <c r="I1088" t="s">
        <v>658</v>
      </c>
      <c r="J1088" t="s">
        <v>659</v>
      </c>
      <c r="K1088" t="s">
        <v>660</v>
      </c>
      <c r="L1088">
        <v>1374</v>
      </c>
      <c r="N1088">
        <v>1013</v>
      </c>
      <c r="O1088" t="s">
        <v>661</v>
      </c>
      <c r="P1088" t="s">
        <v>661</v>
      </c>
      <c r="Q1088">
        <v>1</v>
      </c>
      <c r="W1088">
        <v>0</v>
      </c>
      <c r="X1088">
        <v>-1347562341</v>
      </c>
      <c r="Y1088">
        <v>1.91</v>
      </c>
      <c r="AA1088">
        <v>1</v>
      </c>
      <c r="AB1088">
        <v>0</v>
      </c>
      <c r="AC1088">
        <v>0</v>
      </c>
      <c r="AD1088">
        <v>0</v>
      </c>
      <c r="AE1088">
        <v>1</v>
      </c>
      <c r="AF1088">
        <v>0</v>
      </c>
      <c r="AG1088">
        <v>0</v>
      </c>
      <c r="AH1088">
        <v>0</v>
      </c>
      <c r="AI1088">
        <v>1</v>
      </c>
      <c r="AJ1088">
        <v>1</v>
      </c>
      <c r="AK1088">
        <v>1</v>
      </c>
      <c r="AL1088">
        <v>1</v>
      </c>
      <c r="AN1088">
        <v>0</v>
      </c>
      <c r="AO1088">
        <v>1</v>
      </c>
      <c r="AP1088">
        <v>0</v>
      </c>
      <c r="AQ1088">
        <v>0</v>
      </c>
      <c r="AR1088">
        <v>0</v>
      </c>
      <c r="AS1088" t="s">
        <v>3</v>
      </c>
      <c r="AT1088">
        <v>1.91</v>
      </c>
      <c r="AU1088" t="s">
        <v>3</v>
      </c>
      <c r="AV1088">
        <v>0</v>
      </c>
      <c r="AW1088">
        <v>2</v>
      </c>
      <c r="AX1088">
        <v>76149550</v>
      </c>
      <c r="AY1088">
        <v>1</v>
      </c>
      <c r="AZ1088">
        <v>0</v>
      </c>
      <c r="BA1088">
        <v>1110</v>
      </c>
      <c r="BB1088">
        <v>0</v>
      </c>
      <c r="BC1088">
        <v>0</v>
      </c>
      <c r="BD1088">
        <v>0</v>
      </c>
      <c r="BE1088">
        <v>0</v>
      </c>
      <c r="BF1088">
        <v>0</v>
      </c>
      <c r="BG1088">
        <v>0</v>
      </c>
      <c r="BH1088">
        <v>0</v>
      </c>
      <c r="BI1088">
        <v>0</v>
      </c>
      <c r="BJ1088">
        <v>0</v>
      </c>
      <c r="BK1088">
        <v>0</v>
      </c>
      <c r="BL1088">
        <v>0</v>
      </c>
      <c r="BM1088">
        <v>0</v>
      </c>
      <c r="BN1088">
        <v>0</v>
      </c>
      <c r="BO1088">
        <v>0</v>
      </c>
      <c r="BP1088">
        <v>0</v>
      </c>
      <c r="BQ1088">
        <v>0</v>
      </c>
      <c r="BR1088">
        <v>0</v>
      </c>
      <c r="BS1088">
        <v>0</v>
      </c>
      <c r="BT1088">
        <v>0</v>
      </c>
      <c r="BU1088">
        <v>0</v>
      </c>
      <c r="BV1088">
        <v>0</v>
      </c>
      <c r="BW1088">
        <v>0</v>
      </c>
      <c r="CX1088">
        <f>Y1088*Source!I395</f>
        <v>3.0942000000000003</v>
      </c>
      <c r="CY1088">
        <f>AA1088</f>
        <v>1</v>
      </c>
      <c r="CZ1088">
        <f>AE1088</f>
        <v>1</v>
      </c>
      <c r="DA1088">
        <f>AI1088</f>
        <v>1</v>
      </c>
      <c r="DB1088">
        <f>ROUND(ROUND(AT1088*CZ1088,2),6)</f>
        <v>1.91</v>
      </c>
      <c r="DC1088">
        <f>ROUND(ROUND(AT1088*AG1088,2),6)</f>
        <v>0</v>
      </c>
    </row>
    <row r="1089" spans="1:107" x14ac:dyDescent="0.2">
      <c r="A1089">
        <f>ROW(Source!A396)</f>
        <v>396</v>
      </c>
      <c r="B1089">
        <v>76147894</v>
      </c>
      <c r="C1089">
        <v>76149530</v>
      </c>
      <c r="D1089">
        <v>42326370</v>
      </c>
      <c r="E1089">
        <v>1</v>
      </c>
      <c r="F1089">
        <v>1</v>
      </c>
      <c r="G1089">
        <v>1</v>
      </c>
      <c r="H1089">
        <v>1</v>
      </c>
      <c r="I1089" t="s">
        <v>662</v>
      </c>
      <c r="J1089" t="s">
        <v>3</v>
      </c>
      <c r="K1089" t="s">
        <v>663</v>
      </c>
      <c r="L1089">
        <v>1369</v>
      </c>
      <c r="N1089">
        <v>1013</v>
      </c>
      <c r="O1089" t="s">
        <v>623</v>
      </c>
      <c r="P1089" t="s">
        <v>623</v>
      </c>
      <c r="Q1089">
        <v>1</v>
      </c>
      <c r="W1089">
        <v>0</v>
      </c>
      <c r="X1089">
        <v>489703996</v>
      </c>
      <c r="Y1089">
        <v>11.407999999999999</v>
      </c>
      <c r="AA1089">
        <v>0</v>
      </c>
      <c r="AB1089">
        <v>0</v>
      </c>
      <c r="AC1089">
        <v>0</v>
      </c>
      <c r="AD1089">
        <v>9.6199999999999992</v>
      </c>
      <c r="AE1089">
        <v>0</v>
      </c>
      <c r="AF1089">
        <v>0</v>
      </c>
      <c r="AG1089">
        <v>0</v>
      </c>
      <c r="AH1089">
        <v>9.6199999999999992</v>
      </c>
      <c r="AI1089">
        <v>1</v>
      </c>
      <c r="AJ1089">
        <v>1</v>
      </c>
      <c r="AK1089">
        <v>1</v>
      </c>
      <c r="AL1089">
        <v>1</v>
      </c>
      <c r="AN1089">
        <v>0</v>
      </c>
      <c r="AO1089">
        <v>1</v>
      </c>
      <c r="AP1089">
        <v>1</v>
      </c>
      <c r="AQ1089">
        <v>0</v>
      </c>
      <c r="AR1089">
        <v>0</v>
      </c>
      <c r="AS1089" t="s">
        <v>3</v>
      </c>
      <c r="AT1089">
        <v>9.92</v>
      </c>
      <c r="AU1089" t="s">
        <v>24</v>
      </c>
      <c r="AV1089">
        <v>1</v>
      </c>
      <c r="AW1089">
        <v>2</v>
      </c>
      <c r="AX1089">
        <v>76149541</v>
      </c>
      <c r="AY1089">
        <v>1</v>
      </c>
      <c r="AZ1089">
        <v>0</v>
      </c>
      <c r="BA1089">
        <v>1111</v>
      </c>
      <c r="BB1089">
        <v>0</v>
      </c>
      <c r="BC1089">
        <v>0</v>
      </c>
      <c r="BD1089">
        <v>0</v>
      </c>
      <c r="BE1089">
        <v>0</v>
      </c>
      <c r="BF1089">
        <v>0</v>
      </c>
      <c r="BG1089">
        <v>0</v>
      </c>
      <c r="BH1089">
        <v>0</v>
      </c>
      <c r="BI1089">
        <v>0</v>
      </c>
      <c r="BJ1089">
        <v>0</v>
      </c>
      <c r="BK1089">
        <v>0</v>
      </c>
      <c r="BL1089">
        <v>0</v>
      </c>
      <c r="BM1089">
        <v>0</v>
      </c>
      <c r="BN1089">
        <v>0</v>
      </c>
      <c r="BO1089">
        <v>0</v>
      </c>
      <c r="BP1089">
        <v>0</v>
      </c>
      <c r="BQ1089">
        <v>0</v>
      </c>
      <c r="BR1089">
        <v>0</v>
      </c>
      <c r="BS1089">
        <v>0</v>
      </c>
      <c r="BT1089">
        <v>0</v>
      </c>
      <c r="BU1089">
        <v>0</v>
      </c>
      <c r="BV1089">
        <v>0</v>
      </c>
      <c r="BW1089">
        <v>0</v>
      </c>
      <c r="CX1089">
        <f>Y1089*Source!I396</f>
        <v>18.48096</v>
      </c>
      <c r="CY1089">
        <f>AD1089</f>
        <v>9.6199999999999992</v>
      </c>
      <c r="CZ1089">
        <f>AH1089</f>
        <v>9.6199999999999992</v>
      </c>
      <c r="DA1089">
        <f>AL1089</f>
        <v>1</v>
      </c>
      <c r="DB1089">
        <f t="shared" ref="DB1089:DB1094" si="158">ROUND((ROUND(AT1089*CZ1089,2)*1.15),6)</f>
        <v>109.7445</v>
      </c>
      <c r="DC1089">
        <f t="shared" ref="DC1089:DC1094" si="159">ROUND((ROUND(AT1089*AG1089,2)*1.15),6)</f>
        <v>0</v>
      </c>
    </row>
    <row r="1090" spans="1:107" x14ac:dyDescent="0.2">
      <c r="A1090">
        <f>ROW(Source!A396)</f>
        <v>396</v>
      </c>
      <c r="B1090">
        <v>76147894</v>
      </c>
      <c r="C1090">
        <v>76149530</v>
      </c>
      <c r="D1090">
        <v>121548</v>
      </c>
      <c r="E1090">
        <v>1</v>
      </c>
      <c r="F1090">
        <v>1</v>
      </c>
      <c r="G1090">
        <v>1</v>
      </c>
      <c r="H1090">
        <v>1</v>
      </c>
      <c r="I1090" t="s">
        <v>30</v>
      </c>
      <c r="J1090" t="s">
        <v>3</v>
      </c>
      <c r="K1090" t="s">
        <v>628</v>
      </c>
      <c r="L1090">
        <v>608254</v>
      </c>
      <c r="N1090">
        <v>1013</v>
      </c>
      <c r="O1090" t="s">
        <v>629</v>
      </c>
      <c r="P1090" t="s">
        <v>629</v>
      </c>
      <c r="Q1090">
        <v>1</v>
      </c>
      <c r="W1090">
        <v>0</v>
      </c>
      <c r="X1090">
        <v>-185737400</v>
      </c>
      <c r="Y1090">
        <v>0.22999999999999998</v>
      </c>
      <c r="AA1090">
        <v>0</v>
      </c>
      <c r="AB1090">
        <v>0</v>
      </c>
      <c r="AC1090">
        <v>0</v>
      </c>
      <c r="AD1090">
        <v>0</v>
      </c>
      <c r="AE1090">
        <v>0</v>
      </c>
      <c r="AF1090">
        <v>0</v>
      </c>
      <c r="AG1090">
        <v>0</v>
      </c>
      <c r="AH1090">
        <v>0</v>
      </c>
      <c r="AI1090">
        <v>1</v>
      </c>
      <c r="AJ1090">
        <v>1</v>
      </c>
      <c r="AK1090">
        <v>1</v>
      </c>
      <c r="AL1090">
        <v>1</v>
      </c>
      <c r="AN1090">
        <v>0</v>
      </c>
      <c r="AO1090">
        <v>1</v>
      </c>
      <c r="AP1090">
        <v>1</v>
      </c>
      <c r="AQ1090">
        <v>0</v>
      </c>
      <c r="AR1090">
        <v>0</v>
      </c>
      <c r="AS1090" t="s">
        <v>3</v>
      </c>
      <c r="AT1090">
        <v>0.2</v>
      </c>
      <c r="AU1090" t="s">
        <v>24</v>
      </c>
      <c r="AV1090">
        <v>2</v>
      </c>
      <c r="AW1090">
        <v>2</v>
      </c>
      <c r="AX1090">
        <v>76149542</v>
      </c>
      <c r="AY1090">
        <v>1</v>
      </c>
      <c r="AZ1090">
        <v>0</v>
      </c>
      <c r="BA1090">
        <v>1112</v>
      </c>
      <c r="BB1090">
        <v>0</v>
      </c>
      <c r="BC1090">
        <v>0</v>
      </c>
      <c r="BD1090">
        <v>0</v>
      </c>
      <c r="BE1090">
        <v>0</v>
      </c>
      <c r="BF1090">
        <v>0</v>
      </c>
      <c r="BG1090">
        <v>0</v>
      </c>
      <c r="BH1090">
        <v>0</v>
      </c>
      <c r="BI1090">
        <v>0</v>
      </c>
      <c r="BJ1090">
        <v>0</v>
      </c>
      <c r="BK1090">
        <v>0</v>
      </c>
      <c r="BL1090">
        <v>0</v>
      </c>
      <c r="BM1090">
        <v>0</v>
      </c>
      <c r="BN1090">
        <v>0</v>
      </c>
      <c r="BO1090">
        <v>0</v>
      </c>
      <c r="BP1090">
        <v>0</v>
      </c>
      <c r="BQ1090">
        <v>0</v>
      </c>
      <c r="BR1090">
        <v>0</v>
      </c>
      <c r="BS1090">
        <v>0</v>
      </c>
      <c r="BT1090">
        <v>0</v>
      </c>
      <c r="BU1090">
        <v>0</v>
      </c>
      <c r="BV1090">
        <v>0</v>
      </c>
      <c r="BW1090">
        <v>0</v>
      </c>
      <c r="CX1090">
        <f>Y1090*Source!I396</f>
        <v>0.37259999999999999</v>
      </c>
      <c r="CY1090">
        <f>AD1090</f>
        <v>0</v>
      </c>
      <c r="CZ1090">
        <f>AH1090</f>
        <v>0</v>
      </c>
      <c r="DA1090">
        <f>AL1090</f>
        <v>1</v>
      </c>
      <c r="DB1090">
        <f t="shared" si="158"/>
        <v>0</v>
      </c>
      <c r="DC1090">
        <f t="shared" si="159"/>
        <v>0</v>
      </c>
    </row>
    <row r="1091" spans="1:107" x14ac:dyDescent="0.2">
      <c r="A1091">
        <f>ROW(Source!A396)</f>
        <v>396</v>
      </c>
      <c r="B1091">
        <v>76147894</v>
      </c>
      <c r="C1091">
        <v>76149530</v>
      </c>
      <c r="D1091">
        <v>48975304</v>
      </c>
      <c r="E1091">
        <v>1</v>
      </c>
      <c r="F1091">
        <v>1</v>
      </c>
      <c r="G1091">
        <v>1</v>
      </c>
      <c r="H1091">
        <v>2</v>
      </c>
      <c r="I1091" t="s">
        <v>664</v>
      </c>
      <c r="J1091" t="s">
        <v>665</v>
      </c>
      <c r="K1091" t="s">
        <v>666</v>
      </c>
      <c r="L1091">
        <v>1368</v>
      </c>
      <c r="N1091">
        <v>1011</v>
      </c>
      <c r="O1091" t="s">
        <v>633</v>
      </c>
      <c r="P1091" t="s">
        <v>633</v>
      </c>
      <c r="Q1091">
        <v>1</v>
      </c>
      <c r="W1091">
        <v>0</v>
      </c>
      <c r="X1091">
        <v>-1000709144</v>
      </c>
      <c r="Y1091">
        <v>0.22999999999999998</v>
      </c>
      <c r="AA1091">
        <v>0</v>
      </c>
      <c r="AB1091">
        <v>134.65</v>
      </c>
      <c r="AC1091">
        <v>13.5</v>
      </c>
      <c r="AD1091">
        <v>0</v>
      </c>
      <c r="AE1091">
        <v>0</v>
      </c>
      <c r="AF1091">
        <v>134.65</v>
      </c>
      <c r="AG1091">
        <v>13.5</v>
      </c>
      <c r="AH1091">
        <v>0</v>
      </c>
      <c r="AI1091">
        <v>1</v>
      </c>
      <c r="AJ1091">
        <v>1</v>
      </c>
      <c r="AK1091">
        <v>1</v>
      </c>
      <c r="AL1091">
        <v>1</v>
      </c>
      <c r="AN1091">
        <v>0</v>
      </c>
      <c r="AO1091">
        <v>1</v>
      </c>
      <c r="AP1091">
        <v>1</v>
      </c>
      <c r="AQ1091">
        <v>0</v>
      </c>
      <c r="AR1091">
        <v>0</v>
      </c>
      <c r="AS1091" t="s">
        <v>3</v>
      </c>
      <c r="AT1091">
        <v>0.2</v>
      </c>
      <c r="AU1091" t="s">
        <v>24</v>
      </c>
      <c r="AV1091">
        <v>0</v>
      </c>
      <c r="AW1091">
        <v>2</v>
      </c>
      <c r="AX1091">
        <v>76149543</v>
      </c>
      <c r="AY1091">
        <v>1</v>
      </c>
      <c r="AZ1091">
        <v>0</v>
      </c>
      <c r="BA1091">
        <v>1113</v>
      </c>
      <c r="BB1091">
        <v>0</v>
      </c>
      <c r="BC1091">
        <v>0</v>
      </c>
      <c r="BD1091">
        <v>0</v>
      </c>
      <c r="BE1091">
        <v>0</v>
      </c>
      <c r="BF1091">
        <v>0</v>
      </c>
      <c r="BG1091">
        <v>0</v>
      </c>
      <c r="BH1091">
        <v>0</v>
      </c>
      <c r="BI1091">
        <v>0</v>
      </c>
      <c r="BJ1091">
        <v>0</v>
      </c>
      <c r="BK1091">
        <v>0</v>
      </c>
      <c r="BL1091">
        <v>0</v>
      </c>
      <c r="BM1091">
        <v>0</v>
      </c>
      <c r="BN1091">
        <v>0</v>
      </c>
      <c r="BO1091">
        <v>0</v>
      </c>
      <c r="BP1091">
        <v>0</v>
      </c>
      <c r="BQ1091">
        <v>0</v>
      </c>
      <c r="BR1091">
        <v>0</v>
      </c>
      <c r="BS1091">
        <v>0</v>
      </c>
      <c r="BT1091">
        <v>0</v>
      </c>
      <c r="BU1091">
        <v>0</v>
      </c>
      <c r="BV1091">
        <v>0</v>
      </c>
      <c r="BW1091">
        <v>0</v>
      </c>
      <c r="CX1091">
        <f>Y1091*Source!I396</f>
        <v>0.37259999999999999</v>
      </c>
      <c r="CY1091">
        <f>AB1091</f>
        <v>134.65</v>
      </c>
      <c r="CZ1091">
        <f>AF1091</f>
        <v>134.65</v>
      </c>
      <c r="DA1091">
        <f>AJ1091</f>
        <v>1</v>
      </c>
      <c r="DB1091">
        <f t="shared" si="158"/>
        <v>30.9695</v>
      </c>
      <c r="DC1091">
        <f t="shared" si="159"/>
        <v>3.105</v>
      </c>
    </row>
    <row r="1092" spans="1:107" x14ac:dyDescent="0.2">
      <c r="A1092">
        <f>ROW(Source!A396)</f>
        <v>396</v>
      </c>
      <c r="B1092">
        <v>76147894</v>
      </c>
      <c r="C1092">
        <v>76149530</v>
      </c>
      <c r="D1092">
        <v>48975402</v>
      </c>
      <c r="E1092">
        <v>1</v>
      </c>
      <c r="F1092">
        <v>1</v>
      </c>
      <c r="G1092">
        <v>1</v>
      </c>
      <c r="H1092">
        <v>2</v>
      </c>
      <c r="I1092" t="s">
        <v>667</v>
      </c>
      <c r="J1092" t="s">
        <v>668</v>
      </c>
      <c r="K1092" t="s">
        <v>669</v>
      </c>
      <c r="L1092">
        <v>1368</v>
      </c>
      <c r="N1092">
        <v>1011</v>
      </c>
      <c r="O1092" t="s">
        <v>633</v>
      </c>
      <c r="P1092" t="s">
        <v>633</v>
      </c>
      <c r="Q1092">
        <v>1</v>
      </c>
      <c r="W1092">
        <v>0</v>
      </c>
      <c r="X1092">
        <v>2115864394</v>
      </c>
      <c r="Y1092">
        <v>2.76</v>
      </c>
      <c r="AA1092">
        <v>0</v>
      </c>
      <c r="AB1092">
        <v>0.9</v>
      </c>
      <c r="AC1092">
        <v>0</v>
      </c>
      <c r="AD1092">
        <v>0</v>
      </c>
      <c r="AE1092">
        <v>0</v>
      </c>
      <c r="AF1092">
        <v>0.9</v>
      </c>
      <c r="AG1092">
        <v>0</v>
      </c>
      <c r="AH1092">
        <v>0</v>
      </c>
      <c r="AI1092">
        <v>1</v>
      </c>
      <c r="AJ1092">
        <v>1</v>
      </c>
      <c r="AK1092">
        <v>1</v>
      </c>
      <c r="AL1092">
        <v>1</v>
      </c>
      <c r="AN1092">
        <v>0</v>
      </c>
      <c r="AO1092">
        <v>1</v>
      </c>
      <c r="AP1092">
        <v>1</v>
      </c>
      <c r="AQ1092">
        <v>0</v>
      </c>
      <c r="AR1092">
        <v>0</v>
      </c>
      <c r="AS1092" t="s">
        <v>3</v>
      </c>
      <c r="AT1092">
        <v>2.4</v>
      </c>
      <c r="AU1092" t="s">
        <v>24</v>
      </c>
      <c r="AV1092">
        <v>0</v>
      </c>
      <c r="AW1092">
        <v>2</v>
      </c>
      <c r="AX1092">
        <v>76149544</v>
      </c>
      <c r="AY1092">
        <v>1</v>
      </c>
      <c r="AZ1092">
        <v>0</v>
      </c>
      <c r="BA1092">
        <v>1114</v>
      </c>
      <c r="BB1092">
        <v>0</v>
      </c>
      <c r="BC1092">
        <v>0</v>
      </c>
      <c r="BD1092">
        <v>0</v>
      </c>
      <c r="BE1092">
        <v>0</v>
      </c>
      <c r="BF1092">
        <v>0</v>
      </c>
      <c r="BG1092">
        <v>0</v>
      </c>
      <c r="BH1092">
        <v>0</v>
      </c>
      <c r="BI1092">
        <v>0</v>
      </c>
      <c r="BJ1092">
        <v>0</v>
      </c>
      <c r="BK1092">
        <v>0</v>
      </c>
      <c r="BL1092">
        <v>0</v>
      </c>
      <c r="BM1092">
        <v>0</v>
      </c>
      <c r="BN1092">
        <v>0</v>
      </c>
      <c r="BO1092">
        <v>0</v>
      </c>
      <c r="BP1092">
        <v>0</v>
      </c>
      <c r="BQ1092">
        <v>0</v>
      </c>
      <c r="BR1092">
        <v>0</v>
      </c>
      <c r="BS1092">
        <v>0</v>
      </c>
      <c r="BT1092">
        <v>0</v>
      </c>
      <c r="BU1092">
        <v>0</v>
      </c>
      <c r="BV1092">
        <v>0</v>
      </c>
      <c r="BW1092">
        <v>0</v>
      </c>
      <c r="CX1092">
        <f>Y1092*Source!I396</f>
        <v>4.4711999999999996</v>
      </c>
      <c r="CY1092">
        <f>AB1092</f>
        <v>0.9</v>
      </c>
      <c r="CZ1092">
        <f>AF1092</f>
        <v>0.9</v>
      </c>
      <c r="DA1092">
        <f>AJ1092</f>
        <v>1</v>
      </c>
      <c r="DB1092">
        <f t="shared" si="158"/>
        <v>2.484</v>
      </c>
      <c r="DC1092">
        <f t="shared" si="159"/>
        <v>0</v>
      </c>
    </row>
    <row r="1093" spans="1:107" x14ac:dyDescent="0.2">
      <c r="A1093">
        <f>ROW(Source!A396)</f>
        <v>396</v>
      </c>
      <c r="B1093">
        <v>76147894</v>
      </c>
      <c r="C1093">
        <v>76149530</v>
      </c>
      <c r="D1093">
        <v>48975416</v>
      </c>
      <c r="E1093">
        <v>1</v>
      </c>
      <c r="F1093">
        <v>1</v>
      </c>
      <c r="G1093">
        <v>1</v>
      </c>
      <c r="H1093">
        <v>2</v>
      </c>
      <c r="I1093" t="s">
        <v>781</v>
      </c>
      <c r="J1093" t="s">
        <v>782</v>
      </c>
      <c r="K1093" t="s">
        <v>783</v>
      </c>
      <c r="L1093">
        <v>1368</v>
      </c>
      <c r="N1093">
        <v>1011</v>
      </c>
      <c r="O1093" t="s">
        <v>633</v>
      </c>
      <c r="P1093" t="s">
        <v>633</v>
      </c>
      <c r="Q1093">
        <v>1</v>
      </c>
      <c r="W1093">
        <v>0</v>
      </c>
      <c r="X1093">
        <v>420715911</v>
      </c>
      <c r="Y1093">
        <v>2.76</v>
      </c>
      <c r="AA1093">
        <v>0</v>
      </c>
      <c r="AB1093">
        <v>3.28</v>
      </c>
      <c r="AC1093">
        <v>0</v>
      </c>
      <c r="AD1093">
        <v>0</v>
      </c>
      <c r="AE1093">
        <v>0</v>
      </c>
      <c r="AF1093">
        <v>3.28</v>
      </c>
      <c r="AG1093">
        <v>0</v>
      </c>
      <c r="AH1093">
        <v>0</v>
      </c>
      <c r="AI1093">
        <v>1</v>
      </c>
      <c r="AJ1093">
        <v>1</v>
      </c>
      <c r="AK1093">
        <v>1</v>
      </c>
      <c r="AL1093">
        <v>1</v>
      </c>
      <c r="AN1093">
        <v>0</v>
      </c>
      <c r="AO1093">
        <v>1</v>
      </c>
      <c r="AP1093">
        <v>1</v>
      </c>
      <c r="AQ1093">
        <v>0</v>
      </c>
      <c r="AR1093">
        <v>0</v>
      </c>
      <c r="AS1093" t="s">
        <v>3</v>
      </c>
      <c r="AT1093">
        <v>2.4</v>
      </c>
      <c r="AU1093" t="s">
        <v>24</v>
      </c>
      <c r="AV1093">
        <v>0</v>
      </c>
      <c r="AW1093">
        <v>2</v>
      </c>
      <c r="AX1093">
        <v>76149545</v>
      </c>
      <c r="AY1093">
        <v>1</v>
      </c>
      <c r="AZ1093">
        <v>0</v>
      </c>
      <c r="BA1093">
        <v>1115</v>
      </c>
      <c r="BB1093">
        <v>0</v>
      </c>
      <c r="BC1093">
        <v>0</v>
      </c>
      <c r="BD1093">
        <v>0</v>
      </c>
      <c r="BE1093">
        <v>0</v>
      </c>
      <c r="BF1093">
        <v>0</v>
      </c>
      <c r="BG1093">
        <v>0</v>
      </c>
      <c r="BH1093">
        <v>0</v>
      </c>
      <c r="BI1093">
        <v>0</v>
      </c>
      <c r="BJ1093">
        <v>0</v>
      </c>
      <c r="BK1093">
        <v>0</v>
      </c>
      <c r="BL1093">
        <v>0</v>
      </c>
      <c r="BM1093">
        <v>0</v>
      </c>
      <c r="BN1093">
        <v>0</v>
      </c>
      <c r="BO1093">
        <v>0</v>
      </c>
      <c r="BP1093">
        <v>0</v>
      </c>
      <c r="BQ1093">
        <v>0</v>
      </c>
      <c r="BR1093">
        <v>0</v>
      </c>
      <c r="BS1093">
        <v>0</v>
      </c>
      <c r="BT1093">
        <v>0</v>
      </c>
      <c r="BU1093">
        <v>0</v>
      </c>
      <c r="BV1093">
        <v>0</v>
      </c>
      <c r="BW1093">
        <v>0</v>
      </c>
      <c r="CX1093">
        <f>Y1093*Source!I396</f>
        <v>4.4711999999999996</v>
      </c>
      <c r="CY1093">
        <f>AB1093</f>
        <v>3.28</v>
      </c>
      <c r="CZ1093">
        <f>AF1093</f>
        <v>3.28</v>
      </c>
      <c r="DA1093">
        <f>AJ1093</f>
        <v>1</v>
      </c>
      <c r="DB1093">
        <f t="shared" si="158"/>
        <v>9.0504999999999995</v>
      </c>
      <c r="DC1093">
        <f t="shared" si="159"/>
        <v>0</v>
      </c>
    </row>
    <row r="1094" spans="1:107" x14ac:dyDescent="0.2">
      <c r="A1094">
        <f>ROW(Source!A396)</f>
        <v>396</v>
      </c>
      <c r="B1094">
        <v>76147894</v>
      </c>
      <c r="C1094">
        <v>76149530</v>
      </c>
      <c r="D1094">
        <v>48977174</v>
      </c>
      <c r="E1094">
        <v>1</v>
      </c>
      <c r="F1094">
        <v>1</v>
      </c>
      <c r="G1094">
        <v>1</v>
      </c>
      <c r="H1094">
        <v>2</v>
      </c>
      <c r="I1094" t="s">
        <v>676</v>
      </c>
      <c r="J1094" t="s">
        <v>677</v>
      </c>
      <c r="K1094" t="s">
        <v>678</v>
      </c>
      <c r="L1094">
        <v>1368</v>
      </c>
      <c r="N1094">
        <v>1011</v>
      </c>
      <c r="O1094" t="s">
        <v>633</v>
      </c>
      <c r="P1094" t="s">
        <v>633</v>
      </c>
      <c r="Q1094">
        <v>1</v>
      </c>
      <c r="W1094">
        <v>0</v>
      </c>
      <c r="X1094">
        <v>82797005</v>
      </c>
      <c r="Y1094">
        <v>0.22999999999999998</v>
      </c>
      <c r="AA1094">
        <v>0</v>
      </c>
      <c r="AB1094">
        <v>87.17</v>
      </c>
      <c r="AC1094">
        <v>11.6</v>
      </c>
      <c r="AD1094">
        <v>0</v>
      </c>
      <c r="AE1094">
        <v>0</v>
      </c>
      <c r="AF1094">
        <v>87.17</v>
      </c>
      <c r="AG1094">
        <v>11.6</v>
      </c>
      <c r="AH1094">
        <v>0</v>
      </c>
      <c r="AI1094">
        <v>1</v>
      </c>
      <c r="AJ1094">
        <v>1</v>
      </c>
      <c r="AK1094">
        <v>1</v>
      </c>
      <c r="AL1094">
        <v>1</v>
      </c>
      <c r="AN1094">
        <v>0</v>
      </c>
      <c r="AO1094">
        <v>1</v>
      </c>
      <c r="AP1094">
        <v>1</v>
      </c>
      <c r="AQ1094">
        <v>0</v>
      </c>
      <c r="AR1094">
        <v>0</v>
      </c>
      <c r="AS1094" t="s">
        <v>3</v>
      </c>
      <c r="AT1094">
        <v>0.2</v>
      </c>
      <c r="AU1094" t="s">
        <v>24</v>
      </c>
      <c r="AV1094">
        <v>0</v>
      </c>
      <c r="AW1094">
        <v>2</v>
      </c>
      <c r="AX1094">
        <v>76149546</v>
      </c>
      <c r="AY1094">
        <v>1</v>
      </c>
      <c r="AZ1094">
        <v>0</v>
      </c>
      <c r="BA1094">
        <v>1116</v>
      </c>
      <c r="BB1094">
        <v>0</v>
      </c>
      <c r="BC1094">
        <v>0</v>
      </c>
      <c r="BD1094">
        <v>0</v>
      </c>
      <c r="BE1094">
        <v>0</v>
      </c>
      <c r="BF1094">
        <v>0</v>
      </c>
      <c r="BG1094">
        <v>0</v>
      </c>
      <c r="BH1094">
        <v>0</v>
      </c>
      <c r="BI1094">
        <v>0</v>
      </c>
      <c r="BJ1094">
        <v>0</v>
      </c>
      <c r="BK1094">
        <v>0</v>
      </c>
      <c r="BL1094">
        <v>0</v>
      </c>
      <c r="BM1094">
        <v>0</v>
      </c>
      <c r="BN1094">
        <v>0</v>
      </c>
      <c r="BO1094">
        <v>0</v>
      </c>
      <c r="BP1094">
        <v>0</v>
      </c>
      <c r="BQ1094">
        <v>0</v>
      </c>
      <c r="BR1094">
        <v>0</v>
      </c>
      <c r="BS1094">
        <v>0</v>
      </c>
      <c r="BT1094">
        <v>0</v>
      </c>
      <c r="BU1094">
        <v>0</v>
      </c>
      <c r="BV1094">
        <v>0</v>
      </c>
      <c r="BW1094">
        <v>0</v>
      </c>
      <c r="CX1094">
        <f>Y1094*Source!I396</f>
        <v>0.37259999999999999</v>
      </c>
      <c r="CY1094">
        <f>AB1094</f>
        <v>87.17</v>
      </c>
      <c r="CZ1094">
        <f>AF1094</f>
        <v>87.17</v>
      </c>
      <c r="DA1094">
        <f>AJ1094</f>
        <v>1</v>
      </c>
      <c r="DB1094">
        <f t="shared" si="158"/>
        <v>20.044499999999999</v>
      </c>
      <c r="DC1094">
        <f t="shared" si="159"/>
        <v>2.6680000000000001</v>
      </c>
    </row>
    <row r="1095" spans="1:107" x14ac:dyDescent="0.2">
      <c r="A1095">
        <f>ROW(Source!A396)</f>
        <v>396</v>
      </c>
      <c r="B1095">
        <v>76147894</v>
      </c>
      <c r="C1095">
        <v>76149530</v>
      </c>
      <c r="D1095">
        <v>48903634</v>
      </c>
      <c r="E1095">
        <v>1</v>
      </c>
      <c r="F1095">
        <v>1</v>
      </c>
      <c r="G1095">
        <v>1</v>
      </c>
      <c r="H1095">
        <v>3</v>
      </c>
      <c r="I1095" t="s">
        <v>679</v>
      </c>
      <c r="J1095" t="s">
        <v>680</v>
      </c>
      <c r="K1095" t="s">
        <v>681</v>
      </c>
      <c r="L1095">
        <v>1308</v>
      </c>
      <c r="N1095">
        <v>1003</v>
      </c>
      <c r="O1095" t="s">
        <v>345</v>
      </c>
      <c r="P1095" t="s">
        <v>345</v>
      </c>
      <c r="Q1095">
        <v>100</v>
      </c>
      <c r="W1095">
        <v>0</v>
      </c>
      <c r="X1095">
        <v>96057515</v>
      </c>
      <c r="Y1095">
        <v>9.5999999999999992E-3</v>
      </c>
      <c r="AA1095">
        <v>120</v>
      </c>
      <c r="AB1095">
        <v>0</v>
      </c>
      <c r="AC1095">
        <v>0</v>
      </c>
      <c r="AD1095">
        <v>0</v>
      </c>
      <c r="AE1095">
        <v>120</v>
      </c>
      <c r="AF1095">
        <v>0</v>
      </c>
      <c r="AG1095">
        <v>0</v>
      </c>
      <c r="AH1095">
        <v>0</v>
      </c>
      <c r="AI1095">
        <v>1</v>
      </c>
      <c r="AJ1095">
        <v>1</v>
      </c>
      <c r="AK1095">
        <v>1</v>
      </c>
      <c r="AL1095">
        <v>1</v>
      </c>
      <c r="AN1095">
        <v>0</v>
      </c>
      <c r="AO1095">
        <v>1</v>
      </c>
      <c r="AP1095">
        <v>0</v>
      </c>
      <c r="AQ1095">
        <v>0</v>
      </c>
      <c r="AR1095">
        <v>0</v>
      </c>
      <c r="AS1095" t="s">
        <v>3</v>
      </c>
      <c r="AT1095">
        <v>9.5999999999999992E-3</v>
      </c>
      <c r="AU1095" t="s">
        <v>3</v>
      </c>
      <c r="AV1095">
        <v>0</v>
      </c>
      <c r="AW1095">
        <v>2</v>
      </c>
      <c r="AX1095">
        <v>76149547</v>
      </c>
      <c r="AY1095">
        <v>1</v>
      </c>
      <c r="AZ1095">
        <v>0</v>
      </c>
      <c r="BA1095">
        <v>1117</v>
      </c>
      <c r="BB1095">
        <v>0</v>
      </c>
      <c r="BC1095">
        <v>0</v>
      </c>
      <c r="BD1095">
        <v>0</v>
      </c>
      <c r="BE1095">
        <v>0</v>
      </c>
      <c r="BF1095">
        <v>0</v>
      </c>
      <c r="BG1095">
        <v>0</v>
      </c>
      <c r="BH1095">
        <v>0</v>
      </c>
      <c r="BI1095">
        <v>0</v>
      </c>
      <c r="BJ1095">
        <v>0</v>
      </c>
      <c r="BK1095">
        <v>0</v>
      </c>
      <c r="BL1095">
        <v>0</v>
      </c>
      <c r="BM1095">
        <v>0</v>
      </c>
      <c r="BN1095">
        <v>0</v>
      </c>
      <c r="BO1095">
        <v>0</v>
      </c>
      <c r="BP1095">
        <v>0</v>
      </c>
      <c r="BQ1095">
        <v>0</v>
      </c>
      <c r="BR1095">
        <v>0</v>
      </c>
      <c r="BS1095">
        <v>0</v>
      </c>
      <c r="BT1095">
        <v>0</v>
      </c>
      <c r="BU1095">
        <v>0</v>
      </c>
      <c r="BV1095">
        <v>0</v>
      </c>
      <c r="BW1095">
        <v>0</v>
      </c>
      <c r="CX1095">
        <f>Y1095*Source!I396</f>
        <v>1.5552E-2</v>
      </c>
      <c r="CY1095">
        <f>AA1095</f>
        <v>120</v>
      </c>
      <c r="CZ1095">
        <f>AE1095</f>
        <v>120</v>
      </c>
      <c r="DA1095">
        <f>AI1095</f>
        <v>1</v>
      </c>
      <c r="DB1095">
        <f>ROUND(ROUND(AT1095*CZ1095,2),6)</f>
        <v>1.1499999999999999</v>
      </c>
      <c r="DC1095">
        <f>ROUND(ROUND(AT1095*AG1095,2),6)</f>
        <v>0</v>
      </c>
    </row>
    <row r="1096" spans="1:107" x14ac:dyDescent="0.2">
      <c r="A1096">
        <f>ROW(Source!A396)</f>
        <v>396</v>
      </c>
      <c r="B1096">
        <v>76147894</v>
      </c>
      <c r="C1096">
        <v>76149530</v>
      </c>
      <c r="D1096">
        <v>48915251</v>
      </c>
      <c r="E1096">
        <v>1</v>
      </c>
      <c r="F1096">
        <v>1</v>
      </c>
      <c r="G1096">
        <v>1</v>
      </c>
      <c r="H1096">
        <v>3</v>
      </c>
      <c r="I1096" t="s">
        <v>682</v>
      </c>
      <c r="J1096" t="s">
        <v>683</v>
      </c>
      <c r="K1096" t="s">
        <v>684</v>
      </c>
      <c r="L1096">
        <v>1348</v>
      </c>
      <c r="N1096">
        <v>1009</v>
      </c>
      <c r="O1096" t="s">
        <v>362</v>
      </c>
      <c r="P1096" t="s">
        <v>362</v>
      </c>
      <c r="Q1096">
        <v>1000</v>
      </c>
      <c r="W1096">
        <v>0</v>
      </c>
      <c r="X1096">
        <v>-1424823927</v>
      </c>
      <c r="Y1096">
        <v>6.0000000000000002E-5</v>
      </c>
      <c r="AA1096">
        <v>7826.9</v>
      </c>
      <c r="AB1096">
        <v>0</v>
      </c>
      <c r="AC1096">
        <v>0</v>
      </c>
      <c r="AD1096">
        <v>0</v>
      </c>
      <c r="AE1096">
        <v>7826.9</v>
      </c>
      <c r="AF1096">
        <v>0</v>
      </c>
      <c r="AG1096">
        <v>0</v>
      </c>
      <c r="AH1096">
        <v>0</v>
      </c>
      <c r="AI1096">
        <v>1</v>
      </c>
      <c r="AJ1096">
        <v>1</v>
      </c>
      <c r="AK1096">
        <v>1</v>
      </c>
      <c r="AL1096">
        <v>1</v>
      </c>
      <c r="AN1096">
        <v>0</v>
      </c>
      <c r="AO1096">
        <v>1</v>
      </c>
      <c r="AP1096">
        <v>0</v>
      </c>
      <c r="AQ1096">
        <v>0</v>
      </c>
      <c r="AR1096">
        <v>0</v>
      </c>
      <c r="AS1096" t="s">
        <v>3</v>
      </c>
      <c r="AT1096">
        <v>6.0000000000000002E-5</v>
      </c>
      <c r="AU1096" t="s">
        <v>3</v>
      </c>
      <c r="AV1096">
        <v>0</v>
      </c>
      <c r="AW1096">
        <v>2</v>
      </c>
      <c r="AX1096">
        <v>76149548</v>
      </c>
      <c r="AY1096">
        <v>1</v>
      </c>
      <c r="AZ1096">
        <v>0</v>
      </c>
      <c r="BA1096">
        <v>1118</v>
      </c>
      <c r="BB1096">
        <v>0</v>
      </c>
      <c r="BC1096">
        <v>0</v>
      </c>
      <c r="BD1096">
        <v>0</v>
      </c>
      <c r="BE1096">
        <v>0</v>
      </c>
      <c r="BF1096">
        <v>0</v>
      </c>
      <c r="BG1096">
        <v>0</v>
      </c>
      <c r="BH1096">
        <v>0</v>
      </c>
      <c r="BI1096">
        <v>0</v>
      </c>
      <c r="BJ1096">
        <v>0</v>
      </c>
      <c r="BK1096">
        <v>0</v>
      </c>
      <c r="BL1096">
        <v>0</v>
      </c>
      <c r="BM1096">
        <v>0</v>
      </c>
      <c r="BN1096">
        <v>0</v>
      </c>
      <c r="BO1096">
        <v>0</v>
      </c>
      <c r="BP1096">
        <v>0</v>
      </c>
      <c r="BQ1096">
        <v>0</v>
      </c>
      <c r="BR1096">
        <v>0</v>
      </c>
      <c r="BS1096">
        <v>0</v>
      </c>
      <c r="BT1096">
        <v>0</v>
      </c>
      <c r="BU1096">
        <v>0</v>
      </c>
      <c r="BV1096">
        <v>0</v>
      </c>
      <c r="BW1096">
        <v>0</v>
      </c>
      <c r="CX1096">
        <f>Y1096*Source!I396</f>
        <v>9.7200000000000004E-5</v>
      </c>
      <c r="CY1096">
        <f>AA1096</f>
        <v>7826.9</v>
      </c>
      <c r="CZ1096">
        <f>AE1096</f>
        <v>7826.9</v>
      </c>
      <c r="DA1096">
        <f>AI1096</f>
        <v>1</v>
      </c>
      <c r="DB1096">
        <f>ROUND(ROUND(AT1096*CZ1096,2),6)</f>
        <v>0.47</v>
      </c>
      <c r="DC1096">
        <f>ROUND(ROUND(AT1096*AG1096,2),6)</f>
        <v>0</v>
      </c>
    </row>
    <row r="1097" spans="1:107" x14ac:dyDescent="0.2">
      <c r="A1097">
        <f>ROW(Source!A396)</f>
        <v>396</v>
      </c>
      <c r="B1097">
        <v>76147894</v>
      </c>
      <c r="C1097">
        <v>76149530</v>
      </c>
      <c r="D1097">
        <v>48958748</v>
      </c>
      <c r="E1097">
        <v>1</v>
      </c>
      <c r="F1097">
        <v>1</v>
      </c>
      <c r="G1097">
        <v>1</v>
      </c>
      <c r="H1097">
        <v>3</v>
      </c>
      <c r="I1097" t="s">
        <v>685</v>
      </c>
      <c r="J1097" t="s">
        <v>686</v>
      </c>
      <c r="K1097" t="s">
        <v>687</v>
      </c>
      <c r="L1097">
        <v>1346</v>
      </c>
      <c r="N1097">
        <v>1009</v>
      </c>
      <c r="O1097" t="s">
        <v>414</v>
      </c>
      <c r="P1097" t="s">
        <v>414</v>
      </c>
      <c r="Q1097">
        <v>1</v>
      </c>
      <c r="W1097">
        <v>0</v>
      </c>
      <c r="X1097">
        <v>1811248231</v>
      </c>
      <c r="Y1097">
        <v>0.5</v>
      </c>
      <c r="AA1097">
        <v>68.05</v>
      </c>
      <c r="AB1097">
        <v>0</v>
      </c>
      <c r="AC1097">
        <v>0</v>
      </c>
      <c r="AD1097">
        <v>0</v>
      </c>
      <c r="AE1097">
        <v>68.05</v>
      </c>
      <c r="AF1097">
        <v>0</v>
      </c>
      <c r="AG1097">
        <v>0</v>
      </c>
      <c r="AH1097">
        <v>0</v>
      </c>
      <c r="AI1097">
        <v>1</v>
      </c>
      <c r="AJ1097">
        <v>1</v>
      </c>
      <c r="AK1097">
        <v>1</v>
      </c>
      <c r="AL1097">
        <v>1</v>
      </c>
      <c r="AN1097">
        <v>0</v>
      </c>
      <c r="AO1097">
        <v>1</v>
      </c>
      <c r="AP1097">
        <v>0</v>
      </c>
      <c r="AQ1097">
        <v>0</v>
      </c>
      <c r="AR1097">
        <v>0</v>
      </c>
      <c r="AS1097" t="s">
        <v>3</v>
      </c>
      <c r="AT1097">
        <v>0.5</v>
      </c>
      <c r="AU1097" t="s">
        <v>3</v>
      </c>
      <c r="AV1097">
        <v>0</v>
      </c>
      <c r="AW1097">
        <v>2</v>
      </c>
      <c r="AX1097">
        <v>76149549</v>
      </c>
      <c r="AY1097">
        <v>1</v>
      </c>
      <c r="AZ1097">
        <v>0</v>
      </c>
      <c r="BA1097">
        <v>1119</v>
      </c>
      <c r="BB1097">
        <v>0</v>
      </c>
      <c r="BC1097">
        <v>0</v>
      </c>
      <c r="BD1097">
        <v>0</v>
      </c>
      <c r="BE1097">
        <v>0</v>
      </c>
      <c r="BF1097">
        <v>0</v>
      </c>
      <c r="BG1097">
        <v>0</v>
      </c>
      <c r="BH1097">
        <v>0</v>
      </c>
      <c r="BI1097">
        <v>0</v>
      </c>
      <c r="BJ1097">
        <v>0</v>
      </c>
      <c r="BK1097">
        <v>0</v>
      </c>
      <c r="BL1097">
        <v>0</v>
      </c>
      <c r="BM1097">
        <v>0</v>
      </c>
      <c r="BN1097">
        <v>0</v>
      </c>
      <c r="BO1097">
        <v>0</v>
      </c>
      <c r="BP1097">
        <v>0</v>
      </c>
      <c r="BQ1097">
        <v>0</v>
      </c>
      <c r="BR1097">
        <v>0</v>
      </c>
      <c r="BS1097">
        <v>0</v>
      </c>
      <c r="BT1097">
        <v>0</v>
      </c>
      <c r="BU1097">
        <v>0</v>
      </c>
      <c r="BV1097">
        <v>0</v>
      </c>
      <c r="BW1097">
        <v>0</v>
      </c>
      <c r="CX1097">
        <f>Y1097*Source!I396</f>
        <v>0.81</v>
      </c>
      <c r="CY1097">
        <f>AA1097</f>
        <v>68.05</v>
      </c>
      <c r="CZ1097">
        <f>AE1097</f>
        <v>68.05</v>
      </c>
      <c r="DA1097">
        <f>AI1097</f>
        <v>1</v>
      </c>
      <c r="DB1097">
        <f>ROUND(ROUND(AT1097*CZ1097,2),6)</f>
        <v>34.03</v>
      </c>
      <c r="DC1097">
        <f>ROUND(ROUND(AT1097*AG1097,2),6)</f>
        <v>0</v>
      </c>
    </row>
    <row r="1098" spans="1:107" x14ac:dyDescent="0.2">
      <c r="A1098">
        <f>ROW(Source!A396)</f>
        <v>396</v>
      </c>
      <c r="B1098">
        <v>76147894</v>
      </c>
      <c r="C1098">
        <v>76149530</v>
      </c>
      <c r="D1098">
        <v>48974791</v>
      </c>
      <c r="E1098">
        <v>1</v>
      </c>
      <c r="F1098">
        <v>1</v>
      </c>
      <c r="G1098">
        <v>1</v>
      </c>
      <c r="H1098">
        <v>3</v>
      </c>
      <c r="I1098" t="s">
        <v>658</v>
      </c>
      <c r="J1098" t="s">
        <v>659</v>
      </c>
      <c r="K1098" t="s">
        <v>660</v>
      </c>
      <c r="L1098">
        <v>1374</v>
      </c>
      <c r="N1098">
        <v>1013</v>
      </c>
      <c r="O1098" t="s">
        <v>661</v>
      </c>
      <c r="P1098" t="s">
        <v>661</v>
      </c>
      <c r="Q1098">
        <v>1</v>
      </c>
      <c r="W1098">
        <v>0</v>
      </c>
      <c r="X1098">
        <v>-1347562341</v>
      </c>
      <c r="Y1098">
        <v>1.91</v>
      </c>
      <c r="AA1098">
        <v>1</v>
      </c>
      <c r="AB1098">
        <v>0</v>
      </c>
      <c r="AC1098">
        <v>0</v>
      </c>
      <c r="AD1098">
        <v>0</v>
      </c>
      <c r="AE1098">
        <v>1</v>
      </c>
      <c r="AF1098">
        <v>0</v>
      </c>
      <c r="AG1098">
        <v>0</v>
      </c>
      <c r="AH1098">
        <v>0</v>
      </c>
      <c r="AI1098">
        <v>1</v>
      </c>
      <c r="AJ1098">
        <v>1</v>
      </c>
      <c r="AK1098">
        <v>1</v>
      </c>
      <c r="AL1098">
        <v>1</v>
      </c>
      <c r="AN1098">
        <v>0</v>
      </c>
      <c r="AO1098">
        <v>1</v>
      </c>
      <c r="AP1098">
        <v>0</v>
      </c>
      <c r="AQ1098">
        <v>0</v>
      </c>
      <c r="AR1098">
        <v>0</v>
      </c>
      <c r="AS1098" t="s">
        <v>3</v>
      </c>
      <c r="AT1098">
        <v>1.91</v>
      </c>
      <c r="AU1098" t="s">
        <v>3</v>
      </c>
      <c r="AV1098">
        <v>0</v>
      </c>
      <c r="AW1098">
        <v>2</v>
      </c>
      <c r="AX1098">
        <v>76149550</v>
      </c>
      <c r="AY1098">
        <v>1</v>
      </c>
      <c r="AZ1098">
        <v>0</v>
      </c>
      <c r="BA1098">
        <v>1120</v>
      </c>
      <c r="BB1098">
        <v>0</v>
      </c>
      <c r="BC1098">
        <v>0</v>
      </c>
      <c r="BD1098">
        <v>0</v>
      </c>
      <c r="BE1098">
        <v>0</v>
      </c>
      <c r="BF1098">
        <v>0</v>
      </c>
      <c r="BG1098">
        <v>0</v>
      </c>
      <c r="BH1098">
        <v>0</v>
      </c>
      <c r="BI1098">
        <v>0</v>
      </c>
      <c r="BJ1098">
        <v>0</v>
      </c>
      <c r="BK1098">
        <v>0</v>
      </c>
      <c r="BL1098">
        <v>0</v>
      </c>
      <c r="BM1098">
        <v>0</v>
      </c>
      <c r="BN1098">
        <v>0</v>
      </c>
      <c r="BO1098">
        <v>0</v>
      </c>
      <c r="BP1098">
        <v>0</v>
      </c>
      <c r="BQ1098">
        <v>0</v>
      </c>
      <c r="BR1098">
        <v>0</v>
      </c>
      <c r="BS1098">
        <v>0</v>
      </c>
      <c r="BT1098">
        <v>0</v>
      </c>
      <c r="BU1098">
        <v>0</v>
      </c>
      <c r="BV1098">
        <v>0</v>
      </c>
      <c r="BW1098">
        <v>0</v>
      </c>
      <c r="CX1098">
        <f>Y1098*Source!I396</f>
        <v>3.0942000000000003</v>
      </c>
      <c r="CY1098">
        <f>AA1098</f>
        <v>1</v>
      </c>
      <c r="CZ1098">
        <f>AE1098</f>
        <v>1</v>
      </c>
      <c r="DA1098">
        <f>AI1098</f>
        <v>1</v>
      </c>
      <c r="DB1098">
        <f>ROUND(ROUND(AT1098*CZ1098,2),6)</f>
        <v>1.91</v>
      </c>
      <c r="DC1098">
        <f>ROUND(ROUND(AT1098*AG1098,2),6)</f>
        <v>0</v>
      </c>
    </row>
    <row r="1099" spans="1:107" x14ac:dyDescent="0.2">
      <c r="A1099">
        <f>ROW(Source!A401)</f>
        <v>401</v>
      </c>
      <c r="B1099">
        <v>76147896</v>
      </c>
      <c r="C1099">
        <v>76149553</v>
      </c>
      <c r="D1099">
        <v>42331666</v>
      </c>
      <c r="E1099">
        <v>1</v>
      </c>
      <c r="F1099">
        <v>1</v>
      </c>
      <c r="G1099">
        <v>1</v>
      </c>
      <c r="H1099">
        <v>1</v>
      </c>
      <c r="I1099" t="s">
        <v>647</v>
      </c>
      <c r="J1099" t="s">
        <v>3</v>
      </c>
      <c r="K1099" t="s">
        <v>648</v>
      </c>
      <c r="L1099">
        <v>1369</v>
      </c>
      <c r="N1099">
        <v>1013</v>
      </c>
      <c r="O1099" t="s">
        <v>623</v>
      </c>
      <c r="P1099" t="s">
        <v>623</v>
      </c>
      <c r="Q1099">
        <v>1</v>
      </c>
      <c r="W1099">
        <v>0</v>
      </c>
      <c r="X1099">
        <v>-908094922</v>
      </c>
      <c r="Y1099">
        <v>3.1463999999999994</v>
      </c>
      <c r="AA1099">
        <v>0</v>
      </c>
      <c r="AB1099">
        <v>0</v>
      </c>
      <c r="AC1099">
        <v>0</v>
      </c>
      <c r="AD1099">
        <v>10.06</v>
      </c>
      <c r="AE1099">
        <v>0</v>
      </c>
      <c r="AF1099">
        <v>0</v>
      </c>
      <c r="AG1099">
        <v>0</v>
      </c>
      <c r="AH1099">
        <v>10.06</v>
      </c>
      <c r="AI1099">
        <v>1</v>
      </c>
      <c r="AJ1099">
        <v>1</v>
      </c>
      <c r="AK1099">
        <v>1</v>
      </c>
      <c r="AL1099">
        <v>1</v>
      </c>
      <c r="AN1099">
        <v>0</v>
      </c>
      <c r="AO1099">
        <v>1</v>
      </c>
      <c r="AP1099">
        <v>1</v>
      </c>
      <c r="AQ1099">
        <v>0</v>
      </c>
      <c r="AR1099">
        <v>0</v>
      </c>
      <c r="AS1099" t="s">
        <v>3</v>
      </c>
      <c r="AT1099">
        <v>2.2799999999999998</v>
      </c>
      <c r="AU1099" t="s">
        <v>286</v>
      </c>
      <c r="AV1099">
        <v>1</v>
      </c>
      <c r="AW1099">
        <v>2</v>
      </c>
      <c r="AX1099">
        <v>76149559</v>
      </c>
      <c r="AY1099">
        <v>1</v>
      </c>
      <c r="AZ1099">
        <v>0</v>
      </c>
      <c r="BA1099">
        <v>1121</v>
      </c>
      <c r="BB1099">
        <v>0</v>
      </c>
      <c r="BC1099">
        <v>0</v>
      </c>
      <c r="BD1099">
        <v>0</v>
      </c>
      <c r="BE1099">
        <v>0</v>
      </c>
      <c r="BF1099">
        <v>0</v>
      </c>
      <c r="BG1099">
        <v>0</v>
      </c>
      <c r="BH1099">
        <v>0</v>
      </c>
      <c r="BI1099">
        <v>0</v>
      </c>
      <c r="BJ1099">
        <v>0</v>
      </c>
      <c r="BK1099">
        <v>0</v>
      </c>
      <c r="BL1099">
        <v>0</v>
      </c>
      <c r="BM1099">
        <v>0</v>
      </c>
      <c r="BN1099">
        <v>0</v>
      </c>
      <c r="BO1099">
        <v>0</v>
      </c>
      <c r="BP1099">
        <v>0</v>
      </c>
      <c r="BQ1099">
        <v>0</v>
      </c>
      <c r="BR1099">
        <v>0</v>
      </c>
      <c r="BS1099">
        <v>0</v>
      </c>
      <c r="BT1099">
        <v>0</v>
      </c>
      <c r="BU1099">
        <v>0</v>
      </c>
      <c r="BV1099">
        <v>0</v>
      </c>
      <c r="BW1099">
        <v>0</v>
      </c>
      <c r="CX1099">
        <f>Y1099*Source!I401</f>
        <v>6.2927999999999988</v>
      </c>
      <c r="CY1099">
        <f>AD1099</f>
        <v>10.06</v>
      </c>
      <c r="CZ1099">
        <f>AH1099</f>
        <v>10.06</v>
      </c>
      <c r="DA1099">
        <f>AL1099</f>
        <v>1</v>
      </c>
      <c r="DB1099">
        <f>ROUND((ROUND(AT1099*CZ1099,2)*1.2*1.15),6)</f>
        <v>31.6572</v>
      </c>
      <c r="DC1099">
        <f>ROUND((ROUND(AT1099*AG1099,2)*1.2*1.15),6)</f>
        <v>0</v>
      </c>
    </row>
    <row r="1100" spans="1:107" x14ac:dyDescent="0.2">
      <c r="A1100">
        <f>ROW(Source!A401)</f>
        <v>401</v>
      </c>
      <c r="B1100">
        <v>76147896</v>
      </c>
      <c r="C1100">
        <v>76149553</v>
      </c>
      <c r="D1100">
        <v>48903162</v>
      </c>
      <c r="E1100">
        <v>1</v>
      </c>
      <c r="F1100">
        <v>1</v>
      </c>
      <c r="G1100">
        <v>1</v>
      </c>
      <c r="H1100">
        <v>3</v>
      </c>
      <c r="I1100" t="s">
        <v>831</v>
      </c>
      <c r="J1100" t="s">
        <v>832</v>
      </c>
      <c r="K1100" t="s">
        <v>833</v>
      </c>
      <c r="L1100">
        <v>1348</v>
      </c>
      <c r="N1100">
        <v>1009</v>
      </c>
      <c r="O1100" t="s">
        <v>362</v>
      </c>
      <c r="P1100" t="s">
        <v>362</v>
      </c>
      <c r="Q1100">
        <v>1000</v>
      </c>
      <c r="W1100">
        <v>0</v>
      </c>
      <c r="X1100">
        <v>-1043791108</v>
      </c>
      <c r="Y1100">
        <v>9.0000000000000006E-5</v>
      </c>
      <c r="AA1100">
        <v>22533</v>
      </c>
      <c r="AB1100">
        <v>0</v>
      </c>
      <c r="AC1100">
        <v>0</v>
      </c>
      <c r="AD1100">
        <v>0</v>
      </c>
      <c r="AE1100">
        <v>22533</v>
      </c>
      <c r="AF1100">
        <v>0</v>
      </c>
      <c r="AG1100">
        <v>0</v>
      </c>
      <c r="AH1100">
        <v>0</v>
      </c>
      <c r="AI1100">
        <v>1</v>
      </c>
      <c r="AJ1100">
        <v>1</v>
      </c>
      <c r="AK1100">
        <v>1</v>
      </c>
      <c r="AL1100">
        <v>1</v>
      </c>
      <c r="AN1100">
        <v>0</v>
      </c>
      <c r="AO1100">
        <v>1</v>
      </c>
      <c r="AP1100">
        <v>0</v>
      </c>
      <c r="AQ1100">
        <v>0</v>
      </c>
      <c r="AR1100">
        <v>0</v>
      </c>
      <c r="AS1100" t="s">
        <v>3</v>
      </c>
      <c r="AT1100">
        <v>9.0000000000000006E-5</v>
      </c>
      <c r="AU1100" t="s">
        <v>3</v>
      </c>
      <c r="AV1100">
        <v>0</v>
      </c>
      <c r="AW1100">
        <v>2</v>
      </c>
      <c r="AX1100">
        <v>76149560</v>
      </c>
      <c r="AY1100">
        <v>1</v>
      </c>
      <c r="AZ1100">
        <v>0</v>
      </c>
      <c r="BA1100">
        <v>1122</v>
      </c>
      <c r="BB1100">
        <v>0</v>
      </c>
      <c r="BC1100">
        <v>0</v>
      </c>
      <c r="BD1100">
        <v>0</v>
      </c>
      <c r="BE1100">
        <v>0</v>
      </c>
      <c r="BF1100">
        <v>0</v>
      </c>
      <c r="BG1100">
        <v>0</v>
      </c>
      <c r="BH1100">
        <v>0</v>
      </c>
      <c r="BI1100">
        <v>0</v>
      </c>
      <c r="BJ1100">
        <v>0</v>
      </c>
      <c r="BK1100">
        <v>0</v>
      </c>
      <c r="BL1100">
        <v>0</v>
      </c>
      <c r="BM1100">
        <v>0</v>
      </c>
      <c r="BN1100">
        <v>0</v>
      </c>
      <c r="BO1100">
        <v>0</v>
      </c>
      <c r="BP1100">
        <v>0</v>
      </c>
      <c r="BQ1100">
        <v>0</v>
      </c>
      <c r="BR1100">
        <v>0</v>
      </c>
      <c r="BS1100">
        <v>0</v>
      </c>
      <c r="BT1100">
        <v>0</v>
      </c>
      <c r="BU1100">
        <v>0</v>
      </c>
      <c r="BV1100">
        <v>0</v>
      </c>
      <c r="BW1100">
        <v>0</v>
      </c>
      <c r="CX1100">
        <f>Y1100*Source!I401</f>
        <v>1.8000000000000001E-4</v>
      </c>
      <c r="CY1100">
        <f>AA1100</f>
        <v>22533</v>
      </c>
      <c r="CZ1100">
        <f>AE1100</f>
        <v>22533</v>
      </c>
      <c r="DA1100">
        <f>AI1100</f>
        <v>1</v>
      </c>
      <c r="DB1100">
        <f>ROUND(ROUND(AT1100*CZ1100,2),6)</f>
        <v>2.0299999999999998</v>
      </c>
      <c r="DC1100">
        <f>ROUND(ROUND(AT1100*AG1100,2),6)</f>
        <v>0</v>
      </c>
    </row>
    <row r="1101" spans="1:107" x14ac:dyDescent="0.2">
      <c r="A1101">
        <f>ROW(Source!A401)</f>
        <v>401</v>
      </c>
      <c r="B1101">
        <v>76147896</v>
      </c>
      <c r="C1101">
        <v>76149553</v>
      </c>
      <c r="D1101">
        <v>48903406</v>
      </c>
      <c r="E1101">
        <v>1</v>
      </c>
      <c r="F1101">
        <v>1</v>
      </c>
      <c r="G1101">
        <v>1</v>
      </c>
      <c r="H1101">
        <v>3</v>
      </c>
      <c r="I1101" t="s">
        <v>837</v>
      </c>
      <c r="J1101" t="s">
        <v>838</v>
      </c>
      <c r="K1101" t="s">
        <v>839</v>
      </c>
      <c r="L1101">
        <v>1346</v>
      </c>
      <c r="N1101">
        <v>1009</v>
      </c>
      <c r="O1101" t="s">
        <v>414</v>
      </c>
      <c r="P1101" t="s">
        <v>414</v>
      </c>
      <c r="Q1101">
        <v>1</v>
      </c>
      <c r="W1101">
        <v>0</v>
      </c>
      <c r="X1101">
        <v>-552633677</v>
      </c>
      <c r="Y1101">
        <v>0.06</v>
      </c>
      <c r="AA1101">
        <v>32.6</v>
      </c>
      <c r="AB1101">
        <v>0</v>
      </c>
      <c r="AC1101">
        <v>0</v>
      </c>
      <c r="AD1101">
        <v>0</v>
      </c>
      <c r="AE1101">
        <v>32.6</v>
      </c>
      <c r="AF1101">
        <v>0</v>
      </c>
      <c r="AG1101">
        <v>0</v>
      </c>
      <c r="AH1101">
        <v>0</v>
      </c>
      <c r="AI1101">
        <v>1</v>
      </c>
      <c r="AJ1101">
        <v>1</v>
      </c>
      <c r="AK1101">
        <v>1</v>
      </c>
      <c r="AL1101">
        <v>1</v>
      </c>
      <c r="AN1101">
        <v>0</v>
      </c>
      <c r="AO1101">
        <v>1</v>
      </c>
      <c r="AP1101">
        <v>0</v>
      </c>
      <c r="AQ1101">
        <v>0</v>
      </c>
      <c r="AR1101">
        <v>0</v>
      </c>
      <c r="AS1101" t="s">
        <v>3</v>
      </c>
      <c r="AT1101">
        <v>0.06</v>
      </c>
      <c r="AU1101" t="s">
        <v>3</v>
      </c>
      <c r="AV1101">
        <v>0</v>
      </c>
      <c r="AW1101">
        <v>2</v>
      </c>
      <c r="AX1101">
        <v>76149561</v>
      </c>
      <c r="AY1101">
        <v>1</v>
      </c>
      <c r="AZ1101">
        <v>0</v>
      </c>
      <c r="BA1101">
        <v>1123</v>
      </c>
      <c r="BB1101">
        <v>0</v>
      </c>
      <c r="BC1101">
        <v>0</v>
      </c>
      <c r="BD1101">
        <v>0</v>
      </c>
      <c r="BE1101">
        <v>0</v>
      </c>
      <c r="BF1101">
        <v>0</v>
      </c>
      <c r="BG1101">
        <v>0</v>
      </c>
      <c r="BH1101">
        <v>0</v>
      </c>
      <c r="BI1101">
        <v>0</v>
      </c>
      <c r="BJ1101">
        <v>0</v>
      </c>
      <c r="BK1101">
        <v>0</v>
      </c>
      <c r="BL1101">
        <v>0</v>
      </c>
      <c r="BM1101">
        <v>0</v>
      </c>
      <c r="BN1101">
        <v>0</v>
      </c>
      <c r="BO1101">
        <v>0</v>
      </c>
      <c r="BP1101">
        <v>0</v>
      </c>
      <c r="BQ1101">
        <v>0</v>
      </c>
      <c r="BR1101">
        <v>0</v>
      </c>
      <c r="BS1101">
        <v>0</v>
      </c>
      <c r="BT1101">
        <v>0</v>
      </c>
      <c r="BU1101">
        <v>0</v>
      </c>
      <c r="BV1101">
        <v>0</v>
      </c>
      <c r="BW1101">
        <v>0</v>
      </c>
      <c r="CX1101">
        <f>Y1101*Source!I401</f>
        <v>0.12</v>
      </c>
      <c r="CY1101">
        <f>AA1101</f>
        <v>32.6</v>
      </c>
      <c r="CZ1101">
        <f>AE1101</f>
        <v>32.6</v>
      </c>
      <c r="DA1101">
        <f>AI1101</f>
        <v>1</v>
      </c>
      <c r="DB1101">
        <f>ROUND(ROUND(AT1101*CZ1101,2),6)</f>
        <v>1.96</v>
      </c>
      <c r="DC1101">
        <f>ROUND(ROUND(AT1101*AG1101,2),6)</f>
        <v>0</v>
      </c>
    </row>
    <row r="1102" spans="1:107" x14ac:dyDescent="0.2">
      <c r="A1102">
        <f>ROW(Source!A401)</f>
        <v>401</v>
      </c>
      <c r="B1102">
        <v>76147896</v>
      </c>
      <c r="C1102">
        <v>76149553</v>
      </c>
      <c r="D1102">
        <v>48908482</v>
      </c>
      <c r="E1102">
        <v>1</v>
      </c>
      <c r="F1102">
        <v>1</v>
      </c>
      <c r="G1102">
        <v>1</v>
      </c>
      <c r="H1102">
        <v>3</v>
      </c>
      <c r="I1102" t="s">
        <v>840</v>
      </c>
      <c r="J1102" t="s">
        <v>841</v>
      </c>
      <c r="K1102" t="s">
        <v>842</v>
      </c>
      <c r="L1102">
        <v>1339</v>
      </c>
      <c r="N1102">
        <v>1007</v>
      </c>
      <c r="O1102" t="s">
        <v>643</v>
      </c>
      <c r="P1102" t="s">
        <v>643</v>
      </c>
      <c r="Q1102">
        <v>1</v>
      </c>
      <c r="W1102">
        <v>0</v>
      </c>
      <c r="X1102">
        <v>-206074256</v>
      </c>
      <c r="Y1102">
        <v>5.5999999999999999E-3</v>
      </c>
      <c r="AA1102">
        <v>1414.5</v>
      </c>
      <c r="AB1102">
        <v>0</v>
      </c>
      <c r="AC1102">
        <v>0</v>
      </c>
      <c r="AD1102">
        <v>0</v>
      </c>
      <c r="AE1102">
        <v>1414.5</v>
      </c>
      <c r="AF1102">
        <v>0</v>
      </c>
      <c r="AG1102">
        <v>0</v>
      </c>
      <c r="AH1102">
        <v>0</v>
      </c>
      <c r="AI1102">
        <v>1</v>
      </c>
      <c r="AJ1102">
        <v>1</v>
      </c>
      <c r="AK1102">
        <v>1</v>
      </c>
      <c r="AL1102">
        <v>1</v>
      </c>
      <c r="AN1102">
        <v>0</v>
      </c>
      <c r="AO1102">
        <v>1</v>
      </c>
      <c r="AP1102">
        <v>0</v>
      </c>
      <c r="AQ1102">
        <v>0</v>
      </c>
      <c r="AR1102">
        <v>0</v>
      </c>
      <c r="AS1102" t="s">
        <v>3</v>
      </c>
      <c r="AT1102">
        <v>5.5999999999999999E-3</v>
      </c>
      <c r="AU1102" t="s">
        <v>3</v>
      </c>
      <c r="AV1102">
        <v>0</v>
      </c>
      <c r="AW1102">
        <v>2</v>
      </c>
      <c r="AX1102">
        <v>76149562</v>
      </c>
      <c r="AY1102">
        <v>1</v>
      </c>
      <c r="AZ1102">
        <v>0</v>
      </c>
      <c r="BA1102">
        <v>1124</v>
      </c>
      <c r="BB1102">
        <v>0</v>
      </c>
      <c r="BC1102">
        <v>0</v>
      </c>
      <c r="BD1102">
        <v>0</v>
      </c>
      <c r="BE1102">
        <v>0</v>
      </c>
      <c r="BF1102">
        <v>0</v>
      </c>
      <c r="BG1102">
        <v>0</v>
      </c>
      <c r="BH1102">
        <v>0</v>
      </c>
      <c r="BI1102">
        <v>0</v>
      </c>
      <c r="BJ1102">
        <v>0</v>
      </c>
      <c r="BK1102">
        <v>0</v>
      </c>
      <c r="BL1102">
        <v>0</v>
      </c>
      <c r="BM1102">
        <v>0</v>
      </c>
      <c r="BN1102">
        <v>0</v>
      </c>
      <c r="BO1102">
        <v>0</v>
      </c>
      <c r="BP1102">
        <v>0</v>
      </c>
      <c r="BQ1102">
        <v>0</v>
      </c>
      <c r="BR1102">
        <v>0</v>
      </c>
      <c r="BS1102">
        <v>0</v>
      </c>
      <c r="BT1102">
        <v>0</v>
      </c>
      <c r="BU1102">
        <v>0</v>
      </c>
      <c r="BV1102">
        <v>0</v>
      </c>
      <c r="BW1102">
        <v>0</v>
      </c>
      <c r="CX1102">
        <f>Y1102*Source!I401</f>
        <v>1.12E-2</v>
      </c>
      <c r="CY1102">
        <f>AA1102</f>
        <v>1414.5</v>
      </c>
      <c r="CZ1102">
        <f>AE1102</f>
        <v>1414.5</v>
      </c>
      <c r="DA1102">
        <f>AI1102</f>
        <v>1</v>
      </c>
      <c r="DB1102">
        <f>ROUND(ROUND(AT1102*CZ1102,2),6)</f>
        <v>7.92</v>
      </c>
      <c r="DC1102">
        <f>ROUND(ROUND(AT1102*AG1102,2),6)</f>
        <v>0</v>
      </c>
    </row>
    <row r="1103" spans="1:107" x14ac:dyDescent="0.2">
      <c r="A1103">
        <f>ROW(Source!A401)</f>
        <v>401</v>
      </c>
      <c r="B1103">
        <v>76147896</v>
      </c>
      <c r="C1103">
        <v>76149553</v>
      </c>
      <c r="D1103">
        <v>48974791</v>
      </c>
      <c r="E1103">
        <v>1</v>
      </c>
      <c r="F1103">
        <v>1</v>
      </c>
      <c r="G1103">
        <v>1</v>
      </c>
      <c r="H1103">
        <v>3</v>
      </c>
      <c r="I1103" t="s">
        <v>658</v>
      </c>
      <c r="J1103" t="s">
        <v>659</v>
      </c>
      <c r="K1103" t="s">
        <v>660</v>
      </c>
      <c r="L1103">
        <v>1374</v>
      </c>
      <c r="N1103">
        <v>1013</v>
      </c>
      <c r="O1103" t="s">
        <v>661</v>
      </c>
      <c r="P1103" t="s">
        <v>661</v>
      </c>
      <c r="Q1103">
        <v>1</v>
      </c>
      <c r="W1103">
        <v>0</v>
      </c>
      <c r="X1103">
        <v>-1347562341</v>
      </c>
      <c r="Y1103">
        <v>0.46</v>
      </c>
      <c r="AA1103">
        <v>1</v>
      </c>
      <c r="AB1103">
        <v>0</v>
      </c>
      <c r="AC1103">
        <v>0</v>
      </c>
      <c r="AD1103">
        <v>0</v>
      </c>
      <c r="AE1103">
        <v>1</v>
      </c>
      <c r="AF1103">
        <v>0</v>
      </c>
      <c r="AG1103">
        <v>0</v>
      </c>
      <c r="AH1103">
        <v>0</v>
      </c>
      <c r="AI1103">
        <v>1</v>
      </c>
      <c r="AJ1103">
        <v>1</v>
      </c>
      <c r="AK1103">
        <v>1</v>
      </c>
      <c r="AL1103">
        <v>1</v>
      </c>
      <c r="AN1103">
        <v>0</v>
      </c>
      <c r="AO1103">
        <v>1</v>
      </c>
      <c r="AP1103">
        <v>0</v>
      </c>
      <c r="AQ1103">
        <v>0</v>
      </c>
      <c r="AR1103">
        <v>0</v>
      </c>
      <c r="AS1103" t="s">
        <v>3</v>
      </c>
      <c r="AT1103">
        <v>0.46</v>
      </c>
      <c r="AU1103" t="s">
        <v>3</v>
      </c>
      <c r="AV1103">
        <v>0</v>
      </c>
      <c r="AW1103">
        <v>2</v>
      </c>
      <c r="AX1103">
        <v>76149563</v>
      </c>
      <c r="AY1103">
        <v>1</v>
      </c>
      <c r="AZ1103">
        <v>0</v>
      </c>
      <c r="BA1103">
        <v>1125</v>
      </c>
      <c r="BB1103">
        <v>0</v>
      </c>
      <c r="BC1103">
        <v>0</v>
      </c>
      <c r="BD1103">
        <v>0</v>
      </c>
      <c r="BE1103">
        <v>0</v>
      </c>
      <c r="BF1103">
        <v>0</v>
      </c>
      <c r="BG1103">
        <v>0</v>
      </c>
      <c r="BH1103">
        <v>0</v>
      </c>
      <c r="BI1103">
        <v>0</v>
      </c>
      <c r="BJ1103">
        <v>0</v>
      </c>
      <c r="BK1103">
        <v>0</v>
      </c>
      <c r="BL1103">
        <v>0</v>
      </c>
      <c r="BM1103">
        <v>0</v>
      </c>
      <c r="BN1103">
        <v>0</v>
      </c>
      <c r="BO1103">
        <v>0</v>
      </c>
      <c r="BP1103">
        <v>0</v>
      </c>
      <c r="BQ1103">
        <v>0</v>
      </c>
      <c r="BR1103">
        <v>0</v>
      </c>
      <c r="BS1103">
        <v>0</v>
      </c>
      <c r="BT1103">
        <v>0</v>
      </c>
      <c r="BU1103">
        <v>0</v>
      </c>
      <c r="BV1103">
        <v>0</v>
      </c>
      <c r="BW1103">
        <v>0</v>
      </c>
      <c r="CX1103">
        <f>Y1103*Source!I401</f>
        <v>0.92</v>
      </c>
      <c r="CY1103">
        <f>AA1103</f>
        <v>1</v>
      </c>
      <c r="CZ1103">
        <f>AE1103</f>
        <v>1</v>
      </c>
      <c r="DA1103">
        <f>AI1103</f>
        <v>1</v>
      </c>
      <c r="DB1103">
        <f>ROUND(ROUND(AT1103*CZ1103,2),6)</f>
        <v>0.46</v>
      </c>
      <c r="DC1103">
        <f>ROUND(ROUND(AT1103*AG1103,2),6)</f>
        <v>0</v>
      </c>
    </row>
    <row r="1104" spans="1:107" x14ac:dyDescent="0.2">
      <c r="A1104">
        <f>ROW(Source!A402)</f>
        <v>402</v>
      </c>
      <c r="B1104">
        <v>76147894</v>
      </c>
      <c r="C1104">
        <v>76149553</v>
      </c>
      <c r="D1104">
        <v>42331666</v>
      </c>
      <c r="E1104">
        <v>1</v>
      </c>
      <c r="F1104">
        <v>1</v>
      </c>
      <c r="G1104">
        <v>1</v>
      </c>
      <c r="H1104">
        <v>1</v>
      </c>
      <c r="I1104" t="s">
        <v>647</v>
      </c>
      <c r="J1104" t="s">
        <v>3</v>
      </c>
      <c r="K1104" t="s">
        <v>648</v>
      </c>
      <c r="L1104">
        <v>1369</v>
      </c>
      <c r="N1104">
        <v>1013</v>
      </c>
      <c r="O1104" t="s">
        <v>623</v>
      </c>
      <c r="P1104" t="s">
        <v>623</v>
      </c>
      <c r="Q1104">
        <v>1</v>
      </c>
      <c r="W1104">
        <v>0</v>
      </c>
      <c r="X1104">
        <v>-908094922</v>
      </c>
      <c r="Y1104">
        <v>3.1463999999999994</v>
      </c>
      <c r="AA1104">
        <v>0</v>
      </c>
      <c r="AB1104">
        <v>0</v>
      </c>
      <c r="AC1104">
        <v>0</v>
      </c>
      <c r="AD1104">
        <v>10.06</v>
      </c>
      <c r="AE1104">
        <v>0</v>
      </c>
      <c r="AF1104">
        <v>0</v>
      </c>
      <c r="AG1104">
        <v>0</v>
      </c>
      <c r="AH1104">
        <v>10.06</v>
      </c>
      <c r="AI1104">
        <v>1</v>
      </c>
      <c r="AJ1104">
        <v>1</v>
      </c>
      <c r="AK1104">
        <v>1</v>
      </c>
      <c r="AL1104">
        <v>1</v>
      </c>
      <c r="AN1104">
        <v>0</v>
      </c>
      <c r="AO1104">
        <v>1</v>
      </c>
      <c r="AP1104">
        <v>1</v>
      </c>
      <c r="AQ1104">
        <v>0</v>
      </c>
      <c r="AR1104">
        <v>0</v>
      </c>
      <c r="AS1104" t="s">
        <v>3</v>
      </c>
      <c r="AT1104">
        <v>2.2799999999999998</v>
      </c>
      <c r="AU1104" t="s">
        <v>286</v>
      </c>
      <c r="AV1104">
        <v>1</v>
      </c>
      <c r="AW1104">
        <v>2</v>
      </c>
      <c r="AX1104">
        <v>76149559</v>
      </c>
      <c r="AY1104">
        <v>1</v>
      </c>
      <c r="AZ1104">
        <v>0</v>
      </c>
      <c r="BA1104">
        <v>1126</v>
      </c>
      <c r="BB1104">
        <v>0</v>
      </c>
      <c r="BC1104">
        <v>0</v>
      </c>
      <c r="BD1104">
        <v>0</v>
      </c>
      <c r="BE1104">
        <v>0</v>
      </c>
      <c r="BF1104">
        <v>0</v>
      </c>
      <c r="BG1104">
        <v>0</v>
      </c>
      <c r="BH1104">
        <v>0</v>
      </c>
      <c r="BI1104">
        <v>0</v>
      </c>
      <c r="BJ1104">
        <v>0</v>
      </c>
      <c r="BK1104">
        <v>0</v>
      </c>
      <c r="BL1104">
        <v>0</v>
      </c>
      <c r="BM1104">
        <v>0</v>
      </c>
      <c r="BN1104">
        <v>0</v>
      </c>
      <c r="BO1104">
        <v>0</v>
      </c>
      <c r="BP1104">
        <v>0</v>
      </c>
      <c r="BQ1104">
        <v>0</v>
      </c>
      <c r="BR1104">
        <v>0</v>
      </c>
      <c r="BS1104">
        <v>0</v>
      </c>
      <c r="BT1104">
        <v>0</v>
      </c>
      <c r="BU1104">
        <v>0</v>
      </c>
      <c r="BV1104">
        <v>0</v>
      </c>
      <c r="BW1104">
        <v>0</v>
      </c>
      <c r="CX1104">
        <f>Y1104*Source!I402</f>
        <v>6.2927999999999988</v>
      </c>
      <c r="CY1104">
        <f>AD1104</f>
        <v>10.06</v>
      </c>
      <c r="CZ1104">
        <f>AH1104</f>
        <v>10.06</v>
      </c>
      <c r="DA1104">
        <f>AL1104</f>
        <v>1</v>
      </c>
      <c r="DB1104">
        <f>ROUND((ROUND(AT1104*CZ1104,2)*1.2*1.15),6)</f>
        <v>31.6572</v>
      </c>
      <c r="DC1104">
        <f>ROUND((ROUND(AT1104*AG1104,2)*1.2*1.15),6)</f>
        <v>0</v>
      </c>
    </row>
    <row r="1105" spans="1:107" x14ac:dyDescent="0.2">
      <c r="A1105">
        <f>ROW(Source!A402)</f>
        <v>402</v>
      </c>
      <c r="B1105">
        <v>76147894</v>
      </c>
      <c r="C1105">
        <v>76149553</v>
      </c>
      <c r="D1105">
        <v>48903162</v>
      </c>
      <c r="E1105">
        <v>1</v>
      </c>
      <c r="F1105">
        <v>1</v>
      </c>
      <c r="G1105">
        <v>1</v>
      </c>
      <c r="H1105">
        <v>3</v>
      </c>
      <c r="I1105" t="s">
        <v>831</v>
      </c>
      <c r="J1105" t="s">
        <v>832</v>
      </c>
      <c r="K1105" t="s">
        <v>833</v>
      </c>
      <c r="L1105">
        <v>1348</v>
      </c>
      <c r="N1105">
        <v>1009</v>
      </c>
      <c r="O1105" t="s">
        <v>362</v>
      </c>
      <c r="P1105" t="s">
        <v>362</v>
      </c>
      <c r="Q1105">
        <v>1000</v>
      </c>
      <c r="W1105">
        <v>0</v>
      </c>
      <c r="X1105">
        <v>-1043791108</v>
      </c>
      <c r="Y1105">
        <v>9.0000000000000006E-5</v>
      </c>
      <c r="AA1105">
        <v>22533</v>
      </c>
      <c r="AB1105">
        <v>0</v>
      </c>
      <c r="AC1105">
        <v>0</v>
      </c>
      <c r="AD1105">
        <v>0</v>
      </c>
      <c r="AE1105">
        <v>22533</v>
      </c>
      <c r="AF1105">
        <v>0</v>
      </c>
      <c r="AG1105">
        <v>0</v>
      </c>
      <c r="AH1105">
        <v>0</v>
      </c>
      <c r="AI1105">
        <v>1</v>
      </c>
      <c r="AJ1105">
        <v>1</v>
      </c>
      <c r="AK1105">
        <v>1</v>
      </c>
      <c r="AL1105">
        <v>1</v>
      </c>
      <c r="AN1105">
        <v>0</v>
      </c>
      <c r="AO1105">
        <v>1</v>
      </c>
      <c r="AP1105">
        <v>0</v>
      </c>
      <c r="AQ1105">
        <v>0</v>
      </c>
      <c r="AR1105">
        <v>0</v>
      </c>
      <c r="AS1105" t="s">
        <v>3</v>
      </c>
      <c r="AT1105">
        <v>9.0000000000000006E-5</v>
      </c>
      <c r="AU1105" t="s">
        <v>3</v>
      </c>
      <c r="AV1105">
        <v>0</v>
      </c>
      <c r="AW1105">
        <v>2</v>
      </c>
      <c r="AX1105">
        <v>76149560</v>
      </c>
      <c r="AY1105">
        <v>1</v>
      </c>
      <c r="AZ1105">
        <v>0</v>
      </c>
      <c r="BA1105">
        <v>1127</v>
      </c>
      <c r="BB1105">
        <v>0</v>
      </c>
      <c r="BC1105">
        <v>0</v>
      </c>
      <c r="BD1105">
        <v>0</v>
      </c>
      <c r="BE1105">
        <v>0</v>
      </c>
      <c r="BF1105">
        <v>0</v>
      </c>
      <c r="BG1105">
        <v>0</v>
      </c>
      <c r="BH1105">
        <v>0</v>
      </c>
      <c r="BI1105">
        <v>0</v>
      </c>
      <c r="BJ1105">
        <v>0</v>
      </c>
      <c r="BK1105">
        <v>0</v>
      </c>
      <c r="BL1105">
        <v>0</v>
      </c>
      <c r="BM1105">
        <v>0</v>
      </c>
      <c r="BN1105">
        <v>0</v>
      </c>
      <c r="BO1105">
        <v>0</v>
      </c>
      <c r="BP1105">
        <v>0</v>
      </c>
      <c r="BQ1105">
        <v>0</v>
      </c>
      <c r="BR1105">
        <v>0</v>
      </c>
      <c r="BS1105">
        <v>0</v>
      </c>
      <c r="BT1105">
        <v>0</v>
      </c>
      <c r="BU1105">
        <v>0</v>
      </c>
      <c r="BV1105">
        <v>0</v>
      </c>
      <c r="BW1105">
        <v>0</v>
      </c>
      <c r="CX1105">
        <f>Y1105*Source!I402</f>
        <v>1.8000000000000001E-4</v>
      </c>
      <c r="CY1105">
        <f>AA1105</f>
        <v>22533</v>
      </c>
      <c r="CZ1105">
        <f>AE1105</f>
        <v>22533</v>
      </c>
      <c r="DA1105">
        <f>AI1105</f>
        <v>1</v>
      </c>
      <c r="DB1105">
        <f>ROUND(ROUND(AT1105*CZ1105,2),6)</f>
        <v>2.0299999999999998</v>
      </c>
      <c r="DC1105">
        <f>ROUND(ROUND(AT1105*AG1105,2),6)</f>
        <v>0</v>
      </c>
    </row>
    <row r="1106" spans="1:107" x14ac:dyDescent="0.2">
      <c r="A1106">
        <f>ROW(Source!A402)</f>
        <v>402</v>
      </c>
      <c r="B1106">
        <v>76147894</v>
      </c>
      <c r="C1106">
        <v>76149553</v>
      </c>
      <c r="D1106">
        <v>48903406</v>
      </c>
      <c r="E1106">
        <v>1</v>
      </c>
      <c r="F1106">
        <v>1</v>
      </c>
      <c r="G1106">
        <v>1</v>
      </c>
      <c r="H1106">
        <v>3</v>
      </c>
      <c r="I1106" t="s">
        <v>837</v>
      </c>
      <c r="J1106" t="s">
        <v>838</v>
      </c>
      <c r="K1106" t="s">
        <v>839</v>
      </c>
      <c r="L1106">
        <v>1346</v>
      </c>
      <c r="N1106">
        <v>1009</v>
      </c>
      <c r="O1106" t="s">
        <v>414</v>
      </c>
      <c r="P1106" t="s">
        <v>414</v>
      </c>
      <c r="Q1106">
        <v>1</v>
      </c>
      <c r="W1106">
        <v>0</v>
      </c>
      <c r="X1106">
        <v>-552633677</v>
      </c>
      <c r="Y1106">
        <v>0.06</v>
      </c>
      <c r="AA1106">
        <v>32.6</v>
      </c>
      <c r="AB1106">
        <v>0</v>
      </c>
      <c r="AC1106">
        <v>0</v>
      </c>
      <c r="AD1106">
        <v>0</v>
      </c>
      <c r="AE1106">
        <v>32.6</v>
      </c>
      <c r="AF1106">
        <v>0</v>
      </c>
      <c r="AG1106">
        <v>0</v>
      </c>
      <c r="AH1106">
        <v>0</v>
      </c>
      <c r="AI1106">
        <v>1</v>
      </c>
      <c r="AJ1106">
        <v>1</v>
      </c>
      <c r="AK1106">
        <v>1</v>
      </c>
      <c r="AL1106">
        <v>1</v>
      </c>
      <c r="AN1106">
        <v>0</v>
      </c>
      <c r="AO1106">
        <v>1</v>
      </c>
      <c r="AP1106">
        <v>0</v>
      </c>
      <c r="AQ1106">
        <v>0</v>
      </c>
      <c r="AR1106">
        <v>0</v>
      </c>
      <c r="AS1106" t="s">
        <v>3</v>
      </c>
      <c r="AT1106">
        <v>0.06</v>
      </c>
      <c r="AU1106" t="s">
        <v>3</v>
      </c>
      <c r="AV1106">
        <v>0</v>
      </c>
      <c r="AW1106">
        <v>2</v>
      </c>
      <c r="AX1106">
        <v>76149561</v>
      </c>
      <c r="AY1106">
        <v>1</v>
      </c>
      <c r="AZ1106">
        <v>0</v>
      </c>
      <c r="BA1106">
        <v>1128</v>
      </c>
      <c r="BB1106">
        <v>0</v>
      </c>
      <c r="BC1106">
        <v>0</v>
      </c>
      <c r="BD1106">
        <v>0</v>
      </c>
      <c r="BE1106">
        <v>0</v>
      </c>
      <c r="BF1106">
        <v>0</v>
      </c>
      <c r="BG1106">
        <v>0</v>
      </c>
      <c r="BH1106">
        <v>0</v>
      </c>
      <c r="BI1106">
        <v>0</v>
      </c>
      <c r="BJ1106">
        <v>0</v>
      </c>
      <c r="BK1106">
        <v>0</v>
      </c>
      <c r="BL1106">
        <v>0</v>
      </c>
      <c r="BM1106">
        <v>0</v>
      </c>
      <c r="BN1106">
        <v>0</v>
      </c>
      <c r="BO1106">
        <v>0</v>
      </c>
      <c r="BP1106">
        <v>0</v>
      </c>
      <c r="BQ1106">
        <v>0</v>
      </c>
      <c r="BR1106">
        <v>0</v>
      </c>
      <c r="BS1106">
        <v>0</v>
      </c>
      <c r="BT1106">
        <v>0</v>
      </c>
      <c r="BU1106">
        <v>0</v>
      </c>
      <c r="BV1106">
        <v>0</v>
      </c>
      <c r="BW1106">
        <v>0</v>
      </c>
      <c r="CX1106">
        <f>Y1106*Source!I402</f>
        <v>0.12</v>
      </c>
      <c r="CY1106">
        <f>AA1106</f>
        <v>32.6</v>
      </c>
      <c r="CZ1106">
        <f>AE1106</f>
        <v>32.6</v>
      </c>
      <c r="DA1106">
        <f>AI1106</f>
        <v>1</v>
      </c>
      <c r="DB1106">
        <f>ROUND(ROUND(AT1106*CZ1106,2),6)</f>
        <v>1.96</v>
      </c>
      <c r="DC1106">
        <f>ROUND(ROUND(AT1106*AG1106,2),6)</f>
        <v>0</v>
      </c>
    </row>
    <row r="1107" spans="1:107" x14ac:dyDescent="0.2">
      <c r="A1107">
        <f>ROW(Source!A402)</f>
        <v>402</v>
      </c>
      <c r="B1107">
        <v>76147894</v>
      </c>
      <c r="C1107">
        <v>76149553</v>
      </c>
      <c r="D1107">
        <v>48908482</v>
      </c>
      <c r="E1107">
        <v>1</v>
      </c>
      <c r="F1107">
        <v>1</v>
      </c>
      <c r="G1107">
        <v>1</v>
      </c>
      <c r="H1107">
        <v>3</v>
      </c>
      <c r="I1107" t="s">
        <v>840</v>
      </c>
      <c r="J1107" t="s">
        <v>841</v>
      </c>
      <c r="K1107" t="s">
        <v>842</v>
      </c>
      <c r="L1107">
        <v>1339</v>
      </c>
      <c r="N1107">
        <v>1007</v>
      </c>
      <c r="O1107" t="s">
        <v>643</v>
      </c>
      <c r="P1107" t="s">
        <v>643</v>
      </c>
      <c r="Q1107">
        <v>1</v>
      </c>
      <c r="W1107">
        <v>0</v>
      </c>
      <c r="X1107">
        <v>-206074256</v>
      </c>
      <c r="Y1107">
        <v>5.5999999999999999E-3</v>
      </c>
      <c r="AA1107">
        <v>1414.5</v>
      </c>
      <c r="AB1107">
        <v>0</v>
      </c>
      <c r="AC1107">
        <v>0</v>
      </c>
      <c r="AD1107">
        <v>0</v>
      </c>
      <c r="AE1107">
        <v>1414.5</v>
      </c>
      <c r="AF1107">
        <v>0</v>
      </c>
      <c r="AG1107">
        <v>0</v>
      </c>
      <c r="AH1107">
        <v>0</v>
      </c>
      <c r="AI1107">
        <v>1</v>
      </c>
      <c r="AJ1107">
        <v>1</v>
      </c>
      <c r="AK1107">
        <v>1</v>
      </c>
      <c r="AL1107">
        <v>1</v>
      </c>
      <c r="AN1107">
        <v>0</v>
      </c>
      <c r="AO1107">
        <v>1</v>
      </c>
      <c r="AP1107">
        <v>0</v>
      </c>
      <c r="AQ1107">
        <v>0</v>
      </c>
      <c r="AR1107">
        <v>0</v>
      </c>
      <c r="AS1107" t="s">
        <v>3</v>
      </c>
      <c r="AT1107">
        <v>5.5999999999999999E-3</v>
      </c>
      <c r="AU1107" t="s">
        <v>3</v>
      </c>
      <c r="AV1107">
        <v>0</v>
      </c>
      <c r="AW1107">
        <v>2</v>
      </c>
      <c r="AX1107">
        <v>76149562</v>
      </c>
      <c r="AY1107">
        <v>1</v>
      </c>
      <c r="AZ1107">
        <v>0</v>
      </c>
      <c r="BA1107">
        <v>1129</v>
      </c>
      <c r="BB1107">
        <v>0</v>
      </c>
      <c r="BC1107">
        <v>0</v>
      </c>
      <c r="BD1107">
        <v>0</v>
      </c>
      <c r="BE1107">
        <v>0</v>
      </c>
      <c r="BF1107">
        <v>0</v>
      </c>
      <c r="BG1107">
        <v>0</v>
      </c>
      <c r="BH1107">
        <v>0</v>
      </c>
      <c r="BI1107">
        <v>0</v>
      </c>
      <c r="BJ1107">
        <v>0</v>
      </c>
      <c r="BK1107">
        <v>0</v>
      </c>
      <c r="BL1107">
        <v>0</v>
      </c>
      <c r="BM1107">
        <v>0</v>
      </c>
      <c r="BN1107">
        <v>0</v>
      </c>
      <c r="BO1107">
        <v>0</v>
      </c>
      <c r="BP1107">
        <v>0</v>
      </c>
      <c r="BQ1107">
        <v>0</v>
      </c>
      <c r="BR1107">
        <v>0</v>
      </c>
      <c r="BS1107">
        <v>0</v>
      </c>
      <c r="BT1107">
        <v>0</v>
      </c>
      <c r="BU1107">
        <v>0</v>
      </c>
      <c r="BV1107">
        <v>0</v>
      </c>
      <c r="BW1107">
        <v>0</v>
      </c>
      <c r="CX1107">
        <f>Y1107*Source!I402</f>
        <v>1.12E-2</v>
      </c>
      <c r="CY1107">
        <f>AA1107</f>
        <v>1414.5</v>
      </c>
      <c r="CZ1107">
        <f>AE1107</f>
        <v>1414.5</v>
      </c>
      <c r="DA1107">
        <f>AI1107</f>
        <v>1</v>
      </c>
      <c r="DB1107">
        <f>ROUND(ROUND(AT1107*CZ1107,2),6)</f>
        <v>7.92</v>
      </c>
      <c r="DC1107">
        <f>ROUND(ROUND(AT1107*AG1107,2),6)</f>
        <v>0</v>
      </c>
    </row>
    <row r="1108" spans="1:107" x14ac:dyDescent="0.2">
      <c r="A1108">
        <f>ROW(Source!A402)</f>
        <v>402</v>
      </c>
      <c r="B1108">
        <v>76147894</v>
      </c>
      <c r="C1108">
        <v>76149553</v>
      </c>
      <c r="D1108">
        <v>48974791</v>
      </c>
      <c r="E1108">
        <v>1</v>
      </c>
      <c r="F1108">
        <v>1</v>
      </c>
      <c r="G1108">
        <v>1</v>
      </c>
      <c r="H1108">
        <v>3</v>
      </c>
      <c r="I1108" t="s">
        <v>658</v>
      </c>
      <c r="J1108" t="s">
        <v>659</v>
      </c>
      <c r="K1108" t="s">
        <v>660</v>
      </c>
      <c r="L1108">
        <v>1374</v>
      </c>
      <c r="N1108">
        <v>1013</v>
      </c>
      <c r="O1108" t="s">
        <v>661</v>
      </c>
      <c r="P1108" t="s">
        <v>661</v>
      </c>
      <c r="Q1108">
        <v>1</v>
      </c>
      <c r="W1108">
        <v>0</v>
      </c>
      <c r="X1108">
        <v>-1347562341</v>
      </c>
      <c r="Y1108">
        <v>0.46</v>
      </c>
      <c r="AA1108">
        <v>1</v>
      </c>
      <c r="AB1108">
        <v>0</v>
      </c>
      <c r="AC1108">
        <v>0</v>
      </c>
      <c r="AD1108">
        <v>0</v>
      </c>
      <c r="AE1108">
        <v>1</v>
      </c>
      <c r="AF1108">
        <v>0</v>
      </c>
      <c r="AG1108">
        <v>0</v>
      </c>
      <c r="AH1108">
        <v>0</v>
      </c>
      <c r="AI1108">
        <v>1</v>
      </c>
      <c r="AJ1108">
        <v>1</v>
      </c>
      <c r="AK1108">
        <v>1</v>
      </c>
      <c r="AL1108">
        <v>1</v>
      </c>
      <c r="AN1108">
        <v>0</v>
      </c>
      <c r="AO1108">
        <v>1</v>
      </c>
      <c r="AP1108">
        <v>0</v>
      </c>
      <c r="AQ1108">
        <v>0</v>
      </c>
      <c r="AR1108">
        <v>0</v>
      </c>
      <c r="AS1108" t="s">
        <v>3</v>
      </c>
      <c r="AT1108">
        <v>0.46</v>
      </c>
      <c r="AU1108" t="s">
        <v>3</v>
      </c>
      <c r="AV1108">
        <v>0</v>
      </c>
      <c r="AW1108">
        <v>2</v>
      </c>
      <c r="AX1108">
        <v>76149563</v>
      </c>
      <c r="AY1108">
        <v>1</v>
      </c>
      <c r="AZ1108">
        <v>0</v>
      </c>
      <c r="BA1108">
        <v>1130</v>
      </c>
      <c r="BB1108">
        <v>0</v>
      </c>
      <c r="BC1108">
        <v>0</v>
      </c>
      <c r="BD1108">
        <v>0</v>
      </c>
      <c r="BE1108">
        <v>0</v>
      </c>
      <c r="BF1108">
        <v>0</v>
      </c>
      <c r="BG1108">
        <v>0</v>
      </c>
      <c r="BH1108">
        <v>0</v>
      </c>
      <c r="BI1108">
        <v>0</v>
      </c>
      <c r="BJ1108">
        <v>0</v>
      </c>
      <c r="BK1108">
        <v>0</v>
      </c>
      <c r="BL1108">
        <v>0</v>
      </c>
      <c r="BM1108">
        <v>0</v>
      </c>
      <c r="BN1108">
        <v>0</v>
      </c>
      <c r="BO1108">
        <v>0</v>
      </c>
      <c r="BP1108">
        <v>0</v>
      </c>
      <c r="BQ1108">
        <v>0</v>
      </c>
      <c r="BR1108">
        <v>0</v>
      </c>
      <c r="BS1108">
        <v>0</v>
      </c>
      <c r="BT1108">
        <v>0</v>
      </c>
      <c r="BU1108">
        <v>0</v>
      </c>
      <c r="BV1108">
        <v>0</v>
      </c>
      <c r="BW1108">
        <v>0</v>
      </c>
      <c r="CX1108">
        <f>Y1108*Source!I402</f>
        <v>0.92</v>
      </c>
      <c r="CY1108">
        <f>AA1108</f>
        <v>1</v>
      </c>
      <c r="CZ1108">
        <f>AE1108</f>
        <v>1</v>
      </c>
      <c r="DA1108">
        <f>AI1108</f>
        <v>1</v>
      </c>
      <c r="DB1108">
        <f>ROUND(ROUND(AT1108*CZ1108,2),6)</f>
        <v>0.46</v>
      </c>
      <c r="DC1108">
        <f>ROUND(ROUND(AT1108*AG1108,2),6)</f>
        <v>0</v>
      </c>
    </row>
    <row r="1109" spans="1:107" x14ac:dyDescent="0.2">
      <c r="A1109">
        <f>ROW(Source!A407)</f>
        <v>407</v>
      </c>
      <c r="B1109">
        <v>76147896</v>
      </c>
      <c r="C1109">
        <v>76149566</v>
      </c>
      <c r="D1109">
        <v>42331666</v>
      </c>
      <c r="E1109">
        <v>1</v>
      </c>
      <c r="F1109">
        <v>1</v>
      </c>
      <c r="G1109">
        <v>1</v>
      </c>
      <c r="H1109">
        <v>1</v>
      </c>
      <c r="I1109" t="s">
        <v>647</v>
      </c>
      <c r="J1109" t="s">
        <v>3</v>
      </c>
      <c r="K1109" t="s">
        <v>648</v>
      </c>
      <c r="L1109">
        <v>1369</v>
      </c>
      <c r="N1109">
        <v>1013</v>
      </c>
      <c r="O1109" t="s">
        <v>623</v>
      </c>
      <c r="P1109" t="s">
        <v>623</v>
      </c>
      <c r="Q1109">
        <v>1</v>
      </c>
      <c r="W1109">
        <v>0</v>
      </c>
      <c r="X1109">
        <v>-908094922</v>
      </c>
      <c r="Y1109">
        <v>10.867499999999998</v>
      </c>
      <c r="AA1109">
        <v>0</v>
      </c>
      <c r="AB1109">
        <v>0</v>
      </c>
      <c r="AC1109">
        <v>0</v>
      </c>
      <c r="AD1109">
        <v>10.06</v>
      </c>
      <c r="AE1109">
        <v>0</v>
      </c>
      <c r="AF1109">
        <v>0</v>
      </c>
      <c r="AG1109">
        <v>0</v>
      </c>
      <c r="AH1109">
        <v>10.06</v>
      </c>
      <c r="AI1109">
        <v>1</v>
      </c>
      <c r="AJ1109">
        <v>1</v>
      </c>
      <c r="AK1109">
        <v>1</v>
      </c>
      <c r="AL1109">
        <v>1</v>
      </c>
      <c r="AN1109">
        <v>0</v>
      </c>
      <c r="AO1109">
        <v>1</v>
      </c>
      <c r="AP1109">
        <v>1</v>
      </c>
      <c r="AQ1109">
        <v>0</v>
      </c>
      <c r="AR1109">
        <v>0</v>
      </c>
      <c r="AS1109" t="s">
        <v>3</v>
      </c>
      <c r="AT1109">
        <v>9.4499999999999993</v>
      </c>
      <c r="AU1109" t="s">
        <v>24</v>
      </c>
      <c r="AV1109">
        <v>1</v>
      </c>
      <c r="AW1109">
        <v>2</v>
      </c>
      <c r="AX1109">
        <v>76149580</v>
      </c>
      <c r="AY1109">
        <v>1</v>
      </c>
      <c r="AZ1109">
        <v>0</v>
      </c>
      <c r="BA1109">
        <v>1131</v>
      </c>
      <c r="BB1109">
        <v>0</v>
      </c>
      <c r="BC1109">
        <v>0</v>
      </c>
      <c r="BD1109">
        <v>0</v>
      </c>
      <c r="BE1109">
        <v>0</v>
      </c>
      <c r="BF1109">
        <v>0</v>
      </c>
      <c r="BG1109">
        <v>0</v>
      </c>
      <c r="BH1109">
        <v>0</v>
      </c>
      <c r="BI1109">
        <v>0</v>
      </c>
      <c r="BJ1109">
        <v>0</v>
      </c>
      <c r="BK1109">
        <v>0</v>
      </c>
      <c r="BL1109">
        <v>0</v>
      </c>
      <c r="BM1109">
        <v>0</v>
      </c>
      <c r="BN1109">
        <v>0</v>
      </c>
      <c r="BO1109">
        <v>0</v>
      </c>
      <c r="BP1109">
        <v>0</v>
      </c>
      <c r="BQ1109">
        <v>0</v>
      </c>
      <c r="BR1109">
        <v>0</v>
      </c>
      <c r="BS1109">
        <v>0</v>
      </c>
      <c r="BT1109">
        <v>0</v>
      </c>
      <c r="BU1109">
        <v>0</v>
      </c>
      <c r="BV1109">
        <v>0</v>
      </c>
      <c r="BW1109">
        <v>0</v>
      </c>
      <c r="CX1109">
        <f>Y1109*Source!I407</f>
        <v>43.469999999999992</v>
      </c>
      <c r="CY1109">
        <f>AD1109</f>
        <v>10.06</v>
      </c>
      <c r="CZ1109">
        <f>AH1109</f>
        <v>10.06</v>
      </c>
      <c r="DA1109">
        <f>AL1109</f>
        <v>1</v>
      </c>
      <c r="DB1109">
        <f>ROUND((ROUND(AT1109*CZ1109,2)*1.15),6)</f>
        <v>109.3305</v>
      </c>
      <c r="DC1109">
        <f>ROUND((ROUND(AT1109*AG1109,2)*1.15),6)</f>
        <v>0</v>
      </c>
    </row>
    <row r="1110" spans="1:107" x14ac:dyDescent="0.2">
      <c r="A1110">
        <f>ROW(Source!A407)</f>
        <v>407</v>
      </c>
      <c r="B1110">
        <v>76147896</v>
      </c>
      <c r="C1110">
        <v>76149566</v>
      </c>
      <c r="D1110">
        <v>48900465</v>
      </c>
      <c r="E1110">
        <v>1</v>
      </c>
      <c r="F1110">
        <v>1</v>
      </c>
      <c r="G1110">
        <v>1</v>
      </c>
      <c r="H1110">
        <v>3</v>
      </c>
      <c r="I1110" t="s">
        <v>775</v>
      </c>
      <c r="J1110" t="s">
        <v>776</v>
      </c>
      <c r="K1110" t="s">
        <v>777</v>
      </c>
      <c r="L1110">
        <v>1348</v>
      </c>
      <c r="N1110">
        <v>1009</v>
      </c>
      <c r="O1110" t="s">
        <v>362</v>
      </c>
      <c r="P1110" t="s">
        <v>362</v>
      </c>
      <c r="Q1110">
        <v>1000</v>
      </c>
      <c r="W1110">
        <v>0</v>
      </c>
      <c r="X1110">
        <v>1575914215</v>
      </c>
      <c r="Y1110">
        <v>2.0000000000000001E-4</v>
      </c>
      <c r="AA1110">
        <v>4770</v>
      </c>
      <c r="AB1110">
        <v>0</v>
      </c>
      <c r="AC1110">
        <v>0</v>
      </c>
      <c r="AD1110">
        <v>0</v>
      </c>
      <c r="AE1110">
        <v>4770</v>
      </c>
      <c r="AF1110">
        <v>0</v>
      </c>
      <c r="AG1110">
        <v>0</v>
      </c>
      <c r="AH1110">
        <v>0</v>
      </c>
      <c r="AI1110">
        <v>1</v>
      </c>
      <c r="AJ1110">
        <v>1</v>
      </c>
      <c r="AK1110">
        <v>1</v>
      </c>
      <c r="AL1110">
        <v>1</v>
      </c>
      <c r="AN1110">
        <v>0</v>
      </c>
      <c r="AO1110">
        <v>1</v>
      </c>
      <c r="AP1110">
        <v>0</v>
      </c>
      <c r="AQ1110">
        <v>0</v>
      </c>
      <c r="AR1110">
        <v>0</v>
      </c>
      <c r="AS1110" t="s">
        <v>3</v>
      </c>
      <c r="AT1110">
        <v>2.0000000000000001E-4</v>
      </c>
      <c r="AU1110" t="s">
        <v>3</v>
      </c>
      <c r="AV1110">
        <v>0</v>
      </c>
      <c r="AW1110">
        <v>2</v>
      </c>
      <c r="AX1110">
        <v>76149581</v>
      </c>
      <c r="AY1110">
        <v>1</v>
      </c>
      <c r="AZ1110">
        <v>0</v>
      </c>
      <c r="BA1110">
        <v>1132</v>
      </c>
      <c r="BB1110">
        <v>0</v>
      </c>
      <c r="BC1110">
        <v>0</v>
      </c>
      <c r="BD1110">
        <v>0</v>
      </c>
      <c r="BE1110">
        <v>0</v>
      </c>
      <c r="BF1110">
        <v>0</v>
      </c>
      <c r="BG1110">
        <v>0</v>
      </c>
      <c r="BH1110">
        <v>0</v>
      </c>
      <c r="BI1110">
        <v>0</v>
      </c>
      <c r="BJ1110">
        <v>0</v>
      </c>
      <c r="BK1110">
        <v>0</v>
      </c>
      <c r="BL1110">
        <v>0</v>
      </c>
      <c r="BM1110">
        <v>0</v>
      </c>
      <c r="BN1110">
        <v>0</v>
      </c>
      <c r="BO1110">
        <v>0</v>
      </c>
      <c r="BP1110">
        <v>0</v>
      </c>
      <c r="BQ1110">
        <v>0</v>
      </c>
      <c r="BR1110">
        <v>0</v>
      </c>
      <c r="BS1110">
        <v>0</v>
      </c>
      <c r="BT1110">
        <v>0</v>
      </c>
      <c r="BU1110">
        <v>0</v>
      </c>
      <c r="BV1110">
        <v>0</v>
      </c>
      <c r="BW1110">
        <v>0</v>
      </c>
      <c r="CX1110">
        <f>Y1110*Source!I407</f>
        <v>8.0000000000000004E-4</v>
      </c>
      <c r="CY1110">
        <f t="shared" ref="CY1110:CY1121" si="160">AA1110</f>
        <v>4770</v>
      </c>
      <c r="CZ1110">
        <f t="shared" ref="CZ1110:CZ1121" si="161">AE1110</f>
        <v>4770</v>
      </c>
      <c r="DA1110">
        <f t="shared" ref="DA1110:DA1121" si="162">AI1110</f>
        <v>1</v>
      </c>
      <c r="DB1110">
        <f t="shared" ref="DB1110:DB1121" si="163">ROUND(ROUND(AT1110*CZ1110,2),6)</f>
        <v>0.95</v>
      </c>
      <c r="DC1110">
        <f t="shared" ref="DC1110:DC1121" si="164">ROUND(ROUND(AT1110*AG1110,2),6)</f>
        <v>0</v>
      </c>
    </row>
    <row r="1111" spans="1:107" x14ac:dyDescent="0.2">
      <c r="A1111">
        <f>ROW(Source!A407)</f>
        <v>407</v>
      </c>
      <c r="B1111">
        <v>76147896</v>
      </c>
      <c r="C1111">
        <v>76149566</v>
      </c>
      <c r="D1111">
        <v>48900998</v>
      </c>
      <c r="E1111">
        <v>1</v>
      </c>
      <c r="F1111">
        <v>1</v>
      </c>
      <c r="G1111">
        <v>1</v>
      </c>
      <c r="H1111">
        <v>3</v>
      </c>
      <c r="I1111" t="s">
        <v>807</v>
      </c>
      <c r="J1111" t="s">
        <v>808</v>
      </c>
      <c r="K1111" t="s">
        <v>809</v>
      </c>
      <c r="L1111">
        <v>1346</v>
      </c>
      <c r="N1111">
        <v>1009</v>
      </c>
      <c r="O1111" t="s">
        <v>414</v>
      </c>
      <c r="P1111" t="s">
        <v>414</v>
      </c>
      <c r="Q1111">
        <v>1</v>
      </c>
      <c r="W1111">
        <v>0</v>
      </c>
      <c r="X1111">
        <v>-1154872161</v>
      </c>
      <c r="Y1111">
        <v>0.5</v>
      </c>
      <c r="AA1111">
        <v>30.4</v>
      </c>
      <c r="AB1111">
        <v>0</v>
      </c>
      <c r="AC1111">
        <v>0</v>
      </c>
      <c r="AD1111">
        <v>0</v>
      </c>
      <c r="AE1111">
        <v>30.4</v>
      </c>
      <c r="AF1111">
        <v>0</v>
      </c>
      <c r="AG1111">
        <v>0</v>
      </c>
      <c r="AH1111">
        <v>0</v>
      </c>
      <c r="AI1111">
        <v>1</v>
      </c>
      <c r="AJ1111">
        <v>1</v>
      </c>
      <c r="AK1111">
        <v>1</v>
      </c>
      <c r="AL1111">
        <v>1</v>
      </c>
      <c r="AN1111">
        <v>0</v>
      </c>
      <c r="AO1111">
        <v>1</v>
      </c>
      <c r="AP1111">
        <v>0</v>
      </c>
      <c r="AQ1111">
        <v>0</v>
      </c>
      <c r="AR1111">
        <v>0</v>
      </c>
      <c r="AS1111" t="s">
        <v>3</v>
      </c>
      <c r="AT1111">
        <v>0.5</v>
      </c>
      <c r="AU1111" t="s">
        <v>3</v>
      </c>
      <c r="AV1111">
        <v>0</v>
      </c>
      <c r="AW1111">
        <v>2</v>
      </c>
      <c r="AX1111">
        <v>76149582</v>
      </c>
      <c r="AY1111">
        <v>1</v>
      </c>
      <c r="AZ1111">
        <v>0</v>
      </c>
      <c r="BA1111">
        <v>1133</v>
      </c>
      <c r="BB1111">
        <v>0</v>
      </c>
      <c r="BC1111">
        <v>0</v>
      </c>
      <c r="BD1111">
        <v>0</v>
      </c>
      <c r="BE1111">
        <v>0</v>
      </c>
      <c r="BF1111">
        <v>0</v>
      </c>
      <c r="BG1111">
        <v>0</v>
      </c>
      <c r="BH1111">
        <v>0</v>
      </c>
      <c r="BI1111">
        <v>0</v>
      </c>
      <c r="BJ1111">
        <v>0</v>
      </c>
      <c r="BK1111">
        <v>0</v>
      </c>
      <c r="BL1111">
        <v>0</v>
      </c>
      <c r="BM1111">
        <v>0</v>
      </c>
      <c r="BN1111">
        <v>0</v>
      </c>
      <c r="BO1111">
        <v>0</v>
      </c>
      <c r="BP1111">
        <v>0</v>
      </c>
      <c r="BQ1111">
        <v>0</v>
      </c>
      <c r="BR1111">
        <v>0</v>
      </c>
      <c r="BS1111">
        <v>0</v>
      </c>
      <c r="BT1111">
        <v>0</v>
      </c>
      <c r="BU1111">
        <v>0</v>
      </c>
      <c r="BV1111">
        <v>0</v>
      </c>
      <c r="BW1111">
        <v>0</v>
      </c>
      <c r="CX1111">
        <f>Y1111*Source!I407</f>
        <v>2</v>
      </c>
      <c r="CY1111">
        <f t="shared" si="160"/>
        <v>30.4</v>
      </c>
      <c r="CZ1111">
        <f t="shared" si="161"/>
        <v>30.4</v>
      </c>
      <c r="DA1111">
        <f t="shared" si="162"/>
        <v>1</v>
      </c>
      <c r="DB1111">
        <f t="shared" si="163"/>
        <v>15.2</v>
      </c>
      <c r="DC1111">
        <f t="shared" si="164"/>
        <v>0</v>
      </c>
    </row>
    <row r="1112" spans="1:107" x14ac:dyDescent="0.2">
      <c r="A1112">
        <f>ROW(Source!A407)</f>
        <v>407</v>
      </c>
      <c r="B1112">
        <v>76147896</v>
      </c>
      <c r="C1112">
        <v>76149566</v>
      </c>
      <c r="D1112">
        <v>48903670</v>
      </c>
      <c r="E1112">
        <v>1</v>
      </c>
      <c r="F1112">
        <v>1</v>
      </c>
      <c r="G1112">
        <v>1</v>
      </c>
      <c r="H1112">
        <v>3</v>
      </c>
      <c r="I1112" t="s">
        <v>810</v>
      </c>
      <c r="J1112" t="s">
        <v>811</v>
      </c>
      <c r="K1112" t="s">
        <v>812</v>
      </c>
      <c r="L1112">
        <v>1346</v>
      </c>
      <c r="N1112">
        <v>1009</v>
      </c>
      <c r="O1112" t="s">
        <v>414</v>
      </c>
      <c r="P1112" t="s">
        <v>414</v>
      </c>
      <c r="Q1112">
        <v>1</v>
      </c>
      <c r="W1112">
        <v>0</v>
      </c>
      <c r="X1112">
        <v>1737689508</v>
      </c>
      <c r="Y1112">
        <v>1.3049999999999999</v>
      </c>
      <c r="AA1112">
        <v>250</v>
      </c>
      <c r="AB1112">
        <v>0</v>
      </c>
      <c r="AC1112">
        <v>0</v>
      </c>
      <c r="AD1112">
        <v>0</v>
      </c>
      <c r="AE1112">
        <v>250</v>
      </c>
      <c r="AF1112">
        <v>0</v>
      </c>
      <c r="AG1112">
        <v>0</v>
      </c>
      <c r="AH1112">
        <v>0</v>
      </c>
      <c r="AI1112">
        <v>1</v>
      </c>
      <c r="AJ1112">
        <v>1</v>
      </c>
      <c r="AK1112">
        <v>1</v>
      </c>
      <c r="AL1112">
        <v>1</v>
      </c>
      <c r="AN1112">
        <v>0</v>
      </c>
      <c r="AO1112">
        <v>1</v>
      </c>
      <c r="AP1112">
        <v>0</v>
      </c>
      <c r="AQ1112">
        <v>0</v>
      </c>
      <c r="AR1112">
        <v>0</v>
      </c>
      <c r="AS1112" t="s">
        <v>3</v>
      </c>
      <c r="AT1112">
        <v>1.3049999999999999</v>
      </c>
      <c r="AU1112" t="s">
        <v>3</v>
      </c>
      <c r="AV1112">
        <v>0</v>
      </c>
      <c r="AW1112">
        <v>2</v>
      </c>
      <c r="AX1112">
        <v>76149583</v>
      </c>
      <c r="AY1112">
        <v>1</v>
      </c>
      <c r="AZ1112">
        <v>0</v>
      </c>
      <c r="BA1112">
        <v>1134</v>
      </c>
      <c r="BB1112">
        <v>0</v>
      </c>
      <c r="BC1112">
        <v>0</v>
      </c>
      <c r="BD1112">
        <v>0</v>
      </c>
      <c r="BE1112">
        <v>0</v>
      </c>
      <c r="BF1112">
        <v>0</v>
      </c>
      <c r="BG1112">
        <v>0</v>
      </c>
      <c r="BH1112">
        <v>0</v>
      </c>
      <c r="BI1112">
        <v>0</v>
      </c>
      <c r="BJ1112">
        <v>0</v>
      </c>
      <c r="BK1112">
        <v>0</v>
      </c>
      <c r="BL1112">
        <v>0</v>
      </c>
      <c r="BM1112">
        <v>0</v>
      </c>
      <c r="BN1112">
        <v>0</v>
      </c>
      <c r="BO1112">
        <v>0</v>
      </c>
      <c r="BP1112">
        <v>0</v>
      </c>
      <c r="BQ1112">
        <v>0</v>
      </c>
      <c r="BR1112">
        <v>0</v>
      </c>
      <c r="BS1112">
        <v>0</v>
      </c>
      <c r="BT1112">
        <v>0</v>
      </c>
      <c r="BU1112">
        <v>0</v>
      </c>
      <c r="BV1112">
        <v>0</v>
      </c>
      <c r="BW1112">
        <v>0</v>
      </c>
      <c r="CX1112">
        <f>Y1112*Source!I407</f>
        <v>5.22</v>
      </c>
      <c r="CY1112">
        <f t="shared" si="160"/>
        <v>250</v>
      </c>
      <c r="CZ1112">
        <f t="shared" si="161"/>
        <v>250</v>
      </c>
      <c r="DA1112">
        <f t="shared" si="162"/>
        <v>1</v>
      </c>
      <c r="DB1112">
        <f t="shared" si="163"/>
        <v>326.25</v>
      </c>
      <c r="DC1112">
        <f t="shared" si="164"/>
        <v>0</v>
      </c>
    </row>
    <row r="1113" spans="1:107" x14ac:dyDescent="0.2">
      <c r="A1113">
        <f>ROW(Source!A407)</f>
        <v>407</v>
      </c>
      <c r="B1113">
        <v>76147896</v>
      </c>
      <c r="C1113">
        <v>76149566</v>
      </c>
      <c r="D1113">
        <v>48903672</v>
      </c>
      <c r="E1113">
        <v>1</v>
      </c>
      <c r="F1113">
        <v>1</v>
      </c>
      <c r="G1113">
        <v>1</v>
      </c>
      <c r="H1113">
        <v>3</v>
      </c>
      <c r="I1113" t="s">
        <v>813</v>
      </c>
      <c r="J1113" t="s">
        <v>814</v>
      </c>
      <c r="K1113" t="s">
        <v>815</v>
      </c>
      <c r="L1113">
        <v>1301</v>
      </c>
      <c r="N1113">
        <v>1003</v>
      </c>
      <c r="O1113" t="s">
        <v>57</v>
      </c>
      <c r="P1113" t="s">
        <v>57</v>
      </c>
      <c r="Q1113">
        <v>1</v>
      </c>
      <c r="W1113">
        <v>0</v>
      </c>
      <c r="X1113">
        <v>-941319914</v>
      </c>
      <c r="Y1113">
        <v>0.72</v>
      </c>
      <c r="AA1113">
        <v>5.38</v>
      </c>
      <c r="AB1113">
        <v>0</v>
      </c>
      <c r="AC1113">
        <v>0</v>
      </c>
      <c r="AD1113">
        <v>0</v>
      </c>
      <c r="AE1113">
        <v>5.38</v>
      </c>
      <c r="AF1113">
        <v>0</v>
      </c>
      <c r="AG1113">
        <v>0</v>
      </c>
      <c r="AH1113">
        <v>0</v>
      </c>
      <c r="AI1113">
        <v>1</v>
      </c>
      <c r="AJ1113">
        <v>1</v>
      </c>
      <c r="AK1113">
        <v>1</v>
      </c>
      <c r="AL1113">
        <v>1</v>
      </c>
      <c r="AN1113">
        <v>0</v>
      </c>
      <c r="AO1113">
        <v>1</v>
      </c>
      <c r="AP1113">
        <v>0</v>
      </c>
      <c r="AQ1113">
        <v>0</v>
      </c>
      <c r="AR1113">
        <v>0</v>
      </c>
      <c r="AS1113" t="s">
        <v>3</v>
      </c>
      <c r="AT1113">
        <v>0.72</v>
      </c>
      <c r="AU1113" t="s">
        <v>3</v>
      </c>
      <c r="AV1113">
        <v>0</v>
      </c>
      <c r="AW1113">
        <v>2</v>
      </c>
      <c r="AX1113">
        <v>76149584</v>
      </c>
      <c r="AY1113">
        <v>1</v>
      </c>
      <c r="AZ1113">
        <v>0</v>
      </c>
      <c r="BA1113">
        <v>1135</v>
      </c>
      <c r="BB1113">
        <v>0</v>
      </c>
      <c r="BC1113">
        <v>0</v>
      </c>
      <c r="BD1113">
        <v>0</v>
      </c>
      <c r="BE1113">
        <v>0</v>
      </c>
      <c r="BF1113">
        <v>0</v>
      </c>
      <c r="BG1113">
        <v>0</v>
      </c>
      <c r="BH1113">
        <v>0</v>
      </c>
      <c r="BI1113">
        <v>0</v>
      </c>
      <c r="BJ1113">
        <v>0</v>
      </c>
      <c r="BK1113">
        <v>0</v>
      </c>
      <c r="BL1113">
        <v>0</v>
      </c>
      <c r="BM1113">
        <v>0</v>
      </c>
      <c r="BN1113">
        <v>0</v>
      </c>
      <c r="BO1113">
        <v>0</v>
      </c>
      <c r="BP1113">
        <v>0</v>
      </c>
      <c r="BQ1113">
        <v>0</v>
      </c>
      <c r="BR1113">
        <v>0</v>
      </c>
      <c r="BS1113">
        <v>0</v>
      </c>
      <c r="BT1113">
        <v>0</v>
      </c>
      <c r="BU1113">
        <v>0</v>
      </c>
      <c r="BV1113">
        <v>0</v>
      </c>
      <c r="BW1113">
        <v>0</v>
      </c>
      <c r="CX1113">
        <f>Y1113*Source!I407</f>
        <v>2.88</v>
      </c>
      <c r="CY1113">
        <f t="shared" si="160"/>
        <v>5.38</v>
      </c>
      <c r="CZ1113">
        <f t="shared" si="161"/>
        <v>5.38</v>
      </c>
      <c r="DA1113">
        <f t="shared" si="162"/>
        <v>1</v>
      </c>
      <c r="DB1113">
        <f t="shared" si="163"/>
        <v>3.87</v>
      </c>
      <c r="DC1113">
        <f t="shared" si="164"/>
        <v>0</v>
      </c>
    </row>
    <row r="1114" spans="1:107" x14ac:dyDescent="0.2">
      <c r="A1114">
        <f>ROW(Source!A407)</f>
        <v>407</v>
      </c>
      <c r="B1114">
        <v>76147896</v>
      </c>
      <c r="C1114">
        <v>76149566</v>
      </c>
      <c r="D1114">
        <v>48903674</v>
      </c>
      <c r="E1114">
        <v>1</v>
      </c>
      <c r="F1114">
        <v>1</v>
      </c>
      <c r="G1114">
        <v>1</v>
      </c>
      <c r="H1114">
        <v>3</v>
      </c>
      <c r="I1114" t="s">
        <v>705</v>
      </c>
      <c r="J1114" t="s">
        <v>706</v>
      </c>
      <c r="K1114" t="s">
        <v>707</v>
      </c>
      <c r="L1114">
        <v>1346</v>
      </c>
      <c r="N1114">
        <v>1009</v>
      </c>
      <c r="O1114" t="s">
        <v>414</v>
      </c>
      <c r="P1114" t="s">
        <v>414</v>
      </c>
      <c r="Q1114">
        <v>1</v>
      </c>
      <c r="W1114">
        <v>0</v>
      </c>
      <c r="X1114">
        <v>-1295539515</v>
      </c>
      <c r="Y1114">
        <v>0.105</v>
      </c>
      <c r="AA1114">
        <v>30.4</v>
      </c>
      <c r="AB1114">
        <v>0</v>
      </c>
      <c r="AC1114">
        <v>0</v>
      </c>
      <c r="AD1114">
        <v>0</v>
      </c>
      <c r="AE1114">
        <v>30.4</v>
      </c>
      <c r="AF1114">
        <v>0</v>
      </c>
      <c r="AG1114">
        <v>0</v>
      </c>
      <c r="AH1114">
        <v>0</v>
      </c>
      <c r="AI1114">
        <v>1</v>
      </c>
      <c r="AJ1114">
        <v>1</v>
      </c>
      <c r="AK1114">
        <v>1</v>
      </c>
      <c r="AL1114">
        <v>1</v>
      </c>
      <c r="AN1114">
        <v>0</v>
      </c>
      <c r="AO1114">
        <v>1</v>
      </c>
      <c r="AP1114">
        <v>0</v>
      </c>
      <c r="AQ1114">
        <v>0</v>
      </c>
      <c r="AR1114">
        <v>0</v>
      </c>
      <c r="AS1114" t="s">
        <v>3</v>
      </c>
      <c r="AT1114">
        <v>0.105</v>
      </c>
      <c r="AU1114" t="s">
        <v>3</v>
      </c>
      <c r="AV1114">
        <v>0</v>
      </c>
      <c r="AW1114">
        <v>2</v>
      </c>
      <c r="AX1114">
        <v>76149585</v>
      </c>
      <c r="AY1114">
        <v>1</v>
      </c>
      <c r="AZ1114">
        <v>0</v>
      </c>
      <c r="BA1114">
        <v>1136</v>
      </c>
      <c r="BB1114">
        <v>0</v>
      </c>
      <c r="BC1114">
        <v>0</v>
      </c>
      <c r="BD1114">
        <v>0</v>
      </c>
      <c r="BE1114">
        <v>0</v>
      </c>
      <c r="BF1114">
        <v>0</v>
      </c>
      <c r="BG1114">
        <v>0</v>
      </c>
      <c r="BH1114">
        <v>0</v>
      </c>
      <c r="BI1114">
        <v>0</v>
      </c>
      <c r="BJ1114">
        <v>0</v>
      </c>
      <c r="BK1114">
        <v>0</v>
      </c>
      <c r="BL1114">
        <v>0</v>
      </c>
      <c r="BM1114">
        <v>0</v>
      </c>
      <c r="BN1114">
        <v>0</v>
      </c>
      <c r="BO1114">
        <v>0</v>
      </c>
      <c r="BP1114">
        <v>0</v>
      </c>
      <c r="BQ1114">
        <v>0</v>
      </c>
      <c r="BR1114">
        <v>0</v>
      </c>
      <c r="BS1114">
        <v>0</v>
      </c>
      <c r="BT1114">
        <v>0</v>
      </c>
      <c r="BU1114">
        <v>0</v>
      </c>
      <c r="BV1114">
        <v>0</v>
      </c>
      <c r="BW1114">
        <v>0</v>
      </c>
      <c r="CX1114">
        <f>Y1114*Source!I407</f>
        <v>0.42</v>
      </c>
      <c r="CY1114">
        <f t="shared" si="160"/>
        <v>30.4</v>
      </c>
      <c r="CZ1114">
        <f t="shared" si="161"/>
        <v>30.4</v>
      </c>
      <c r="DA1114">
        <f t="shared" si="162"/>
        <v>1</v>
      </c>
      <c r="DB1114">
        <f t="shared" si="163"/>
        <v>3.19</v>
      </c>
      <c r="DC1114">
        <f t="shared" si="164"/>
        <v>0</v>
      </c>
    </row>
    <row r="1115" spans="1:107" x14ac:dyDescent="0.2">
      <c r="A1115">
        <f>ROW(Source!A407)</f>
        <v>407</v>
      </c>
      <c r="B1115">
        <v>76147896</v>
      </c>
      <c r="C1115">
        <v>76149566</v>
      </c>
      <c r="D1115">
        <v>48903683</v>
      </c>
      <c r="E1115">
        <v>1</v>
      </c>
      <c r="F1115">
        <v>1</v>
      </c>
      <c r="G1115">
        <v>1</v>
      </c>
      <c r="H1115">
        <v>3</v>
      </c>
      <c r="I1115" t="s">
        <v>816</v>
      </c>
      <c r="J1115" t="s">
        <v>817</v>
      </c>
      <c r="K1115" t="s">
        <v>818</v>
      </c>
      <c r="L1115">
        <v>1346</v>
      </c>
      <c r="N1115">
        <v>1009</v>
      </c>
      <c r="O1115" t="s">
        <v>414</v>
      </c>
      <c r="P1115" t="s">
        <v>414</v>
      </c>
      <c r="Q1115">
        <v>1</v>
      </c>
      <c r="W1115">
        <v>0</v>
      </c>
      <c r="X1115">
        <v>-1327042576</v>
      </c>
      <c r="Y1115">
        <v>0.1</v>
      </c>
      <c r="AA1115">
        <v>60</v>
      </c>
      <c r="AB1115">
        <v>0</v>
      </c>
      <c r="AC1115">
        <v>0</v>
      </c>
      <c r="AD1115">
        <v>0</v>
      </c>
      <c r="AE1115">
        <v>60</v>
      </c>
      <c r="AF1115">
        <v>0</v>
      </c>
      <c r="AG1115">
        <v>0</v>
      </c>
      <c r="AH1115">
        <v>0</v>
      </c>
      <c r="AI1115">
        <v>1</v>
      </c>
      <c r="AJ1115">
        <v>1</v>
      </c>
      <c r="AK1115">
        <v>1</v>
      </c>
      <c r="AL1115">
        <v>1</v>
      </c>
      <c r="AN1115">
        <v>0</v>
      </c>
      <c r="AO1115">
        <v>1</v>
      </c>
      <c r="AP1115">
        <v>0</v>
      </c>
      <c r="AQ1115">
        <v>0</v>
      </c>
      <c r="AR1115">
        <v>0</v>
      </c>
      <c r="AS1115" t="s">
        <v>3</v>
      </c>
      <c r="AT1115">
        <v>0.1</v>
      </c>
      <c r="AU1115" t="s">
        <v>3</v>
      </c>
      <c r="AV1115">
        <v>0</v>
      </c>
      <c r="AW1115">
        <v>2</v>
      </c>
      <c r="AX1115">
        <v>76149586</v>
      </c>
      <c r="AY1115">
        <v>1</v>
      </c>
      <c r="AZ1115">
        <v>0</v>
      </c>
      <c r="BA1115">
        <v>1137</v>
      </c>
      <c r="BB1115">
        <v>0</v>
      </c>
      <c r="BC1115">
        <v>0</v>
      </c>
      <c r="BD1115">
        <v>0</v>
      </c>
      <c r="BE1115">
        <v>0</v>
      </c>
      <c r="BF1115">
        <v>0</v>
      </c>
      <c r="BG1115">
        <v>0</v>
      </c>
      <c r="BH1115">
        <v>0</v>
      </c>
      <c r="BI1115">
        <v>0</v>
      </c>
      <c r="BJ1115">
        <v>0</v>
      </c>
      <c r="BK1115">
        <v>0</v>
      </c>
      <c r="BL1115">
        <v>0</v>
      </c>
      <c r="BM1115">
        <v>0</v>
      </c>
      <c r="BN1115">
        <v>0</v>
      </c>
      <c r="BO1115">
        <v>0</v>
      </c>
      <c r="BP1115">
        <v>0</v>
      </c>
      <c r="BQ1115">
        <v>0</v>
      </c>
      <c r="BR1115">
        <v>0</v>
      </c>
      <c r="BS1115">
        <v>0</v>
      </c>
      <c r="BT1115">
        <v>0</v>
      </c>
      <c r="BU1115">
        <v>0</v>
      </c>
      <c r="BV1115">
        <v>0</v>
      </c>
      <c r="BW1115">
        <v>0</v>
      </c>
      <c r="CX1115">
        <f>Y1115*Source!I407</f>
        <v>0.4</v>
      </c>
      <c r="CY1115">
        <f t="shared" si="160"/>
        <v>60</v>
      </c>
      <c r="CZ1115">
        <f t="shared" si="161"/>
        <v>60</v>
      </c>
      <c r="DA1115">
        <f t="shared" si="162"/>
        <v>1</v>
      </c>
      <c r="DB1115">
        <f t="shared" si="163"/>
        <v>6</v>
      </c>
      <c r="DC1115">
        <f t="shared" si="164"/>
        <v>0</v>
      </c>
    </row>
    <row r="1116" spans="1:107" x14ac:dyDescent="0.2">
      <c r="A1116">
        <f>ROW(Source!A407)</f>
        <v>407</v>
      </c>
      <c r="B1116">
        <v>76147896</v>
      </c>
      <c r="C1116">
        <v>76149566</v>
      </c>
      <c r="D1116">
        <v>48914325</v>
      </c>
      <c r="E1116">
        <v>1</v>
      </c>
      <c r="F1116">
        <v>1</v>
      </c>
      <c r="G1116">
        <v>1</v>
      </c>
      <c r="H1116">
        <v>3</v>
      </c>
      <c r="I1116" t="s">
        <v>819</v>
      </c>
      <c r="J1116" t="s">
        <v>820</v>
      </c>
      <c r="K1116" t="s">
        <v>821</v>
      </c>
      <c r="L1116">
        <v>1348</v>
      </c>
      <c r="N1116">
        <v>1009</v>
      </c>
      <c r="O1116" t="s">
        <v>362</v>
      </c>
      <c r="P1116" t="s">
        <v>362</v>
      </c>
      <c r="Q1116">
        <v>1000</v>
      </c>
      <c r="W1116">
        <v>0</v>
      </c>
      <c r="X1116">
        <v>-1991769676</v>
      </c>
      <c r="Y1116">
        <v>6.0000000000000002E-5</v>
      </c>
      <c r="AA1116">
        <v>11200.3</v>
      </c>
      <c r="AB1116">
        <v>0</v>
      </c>
      <c r="AC1116">
        <v>0</v>
      </c>
      <c r="AD1116">
        <v>0</v>
      </c>
      <c r="AE1116">
        <v>11200.3</v>
      </c>
      <c r="AF1116">
        <v>0</v>
      </c>
      <c r="AG1116">
        <v>0</v>
      </c>
      <c r="AH1116">
        <v>0</v>
      </c>
      <c r="AI1116">
        <v>1</v>
      </c>
      <c r="AJ1116">
        <v>1</v>
      </c>
      <c r="AK1116">
        <v>1</v>
      </c>
      <c r="AL1116">
        <v>1</v>
      </c>
      <c r="AN1116">
        <v>0</v>
      </c>
      <c r="AO1116">
        <v>1</v>
      </c>
      <c r="AP1116">
        <v>0</v>
      </c>
      <c r="AQ1116">
        <v>0</v>
      </c>
      <c r="AR1116">
        <v>0</v>
      </c>
      <c r="AS1116" t="s">
        <v>3</v>
      </c>
      <c r="AT1116">
        <v>6.0000000000000002E-5</v>
      </c>
      <c r="AU1116" t="s">
        <v>3</v>
      </c>
      <c r="AV1116">
        <v>0</v>
      </c>
      <c r="AW1116">
        <v>2</v>
      </c>
      <c r="AX1116">
        <v>76149587</v>
      </c>
      <c r="AY1116">
        <v>1</v>
      </c>
      <c r="AZ1116">
        <v>0</v>
      </c>
      <c r="BA1116">
        <v>1138</v>
      </c>
      <c r="BB1116">
        <v>0</v>
      </c>
      <c r="BC1116">
        <v>0</v>
      </c>
      <c r="BD1116">
        <v>0</v>
      </c>
      <c r="BE1116">
        <v>0</v>
      </c>
      <c r="BF1116">
        <v>0</v>
      </c>
      <c r="BG1116">
        <v>0</v>
      </c>
      <c r="BH1116">
        <v>0</v>
      </c>
      <c r="BI1116">
        <v>0</v>
      </c>
      <c r="BJ1116">
        <v>0</v>
      </c>
      <c r="BK1116">
        <v>0</v>
      </c>
      <c r="BL1116">
        <v>0</v>
      </c>
      <c r="BM1116">
        <v>0</v>
      </c>
      <c r="BN1116">
        <v>0</v>
      </c>
      <c r="BO1116">
        <v>0</v>
      </c>
      <c r="BP1116">
        <v>0</v>
      </c>
      <c r="BQ1116">
        <v>0</v>
      </c>
      <c r="BR1116">
        <v>0</v>
      </c>
      <c r="BS1116">
        <v>0</v>
      </c>
      <c r="BT1116">
        <v>0</v>
      </c>
      <c r="BU1116">
        <v>0</v>
      </c>
      <c r="BV1116">
        <v>0</v>
      </c>
      <c r="BW1116">
        <v>0</v>
      </c>
      <c r="CX1116">
        <f>Y1116*Source!I407</f>
        <v>2.4000000000000001E-4</v>
      </c>
      <c r="CY1116">
        <f t="shared" si="160"/>
        <v>11200.3</v>
      </c>
      <c r="CZ1116">
        <f t="shared" si="161"/>
        <v>11200.3</v>
      </c>
      <c r="DA1116">
        <f t="shared" si="162"/>
        <v>1</v>
      </c>
      <c r="DB1116">
        <f t="shared" si="163"/>
        <v>0.67</v>
      </c>
      <c r="DC1116">
        <f t="shared" si="164"/>
        <v>0</v>
      </c>
    </row>
    <row r="1117" spans="1:107" x14ac:dyDescent="0.2">
      <c r="A1117">
        <f>ROW(Source!A407)</f>
        <v>407</v>
      </c>
      <c r="B1117">
        <v>76147896</v>
      </c>
      <c r="C1117">
        <v>76149566</v>
      </c>
      <c r="D1117">
        <v>48915433</v>
      </c>
      <c r="E1117">
        <v>1</v>
      </c>
      <c r="F1117">
        <v>1</v>
      </c>
      <c r="G1117">
        <v>1</v>
      </c>
      <c r="H1117">
        <v>3</v>
      </c>
      <c r="I1117" t="s">
        <v>822</v>
      </c>
      <c r="J1117" t="s">
        <v>823</v>
      </c>
      <c r="K1117" t="s">
        <v>824</v>
      </c>
      <c r="L1117">
        <v>1346</v>
      </c>
      <c r="N1117">
        <v>1009</v>
      </c>
      <c r="O1117" t="s">
        <v>414</v>
      </c>
      <c r="P1117" t="s">
        <v>414</v>
      </c>
      <c r="Q1117">
        <v>1</v>
      </c>
      <c r="W1117">
        <v>0</v>
      </c>
      <c r="X1117">
        <v>-1262501504</v>
      </c>
      <c r="Y1117">
        <v>0.02</v>
      </c>
      <c r="AA1117">
        <v>32</v>
      </c>
      <c r="AB1117">
        <v>0</v>
      </c>
      <c r="AC1117">
        <v>0</v>
      </c>
      <c r="AD1117">
        <v>0</v>
      </c>
      <c r="AE1117">
        <v>32</v>
      </c>
      <c r="AF1117">
        <v>0</v>
      </c>
      <c r="AG1117">
        <v>0</v>
      </c>
      <c r="AH1117">
        <v>0</v>
      </c>
      <c r="AI1117">
        <v>1</v>
      </c>
      <c r="AJ1117">
        <v>1</v>
      </c>
      <c r="AK1117">
        <v>1</v>
      </c>
      <c r="AL1117">
        <v>1</v>
      </c>
      <c r="AN1117">
        <v>0</v>
      </c>
      <c r="AO1117">
        <v>1</v>
      </c>
      <c r="AP1117">
        <v>0</v>
      </c>
      <c r="AQ1117">
        <v>0</v>
      </c>
      <c r="AR1117">
        <v>0</v>
      </c>
      <c r="AS1117" t="s">
        <v>3</v>
      </c>
      <c r="AT1117">
        <v>0.02</v>
      </c>
      <c r="AU1117" t="s">
        <v>3</v>
      </c>
      <c r="AV1117">
        <v>0</v>
      </c>
      <c r="AW1117">
        <v>2</v>
      </c>
      <c r="AX1117">
        <v>76149588</v>
      </c>
      <c r="AY1117">
        <v>1</v>
      </c>
      <c r="AZ1117">
        <v>0</v>
      </c>
      <c r="BA1117">
        <v>1139</v>
      </c>
      <c r="BB1117">
        <v>0</v>
      </c>
      <c r="BC1117">
        <v>0</v>
      </c>
      <c r="BD1117">
        <v>0</v>
      </c>
      <c r="BE1117">
        <v>0</v>
      </c>
      <c r="BF1117">
        <v>0</v>
      </c>
      <c r="BG1117">
        <v>0</v>
      </c>
      <c r="BH1117">
        <v>0</v>
      </c>
      <c r="BI1117">
        <v>0</v>
      </c>
      <c r="BJ1117">
        <v>0</v>
      </c>
      <c r="BK1117">
        <v>0</v>
      </c>
      <c r="BL1117">
        <v>0</v>
      </c>
      <c r="BM1117">
        <v>0</v>
      </c>
      <c r="BN1117">
        <v>0</v>
      </c>
      <c r="BO1117">
        <v>0</v>
      </c>
      <c r="BP1117">
        <v>0</v>
      </c>
      <c r="BQ1117">
        <v>0</v>
      </c>
      <c r="BR1117">
        <v>0</v>
      </c>
      <c r="BS1117">
        <v>0</v>
      </c>
      <c r="BT1117">
        <v>0</v>
      </c>
      <c r="BU1117">
        <v>0</v>
      </c>
      <c r="BV1117">
        <v>0</v>
      </c>
      <c r="BW1117">
        <v>0</v>
      </c>
      <c r="CX1117">
        <f>Y1117*Source!I407</f>
        <v>0.08</v>
      </c>
      <c r="CY1117">
        <f t="shared" si="160"/>
        <v>32</v>
      </c>
      <c r="CZ1117">
        <f t="shared" si="161"/>
        <v>32</v>
      </c>
      <c r="DA1117">
        <f t="shared" si="162"/>
        <v>1</v>
      </c>
      <c r="DB1117">
        <f t="shared" si="163"/>
        <v>0.64</v>
      </c>
      <c r="DC1117">
        <f t="shared" si="164"/>
        <v>0</v>
      </c>
    </row>
    <row r="1118" spans="1:107" x14ac:dyDescent="0.2">
      <c r="A1118">
        <f>ROW(Source!A407)</f>
        <v>407</v>
      </c>
      <c r="B1118">
        <v>76147896</v>
      </c>
      <c r="C1118">
        <v>76149566</v>
      </c>
      <c r="D1118">
        <v>48958747</v>
      </c>
      <c r="E1118">
        <v>1</v>
      </c>
      <c r="F1118">
        <v>1</v>
      </c>
      <c r="G1118">
        <v>1</v>
      </c>
      <c r="H1118">
        <v>3</v>
      </c>
      <c r="I1118" t="s">
        <v>825</v>
      </c>
      <c r="J1118" t="s">
        <v>826</v>
      </c>
      <c r="K1118" t="s">
        <v>827</v>
      </c>
      <c r="L1118">
        <v>1346</v>
      </c>
      <c r="N1118">
        <v>1009</v>
      </c>
      <c r="O1118" t="s">
        <v>414</v>
      </c>
      <c r="P1118" t="s">
        <v>414</v>
      </c>
      <c r="Q1118">
        <v>1</v>
      </c>
      <c r="W1118">
        <v>0</v>
      </c>
      <c r="X1118">
        <v>-446143888</v>
      </c>
      <c r="Y1118">
        <v>0.05</v>
      </c>
      <c r="AA1118">
        <v>65.75</v>
      </c>
      <c r="AB1118">
        <v>0</v>
      </c>
      <c r="AC1118">
        <v>0</v>
      </c>
      <c r="AD1118">
        <v>0</v>
      </c>
      <c r="AE1118">
        <v>65.75</v>
      </c>
      <c r="AF1118">
        <v>0</v>
      </c>
      <c r="AG1118">
        <v>0</v>
      </c>
      <c r="AH1118">
        <v>0</v>
      </c>
      <c r="AI1118">
        <v>1</v>
      </c>
      <c r="AJ1118">
        <v>1</v>
      </c>
      <c r="AK1118">
        <v>1</v>
      </c>
      <c r="AL1118">
        <v>1</v>
      </c>
      <c r="AN1118">
        <v>0</v>
      </c>
      <c r="AO1118">
        <v>1</v>
      </c>
      <c r="AP1118">
        <v>0</v>
      </c>
      <c r="AQ1118">
        <v>0</v>
      </c>
      <c r="AR1118">
        <v>0</v>
      </c>
      <c r="AS1118" t="s">
        <v>3</v>
      </c>
      <c r="AT1118">
        <v>0.05</v>
      </c>
      <c r="AU1118" t="s">
        <v>3</v>
      </c>
      <c r="AV1118">
        <v>0</v>
      </c>
      <c r="AW1118">
        <v>2</v>
      </c>
      <c r="AX1118">
        <v>76149589</v>
      </c>
      <c r="AY1118">
        <v>1</v>
      </c>
      <c r="AZ1118">
        <v>0</v>
      </c>
      <c r="BA1118">
        <v>1140</v>
      </c>
      <c r="BB1118">
        <v>0</v>
      </c>
      <c r="BC1118">
        <v>0</v>
      </c>
      <c r="BD1118">
        <v>0</v>
      </c>
      <c r="BE1118">
        <v>0</v>
      </c>
      <c r="BF1118">
        <v>0</v>
      </c>
      <c r="BG1118">
        <v>0</v>
      </c>
      <c r="BH1118">
        <v>0</v>
      </c>
      <c r="BI1118">
        <v>0</v>
      </c>
      <c r="BJ1118">
        <v>0</v>
      </c>
      <c r="BK1118">
        <v>0</v>
      </c>
      <c r="BL1118">
        <v>0</v>
      </c>
      <c r="BM1118">
        <v>0</v>
      </c>
      <c r="BN1118">
        <v>0</v>
      </c>
      <c r="BO1118">
        <v>0</v>
      </c>
      <c r="BP1118">
        <v>0</v>
      </c>
      <c r="BQ1118">
        <v>0</v>
      </c>
      <c r="BR1118">
        <v>0</v>
      </c>
      <c r="BS1118">
        <v>0</v>
      </c>
      <c r="BT1118">
        <v>0</v>
      </c>
      <c r="BU1118">
        <v>0</v>
      </c>
      <c r="BV1118">
        <v>0</v>
      </c>
      <c r="BW1118">
        <v>0</v>
      </c>
      <c r="CX1118">
        <f>Y1118*Source!I407</f>
        <v>0.2</v>
      </c>
      <c r="CY1118">
        <f t="shared" si="160"/>
        <v>65.75</v>
      </c>
      <c r="CZ1118">
        <f t="shared" si="161"/>
        <v>65.75</v>
      </c>
      <c r="DA1118">
        <f t="shared" si="162"/>
        <v>1</v>
      </c>
      <c r="DB1118">
        <f t="shared" si="163"/>
        <v>3.29</v>
      </c>
      <c r="DC1118">
        <f t="shared" si="164"/>
        <v>0</v>
      </c>
    </row>
    <row r="1119" spans="1:107" x14ac:dyDescent="0.2">
      <c r="A1119">
        <f>ROW(Source!A407)</f>
        <v>407</v>
      </c>
      <c r="B1119">
        <v>76147896</v>
      </c>
      <c r="C1119">
        <v>76149566</v>
      </c>
      <c r="D1119">
        <v>48959762</v>
      </c>
      <c r="E1119">
        <v>1</v>
      </c>
      <c r="F1119">
        <v>1</v>
      </c>
      <c r="G1119">
        <v>1</v>
      </c>
      <c r="H1119">
        <v>3</v>
      </c>
      <c r="I1119" t="s">
        <v>828</v>
      </c>
      <c r="J1119" t="s">
        <v>829</v>
      </c>
      <c r="K1119" t="s">
        <v>830</v>
      </c>
      <c r="L1119">
        <v>1301</v>
      </c>
      <c r="N1119">
        <v>1003</v>
      </c>
      <c r="O1119" t="s">
        <v>57</v>
      </c>
      <c r="P1119" t="s">
        <v>57</v>
      </c>
      <c r="Q1119">
        <v>1</v>
      </c>
      <c r="W1119">
        <v>0</v>
      </c>
      <c r="X1119">
        <v>-2022070750</v>
      </c>
      <c r="Y1119">
        <v>0.83</v>
      </c>
      <c r="AA1119">
        <v>95</v>
      </c>
      <c r="AB1119">
        <v>0</v>
      </c>
      <c r="AC1119">
        <v>0</v>
      </c>
      <c r="AD1119">
        <v>0</v>
      </c>
      <c r="AE1119">
        <v>95</v>
      </c>
      <c r="AF1119">
        <v>0</v>
      </c>
      <c r="AG1119">
        <v>0</v>
      </c>
      <c r="AH1119">
        <v>0</v>
      </c>
      <c r="AI1119">
        <v>1</v>
      </c>
      <c r="AJ1119">
        <v>1</v>
      </c>
      <c r="AK1119">
        <v>1</v>
      </c>
      <c r="AL1119">
        <v>1</v>
      </c>
      <c r="AN1119">
        <v>0</v>
      </c>
      <c r="AO1119">
        <v>1</v>
      </c>
      <c r="AP1119">
        <v>0</v>
      </c>
      <c r="AQ1119">
        <v>0</v>
      </c>
      <c r="AR1119">
        <v>0</v>
      </c>
      <c r="AS1119" t="s">
        <v>3</v>
      </c>
      <c r="AT1119">
        <v>0.83</v>
      </c>
      <c r="AU1119" t="s">
        <v>3</v>
      </c>
      <c r="AV1119">
        <v>0</v>
      </c>
      <c r="AW1119">
        <v>2</v>
      </c>
      <c r="AX1119">
        <v>76149590</v>
      </c>
      <c r="AY1119">
        <v>1</v>
      </c>
      <c r="AZ1119">
        <v>0</v>
      </c>
      <c r="BA1119">
        <v>1141</v>
      </c>
      <c r="BB1119">
        <v>0</v>
      </c>
      <c r="BC1119">
        <v>0</v>
      </c>
      <c r="BD1119">
        <v>0</v>
      </c>
      <c r="BE1119">
        <v>0</v>
      </c>
      <c r="BF1119">
        <v>0</v>
      </c>
      <c r="BG1119">
        <v>0</v>
      </c>
      <c r="BH1119">
        <v>0</v>
      </c>
      <c r="BI1119">
        <v>0</v>
      </c>
      <c r="BJ1119">
        <v>0</v>
      </c>
      <c r="BK1119">
        <v>0</v>
      </c>
      <c r="BL1119">
        <v>0</v>
      </c>
      <c r="BM1119">
        <v>0</v>
      </c>
      <c r="BN1119">
        <v>0</v>
      </c>
      <c r="BO1119">
        <v>0</v>
      </c>
      <c r="BP1119">
        <v>0</v>
      </c>
      <c r="BQ1119">
        <v>0</v>
      </c>
      <c r="BR1119">
        <v>0</v>
      </c>
      <c r="BS1119">
        <v>0</v>
      </c>
      <c r="BT1119">
        <v>0</v>
      </c>
      <c r="BU1119">
        <v>0</v>
      </c>
      <c r="BV1119">
        <v>0</v>
      </c>
      <c r="BW1119">
        <v>0</v>
      </c>
      <c r="CX1119">
        <f>Y1119*Source!I407</f>
        <v>3.32</v>
      </c>
      <c r="CY1119">
        <f t="shared" si="160"/>
        <v>95</v>
      </c>
      <c r="CZ1119">
        <f t="shared" si="161"/>
        <v>95</v>
      </c>
      <c r="DA1119">
        <f t="shared" si="162"/>
        <v>1</v>
      </c>
      <c r="DB1119">
        <f t="shared" si="163"/>
        <v>78.849999999999994</v>
      </c>
      <c r="DC1119">
        <f t="shared" si="164"/>
        <v>0</v>
      </c>
    </row>
    <row r="1120" spans="1:107" x14ac:dyDescent="0.2">
      <c r="A1120">
        <f>ROW(Source!A407)</f>
        <v>407</v>
      </c>
      <c r="B1120">
        <v>76147896</v>
      </c>
      <c r="C1120">
        <v>76149566</v>
      </c>
      <c r="D1120">
        <v>48959763</v>
      </c>
      <c r="E1120">
        <v>1</v>
      </c>
      <c r="F1120">
        <v>1</v>
      </c>
      <c r="G1120">
        <v>1</v>
      </c>
      <c r="H1120">
        <v>3</v>
      </c>
      <c r="I1120" t="s">
        <v>502</v>
      </c>
      <c r="J1120" t="s">
        <v>504</v>
      </c>
      <c r="K1120" t="s">
        <v>503</v>
      </c>
      <c r="L1120">
        <v>1354</v>
      </c>
      <c r="N1120">
        <v>1010</v>
      </c>
      <c r="O1120" t="s">
        <v>149</v>
      </c>
      <c r="P1120" t="s">
        <v>149</v>
      </c>
      <c r="Q1120">
        <v>1</v>
      </c>
      <c r="W1120">
        <v>0</v>
      </c>
      <c r="X1120">
        <v>1362440707</v>
      </c>
      <c r="Y1120">
        <v>10</v>
      </c>
      <c r="AA1120">
        <v>1.7</v>
      </c>
      <c r="AB1120">
        <v>0</v>
      </c>
      <c r="AC1120">
        <v>0</v>
      </c>
      <c r="AD1120">
        <v>0</v>
      </c>
      <c r="AE1120">
        <v>1.7</v>
      </c>
      <c r="AF1120">
        <v>0</v>
      </c>
      <c r="AG1120">
        <v>0</v>
      </c>
      <c r="AH1120">
        <v>0</v>
      </c>
      <c r="AI1120">
        <v>1</v>
      </c>
      <c r="AJ1120">
        <v>1</v>
      </c>
      <c r="AK1120">
        <v>1</v>
      </c>
      <c r="AL1120">
        <v>1</v>
      </c>
      <c r="AN1120">
        <v>0</v>
      </c>
      <c r="AO1120">
        <v>1</v>
      </c>
      <c r="AP1120">
        <v>0</v>
      </c>
      <c r="AQ1120">
        <v>0</v>
      </c>
      <c r="AR1120">
        <v>0</v>
      </c>
      <c r="AS1120" t="s">
        <v>3</v>
      </c>
      <c r="AT1120">
        <v>10</v>
      </c>
      <c r="AU1120" t="s">
        <v>3</v>
      </c>
      <c r="AV1120">
        <v>0</v>
      </c>
      <c r="AW1120">
        <v>2</v>
      </c>
      <c r="AX1120">
        <v>76149591</v>
      </c>
      <c r="AY1120">
        <v>1</v>
      </c>
      <c r="AZ1120">
        <v>0</v>
      </c>
      <c r="BA1120">
        <v>1142</v>
      </c>
      <c r="BB1120">
        <v>0</v>
      </c>
      <c r="BC1120">
        <v>0</v>
      </c>
      <c r="BD1120">
        <v>0</v>
      </c>
      <c r="BE1120">
        <v>0</v>
      </c>
      <c r="BF1120">
        <v>0</v>
      </c>
      <c r="BG1120">
        <v>0</v>
      </c>
      <c r="BH1120">
        <v>0</v>
      </c>
      <c r="BI1120">
        <v>0</v>
      </c>
      <c r="BJ1120">
        <v>0</v>
      </c>
      <c r="BK1120">
        <v>0</v>
      </c>
      <c r="BL1120">
        <v>0</v>
      </c>
      <c r="BM1120">
        <v>0</v>
      </c>
      <c r="BN1120">
        <v>0</v>
      </c>
      <c r="BO1120">
        <v>0</v>
      </c>
      <c r="BP1120">
        <v>0</v>
      </c>
      <c r="BQ1120">
        <v>0</v>
      </c>
      <c r="BR1120">
        <v>0</v>
      </c>
      <c r="BS1120">
        <v>0</v>
      </c>
      <c r="BT1120">
        <v>0</v>
      </c>
      <c r="BU1120">
        <v>0</v>
      </c>
      <c r="BV1120">
        <v>0</v>
      </c>
      <c r="BW1120">
        <v>0</v>
      </c>
      <c r="CX1120">
        <f>Y1120*Source!I407</f>
        <v>40</v>
      </c>
      <c r="CY1120">
        <f t="shared" si="160"/>
        <v>1.7</v>
      </c>
      <c r="CZ1120">
        <f t="shared" si="161"/>
        <v>1.7</v>
      </c>
      <c r="DA1120">
        <f t="shared" si="162"/>
        <v>1</v>
      </c>
      <c r="DB1120">
        <f t="shared" si="163"/>
        <v>17</v>
      </c>
      <c r="DC1120">
        <f t="shared" si="164"/>
        <v>0</v>
      </c>
    </row>
    <row r="1121" spans="1:107" x14ac:dyDescent="0.2">
      <c r="A1121">
        <f>ROW(Source!A407)</f>
        <v>407</v>
      </c>
      <c r="B1121">
        <v>76147896</v>
      </c>
      <c r="C1121">
        <v>76149566</v>
      </c>
      <c r="D1121">
        <v>48974791</v>
      </c>
      <c r="E1121">
        <v>1</v>
      </c>
      <c r="F1121">
        <v>1</v>
      </c>
      <c r="G1121">
        <v>1</v>
      </c>
      <c r="H1121">
        <v>3</v>
      </c>
      <c r="I1121" t="s">
        <v>658</v>
      </c>
      <c r="J1121" t="s">
        <v>659</v>
      </c>
      <c r="K1121" t="s">
        <v>660</v>
      </c>
      <c r="L1121">
        <v>1374</v>
      </c>
      <c r="N1121">
        <v>1013</v>
      </c>
      <c r="O1121" t="s">
        <v>661</v>
      </c>
      <c r="P1121" t="s">
        <v>661</v>
      </c>
      <c r="Q1121">
        <v>1</v>
      </c>
      <c r="W1121">
        <v>0</v>
      </c>
      <c r="X1121">
        <v>-1347562341</v>
      </c>
      <c r="Y1121">
        <v>1.9</v>
      </c>
      <c r="AA1121">
        <v>1</v>
      </c>
      <c r="AB1121">
        <v>0</v>
      </c>
      <c r="AC1121">
        <v>0</v>
      </c>
      <c r="AD1121">
        <v>0</v>
      </c>
      <c r="AE1121">
        <v>1</v>
      </c>
      <c r="AF1121">
        <v>0</v>
      </c>
      <c r="AG1121">
        <v>0</v>
      </c>
      <c r="AH1121">
        <v>0</v>
      </c>
      <c r="AI1121">
        <v>1</v>
      </c>
      <c r="AJ1121">
        <v>1</v>
      </c>
      <c r="AK1121">
        <v>1</v>
      </c>
      <c r="AL1121">
        <v>1</v>
      </c>
      <c r="AN1121">
        <v>0</v>
      </c>
      <c r="AO1121">
        <v>1</v>
      </c>
      <c r="AP1121">
        <v>0</v>
      </c>
      <c r="AQ1121">
        <v>0</v>
      </c>
      <c r="AR1121">
        <v>0</v>
      </c>
      <c r="AS1121" t="s">
        <v>3</v>
      </c>
      <c r="AT1121">
        <v>1.9</v>
      </c>
      <c r="AU1121" t="s">
        <v>3</v>
      </c>
      <c r="AV1121">
        <v>0</v>
      </c>
      <c r="AW1121">
        <v>2</v>
      </c>
      <c r="AX1121">
        <v>76149592</v>
      </c>
      <c r="AY1121">
        <v>1</v>
      </c>
      <c r="AZ1121">
        <v>0</v>
      </c>
      <c r="BA1121">
        <v>1143</v>
      </c>
      <c r="BB1121">
        <v>0</v>
      </c>
      <c r="BC1121">
        <v>0</v>
      </c>
      <c r="BD1121">
        <v>0</v>
      </c>
      <c r="BE1121">
        <v>0</v>
      </c>
      <c r="BF1121">
        <v>0</v>
      </c>
      <c r="BG1121">
        <v>0</v>
      </c>
      <c r="BH1121">
        <v>0</v>
      </c>
      <c r="BI1121">
        <v>0</v>
      </c>
      <c r="BJ1121">
        <v>0</v>
      </c>
      <c r="BK1121">
        <v>0</v>
      </c>
      <c r="BL1121">
        <v>0</v>
      </c>
      <c r="BM1121">
        <v>0</v>
      </c>
      <c r="BN1121">
        <v>0</v>
      </c>
      <c r="BO1121">
        <v>0</v>
      </c>
      <c r="BP1121">
        <v>0</v>
      </c>
      <c r="BQ1121">
        <v>0</v>
      </c>
      <c r="BR1121">
        <v>0</v>
      </c>
      <c r="BS1121">
        <v>0</v>
      </c>
      <c r="BT1121">
        <v>0</v>
      </c>
      <c r="BU1121">
        <v>0</v>
      </c>
      <c r="BV1121">
        <v>0</v>
      </c>
      <c r="BW1121">
        <v>0</v>
      </c>
      <c r="CX1121">
        <f>Y1121*Source!I407</f>
        <v>7.6</v>
      </c>
      <c r="CY1121">
        <f t="shared" si="160"/>
        <v>1</v>
      </c>
      <c r="CZ1121">
        <f t="shared" si="161"/>
        <v>1</v>
      </c>
      <c r="DA1121">
        <f t="shared" si="162"/>
        <v>1</v>
      </c>
      <c r="DB1121">
        <f t="shared" si="163"/>
        <v>1.9</v>
      </c>
      <c r="DC1121">
        <f t="shared" si="164"/>
        <v>0</v>
      </c>
    </row>
    <row r="1122" spans="1:107" x14ac:dyDescent="0.2">
      <c r="A1122">
        <f>ROW(Source!A408)</f>
        <v>408</v>
      </c>
      <c r="B1122">
        <v>76147894</v>
      </c>
      <c r="C1122">
        <v>76149566</v>
      </c>
      <c r="D1122">
        <v>42331666</v>
      </c>
      <c r="E1122">
        <v>1</v>
      </c>
      <c r="F1122">
        <v>1</v>
      </c>
      <c r="G1122">
        <v>1</v>
      </c>
      <c r="H1122">
        <v>1</v>
      </c>
      <c r="I1122" t="s">
        <v>647</v>
      </c>
      <c r="J1122" t="s">
        <v>3</v>
      </c>
      <c r="K1122" t="s">
        <v>648</v>
      </c>
      <c r="L1122">
        <v>1369</v>
      </c>
      <c r="N1122">
        <v>1013</v>
      </c>
      <c r="O1122" t="s">
        <v>623</v>
      </c>
      <c r="P1122" t="s">
        <v>623</v>
      </c>
      <c r="Q1122">
        <v>1</v>
      </c>
      <c r="W1122">
        <v>0</v>
      </c>
      <c r="X1122">
        <v>-908094922</v>
      </c>
      <c r="Y1122">
        <v>10.867499999999998</v>
      </c>
      <c r="AA1122">
        <v>0</v>
      </c>
      <c r="AB1122">
        <v>0</v>
      </c>
      <c r="AC1122">
        <v>0</v>
      </c>
      <c r="AD1122">
        <v>10.06</v>
      </c>
      <c r="AE1122">
        <v>0</v>
      </c>
      <c r="AF1122">
        <v>0</v>
      </c>
      <c r="AG1122">
        <v>0</v>
      </c>
      <c r="AH1122">
        <v>10.06</v>
      </c>
      <c r="AI1122">
        <v>1</v>
      </c>
      <c r="AJ1122">
        <v>1</v>
      </c>
      <c r="AK1122">
        <v>1</v>
      </c>
      <c r="AL1122">
        <v>1</v>
      </c>
      <c r="AN1122">
        <v>0</v>
      </c>
      <c r="AO1122">
        <v>1</v>
      </c>
      <c r="AP1122">
        <v>1</v>
      </c>
      <c r="AQ1122">
        <v>0</v>
      </c>
      <c r="AR1122">
        <v>0</v>
      </c>
      <c r="AS1122" t="s">
        <v>3</v>
      </c>
      <c r="AT1122">
        <v>9.4499999999999993</v>
      </c>
      <c r="AU1122" t="s">
        <v>24</v>
      </c>
      <c r="AV1122">
        <v>1</v>
      </c>
      <c r="AW1122">
        <v>2</v>
      </c>
      <c r="AX1122">
        <v>76149580</v>
      </c>
      <c r="AY1122">
        <v>1</v>
      </c>
      <c r="AZ1122">
        <v>0</v>
      </c>
      <c r="BA1122">
        <v>1144</v>
      </c>
      <c r="BB1122">
        <v>0</v>
      </c>
      <c r="BC1122">
        <v>0</v>
      </c>
      <c r="BD1122">
        <v>0</v>
      </c>
      <c r="BE1122">
        <v>0</v>
      </c>
      <c r="BF1122">
        <v>0</v>
      </c>
      <c r="BG1122">
        <v>0</v>
      </c>
      <c r="BH1122">
        <v>0</v>
      </c>
      <c r="BI1122">
        <v>0</v>
      </c>
      <c r="BJ1122">
        <v>0</v>
      </c>
      <c r="BK1122">
        <v>0</v>
      </c>
      <c r="BL1122">
        <v>0</v>
      </c>
      <c r="BM1122">
        <v>0</v>
      </c>
      <c r="BN1122">
        <v>0</v>
      </c>
      <c r="BO1122">
        <v>0</v>
      </c>
      <c r="BP1122">
        <v>0</v>
      </c>
      <c r="BQ1122">
        <v>0</v>
      </c>
      <c r="BR1122">
        <v>0</v>
      </c>
      <c r="BS1122">
        <v>0</v>
      </c>
      <c r="BT1122">
        <v>0</v>
      </c>
      <c r="BU1122">
        <v>0</v>
      </c>
      <c r="BV1122">
        <v>0</v>
      </c>
      <c r="BW1122">
        <v>0</v>
      </c>
      <c r="CX1122">
        <f>Y1122*Source!I408</f>
        <v>43.469999999999992</v>
      </c>
      <c r="CY1122">
        <f>AD1122</f>
        <v>10.06</v>
      </c>
      <c r="CZ1122">
        <f>AH1122</f>
        <v>10.06</v>
      </c>
      <c r="DA1122">
        <f>AL1122</f>
        <v>1</v>
      </c>
      <c r="DB1122">
        <f>ROUND((ROUND(AT1122*CZ1122,2)*1.15),6)</f>
        <v>109.3305</v>
      </c>
      <c r="DC1122">
        <f>ROUND((ROUND(AT1122*AG1122,2)*1.15),6)</f>
        <v>0</v>
      </c>
    </row>
    <row r="1123" spans="1:107" x14ac:dyDescent="0.2">
      <c r="A1123">
        <f>ROW(Source!A408)</f>
        <v>408</v>
      </c>
      <c r="B1123">
        <v>76147894</v>
      </c>
      <c r="C1123">
        <v>76149566</v>
      </c>
      <c r="D1123">
        <v>48900465</v>
      </c>
      <c r="E1123">
        <v>1</v>
      </c>
      <c r="F1123">
        <v>1</v>
      </c>
      <c r="G1123">
        <v>1</v>
      </c>
      <c r="H1123">
        <v>3</v>
      </c>
      <c r="I1123" t="s">
        <v>775</v>
      </c>
      <c r="J1123" t="s">
        <v>776</v>
      </c>
      <c r="K1123" t="s">
        <v>777</v>
      </c>
      <c r="L1123">
        <v>1348</v>
      </c>
      <c r="N1123">
        <v>1009</v>
      </c>
      <c r="O1123" t="s">
        <v>362</v>
      </c>
      <c r="P1123" t="s">
        <v>362</v>
      </c>
      <c r="Q1123">
        <v>1000</v>
      </c>
      <c r="W1123">
        <v>0</v>
      </c>
      <c r="X1123">
        <v>1575914215</v>
      </c>
      <c r="Y1123">
        <v>2.0000000000000001E-4</v>
      </c>
      <c r="AA1123">
        <v>4770</v>
      </c>
      <c r="AB1123">
        <v>0</v>
      </c>
      <c r="AC1123">
        <v>0</v>
      </c>
      <c r="AD1123">
        <v>0</v>
      </c>
      <c r="AE1123">
        <v>4770</v>
      </c>
      <c r="AF1123">
        <v>0</v>
      </c>
      <c r="AG1123">
        <v>0</v>
      </c>
      <c r="AH1123">
        <v>0</v>
      </c>
      <c r="AI1123">
        <v>1</v>
      </c>
      <c r="AJ1123">
        <v>1</v>
      </c>
      <c r="AK1123">
        <v>1</v>
      </c>
      <c r="AL1123">
        <v>1</v>
      </c>
      <c r="AN1123">
        <v>0</v>
      </c>
      <c r="AO1123">
        <v>1</v>
      </c>
      <c r="AP1123">
        <v>0</v>
      </c>
      <c r="AQ1123">
        <v>0</v>
      </c>
      <c r="AR1123">
        <v>0</v>
      </c>
      <c r="AS1123" t="s">
        <v>3</v>
      </c>
      <c r="AT1123">
        <v>2.0000000000000001E-4</v>
      </c>
      <c r="AU1123" t="s">
        <v>3</v>
      </c>
      <c r="AV1123">
        <v>0</v>
      </c>
      <c r="AW1123">
        <v>2</v>
      </c>
      <c r="AX1123">
        <v>76149581</v>
      </c>
      <c r="AY1123">
        <v>1</v>
      </c>
      <c r="AZ1123">
        <v>0</v>
      </c>
      <c r="BA1123">
        <v>1145</v>
      </c>
      <c r="BB1123">
        <v>0</v>
      </c>
      <c r="BC1123">
        <v>0</v>
      </c>
      <c r="BD1123">
        <v>0</v>
      </c>
      <c r="BE1123">
        <v>0</v>
      </c>
      <c r="BF1123">
        <v>0</v>
      </c>
      <c r="BG1123">
        <v>0</v>
      </c>
      <c r="BH1123">
        <v>0</v>
      </c>
      <c r="BI1123">
        <v>0</v>
      </c>
      <c r="BJ1123">
        <v>0</v>
      </c>
      <c r="BK1123">
        <v>0</v>
      </c>
      <c r="BL1123">
        <v>0</v>
      </c>
      <c r="BM1123">
        <v>0</v>
      </c>
      <c r="BN1123">
        <v>0</v>
      </c>
      <c r="BO1123">
        <v>0</v>
      </c>
      <c r="BP1123">
        <v>0</v>
      </c>
      <c r="BQ1123">
        <v>0</v>
      </c>
      <c r="BR1123">
        <v>0</v>
      </c>
      <c r="BS1123">
        <v>0</v>
      </c>
      <c r="BT1123">
        <v>0</v>
      </c>
      <c r="BU1123">
        <v>0</v>
      </c>
      <c r="BV1123">
        <v>0</v>
      </c>
      <c r="BW1123">
        <v>0</v>
      </c>
      <c r="CX1123">
        <f>Y1123*Source!I408</f>
        <v>8.0000000000000004E-4</v>
      </c>
      <c r="CY1123">
        <f t="shared" ref="CY1123:CY1134" si="165">AA1123</f>
        <v>4770</v>
      </c>
      <c r="CZ1123">
        <f t="shared" ref="CZ1123:CZ1134" si="166">AE1123</f>
        <v>4770</v>
      </c>
      <c r="DA1123">
        <f t="shared" ref="DA1123:DA1134" si="167">AI1123</f>
        <v>1</v>
      </c>
      <c r="DB1123">
        <f t="shared" ref="DB1123:DB1134" si="168">ROUND(ROUND(AT1123*CZ1123,2),6)</f>
        <v>0.95</v>
      </c>
      <c r="DC1123">
        <f t="shared" ref="DC1123:DC1134" si="169">ROUND(ROUND(AT1123*AG1123,2),6)</f>
        <v>0</v>
      </c>
    </row>
    <row r="1124" spans="1:107" x14ac:dyDescent="0.2">
      <c r="A1124">
        <f>ROW(Source!A408)</f>
        <v>408</v>
      </c>
      <c r="B1124">
        <v>76147894</v>
      </c>
      <c r="C1124">
        <v>76149566</v>
      </c>
      <c r="D1124">
        <v>48900998</v>
      </c>
      <c r="E1124">
        <v>1</v>
      </c>
      <c r="F1124">
        <v>1</v>
      </c>
      <c r="G1124">
        <v>1</v>
      </c>
      <c r="H1124">
        <v>3</v>
      </c>
      <c r="I1124" t="s">
        <v>807</v>
      </c>
      <c r="J1124" t="s">
        <v>808</v>
      </c>
      <c r="K1124" t="s">
        <v>809</v>
      </c>
      <c r="L1124">
        <v>1346</v>
      </c>
      <c r="N1124">
        <v>1009</v>
      </c>
      <c r="O1124" t="s">
        <v>414</v>
      </c>
      <c r="P1124" t="s">
        <v>414</v>
      </c>
      <c r="Q1124">
        <v>1</v>
      </c>
      <c r="W1124">
        <v>0</v>
      </c>
      <c r="X1124">
        <v>-1154872161</v>
      </c>
      <c r="Y1124">
        <v>0.5</v>
      </c>
      <c r="AA1124">
        <v>30.4</v>
      </c>
      <c r="AB1124">
        <v>0</v>
      </c>
      <c r="AC1124">
        <v>0</v>
      </c>
      <c r="AD1124">
        <v>0</v>
      </c>
      <c r="AE1124">
        <v>30.4</v>
      </c>
      <c r="AF1124">
        <v>0</v>
      </c>
      <c r="AG1124">
        <v>0</v>
      </c>
      <c r="AH1124">
        <v>0</v>
      </c>
      <c r="AI1124">
        <v>1</v>
      </c>
      <c r="AJ1124">
        <v>1</v>
      </c>
      <c r="AK1124">
        <v>1</v>
      </c>
      <c r="AL1124">
        <v>1</v>
      </c>
      <c r="AN1124">
        <v>0</v>
      </c>
      <c r="AO1124">
        <v>1</v>
      </c>
      <c r="AP1124">
        <v>0</v>
      </c>
      <c r="AQ1124">
        <v>0</v>
      </c>
      <c r="AR1124">
        <v>0</v>
      </c>
      <c r="AS1124" t="s">
        <v>3</v>
      </c>
      <c r="AT1124">
        <v>0.5</v>
      </c>
      <c r="AU1124" t="s">
        <v>3</v>
      </c>
      <c r="AV1124">
        <v>0</v>
      </c>
      <c r="AW1124">
        <v>2</v>
      </c>
      <c r="AX1124">
        <v>76149582</v>
      </c>
      <c r="AY1124">
        <v>1</v>
      </c>
      <c r="AZ1124">
        <v>0</v>
      </c>
      <c r="BA1124">
        <v>1146</v>
      </c>
      <c r="BB1124">
        <v>0</v>
      </c>
      <c r="BC1124">
        <v>0</v>
      </c>
      <c r="BD1124">
        <v>0</v>
      </c>
      <c r="BE1124">
        <v>0</v>
      </c>
      <c r="BF1124">
        <v>0</v>
      </c>
      <c r="BG1124">
        <v>0</v>
      </c>
      <c r="BH1124">
        <v>0</v>
      </c>
      <c r="BI1124">
        <v>0</v>
      </c>
      <c r="BJ1124">
        <v>0</v>
      </c>
      <c r="BK1124">
        <v>0</v>
      </c>
      <c r="BL1124">
        <v>0</v>
      </c>
      <c r="BM1124">
        <v>0</v>
      </c>
      <c r="BN1124">
        <v>0</v>
      </c>
      <c r="BO1124">
        <v>0</v>
      </c>
      <c r="BP1124">
        <v>0</v>
      </c>
      <c r="BQ1124">
        <v>0</v>
      </c>
      <c r="BR1124">
        <v>0</v>
      </c>
      <c r="BS1124">
        <v>0</v>
      </c>
      <c r="BT1124">
        <v>0</v>
      </c>
      <c r="BU1124">
        <v>0</v>
      </c>
      <c r="BV1124">
        <v>0</v>
      </c>
      <c r="BW1124">
        <v>0</v>
      </c>
      <c r="CX1124">
        <f>Y1124*Source!I408</f>
        <v>2</v>
      </c>
      <c r="CY1124">
        <f t="shared" si="165"/>
        <v>30.4</v>
      </c>
      <c r="CZ1124">
        <f t="shared" si="166"/>
        <v>30.4</v>
      </c>
      <c r="DA1124">
        <f t="shared" si="167"/>
        <v>1</v>
      </c>
      <c r="DB1124">
        <f t="shared" si="168"/>
        <v>15.2</v>
      </c>
      <c r="DC1124">
        <f t="shared" si="169"/>
        <v>0</v>
      </c>
    </row>
    <row r="1125" spans="1:107" x14ac:dyDescent="0.2">
      <c r="A1125">
        <f>ROW(Source!A408)</f>
        <v>408</v>
      </c>
      <c r="B1125">
        <v>76147894</v>
      </c>
      <c r="C1125">
        <v>76149566</v>
      </c>
      <c r="D1125">
        <v>48903670</v>
      </c>
      <c r="E1125">
        <v>1</v>
      </c>
      <c r="F1125">
        <v>1</v>
      </c>
      <c r="G1125">
        <v>1</v>
      </c>
      <c r="H1125">
        <v>3</v>
      </c>
      <c r="I1125" t="s">
        <v>810</v>
      </c>
      <c r="J1125" t="s">
        <v>811</v>
      </c>
      <c r="K1125" t="s">
        <v>812</v>
      </c>
      <c r="L1125">
        <v>1346</v>
      </c>
      <c r="N1125">
        <v>1009</v>
      </c>
      <c r="O1125" t="s">
        <v>414</v>
      </c>
      <c r="P1125" t="s">
        <v>414</v>
      </c>
      <c r="Q1125">
        <v>1</v>
      </c>
      <c r="W1125">
        <v>0</v>
      </c>
      <c r="X1125">
        <v>1737689508</v>
      </c>
      <c r="Y1125">
        <v>1.3049999999999999</v>
      </c>
      <c r="AA1125">
        <v>250</v>
      </c>
      <c r="AB1125">
        <v>0</v>
      </c>
      <c r="AC1125">
        <v>0</v>
      </c>
      <c r="AD1125">
        <v>0</v>
      </c>
      <c r="AE1125">
        <v>250</v>
      </c>
      <c r="AF1125">
        <v>0</v>
      </c>
      <c r="AG1125">
        <v>0</v>
      </c>
      <c r="AH1125">
        <v>0</v>
      </c>
      <c r="AI1125">
        <v>1</v>
      </c>
      <c r="AJ1125">
        <v>1</v>
      </c>
      <c r="AK1125">
        <v>1</v>
      </c>
      <c r="AL1125">
        <v>1</v>
      </c>
      <c r="AN1125">
        <v>0</v>
      </c>
      <c r="AO1125">
        <v>1</v>
      </c>
      <c r="AP1125">
        <v>0</v>
      </c>
      <c r="AQ1125">
        <v>0</v>
      </c>
      <c r="AR1125">
        <v>0</v>
      </c>
      <c r="AS1125" t="s">
        <v>3</v>
      </c>
      <c r="AT1125">
        <v>1.3049999999999999</v>
      </c>
      <c r="AU1125" t="s">
        <v>3</v>
      </c>
      <c r="AV1125">
        <v>0</v>
      </c>
      <c r="AW1125">
        <v>2</v>
      </c>
      <c r="AX1125">
        <v>76149583</v>
      </c>
      <c r="AY1125">
        <v>1</v>
      </c>
      <c r="AZ1125">
        <v>0</v>
      </c>
      <c r="BA1125">
        <v>1147</v>
      </c>
      <c r="BB1125">
        <v>0</v>
      </c>
      <c r="BC1125">
        <v>0</v>
      </c>
      <c r="BD1125">
        <v>0</v>
      </c>
      <c r="BE1125">
        <v>0</v>
      </c>
      <c r="BF1125">
        <v>0</v>
      </c>
      <c r="BG1125">
        <v>0</v>
      </c>
      <c r="BH1125">
        <v>0</v>
      </c>
      <c r="BI1125">
        <v>0</v>
      </c>
      <c r="BJ1125">
        <v>0</v>
      </c>
      <c r="BK1125">
        <v>0</v>
      </c>
      <c r="BL1125">
        <v>0</v>
      </c>
      <c r="BM1125">
        <v>0</v>
      </c>
      <c r="BN1125">
        <v>0</v>
      </c>
      <c r="BO1125">
        <v>0</v>
      </c>
      <c r="BP1125">
        <v>0</v>
      </c>
      <c r="BQ1125">
        <v>0</v>
      </c>
      <c r="BR1125">
        <v>0</v>
      </c>
      <c r="BS1125">
        <v>0</v>
      </c>
      <c r="BT1125">
        <v>0</v>
      </c>
      <c r="BU1125">
        <v>0</v>
      </c>
      <c r="BV1125">
        <v>0</v>
      </c>
      <c r="BW1125">
        <v>0</v>
      </c>
      <c r="CX1125">
        <f>Y1125*Source!I408</f>
        <v>5.22</v>
      </c>
      <c r="CY1125">
        <f t="shared" si="165"/>
        <v>250</v>
      </c>
      <c r="CZ1125">
        <f t="shared" si="166"/>
        <v>250</v>
      </c>
      <c r="DA1125">
        <f t="shared" si="167"/>
        <v>1</v>
      </c>
      <c r="DB1125">
        <f t="shared" si="168"/>
        <v>326.25</v>
      </c>
      <c r="DC1125">
        <f t="shared" si="169"/>
        <v>0</v>
      </c>
    </row>
    <row r="1126" spans="1:107" x14ac:dyDescent="0.2">
      <c r="A1126">
        <f>ROW(Source!A408)</f>
        <v>408</v>
      </c>
      <c r="B1126">
        <v>76147894</v>
      </c>
      <c r="C1126">
        <v>76149566</v>
      </c>
      <c r="D1126">
        <v>48903672</v>
      </c>
      <c r="E1126">
        <v>1</v>
      </c>
      <c r="F1126">
        <v>1</v>
      </c>
      <c r="G1126">
        <v>1</v>
      </c>
      <c r="H1126">
        <v>3</v>
      </c>
      <c r="I1126" t="s">
        <v>813</v>
      </c>
      <c r="J1126" t="s">
        <v>814</v>
      </c>
      <c r="K1126" t="s">
        <v>815</v>
      </c>
      <c r="L1126">
        <v>1301</v>
      </c>
      <c r="N1126">
        <v>1003</v>
      </c>
      <c r="O1126" t="s">
        <v>57</v>
      </c>
      <c r="P1126" t="s">
        <v>57</v>
      </c>
      <c r="Q1126">
        <v>1</v>
      </c>
      <c r="W1126">
        <v>0</v>
      </c>
      <c r="X1126">
        <v>-941319914</v>
      </c>
      <c r="Y1126">
        <v>0.72</v>
      </c>
      <c r="AA1126">
        <v>5.38</v>
      </c>
      <c r="AB1126">
        <v>0</v>
      </c>
      <c r="AC1126">
        <v>0</v>
      </c>
      <c r="AD1126">
        <v>0</v>
      </c>
      <c r="AE1126">
        <v>5.38</v>
      </c>
      <c r="AF1126">
        <v>0</v>
      </c>
      <c r="AG1126">
        <v>0</v>
      </c>
      <c r="AH1126">
        <v>0</v>
      </c>
      <c r="AI1126">
        <v>1</v>
      </c>
      <c r="AJ1126">
        <v>1</v>
      </c>
      <c r="AK1126">
        <v>1</v>
      </c>
      <c r="AL1126">
        <v>1</v>
      </c>
      <c r="AN1126">
        <v>0</v>
      </c>
      <c r="AO1126">
        <v>1</v>
      </c>
      <c r="AP1126">
        <v>0</v>
      </c>
      <c r="AQ1126">
        <v>0</v>
      </c>
      <c r="AR1126">
        <v>0</v>
      </c>
      <c r="AS1126" t="s">
        <v>3</v>
      </c>
      <c r="AT1126">
        <v>0.72</v>
      </c>
      <c r="AU1126" t="s">
        <v>3</v>
      </c>
      <c r="AV1126">
        <v>0</v>
      </c>
      <c r="AW1126">
        <v>2</v>
      </c>
      <c r="AX1126">
        <v>76149584</v>
      </c>
      <c r="AY1126">
        <v>1</v>
      </c>
      <c r="AZ1126">
        <v>0</v>
      </c>
      <c r="BA1126">
        <v>1148</v>
      </c>
      <c r="BB1126">
        <v>0</v>
      </c>
      <c r="BC1126">
        <v>0</v>
      </c>
      <c r="BD1126">
        <v>0</v>
      </c>
      <c r="BE1126">
        <v>0</v>
      </c>
      <c r="BF1126">
        <v>0</v>
      </c>
      <c r="BG1126">
        <v>0</v>
      </c>
      <c r="BH1126">
        <v>0</v>
      </c>
      <c r="BI1126">
        <v>0</v>
      </c>
      <c r="BJ1126">
        <v>0</v>
      </c>
      <c r="BK1126">
        <v>0</v>
      </c>
      <c r="BL1126">
        <v>0</v>
      </c>
      <c r="BM1126">
        <v>0</v>
      </c>
      <c r="BN1126">
        <v>0</v>
      </c>
      <c r="BO1126">
        <v>0</v>
      </c>
      <c r="BP1126">
        <v>0</v>
      </c>
      <c r="BQ1126">
        <v>0</v>
      </c>
      <c r="BR1126">
        <v>0</v>
      </c>
      <c r="BS1126">
        <v>0</v>
      </c>
      <c r="BT1126">
        <v>0</v>
      </c>
      <c r="BU1126">
        <v>0</v>
      </c>
      <c r="BV1126">
        <v>0</v>
      </c>
      <c r="BW1126">
        <v>0</v>
      </c>
      <c r="CX1126">
        <f>Y1126*Source!I408</f>
        <v>2.88</v>
      </c>
      <c r="CY1126">
        <f t="shared" si="165"/>
        <v>5.38</v>
      </c>
      <c r="CZ1126">
        <f t="shared" si="166"/>
        <v>5.38</v>
      </c>
      <c r="DA1126">
        <f t="shared" si="167"/>
        <v>1</v>
      </c>
      <c r="DB1126">
        <f t="shared" si="168"/>
        <v>3.87</v>
      </c>
      <c r="DC1126">
        <f t="shared" si="169"/>
        <v>0</v>
      </c>
    </row>
    <row r="1127" spans="1:107" x14ac:dyDescent="0.2">
      <c r="A1127">
        <f>ROW(Source!A408)</f>
        <v>408</v>
      </c>
      <c r="B1127">
        <v>76147894</v>
      </c>
      <c r="C1127">
        <v>76149566</v>
      </c>
      <c r="D1127">
        <v>48903674</v>
      </c>
      <c r="E1127">
        <v>1</v>
      </c>
      <c r="F1127">
        <v>1</v>
      </c>
      <c r="G1127">
        <v>1</v>
      </c>
      <c r="H1127">
        <v>3</v>
      </c>
      <c r="I1127" t="s">
        <v>705</v>
      </c>
      <c r="J1127" t="s">
        <v>706</v>
      </c>
      <c r="K1127" t="s">
        <v>707</v>
      </c>
      <c r="L1127">
        <v>1346</v>
      </c>
      <c r="N1127">
        <v>1009</v>
      </c>
      <c r="O1127" t="s">
        <v>414</v>
      </c>
      <c r="P1127" t="s">
        <v>414</v>
      </c>
      <c r="Q1127">
        <v>1</v>
      </c>
      <c r="W1127">
        <v>0</v>
      </c>
      <c r="X1127">
        <v>-1295539515</v>
      </c>
      <c r="Y1127">
        <v>0.105</v>
      </c>
      <c r="AA1127">
        <v>30.4</v>
      </c>
      <c r="AB1127">
        <v>0</v>
      </c>
      <c r="AC1127">
        <v>0</v>
      </c>
      <c r="AD1127">
        <v>0</v>
      </c>
      <c r="AE1127">
        <v>30.4</v>
      </c>
      <c r="AF1127">
        <v>0</v>
      </c>
      <c r="AG1127">
        <v>0</v>
      </c>
      <c r="AH1127">
        <v>0</v>
      </c>
      <c r="AI1127">
        <v>1</v>
      </c>
      <c r="AJ1127">
        <v>1</v>
      </c>
      <c r="AK1127">
        <v>1</v>
      </c>
      <c r="AL1127">
        <v>1</v>
      </c>
      <c r="AN1127">
        <v>0</v>
      </c>
      <c r="AO1127">
        <v>1</v>
      </c>
      <c r="AP1127">
        <v>0</v>
      </c>
      <c r="AQ1127">
        <v>0</v>
      </c>
      <c r="AR1127">
        <v>0</v>
      </c>
      <c r="AS1127" t="s">
        <v>3</v>
      </c>
      <c r="AT1127">
        <v>0.105</v>
      </c>
      <c r="AU1127" t="s">
        <v>3</v>
      </c>
      <c r="AV1127">
        <v>0</v>
      </c>
      <c r="AW1127">
        <v>2</v>
      </c>
      <c r="AX1127">
        <v>76149585</v>
      </c>
      <c r="AY1127">
        <v>1</v>
      </c>
      <c r="AZ1127">
        <v>0</v>
      </c>
      <c r="BA1127">
        <v>1149</v>
      </c>
      <c r="BB1127">
        <v>0</v>
      </c>
      <c r="BC1127">
        <v>0</v>
      </c>
      <c r="BD1127">
        <v>0</v>
      </c>
      <c r="BE1127">
        <v>0</v>
      </c>
      <c r="BF1127">
        <v>0</v>
      </c>
      <c r="BG1127">
        <v>0</v>
      </c>
      <c r="BH1127">
        <v>0</v>
      </c>
      <c r="BI1127">
        <v>0</v>
      </c>
      <c r="BJ1127">
        <v>0</v>
      </c>
      <c r="BK1127">
        <v>0</v>
      </c>
      <c r="BL1127">
        <v>0</v>
      </c>
      <c r="BM1127">
        <v>0</v>
      </c>
      <c r="BN1127">
        <v>0</v>
      </c>
      <c r="BO1127">
        <v>0</v>
      </c>
      <c r="BP1127">
        <v>0</v>
      </c>
      <c r="BQ1127">
        <v>0</v>
      </c>
      <c r="BR1127">
        <v>0</v>
      </c>
      <c r="BS1127">
        <v>0</v>
      </c>
      <c r="BT1127">
        <v>0</v>
      </c>
      <c r="BU1127">
        <v>0</v>
      </c>
      <c r="BV1127">
        <v>0</v>
      </c>
      <c r="BW1127">
        <v>0</v>
      </c>
      <c r="CX1127">
        <f>Y1127*Source!I408</f>
        <v>0.42</v>
      </c>
      <c r="CY1127">
        <f t="shared" si="165"/>
        <v>30.4</v>
      </c>
      <c r="CZ1127">
        <f t="shared" si="166"/>
        <v>30.4</v>
      </c>
      <c r="DA1127">
        <f t="shared" si="167"/>
        <v>1</v>
      </c>
      <c r="DB1127">
        <f t="shared" si="168"/>
        <v>3.19</v>
      </c>
      <c r="DC1127">
        <f t="shared" si="169"/>
        <v>0</v>
      </c>
    </row>
    <row r="1128" spans="1:107" x14ac:dyDescent="0.2">
      <c r="A1128">
        <f>ROW(Source!A408)</f>
        <v>408</v>
      </c>
      <c r="B1128">
        <v>76147894</v>
      </c>
      <c r="C1128">
        <v>76149566</v>
      </c>
      <c r="D1128">
        <v>48903683</v>
      </c>
      <c r="E1128">
        <v>1</v>
      </c>
      <c r="F1128">
        <v>1</v>
      </c>
      <c r="G1128">
        <v>1</v>
      </c>
      <c r="H1128">
        <v>3</v>
      </c>
      <c r="I1128" t="s">
        <v>816</v>
      </c>
      <c r="J1128" t="s">
        <v>817</v>
      </c>
      <c r="K1128" t="s">
        <v>818</v>
      </c>
      <c r="L1128">
        <v>1346</v>
      </c>
      <c r="N1128">
        <v>1009</v>
      </c>
      <c r="O1128" t="s">
        <v>414</v>
      </c>
      <c r="P1128" t="s">
        <v>414</v>
      </c>
      <c r="Q1128">
        <v>1</v>
      </c>
      <c r="W1128">
        <v>0</v>
      </c>
      <c r="X1128">
        <v>-1327042576</v>
      </c>
      <c r="Y1128">
        <v>0.1</v>
      </c>
      <c r="AA1128">
        <v>60</v>
      </c>
      <c r="AB1128">
        <v>0</v>
      </c>
      <c r="AC1128">
        <v>0</v>
      </c>
      <c r="AD1128">
        <v>0</v>
      </c>
      <c r="AE1128">
        <v>60</v>
      </c>
      <c r="AF1128">
        <v>0</v>
      </c>
      <c r="AG1128">
        <v>0</v>
      </c>
      <c r="AH1128">
        <v>0</v>
      </c>
      <c r="AI1128">
        <v>1</v>
      </c>
      <c r="AJ1128">
        <v>1</v>
      </c>
      <c r="AK1128">
        <v>1</v>
      </c>
      <c r="AL1128">
        <v>1</v>
      </c>
      <c r="AN1128">
        <v>0</v>
      </c>
      <c r="AO1128">
        <v>1</v>
      </c>
      <c r="AP1128">
        <v>0</v>
      </c>
      <c r="AQ1128">
        <v>0</v>
      </c>
      <c r="AR1128">
        <v>0</v>
      </c>
      <c r="AS1128" t="s">
        <v>3</v>
      </c>
      <c r="AT1128">
        <v>0.1</v>
      </c>
      <c r="AU1128" t="s">
        <v>3</v>
      </c>
      <c r="AV1128">
        <v>0</v>
      </c>
      <c r="AW1128">
        <v>2</v>
      </c>
      <c r="AX1128">
        <v>76149586</v>
      </c>
      <c r="AY1128">
        <v>1</v>
      </c>
      <c r="AZ1128">
        <v>0</v>
      </c>
      <c r="BA1128">
        <v>1150</v>
      </c>
      <c r="BB1128">
        <v>0</v>
      </c>
      <c r="BC1128">
        <v>0</v>
      </c>
      <c r="BD1128">
        <v>0</v>
      </c>
      <c r="BE1128">
        <v>0</v>
      </c>
      <c r="BF1128">
        <v>0</v>
      </c>
      <c r="BG1128">
        <v>0</v>
      </c>
      <c r="BH1128">
        <v>0</v>
      </c>
      <c r="BI1128">
        <v>0</v>
      </c>
      <c r="BJ1128">
        <v>0</v>
      </c>
      <c r="BK1128">
        <v>0</v>
      </c>
      <c r="BL1128">
        <v>0</v>
      </c>
      <c r="BM1128">
        <v>0</v>
      </c>
      <c r="BN1128">
        <v>0</v>
      </c>
      <c r="BO1128">
        <v>0</v>
      </c>
      <c r="BP1128">
        <v>0</v>
      </c>
      <c r="BQ1128">
        <v>0</v>
      </c>
      <c r="BR1128">
        <v>0</v>
      </c>
      <c r="BS1128">
        <v>0</v>
      </c>
      <c r="BT1128">
        <v>0</v>
      </c>
      <c r="BU1128">
        <v>0</v>
      </c>
      <c r="BV1128">
        <v>0</v>
      </c>
      <c r="BW1128">
        <v>0</v>
      </c>
      <c r="CX1128">
        <f>Y1128*Source!I408</f>
        <v>0.4</v>
      </c>
      <c r="CY1128">
        <f t="shared" si="165"/>
        <v>60</v>
      </c>
      <c r="CZ1128">
        <f t="shared" si="166"/>
        <v>60</v>
      </c>
      <c r="DA1128">
        <f t="shared" si="167"/>
        <v>1</v>
      </c>
      <c r="DB1128">
        <f t="shared" si="168"/>
        <v>6</v>
      </c>
      <c r="DC1128">
        <f t="shared" si="169"/>
        <v>0</v>
      </c>
    </row>
    <row r="1129" spans="1:107" x14ac:dyDescent="0.2">
      <c r="A1129">
        <f>ROW(Source!A408)</f>
        <v>408</v>
      </c>
      <c r="B1129">
        <v>76147894</v>
      </c>
      <c r="C1129">
        <v>76149566</v>
      </c>
      <c r="D1129">
        <v>48914325</v>
      </c>
      <c r="E1129">
        <v>1</v>
      </c>
      <c r="F1129">
        <v>1</v>
      </c>
      <c r="G1129">
        <v>1</v>
      </c>
      <c r="H1129">
        <v>3</v>
      </c>
      <c r="I1129" t="s">
        <v>819</v>
      </c>
      <c r="J1129" t="s">
        <v>820</v>
      </c>
      <c r="K1129" t="s">
        <v>821</v>
      </c>
      <c r="L1129">
        <v>1348</v>
      </c>
      <c r="N1129">
        <v>1009</v>
      </c>
      <c r="O1129" t="s">
        <v>362</v>
      </c>
      <c r="P1129" t="s">
        <v>362</v>
      </c>
      <c r="Q1129">
        <v>1000</v>
      </c>
      <c r="W1129">
        <v>0</v>
      </c>
      <c r="X1129">
        <v>-1991769676</v>
      </c>
      <c r="Y1129">
        <v>6.0000000000000002E-5</v>
      </c>
      <c r="AA1129">
        <v>11200.3</v>
      </c>
      <c r="AB1129">
        <v>0</v>
      </c>
      <c r="AC1129">
        <v>0</v>
      </c>
      <c r="AD1129">
        <v>0</v>
      </c>
      <c r="AE1129">
        <v>11200.3</v>
      </c>
      <c r="AF1129">
        <v>0</v>
      </c>
      <c r="AG1129">
        <v>0</v>
      </c>
      <c r="AH1129">
        <v>0</v>
      </c>
      <c r="AI1129">
        <v>1</v>
      </c>
      <c r="AJ1129">
        <v>1</v>
      </c>
      <c r="AK1129">
        <v>1</v>
      </c>
      <c r="AL1129">
        <v>1</v>
      </c>
      <c r="AN1129">
        <v>0</v>
      </c>
      <c r="AO1129">
        <v>1</v>
      </c>
      <c r="AP1129">
        <v>0</v>
      </c>
      <c r="AQ1129">
        <v>0</v>
      </c>
      <c r="AR1129">
        <v>0</v>
      </c>
      <c r="AS1129" t="s">
        <v>3</v>
      </c>
      <c r="AT1129">
        <v>6.0000000000000002E-5</v>
      </c>
      <c r="AU1129" t="s">
        <v>3</v>
      </c>
      <c r="AV1129">
        <v>0</v>
      </c>
      <c r="AW1129">
        <v>2</v>
      </c>
      <c r="AX1129">
        <v>76149587</v>
      </c>
      <c r="AY1129">
        <v>1</v>
      </c>
      <c r="AZ1129">
        <v>0</v>
      </c>
      <c r="BA1129">
        <v>1151</v>
      </c>
      <c r="BB1129">
        <v>0</v>
      </c>
      <c r="BC1129">
        <v>0</v>
      </c>
      <c r="BD1129">
        <v>0</v>
      </c>
      <c r="BE1129">
        <v>0</v>
      </c>
      <c r="BF1129">
        <v>0</v>
      </c>
      <c r="BG1129">
        <v>0</v>
      </c>
      <c r="BH1129">
        <v>0</v>
      </c>
      <c r="BI1129">
        <v>0</v>
      </c>
      <c r="BJ1129">
        <v>0</v>
      </c>
      <c r="BK1129">
        <v>0</v>
      </c>
      <c r="BL1129">
        <v>0</v>
      </c>
      <c r="BM1129">
        <v>0</v>
      </c>
      <c r="BN1129">
        <v>0</v>
      </c>
      <c r="BO1129">
        <v>0</v>
      </c>
      <c r="BP1129">
        <v>0</v>
      </c>
      <c r="BQ1129">
        <v>0</v>
      </c>
      <c r="BR1129">
        <v>0</v>
      </c>
      <c r="BS1129">
        <v>0</v>
      </c>
      <c r="BT1129">
        <v>0</v>
      </c>
      <c r="BU1129">
        <v>0</v>
      </c>
      <c r="BV1129">
        <v>0</v>
      </c>
      <c r="BW1129">
        <v>0</v>
      </c>
      <c r="CX1129">
        <f>Y1129*Source!I408</f>
        <v>2.4000000000000001E-4</v>
      </c>
      <c r="CY1129">
        <f t="shared" si="165"/>
        <v>11200.3</v>
      </c>
      <c r="CZ1129">
        <f t="shared" si="166"/>
        <v>11200.3</v>
      </c>
      <c r="DA1129">
        <f t="shared" si="167"/>
        <v>1</v>
      </c>
      <c r="DB1129">
        <f t="shared" si="168"/>
        <v>0.67</v>
      </c>
      <c r="DC1129">
        <f t="shared" si="169"/>
        <v>0</v>
      </c>
    </row>
    <row r="1130" spans="1:107" x14ac:dyDescent="0.2">
      <c r="A1130">
        <f>ROW(Source!A408)</f>
        <v>408</v>
      </c>
      <c r="B1130">
        <v>76147894</v>
      </c>
      <c r="C1130">
        <v>76149566</v>
      </c>
      <c r="D1130">
        <v>48915433</v>
      </c>
      <c r="E1130">
        <v>1</v>
      </c>
      <c r="F1130">
        <v>1</v>
      </c>
      <c r="G1130">
        <v>1</v>
      </c>
      <c r="H1130">
        <v>3</v>
      </c>
      <c r="I1130" t="s">
        <v>822</v>
      </c>
      <c r="J1130" t="s">
        <v>823</v>
      </c>
      <c r="K1130" t="s">
        <v>824</v>
      </c>
      <c r="L1130">
        <v>1346</v>
      </c>
      <c r="N1130">
        <v>1009</v>
      </c>
      <c r="O1130" t="s">
        <v>414</v>
      </c>
      <c r="P1130" t="s">
        <v>414</v>
      </c>
      <c r="Q1130">
        <v>1</v>
      </c>
      <c r="W1130">
        <v>0</v>
      </c>
      <c r="X1130">
        <v>-1262501504</v>
      </c>
      <c r="Y1130">
        <v>0.02</v>
      </c>
      <c r="AA1130">
        <v>32</v>
      </c>
      <c r="AB1130">
        <v>0</v>
      </c>
      <c r="AC1130">
        <v>0</v>
      </c>
      <c r="AD1130">
        <v>0</v>
      </c>
      <c r="AE1130">
        <v>32</v>
      </c>
      <c r="AF1130">
        <v>0</v>
      </c>
      <c r="AG1130">
        <v>0</v>
      </c>
      <c r="AH1130">
        <v>0</v>
      </c>
      <c r="AI1130">
        <v>1</v>
      </c>
      <c r="AJ1130">
        <v>1</v>
      </c>
      <c r="AK1130">
        <v>1</v>
      </c>
      <c r="AL1130">
        <v>1</v>
      </c>
      <c r="AN1130">
        <v>0</v>
      </c>
      <c r="AO1130">
        <v>1</v>
      </c>
      <c r="AP1130">
        <v>0</v>
      </c>
      <c r="AQ1130">
        <v>0</v>
      </c>
      <c r="AR1130">
        <v>0</v>
      </c>
      <c r="AS1130" t="s">
        <v>3</v>
      </c>
      <c r="AT1130">
        <v>0.02</v>
      </c>
      <c r="AU1130" t="s">
        <v>3</v>
      </c>
      <c r="AV1130">
        <v>0</v>
      </c>
      <c r="AW1130">
        <v>2</v>
      </c>
      <c r="AX1130">
        <v>76149588</v>
      </c>
      <c r="AY1130">
        <v>1</v>
      </c>
      <c r="AZ1130">
        <v>0</v>
      </c>
      <c r="BA1130">
        <v>1152</v>
      </c>
      <c r="BB1130">
        <v>0</v>
      </c>
      <c r="BC1130">
        <v>0</v>
      </c>
      <c r="BD1130">
        <v>0</v>
      </c>
      <c r="BE1130">
        <v>0</v>
      </c>
      <c r="BF1130">
        <v>0</v>
      </c>
      <c r="BG1130">
        <v>0</v>
      </c>
      <c r="BH1130">
        <v>0</v>
      </c>
      <c r="BI1130">
        <v>0</v>
      </c>
      <c r="BJ1130">
        <v>0</v>
      </c>
      <c r="BK1130">
        <v>0</v>
      </c>
      <c r="BL1130">
        <v>0</v>
      </c>
      <c r="BM1130">
        <v>0</v>
      </c>
      <c r="BN1130">
        <v>0</v>
      </c>
      <c r="BO1130">
        <v>0</v>
      </c>
      <c r="BP1130">
        <v>0</v>
      </c>
      <c r="BQ1130">
        <v>0</v>
      </c>
      <c r="BR1130">
        <v>0</v>
      </c>
      <c r="BS1130">
        <v>0</v>
      </c>
      <c r="BT1130">
        <v>0</v>
      </c>
      <c r="BU1130">
        <v>0</v>
      </c>
      <c r="BV1130">
        <v>0</v>
      </c>
      <c r="BW1130">
        <v>0</v>
      </c>
      <c r="CX1130">
        <f>Y1130*Source!I408</f>
        <v>0.08</v>
      </c>
      <c r="CY1130">
        <f t="shared" si="165"/>
        <v>32</v>
      </c>
      <c r="CZ1130">
        <f t="shared" si="166"/>
        <v>32</v>
      </c>
      <c r="DA1130">
        <f t="shared" si="167"/>
        <v>1</v>
      </c>
      <c r="DB1130">
        <f t="shared" si="168"/>
        <v>0.64</v>
      </c>
      <c r="DC1130">
        <f t="shared" si="169"/>
        <v>0</v>
      </c>
    </row>
    <row r="1131" spans="1:107" x14ac:dyDescent="0.2">
      <c r="A1131">
        <f>ROW(Source!A408)</f>
        <v>408</v>
      </c>
      <c r="B1131">
        <v>76147894</v>
      </c>
      <c r="C1131">
        <v>76149566</v>
      </c>
      <c r="D1131">
        <v>48958747</v>
      </c>
      <c r="E1131">
        <v>1</v>
      </c>
      <c r="F1131">
        <v>1</v>
      </c>
      <c r="G1131">
        <v>1</v>
      </c>
      <c r="H1131">
        <v>3</v>
      </c>
      <c r="I1131" t="s">
        <v>825</v>
      </c>
      <c r="J1131" t="s">
        <v>826</v>
      </c>
      <c r="K1131" t="s">
        <v>827</v>
      </c>
      <c r="L1131">
        <v>1346</v>
      </c>
      <c r="N1131">
        <v>1009</v>
      </c>
      <c r="O1131" t="s">
        <v>414</v>
      </c>
      <c r="P1131" t="s">
        <v>414</v>
      </c>
      <c r="Q1131">
        <v>1</v>
      </c>
      <c r="W1131">
        <v>0</v>
      </c>
      <c r="X1131">
        <v>-446143888</v>
      </c>
      <c r="Y1131">
        <v>0.05</v>
      </c>
      <c r="AA1131">
        <v>65.75</v>
      </c>
      <c r="AB1131">
        <v>0</v>
      </c>
      <c r="AC1131">
        <v>0</v>
      </c>
      <c r="AD1131">
        <v>0</v>
      </c>
      <c r="AE1131">
        <v>65.75</v>
      </c>
      <c r="AF1131">
        <v>0</v>
      </c>
      <c r="AG1131">
        <v>0</v>
      </c>
      <c r="AH1131">
        <v>0</v>
      </c>
      <c r="AI1131">
        <v>1</v>
      </c>
      <c r="AJ1131">
        <v>1</v>
      </c>
      <c r="AK1131">
        <v>1</v>
      </c>
      <c r="AL1131">
        <v>1</v>
      </c>
      <c r="AN1131">
        <v>0</v>
      </c>
      <c r="AO1131">
        <v>1</v>
      </c>
      <c r="AP1131">
        <v>0</v>
      </c>
      <c r="AQ1131">
        <v>0</v>
      </c>
      <c r="AR1131">
        <v>0</v>
      </c>
      <c r="AS1131" t="s">
        <v>3</v>
      </c>
      <c r="AT1131">
        <v>0.05</v>
      </c>
      <c r="AU1131" t="s">
        <v>3</v>
      </c>
      <c r="AV1131">
        <v>0</v>
      </c>
      <c r="AW1131">
        <v>2</v>
      </c>
      <c r="AX1131">
        <v>76149589</v>
      </c>
      <c r="AY1131">
        <v>1</v>
      </c>
      <c r="AZ1131">
        <v>0</v>
      </c>
      <c r="BA1131">
        <v>1153</v>
      </c>
      <c r="BB1131">
        <v>0</v>
      </c>
      <c r="BC1131">
        <v>0</v>
      </c>
      <c r="BD1131">
        <v>0</v>
      </c>
      <c r="BE1131">
        <v>0</v>
      </c>
      <c r="BF1131">
        <v>0</v>
      </c>
      <c r="BG1131">
        <v>0</v>
      </c>
      <c r="BH1131">
        <v>0</v>
      </c>
      <c r="BI1131">
        <v>0</v>
      </c>
      <c r="BJ1131">
        <v>0</v>
      </c>
      <c r="BK1131">
        <v>0</v>
      </c>
      <c r="BL1131">
        <v>0</v>
      </c>
      <c r="BM1131">
        <v>0</v>
      </c>
      <c r="BN1131">
        <v>0</v>
      </c>
      <c r="BO1131">
        <v>0</v>
      </c>
      <c r="BP1131">
        <v>0</v>
      </c>
      <c r="BQ1131">
        <v>0</v>
      </c>
      <c r="BR1131">
        <v>0</v>
      </c>
      <c r="BS1131">
        <v>0</v>
      </c>
      <c r="BT1131">
        <v>0</v>
      </c>
      <c r="BU1131">
        <v>0</v>
      </c>
      <c r="BV1131">
        <v>0</v>
      </c>
      <c r="BW1131">
        <v>0</v>
      </c>
      <c r="CX1131">
        <f>Y1131*Source!I408</f>
        <v>0.2</v>
      </c>
      <c r="CY1131">
        <f t="shared" si="165"/>
        <v>65.75</v>
      </c>
      <c r="CZ1131">
        <f t="shared" si="166"/>
        <v>65.75</v>
      </c>
      <c r="DA1131">
        <f t="shared" si="167"/>
        <v>1</v>
      </c>
      <c r="DB1131">
        <f t="shared" si="168"/>
        <v>3.29</v>
      </c>
      <c r="DC1131">
        <f t="shared" si="169"/>
        <v>0</v>
      </c>
    </row>
    <row r="1132" spans="1:107" x14ac:dyDescent="0.2">
      <c r="A1132">
        <f>ROW(Source!A408)</f>
        <v>408</v>
      </c>
      <c r="B1132">
        <v>76147894</v>
      </c>
      <c r="C1132">
        <v>76149566</v>
      </c>
      <c r="D1132">
        <v>48959762</v>
      </c>
      <c r="E1132">
        <v>1</v>
      </c>
      <c r="F1132">
        <v>1</v>
      </c>
      <c r="G1132">
        <v>1</v>
      </c>
      <c r="H1132">
        <v>3</v>
      </c>
      <c r="I1132" t="s">
        <v>828</v>
      </c>
      <c r="J1132" t="s">
        <v>829</v>
      </c>
      <c r="K1132" t="s">
        <v>830</v>
      </c>
      <c r="L1132">
        <v>1301</v>
      </c>
      <c r="N1132">
        <v>1003</v>
      </c>
      <c r="O1132" t="s">
        <v>57</v>
      </c>
      <c r="P1132" t="s">
        <v>57</v>
      </c>
      <c r="Q1132">
        <v>1</v>
      </c>
      <c r="W1132">
        <v>0</v>
      </c>
      <c r="X1132">
        <v>-2022070750</v>
      </c>
      <c r="Y1132">
        <v>0.83</v>
      </c>
      <c r="AA1132">
        <v>95</v>
      </c>
      <c r="AB1132">
        <v>0</v>
      </c>
      <c r="AC1132">
        <v>0</v>
      </c>
      <c r="AD1132">
        <v>0</v>
      </c>
      <c r="AE1132">
        <v>95</v>
      </c>
      <c r="AF1132">
        <v>0</v>
      </c>
      <c r="AG1132">
        <v>0</v>
      </c>
      <c r="AH1132">
        <v>0</v>
      </c>
      <c r="AI1132">
        <v>1</v>
      </c>
      <c r="AJ1132">
        <v>1</v>
      </c>
      <c r="AK1132">
        <v>1</v>
      </c>
      <c r="AL1132">
        <v>1</v>
      </c>
      <c r="AN1132">
        <v>0</v>
      </c>
      <c r="AO1132">
        <v>1</v>
      </c>
      <c r="AP1132">
        <v>0</v>
      </c>
      <c r="AQ1132">
        <v>0</v>
      </c>
      <c r="AR1132">
        <v>0</v>
      </c>
      <c r="AS1132" t="s">
        <v>3</v>
      </c>
      <c r="AT1132">
        <v>0.83</v>
      </c>
      <c r="AU1132" t="s">
        <v>3</v>
      </c>
      <c r="AV1132">
        <v>0</v>
      </c>
      <c r="AW1132">
        <v>2</v>
      </c>
      <c r="AX1132">
        <v>76149590</v>
      </c>
      <c r="AY1132">
        <v>1</v>
      </c>
      <c r="AZ1132">
        <v>0</v>
      </c>
      <c r="BA1132">
        <v>1154</v>
      </c>
      <c r="BB1132">
        <v>0</v>
      </c>
      <c r="BC1132">
        <v>0</v>
      </c>
      <c r="BD1132">
        <v>0</v>
      </c>
      <c r="BE1132">
        <v>0</v>
      </c>
      <c r="BF1132">
        <v>0</v>
      </c>
      <c r="BG1132">
        <v>0</v>
      </c>
      <c r="BH1132">
        <v>0</v>
      </c>
      <c r="BI1132">
        <v>0</v>
      </c>
      <c r="BJ1132">
        <v>0</v>
      </c>
      <c r="BK1132">
        <v>0</v>
      </c>
      <c r="BL1132">
        <v>0</v>
      </c>
      <c r="BM1132">
        <v>0</v>
      </c>
      <c r="BN1132">
        <v>0</v>
      </c>
      <c r="BO1132">
        <v>0</v>
      </c>
      <c r="BP1132">
        <v>0</v>
      </c>
      <c r="BQ1132">
        <v>0</v>
      </c>
      <c r="BR1132">
        <v>0</v>
      </c>
      <c r="BS1132">
        <v>0</v>
      </c>
      <c r="BT1132">
        <v>0</v>
      </c>
      <c r="BU1132">
        <v>0</v>
      </c>
      <c r="BV1132">
        <v>0</v>
      </c>
      <c r="BW1132">
        <v>0</v>
      </c>
      <c r="CX1132">
        <f>Y1132*Source!I408</f>
        <v>3.32</v>
      </c>
      <c r="CY1132">
        <f t="shared" si="165"/>
        <v>95</v>
      </c>
      <c r="CZ1132">
        <f t="shared" si="166"/>
        <v>95</v>
      </c>
      <c r="DA1132">
        <f t="shared" si="167"/>
        <v>1</v>
      </c>
      <c r="DB1132">
        <f t="shared" si="168"/>
        <v>78.849999999999994</v>
      </c>
      <c r="DC1132">
        <f t="shared" si="169"/>
        <v>0</v>
      </c>
    </row>
    <row r="1133" spans="1:107" x14ac:dyDescent="0.2">
      <c r="A1133">
        <f>ROW(Source!A408)</f>
        <v>408</v>
      </c>
      <c r="B1133">
        <v>76147894</v>
      </c>
      <c r="C1133">
        <v>76149566</v>
      </c>
      <c r="D1133">
        <v>48959763</v>
      </c>
      <c r="E1133">
        <v>1</v>
      </c>
      <c r="F1133">
        <v>1</v>
      </c>
      <c r="G1133">
        <v>1</v>
      </c>
      <c r="H1133">
        <v>3</v>
      </c>
      <c r="I1133" t="s">
        <v>502</v>
      </c>
      <c r="J1133" t="s">
        <v>504</v>
      </c>
      <c r="K1133" t="s">
        <v>503</v>
      </c>
      <c r="L1133">
        <v>1354</v>
      </c>
      <c r="N1133">
        <v>1010</v>
      </c>
      <c r="O1133" t="s">
        <v>149</v>
      </c>
      <c r="P1133" t="s">
        <v>149</v>
      </c>
      <c r="Q1133">
        <v>1</v>
      </c>
      <c r="W1133">
        <v>0</v>
      </c>
      <c r="X1133">
        <v>1362440707</v>
      </c>
      <c r="Y1133">
        <v>10</v>
      </c>
      <c r="AA1133">
        <v>1.7</v>
      </c>
      <c r="AB1133">
        <v>0</v>
      </c>
      <c r="AC1133">
        <v>0</v>
      </c>
      <c r="AD1133">
        <v>0</v>
      </c>
      <c r="AE1133">
        <v>1.7</v>
      </c>
      <c r="AF1133">
        <v>0</v>
      </c>
      <c r="AG1133">
        <v>0</v>
      </c>
      <c r="AH1133">
        <v>0</v>
      </c>
      <c r="AI1133">
        <v>1</v>
      </c>
      <c r="AJ1133">
        <v>1</v>
      </c>
      <c r="AK1133">
        <v>1</v>
      </c>
      <c r="AL1133">
        <v>1</v>
      </c>
      <c r="AN1133">
        <v>0</v>
      </c>
      <c r="AO1133">
        <v>1</v>
      </c>
      <c r="AP1133">
        <v>0</v>
      </c>
      <c r="AQ1133">
        <v>0</v>
      </c>
      <c r="AR1133">
        <v>0</v>
      </c>
      <c r="AS1133" t="s">
        <v>3</v>
      </c>
      <c r="AT1133">
        <v>10</v>
      </c>
      <c r="AU1133" t="s">
        <v>3</v>
      </c>
      <c r="AV1133">
        <v>0</v>
      </c>
      <c r="AW1133">
        <v>2</v>
      </c>
      <c r="AX1133">
        <v>76149591</v>
      </c>
      <c r="AY1133">
        <v>1</v>
      </c>
      <c r="AZ1133">
        <v>0</v>
      </c>
      <c r="BA1133">
        <v>1155</v>
      </c>
      <c r="BB1133">
        <v>0</v>
      </c>
      <c r="BC1133">
        <v>0</v>
      </c>
      <c r="BD1133">
        <v>0</v>
      </c>
      <c r="BE1133">
        <v>0</v>
      </c>
      <c r="BF1133">
        <v>0</v>
      </c>
      <c r="BG1133">
        <v>0</v>
      </c>
      <c r="BH1133">
        <v>0</v>
      </c>
      <c r="BI1133">
        <v>0</v>
      </c>
      <c r="BJ1133">
        <v>0</v>
      </c>
      <c r="BK1133">
        <v>0</v>
      </c>
      <c r="BL1133">
        <v>0</v>
      </c>
      <c r="BM1133">
        <v>0</v>
      </c>
      <c r="BN1133">
        <v>0</v>
      </c>
      <c r="BO1133">
        <v>0</v>
      </c>
      <c r="BP1133">
        <v>0</v>
      </c>
      <c r="BQ1133">
        <v>0</v>
      </c>
      <c r="BR1133">
        <v>0</v>
      </c>
      <c r="BS1133">
        <v>0</v>
      </c>
      <c r="BT1133">
        <v>0</v>
      </c>
      <c r="BU1133">
        <v>0</v>
      </c>
      <c r="BV1133">
        <v>0</v>
      </c>
      <c r="BW1133">
        <v>0</v>
      </c>
      <c r="CX1133">
        <f>Y1133*Source!I408</f>
        <v>40</v>
      </c>
      <c r="CY1133">
        <f t="shared" si="165"/>
        <v>1.7</v>
      </c>
      <c r="CZ1133">
        <f t="shared" si="166"/>
        <v>1.7</v>
      </c>
      <c r="DA1133">
        <f t="shared" si="167"/>
        <v>1</v>
      </c>
      <c r="DB1133">
        <f t="shared" si="168"/>
        <v>17</v>
      </c>
      <c r="DC1133">
        <f t="shared" si="169"/>
        <v>0</v>
      </c>
    </row>
    <row r="1134" spans="1:107" x14ac:dyDescent="0.2">
      <c r="A1134">
        <f>ROW(Source!A408)</f>
        <v>408</v>
      </c>
      <c r="B1134">
        <v>76147894</v>
      </c>
      <c r="C1134">
        <v>76149566</v>
      </c>
      <c r="D1134">
        <v>48974791</v>
      </c>
      <c r="E1134">
        <v>1</v>
      </c>
      <c r="F1134">
        <v>1</v>
      </c>
      <c r="G1134">
        <v>1</v>
      </c>
      <c r="H1134">
        <v>3</v>
      </c>
      <c r="I1134" t="s">
        <v>658</v>
      </c>
      <c r="J1134" t="s">
        <v>659</v>
      </c>
      <c r="K1134" t="s">
        <v>660</v>
      </c>
      <c r="L1134">
        <v>1374</v>
      </c>
      <c r="N1134">
        <v>1013</v>
      </c>
      <c r="O1134" t="s">
        <v>661</v>
      </c>
      <c r="P1134" t="s">
        <v>661</v>
      </c>
      <c r="Q1134">
        <v>1</v>
      </c>
      <c r="W1134">
        <v>0</v>
      </c>
      <c r="X1134">
        <v>-1347562341</v>
      </c>
      <c r="Y1134">
        <v>1.9</v>
      </c>
      <c r="AA1134">
        <v>1</v>
      </c>
      <c r="AB1134">
        <v>0</v>
      </c>
      <c r="AC1134">
        <v>0</v>
      </c>
      <c r="AD1134">
        <v>0</v>
      </c>
      <c r="AE1134">
        <v>1</v>
      </c>
      <c r="AF1134">
        <v>0</v>
      </c>
      <c r="AG1134">
        <v>0</v>
      </c>
      <c r="AH1134">
        <v>0</v>
      </c>
      <c r="AI1134">
        <v>1</v>
      </c>
      <c r="AJ1134">
        <v>1</v>
      </c>
      <c r="AK1134">
        <v>1</v>
      </c>
      <c r="AL1134">
        <v>1</v>
      </c>
      <c r="AN1134">
        <v>0</v>
      </c>
      <c r="AO1134">
        <v>1</v>
      </c>
      <c r="AP1134">
        <v>0</v>
      </c>
      <c r="AQ1134">
        <v>0</v>
      </c>
      <c r="AR1134">
        <v>0</v>
      </c>
      <c r="AS1134" t="s">
        <v>3</v>
      </c>
      <c r="AT1134">
        <v>1.9</v>
      </c>
      <c r="AU1134" t="s">
        <v>3</v>
      </c>
      <c r="AV1134">
        <v>0</v>
      </c>
      <c r="AW1134">
        <v>2</v>
      </c>
      <c r="AX1134">
        <v>76149592</v>
      </c>
      <c r="AY1134">
        <v>1</v>
      </c>
      <c r="AZ1134">
        <v>0</v>
      </c>
      <c r="BA1134">
        <v>1156</v>
      </c>
      <c r="BB1134">
        <v>0</v>
      </c>
      <c r="BC1134">
        <v>0</v>
      </c>
      <c r="BD1134">
        <v>0</v>
      </c>
      <c r="BE1134">
        <v>0</v>
      </c>
      <c r="BF1134">
        <v>0</v>
      </c>
      <c r="BG1134">
        <v>0</v>
      </c>
      <c r="BH1134">
        <v>0</v>
      </c>
      <c r="BI1134">
        <v>0</v>
      </c>
      <c r="BJ1134">
        <v>0</v>
      </c>
      <c r="BK1134">
        <v>0</v>
      </c>
      <c r="BL1134">
        <v>0</v>
      </c>
      <c r="BM1134">
        <v>0</v>
      </c>
      <c r="BN1134">
        <v>0</v>
      </c>
      <c r="BO1134">
        <v>0</v>
      </c>
      <c r="BP1134">
        <v>0</v>
      </c>
      <c r="BQ1134">
        <v>0</v>
      </c>
      <c r="BR1134">
        <v>0</v>
      </c>
      <c r="BS1134">
        <v>0</v>
      </c>
      <c r="BT1134">
        <v>0</v>
      </c>
      <c r="BU1134">
        <v>0</v>
      </c>
      <c r="BV1134">
        <v>0</v>
      </c>
      <c r="BW1134">
        <v>0</v>
      </c>
      <c r="CX1134">
        <f>Y1134*Source!I408</f>
        <v>7.6</v>
      </c>
      <c r="CY1134">
        <f t="shared" si="165"/>
        <v>1</v>
      </c>
      <c r="CZ1134">
        <f t="shared" si="166"/>
        <v>1</v>
      </c>
      <c r="DA1134">
        <f t="shared" si="167"/>
        <v>1</v>
      </c>
      <c r="DB1134">
        <f t="shared" si="168"/>
        <v>1.9</v>
      </c>
      <c r="DC1134">
        <f t="shared" si="169"/>
        <v>0</v>
      </c>
    </row>
    <row r="1135" spans="1:107" x14ac:dyDescent="0.2">
      <c r="A1135">
        <f>ROW(Source!A411)</f>
        <v>411</v>
      </c>
      <c r="B1135">
        <v>76147896</v>
      </c>
      <c r="C1135">
        <v>76149594</v>
      </c>
      <c r="D1135">
        <v>42095955</v>
      </c>
      <c r="E1135">
        <v>1</v>
      </c>
      <c r="F1135">
        <v>1</v>
      </c>
      <c r="G1135">
        <v>1</v>
      </c>
      <c r="H1135">
        <v>1</v>
      </c>
      <c r="I1135" t="s">
        <v>784</v>
      </c>
      <c r="J1135" t="s">
        <v>3</v>
      </c>
      <c r="K1135" t="s">
        <v>785</v>
      </c>
      <c r="L1135">
        <v>1369</v>
      </c>
      <c r="N1135">
        <v>1013</v>
      </c>
      <c r="O1135" t="s">
        <v>623</v>
      </c>
      <c r="P1135" t="s">
        <v>623</v>
      </c>
      <c r="Q1135">
        <v>1</v>
      </c>
      <c r="W1135">
        <v>0</v>
      </c>
      <c r="X1135">
        <v>933225310</v>
      </c>
      <c r="Y1135">
        <v>3.9881999999999995</v>
      </c>
      <c r="AA1135">
        <v>0</v>
      </c>
      <c r="AB1135">
        <v>0</v>
      </c>
      <c r="AC1135">
        <v>0</v>
      </c>
      <c r="AD1135">
        <v>8.9700000000000006</v>
      </c>
      <c r="AE1135">
        <v>0</v>
      </c>
      <c r="AF1135">
        <v>0</v>
      </c>
      <c r="AG1135">
        <v>0</v>
      </c>
      <c r="AH1135">
        <v>8.9700000000000006</v>
      </c>
      <c r="AI1135">
        <v>1</v>
      </c>
      <c r="AJ1135">
        <v>1</v>
      </c>
      <c r="AK1135">
        <v>1</v>
      </c>
      <c r="AL1135">
        <v>1</v>
      </c>
      <c r="AN1135">
        <v>0</v>
      </c>
      <c r="AO1135">
        <v>1</v>
      </c>
      <c r="AP1135">
        <v>1</v>
      </c>
      <c r="AQ1135">
        <v>0</v>
      </c>
      <c r="AR1135">
        <v>0</v>
      </c>
      <c r="AS1135" t="s">
        <v>3</v>
      </c>
      <c r="AT1135">
        <v>2.89</v>
      </c>
      <c r="AU1135" t="s">
        <v>286</v>
      </c>
      <c r="AV1135">
        <v>1</v>
      </c>
      <c r="AW1135">
        <v>2</v>
      </c>
      <c r="AX1135">
        <v>76149603</v>
      </c>
      <c r="AY1135">
        <v>1</v>
      </c>
      <c r="AZ1135">
        <v>0</v>
      </c>
      <c r="BA1135">
        <v>1157</v>
      </c>
      <c r="BB1135">
        <v>0</v>
      </c>
      <c r="BC1135">
        <v>0</v>
      </c>
      <c r="BD1135">
        <v>0</v>
      </c>
      <c r="BE1135">
        <v>0</v>
      </c>
      <c r="BF1135">
        <v>0</v>
      </c>
      <c r="BG1135">
        <v>0</v>
      </c>
      <c r="BH1135">
        <v>0</v>
      </c>
      <c r="BI1135">
        <v>0</v>
      </c>
      <c r="BJ1135">
        <v>0</v>
      </c>
      <c r="BK1135">
        <v>0</v>
      </c>
      <c r="BL1135">
        <v>0</v>
      </c>
      <c r="BM1135">
        <v>0</v>
      </c>
      <c r="BN1135">
        <v>0</v>
      </c>
      <c r="BO1135">
        <v>0</v>
      </c>
      <c r="BP1135">
        <v>0</v>
      </c>
      <c r="BQ1135">
        <v>0</v>
      </c>
      <c r="BR1135">
        <v>0</v>
      </c>
      <c r="BS1135">
        <v>0</v>
      </c>
      <c r="BT1135">
        <v>0</v>
      </c>
      <c r="BU1135">
        <v>0</v>
      </c>
      <c r="BV1135">
        <v>0</v>
      </c>
      <c r="BW1135">
        <v>0</v>
      </c>
      <c r="CX1135">
        <f>Y1135*Source!I411</f>
        <v>11.964599999999999</v>
      </c>
      <c r="CY1135">
        <f>AD1135</f>
        <v>8.9700000000000006</v>
      </c>
      <c r="CZ1135">
        <f>AH1135</f>
        <v>8.9700000000000006</v>
      </c>
      <c r="DA1135">
        <f>AL1135</f>
        <v>1</v>
      </c>
      <c r="DB1135">
        <f>ROUND((ROUND(AT1135*CZ1135,2)*1.2*1.15),6)</f>
        <v>35.769599999999997</v>
      </c>
      <c r="DC1135">
        <f>ROUND((ROUND(AT1135*AG1135,2)*1.2*1.15),6)</f>
        <v>0</v>
      </c>
    </row>
    <row r="1136" spans="1:107" x14ac:dyDescent="0.2">
      <c r="A1136">
        <f>ROW(Source!A411)</f>
        <v>411</v>
      </c>
      <c r="B1136">
        <v>76147896</v>
      </c>
      <c r="C1136">
        <v>76149594</v>
      </c>
      <c r="D1136">
        <v>48975514</v>
      </c>
      <c r="E1136">
        <v>1</v>
      </c>
      <c r="F1136">
        <v>1</v>
      </c>
      <c r="G1136">
        <v>1</v>
      </c>
      <c r="H1136">
        <v>2</v>
      </c>
      <c r="I1136" t="s">
        <v>786</v>
      </c>
      <c r="J1136" t="s">
        <v>787</v>
      </c>
      <c r="K1136" t="s">
        <v>788</v>
      </c>
      <c r="L1136">
        <v>1368</v>
      </c>
      <c r="N1136">
        <v>1011</v>
      </c>
      <c r="O1136" t="s">
        <v>633</v>
      </c>
      <c r="P1136" t="s">
        <v>633</v>
      </c>
      <c r="Q1136">
        <v>1</v>
      </c>
      <c r="W1136">
        <v>0</v>
      </c>
      <c r="X1136">
        <v>1753369142</v>
      </c>
      <c r="Y1136">
        <v>0.64859999999999984</v>
      </c>
      <c r="AA1136">
        <v>0</v>
      </c>
      <c r="AB1136">
        <v>14</v>
      </c>
      <c r="AC1136">
        <v>0</v>
      </c>
      <c r="AD1136">
        <v>0</v>
      </c>
      <c r="AE1136">
        <v>0</v>
      </c>
      <c r="AF1136">
        <v>14</v>
      </c>
      <c r="AG1136">
        <v>0</v>
      </c>
      <c r="AH1136">
        <v>0</v>
      </c>
      <c r="AI1136">
        <v>1</v>
      </c>
      <c r="AJ1136">
        <v>1</v>
      </c>
      <c r="AK1136">
        <v>1</v>
      </c>
      <c r="AL1136">
        <v>1</v>
      </c>
      <c r="AN1136">
        <v>0</v>
      </c>
      <c r="AO1136">
        <v>1</v>
      </c>
      <c r="AP1136">
        <v>1</v>
      </c>
      <c r="AQ1136">
        <v>0</v>
      </c>
      <c r="AR1136">
        <v>0</v>
      </c>
      <c r="AS1136" t="s">
        <v>3</v>
      </c>
      <c r="AT1136">
        <v>0.47</v>
      </c>
      <c r="AU1136" t="s">
        <v>286</v>
      </c>
      <c r="AV1136">
        <v>0</v>
      </c>
      <c r="AW1136">
        <v>2</v>
      </c>
      <c r="AX1136">
        <v>76149604</v>
      </c>
      <c r="AY1136">
        <v>1</v>
      </c>
      <c r="AZ1136">
        <v>0</v>
      </c>
      <c r="BA1136">
        <v>1158</v>
      </c>
      <c r="BB1136">
        <v>0</v>
      </c>
      <c r="BC1136">
        <v>0</v>
      </c>
      <c r="BD1136">
        <v>0</v>
      </c>
      <c r="BE1136">
        <v>0</v>
      </c>
      <c r="BF1136">
        <v>0</v>
      </c>
      <c r="BG1136">
        <v>0</v>
      </c>
      <c r="BH1136">
        <v>0</v>
      </c>
      <c r="BI1136">
        <v>0</v>
      </c>
      <c r="BJ1136">
        <v>0</v>
      </c>
      <c r="BK1136">
        <v>0</v>
      </c>
      <c r="BL1136">
        <v>0</v>
      </c>
      <c r="BM1136">
        <v>0</v>
      </c>
      <c r="BN1136">
        <v>0</v>
      </c>
      <c r="BO1136">
        <v>0</v>
      </c>
      <c r="BP1136">
        <v>0</v>
      </c>
      <c r="BQ1136">
        <v>0</v>
      </c>
      <c r="BR1136">
        <v>0</v>
      </c>
      <c r="BS1136">
        <v>0</v>
      </c>
      <c r="BT1136">
        <v>0</v>
      </c>
      <c r="BU1136">
        <v>0</v>
      </c>
      <c r="BV1136">
        <v>0</v>
      </c>
      <c r="BW1136">
        <v>0</v>
      </c>
      <c r="CX1136">
        <f>Y1136*Source!I411</f>
        <v>1.9457999999999995</v>
      </c>
      <c r="CY1136">
        <f>AB1136</f>
        <v>14</v>
      </c>
      <c r="CZ1136">
        <f>AF1136</f>
        <v>14</v>
      </c>
      <c r="DA1136">
        <f>AJ1136</f>
        <v>1</v>
      </c>
      <c r="DB1136">
        <f>ROUND((ROUND(AT1136*CZ1136,2)*1.2*1.15),6)</f>
        <v>9.0803999999999991</v>
      </c>
      <c r="DC1136">
        <f>ROUND((ROUND(AT1136*AG1136,2)*1.2*1.15),6)</f>
        <v>0</v>
      </c>
    </row>
    <row r="1137" spans="1:107" x14ac:dyDescent="0.2">
      <c r="A1137">
        <f>ROW(Source!A411)</f>
        <v>411</v>
      </c>
      <c r="B1137">
        <v>76147896</v>
      </c>
      <c r="C1137">
        <v>76149594</v>
      </c>
      <c r="D1137">
        <v>48975939</v>
      </c>
      <c r="E1137">
        <v>1</v>
      </c>
      <c r="F1137">
        <v>1</v>
      </c>
      <c r="G1137">
        <v>1</v>
      </c>
      <c r="H1137">
        <v>2</v>
      </c>
      <c r="I1137" t="s">
        <v>789</v>
      </c>
      <c r="J1137" t="s">
        <v>790</v>
      </c>
      <c r="K1137" t="s">
        <v>791</v>
      </c>
      <c r="L1137">
        <v>1368</v>
      </c>
      <c r="N1137">
        <v>1011</v>
      </c>
      <c r="O1137" t="s">
        <v>633</v>
      </c>
      <c r="P1137" t="s">
        <v>633</v>
      </c>
      <c r="Q1137">
        <v>1</v>
      </c>
      <c r="W1137">
        <v>0</v>
      </c>
      <c r="X1137">
        <v>-1322563698</v>
      </c>
      <c r="Y1137">
        <v>1.5869999999999997</v>
      </c>
      <c r="AA1137">
        <v>0</v>
      </c>
      <c r="AB1137">
        <v>30</v>
      </c>
      <c r="AC1137">
        <v>0</v>
      </c>
      <c r="AD1137">
        <v>0</v>
      </c>
      <c r="AE1137">
        <v>0</v>
      </c>
      <c r="AF1137">
        <v>30</v>
      </c>
      <c r="AG1137">
        <v>0</v>
      </c>
      <c r="AH1137">
        <v>0</v>
      </c>
      <c r="AI1137">
        <v>1</v>
      </c>
      <c r="AJ1137">
        <v>1</v>
      </c>
      <c r="AK1137">
        <v>1</v>
      </c>
      <c r="AL1137">
        <v>1</v>
      </c>
      <c r="AN1137">
        <v>0</v>
      </c>
      <c r="AO1137">
        <v>1</v>
      </c>
      <c r="AP1137">
        <v>1</v>
      </c>
      <c r="AQ1137">
        <v>0</v>
      </c>
      <c r="AR1137">
        <v>0</v>
      </c>
      <c r="AS1137" t="s">
        <v>3</v>
      </c>
      <c r="AT1137">
        <v>1.1499999999999999</v>
      </c>
      <c r="AU1137" t="s">
        <v>286</v>
      </c>
      <c r="AV1137">
        <v>0</v>
      </c>
      <c r="AW1137">
        <v>2</v>
      </c>
      <c r="AX1137">
        <v>76149605</v>
      </c>
      <c r="AY1137">
        <v>1</v>
      </c>
      <c r="AZ1137">
        <v>0</v>
      </c>
      <c r="BA1137">
        <v>1159</v>
      </c>
      <c r="BB1137">
        <v>0</v>
      </c>
      <c r="BC1137">
        <v>0</v>
      </c>
      <c r="BD1137">
        <v>0</v>
      </c>
      <c r="BE1137">
        <v>0</v>
      </c>
      <c r="BF1137">
        <v>0</v>
      </c>
      <c r="BG1137">
        <v>0</v>
      </c>
      <c r="BH1137">
        <v>0</v>
      </c>
      <c r="BI1137">
        <v>0</v>
      </c>
      <c r="BJ1137">
        <v>0</v>
      </c>
      <c r="BK1137">
        <v>0</v>
      </c>
      <c r="BL1137">
        <v>0</v>
      </c>
      <c r="BM1137">
        <v>0</v>
      </c>
      <c r="BN1137">
        <v>0</v>
      </c>
      <c r="BO1137">
        <v>0</v>
      </c>
      <c r="BP1137">
        <v>0</v>
      </c>
      <c r="BQ1137">
        <v>0</v>
      </c>
      <c r="BR1137">
        <v>0</v>
      </c>
      <c r="BS1137">
        <v>0</v>
      </c>
      <c r="BT1137">
        <v>0</v>
      </c>
      <c r="BU1137">
        <v>0</v>
      </c>
      <c r="BV1137">
        <v>0</v>
      </c>
      <c r="BW1137">
        <v>0</v>
      </c>
      <c r="CX1137">
        <f>Y1137*Source!I411</f>
        <v>4.7609999999999992</v>
      </c>
      <c r="CY1137">
        <f>AB1137</f>
        <v>30</v>
      </c>
      <c r="CZ1137">
        <f>AF1137</f>
        <v>30</v>
      </c>
      <c r="DA1137">
        <f>AJ1137</f>
        <v>1</v>
      </c>
      <c r="DB1137">
        <f>ROUND((ROUND(AT1137*CZ1137,2)*1.2*1.15),6)</f>
        <v>47.61</v>
      </c>
      <c r="DC1137">
        <f>ROUND((ROUND(AT1137*AG1137,2)*1.2*1.15),6)</f>
        <v>0</v>
      </c>
    </row>
    <row r="1138" spans="1:107" x14ac:dyDescent="0.2">
      <c r="A1138">
        <f>ROW(Source!A411)</f>
        <v>411</v>
      </c>
      <c r="B1138">
        <v>76147896</v>
      </c>
      <c r="C1138">
        <v>76149594</v>
      </c>
      <c r="D1138">
        <v>48977174</v>
      </c>
      <c r="E1138">
        <v>1</v>
      </c>
      <c r="F1138">
        <v>1</v>
      </c>
      <c r="G1138">
        <v>1</v>
      </c>
      <c r="H1138">
        <v>2</v>
      </c>
      <c r="I1138" t="s">
        <v>676</v>
      </c>
      <c r="J1138" t="s">
        <v>677</v>
      </c>
      <c r="K1138" t="s">
        <v>678</v>
      </c>
      <c r="L1138">
        <v>1368</v>
      </c>
      <c r="N1138">
        <v>1011</v>
      </c>
      <c r="O1138" t="s">
        <v>633</v>
      </c>
      <c r="P1138" t="s">
        <v>633</v>
      </c>
      <c r="Q1138">
        <v>1</v>
      </c>
      <c r="W1138">
        <v>0</v>
      </c>
      <c r="X1138">
        <v>82797005</v>
      </c>
      <c r="Y1138">
        <v>5.5199999999999999E-2</v>
      </c>
      <c r="AA1138">
        <v>0</v>
      </c>
      <c r="AB1138">
        <v>87.17</v>
      </c>
      <c r="AC1138">
        <v>11.6</v>
      </c>
      <c r="AD1138">
        <v>0</v>
      </c>
      <c r="AE1138">
        <v>0</v>
      </c>
      <c r="AF1138">
        <v>87.17</v>
      </c>
      <c r="AG1138">
        <v>11.6</v>
      </c>
      <c r="AH1138">
        <v>0</v>
      </c>
      <c r="AI1138">
        <v>1</v>
      </c>
      <c r="AJ1138">
        <v>1</v>
      </c>
      <c r="AK1138">
        <v>1</v>
      </c>
      <c r="AL1138">
        <v>1</v>
      </c>
      <c r="AN1138">
        <v>0</v>
      </c>
      <c r="AO1138">
        <v>1</v>
      </c>
      <c r="AP1138">
        <v>1</v>
      </c>
      <c r="AQ1138">
        <v>0</v>
      </c>
      <c r="AR1138">
        <v>0</v>
      </c>
      <c r="AS1138" t="s">
        <v>3</v>
      </c>
      <c r="AT1138">
        <v>0.04</v>
      </c>
      <c r="AU1138" t="s">
        <v>286</v>
      </c>
      <c r="AV1138">
        <v>0</v>
      </c>
      <c r="AW1138">
        <v>2</v>
      </c>
      <c r="AX1138">
        <v>76149606</v>
      </c>
      <c r="AY1138">
        <v>1</v>
      </c>
      <c r="AZ1138">
        <v>0</v>
      </c>
      <c r="BA1138">
        <v>1160</v>
      </c>
      <c r="BB1138">
        <v>0</v>
      </c>
      <c r="BC1138">
        <v>0</v>
      </c>
      <c r="BD1138">
        <v>0</v>
      </c>
      <c r="BE1138">
        <v>0</v>
      </c>
      <c r="BF1138">
        <v>0</v>
      </c>
      <c r="BG1138">
        <v>0</v>
      </c>
      <c r="BH1138">
        <v>0</v>
      </c>
      <c r="BI1138">
        <v>0</v>
      </c>
      <c r="BJ1138">
        <v>0</v>
      </c>
      <c r="BK1138">
        <v>0</v>
      </c>
      <c r="BL1138">
        <v>0</v>
      </c>
      <c r="BM1138">
        <v>0</v>
      </c>
      <c r="BN1138">
        <v>0</v>
      </c>
      <c r="BO1138">
        <v>0</v>
      </c>
      <c r="BP1138">
        <v>0</v>
      </c>
      <c r="BQ1138">
        <v>0</v>
      </c>
      <c r="BR1138">
        <v>0</v>
      </c>
      <c r="BS1138">
        <v>0</v>
      </c>
      <c r="BT1138">
        <v>0</v>
      </c>
      <c r="BU1138">
        <v>0</v>
      </c>
      <c r="BV1138">
        <v>0</v>
      </c>
      <c r="BW1138">
        <v>0</v>
      </c>
      <c r="CX1138">
        <f>Y1138*Source!I411</f>
        <v>0.1656</v>
      </c>
      <c r="CY1138">
        <f>AB1138</f>
        <v>87.17</v>
      </c>
      <c r="CZ1138">
        <f>AF1138</f>
        <v>87.17</v>
      </c>
      <c r="DA1138">
        <f>AJ1138</f>
        <v>1</v>
      </c>
      <c r="DB1138">
        <f>ROUND((ROUND(AT1138*CZ1138,2)*1.2*1.15),6)</f>
        <v>4.8162000000000003</v>
      </c>
      <c r="DC1138">
        <f>ROUND((ROUND(AT1138*AG1138,2)*1.2*1.15),6)</f>
        <v>0.63480000000000003</v>
      </c>
    </row>
    <row r="1139" spans="1:107" x14ac:dyDescent="0.2">
      <c r="A1139">
        <f>ROW(Source!A411)</f>
        <v>411</v>
      </c>
      <c r="B1139">
        <v>76147896</v>
      </c>
      <c r="C1139">
        <v>76149594</v>
      </c>
      <c r="D1139">
        <v>48901204</v>
      </c>
      <c r="E1139">
        <v>1</v>
      </c>
      <c r="F1139">
        <v>1</v>
      </c>
      <c r="G1139">
        <v>1</v>
      </c>
      <c r="H1139">
        <v>3</v>
      </c>
      <c r="I1139" t="s">
        <v>792</v>
      </c>
      <c r="J1139" t="s">
        <v>793</v>
      </c>
      <c r="K1139" t="s">
        <v>794</v>
      </c>
      <c r="L1139">
        <v>1348</v>
      </c>
      <c r="N1139">
        <v>1009</v>
      </c>
      <c r="O1139" t="s">
        <v>362</v>
      </c>
      <c r="P1139" t="s">
        <v>362</v>
      </c>
      <c r="Q1139">
        <v>1000</v>
      </c>
      <c r="W1139">
        <v>0</v>
      </c>
      <c r="X1139">
        <v>677425913</v>
      </c>
      <c r="Y1139">
        <v>1.2E-2</v>
      </c>
      <c r="AA1139">
        <v>1383.1</v>
      </c>
      <c r="AB1139">
        <v>0</v>
      </c>
      <c r="AC1139">
        <v>0</v>
      </c>
      <c r="AD1139">
        <v>0</v>
      </c>
      <c r="AE1139">
        <v>1383.1</v>
      </c>
      <c r="AF1139">
        <v>0</v>
      </c>
      <c r="AG1139">
        <v>0</v>
      </c>
      <c r="AH1139">
        <v>0</v>
      </c>
      <c r="AI1139">
        <v>1</v>
      </c>
      <c r="AJ1139">
        <v>1</v>
      </c>
      <c r="AK1139">
        <v>1</v>
      </c>
      <c r="AL1139">
        <v>1</v>
      </c>
      <c r="AN1139">
        <v>0</v>
      </c>
      <c r="AO1139">
        <v>1</v>
      </c>
      <c r="AP1139">
        <v>0</v>
      </c>
      <c r="AQ1139">
        <v>0</v>
      </c>
      <c r="AR1139">
        <v>0</v>
      </c>
      <c r="AS1139" t="s">
        <v>3</v>
      </c>
      <c r="AT1139">
        <v>1.2E-2</v>
      </c>
      <c r="AU1139" t="s">
        <v>3</v>
      </c>
      <c r="AV1139">
        <v>0</v>
      </c>
      <c r="AW1139">
        <v>2</v>
      </c>
      <c r="AX1139">
        <v>76149607</v>
      </c>
      <c r="AY1139">
        <v>1</v>
      </c>
      <c r="AZ1139">
        <v>0</v>
      </c>
      <c r="BA1139">
        <v>1161</v>
      </c>
      <c r="BB1139">
        <v>0</v>
      </c>
      <c r="BC1139">
        <v>0</v>
      </c>
      <c r="BD1139">
        <v>0</v>
      </c>
      <c r="BE1139">
        <v>0</v>
      </c>
      <c r="BF1139">
        <v>0</v>
      </c>
      <c r="BG1139">
        <v>0</v>
      </c>
      <c r="BH1139">
        <v>0</v>
      </c>
      <c r="BI1139">
        <v>0</v>
      </c>
      <c r="BJ1139">
        <v>0</v>
      </c>
      <c r="BK1139">
        <v>0</v>
      </c>
      <c r="BL1139">
        <v>0</v>
      </c>
      <c r="BM1139">
        <v>0</v>
      </c>
      <c r="BN1139">
        <v>0</v>
      </c>
      <c r="BO1139">
        <v>0</v>
      </c>
      <c r="BP1139">
        <v>0</v>
      </c>
      <c r="BQ1139">
        <v>0</v>
      </c>
      <c r="BR1139">
        <v>0</v>
      </c>
      <c r="BS1139">
        <v>0</v>
      </c>
      <c r="BT1139">
        <v>0</v>
      </c>
      <c r="BU1139">
        <v>0</v>
      </c>
      <c r="BV1139">
        <v>0</v>
      </c>
      <c r="BW1139">
        <v>0</v>
      </c>
      <c r="CX1139">
        <f>Y1139*Source!I411</f>
        <v>3.6000000000000004E-2</v>
      </c>
      <c r="CY1139">
        <f>AA1139</f>
        <v>1383.1</v>
      </c>
      <c r="CZ1139">
        <f>AE1139</f>
        <v>1383.1</v>
      </c>
      <c r="DA1139">
        <f>AI1139</f>
        <v>1</v>
      </c>
      <c r="DB1139">
        <f>ROUND(ROUND(AT1139*CZ1139,2),6)</f>
        <v>16.600000000000001</v>
      </c>
      <c r="DC1139">
        <f>ROUND(ROUND(AT1139*AG1139,2),6)</f>
        <v>0</v>
      </c>
    </row>
    <row r="1140" spans="1:107" x14ac:dyDescent="0.2">
      <c r="A1140">
        <f>ROW(Source!A411)</f>
        <v>411</v>
      </c>
      <c r="B1140">
        <v>76147896</v>
      </c>
      <c r="C1140">
        <v>76149594</v>
      </c>
      <c r="D1140">
        <v>48900850</v>
      </c>
      <c r="E1140">
        <v>1</v>
      </c>
      <c r="F1140">
        <v>1</v>
      </c>
      <c r="G1140">
        <v>1</v>
      </c>
      <c r="H1140">
        <v>3</v>
      </c>
      <c r="I1140" t="s">
        <v>795</v>
      </c>
      <c r="J1140" t="s">
        <v>796</v>
      </c>
      <c r="K1140" t="s">
        <v>797</v>
      </c>
      <c r="L1140">
        <v>1348</v>
      </c>
      <c r="N1140">
        <v>1009</v>
      </c>
      <c r="O1140" t="s">
        <v>362</v>
      </c>
      <c r="P1140" t="s">
        <v>362</v>
      </c>
      <c r="Q1140">
        <v>1000</v>
      </c>
      <c r="W1140">
        <v>0</v>
      </c>
      <c r="X1140">
        <v>839148163</v>
      </c>
      <c r="Y1140">
        <v>4.1999999999999997E-3</v>
      </c>
      <c r="AA1140">
        <v>30030</v>
      </c>
      <c r="AB1140">
        <v>0</v>
      </c>
      <c r="AC1140">
        <v>0</v>
      </c>
      <c r="AD1140">
        <v>0</v>
      </c>
      <c r="AE1140">
        <v>30030</v>
      </c>
      <c r="AF1140">
        <v>0</v>
      </c>
      <c r="AG1140">
        <v>0</v>
      </c>
      <c r="AH1140">
        <v>0</v>
      </c>
      <c r="AI1140">
        <v>1</v>
      </c>
      <c r="AJ1140">
        <v>1</v>
      </c>
      <c r="AK1140">
        <v>1</v>
      </c>
      <c r="AL1140">
        <v>1</v>
      </c>
      <c r="AN1140">
        <v>0</v>
      </c>
      <c r="AO1140">
        <v>1</v>
      </c>
      <c r="AP1140">
        <v>0</v>
      </c>
      <c r="AQ1140">
        <v>0</v>
      </c>
      <c r="AR1140">
        <v>0</v>
      </c>
      <c r="AS1140" t="s">
        <v>3</v>
      </c>
      <c r="AT1140">
        <v>4.1999999999999997E-3</v>
      </c>
      <c r="AU1140" t="s">
        <v>3</v>
      </c>
      <c r="AV1140">
        <v>0</v>
      </c>
      <c r="AW1140">
        <v>2</v>
      </c>
      <c r="AX1140">
        <v>76149608</v>
      </c>
      <c r="AY1140">
        <v>1</v>
      </c>
      <c r="AZ1140">
        <v>0</v>
      </c>
      <c r="BA1140">
        <v>1162</v>
      </c>
      <c r="BB1140">
        <v>0</v>
      </c>
      <c r="BC1140">
        <v>0</v>
      </c>
      <c r="BD1140">
        <v>0</v>
      </c>
      <c r="BE1140">
        <v>0</v>
      </c>
      <c r="BF1140">
        <v>0</v>
      </c>
      <c r="BG1140">
        <v>0</v>
      </c>
      <c r="BH1140">
        <v>0</v>
      </c>
      <c r="BI1140">
        <v>0</v>
      </c>
      <c r="BJ1140">
        <v>0</v>
      </c>
      <c r="BK1140">
        <v>0</v>
      </c>
      <c r="BL1140">
        <v>0</v>
      </c>
      <c r="BM1140">
        <v>0</v>
      </c>
      <c r="BN1140">
        <v>0</v>
      </c>
      <c r="BO1140">
        <v>0</v>
      </c>
      <c r="BP1140">
        <v>0</v>
      </c>
      <c r="BQ1140">
        <v>0</v>
      </c>
      <c r="BR1140">
        <v>0</v>
      </c>
      <c r="BS1140">
        <v>0</v>
      </c>
      <c r="BT1140">
        <v>0</v>
      </c>
      <c r="BU1140">
        <v>0</v>
      </c>
      <c r="BV1140">
        <v>0</v>
      </c>
      <c r="BW1140">
        <v>0</v>
      </c>
      <c r="CX1140">
        <f>Y1140*Source!I411</f>
        <v>1.26E-2</v>
      </c>
      <c r="CY1140">
        <f>AA1140</f>
        <v>30030</v>
      </c>
      <c r="CZ1140">
        <f>AE1140</f>
        <v>30030</v>
      </c>
      <c r="DA1140">
        <f>AI1140</f>
        <v>1</v>
      </c>
      <c r="DB1140">
        <f>ROUND(ROUND(AT1140*CZ1140,2),6)</f>
        <v>126.13</v>
      </c>
      <c r="DC1140">
        <f>ROUND(ROUND(AT1140*AG1140,2),6)</f>
        <v>0</v>
      </c>
    </row>
    <row r="1141" spans="1:107" x14ac:dyDescent="0.2">
      <c r="A1141">
        <f>ROW(Source!A411)</f>
        <v>411</v>
      </c>
      <c r="B1141">
        <v>76147896</v>
      </c>
      <c r="C1141">
        <v>76149594</v>
      </c>
      <c r="D1141">
        <v>48907032</v>
      </c>
      <c r="E1141">
        <v>1</v>
      </c>
      <c r="F1141">
        <v>1</v>
      </c>
      <c r="G1141">
        <v>1</v>
      </c>
      <c r="H1141">
        <v>3</v>
      </c>
      <c r="I1141" t="s">
        <v>798</v>
      </c>
      <c r="J1141" t="s">
        <v>799</v>
      </c>
      <c r="K1141" t="s">
        <v>800</v>
      </c>
      <c r="L1141">
        <v>1348</v>
      </c>
      <c r="N1141">
        <v>1009</v>
      </c>
      <c r="O1141" t="s">
        <v>362</v>
      </c>
      <c r="P1141" t="s">
        <v>362</v>
      </c>
      <c r="Q1141">
        <v>1000</v>
      </c>
      <c r="W1141">
        <v>0</v>
      </c>
      <c r="X1141">
        <v>328696185</v>
      </c>
      <c r="Y1141">
        <v>5.9999999999999995E-4</v>
      </c>
      <c r="AA1141">
        <v>10315.01</v>
      </c>
      <c r="AB1141">
        <v>0</v>
      </c>
      <c r="AC1141">
        <v>0</v>
      </c>
      <c r="AD1141">
        <v>0</v>
      </c>
      <c r="AE1141">
        <v>10315.01</v>
      </c>
      <c r="AF1141">
        <v>0</v>
      </c>
      <c r="AG1141">
        <v>0</v>
      </c>
      <c r="AH1141">
        <v>0</v>
      </c>
      <c r="AI1141">
        <v>1</v>
      </c>
      <c r="AJ1141">
        <v>1</v>
      </c>
      <c r="AK1141">
        <v>1</v>
      </c>
      <c r="AL1141">
        <v>1</v>
      </c>
      <c r="AN1141">
        <v>0</v>
      </c>
      <c r="AO1141">
        <v>1</v>
      </c>
      <c r="AP1141">
        <v>0</v>
      </c>
      <c r="AQ1141">
        <v>0</v>
      </c>
      <c r="AR1141">
        <v>0</v>
      </c>
      <c r="AS1141" t="s">
        <v>3</v>
      </c>
      <c r="AT1141">
        <v>5.9999999999999995E-4</v>
      </c>
      <c r="AU1141" t="s">
        <v>3</v>
      </c>
      <c r="AV1141">
        <v>0</v>
      </c>
      <c r="AW1141">
        <v>2</v>
      </c>
      <c r="AX1141">
        <v>76149610</v>
      </c>
      <c r="AY1141">
        <v>1</v>
      </c>
      <c r="AZ1141">
        <v>0</v>
      </c>
      <c r="BA1141">
        <v>1164</v>
      </c>
      <c r="BB1141">
        <v>0</v>
      </c>
      <c r="BC1141">
        <v>0</v>
      </c>
      <c r="BD1141">
        <v>0</v>
      </c>
      <c r="BE1141">
        <v>0</v>
      </c>
      <c r="BF1141">
        <v>0</v>
      </c>
      <c r="BG1141">
        <v>0</v>
      </c>
      <c r="BH1141">
        <v>0</v>
      </c>
      <c r="BI1141">
        <v>0</v>
      </c>
      <c r="BJ1141">
        <v>0</v>
      </c>
      <c r="BK1141">
        <v>0</v>
      </c>
      <c r="BL1141">
        <v>0</v>
      </c>
      <c r="BM1141">
        <v>0</v>
      </c>
      <c r="BN1141">
        <v>0</v>
      </c>
      <c r="BO1141">
        <v>0</v>
      </c>
      <c r="BP1141">
        <v>0</v>
      </c>
      <c r="BQ1141">
        <v>0</v>
      </c>
      <c r="BR1141">
        <v>0</v>
      </c>
      <c r="BS1141">
        <v>0</v>
      </c>
      <c r="BT1141">
        <v>0</v>
      </c>
      <c r="BU1141">
        <v>0</v>
      </c>
      <c r="BV1141">
        <v>0</v>
      </c>
      <c r="BW1141">
        <v>0</v>
      </c>
      <c r="CX1141">
        <f>Y1141*Source!I411</f>
        <v>1.8E-3</v>
      </c>
      <c r="CY1141">
        <f>AA1141</f>
        <v>10315.01</v>
      </c>
      <c r="CZ1141">
        <f>AE1141</f>
        <v>10315.01</v>
      </c>
      <c r="DA1141">
        <f>AI1141</f>
        <v>1</v>
      </c>
      <c r="DB1141">
        <f>ROUND(ROUND(AT1141*CZ1141,2),6)</f>
        <v>6.19</v>
      </c>
      <c r="DC1141">
        <f>ROUND(ROUND(AT1141*AG1141,2),6)</f>
        <v>0</v>
      </c>
    </row>
    <row r="1142" spans="1:107" x14ac:dyDescent="0.2">
      <c r="A1142">
        <f>ROW(Source!A411)</f>
        <v>411</v>
      </c>
      <c r="B1142">
        <v>76147896</v>
      </c>
      <c r="C1142">
        <v>76149594</v>
      </c>
      <c r="D1142">
        <v>48908514</v>
      </c>
      <c r="E1142">
        <v>1</v>
      </c>
      <c r="F1142">
        <v>1</v>
      </c>
      <c r="G1142">
        <v>1</v>
      </c>
      <c r="H1142">
        <v>3</v>
      </c>
      <c r="I1142" t="s">
        <v>801</v>
      </c>
      <c r="J1142" t="s">
        <v>802</v>
      </c>
      <c r="K1142" t="s">
        <v>803</v>
      </c>
      <c r="L1142">
        <v>1339</v>
      </c>
      <c r="N1142">
        <v>1007</v>
      </c>
      <c r="O1142" t="s">
        <v>643</v>
      </c>
      <c r="P1142" t="s">
        <v>643</v>
      </c>
      <c r="Q1142">
        <v>1</v>
      </c>
      <c r="W1142">
        <v>0</v>
      </c>
      <c r="X1142">
        <v>-1605324268</v>
      </c>
      <c r="Y1142">
        <v>1.9000000000000001E-4</v>
      </c>
      <c r="AA1142">
        <v>1100</v>
      </c>
      <c r="AB1142">
        <v>0</v>
      </c>
      <c r="AC1142">
        <v>0</v>
      </c>
      <c r="AD1142">
        <v>0</v>
      </c>
      <c r="AE1142">
        <v>1100</v>
      </c>
      <c r="AF1142">
        <v>0</v>
      </c>
      <c r="AG1142">
        <v>0</v>
      </c>
      <c r="AH1142">
        <v>0</v>
      </c>
      <c r="AI1142">
        <v>1</v>
      </c>
      <c r="AJ1142">
        <v>1</v>
      </c>
      <c r="AK1142">
        <v>1</v>
      </c>
      <c r="AL1142">
        <v>1</v>
      </c>
      <c r="AN1142">
        <v>0</v>
      </c>
      <c r="AO1142">
        <v>1</v>
      </c>
      <c r="AP1142">
        <v>0</v>
      </c>
      <c r="AQ1142">
        <v>0</v>
      </c>
      <c r="AR1142">
        <v>0</v>
      </c>
      <c r="AS1142" t="s">
        <v>3</v>
      </c>
      <c r="AT1142">
        <v>1.9000000000000001E-4</v>
      </c>
      <c r="AU1142" t="s">
        <v>3</v>
      </c>
      <c r="AV1142">
        <v>0</v>
      </c>
      <c r="AW1142">
        <v>2</v>
      </c>
      <c r="AX1142">
        <v>76149611</v>
      </c>
      <c r="AY1142">
        <v>1</v>
      </c>
      <c r="AZ1142">
        <v>0</v>
      </c>
      <c r="BA1142">
        <v>1165</v>
      </c>
      <c r="BB1142">
        <v>0</v>
      </c>
      <c r="BC1142">
        <v>0</v>
      </c>
      <c r="BD1142">
        <v>0</v>
      </c>
      <c r="BE1142">
        <v>0</v>
      </c>
      <c r="BF1142">
        <v>0</v>
      </c>
      <c r="BG1142">
        <v>0</v>
      </c>
      <c r="BH1142">
        <v>0</v>
      </c>
      <c r="BI1142">
        <v>0</v>
      </c>
      <c r="BJ1142">
        <v>0</v>
      </c>
      <c r="BK1142">
        <v>0</v>
      </c>
      <c r="BL1142">
        <v>0</v>
      </c>
      <c r="BM1142">
        <v>0</v>
      </c>
      <c r="BN1142">
        <v>0</v>
      </c>
      <c r="BO1142">
        <v>0</v>
      </c>
      <c r="BP1142">
        <v>0</v>
      </c>
      <c r="BQ1142">
        <v>0</v>
      </c>
      <c r="BR1142">
        <v>0</v>
      </c>
      <c r="BS1142">
        <v>0</v>
      </c>
      <c r="BT1142">
        <v>0</v>
      </c>
      <c r="BU1142">
        <v>0</v>
      </c>
      <c r="BV1142">
        <v>0</v>
      </c>
      <c r="BW1142">
        <v>0</v>
      </c>
      <c r="CX1142">
        <f>Y1142*Source!I411</f>
        <v>5.6999999999999998E-4</v>
      </c>
      <c r="CY1142">
        <f>AA1142</f>
        <v>1100</v>
      </c>
      <c r="CZ1142">
        <f>AE1142</f>
        <v>1100</v>
      </c>
      <c r="DA1142">
        <f>AI1142</f>
        <v>1</v>
      </c>
      <c r="DB1142">
        <f>ROUND(ROUND(AT1142*CZ1142,2),6)</f>
        <v>0.21</v>
      </c>
      <c r="DC1142">
        <f>ROUND(ROUND(AT1142*AG1142,2),6)</f>
        <v>0</v>
      </c>
    </row>
    <row r="1143" spans="1:107" x14ac:dyDescent="0.2">
      <c r="A1143">
        <f>ROW(Source!A412)</f>
        <v>412</v>
      </c>
      <c r="B1143">
        <v>76147894</v>
      </c>
      <c r="C1143">
        <v>76149594</v>
      </c>
      <c r="D1143">
        <v>42095955</v>
      </c>
      <c r="E1143">
        <v>1</v>
      </c>
      <c r="F1143">
        <v>1</v>
      </c>
      <c r="G1143">
        <v>1</v>
      </c>
      <c r="H1143">
        <v>1</v>
      </c>
      <c r="I1143" t="s">
        <v>784</v>
      </c>
      <c r="J1143" t="s">
        <v>3</v>
      </c>
      <c r="K1143" t="s">
        <v>785</v>
      </c>
      <c r="L1143">
        <v>1369</v>
      </c>
      <c r="N1143">
        <v>1013</v>
      </c>
      <c r="O1143" t="s">
        <v>623</v>
      </c>
      <c r="P1143" t="s">
        <v>623</v>
      </c>
      <c r="Q1143">
        <v>1</v>
      </c>
      <c r="W1143">
        <v>0</v>
      </c>
      <c r="X1143">
        <v>933225310</v>
      </c>
      <c r="Y1143">
        <v>3.9881999999999995</v>
      </c>
      <c r="AA1143">
        <v>0</v>
      </c>
      <c r="AB1143">
        <v>0</v>
      </c>
      <c r="AC1143">
        <v>0</v>
      </c>
      <c r="AD1143">
        <v>8.9700000000000006</v>
      </c>
      <c r="AE1143">
        <v>0</v>
      </c>
      <c r="AF1143">
        <v>0</v>
      </c>
      <c r="AG1143">
        <v>0</v>
      </c>
      <c r="AH1143">
        <v>8.9700000000000006</v>
      </c>
      <c r="AI1143">
        <v>1</v>
      </c>
      <c r="AJ1143">
        <v>1</v>
      </c>
      <c r="AK1143">
        <v>1</v>
      </c>
      <c r="AL1143">
        <v>1</v>
      </c>
      <c r="AN1143">
        <v>0</v>
      </c>
      <c r="AO1143">
        <v>1</v>
      </c>
      <c r="AP1143">
        <v>1</v>
      </c>
      <c r="AQ1143">
        <v>0</v>
      </c>
      <c r="AR1143">
        <v>0</v>
      </c>
      <c r="AS1143" t="s">
        <v>3</v>
      </c>
      <c r="AT1143">
        <v>2.89</v>
      </c>
      <c r="AU1143" t="s">
        <v>286</v>
      </c>
      <c r="AV1143">
        <v>1</v>
      </c>
      <c r="AW1143">
        <v>2</v>
      </c>
      <c r="AX1143">
        <v>76149603</v>
      </c>
      <c r="AY1143">
        <v>1</v>
      </c>
      <c r="AZ1143">
        <v>0</v>
      </c>
      <c r="BA1143">
        <v>1166</v>
      </c>
      <c r="BB1143">
        <v>0</v>
      </c>
      <c r="BC1143">
        <v>0</v>
      </c>
      <c r="BD1143">
        <v>0</v>
      </c>
      <c r="BE1143">
        <v>0</v>
      </c>
      <c r="BF1143">
        <v>0</v>
      </c>
      <c r="BG1143">
        <v>0</v>
      </c>
      <c r="BH1143">
        <v>0</v>
      </c>
      <c r="BI1143">
        <v>0</v>
      </c>
      <c r="BJ1143">
        <v>0</v>
      </c>
      <c r="BK1143">
        <v>0</v>
      </c>
      <c r="BL1143">
        <v>0</v>
      </c>
      <c r="BM1143">
        <v>0</v>
      </c>
      <c r="BN1143">
        <v>0</v>
      </c>
      <c r="BO1143">
        <v>0</v>
      </c>
      <c r="BP1143">
        <v>0</v>
      </c>
      <c r="BQ1143">
        <v>0</v>
      </c>
      <c r="BR1143">
        <v>0</v>
      </c>
      <c r="BS1143">
        <v>0</v>
      </c>
      <c r="BT1143">
        <v>0</v>
      </c>
      <c r="BU1143">
        <v>0</v>
      </c>
      <c r="BV1143">
        <v>0</v>
      </c>
      <c r="BW1143">
        <v>0</v>
      </c>
      <c r="CX1143">
        <f>Y1143*Source!I412</f>
        <v>11.964599999999999</v>
      </c>
      <c r="CY1143">
        <f>AD1143</f>
        <v>8.9700000000000006</v>
      </c>
      <c r="CZ1143">
        <f>AH1143</f>
        <v>8.9700000000000006</v>
      </c>
      <c r="DA1143">
        <f>AL1143</f>
        <v>1</v>
      </c>
      <c r="DB1143">
        <f>ROUND((ROUND(AT1143*CZ1143,2)*1.2*1.15),6)</f>
        <v>35.769599999999997</v>
      </c>
      <c r="DC1143">
        <f>ROUND((ROUND(AT1143*AG1143,2)*1.2*1.15),6)</f>
        <v>0</v>
      </c>
    </row>
    <row r="1144" spans="1:107" x14ac:dyDescent="0.2">
      <c r="A1144">
        <f>ROW(Source!A412)</f>
        <v>412</v>
      </c>
      <c r="B1144">
        <v>76147894</v>
      </c>
      <c r="C1144">
        <v>76149594</v>
      </c>
      <c r="D1144">
        <v>48975514</v>
      </c>
      <c r="E1144">
        <v>1</v>
      </c>
      <c r="F1144">
        <v>1</v>
      </c>
      <c r="G1144">
        <v>1</v>
      </c>
      <c r="H1144">
        <v>2</v>
      </c>
      <c r="I1144" t="s">
        <v>786</v>
      </c>
      <c r="J1144" t="s">
        <v>787</v>
      </c>
      <c r="K1144" t="s">
        <v>788</v>
      </c>
      <c r="L1144">
        <v>1368</v>
      </c>
      <c r="N1144">
        <v>1011</v>
      </c>
      <c r="O1144" t="s">
        <v>633</v>
      </c>
      <c r="P1144" t="s">
        <v>633</v>
      </c>
      <c r="Q1144">
        <v>1</v>
      </c>
      <c r="W1144">
        <v>0</v>
      </c>
      <c r="X1144">
        <v>1753369142</v>
      </c>
      <c r="Y1144">
        <v>0.64859999999999984</v>
      </c>
      <c r="AA1144">
        <v>0</v>
      </c>
      <c r="AB1144">
        <v>14</v>
      </c>
      <c r="AC1144">
        <v>0</v>
      </c>
      <c r="AD1144">
        <v>0</v>
      </c>
      <c r="AE1144">
        <v>0</v>
      </c>
      <c r="AF1144">
        <v>14</v>
      </c>
      <c r="AG1144">
        <v>0</v>
      </c>
      <c r="AH1144">
        <v>0</v>
      </c>
      <c r="AI1144">
        <v>1</v>
      </c>
      <c r="AJ1144">
        <v>1</v>
      </c>
      <c r="AK1144">
        <v>1</v>
      </c>
      <c r="AL1144">
        <v>1</v>
      </c>
      <c r="AN1144">
        <v>0</v>
      </c>
      <c r="AO1144">
        <v>1</v>
      </c>
      <c r="AP1144">
        <v>1</v>
      </c>
      <c r="AQ1144">
        <v>0</v>
      </c>
      <c r="AR1144">
        <v>0</v>
      </c>
      <c r="AS1144" t="s">
        <v>3</v>
      </c>
      <c r="AT1144">
        <v>0.47</v>
      </c>
      <c r="AU1144" t="s">
        <v>286</v>
      </c>
      <c r="AV1144">
        <v>0</v>
      </c>
      <c r="AW1144">
        <v>2</v>
      </c>
      <c r="AX1144">
        <v>76149604</v>
      </c>
      <c r="AY1144">
        <v>1</v>
      </c>
      <c r="AZ1144">
        <v>0</v>
      </c>
      <c r="BA1144">
        <v>1167</v>
      </c>
      <c r="BB1144">
        <v>0</v>
      </c>
      <c r="BC1144">
        <v>0</v>
      </c>
      <c r="BD1144">
        <v>0</v>
      </c>
      <c r="BE1144">
        <v>0</v>
      </c>
      <c r="BF1144">
        <v>0</v>
      </c>
      <c r="BG1144">
        <v>0</v>
      </c>
      <c r="BH1144">
        <v>0</v>
      </c>
      <c r="BI1144">
        <v>0</v>
      </c>
      <c r="BJ1144">
        <v>0</v>
      </c>
      <c r="BK1144">
        <v>0</v>
      </c>
      <c r="BL1144">
        <v>0</v>
      </c>
      <c r="BM1144">
        <v>0</v>
      </c>
      <c r="BN1144">
        <v>0</v>
      </c>
      <c r="BO1144">
        <v>0</v>
      </c>
      <c r="BP1144">
        <v>0</v>
      </c>
      <c r="BQ1144">
        <v>0</v>
      </c>
      <c r="BR1144">
        <v>0</v>
      </c>
      <c r="BS1144">
        <v>0</v>
      </c>
      <c r="BT1144">
        <v>0</v>
      </c>
      <c r="BU1144">
        <v>0</v>
      </c>
      <c r="BV1144">
        <v>0</v>
      </c>
      <c r="BW1144">
        <v>0</v>
      </c>
      <c r="CX1144">
        <f>Y1144*Source!I412</f>
        <v>1.9457999999999995</v>
      </c>
      <c r="CY1144">
        <f>AB1144</f>
        <v>14</v>
      </c>
      <c r="CZ1144">
        <f>AF1144</f>
        <v>14</v>
      </c>
      <c r="DA1144">
        <f>AJ1144</f>
        <v>1</v>
      </c>
      <c r="DB1144">
        <f>ROUND((ROUND(AT1144*CZ1144,2)*1.2*1.15),6)</f>
        <v>9.0803999999999991</v>
      </c>
      <c r="DC1144">
        <f>ROUND((ROUND(AT1144*AG1144,2)*1.2*1.15),6)</f>
        <v>0</v>
      </c>
    </row>
    <row r="1145" spans="1:107" x14ac:dyDescent="0.2">
      <c r="A1145">
        <f>ROW(Source!A412)</f>
        <v>412</v>
      </c>
      <c r="B1145">
        <v>76147894</v>
      </c>
      <c r="C1145">
        <v>76149594</v>
      </c>
      <c r="D1145">
        <v>48975939</v>
      </c>
      <c r="E1145">
        <v>1</v>
      </c>
      <c r="F1145">
        <v>1</v>
      </c>
      <c r="G1145">
        <v>1</v>
      </c>
      <c r="H1145">
        <v>2</v>
      </c>
      <c r="I1145" t="s">
        <v>789</v>
      </c>
      <c r="J1145" t="s">
        <v>790</v>
      </c>
      <c r="K1145" t="s">
        <v>791</v>
      </c>
      <c r="L1145">
        <v>1368</v>
      </c>
      <c r="N1145">
        <v>1011</v>
      </c>
      <c r="O1145" t="s">
        <v>633</v>
      </c>
      <c r="P1145" t="s">
        <v>633</v>
      </c>
      <c r="Q1145">
        <v>1</v>
      </c>
      <c r="W1145">
        <v>0</v>
      </c>
      <c r="X1145">
        <v>-1322563698</v>
      </c>
      <c r="Y1145">
        <v>1.5869999999999997</v>
      </c>
      <c r="AA1145">
        <v>0</v>
      </c>
      <c r="AB1145">
        <v>30</v>
      </c>
      <c r="AC1145">
        <v>0</v>
      </c>
      <c r="AD1145">
        <v>0</v>
      </c>
      <c r="AE1145">
        <v>0</v>
      </c>
      <c r="AF1145">
        <v>30</v>
      </c>
      <c r="AG1145">
        <v>0</v>
      </c>
      <c r="AH1145">
        <v>0</v>
      </c>
      <c r="AI1145">
        <v>1</v>
      </c>
      <c r="AJ1145">
        <v>1</v>
      </c>
      <c r="AK1145">
        <v>1</v>
      </c>
      <c r="AL1145">
        <v>1</v>
      </c>
      <c r="AN1145">
        <v>0</v>
      </c>
      <c r="AO1145">
        <v>1</v>
      </c>
      <c r="AP1145">
        <v>1</v>
      </c>
      <c r="AQ1145">
        <v>0</v>
      </c>
      <c r="AR1145">
        <v>0</v>
      </c>
      <c r="AS1145" t="s">
        <v>3</v>
      </c>
      <c r="AT1145">
        <v>1.1499999999999999</v>
      </c>
      <c r="AU1145" t="s">
        <v>286</v>
      </c>
      <c r="AV1145">
        <v>0</v>
      </c>
      <c r="AW1145">
        <v>2</v>
      </c>
      <c r="AX1145">
        <v>76149605</v>
      </c>
      <c r="AY1145">
        <v>1</v>
      </c>
      <c r="AZ1145">
        <v>0</v>
      </c>
      <c r="BA1145">
        <v>1168</v>
      </c>
      <c r="BB1145">
        <v>0</v>
      </c>
      <c r="BC1145">
        <v>0</v>
      </c>
      <c r="BD1145">
        <v>0</v>
      </c>
      <c r="BE1145">
        <v>0</v>
      </c>
      <c r="BF1145">
        <v>0</v>
      </c>
      <c r="BG1145">
        <v>0</v>
      </c>
      <c r="BH1145">
        <v>0</v>
      </c>
      <c r="BI1145">
        <v>0</v>
      </c>
      <c r="BJ1145">
        <v>0</v>
      </c>
      <c r="BK1145">
        <v>0</v>
      </c>
      <c r="BL1145">
        <v>0</v>
      </c>
      <c r="BM1145">
        <v>0</v>
      </c>
      <c r="BN1145">
        <v>0</v>
      </c>
      <c r="BO1145">
        <v>0</v>
      </c>
      <c r="BP1145">
        <v>0</v>
      </c>
      <c r="BQ1145">
        <v>0</v>
      </c>
      <c r="BR1145">
        <v>0</v>
      </c>
      <c r="BS1145">
        <v>0</v>
      </c>
      <c r="BT1145">
        <v>0</v>
      </c>
      <c r="BU1145">
        <v>0</v>
      </c>
      <c r="BV1145">
        <v>0</v>
      </c>
      <c r="BW1145">
        <v>0</v>
      </c>
      <c r="CX1145">
        <f>Y1145*Source!I412</f>
        <v>4.7609999999999992</v>
      </c>
      <c r="CY1145">
        <f>AB1145</f>
        <v>30</v>
      </c>
      <c r="CZ1145">
        <f>AF1145</f>
        <v>30</v>
      </c>
      <c r="DA1145">
        <f>AJ1145</f>
        <v>1</v>
      </c>
      <c r="DB1145">
        <f>ROUND((ROUND(AT1145*CZ1145,2)*1.2*1.15),6)</f>
        <v>47.61</v>
      </c>
      <c r="DC1145">
        <f>ROUND((ROUND(AT1145*AG1145,2)*1.2*1.15),6)</f>
        <v>0</v>
      </c>
    </row>
    <row r="1146" spans="1:107" x14ac:dyDescent="0.2">
      <c r="A1146">
        <f>ROW(Source!A412)</f>
        <v>412</v>
      </c>
      <c r="B1146">
        <v>76147894</v>
      </c>
      <c r="C1146">
        <v>76149594</v>
      </c>
      <c r="D1146">
        <v>48977174</v>
      </c>
      <c r="E1146">
        <v>1</v>
      </c>
      <c r="F1146">
        <v>1</v>
      </c>
      <c r="G1146">
        <v>1</v>
      </c>
      <c r="H1146">
        <v>2</v>
      </c>
      <c r="I1146" t="s">
        <v>676</v>
      </c>
      <c r="J1146" t="s">
        <v>677</v>
      </c>
      <c r="K1146" t="s">
        <v>678</v>
      </c>
      <c r="L1146">
        <v>1368</v>
      </c>
      <c r="N1146">
        <v>1011</v>
      </c>
      <c r="O1146" t="s">
        <v>633</v>
      </c>
      <c r="P1146" t="s">
        <v>633</v>
      </c>
      <c r="Q1146">
        <v>1</v>
      </c>
      <c r="W1146">
        <v>0</v>
      </c>
      <c r="X1146">
        <v>82797005</v>
      </c>
      <c r="Y1146">
        <v>5.5199999999999999E-2</v>
      </c>
      <c r="AA1146">
        <v>0</v>
      </c>
      <c r="AB1146">
        <v>87.17</v>
      </c>
      <c r="AC1146">
        <v>11.6</v>
      </c>
      <c r="AD1146">
        <v>0</v>
      </c>
      <c r="AE1146">
        <v>0</v>
      </c>
      <c r="AF1146">
        <v>87.17</v>
      </c>
      <c r="AG1146">
        <v>11.6</v>
      </c>
      <c r="AH1146">
        <v>0</v>
      </c>
      <c r="AI1146">
        <v>1</v>
      </c>
      <c r="AJ1146">
        <v>1</v>
      </c>
      <c r="AK1146">
        <v>1</v>
      </c>
      <c r="AL1146">
        <v>1</v>
      </c>
      <c r="AN1146">
        <v>0</v>
      </c>
      <c r="AO1146">
        <v>1</v>
      </c>
      <c r="AP1146">
        <v>1</v>
      </c>
      <c r="AQ1146">
        <v>0</v>
      </c>
      <c r="AR1146">
        <v>0</v>
      </c>
      <c r="AS1146" t="s">
        <v>3</v>
      </c>
      <c r="AT1146">
        <v>0.04</v>
      </c>
      <c r="AU1146" t="s">
        <v>286</v>
      </c>
      <c r="AV1146">
        <v>0</v>
      </c>
      <c r="AW1146">
        <v>2</v>
      </c>
      <c r="AX1146">
        <v>76149606</v>
      </c>
      <c r="AY1146">
        <v>1</v>
      </c>
      <c r="AZ1146">
        <v>0</v>
      </c>
      <c r="BA1146">
        <v>1169</v>
      </c>
      <c r="BB1146">
        <v>0</v>
      </c>
      <c r="BC1146">
        <v>0</v>
      </c>
      <c r="BD1146">
        <v>0</v>
      </c>
      <c r="BE1146">
        <v>0</v>
      </c>
      <c r="BF1146">
        <v>0</v>
      </c>
      <c r="BG1146">
        <v>0</v>
      </c>
      <c r="BH1146">
        <v>0</v>
      </c>
      <c r="BI1146">
        <v>0</v>
      </c>
      <c r="BJ1146">
        <v>0</v>
      </c>
      <c r="BK1146">
        <v>0</v>
      </c>
      <c r="BL1146">
        <v>0</v>
      </c>
      <c r="BM1146">
        <v>0</v>
      </c>
      <c r="BN1146">
        <v>0</v>
      </c>
      <c r="BO1146">
        <v>0</v>
      </c>
      <c r="BP1146">
        <v>0</v>
      </c>
      <c r="BQ1146">
        <v>0</v>
      </c>
      <c r="BR1146">
        <v>0</v>
      </c>
      <c r="BS1146">
        <v>0</v>
      </c>
      <c r="BT1146">
        <v>0</v>
      </c>
      <c r="BU1146">
        <v>0</v>
      </c>
      <c r="BV1146">
        <v>0</v>
      </c>
      <c r="BW1146">
        <v>0</v>
      </c>
      <c r="CX1146">
        <f>Y1146*Source!I412</f>
        <v>0.1656</v>
      </c>
      <c r="CY1146">
        <f>AB1146</f>
        <v>87.17</v>
      </c>
      <c r="CZ1146">
        <f>AF1146</f>
        <v>87.17</v>
      </c>
      <c r="DA1146">
        <f>AJ1146</f>
        <v>1</v>
      </c>
      <c r="DB1146">
        <f>ROUND((ROUND(AT1146*CZ1146,2)*1.2*1.15),6)</f>
        <v>4.8162000000000003</v>
      </c>
      <c r="DC1146">
        <f>ROUND((ROUND(AT1146*AG1146,2)*1.2*1.15),6)</f>
        <v>0.63480000000000003</v>
      </c>
    </row>
    <row r="1147" spans="1:107" x14ac:dyDescent="0.2">
      <c r="A1147">
        <f>ROW(Source!A412)</f>
        <v>412</v>
      </c>
      <c r="B1147">
        <v>76147894</v>
      </c>
      <c r="C1147">
        <v>76149594</v>
      </c>
      <c r="D1147">
        <v>48901204</v>
      </c>
      <c r="E1147">
        <v>1</v>
      </c>
      <c r="F1147">
        <v>1</v>
      </c>
      <c r="G1147">
        <v>1</v>
      </c>
      <c r="H1147">
        <v>3</v>
      </c>
      <c r="I1147" t="s">
        <v>792</v>
      </c>
      <c r="J1147" t="s">
        <v>793</v>
      </c>
      <c r="K1147" t="s">
        <v>794</v>
      </c>
      <c r="L1147">
        <v>1348</v>
      </c>
      <c r="N1147">
        <v>1009</v>
      </c>
      <c r="O1147" t="s">
        <v>362</v>
      </c>
      <c r="P1147" t="s">
        <v>362</v>
      </c>
      <c r="Q1147">
        <v>1000</v>
      </c>
      <c r="W1147">
        <v>0</v>
      </c>
      <c r="X1147">
        <v>677425913</v>
      </c>
      <c r="Y1147">
        <v>1.2E-2</v>
      </c>
      <c r="AA1147">
        <v>1383.1</v>
      </c>
      <c r="AB1147">
        <v>0</v>
      </c>
      <c r="AC1147">
        <v>0</v>
      </c>
      <c r="AD1147">
        <v>0</v>
      </c>
      <c r="AE1147">
        <v>1383.1</v>
      </c>
      <c r="AF1147">
        <v>0</v>
      </c>
      <c r="AG1147">
        <v>0</v>
      </c>
      <c r="AH1147">
        <v>0</v>
      </c>
      <c r="AI1147">
        <v>1</v>
      </c>
      <c r="AJ1147">
        <v>1</v>
      </c>
      <c r="AK1147">
        <v>1</v>
      </c>
      <c r="AL1147">
        <v>1</v>
      </c>
      <c r="AN1147">
        <v>0</v>
      </c>
      <c r="AO1147">
        <v>1</v>
      </c>
      <c r="AP1147">
        <v>0</v>
      </c>
      <c r="AQ1147">
        <v>0</v>
      </c>
      <c r="AR1147">
        <v>0</v>
      </c>
      <c r="AS1147" t="s">
        <v>3</v>
      </c>
      <c r="AT1147">
        <v>1.2E-2</v>
      </c>
      <c r="AU1147" t="s">
        <v>3</v>
      </c>
      <c r="AV1147">
        <v>0</v>
      </c>
      <c r="AW1147">
        <v>2</v>
      </c>
      <c r="AX1147">
        <v>76149607</v>
      </c>
      <c r="AY1147">
        <v>1</v>
      </c>
      <c r="AZ1147">
        <v>0</v>
      </c>
      <c r="BA1147">
        <v>1170</v>
      </c>
      <c r="BB1147">
        <v>0</v>
      </c>
      <c r="BC1147">
        <v>0</v>
      </c>
      <c r="BD1147">
        <v>0</v>
      </c>
      <c r="BE1147">
        <v>0</v>
      </c>
      <c r="BF1147">
        <v>0</v>
      </c>
      <c r="BG1147">
        <v>0</v>
      </c>
      <c r="BH1147">
        <v>0</v>
      </c>
      <c r="BI1147">
        <v>0</v>
      </c>
      <c r="BJ1147">
        <v>0</v>
      </c>
      <c r="BK1147">
        <v>0</v>
      </c>
      <c r="BL1147">
        <v>0</v>
      </c>
      <c r="BM1147">
        <v>0</v>
      </c>
      <c r="BN1147">
        <v>0</v>
      </c>
      <c r="BO1147">
        <v>0</v>
      </c>
      <c r="BP1147">
        <v>0</v>
      </c>
      <c r="BQ1147">
        <v>0</v>
      </c>
      <c r="BR1147">
        <v>0</v>
      </c>
      <c r="BS1147">
        <v>0</v>
      </c>
      <c r="BT1147">
        <v>0</v>
      </c>
      <c r="BU1147">
        <v>0</v>
      </c>
      <c r="BV1147">
        <v>0</v>
      </c>
      <c r="BW1147">
        <v>0</v>
      </c>
      <c r="CX1147">
        <f>Y1147*Source!I412</f>
        <v>3.6000000000000004E-2</v>
      </c>
      <c r="CY1147">
        <f>AA1147</f>
        <v>1383.1</v>
      </c>
      <c r="CZ1147">
        <f>AE1147</f>
        <v>1383.1</v>
      </c>
      <c r="DA1147">
        <f>AI1147</f>
        <v>1</v>
      </c>
      <c r="DB1147">
        <f>ROUND(ROUND(AT1147*CZ1147,2),6)</f>
        <v>16.600000000000001</v>
      </c>
      <c r="DC1147">
        <f>ROUND(ROUND(AT1147*AG1147,2),6)</f>
        <v>0</v>
      </c>
    </row>
    <row r="1148" spans="1:107" x14ac:dyDescent="0.2">
      <c r="A1148">
        <f>ROW(Source!A412)</f>
        <v>412</v>
      </c>
      <c r="B1148">
        <v>76147894</v>
      </c>
      <c r="C1148">
        <v>76149594</v>
      </c>
      <c r="D1148">
        <v>48900850</v>
      </c>
      <c r="E1148">
        <v>1</v>
      </c>
      <c r="F1148">
        <v>1</v>
      </c>
      <c r="G1148">
        <v>1</v>
      </c>
      <c r="H1148">
        <v>3</v>
      </c>
      <c r="I1148" t="s">
        <v>795</v>
      </c>
      <c r="J1148" t="s">
        <v>796</v>
      </c>
      <c r="K1148" t="s">
        <v>797</v>
      </c>
      <c r="L1148">
        <v>1348</v>
      </c>
      <c r="N1148">
        <v>1009</v>
      </c>
      <c r="O1148" t="s">
        <v>362</v>
      </c>
      <c r="P1148" t="s">
        <v>362</v>
      </c>
      <c r="Q1148">
        <v>1000</v>
      </c>
      <c r="W1148">
        <v>0</v>
      </c>
      <c r="X1148">
        <v>839148163</v>
      </c>
      <c r="Y1148">
        <v>4.1999999999999997E-3</v>
      </c>
      <c r="AA1148">
        <v>30030</v>
      </c>
      <c r="AB1148">
        <v>0</v>
      </c>
      <c r="AC1148">
        <v>0</v>
      </c>
      <c r="AD1148">
        <v>0</v>
      </c>
      <c r="AE1148">
        <v>30030</v>
      </c>
      <c r="AF1148">
        <v>0</v>
      </c>
      <c r="AG1148">
        <v>0</v>
      </c>
      <c r="AH1148">
        <v>0</v>
      </c>
      <c r="AI1148">
        <v>1</v>
      </c>
      <c r="AJ1148">
        <v>1</v>
      </c>
      <c r="AK1148">
        <v>1</v>
      </c>
      <c r="AL1148">
        <v>1</v>
      </c>
      <c r="AN1148">
        <v>0</v>
      </c>
      <c r="AO1148">
        <v>1</v>
      </c>
      <c r="AP1148">
        <v>0</v>
      </c>
      <c r="AQ1148">
        <v>0</v>
      </c>
      <c r="AR1148">
        <v>0</v>
      </c>
      <c r="AS1148" t="s">
        <v>3</v>
      </c>
      <c r="AT1148">
        <v>4.1999999999999997E-3</v>
      </c>
      <c r="AU1148" t="s">
        <v>3</v>
      </c>
      <c r="AV1148">
        <v>0</v>
      </c>
      <c r="AW1148">
        <v>2</v>
      </c>
      <c r="AX1148">
        <v>76149608</v>
      </c>
      <c r="AY1148">
        <v>1</v>
      </c>
      <c r="AZ1148">
        <v>0</v>
      </c>
      <c r="BA1148">
        <v>1171</v>
      </c>
      <c r="BB1148">
        <v>0</v>
      </c>
      <c r="BC1148">
        <v>0</v>
      </c>
      <c r="BD1148">
        <v>0</v>
      </c>
      <c r="BE1148">
        <v>0</v>
      </c>
      <c r="BF1148">
        <v>0</v>
      </c>
      <c r="BG1148">
        <v>0</v>
      </c>
      <c r="BH1148">
        <v>0</v>
      </c>
      <c r="BI1148">
        <v>0</v>
      </c>
      <c r="BJ1148">
        <v>0</v>
      </c>
      <c r="BK1148">
        <v>0</v>
      </c>
      <c r="BL1148">
        <v>0</v>
      </c>
      <c r="BM1148">
        <v>0</v>
      </c>
      <c r="BN1148">
        <v>0</v>
      </c>
      <c r="BO1148">
        <v>0</v>
      </c>
      <c r="BP1148">
        <v>0</v>
      </c>
      <c r="BQ1148">
        <v>0</v>
      </c>
      <c r="BR1148">
        <v>0</v>
      </c>
      <c r="BS1148">
        <v>0</v>
      </c>
      <c r="BT1148">
        <v>0</v>
      </c>
      <c r="BU1148">
        <v>0</v>
      </c>
      <c r="BV1148">
        <v>0</v>
      </c>
      <c r="BW1148">
        <v>0</v>
      </c>
      <c r="CX1148">
        <f>Y1148*Source!I412</f>
        <v>1.26E-2</v>
      </c>
      <c r="CY1148">
        <f>AA1148</f>
        <v>30030</v>
      </c>
      <c r="CZ1148">
        <f>AE1148</f>
        <v>30030</v>
      </c>
      <c r="DA1148">
        <f>AI1148</f>
        <v>1</v>
      </c>
      <c r="DB1148">
        <f>ROUND(ROUND(AT1148*CZ1148,2),6)</f>
        <v>126.13</v>
      </c>
      <c r="DC1148">
        <f>ROUND(ROUND(AT1148*AG1148,2),6)</f>
        <v>0</v>
      </c>
    </row>
    <row r="1149" spans="1:107" x14ac:dyDescent="0.2">
      <c r="A1149">
        <f>ROW(Source!A412)</f>
        <v>412</v>
      </c>
      <c r="B1149">
        <v>76147894</v>
      </c>
      <c r="C1149">
        <v>76149594</v>
      </c>
      <c r="D1149">
        <v>48907032</v>
      </c>
      <c r="E1149">
        <v>1</v>
      </c>
      <c r="F1149">
        <v>1</v>
      </c>
      <c r="G1149">
        <v>1</v>
      </c>
      <c r="H1149">
        <v>3</v>
      </c>
      <c r="I1149" t="s">
        <v>798</v>
      </c>
      <c r="J1149" t="s">
        <v>799</v>
      </c>
      <c r="K1149" t="s">
        <v>800</v>
      </c>
      <c r="L1149">
        <v>1348</v>
      </c>
      <c r="N1149">
        <v>1009</v>
      </c>
      <c r="O1149" t="s">
        <v>362</v>
      </c>
      <c r="P1149" t="s">
        <v>362</v>
      </c>
      <c r="Q1149">
        <v>1000</v>
      </c>
      <c r="W1149">
        <v>0</v>
      </c>
      <c r="X1149">
        <v>328696185</v>
      </c>
      <c r="Y1149">
        <v>5.9999999999999995E-4</v>
      </c>
      <c r="AA1149">
        <v>10315.01</v>
      </c>
      <c r="AB1149">
        <v>0</v>
      </c>
      <c r="AC1149">
        <v>0</v>
      </c>
      <c r="AD1149">
        <v>0</v>
      </c>
      <c r="AE1149">
        <v>10315.01</v>
      </c>
      <c r="AF1149">
        <v>0</v>
      </c>
      <c r="AG1149">
        <v>0</v>
      </c>
      <c r="AH1149">
        <v>0</v>
      </c>
      <c r="AI1149">
        <v>1</v>
      </c>
      <c r="AJ1149">
        <v>1</v>
      </c>
      <c r="AK1149">
        <v>1</v>
      </c>
      <c r="AL1149">
        <v>1</v>
      </c>
      <c r="AN1149">
        <v>0</v>
      </c>
      <c r="AO1149">
        <v>1</v>
      </c>
      <c r="AP1149">
        <v>0</v>
      </c>
      <c r="AQ1149">
        <v>0</v>
      </c>
      <c r="AR1149">
        <v>0</v>
      </c>
      <c r="AS1149" t="s">
        <v>3</v>
      </c>
      <c r="AT1149">
        <v>5.9999999999999995E-4</v>
      </c>
      <c r="AU1149" t="s">
        <v>3</v>
      </c>
      <c r="AV1149">
        <v>0</v>
      </c>
      <c r="AW1149">
        <v>2</v>
      </c>
      <c r="AX1149">
        <v>76149610</v>
      </c>
      <c r="AY1149">
        <v>1</v>
      </c>
      <c r="AZ1149">
        <v>0</v>
      </c>
      <c r="BA1149">
        <v>1173</v>
      </c>
      <c r="BB1149">
        <v>0</v>
      </c>
      <c r="BC1149">
        <v>0</v>
      </c>
      <c r="BD1149">
        <v>0</v>
      </c>
      <c r="BE1149">
        <v>0</v>
      </c>
      <c r="BF1149">
        <v>0</v>
      </c>
      <c r="BG1149">
        <v>0</v>
      </c>
      <c r="BH1149">
        <v>0</v>
      </c>
      <c r="BI1149">
        <v>0</v>
      </c>
      <c r="BJ1149">
        <v>0</v>
      </c>
      <c r="BK1149">
        <v>0</v>
      </c>
      <c r="BL1149">
        <v>0</v>
      </c>
      <c r="BM1149">
        <v>0</v>
      </c>
      <c r="BN1149">
        <v>0</v>
      </c>
      <c r="BO1149">
        <v>0</v>
      </c>
      <c r="BP1149">
        <v>0</v>
      </c>
      <c r="BQ1149">
        <v>0</v>
      </c>
      <c r="BR1149">
        <v>0</v>
      </c>
      <c r="BS1149">
        <v>0</v>
      </c>
      <c r="BT1149">
        <v>0</v>
      </c>
      <c r="BU1149">
        <v>0</v>
      </c>
      <c r="BV1149">
        <v>0</v>
      </c>
      <c r="BW1149">
        <v>0</v>
      </c>
      <c r="CX1149">
        <f>Y1149*Source!I412</f>
        <v>1.8E-3</v>
      </c>
      <c r="CY1149">
        <f>AA1149</f>
        <v>10315.01</v>
      </c>
      <c r="CZ1149">
        <f>AE1149</f>
        <v>10315.01</v>
      </c>
      <c r="DA1149">
        <f>AI1149</f>
        <v>1</v>
      </c>
      <c r="DB1149">
        <f>ROUND(ROUND(AT1149*CZ1149,2),6)</f>
        <v>6.19</v>
      </c>
      <c r="DC1149">
        <f>ROUND(ROUND(AT1149*AG1149,2),6)</f>
        <v>0</v>
      </c>
    </row>
    <row r="1150" spans="1:107" x14ac:dyDescent="0.2">
      <c r="A1150">
        <f>ROW(Source!A412)</f>
        <v>412</v>
      </c>
      <c r="B1150">
        <v>76147894</v>
      </c>
      <c r="C1150">
        <v>76149594</v>
      </c>
      <c r="D1150">
        <v>48908514</v>
      </c>
      <c r="E1150">
        <v>1</v>
      </c>
      <c r="F1150">
        <v>1</v>
      </c>
      <c r="G1150">
        <v>1</v>
      </c>
      <c r="H1150">
        <v>3</v>
      </c>
      <c r="I1150" t="s">
        <v>801</v>
      </c>
      <c r="J1150" t="s">
        <v>802</v>
      </c>
      <c r="K1150" t="s">
        <v>803</v>
      </c>
      <c r="L1150">
        <v>1339</v>
      </c>
      <c r="N1150">
        <v>1007</v>
      </c>
      <c r="O1150" t="s">
        <v>643</v>
      </c>
      <c r="P1150" t="s">
        <v>643</v>
      </c>
      <c r="Q1150">
        <v>1</v>
      </c>
      <c r="W1150">
        <v>0</v>
      </c>
      <c r="X1150">
        <v>-1605324268</v>
      </c>
      <c r="Y1150">
        <v>1.9000000000000001E-4</v>
      </c>
      <c r="AA1150">
        <v>1100</v>
      </c>
      <c r="AB1150">
        <v>0</v>
      </c>
      <c r="AC1150">
        <v>0</v>
      </c>
      <c r="AD1150">
        <v>0</v>
      </c>
      <c r="AE1150">
        <v>1100</v>
      </c>
      <c r="AF1150">
        <v>0</v>
      </c>
      <c r="AG1150">
        <v>0</v>
      </c>
      <c r="AH1150">
        <v>0</v>
      </c>
      <c r="AI1150">
        <v>1</v>
      </c>
      <c r="AJ1150">
        <v>1</v>
      </c>
      <c r="AK1150">
        <v>1</v>
      </c>
      <c r="AL1150">
        <v>1</v>
      </c>
      <c r="AN1150">
        <v>0</v>
      </c>
      <c r="AO1150">
        <v>1</v>
      </c>
      <c r="AP1150">
        <v>0</v>
      </c>
      <c r="AQ1150">
        <v>0</v>
      </c>
      <c r="AR1150">
        <v>0</v>
      </c>
      <c r="AS1150" t="s">
        <v>3</v>
      </c>
      <c r="AT1150">
        <v>1.9000000000000001E-4</v>
      </c>
      <c r="AU1150" t="s">
        <v>3</v>
      </c>
      <c r="AV1150">
        <v>0</v>
      </c>
      <c r="AW1150">
        <v>2</v>
      </c>
      <c r="AX1150">
        <v>76149611</v>
      </c>
      <c r="AY1150">
        <v>1</v>
      </c>
      <c r="AZ1150">
        <v>0</v>
      </c>
      <c r="BA1150">
        <v>1174</v>
      </c>
      <c r="BB1150">
        <v>0</v>
      </c>
      <c r="BC1150">
        <v>0</v>
      </c>
      <c r="BD1150">
        <v>0</v>
      </c>
      <c r="BE1150">
        <v>0</v>
      </c>
      <c r="BF1150">
        <v>0</v>
      </c>
      <c r="BG1150">
        <v>0</v>
      </c>
      <c r="BH1150">
        <v>0</v>
      </c>
      <c r="BI1150">
        <v>0</v>
      </c>
      <c r="BJ1150">
        <v>0</v>
      </c>
      <c r="BK1150">
        <v>0</v>
      </c>
      <c r="BL1150">
        <v>0</v>
      </c>
      <c r="BM1150">
        <v>0</v>
      </c>
      <c r="BN1150">
        <v>0</v>
      </c>
      <c r="BO1150">
        <v>0</v>
      </c>
      <c r="BP1150">
        <v>0</v>
      </c>
      <c r="BQ1150">
        <v>0</v>
      </c>
      <c r="BR1150">
        <v>0</v>
      </c>
      <c r="BS1150">
        <v>0</v>
      </c>
      <c r="BT1150">
        <v>0</v>
      </c>
      <c r="BU1150">
        <v>0</v>
      </c>
      <c r="BV1150">
        <v>0</v>
      </c>
      <c r="BW1150">
        <v>0</v>
      </c>
      <c r="CX1150">
        <f>Y1150*Source!I412</f>
        <v>5.6999999999999998E-4</v>
      </c>
      <c r="CY1150">
        <f>AA1150</f>
        <v>1100</v>
      </c>
      <c r="CZ1150">
        <f>AE1150</f>
        <v>1100</v>
      </c>
      <c r="DA1150">
        <f>AI1150</f>
        <v>1</v>
      </c>
      <c r="DB1150">
        <f>ROUND(ROUND(AT1150*CZ1150,2),6)</f>
        <v>0.21</v>
      </c>
      <c r="DC1150">
        <f>ROUND(ROUND(AT1150*AG1150,2),6)</f>
        <v>0</v>
      </c>
    </row>
  </sheetData>
  <printOptions gridLines="1"/>
  <pageMargins left="0.75" right="0.75" top="1" bottom="1" header="0.5" footer="0.5"/>
  <headerFooter alignWithMargins="0">
    <oddHeader>&amp;A</oddHeader>
    <oddFooter>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1174"/>
  <sheetViews>
    <sheetView workbookViewId="0"/>
  </sheetViews>
  <sheetFormatPr defaultColWidth="9.140625" defaultRowHeight="12.75" x14ac:dyDescent="0.2"/>
  <cols>
    <col min="1" max="256" width="9.140625" customWidth="1"/>
  </cols>
  <sheetData>
    <row r="1" spans="1:44" x14ac:dyDescent="0.2">
      <c r="A1">
        <f>ROW(Source!A29)</f>
        <v>29</v>
      </c>
      <c r="B1">
        <v>76148311</v>
      </c>
      <c r="C1">
        <v>76148309</v>
      </c>
      <c r="D1">
        <v>42090890</v>
      </c>
      <c r="E1">
        <v>1</v>
      </c>
      <c r="F1">
        <v>1</v>
      </c>
      <c r="G1">
        <v>1</v>
      </c>
      <c r="H1">
        <v>1</v>
      </c>
      <c r="I1" t="s">
        <v>621</v>
      </c>
      <c r="J1" t="s">
        <v>3</v>
      </c>
      <c r="K1" t="s">
        <v>622</v>
      </c>
      <c r="L1">
        <v>1369</v>
      </c>
      <c r="N1">
        <v>1013</v>
      </c>
      <c r="O1" t="s">
        <v>623</v>
      </c>
      <c r="P1" t="s">
        <v>623</v>
      </c>
      <c r="Q1">
        <v>1</v>
      </c>
      <c r="X1">
        <v>154</v>
      </c>
      <c r="Y1">
        <v>0</v>
      </c>
      <c r="Z1">
        <v>0</v>
      </c>
      <c r="AA1">
        <v>0</v>
      </c>
      <c r="AB1">
        <v>7.8</v>
      </c>
      <c r="AC1">
        <v>0</v>
      </c>
      <c r="AD1">
        <v>1</v>
      </c>
      <c r="AE1">
        <v>1</v>
      </c>
      <c r="AF1" t="s">
        <v>24</v>
      </c>
      <c r="AG1">
        <v>177.1</v>
      </c>
      <c r="AH1">
        <v>2</v>
      </c>
      <c r="AI1">
        <v>76148310</v>
      </c>
      <c r="AJ1">
        <v>1</v>
      </c>
      <c r="AK1">
        <v>0</v>
      </c>
      <c r="AL1">
        <v>0</v>
      </c>
      <c r="AM1">
        <v>0</v>
      </c>
      <c r="AN1">
        <v>0</v>
      </c>
      <c r="AO1">
        <v>0</v>
      </c>
      <c r="AP1">
        <v>0</v>
      </c>
      <c r="AQ1">
        <v>0</v>
      </c>
      <c r="AR1">
        <v>0</v>
      </c>
    </row>
    <row r="2" spans="1:44" x14ac:dyDescent="0.2">
      <c r="A2">
        <f>ROW(Source!A30)</f>
        <v>30</v>
      </c>
      <c r="B2">
        <v>76148311</v>
      </c>
      <c r="C2">
        <v>76148309</v>
      </c>
      <c r="D2">
        <v>42090890</v>
      </c>
      <c r="E2">
        <v>1</v>
      </c>
      <c r="F2">
        <v>1</v>
      </c>
      <c r="G2">
        <v>1</v>
      </c>
      <c r="H2">
        <v>1</v>
      </c>
      <c r="I2" t="s">
        <v>621</v>
      </c>
      <c r="J2" t="s">
        <v>3</v>
      </c>
      <c r="K2" t="s">
        <v>622</v>
      </c>
      <c r="L2">
        <v>1369</v>
      </c>
      <c r="N2">
        <v>1013</v>
      </c>
      <c r="O2" t="s">
        <v>623</v>
      </c>
      <c r="P2" t="s">
        <v>623</v>
      </c>
      <c r="Q2">
        <v>1</v>
      </c>
      <c r="X2">
        <v>154</v>
      </c>
      <c r="Y2">
        <v>0</v>
      </c>
      <c r="Z2">
        <v>0</v>
      </c>
      <c r="AA2">
        <v>0</v>
      </c>
      <c r="AB2">
        <v>7.8</v>
      </c>
      <c r="AC2">
        <v>0</v>
      </c>
      <c r="AD2">
        <v>1</v>
      </c>
      <c r="AE2">
        <v>1</v>
      </c>
      <c r="AF2" t="s">
        <v>24</v>
      </c>
      <c r="AG2">
        <v>177.1</v>
      </c>
      <c r="AH2">
        <v>2</v>
      </c>
      <c r="AI2">
        <v>76148310</v>
      </c>
      <c r="AJ2">
        <v>2</v>
      </c>
      <c r="AK2">
        <v>0</v>
      </c>
      <c r="AL2">
        <v>0</v>
      </c>
      <c r="AM2">
        <v>0</v>
      </c>
      <c r="AN2">
        <v>0</v>
      </c>
      <c r="AO2">
        <v>0</v>
      </c>
      <c r="AP2">
        <v>0</v>
      </c>
      <c r="AQ2">
        <v>0</v>
      </c>
      <c r="AR2">
        <v>0</v>
      </c>
    </row>
    <row r="3" spans="1:44" x14ac:dyDescent="0.2">
      <c r="A3">
        <f>ROW(Source!A31)</f>
        <v>31</v>
      </c>
      <c r="B3">
        <v>76148314</v>
      </c>
      <c r="C3">
        <v>76148312</v>
      </c>
      <c r="D3">
        <v>42097363</v>
      </c>
      <c r="E3">
        <v>1</v>
      </c>
      <c r="F3">
        <v>1</v>
      </c>
      <c r="G3">
        <v>1</v>
      </c>
      <c r="H3">
        <v>1</v>
      </c>
      <c r="I3" t="s">
        <v>624</v>
      </c>
      <c r="J3" t="s">
        <v>3</v>
      </c>
      <c r="K3" t="s">
        <v>625</v>
      </c>
      <c r="L3">
        <v>1369</v>
      </c>
      <c r="N3">
        <v>1013</v>
      </c>
      <c r="O3" t="s">
        <v>623</v>
      </c>
      <c r="P3" t="s">
        <v>623</v>
      </c>
      <c r="Q3">
        <v>1</v>
      </c>
      <c r="X3">
        <v>97.2</v>
      </c>
      <c r="Y3">
        <v>0</v>
      </c>
      <c r="Z3">
        <v>0</v>
      </c>
      <c r="AA3">
        <v>0</v>
      </c>
      <c r="AB3">
        <v>7.5</v>
      </c>
      <c r="AC3">
        <v>0</v>
      </c>
      <c r="AD3">
        <v>1</v>
      </c>
      <c r="AE3">
        <v>1</v>
      </c>
      <c r="AF3" t="s">
        <v>24</v>
      </c>
      <c r="AG3">
        <v>111.78</v>
      </c>
      <c r="AH3">
        <v>2</v>
      </c>
      <c r="AI3">
        <v>76148313</v>
      </c>
      <c r="AJ3">
        <v>3</v>
      </c>
      <c r="AK3">
        <v>0</v>
      </c>
      <c r="AL3">
        <v>0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</row>
    <row r="4" spans="1:44" x14ac:dyDescent="0.2">
      <c r="A4">
        <f>ROW(Source!A32)</f>
        <v>32</v>
      </c>
      <c r="B4">
        <v>76148314</v>
      </c>
      <c r="C4">
        <v>76148312</v>
      </c>
      <c r="D4">
        <v>42097363</v>
      </c>
      <c r="E4">
        <v>1</v>
      </c>
      <c r="F4">
        <v>1</v>
      </c>
      <c r="G4">
        <v>1</v>
      </c>
      <c r="H4">
        <v>1</v>
      </c>
      <c r="I4" t="s">
        <v>624</v>
      </c>
      <c r="J4" t="s">
        <v>3</v>
      </c>
      <c r="K4" t="s">
        <v>625</v>
      </c>
      <c r="L4">
        <v>1369</v>
      </c>
      <c r="N4">
        <v>1013</v>
      </c>
      <c r="O4" t="s">
        <v>623</v>
      </c>
      <c r="P4" t="s">
        <v>623</v>
      </c>
      <c r="Q4">
        <v>1</v>
      </c>
      <c r="X4">
        <v>97.2</v>
      </c>
      <c r="Y4">
        <v>0</v>
      </c>
      <c r="Z4">
        <v>0</v>
      </c>
      <c r="AA4">
        <v>0</v>
      </c>
      <c r="AB4">
        <v>7.5</v>
      </c>
      <c r="AC4">
        <v>0</v>
      </c>
      <c r="AD4">
        <v>1</v>
      </c>
      <c r="AE4">
        <v>1</v>
      </c>
      <c r="AF4" t="s">
        <v>24</v>
      </c>
      <c r="AG4">
        <v>111.78</v>
      </c>
      <c r="AH4">
        <v>2</v>
      </c>
      <c r="AI4">
        <v>76148313</v>
      </c>
      <c r="AJ4">
        <v>4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</row>
    <row r="5" spans="1:44" x14ac:dyDescent="0.2">
      <c r="A5">
        <f>ROW(Source!A33)</f>
        <v>33</v>
      </c>
      <c r="B5">
        <v>76150097</v>
      </c>
      <c r="C5">
        <v>76150089</v>
      </c>
      <c r="D5">
        <v>42092598</v>
      </c>
      <c r="E5">
        <v>1</v>
      </c>
      <c r="F5">
        <v>1</v>
      </c>
      <c r="G5">
        <v>1</v>
      </c>
      <c r="H5">
        <v>1</v>
      </c>
      <c r="I5" t="s">
        <v>626</v>
      </c>
      <c r="J5" t="s">
        <v>3</v>
      </c>
      <c r="K5" t="s">
        <v>627</v>
      </c>
      <c r="L5">
        <v>1369</v>
      </c>
      <c r="N5">
        <v>1013</v>
      </c>
      <c r="O5" t="s">
        <v>623</v>
      </c>
      <c r="P5" t="s">
        <v>623</v>
      </c>
      <c r="Q5">
        <v>1</v>
      </c>
      <c r="X5">
        <v>2.6449999999999996</v>
      </c>
      <c r="Y5">
        <v>0</v>
      </c>
      <c r="Z5">
        <v>0</v>
      </c>
      <c r="AA5">
        <v>0</v>
      </c>
      <c r="AB5">
        <v>8.17</v>
      </c>
      <c r="AC5">
        <v>0</v>
      </c>
      <c r="AD5">
        <v>1</v>
      </c>
      <c r="AE5">
        <v>1</v>
      </c>
      <c r="AF5" t="s">
        <v>24</v>
      </c>
      <c r="AG5">
        <v>3.04175</v>
      </c>
      <c r="AH5">
        <v>2</v>
      </c>
      <c r="AI5">
        <v>76150090</v>
      </c>
      <c r="AJ5">
        <v>5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</row>
    <row r="6" spans="1:44" x14ac:dyDescent="0.2">
      <c r="A6">
        <f>ROW(Source!A33)</f>
        <v>33</v>
      </c>
      <c r="B6">
        <v>76150098</v>
      </c>
      <c r="C6">
        <v>76150089</v>
      </c>
      <c r="D6">
        <v>121548</v>
      </c>
      <c r="E6">
        <v>1</v>
      </c>
      <c r="F6">
        <v>1</v>
      </c>
      <c r="G6">
        <v>1</v>
      </c>
      <c r="H6">
        <v>1</v>
      </c>
      <c r="I6" t="s">
        <v>30</v>
      </c>
      <c r="J6" t="s">
        <v>3</v>
      </c>
      <c r="K6" t="s">
        <v>628</v>
      </c>
      <c r="L6">
        <v>608254</v>
      </c>
      <c r="N6">
        <v>1013</v>
      </c>
      <c r="O6" t="s">
        <v>629</v>
      </c>
      <c r="P6" t="s">
        <v>629</v>
      </c>
      <c r="Q6">
        <v>1</v>
      </c>
      <c r="X6">
        <v>0.33349999999999996</v>
      </c>
      <c r="Y6">
        <v>0</v>
      </c>
      <c r="Z6">
        <v>0</v>
      </c>
      <c r="AA6">
        <v>0</v>
      </c>
      <c r="AB6">
        <v>0</v>
      </c>
      <c r="AC6">
        <v>0</v>
      </c>
      <c r="AD6">
        <v>1</v>
      </c>
      <c r="AE6">
        <v>2</v>
      </c>
      <c r="AF6" t="s">
        <v>24</v>
      </c>
      <c r="AG6">
        <v>0.383525</v>
      </c>
      <c r="AH6">
        <v>2</v>
      </c>
      <c r="AI6">
        <v>76150091</v>
      </c>
      <c r="AJ6">
        <v>6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</row>
    <row r="7" spans="1:44" x14ac:dyDescent="0.2">
      <c r="A7">
        <f>ROW(Source!A33)</f>
        <v>33</v>
      </c>
      <c r="B7">
        <v>76150099</v>
      </c>
      <c r="C7">
        <v>76150089</v>
      </c>
      <c r="D7">
        <v>48975479</v>
      </c>
      <c r="E7">
        <v>1</v>
      </c>
      <c r="F7">
        <v>1</v>
      </c>
      <c r="G7">
        <v>1</v>
      </c>
      <c r="H7">
        <v>2</v>
      </c>
      <c r="I7" t="s">
        <v>630</v>
      </c>
      <c r="J7" t="s">
        <v>631</v>
      </c>
      <c r="K7" t="s">
        <v>632</v>
      </c>
      <c r="L7">
        <v>1368</v>
      </c>
      <c r="N7">
        <v>1011</v>
      </c>
      <c r="O7" t="s">
        <v>633</v>
      </c>
      <c r="P7" t="s">
        <v>633</v>
      </c>
      <c r="Q7">
        <v>1</v>
      </c>
      <c r="X7">
        <v>9.1999999999999998E-2</v>
      </c>
      <c r="Y7">
        <v>0</v>
      </c>
      <c r="Z7">
        <v>90.4</v>
      </c>
      <c r="AA7">
        <v>11.6</v>
      </c>
      <c r="AB7">
        <v>0</v>
      </c>
      <c r="AC7">
        <v>0</v>
      </c>
      <c r="AD7">
        <v>1</v>
      </c>
      <c r="AE7">
        <v>0</v>
      </c>
      <c r="AF7" t="s">
        <v>24</v>
      </c>
      <c r="AG7">
        <v>0.10579999999999999</v>
      </c>
      <c r="AH7">
        <v>2</v>
      </c>
      <c r="AI7">
        <v>76150092</v>
      </c>
      <c r="AJ7">
        <v>7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</row>
    <row r="8" spans="1:44" x14ac:dyDescent="0.2">
      <c r="A8">
        <f>ROW(Source!A33)</f>
        <v>33</v>
      </c>
      <c r="B8">
        <v>76150100</v>
      </c>
      <c r="C8">
        <v>76150089</v>
      </c>
      <c r="D8">
        <v>48975561</v>
      </c>
      <c r="E8">
        <v>1</v>
      </c>
      <c r="F8">
        <v>1</v>
      </c>
      <c r="G8">
        <v>1</v>
      </c>
      <c r="H8">
        <v>2</v>
      </c>
      <c r="I8" t="s">
        <v>634</v>
      </c>
      <c r="J8" t="s">
        <v>635</v>
      </c>
      <c r="K8" t="s">
        <v>636</v>
      </c>
      <c r="L8">
        <v>1368</v>
      </c>
      <c r="N8">
        <v>1011</v>
      </c>
      <c r="O8" t="s">
        <v>633</v>
      </c>
      <c r="P8" t="s">
        <v>633</v>
      </c>
      <c r="Q8">
        <v>1</v>
      </c>
      <c r="X8">
        <v>0.24149999999999996</v>
      </c>
      <c r="Y8">
        <v>0</v>
      </c>
      <c r="Z8">
        <v>90</v>
      </c>
      <c r="AA8">
        <v>10.06</v>
      </c>
      <c r="AB8">
        <v>0</v>
      </c>
      <c r="AC8">
        <v>0</v>
      </c>
      <c r="AD8">
        <v>1</v>
      </c>
      <c r="AE8">
        <v>0</v>
      </c>
      <c r="AF8" t="s">
        <v>24</v>
      </c>
      <c r="AG8">
        <v>0.27772499999999994</v>
      </c>
      <c r="AH8">
        <v>2</v>
      </c>
      <c r="AI8">
        <v>76150093</v>
      </c>
      <c r="AJ8">
        <v>8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</row>
    <row r="9" spans="1:44" x14ac:dyDescent="0.2">
      <c r="A9">
        <f>ROW(Source!A33)</f>
        <v>33</v>
      </c>
      <c r="B9">
        <v>76150101</v>
      </c>
      <c r="C9">
        <v>76150089</v>
      </c>
      <c r="D9">
        <v>48976906</v>
      </c>
      <c r="E9">
        <v>1</v>
      </c>
      <c r="F9">
        <v>1</v>
      </c>
      <c r="G9">
        <v>1</v>
      </c>
      <c r="H9">
        <v>2</v>
      </c>
      <c r="I9" t="s">
        <v>637</v>
      </c>
      <c r="J9" t="s">
        <v>638</v>
      </c>
      <c r="K9" t="s">
        <v>639</v>
      </c>
      <c r="L9">
        <v>1368</v>
      </c>
      <c r="N9">
        <v>1011</v>
      </c>
      <c r="O9" t="s">
        <v>633</v>
      </c>
      <c r="P9" t="s">
        <v>633</v>
      </c>
      <c r="Q9">
        <v>1</v>
      </c>
      <c r="X9">
        <v>0.48299999999999993</v>
      </c>
      <c r="Y9">
        <v>0</v>
      </c>
      <c r="Z9">
        <v>0.55000000000000004</v>
      </c>
      <c r="AA9">
        <v>0</v>
      </c>
      <c r="AB9">
        <v>0</v>
      </c>
      <c r="AC9">
        <v>0</v>
      </c>
      <c r="AD9">
        <v>1</v>
      </c>
      <c r="AE9">
        <v>0</v>
      </c>
      <c r="AF9" t="s">
        <v>24</v>
      </c>
      <c r="AG9">
        <v>0.55544999999999989</v>
      </c>
      <c r="AH9">
        <v>2</v>
      </c>
      <c r="AI9">
        <v>76150094</v>
      </c>
      <c r="AJ9">
        <v>9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</row>
    <row r="10" spans="1:44" x14ac:dyDescent="0.2">
      <c r="A10">
        <f>ROW(Source!A33)</f>
        <v>33</v>
      </c>
      <c r="B10">
        <v>76150102</v>
      </c>
      <c r="C10">
        <v>76150089</v>
      </c>
      <c r="D10">
        <v>48945934</v>
      </c>
      <c r="E10">
        <v>1</v>
      </c>
      <c r="F10">
        <v>1</v>
      </c>
      <c r="G10">
        <v>1</v>
      </c>
      <c r="H10">
        <v>3</v>
      </c>
      <c r="I10" t="s">
        <v>640</v>
      </c>
      <c r="J10" t="s">
        <v>641</v>
      </c>
      <c r="K10" t="s">
        <v>642</v>
      </c>
      <c r="L10">
        <v>1339</v>
      </c>
      <c r="N10">
        <v>1007</v>
      </c>
      <c r="O10" t="s">
        <v>643</v>
      </c>
      <c r="P10" t="s">
        <v>643</v>
      </c>
      <c r="Q10">
        <v>1</v>
      </c>
      <c r="X10">
        <v>1.2</v>
      </c>
      <c r="Y10">
        <v>59.99</v>
      </c>
      <c r="Z10">
        <v>0</v>
      </c>
      <c r="AA10">
        <v>0</v>
      </c>
      <c r="AB10">
        <v>0</v>
      </c>
      <c r="AC10">
        <v>0</v>
      </c>
      <c r="AD10">
        <v>1</v>
      </c>
      <c r="AE10">
        <v>0</v>
      </c>
      <c r="AF10" t="s">
        <v>3</v>
      </c>
      <c r="AG10">
        <v>1.2</v>
      </c>
      <c r="AH10">
        <v>2</v>
      </c>
      <c r="AI10">
        <v>76150095</v>
      </c>
      <c r="AJ10">
        <v>10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</row>
    <row r="11" spans="1:44" x14ac:dyDescent="0.2">
      <c r="A11">
        <f>ROW(Source!A33)</f>
        <v>33</v>
      </c>
      <c r="B11">
        <v>76150103</v>
      </c>
      <c r="C11">
        <v>76150089</v>
      </c>
      <c r="D11">
        <v>48946351</v>
      </c>
      <c r="E11">
        <v>1</v>
      </c>
      <c r="F11">
        <v>1</v>
      </c>
      <c r="G11">
        <v>1</v>
      </c>
      <c r="H11">
        <v>3</v>
      </c>
      <c r="I11" t="s">
        <v>644</v>
      </c>
      <c r="J11" t="s">
        <v>645</v>
      </c>
      <c r="K11" t="s">
        <v>646</v>
      </c>
      <c r="L11">
        <v>1339</v>
      </c>
      <c r="N11">
        <v>1007</v>
      </c>
      <c r="O11" t="s">
        <v>643</v>
      </c>
      <c r="P11" t="s">
        <v>643</v>
      </c>
      <c r="Q11">
        <v>1</v>
      </c>
      <c r="X11">
        <v>0.15</v>
      </c>
      <c r="Y11">
        <v>2.44</v>
      </c>
      <c r="Z11">
        <v>0</v>
      </c>
      <c r="AA11">
        <v>0</v>
      </c>
      <c r="AB11">
        <v>0</v>
      </c>
      <c r="AC11">
        <v>0</v>
      </c>
      <c r="AD11">
        <v>1</v>
      </c>
      <c r="AE11">
        <v>0</v>
      </c>
      <c r="AF11" t="s">
        <v>3</v>
      </c>
      <c r="AG11">
        <v>0.15</v>
      </c>
      <c r="AH11">
        <v>2</v>
      </c>
      <c r="AI11">
        <v>76150096</v>
      </c>
      <c r="AJ11">
        <v>11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</row>
    <row r="12" spans="1:44" x14ac:dyDescent="0.2">
      <c r="A12">
        <f>ROW(Source!A34)</f>
        <v>34</v>
      </c>
      <c r="B12">
        <v>76150097</v>
      </c>
      <c r="C12">
        <v>76150089</v>
      </c>
      <c r="D12">
        <v>42092598</v>
      </c>
      <c r="E12">
        <v>1</v>
      </c>
      <c r="F12">
        <v>1</v>
      </c>
      <c r="G12">
        <v>1</v>
      </c>
      <c r="H12">
        <v>1</v>
      </c>
      <c r="I12" t="s">
        <v>626</v>
      </c>
      <c r="J12" t="s">
        <v>3</v>
      </c>
      <c r="K12" t="s">
        <v>627</v>
      </c>
      <c r="L12">
        <v>1369</v>
      </c>
      <c r="N12">
        <v>1013</v>
      </c>
      <c r="O12" t="s">
        <v>623</v>
      </c>
      <c r="P12" t="s">
        <v>623</v>
      </c>
      <c r="Q12">
        <v>1</v>
      </c>
      <c r="X12">
        <v>2.6449999999999996</v>
      </c>
      <c r="Y12">
        <v>0</v>
      </c>
      <c r="Z12">
        <v>0</v>
      </c>
      <c r="AA12">
        <v>0</v>
      </c>
      <c r="AB12">
        <v>8.17</v>
      </c>
      <c r="AC12">
        <v>0</v>
      </c>
      <c r="AD12">
        <v>1</v>
      </c>
      <c r="AE12">
        <v>1</v>
      </c>
      <c r="AF12" t="s">
        <v>24</v>
      </c>
      <c r="AG12">
        <v>3.04175</v>
      </c>
      <c r="AH12">
        <v>2</v>
      </c>
      <c r="AI12">
        <v>76150090</v>
      </c>
      <c r="AJ12">
        <v>12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</row>
    <row r="13" spans="1:44" x14ac:dyDescent="0.2">
      <c r="A13">
        <f>ROW(Source!A34)</f>
        <v>34</v>
      </c>
      <c r="B13">
        <v>76150098</v>
      </c>
      <c r="C13">
        <v>76150089</v>
      </c>
      <c r="D13">
        <v>121548</v>
      </c>
      <c r="E13">
        <v>1</v>
      </c>
      <c r="F13">
        <v>1</v>
      </c>
      <c r="G13">
        <v>1</v>
      </c>
      <c r="H13">
        <v>1</v>
      </c>
      <c r="I13" t="s">
        <v>30</v>
      </c>
      <c r="J13" t="s">
        <v>3</v>
      </c>
      <c r="K13" t="s">
        <v>628</v>
      </c>
      <c r="L13">
        <v>608254</v>
      </c>
      <c r="N13">
        <v>1013</v>
      </c>
      <c r="O13" t="s">
        <v>629</v>
      </c>
      <c r="P13" t="s">
        <v>629</v>
      </c>
      <c r="Q13">
        <v>1</v>
      </c>
      <c r="X13">
        <v>0.33349999999999996</v>
      </c>
      <c r="Y13">
        <v>0</v>
      </c>
      <c r="Z13">
        <v>0</v>
      </c>
      <c r="AA13">
        <v>0</v>
      </c>
      <c r="AB13">
        <v>0</v>
      </c>
      <c r="AC13">
        <v>0</v>
      </c>
      <c r="AD13">
        <v>1</v>
      </c>
      <c r="AE13">
        <v>2</v>
      </c>
      <c r="AF13" t="s">
        <v>24</v>
      </c>
      <c r="AG13">
        <v>0.383525</v>
      </c>
      <c r="AH13">
        <v>2</v>
      </c>
      <c r="AI13">
        <v>76150091</v>
      </c>
      <c r="AJ13">
        <v>13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</row>
    <row r="14" spans="1:44" x14ac:dyDescent="0.2">
      <c r="A14">
        <f>ROW(Source!A34)</f>
        <v>34</v>
      </c>
      <c r="B14">
        <v>76150099</v>
      </c>
      <c r="C14">
        <v>76150089</v>
      </c>
      <c r="D14">
        <v>48975479</v>
      </c>
      <c r="E14">
        <v>1</v>
      </c>
      <c r="F14">
        <v>1</v>
      </c>
      <c r="G14">
        <v>1</v>
      </c>
      <c r="H14">
        <v>2</v>
      </c>
      <c r="I14" t="s">
        <v>630</v>
      </c>
      <c r="J14" t="s">
        <v>631</v>
      </c>
      <c r="K14" t="s">
        <v>632</v>
      </c>
      <c r="L14">
        <v>1368</v>
      </c>
      <c r="N14">
        <v>1011</v>
      </c>
      <c r="O14" t="s">
        <v>633</v>
      </c>
      <c r="P14" t="s">
        <v>633</v>
      </c>
      <c r="Q14">
        <v>1</v>
      </c>
      <c r="X14">
        <v>9.1999999999999998E-2</v>
      </c>
      <c r="Y14">
        <v>0</v>
      </c>
      <c r="Z14">
        <v>90.4</v>
      </c>
      <c r="AA14">
        <v>11.6</v>
      </c>
      <c r="AB14">
        <v>0</v>
      </c>
      <c r="AC14">
        <v>0</v>
      </c>
      <c r="AD14">
        <v>1</v>
      </c>
      <c r="AE14">
        <v>0</v>
      </c>
      <c r="AF14" t="s">
        <v>24</v>
      </c>
      <c r="AG14">
        <v>0.10579999999999999</v>
      </c>
      <c r="AH14">
        <v>2</v>
      </c>
      <c r="AI14">
        <v>76150092</v>
      </c>
      <c r="AJ14">
        <v>14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</row>
    <row r="15" spans="1:44" x14ac:dyDescent="0.2">
      <c r="A15">
        <f>ROW(Source!A34)</f>
        <v>34</v>
      </c>
      <c r="B15">
        <v>76150100</v>
      </c>
      <c r="C15">
        <v>76150089</v>
      </c>
      <c r="D15">
        <v>48975561</v>
      </c>
      <c r="E15">
        <v>1</v>
      </c>
      <c r="F15">
        <v>1</v>
      </c>
      <c r="G15">
        <v>1</v>
      </c>
      <c r="H15">
        <v>2</v>
      </c>
      <c r="I15" t="s">
        <v>634</v>
      </c>
      <c r="J15" t="s">
        <v>635</v>
      </c>
      <c r="K15" t="s">
        <v>636</v>
      </c>
      <c r="L15">
        <v>1368</v>
      </c>
      <c r="N15">
        <v>1011</v>
      </c>
      <c r="O15" t="s">
        <v>633</v>
      </c>
      <c r="P15" t="s">
        <v>633</v>
      </c>
      <c r="Q15">
        <v>1</v>
      </c>
      <c r="X15">
        <v>0.24149999999999996</v>
      </c>
      <c r="Y15">
        <v>0</v>
      </c>
      <c r="Z15">
        <v>90</v>
      </c>
      <c r="AA15">
        <v>10.06</v>
      </c>
      <c r="AB15">
        <v>0</v>
      </c>
      <c r="AC15">
        <v>0</v>
      </c>
      <c r="AD15">
        <v>1</v>
      </c>
      <c r="AE15">
        <v>0</v>
      </c>
      <c r="AF15" t="s">
        <v>24</v>
      </c>
      <c r="AG15">
        <v>0.27772499999999994</v>
      </c>
      <c r="AH15">
        <v>2</v>
      </c>
      <c r="AI15">
        <v>76150093</v>
      </c>
      <c r="AJ15">
        <v>15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</row>
    <row r="16" spans="1:44" x14ac:dyDescent="0.2">
      <c r="A16">
        <f>ROW(Source!A34)</f>
        <v>34</v>
      </c>
      <c r="B16">
        <v>76150101</v>
      </c>
      <c r="C16">
        <v>76150089</v>
      </c>
      <c r="D16">
        <v>48976906</v>
      </c>
      <c r="E16">
        <v>1</v>
      </c>
      <c r="F16">
        <v>1</v>
      </c>
      <c r="G16">
        <v>1</v>
      </c>
      <c r="H16">
        <v>2</v>
      </c>
      <c r="I16" t="s">
        <v>637</v>
      </c>
      <c r="J16" t="s">
        <v>638</v>
      </c>
      <c r="K16" t="s">
        <v>639</v>
      </c>
      <c r="L16">
        <v>1368</v>
      </c>
      <c r="N16">
        <v>1011</v>
      </c>
      <c r="O16" t="s">
        <v>633</v>
      </c>
      <c r="P16" t="s">
        <v>633</v>
      </c>
      <c r="Q16">
        <v>1</v>
      </c>
      <c r="X16">
        <v>0.48299999999999993</v>
      </c>
      <c r="Y16">
        <v>0</v>
      </c>
      <c r="Z16">
        <v>0.55000000000000004</v>
      </c>
      <c r="AA16">
        <v>0</v>
      </c>
      <c r="AB16">
        <v>0</v>
      </c>
      <c r="AC16">
        <v>0</v>
      </c>
      <c r="AD16">
        <v>1</v>
      </c>
      <c r="AE16">
        <v>0</v>
      </c>
      <c r="AF16" t="s">
        <v>24</v>
      </c>
      <c r="AG16">
        <v>0.55544999999999989</v>
      </c>
      <c r="AH16">
        <v>2</v>
      </c>
      <c r="AI16">
        <v>76150094</v>
      </c>
      <c r="AJ16">
        <v>16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</row>
    <row r="17" spans="1:44" x14ac:dyDescent="0.2">
      <c r="A17">
        <f>ROW(Source!A34)</f>
        <v>34</v>
      </c>
      <c r="B17">
        <v>76150102</v>
      </c>
      <c r="C17">
        <v>76150089</v>
      </c>
      <c r="D17">
        <v>48945934</v>
      </c>
      <c r="E17">
        <v>1</v>
      </c>
      <c r="F17">
        <v>1</v>
      </c>
      <c r="G17">
        <v>1</v>
      </c>
      <c r="H17">
        <v>3</v>
      </c>
      <c r="I17" t="s">
        <v>640</v>
      </c>
      <c r="J17" t="s">
        <v>641</v>
      </c>
      <c r="K17" t="s">
        <v>642</v>
      </c>
      <c r="L17">
        <v>1339</v>
      </c>
      <c r="N17">
        <v>1007</v>
      </c>
      <c r="O17" t="s">
        <v>643</v>
      </c>
      <c r="P17" t="s">
        <v>643</v>
      </c>
      <c r="Q17">
        <v>1</v>
      </c>
      <c r="X17">
        <v>1.2</v>
      </c>
      <c r="Y17">
        <v>59.99</v>
      </c>
      <c r="Z17">
        <v>0</v>
      </c>
      <c r="AA17">
        <v>0</v>
      </c>
      <c r="AB17">
        <v>0</v>
      </c>
      <c r="AC17">
        <v>0</v>
      </c>
      <c r="AD17">
        <v>1</v>
      </c>
      <c r="AE17">
        <v>0</v>
      </c>
      <c r="AF17" t="s">
        <v>3</v>
      </c>
      <c r="AG17">
        <v>1.2</v>
      </c>
      <c r="AH17">
        <v>2</v>
      </c>
      <c r="AI17">
        <v>76150095</v>
      </c>
      <c r="AJ17">
        <v>17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</row>
    <row r="18" spans="1:44" x14ac:dyDescent="0.2">
      <c r="A18">
        <f>ROW(Source!A34)</f>
        <v>34</v>
      </c>
      <c r="B18">
        <v>76150103</v>
      </c>
      <c r="C18">
        <v>76150089</v>
      </c>
      <c r="D18">
        <v>48946351</v>
      </c>
      <c r="E18">
        <v>1</v>
      </c>
      <c r="F18">
        <v>1</v>
      </c>
      <c r="G18">
        <v>1</v>
      </c>
      <c r="H18">
        <v>3</v>
      </c>
      <c r="I18" t="s">
        <v>644</v>
      </c>
      <c r="J18" t="s">
        <v>645</v>
      </c>
      <c r="K18" t="s">
        <v>646</v>
      </c>
      <c r="L18">
        <v>1339</v>
      </c>
      <c r="N18">
        <v>1007</v>
      </c>
      <c r="O18" t="s">
        <v>643</v>
      </c>
      <c r="P18" t="s">
        <v>643</v>
      </c>
      <c r="Q18">
        <v>1</v>
      </c>
      <c r="X18">
        <v>0.15</v>
      </c>
      <c r="Y18">
        <v>2.44</v>
      </c>
      <c r="Z18">
        <v>0</v>
      </c>
      <c r="AA18">
        <v>0</v>
      </c>
      <c r="AB18">
        <v>0</v>
      </c>
      <c r="AC18">
        <v>0</v>
      </c>
      <c r="AD18">
        <v>1</v>
      </c>
      <c r="AE18">
        <v>0</v>
      </c>
      <c r="AF18" t="s">
        <v>3</v>
      </c>
      <c r="AG18">
        <v>0.15</v>
      </c>
      <c r="AH18">
        <v>2</v>
      </c>
      <c r="AI18">
        <v>76150096</v>
      </c>
      <c r="AJ18">
        <v>18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</row>
    <row r="19" spans="1:44" x14ac:dyDescent="0.2">
      <c r="A19">
        <f>ROW(Source!A35)</f>
        <v>35</v>
      </c>
      <c r="B19">
        <v>76150118</v>
      </c>
      <c r="C19">
        <v>76150104</v>
      </c>
      <c r="D19">
        <v>42331666</v>
      </c>
      <c r="E19">
        <v>1</v>
      </c>
      <c r="F19">
        <v>1</v>
      </c>
      <c r="G19">
        <v>1</v>
      </c>
      <c r="H19">
        <v>1</v>
      </c>
      <c r="I19" t="s">
        <v>647</v>
      </c>
      <c r="J19" t="s">
        <v>3</v>
      </c>
      <c r="K19" t="s">
        <v>648</v>
      </c>
      <c r="L19">
        <v>1369</v>
      </c>
      <c r="N19">
        <v>1013</v>
      </c>
      <c r="O19" t="s">
        <v>623</v>
      </c>
      <c r="P19" t="s">
        <v>623</v>
      </c>
      <c r="Q19">
        <v>1</v>
      </c>
      <c r="X19">
        <v>23</v>
      </c>
      <c r="Y19">
        <v>0</v>
      </c>
      <c r="Z19">
        <v>0</v>
      </c>
      <c r="AA19">
        <v>0</v>
      </c>
      <c r="AB19">
        <v>10.06</v>
      </c>
      <c r="AC19">
        <v>0</v>
      </c>
      <c r="AD19">
        <v>1</v>
      </c>
      <c r="AE19">
        <v>1</v>
      </c>
      <c r="AF19" t="s">
        <v>48</v>
      </c>
      <c r="AG19">
        <v>7.9349999999999996</v>
      </c>
      <c r="AH19">
        <v>2</v>
      </c>
      <c r="AI19">
        <v>76150118</v>
      </c>
      <c r="AJ19">
        <v>19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</row>
    <row r="20" spans="1:44" x14ac:dyDescent="0.2">
      <c r="A20">
        <f>ROW(Source!A35)</f>
        <v>35</v>
      </c>
      <c r="B20">
        <v>76150119</v>
      </c>
      <c r="C20">
        <v>76150104</v>
      </c>
      <c r="D20">
        <v>121548</v>
      </c>
      <c r="E20">
        <v>1</v>
      </c>
      <c r="F20">
        <v>1</v>
      </c>
      <c r="G20">
        <v>1</v>
      </c>
      <c r="H20">
        <v>1</v>
      </c>
      <c r="I20" t="s">
        <v>30</v>
      </c>
      <c r="J20" t="s">
        <v>3</v>
      </c>
      <c r="K20" t="s">
        <v>628</v>
      </c>
      <c r="L20">
        <v>608254</v>
      </c>
      <c r="N20">
        <v>1013</v>
      </c>
      <c r="O20" t="s">
        <v>629</v>
      </c>
      <c r="P20" t="s">
        <v>629</v>
      </c>
      <c r="Q20">
        <v>1</v>
      </c>
      <c r="X20">
        <v>9.0399999999999991</v>
      </c>
      <c r="Y20">
        <v>0</v>
      </c>
      <c r="Z20">
        <v>0</v>
      </c>
      <c r="AA20">
        <v>0</v>
      </c>
      <c r="AB20">
        <v>0</v>
      </c>
      <c r="AC20">
        <v>0</v>
      </c>
      <c r="AD20">
        <v>1</v>
      </c>
      <c r="AE20">
        <v>2</v>
      </c>
      <c r="AF20" t="s">
        <v>48</v>
      </c>
      <c r="AG20">
        <v>3.1187999999999998</v>
      </c>
      <c r="AH20">
        <v>2</v>
      </c>
      <c r="AI20">
        <v>76150119</v>
      </c>
      <c r="AJ20">
        <v>20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</row>
    <row r="21" spans="1:44" x14ac:dyDescent="0.2">
      <c r="A21">
        <f>ROW(Source!A35)</f>
        <v>35</v>
      </c>
      <c r="B21">
        <v>76150120</v>
      </c>
      <c r="C21">
        <v>76150104</v>
      </c>
      <c r="D21">
        <v>48976329</v>
      </c>
      <c r="E21">
        <v>1</v>
      </c>
      <c r="F21">
        <v>1</v>
      </c>
      <c r="G21">
        <v>1</v>
      </c>
      <c r="H21">
        <v>2</v>
      </c>
      <c r="I21" t="s">
        <v>649</v>
      </c>
      <c r="J21" t="s">
        <v>650</v>
      </c>
      <c r="K21" t="s">
        <v>651</v>
      </c>
      <c r="L21">
        <v>1368</v>
      </c>
      <c r="N21">
        <v>1011</v>
      </c>
      <c r="O21" t="s">
        <v>633</v>
      </c>
      <c r="P21" t="s">
        <v>633</v>
      </c>
      <c r="Q21">
        <v>1</v>
      </c>
      <c r="X21">
        <v>4.6399999999999997</v>
      </c>
      <c r="Y21">
        <v>0</v>
      </c>
      <c r="Z21">
        <v>110.86</v>
      </c>
      <c r="AA21">
        <v>11.6</v>
      </c>
      <c r="AB21">
        <v>0</v>
      </c>
      <c r="AC21">
        <v>0</v>
      </c>
      <c r="AD21">
        <v>1</v>
      </c>
      <c r="AE21">
        <v>0</v>
      </c>
      <c r="AF21" t="s">
        <v>48</v>
      </c>
      <c r="AG21">
        <v>1.6007999999999998</v>
      </c>
      <c r="AH21">
        <v>2</v>
      </c>
      <c r="AI21">
        <v>76150120</v>
      </c>
      <c r="AJ21">
        <v>21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</row>
    <row r="22" spans="1:44" x14ac:dyDescent="0.2">
      <c r="A22">
        <f>ROW(Source!A35)</f>
        <v>35</v>
      </c>
      <c r="B22">
        <v>76150121</v>
      </c>
      <c r="C22">
        <v>76150104</v>
      </c>
      <c r="D22">
        <v>48976334</v>
      </c>
      <c r="E22">
        <v>1</v>
      </c>
      <c r="F22">
        <v>1</v>
      </c>
      <c r="G22">
        <v>1</v>
      </c>
      <c r="H22">
        <v>2</v>
      </c>
      <c r="I22" t="s">
        <v>652</v>
      </c>
      <c r="J22" t="s">
        <v>653</v>
      </c>
      <c r="K22" t="s">
        <v>654</v>
      </c>
      <c r="L22">
        <v>1368</v>
      </c>
      <c r="N22">
        <v>1011</v>
      </c>
      <c r="O22" t="s">
        <v>633</v>
      </c>
      <c r="P22" t="s">
        <v>633</v>
      </c>
      <c r="Q22">
        <v>1</v>
      </c>
      <c r="X22">
        <v>4.6399999999999997</v>
      </c>
      <c r="Y22">
        <v>0</v>
      </c>
      <c r="Z22">
        <v>58.03</v>
      </c>
      <c r="AA22">
        <v>0</v>
      </c>
      <c r="AB22">
        <v>0</v>
      </c>
      <c r="AC22">
        <v>0</v>
      </c>
      <c r="AD22">
        <v>1</v>
      </c>
      <c r="AE22">
        <v>0</v>
      </c>
      <c r="AF22" t="s">
        <v>48</v>
      </c>
      <c r="AG22">
        <v>1.6007999999999998</v>
      </c>
      <c r="AH22">
        <v>2</v>
      </c>
      <c r="AI22">
        <v>76150121</v>
      </c>
      <c r="AJ22">
        <v>22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</row>
    <row r="23" spans="1:44" x14ac:dyDescent="0.2">
      <c r="A23">
        <f>ROW(Source!A35)</f>
        <v>35</v>
      </c>
      <c r="B23">
        <v>76150122</v>
      </c>
      <c r="C23">
        <v>76150104</v>
      </c>
      <c r="D23">
        <v>48976338</v>
      </c>
      <c r="E23">
        <v>1</v>
      </c>
      <c r="F23">
        <v>1</v>
      </c>
      <c r="G23">
        <v>1</v>
      </c>
      <c r="H23">
        <v>2</v>
      </c>
      <c r="I23" t="s">
        <v>655</v>
      </c>
      <c r="J23" t="s">
        <v>656</v>
      </c>
      <c r="K23" t="s">
        <v>657</v>
      </c>
      <c r="L23">
        <v>1368</v>
      </c>
      <c r="N23">
        <v>1011</v>
      </c>
      <c r="O23" t="s">
        <v>633</v>
      </c>
      <c r="P23" t="s">
        <v>633</v>
      </c>
      <c r="Q23">
        <v>1</v>
      </c>
      <c r="X23">
        <v>4.4000000000000004</v>
      </c>
      <c r="Y23">
        <v>0</v>
      </c>
      <c r="Z23">
        <v>332.31</v>
      </c>
      <c r="AA23">
        <v>13.5</v>
      </c>
      <c r="AB23">
        <v>0</v>
      </c>
      <c r="AC23">
        <v>0</v>
      </c>
      <c r="AD23">
        <v>1</v>
      </c>
      <c r="AE23">
        <v>0</v>
      </c>
      <c r="AF23" t="s">
        <v>48</v>
      </c>
      <c r="AG23">
        <v>1.5179999999999998</v>
      </c>
      <c r="AH23">
        <v>2</v>
      </c>
      <c r="AI23">
        <v>76150122</v>
      </c>
      <c r="AJ23">
        <v>23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</row>
    <row r="24" spans="1:44" x14ac:dyDescent="0.2">
      <c r="A24">
        <f>ROW(Source!A35)</f>
        <v>35</v>
      </c>
      <c r="B24">
        <v>76150123</v>
      </c>
      <c r="C24">
        <v>76150104</v>
      </c>
      <c r="D24">
        <v>48974791</v>
      </c>
      <c r="E24">
        <v>1</v>
      </c>
      <c r="F24">
        <v>1</v>
      </c>
      <c r="G24">
        <v>1</v>
      </c>
      <c r="H24">
        <v>3</v>
      </c>
      <c r="I24" t="s">
        <v>658</v>
      </c>
      <c r="J24" t="s">
        <v>659</v>
      </c>
      <c r="K24" t="s">
        <v>660</v>
      </c>
      <c r="L24">
        <v>1374</v>
      </c>
      <c r="N24">
        <v>1013</v>
      </c>
      <c r="O24" t="s">
        <v>661</v>
      </c>
      <c r="P24" t="s">
        <v>661</v>
      </c>
      <c r="Q24">
        <v>1</v>
      </c>
      <c r="X24">
        <v>4.63</v>
      </c>
      <c r="Y24">
        <v>1</v>
      </c>
      <c r="Z24">
        <v>0</v>
      </c>
      <c r="AA24">
        <v>0</v>
      </c>
      <c r="AB24">
        <v>0</v>
      </c>
      <c r="AC24">
        <v>0</v>
      </c>
      <c r="AD24">
        <v>1</v>
      </c>
      <c r="AE24">
        <v>0</v>
      </c>
      <c r="AF24" t="s">
        <v>47</v>
      </c>
      <c r="AG24">
        <v>1.389</v>
      </c>
      <c r="AH24">
        <v>2</v>
      </c>
      <c r="AI24">
        <v>76150123</v>
      </c>
      <c r="AJ24">
        <v>24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</row>
    <row r="25" spans="1:44" x14ac:dyDescent="0.2">
      <c r="A25">
        <f>ROW(Source!A36)</f>
        <v>36</v>
      </c>
      <c r="B25">
        <v>76150118</v>
      </c>
      <c r="C25">
        <v>76150104</v>
      </c>
      <c r="D25">
        <v>42331666</v>
      </c>
      <c r="E25">
        <v>1</v>
      </c>
      <c r="F25">
        <v>1</v>
      </c>
      <c r="G25">
        <v>1</v>
      </c>
      <c r="H25">
        <v>1</v>
      </c>
      <c r="I25" t="s">
        <v>647</v>
      </c>
      <c r="J25" t="s">
        <v>3</v>
      </c>
      <c r="K25" t="s">
        <v>648</v>
      </c>
      <c r="L25">
        <v>1369</v>
      </c>
      <c r="N25">
        <v>1013</v>
      </c>
      <c r="O25" t="s">
        <v>623</v>
      </c>
      <c r="P25" t="s">
        <v>623</v>
      </c>
      <c r="Q25">
        <v>1</v>
      </c>
      <c r="X25">
        <v>23</v>
      </c>
      <c r="Y25">
        <v>0</v>
      </c>
      <c r="Z25">
        <v>0</v>
      </c>
      <c r="AA25">
        <v>0</v>
      </c>
      <c r="AB25">
        <v>10.06</v>
      </c>
      <c r="AC25">
        <v>0</v>
      </c>
      <c r="AD25">
        <v>1</v>
      </c>
      <c r="AE25">
        <v>1</v>
      </c>
      <c r="AF25" t="s">
        <v>48</v>
      </c>
      <c r="AG25">
        <v>7.9349999999999996</v>
      </c>
      <c r="AH25">
        <v>2</v>
      </c>
      <c r="AI25">
        <v>76150118</v>
      </c>
      <c r="AJ25">
        <v>25</v>
      </c>
      <c r="AK25">
        <v>0</v>
      </c>
      <c r="AL25">
        <v>0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</row>
    <row r="26" spans="1:44" x14ac:dyDescent="0.2">
      <c r="A26">
        <f>ROW(Source!A36)</f>
        <v>36</v>
      </c>
      <c r="B26">
        <v>76150119</v>
      </c>
      <c r="C26">
        <v>76150104</v>
      </c>
      <c r="D26">
        <v>121548</v>
      </c>
      <c r="E26">
        <v>1</v>
      </c>
      <c r="F26">
        <v>1</v>
      </c>
      <c r="G26">
        <v>1</v>
      </c>
      <c r="H26">
        <v>1</v>
      </c>
      <c r="I26" t="s">
        <v>30</v>
      </c>
      <c r="J26" t="s">
        <v>3</v>
      </c>
      <c r="K26" t="s">
        <v>628</v>
      </c>
      <c r="L26">
        <v>608254</v>
      </c>
      <c r="N26">
        <v>1013</v>
      </c>
      <c r="O26" t="s">
        <v>629</v>
      </c>
      <c r="P26" t="s">
        <v>629</v>
      </c>
      <c r="Q26">
        <v>1</v>
      </c>
      <c r="X26">
        <v>9.0399999999999991</v>
      </c>
      <c r="Y26">
        <v>0</v>
      </c>
      <c r="Z26">
        <v>0</v>
      </c>
      <c r="AA26">
        <v>0</v>
      </c>
      <c r="AB26">
        <v>0</v>
      </c>
      <c r="AC26">
        <v>0</v>
      </c>
      <c r="AD26">
        <v>1</v>
      </c>
      <c r="AE26">
        <v>2</v>
      </c>
      <c r="AF26" t="s">
        <v>48</v>
      </c>
      <c r="AG26">
        <v>3.1187999999999998</v>
      </c>
      <c r="AH26">
        <v>2</v>
      </c>
      <c r="AI26">
        <v>76150119</v>
      </c>
      <c r="AJ26">
        <v>26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0</v>
      </c>
      <c r="AQ26">
        <v>0</v>
      </c>
      <c r="AR26">
        <v>0</v>
      </c>
    </row>
    <row r="27" spans="1:44" x14ac:dyDescent="0.2">
      <c r="A27">
        <f>ROW(Source!A36)</f>
        <v>36</v>
      </c>
      <c r="B27">
        <v>76150120</v>
      </c>
      <c r="C27">
        <v>76150104</v>
      </c>
      <c r="D27">
        <v>48976329</v>
      </c>
      <c r="E27">
        <v>1</v>
      </c>
      <c r="F27">
        <v>1</v>
      </c>
      <c r="G27">
        <v>1</v>
      </c>
      <c r="H27">
        <v>2</v>
      </c>
      <c r="I27" t="s">
        <v>649</v>
      </c>
      <c r="J27" t="s">
        <v>650</v>
      </c>
      <c r="K27" t="s">
        <v>651</v>
      </c>
      <c r="L27">
        <v>1368</v>
      </c>
      <c r="N27">
        <v>1011</v>
      </c>
      <c r="O27" t="s">
        <v>633</v>
      </c>
      <c r="P27" t="s">
        <v>633</v>
      </c>
      <c r="Q27">
        <v>1</v>
      </c>
      <c r="X27">
        <v>4.6399999999999997</v>
      </c>
      <c r="Y27">
        <v>0</v>
      </c>
      <c r="Z27">
        <v>110.86</v>
      </c>
      <c r="AA27">
        <v>11.6</v>
      </c>
      <c r="AB27">
        <v>0</v>
      </c>
      <c r="AC27">
        <v>0</v>
      </c>
      <c r="AD27">
        <v>1</v>
      </c>
      <c r="AE27">
        <v>0</v>
      </c>
      <c r="AF27" t="s">
        <v>48</v>
      </c>
      <c r="AG27">
        <v>1.6007999999999998</v>
      </c>
      <c r="AH27">
        <v>2</v>
      </c>
      <c r="AI27">
        <v>76150120</v>
      </c>
      <c r="AJ27">
        <v>27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</row>
    <row r="28" spans="1:44" x14ac:dyDescent="0.2">
      <c r="A28">
        <f>ROW(Source!A36)</f>
        <v>36</v>
      </c>
      <c r="B28">
        <v>76150121</v>
      </c>
      <c r="C28">
        <v>76150104</v>
      </c>
      <c r="D28">
        <v>48976334</v>
      </c>
      <c r="E28">
        <v>1</v>
      </c>
      <c r="F28">
        <v>1</v>
      </c>
      <c r="G28">
        <v>1</v>
      </c>
      <c r="H28">
        <v>2</v>
      </c>
      <c r="I28" t="s">
        <v>652</v>
      </c>
      <c r="J28" t="s">
        <v>653</v>
      </c>
      <c r="K28" t="s">
        <v>654</v>
      </c>
      <c r="L28">
        <v>1368</v>
      </c>
      <c r="N28">
        <v>1011</v>
      </c>
      <c r="O28" t="s">
        <v>633</v>
      </c>
      <c r="P28" t="s">
        <v>633</v>
      </c>
      <c r="Q28">
        <v>1</v>
      </c>
      <c r="X28">
        <v>4.6399999999999997</v>
      </c>
      <c r="Y28">
        <v>0</v>
      </c>
      <c r="Z28">
        <v>58.03</v>
      </c>
      <c r="AA28">
        <v>0</v>
      </c>
      <c r="AB28">
        <v>0</v>
      </c>
      <c r="AC28">
        <v>0</v>
      </c>
      <c r="AD28">
        <v>1</v>
      </c>
      <c r="AE28">
        <v>0</v>
      </c>
      <c r="AF28" t="s">
        <v>48</v>
      </c>
      <c r="AG28">
        <v>1.6007999999999998</v>
      </c>
      <c r="AH28">
        <v>2</v>
      </c>
      <c r="AI28">
        <v>76150121</v>
      </c>
      <c r="AJ28">
        <v>28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0</v>
      </c>
    </row>
    <row r="29" spans="1:44" x14ac:dyDescent="0.2">
      <c r="A29">
        <f>ROW(Source!A36)</f>
        <v>36</v>
      </c>
      <c r="B29">
        <v>76150122</v>
      </c>
      <c r="C29">
        <v>76150104</v>
      </c>
      <c r="D29">
        <v>48976338</v>
      </c>
      <c r="E29">
        <v>1</v>
      </c>
      <c r="F29">
        <v>1</v>
      </c>
      <c r="G29">
        <v>1</v>
      </c>
      <c r="H29">
        <v>2</v>
      </c>
      <c r="I29" t="s">
        <v>655</v>
      </c>
      <c r="J29" t="s">
        <v>656</v>
      </c>
      <c r="K29" t="s">
        <v>657</v>
      </c>
      <c r="L29">
        <v>1368</v>
      </c>
      <c r="N29">
        <v>1011</v>
      </c>
      <c r="O29" t="s">
        <v>633</v>
      </c>
      <c r="P29" t="s">
        <v>633</v>
      </c>
      <c r="Q29">
        <v>1</v>
      </c>
      <c r="X29">
        <v>4.4000000000000004</v>
      </c>
      <c r="Y29">
        <v>0</v>
      </c>
      <c r="Z29">
        <v>332.31</v>
      </c>
      <c r="AA29">
        <v>13.5</v>
      </c>
      <c r="AB29">
        <v>0</v>
      </c>
      <c r="AC29">
        <v>0</v>
      </c>
      <c r="AD29">
        <v>1</v>
      </c>
      <c r="AE29">
        <v>0</v>
      </c>
      <c r="AF29" t="s">
        <v>48</v>
      </c>
      <c r="AG29">
        <v>1.5179999999999998</v>
      </c>
      <c r="AH29">
        <v>2</v>
      </c>
      <c r="AI29">
        <v>76150122</v>
      </c>
      <c r="AJ29">
        <v>29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0</v>
      </c>
    </row>
    <row r="30" spans="1:44" x14ac:dyDescent="0.2">
      <c r="A30">
        <f>ROW(Source!A36)</f>
        <v>36</v>
      </c>
      <c r="B30">
        <v>76150123</v>
      </c>
      <c r="C30">
        <v>76150104</v>
      </c>
      <c r="D30">
        <v>48974791</v>
      </c>
      <c r="E30">
        <v>1</v>
      </c>
      <c r="F30">
        <v>1</v>
      </c>
      <c r="G30">
        <v>1</v>
      </c>
      <c r="H30">
        <v>3</v>
      </c>
      <c r="I30" t="s">
        <v>658</v>
      </c>
      <c r="J30" t="s">
        <v>659</v>
      </c>
      <c r="K30" t="s">
        <v>660</v>
      </c>
      <c r="L30">
        <v>1374</v>
      </c>
      <c r="N30">
        <v>1013</v>
      </c>
      <c r="O30" t="s">
        <v>661</v>
      </c>
      <c r="P30" t="s">
        <v>661</v>
      </c>
      <c r="Q30">
        <v>1</v>
      </c>
      <c r="X30">
        <v>4.63</v>
      </c>
      <c r="Y30">
        <v>1</v>
      </c>
      <c r="Z30">
        <v>0</v>
      </c>
      <c r="AA30">
        <v>0</v>
      </c>
      <c r="AB30">
        <v>0</v>
      </c>
      <c r="AC30">
        <v>0</v>
      </c>
      <c r="AD30">
        <v>1</v>
      </c>
      <c r="AE30">
        <v>0</v>
      </c>
      <c r="AF30" t="s">
        <v>47</v>
      </c>
      <c r="AG30">
        <v>1.389</v>
      </c>
      <c r="AH30">
        <v>2</v>
      </c>
      <c r="AI30">
        <v>76150123</v>
      </c>
      <c r="AJ30">
        <v>30</v>
      </c>
      <c r="AK30">
        <v>0</v>
      </c>
      <c r="AL30">
        <v>0</v>
      </c>
      <c r="AM30">
        <v>0</v>
      </c>
      <c r="AN30">
        <v>0</v>
      </c>
      <c r="AO30">
        <v>0</v>
      </c>
      <c r="AP30">
        <v>0</v>
      </c>
      <c r="AQ30">
        <v>0</v>
      </c>
      <c r="AR30">
        <v>0</v>
      </c>
    </row>
    <row r="31" spans="1:44" x14ac:dyDescent="0.2">
      <c r="A31">
        <f>ROW(Source!A40)</f>
        <v>40</v>
      </c>
      <c r="B31">
        <v>76148318</v>
      </c>
      <c r="C31">
        <v>76148316</v>
      </c>
      <c r="D31">
        <v>42090890</v>
      </c>
      <c r="E31">
        <v>1</v>
      </c>
      <c r="F31">
        <v>1</v>
      </c>
      <c r="G31">
        <v>1</v>
      </c>
      <c r="H31">
        <v>1</v>
      </c>
      <c r="I31" t="s">
        <v>621</v>
      </c>
      <c r="J31" t="s">
        <v>3</v>
      </c>
      <c r="K31" t="s">
        <v>622</v>
      </c>
      <c r="L31">
        <v>1369</v>
      </c>
      <c r="N31">
        <v>1013</v>
      </c>
      <c r="O31" t="s">
        <v>623</v>
      </c>
      <c r="P31" t="s">
        <v>623</v>
      </c>
      <c r="Q31">
        <v>1</v>
      </c>
      <c r="X31">
        <v>154</v>
      </c>
      <c r="Y31">
        <v>0</v>
      </c>
      <c r="Z31">
        <v>0</v>
      </c>
      <c r="AA31">
        <v>0</v>
      </c>
      <c r="AB31">
        <v>7.8</v>
      </c>
      <c r="AC31">
        <v>0</v>
      </c>
      <c r="AD31">
        <v>1</v>
      </c>
      <c r="AE31">
        <v>1</v>
      </c>
      <c r="AF31" t="s">
        <v>63</v>
      </c>
      <c r="AG31">
        <v>354.81599999999997</v>
      </c>
      <c r="AH31">
        <v>2</v>
      </c>
      <c r="AI31">
        <v>76148317</v>
      </c>
      <c r="AJ31">
        <v>31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</row>
    <row r="32" spans="1:44" x14ac:dyDescent="0.2">
      <c r="A32">
        <f>ROW(Source!A41)</f>
        <v>41</v>
      </c>
      <c r="B32">
        <v>76148318</v>
      </c>
      <c r="C32">
        <v>76148316</v>
      </c>
      <c r="D32">
        <v>42090890</v>
      </c>
      <c r="E32">
        <v>1</v>
      </c>
      <c r="F32">
        <v>1</v>
      </c>
      <c r="G32">
        <v>1</v>
      </c>
      <c r="H32">
        <v>1</v>
      </c>
      <c r="I32" t="s">
        <v>621</v>
      </c>
      <c r="J32" t="s">
        <v>3</v>
      </c>
      <c r="K32" t="s">
        <v>622</v>
      </c>
      <c r="L32">
        <v>1369</v>
      </c>
      <c r="N32">
        <v>1013</v>
      </c>
      <c r="O32" t="s">
        <v>623</v>
      </c>
      <c r="P32" t="s">
        <v>623</v>
      </c>
      <c r="Q32">
        <v>1</v>
      </c>
      <c r="X32">
        <v>154</v>
      </c>
      <c r="Y32">
        <v>0</v>
      </c>
      <c r="Z32">
        <v>0</v>
      </c>
      <c r="AA32">
        <v>0</v>
      </c>
      <c r="AB32">
        <v>7.8</v>
      </c>
      <c r="AC32">
        <v>0</v>
      </c>
      <c r="AD32">
        <v>1</v>
      </c>
      <c r="AE32">
        <v>1</v>
      </c>
      <c r="AF32" t="s">
        <v>63</v>
      </c>
      <c r="AG32">
        <v>354.81599999999997</v>
      </c>
      <c r="AH32">
        <v>2</v>
      </c>
      <c r="AI32">
        <v>76148317</v>
      </c>
      <c r="AJ32">
        <v>32</v>
      </c>
      <c r="AK32">
        <v>0</v>
      </c>
      <c r="AL32">
        <v>0</v>
      </c>
      <c r="AM32">
        <v>0</v>
      </c>
      <c r="AN32">
        <v>0</v>
      </c>
      <c r="AO32">
        <v>0</v>
      </c>
      <c r="AP32">
        <v>0</v>
      </c>
      <c r="AQ32">
        <v>0</v>
      </c>
      <c r="AR32">
        <v>0</v>
      </c>
    </row>
    <row r="33" spans="1:44" x14ac:dyDescent="0.2">
      <c r="A33">
        <f>ROW(Source!A42)</f>
        <v>42</v>
      </c>
      <c r="B33">
        <v>76148331</v>
      </c>
      <c r="C33">
        <v>76148319</v>
      </c>
      <c r="D33">
        <v>42326370</v>
      </c>
      <c r="E33">
        <v>1</v>
      </c>
      <c r="F33">
        <v>1</v>
      </c>
      <c r="G33">
        <v>1</v>
      </c>
      <c r="H33">
        <v>1</v>
      </c>
      <c r="I33" t="s">
        <v>662</v>
      </c>
      <c r="J33" t="s">
        <v>3</v>
      </c>
      <c r="K33" t="s">
        <v>663</v>
      </c>
      <c r="L33">
        <v>1369</v>
      </c>
      <c r="N33">
        <v>1013</v>
      </c>
      <c r="O33" t="s">
        <v>623</v>
      </c>
      <c r="P33" t="s">
        <v>623</v>
      </c>
      <c r="Q33">
        <v>1</v>
      </c>
      <c r="X33">
        <v>30.56</v>
      </c>
      <c r="Y33">
        <v>0</v>
      </c>
      <c r="Z33">
        <v>0</v>
      </c>
      <c r="AA33">
        <v>0</v>
      </c>
      <c r="AB33">
        <v>9.6199999999999992</v>
      </c>
      <c r="AC33">
        <v>0</v>
      </c>
      <c r="AD33">
        <v>1</v>
      </c>
      <c r="AE33">
        <v>1</v>
      </c>
      <c r="AF33" t="s">
        <v>70</v>
      </c>
      <c r="AG33">
        <v>41.07264</v>
      </c>
      <c r="AH33">
        <v>2</v>
      </c>
      <c r="AI33">
        <v>76148320</v>
      </c>
      <c r="AJ33">
        <v>33</v>
      </c>
      <c r="AK33">
        <v>0</v>
      </c>
      <c r="AL33">
        <v>0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0</v>
      </c>
    </row>
    <row r="34" spans="1:44" x14ac:dyDescent="0.2">
      <c r="A34">
        <f>ROW(Source!A42)</f>
        <v>42</v>
      </c>
      <c r="B34">
        <v>76148332</v>
      </c>
      <c r="C34">
        <v>76148319</v>
      </c>
      <c r="D34">
        <v>121548</v>
      </c>
      <c r="E34">
        <v>1</v>
      </c>
      <c r="F34">
        <v>1</v>
      </c>
      <c r="G34">
        <v>1</v>
      </c>
      <c r="H34">
        <v>1</v>
      </c>
      <c r="I34" t="s">
        <v>30</v>
      </c>
      <c r="J34" t="s">
        <v>3</v>
      </c>
      <c r="K34" t="s">
        <v>628</v>
      </c>
      <c r="L34">
        <v>608254</v>
      </c>
      <c r="N34">
        <v>1013</v>
      </c>
      <c r="O34" t="s">
        <v>629</v>
      </c>
      <c r="P34" t="s">
        <v>629</v>
      </c>
      <c r="Q34">
        <v>1</v>
      </c>
      <c r="X34">
        <v>9.48</v>
      </c>
      <c r="Y34">
        <v>0</v>
      </c>
      <c r="Z34">
        <v>0</v>
      </c>
      <c r="AA34">
        <v>0</v>
      </c>
      <c r="AB34">
        <v>0</v>
      </c>
      <c r="AC34">
        <v>0</v>
      </c>
      <c r="AD34">
        <v>1</v>
      </c>
      <c r="AE34">
        <v>2</v>
      </c>
      <c r="AF34" t="s">
        <v>70</v>
      </c>
      <c r="AG34">
        <v>12.74112</v>
      </c>
      <c r="AH34">
        <v>2</v>
      </c>
      <c r="AI34">
        <v>76148321</v>
      </c>
      <c r="AJ34">
        <v>34</v>
      </c>
      <c r="AK34">
        <v>0</v>
      </c>
      <c r="AL34">
        <v>0</v>
      </c>
      <c r="AM34">
        <v>0</v>
      </c>
      <c r="AN34">
        <v>0</v>
      </c>
      <c r="AO34">
        <v>0</v>
      </c>
      <c r="AP34">
        <v>0</v>
      </c>
      <c r="AQ34">
        <v>0</v>
      </c>
      <c r="AR34">
        <v>0</v>
      </c>
    </row>
    <row r="35" spans="1:44" x14ac:dyDescent="0.2">
      <c r="A35">
        <f>ROW(Source!A42)</f>
        <v>42</v>
      </c>
      <c r="B35">
        <v>76148333</v>
      </c>
      <c r="C35">
        <v>76148319</v>
      </c>
      <c r="D35">
        <v>48975304</v>
      </c>
      <c r="E35">
        <v>1</v>
      </c>
      <c r="F35">
        <v>1</v>
      </c>
      <c r="G35">
        <v>1</v>
      </c>
      <c r="H35">
        <v>2</v>
      </c>
      <c r="I35" t="s">
        <v>664</v>
      </c>
      <c r="J35" t="s">
        <v>665</v>
      </c>
      <c r="K35" t="s">
        <v>666</v>
      </c>
      <c r="L35">
        <v>1368</v>
      </c>
      <c r="N35">
        <v>1011</v>
      </c>
      <c r="O35" t="s">
        <v>633</v>
      </c>
      <c r="P35" t="s">
        <v>633</v>
      </c>
      <c r="Q35">
        <v>1</v>
      </c>
      <c r="X35">
        <v>0.2</v>
      </c>
      <c r="Y35">
        <v>0</v>
      </c>
      <c r="Z35">
        <v>134.65</v>
      </c>
      <c r="AA35">
        <v>13.5</v>
      </c>
      <c r="AB35">
        <v>0</v>
      </c>
      <c r="AC35">
        <v>0</v>
      </c>
      <c r="AD35">
        <v>1</v>
      </c>
      <c r="AE35">
        <v>0</v>
      </c>
      <c r="AF35" t="s">
        <v>70</v>
      </c>
      <c r="AG35">
        <v>0.26879999999999998</v>
      </c>
      <c r="AH35">
        <v>2</v>
      </c>
      <c r="AI35">
        <v>76148322</v>
      </c>
      <c r="AJ35">
        <v>35</v>
      </c>
      <c r="AK35">
        <v>0</v>
      </c>
      <c r="AL35">
        <v>0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0</v>
      </c>
    </row>
    <row r="36" spans="1:44" x14ac:dyDescent="0.2">
      <c r="A36">
        <f>ROW(Source!A42)</f>
        <v>42</v>
      </c>
      <c r="B36">
        <v>76148334</v>
      </c>
      <c r="C36">
        <v>76148319</v>
      </c>
      <c r="D36">
        <v>48975402</v>
      </c>
      <c r="E36">
        <v>1</v>
      </c>
      <c r="F36">
        <v>1</v>
      </c>
      <c r="G36">
        <v>1</v>
      </c>
      <c r="H36">
        <v>2</v>
      </c>
      <c r="I36" t="s">
        <v>667</v>
      </c>
      <c r="J36" t="s">
        <v>668</v>
      </c>
      <c r="K36" t="s">
        <v>669</v>
      </c>
      <c r="L36">
        <v>1368</v>
      </c>
      <c r="N36">
        <v>1011</v>
      </c>
      <c r="O36" t="s">
        <v>633</v>
      </c>
      <c r="P36" t="s">
        <v>633</v>
      </c>
      <c r="Q36">
        <v>1</v>
      </c>
      <c r="X36">
        <v>6.96</v>
      </c>
      <c r="Y36">
        <v>0</v>
      </c>
      <c r="Z36">
        <v>0.9</v>
      </c>
      <c r="AA36">
        <v>0</v>
      </c>
      <c r="AB36">
        <v>0</v>
      </c>
      <c r="AC36">
        <v>0</v>
      </c>
      <c r="AD36">
        <v>1</v>
      </c>
      <c r="AE36">
        <v>0</v>
      </c>
      <c r="AF36" t="s">
        <v>70</v>
      </c>
      <c r="AG36">
        <v>9.3542400000000008</v>
      </c>
      <c r="AH36">
        <v>2</v>
      </c>
      <c r="AI36">
        <v>76148323</v>
      </c>
      <c r="AJ36">
        <v>36</v>
      </c>
      <c r="AK36">
        <v>0</v>
      </c>
      <c r="AL36">
        <v>0</v>
      </c>
      <c r="AM36">
        <v>0</v>
      </c>
      <c r="AN36">
        <v>0</v>
      </c>
      <c r="AO36">
        <v>0</v>
      </c>
      <c r="AP36">
        <v>0</v>
      </c>
      <c r="AQ36">
        <v>0</v>
      </c>
      <c r="AR36">
        <v>0</v>
      </c>
    </row>
    <row r="37" spans="1:44" x14ac:dyDescent="0.2">
      <c r="A37">
        <f>ROW(Source!A42)</f>
        <v>42</v>
      </c>
      <c r="B37">
        <v>76148335</v>
      </c>
      <c r="C37">
        <v>76148319</v>
      </c>
      <c r="D37">
        <v>48975418</v>
      </c>
      <c r="E37">
        <v>1</v>
      </c>
      <c r="F37">
        <v>1</v>
      </c>
      <c r="G37">
        <v>1</v>
      </c>
      <c r="H37">
        <v>2</v>
      </c>
      <c r="I37" t="s">
        <v>670</v>
      </c>
      <c r="J37" t="s">
        <v>671</v>
      </c>
      <c r="K37" t="s">
        <v>672</v>
      </c>
      <c r="L37">
        <v>1368</v>
      </c>
      <c r="N37">
        <v>1011</v>
      </c>
      <c r="O37" t="s">
        <v>633</v>
      </c>
      <c r="P37" t="s">
        <v>633</v>
      </c>
      <c r="Q37">
        <v>1</v>
      </c>
      <c r="X37">
        <v>6.96</v>
      </c>
      <c r="Y37">
        <v>0</v>
      </c>
      <c r="Z37">
        <v>6.9</v>
      </c>
      <c r="AA37">
        <v>0</v>
      </c>
      <c r="AB37">
        <v>0</v>
      </c>
      <c r="AC37">
        <v>0</v>
      </c>
      <c r="AD37">
        <v>1</v>
      </c>
      <c r="AE37">
        <v>0</v>
      </c>
      <c r="AF37" t="s">
        <v>70</v>
      </c>
      <c r="AG37">
        <v>9.3542400000000008</v>
      </c>
      <c r="AH37">
        <v>2</v>
      </c>
      <c r="AI37">
        <v>76148324</v>
      </c>
      <c r="AJ37">
        <v>37</v>
      </c>
      <c r="AK37">
        <v>0</v>
      </c>
      <c r="AL37">
        <v>0</v>
      </c>
      <c r="AM37">
        <v>0</v>
      </c>
      <c r="AN37">
        <v>0</v>
      </c>
      <c r="AO37">
        <v>0</v>
      </c>
      <c r="AP37">
        <v>0</v>
      </c>
      <c r="AQ37">
        <v>0</v>
      </c>
      <c r="AR37">
        <v>0</v>
      </c>
    </row>
    <row r="38" spans="1:44" x14ac:dyDescent="0.2">
      <c r="A38">
        <f>ROW(Source!A42)</f>
        <v>42</v>
      </c>
      <c r="B38">
        <v>76148336</v>
      </c>
      <c r="C38">
        <v>76148319</v>
      </c>
      <c r="D38">
        <v>48975457</v>
      </c>
      <c r="E38">
        <v>1</v>
      </c>
      <c r="F38">
        <v>1</v>
      </c>
      <c r="G38">
        <v>1</v>
      </c>
      <c r="H38">
        <v>2</v>
      </c>
      <c r="I38" t="s">
        <v>673</v>
      </c>
      <c r="J38" t="s">
        <v>674</v>
      </c>
      <c r="K38" t="s">
        <v>675</v>
      </c>
      <c r="L38">
        <v>1368</v>
      </c>
      <c r="N38">
        <v>1011</v>
      </c>
      <c r="O38" t="s">
        <v>633</v>
      </c>
      <c r="P38" t="s">
        <v>633</v>
      </c>
      <c r="Q38">
        <v>1</v>
      </c>
      <c r="X38">
        <v>9.2799999999999994</v>
      </c>
      <c r="Y38">
        <v>0</v>
      </c>
      <c r="Z38">
        <v>142.69999999999999</v>
      </c>
      <c r="AA38">
        <v>13.5</v>
      </c>
      <c r="AB38">
        <v>0</v>
      </c>
      <c r="AC38">
        <v>0</v>
      </c>
      <c r="AD38">
        <v>1</v>
      </c>
      <c r="AE38">
        <v>0</v>
      </c>
      <c r="AF38" t="s">
        <v>70</v>
      </c>
      <c r="AG38">
        <v>12.47232</v>
      </c>
      <c r="AH38">
        <v>2</v>
      </c>
      <c r="AI38">
        <v>76148325</v>
      </c>
      <c r="AJ38">
        <v>38</v>
      </c>
      <c r="AK38">
        <v>0</v>
      </c>
      <c r="AL38">
        <v>0</v>
      </c>
      <c r="AM38">
        <v>0</v>
      </c>
      <c r="AN38">
        <v>0</v>
      </c>
      <c r="AO38">
        <v>0</v>
      </c>
      <c r="AP38">
        <v>0</v>
      </c>
      <c r="AQ38">
        <v>0</v>
      </c>
      <c r="AR38">
        <v>0</v>
      </c>
    </row>
    <row r="39" spans="1:44" x14ac:dyDescent="0.2">
      <c r="A39">
        <f>ROW(Source!A42)</f>
        <v>42</v>
      </c>
      <c r="B39">
        <v>76148337</v>
      </c>
      <c r="C39">
        <v>76148319</v>
      </c>
      <c r="D39">
        <v>48977174</v>
      </c>
      <c r="E39">
        <v>1</v>
      </c>
      <c r="F39">
        <v>1</v>
      </c>
      <c r="G39">
        <v>1</v>
      </c>
      <c r="H39">
        <v>2</v>
      </c>
      <c r="I39" t="s">
        <v>676</v>
      </c>
      <c r="J39" t="s">
        <v>677</v>
      </c>
      <c r="K39" t="s">
        <v>678</v>
      </c>
      <c r="L39">
        <v>1368</v>
      </c>
      <c r="N39">
        <v>1011</v>
      </c>
      <c r="O39" t="s">
        <v>633</v>
      </c>
      <c r="P39" t="s">
        <v>633</v>
      </c>
      <c r="Q39">
        <v>1</v>
      </c>
      <c r="X39">
        <v>0.2</v>
      </c>
      <c r="Y39">
        <v>0</v>
      </c>
      <c r="Z39">
        <v>87.17</v>
      </c>
      <c r="AA39">
        <v>11.6</v>
      </c>
      <c r="AB39">
        <v>0</v>
      </c>
      <c r="AC39">
        <v>0</v>
      </c>
      <c r="AD39">
        <v>1</v>
      </c>
      <c r="AE39">
        <v>0</v>
      </c>
      <c r="AF39" t="s">
        <v>70</v>
      </c>
      <c r="AG39">
        <v>0.26879999999999998</v>
      </c>
      <c r="AH39">
        <v>2</v>
      </c>
      <c r="AI39">
        <v>76148326</v>
      </c>
      <c r="AJ39">
        <v>39</v>
      </c>
      <c r="AK39">
        <v>0</v>
      </c>
      <c r="AL39">
        <v>0</v>
      </c>
      <c r="AM39">
        <v>0</v>
      </c>
      <c r="AN39">
        <v>0</v>
      </c>
      <c r="AO39">
        <v>0</v>
      </c>
      <c r="AP39">
        <v>0</v>
      </c>
      <c r="AQ39">
        <v>0</v>
      </c>
      <c r="AR39">
        <v>0</v>
      </c>
    </row>
    <row r="40" spans="1:44" x14ac:dyDescent="0.2">
      <c r="A40">
        <f>ROW(Source!A42)</f>
        <v>42</v>
      </c>
      <c r="B40">
        <v>76148338</v>
      </c>
      <c r="C40">
        <v>76148319</v>
      </c>
      <c r="D40">
        <v>48903634</v>
      </c>
      <c r="E40">
        <v>1</v>
      </c>
      <c r="F40">
        <v>1</v>
      </c>
      <c r="G40">
        <v>1</v>
      </c>
      <c r="H40">
        <v>3</v>
      </c>
      <c r="I40" t="s">
        <v>679</v>
      </c>
      <c r="J40" t="s">
        <v>680</v>
      </c>
      <c r="K40" t="s">
        <v>681</v>
      </c>
      <c r="L40">
        <v>1308</v>
      </c>
      <c r="N40">
        <v>1003</v>
      </c>
      <c r="O40" t="s">
        <v>345</v>
      </c>
      <c r="P40" t="s">
        <v>345</v>
      </c>
      <c r="Q40">
        <v>100</v>
      </c>
      <c r="X40">
        <v>2.4500000000000001E-2</v>
      </c>
      <c r="Y40">
        <v>120</v>
      </c>
      <c r="Z40">
        <v>0</v>
      </c>
      <c r="AA40">
        <v>0</v>
      </c>
      <c r="AB40">
        <v>0</v>
      </c>
      <c r="AC40">
        <v>0</v>
      </c>
      <c r="AD40">
        <v>1</v>
      </c>
      <c r="AE40">
        <v>0</v>
      </c>
      <c r="AF40" t="s">
        <v>69</v>
      </c>
      <c r="AG40">
        <v>0</v>
      </c>
      <c r="AH40">
        <v>2</v>
      </c>
      <c r="AI40">
        <v>76148327</v>
      </c>
      <c r="AJ40">
        <v>40</v>
      </c>
      <c r="AK40">
        <v>0</v>
      </c>
      <c r="AL40">
        <v>0</v>
      </c>
      <c r="AM40">
        <v>0</v>
      </c>
      <c r="AN40">
        <v>0</v>
      </c>
      <c r="AO40">
        <v>0</v>
      </c>
      <c r="AP40">
        <v>0</v>
      </c>
      <c r="AQ40">
        <v>0</v>
      </c>
      <c r="AR40">
        <v>0</v>
      </c>
    </row>
    <row r="41" spans="1:44" x14ac:dyDescent="0.2">
      <c r="A41">
        <f>ROW(Source!A42)</f>
        <v>42</v>
      </c>
      <c r="B41">
        <v>76148339</v>
      </c>
      <c r="C41">
        <v>76148319</v>
      </c>
      <c r="D41">
        <v>48915251</v>
      </c>
      <c r="E41">
        <v>1</v>
      </c>
      <c r="F41">
        <v>1</v>
      </c>
      <c r="G41">
        <v>1</v>
      </c>
      <c r="H41">
        <v>3</v>
      </c>
      <c r="I41" t="s">
        <v>682</v>
      </c>
      <c r="J41" t="s">
        <v>683</v>
      </c>
      <c r="K41" t="s">
        <v>684</v>
      </c>
      <c r="L41">
        <v>1348</v>
      </c>
      <c r="N41">
        <v>1009</v>
      </c>
      <c r="O41" t="s">
        <v>362</v>
      </c>
      <c r="P41" t="s">
        <v>362</v>
      </c>
      <c r="Q41">
        <v>1000</v>
      </c>
      <c r="X41">
        <v>2.8800000000000002E-3</v>
      </c>
      <c r="Y41">
        <v>7826.9</v>
      </c>
      <c r="Z41">
        <v>0</v>
      </c>
      <c r="AA41">
        <v>0</v>
      </c>
      <c r="AB41">
        <v>0</v>
      </c>
      <c r="AC41">
        <v>0</v>
      </c>
      <c r="AD41">
        <v>1</v>
      </c>
      <c r="AE41">
        <v>0</v>
      </c>
      <c r="AF41" t="s">
        <v>69</v>
      </c>
      <c r="AG41">
        <v>0</v>
      </c>
      <c r="AH41">
        <v>2</v>
      </c>
      <c r="AI41">
        <v>76148328</v>
      </c>
      <c r="AJ41">
        <v>41</v>
      </c>
      <c r="AK41">
        <v>0</v>
      </c>
      <c r="AL41">
        <v>0</v>
      </c>
      <c r="AM41">
        <v>0</v>
      </c>
      <c r="AN41">
        <v>0</v>
      </c>
      <c r="AO41">
        <v>0</v>
      </c>
      <c r="AP41">
        <v>0</v>
      </c>
      <c r="AQ41">
        <v>0</v>
      </c>
      <c r="AR41">
        <v>0</v>
      </c>
    </row>
    <row r="42" spans="1:44" x14ac:dyDescent="0.2">
      <c r="A42">
        <f>ROW(Source!A42)</f>
        <v>42</v>
      </c>
      <c r="B42">
        <v>76148340</v>
      </c>
      <c r="C42">
        <v>76148319</v>
      </c>
      <c r="D42">
        <v>48958748</v>
      </c>
      <c r="E42">
        <v>1</v>
      </c>
      <c r="F42">
        <v>1</v>
      </c>
      <c r="G42">
        <v>1</v>
      </c>
      <c r="H42">
        <v>3</v>
      </c>
      <c r="I42" t="s">
        <v>685</v>
      </c>
      <c r="J42" t="s">
        <v>686</v>
      </c>
      <c r="K42" t="s">
        <v>687</v>
      </c>
      <c r="L42">
        <v>1346</v>
      </c>
      <c r="N42">
        <v>1009</v>
      </c>
      <c r="O42" t="s">
        <v>414</v>
      </c>
      <c r="P42" t="s">
        <v>414</v>
      </c>
      <c r="Q42">
        <v>1</v>
      </c>
      <c r="X42">
        <v>0.5</v>
      </c>
      <c r="Y42">
        <v>68.05</v>
      </c>
      <c r="Z42">
        <v>0</v>
      </c>
      <c r="AA42">
        <v>0</v>
      </c>
      <c r="AB42">
        <v>0</v>
      </c>
      <c r="AC42">
        <v>0</v>
      </c>
      <c r="AD42">
        <v>1</v>
      </c>
      <c r="AE42">
        <v>0</v>
      </c>
      <c r="AF42" t="s">
        <v>69</v>
      </c>
      <c r="AG42">
        <v>0</v>
      </c>
      <c r="AH42">
        <v>2</v>
      </c>
      <c r="AI42">
        <v>76148329</v>
      </c>
      <c r="AJ42">
        <v>42</v>
      </c>
      <c r="AK42">
        <v>0</v>
      </c>
      <c r="AL42">
        <v>0</v>
      </c>
      <c r="AM42">
        <v>0</v>
      </c>
      <c r="AN42">
        <v>0</v>
      </c>
      <c r="AO42">
        <v>0</v>
      </c>
      <c r="AP42">
        <v>0</v>
      </c>
      <c r="AQ42">
        <v>0</v>
      </c>
      <c r="AR42">
        <v>0</v>
      </c>
    </row>
    <row r="43" spans="1:44" x14ac:dyDescent="0.2">
      <c r="A43">
        <f>ROW(Source!A42)</f>
        <v>42</v>
      </c>
      <c r="B43">
        <v>76148341</v>
      </c>
      <c r="C43">
        <v>76148319</v>
      </c>
      <c r="D43">
        <v>48974791</v>
      </c>
      <c r="E43">
        <v>1</v>
      </c>
      <c r="F43">
        <v>1</v>
      </c>
      <c r="G43">
        <v>1</v>
      </c>
      <c r="H43">
        <v>3</v>
      </c>
      <c r="I43" t="s">
        <v>658</v>
      </c>
      <c r="J43" t="s">
        <v>659</v>
      </c>
      <c r="K43" t="s">
        <v>660</v>
      </c>
      <c r="L43">
        <v>1374</v>
      </c>
      <c r="N43">
        <v>1013</v>
      </c>
      <c r="O43" t="s">
        <v>661</v>
      </c>
      <c r="P43" t="s">
        <v>661</v>
      </c>
      <c r="Q43">
        <v>1</v>
      </c>
      <c r="X43">
        <v>5.88</v>
      </c>
      <c r="Y43">
        <v>1</v>
      </c>
      <c r="Z43">
        <v>0</v>
      </c>
      <c r="AA43">
        <v>0</v>
      </c>
      <c r="AB43">
        <v>0</v>
      </c>
      <c r="AC43">
        <v>0</v>
      </c>
      <c r="AD43">
        <v>1</v>
      </c>
      <c r="AE43">
        <v>0</v>
      </c>
      <c r="AF43" t="s">
        <v>69</v>
      </c>
      <c r="AG43">
        <v>0</v>
      </c>
      <c r="AH43">
        <v>2</v>
      </c>
      <c r="AI43">
        <v>76148330</v>
      </c>
      <c r="AJ43">
        <v>43</v>
      </c>
      <c r="AK43">
        <v>0</v>
      </c>
      <c r="AL43">
        <v>0</v>
      </c>
      <c r="AM43">
        <v>0</v>
      </c>
      <c r="AN43">
        <v>0</v>
      </c>
      <c r="AO43">
        <v>0</v>
      </c>
      <c r="AP43">
        <v>0</v>
      </c>
      <c r="AQ43">
        <v>0</v>
      </c>
      <c r="AR43">
        <v>0</v>
      </c>
    </row>
    <row r="44" spans="1:44" x14ac:dyDescent="0.2">
      <c r="A44">
        <f>ROW(Source!A43)</f>
        <v>43</v>
      </c>
      <c r="B44">
        <v>76148331</v>
      </c>
      <c r="C44">
        <v>76148319</v>
      </c>
      <c r="D44">
        <v>42326370</v>
      </c>
      <c r="E44">
        <v>1</v>
      </c>
      <c r="F44">
        <v>1</v>
      </c>
      <c r="G44">
        <v>1</v>
      </c>
      <c r="H44">
        <v>1</v>
      </c>
      <c r="I44" t="s">
        <v>662</v>
      </c>
      <c r="J44" t="s">
        <v>3</v>
      </c>
      <c r="K44" t="s">
        <v>663</v>
      </c>
      <c r="L44">
        <v>1369</v>
      </c>
      <c r="N44">
        <v>1013</v>
      </c>
      <c r="O44" t="s">
        <v>623</v>
      </c>
      <c r="P44" t="s">
        <v>623</v>
      </c>
      <c r="Q44">
        <v>1</v>
      </c>
      <c r="X44">
        <v>30.56</v>
      </c>
      <c r="Y44">
        <v>0</v>
      </c>
      <c r="Z44">
        <v>0</v>
      </c>
      <c r="AA44">
        <v>0</v>
      </c>
      <c r="AB44">
        <v>9.6199999999999992</v>
      </c>
      <c r="AC44">
        <v>0</v>
      </c>
      <c r="AD44">
        <v>1</v>
      </c>
      <c r="AE44">
        <v>1</v>
      </c>
      <c r="AF44" t="s">
        <v>70</v>
      </c>
      <c r="AG44">
        <v>41.07264</v>
      </c>
      <c r="AH44">
        <v>2</v>
      </c>
      <c r="AI44">
        <v>76148320</v>
      </c>
      <c r="AJ44">
        <v>44</v>
      </c>
      <c r="AK44">
        <v>0</v>
      </c>
      <c r="AL44">
        <v>0</v>
      </c>
      <c r="AM44">
        <v>0</v>
      </c>
      <c r="AN44">
        <v>0</v>
      </c>
      <c r="AO44">
        <v>0</v>
      </c>
      <c r="AP44">
        <v>0</v>
      </c>
      <c r="AQ44">
        <v>0</v>
      </c>
      <c r="AR44">
        <v>0</v>
      </c>
    </row>
    <row r="45" spans="1:44" x14ac:dyDescent="0.2">
      <c r="A45">
        <f>ROW(Source!A43)</f>
        <v>43</v>
      </c>
      <c r="B45">
        <v>76148332</v>
      </c>
      <c r="C45">
        <v>76148319</v>
      </c>
      <c r="D45">
        <v>121548</v>
      </c>
      <c r="E45">
        <v>1</v>
      </c>
      <c r="F45">
        <v>1</v>
      </c>
      <c r="G45">
        <v>1</v>
      </c>
      <c r="H45">
        <v>1</v>
      </c>
      <c r="I45" t="s">
        <v>30</v>
      </c>
      <c r="J45" t="s">
        <v>3</v>
      </c>
      <c r="K45" t="s">
        <v>628</v>
      </c>
      <c r="L45">
        <v>608254</v>
      </c>
      <c r="N45">
        <v>1013</v>
      </c>
      <c r="O45" t="s">
        <v>629</v>
      </c>
      <c r="P45" t="s">
        <v>629</v>
      </c>
      <c r="Q45">
        <v>1</v>
      </c>
      <c r="X45">
        <v>9.48</v>
      </c>
      <c r="Y45">
        <v>0</v>
      </c>
      <c r="Z45">
        <v>0</v>
      </c>
      <c r="AA45">
        <v>0</v>
      </c>
      <c r="AB45">
        <v>0</v>
      </c>
      <c r="AC45">
        <v>0</v>
      </c>
      <c r="AD45">
        <v>1</v>
      </c>
      <c r="AE45">
        <v>2</v>
      </c>
      <c r="AF45" t="s">
        <v>70</v>
      </c>
      <c r="AG45">
        <v>12.74112</v>
      </c>
      <c r="AH45">
        <v>2</v>
      </c>
      <c r="AI45">
        <v>76148321</v>
      </c>
      <c r="AJ45">
        <v>45</v>
      </c>
      <c r="AK45">
        <v>0</v>
      </c>
      <c r="AL45">
        <v>0</v>
      </c>
      <c r="AM45">
        <v>0</v>
      </c>
      <c r="AN45">
        <v>0</v>
      </c>
      <c r="AO45">
        <v>0</v>
      </c>
      <c r="AP45">
        <v>0</v>
      </c>
      <c r="AQ45">
        <v>0</v>
      </c>
      <c r="AR45">
        <v>0</v>
      </c>
    </row>
    <row r="46" spans="1:44" x14ac:dyDescent="0.2">
      <c r="A46">
        <f>ROW(Source!A43)</f>
        <v>43</v>
      </c>
      <c r="B46">
        <v>76148333</v>
      </c>
      <c r="C46">
        <v>76148319</v>
      </c>
      <c r="D46">
        <v>48975304</v>
      </c>
      <c r="E46">
        <v>1</v>
      </c>
      <c r="F46">
        <v>1</v>
      </c>
      <c r="G46">
        <v>1</v>
      </c>
      <c r="H46">
        <v>2</v>
      </c>
      <c r="I46" t="s">
        <v>664</v>
      </c>
      <c r="J46" t="s">
        <v>665</v>
      </c>
      <c r="K46" t="s">
        <v>666</v>
      </c>
      <c r="L46">
        <v>1368</v>
      </c>
      <c r="N46">
        <v>1011</v>
      </c>
      <c r="O46" t="s">
        <v>633</v>
      </c>
      <c r="P46" t="s">
        <v>633</v>
      </c>
      <c r="Q46">
        <v>1</v>
      </c>
      <c r="X46">
        <v>0.2</v>
      </c>
      <c r="Y46">
        <v>0</v>
      </c>
      <c r="Z46">
        <v>134.65</v>
      </c>
      <c r="AA46">
        <v>13.5</v>
      </c>
      <c r="AB46">
        <v>0</v>
      </c>
      <c r="AC46">
        <v>0</v>
      </c>
      <c r="AD46">
        <v>1</v>
      </c>
      <c r="AE46">
        <v>0</v>
      </c>
      <c r="AF46" t="s">
        <v>70</v>
      </c>
      <c r="AG46">
        <v>0.26879999999999998</v>
      </c>
      <c r="AH46">
        <v>2</v>
      </c>
      <c r="AI46">
        <v>76148322</v>
      </c>
      <c r="AJ46">
        <v>46</v>
      </c>
      <c r="AK46">
        <v>0</v>
      </c>
      <c r="AL46">
        <v>0</v>
      </c>
      <c r="AM46">
        <v>0</v>
      </c>
      <c r="AN46">
        <v>0</v>
      </c>
      <c r="AO46">
        <v>0</v>
      </c>
      <c r="AP46">
        <v>0</v>
      </c>
      <c r="AQ46">
        <v>0</v>
      </c>
      <c r="AR46">
        <v>0</v>
      </c>
    </row>
    <row r="47" spans="1:44" x14ac:dyDescent="0.2">
      <c r="A47">
        <f>ROW(Source!A43)</f>
        <v>43</v>
      </c>
      <c r="B47">
        <v>76148334</v>
      </c>
      <c r="C47">
        <v>76148319</v>
      </c>
      <c r="D47">
        <v>48975402</v>
      </c>
      <c r="E47">
        <v>1</v>
      </c>
      <c r="F47">
        <v>1</v>
      </c>
      <c r="G47">
        <v>1</v>
      </c>
      <c r="H47">
        <v>2</v>
      </c>
      <c r="I47" t="s">
        <v>667</v>
      </c>
      <c r="J47" t="s">
        <v>668</v>
      </c>
      <c r="K47" t="s">
        <v>669</v>
      </c>
      <c r="L47">
        <v>1368</v>
      </c>
      <c r="N47">
        <v>1011</v>
      </c>
      <c r="O47" t="s">
        <v>633</v>
      </c>
      <c r="P47" t="s">
        <v>633</v>
      </c>
      <c r="Q47">
        <v>1</v>
      </c>
      <c r="X47">
        <v>6.96</v>
      </c>
      <c r="Y47">
        <v>0</v>
      </c>
      <c r="Z47">
        <v>0.9</v>
      </c>
      <c r="AA47">
        <v>0</v>
      </c>
      <c r="AB47">
        <v>0</v>
      </c>
      <c r="AC47">
        <v>0</v>
      </c>
      <c r="AD47">
        <v>1</v>
      </c>
      <c r="AE47">
        <v>0</v>
      </c>
      <c r="AF47" t="s">
        <v>70</v>
      </c>
      <c r="AG47">
        <v>9.3542400000000008</v>
      </c>
      <c r="AH47">
        <v>2</v>
      </c>
      <c r="AI47">
        <v>76148323</v>
      </c>
      <c r="AJ47">
        <v>47</v>
      </c>
      <c r="AK47">
        <v>0</v>
      </c>
      <c r="AL47">
        <v>0</v>
      </c>
      <c r="AM47">
        <v>0</v>
      </c>
      <c r="AN47">
        <v>0</v>
      </c>
      <c r="AO47">
        <v>0</v>
      </c>
      <c r="AP47">
        <v>0</v>
      </c>
      <c r="AQ47">
        <v>0</v>
      </c>
      <c r="AR47">
        <v>0</v>
      </c>
    </row>
    <row r="48" spans="1:44" x14ac:dyDescent="0.2">
      <c r="A48">
        <f>ROW(Source!A43)</f>
        <v>43</v>
      </c>
      <c r="B48">
        <v>76148335</v>
      </c>
      <c r="C48">
        <v>76148319</v>
      </c>
      <c r="D48">
        <v>48975418</v>
      </c>
      <c r="E48">
        <v>1</v>
      </c>
      <c r="F48">
        <v>1</v>
      </c>
      <c r="G48">
        <v>1</v>
      </c>
      <c r="H48">
        <v>2</v>
      </c>
      <c r="I48" t="s">
        <v>670</v>
      </c>
      <c r="J48" t="s">
        <v>671</v>
      </c>
      <c r="K48" t="s">
        <v>672</v>
      </c>
      <c r="L48">
        <v>1368</v>
      </c>
      <c r="N48">
        <v>1011</v>
      </c>
      <c r="O48" t="s">
        <v>633</v>
      </c>
      <c r="P48" t="s">
        <v>633</v>
      </c>
      <c r="Q48">
        <v>1</v>
      </c>
      <c r="X48">
        <v>6.96</v>
      </c>
      <c r="Y48">
        <v>0</v>
      </c>
      <c r="Z48">
        <v>6.9</v>
      </c>
      <c r="AA48">
        <v>0</v>
      </c>
      <c r="AB48">
        <v>0</v>
      </c>
      <c r="AC48">
        <v>0</v>
      </c>
      <c r="AD48">
        <v>1</v>
      </c>
      <c r="AE48">
        <v>0</v>
      </c>
      <c r="AF48" t="s">
        <v>70</v>
      </c>
      <c r="AG48">
        <v>9.3542400000000008</v>
      </c>
      <c r="AH48">
        <v>2</v>
      </c>
      <c r="AI48">
        <v>76148324</v>
      </c>
      <c r="AJ48">
        <v>48</v>
      </c>
      <c r="AK48">
        <v>0</v>
      </c>
      <c r="AL48">
        <v>0</v>
      </c>
      <c r="AM48">
        <v>0</v>
      </c>
      <c r="AN48">
        <v>0</v>
      </c>
      <c r="AO48">
        <v>0</v>
      </c>
      <c r="AP48">
        <v>0</v>
      </c>
      <c r="AQ48">
        <v>0</v>
      </c>
      <c r="AR48">
        <v>0</v>
      </c>
    </row>
    <row r="49" spans="1:44" x14ac:dyDescent="0.2">
      <c r="A49">
        <f>ROW(Source!A43)</f>
        <v>43</v>
      </c>
      <c r="B49">
        <v>76148336</v>
      </c>
      <c r="C49">
        <v>76148319</v>
      </c>
      <c r="D49">
        <v>48975457</v>
      </c>
      <c r="E49">
        <v>1</v>
      </c>
      <c r="F49">
        <v>1</v>
      </c>
      <c r="G49">
        <v>1</v>
      </c>
      <c r="H49">
        <v>2</v>
      </c>
      <c r="I49" t="s">
        <v>673</v>
      </c>
      <c r="J49" t="s">
        <v>674</v>
      </c>
      <c r="K49" t="s">
        <v>675</v>
      </c>
      <c r="L49">
        <v>1368</v>
      </c>
      <c r="N49">
        <v>1011</v>
      </c>
      <c r="O49" t="s">
        <v>633</v>
      </c>
      <c r="P49" t="s">
        <v>633</v>
      </c>
      <c r="Q49">
        <v>1</v>
      </c>
      <c r="X49">
        <v>9.2799999999999994</v>
      </c>
      <c r="Y49">
        <v>0</v>
      </c>
      <c r="Z49">
        <v>142.69999999999999</v>
      </c>
      <c r="AA49">
        <v>13.5</v>
      </c>
      <c r="AB49">
        <v>0</v>
      </c>
      <c r="AC49">
        <v>0</v>
      </c>
      <c r="AD49">
        <v>1</v>
      </c>
      <c r="AE49">
        <v>0</v>
      </c>
      <c r="AF49" t="s">
        <v>70</v>
      </c>
      <c r="AG49">
        <v>12.47232</v>
      </c>
      <c r="AH49">
        <v>2</v>
      </c>
      <c r="AI49">
        <v>76148325</v>
      </c>
      <c r="AJ49">
        <v>49</v>
      </c>
      <c r="AK49">
        <v>0</v>
      </c>
      <c r="AL49">
        <v>0</v>
      </c>
      <c r="AM49">
        <v>0</v>
      </c>
      <c r="AN49">
        <v>0</v>
      </c>
      <c r="AO49">
        <v>0</v>
      </c>
      <c r="AP49">
        <v>0</v>
      </c>
      <c r="AQ49">
        <v>0</v>
      </c>
      <c r="AR49">
        <v>0</v>
      </c>
    </row>
    <row r="50" spans="1:44" x14ac:dyDescent="0.2">
      <c r="A50">
        <f>ROW(Source!A43)</f>
        <v>43</v>
      </c>
      <c r="B50">
        <v>76148337</v>
      </c>
      <c r="C50">
        <v>76148319</v>
      </c>
      <c r="D50">
        <v>48977174</v>
      </c>
      <c r="E50">
        <v>1</v>
      </c>
      <c r="F50">
        <v>1</v>
      </c>
      <c r="G50">
        <v>1</v>
      </c>
      <c r="H50">
        <v>2</v>
      </c>
      <c r="I50" t="s">
        <v>676</v>
      </c>
      <c r="J50" t="s">
        <v>677</v>
      </c>
      <c r="K50" t="s">
        <v>678</v>
      </c>
      <c r="L50">
        <v>1368</v>
      </c>
      <c r="N50">
        <v>1011</v>
      </c>
      <c r="O50" t="s">
        <v>633</v>
      </c>
      <c r="P50" t="s">
        <v>633</v>
      </c>
      <c r="Q50">
        <v>1</v>
      </c>
      <c r="X50">
        <v>0.2</v>
      </c>
      <c r="Y50">
        <v>0</v>
      </c>
      <c r="Z50">
        <v>87.17</v>
      </c>
      <c r="AA50">
        <v>11.6</v>
      </c>
      <c r="AB50">
        <v>0</v>
      </c>
      <c r="AC50">
        <v>0</v>
      </c>
      <c r="AD50">
        <v>1</v>
      </c>
      <c r="AE50">
        <v>0</v>
      </c>
      <c r="AF50" t="s">
        <v>70</v>
      </c>
      <c r="AG50">
        <v>0.26879999999999998</v>
      </c>
      <c r="AH50">
        <v>2</v>
      </c>
      <c r="AI50">
        <v>76148326</v>
      </c>
      <c r="AJ50">
        <v>50</v>
      </c>
      <c r="AK50">
        <v>0</v>
      </c>
      <c r="AL50">
        <v>0</v>
      </c>
      <c r="AM50">
        <v>0</v>
      </c>
      <c r="AN50">
        <v>0</v>
      </c>
      <c r="AO50">
        <v>0</v>
      </c>
      <c r="AP50">
        <v>0</v>
      </c>
      <c r="AQ50">
        <v>0</v>
      </c>
      <c r="AR50">
        <v>0</v>
      </c>
    </row>
    <row r="51" spans="1:44" x14ac:dyDescent="0.2">
      <c r="A51">
        <f>ROW(Source!A43)</f>
        <v>43</v>
      </c>
      <c r="B51">
        <v>76148338</v>
      </c>
      <c r="C51">
        <v>76148319</v>
      </c>
      <c r="D51">
        <v>48903634</v>
      </c>
      <c r="E51">
        <v>1</v>
      </c>
      <c r="F51">
        <v>1</v>
      </c>
      <c r="G51">
        <v>1</v>
      </c>
      <c r="H51">
        <v>3</v>
      </c>
      <c r="I51" t="s">
        <v>679</v>
      </c>
      <c r="J51" t="s">
        <v>680</v>
      </c>
      <c r="K51" t="s">
        <v>681</v>
      </c>
      <c r="L51">
        <v>1308</v>
      </c>
      <c r="N51">
        <v>1003</v>
      </c>
      <c r="O51" t="s">
        <v>345</v>
      </c>
      <c r="P51" t="s">
        <v>345</v>
      </c>
      <c r="Q51">
        <v>100</v>
      </c>
      <c r="X51">
        <v>2.4500000000000001E-2</v>
      </c>
      <c r="Y51">
        <v>120</v>
      </c>
      <c r="Z51">
        <v>0</v>
      </c>
      <c r="AA51">
        <v>0</v>
      </c>
      <c r="AB51">
        <v>0</v>
      </c>
      <c r="AC51">
        <v>0</v>
      </c>
      <c r="AD51">
        <v>1</v>
      </c>
      <c r="AE51">
        <v>0</v>
      </c>
      <c r="AF51" t="s">
        <v>69</v>
      </c>
      <c r="AG51">
        <v>0</v>
      </c>
      <c r="AH51">
        <v>2</v>
      </c>
      <c r="AI51">
        <v>76148327</v>
      </c>
      <c r="AJ51">
        <v>51</v>
      </c>
      <c r="AK51">
        <v>0</v>
      </c>
      <c r="AL51">
        <v>0</v>
      </c>
      <c r="AM51">
        <v>0</v>
      </c>
      <c r="AN51">
        <v>0</v>
      </c>
      <c r="AO51">
        <v>0</v>
      </c>
      <c r="AP51">
        <v>0</v>
      </c>
      <c r="AQ51">
        <v>0</v>
      </c>
      <c r="AR51">
        <v>0</v>
      </c>
    </row>
    <row r="52" spans="1:44" x14ac:dyDescent="0.2">
      <c r="A52">
        <f>ROW(Source!A43)</f>
        <v>43</v>
      </c>
      <c r="B52">
        <v>76148339</v>
      </c>
      <c r="C52">
        <v>76148319</v>
      </c>
      <c r="D52">
        <v>48915251</v>
      </c>
      <c r="E52">
        <v>1</v>
      </c>
      <c r="F52">
        <v>1</v>
      </c>
      <c r="G52">
        <v>1</v>
      </c>
      <c r="H52">
        <v>3</v>
      </c>
      <c r="I52" t="s">
        <v>682</v>
      </c>
      <c r="J52" t="s">
        <v>683</v>
      </c>
      <c r="K52" t="s">
        <v>684</v>
      </c>
      <c r="L52">
        <v>1348</v>
      </c>
      <c r="N52">
        <v>1009</v>
      </c>
      <c r="O52" t="s">
        <v>362</v>
      </c>
      <c r="P52" t="s">
        <v>362</v>
      </c>
      <c r="Q52">
        <v>1000</v>
      </c>
      <c r="X52">
        <v>2.8800000000000002E-3</v>
      </c>
      <c r="Y52">
        <v>7826.9</v>
      </c>
      <c r="Z52">
        <v>0</v>
      </c>
      <c r="AA52">
        <v>0</v>
      </c>
      <c r="AB52">
        <v>0</v>
      </c>
      <c r="AC52">
        <v>0</v>
      </c>
      <c r="AD52">
        <v>1</v>
      </c>
      <c r="AE52">
        <v>0</v>
      </c>
      <c r="AF52" t="s">
        <v>69</v>
      </c>
      <c r="AG52">
        <v>0</v>
      </c>
      <c r="AH52">
        <v>2</v>
      </c>
      <c r="AI52">
        <v>76148328</v>
      </c>
      <c r="AJ52">
        <v>52</v>
      </c>
      <c r="AK52">
        <v>0</v>
      </c>
      <c r="AL52">
        <v>0</v>
      </c>
      <c r="AM52">
        <v>0</v>
      </c>
      <c r="AN52">
        <v>0</v>
      </c>
      <c r="AO52">
        <v>0</v>
      </c>
      <c r="AP52">
        <v>0</v>
      </c>
      <c r="AQ52">
        <v>0</v>
      </c>
      <c r="AR52">
        <v>0</v>
      </c>
    </row>
    <row r="53" spans="1:44" x14ac:dyDescent="0.2">
      <c r="A53">
        <f>ROW(Source!A43)</f>
        <v>43</v>
      </c>
      <c r="B53">
        <v>76148340</v>
      </c>
      <c r="C53">
        <v>76148319</v>
      </c>
      <c r="D53">
        <v>48958748</v>
      </c>
      <c r="E53">
        <v>1</v>
      </c>
      <c r="F53">
        <v>1</v>
      </c>
      <c r="G53">
        <v>1</v>
      </c>
      <c r="H53">
        <v>3</v>
      </c>
      <c r="I53" t="s">
        <v>685</v>
      </c>
      <c r="J53" t="s">
        <v>686</v>
      </c>
      <c r="K53" t="s">
        <v>687</v>
      </c>
      <c r="L53">
        <v>1346</v>
      </c>
      <c r="N53">
        <v>1009</v>
      </c>
      <c r="O53" t="s">
        <v>414</v>
      </c>
      <c r="P53" t="s">
        <v>414</v>
      </c>
      <c r="Q53">
        <v>1</v>
      </c>
      <c r="X53">
        <v>0.5</v>
      </c>
      <c r="Y53">
        <v>68.05</v>
      </c>
      <c r="Z53">
        <v>0</v>
      </c>
      <c r="AA53">
        <v>0</v>
      </c>
      <c r="AB53">
        <v>0</v>
      </c>
      <c r="AC53">
        <v>0</v>
      </c>
      <c r="AD53">
        <v>1</v>
      </c>
      <c r="AE53">
        <v>0</v>
      </c>
      <c r="AF53" t="s">
        <v>69</v>
      </c>
      <c r="AG53">
        <v>0</v>
      </c>
      <c r="AH53">
        <v>2</v>
      </c>
      <c r="AI53">
        <v>76148329</v>
      </c>
      <c r="AJ53">
        <v>53</v>
      </c>
      <c r="AK53">
        <v>0</v>
      </c>
      <c r="AL53">
        <v>0</v>
      </c>
      <c r="AM53">
        <v>0</v>
      </c>
      <c r="AN53">
        <v>0</v>
      </c>
      <c r="AO53">
        <v>0</v>
      </c>
      <c r="AP53">
        <v>0</v>
      </c>
      <c r="AQ53">
        <v>0</v>
      </c>
      <c r="AR53">
        <v>0</v>
      </c>
    </row>
    <row r="54" spans="1:44" x14ac:dyDescent="0.2">
      <c r="A54">
        <f>ROW(Source!A43)</f>
        <v>43</v>
      </c>
      <c r="B54">
        <v>76148341</v>
      </c>
      <c r="C54">
        <v>76148319</v>
      </c>
      <c r="D54">
        <v>48974791</v>
      </c>
      <c r="E54">
        <v>1</v>
      </c>
      <c r="F54">
        <v>1</v>
      </c>
      <c r="G54">
        <v>1</v>
      </c>
      <c r="H54">
        <v>3</v>
      </c>
      <c r="I54" t="s">
        <v>658</v>
      </c>
      <c r="J54" t="s">
        <v>659</v>
      </c>
      <c r="K54" t="s">
        <v>660</v>
      </c>
      <c r="L54">
        <v>1374</v>
      </c>
      <c r="N54">
        <v>1013</v>
      </c>
      <c r="O54" t="s">
        <v>661</v>
      </c>
      <c r="P54" t="s">
        <v>661</v>
      </c>
      <c r="Q54">
        <v>1</v>
      </c>
      <c r="X54">
        <v>5.88</v>
      </c>
      <c r="Y54">
        <v>1</v>
      </c>
      <c r="Z54">
        <v>0</v>
      </c>
      <c r="AA54">
        <v>0</v>
      </c>
      <c r="AB54">
        <v>0</v>
      </c>
      <c r="AC54">
        <v>0</v>
      </c>
      <c r="AD54">
        <v>1</v>
      </c>
      <c r="AE54">
        <v>0</v>
      </c>
      <c r="AF54" t="s">
        <v>69</v>
      </c>
      <c r="AG54">
        <v>0</v>
      </c>
      <c r="AH54">
        <v>2</v>
      </c>
      <c r="AI54">
        <v>76148330</v>
      </c>
      <c r="AJ54">
        <v>54</v>
      </c>
      <c r="AK54">
        <v>0</v>
      </c>
      <c r="AL54">
        <v>0</v>
      </c>
      <c r="AM54">
        <v>0</v>
      </c>
      <c r="AN54">
        <v>0</v>
      </c>
      <c r="AO54">
        <v>0</v>
      </c>
      <c r="AP54">
        <v>0</v>
      </c>
      <c r="AQ54">
        <v>0</v>
      </c>
      <c r="AR54">
        <v>0</v>
      </c>
    </row>
    <row r="55" spans="1:44" x14ac:dyDescent="0.2">
      <c r="A55">
        <f>ROW(Source!A44)</f>
        <v>44</v>
      </c>
      <c r="B55">
        <v>76148354</v>
      </c>
      <c r="C55">
        <v>76148342</v>
      </c>
      <c r="D55">
        <v>42326370</v>
      </c>
      <c r="E55">
        <v>1</v>
      </c>
      <c r="F55">
        <v>1</v>
      </c>
      <c r="G55">
        <v>1</v>
      </c>
      <c r="H55">
        <v>1</v>
      </c>
      <c r="I55" t="s">
        <v>662</v>
      </c>
      <c r="J55" t="s">
        <v>3</v>
      </c>
      <c r="K55" t="s">
        <v>663</v>
      </c>
      <c r="L55">
        <v>1369</v>
      </c>
      <c r="N55">
        <v>1013</v>
      </c>
      <c r="O55" t="s">
        <v>623</v>
      </c>
      <c r="P55" t="s">
        <v>623</v>
      </c>
      <c r="Q55">
        <v>1</v>
      </c>
      <c r="X55">
        <v>30.56</v>
      </c>
      <c r="Y55">
        <v>0</v>
      </c>
      <c r="Z55">
        <v>0</v>
      </c>
      <c r="AA55">
        <v>0</v>
      </c>
      <c r="AB55">
        <v>9.6199999999999992</v>
      </c>
      <c r="AC55">
        <v>0</v>
      </c>
      <c r="AD55">
        <v>1</v>
      </c>
      <c r="AE55">
        <v>1</v>
      </c>
      <c r="AF55" t="s">
        <v>75</v>
      </c>
      <c r="AG55">
        <v>58.675199999999997</v>
      </c>
      <c r="AH55">
        <v>2</v>
      </c>
      <c r="AI55">
        <v>76148343</v>
      </c>
      <c r="AJ55">
        <v>55</v>
      </c>
      <c r="AK55">
        <v>0</v>
      </c>
      <c r="AL55">
        <v>0</v>
      </c>
      <c r="AM55">
        <v>0</v>
      </c>
      <c r="AN55">
        <v>0</v>
      </c>
      <c r="AO55">
        <v>0</v>
      </c>
      <c r="AP55">
        <v>0</v>
      </c>
      <c r="AQ55">
        <v>0</v>
      </c>
      <c r="AR55">
        <v>0</v>
      </c>
    </row>
    <row r="56" spans="1:44" x14ac:dyDescent="0.2">
      <c r="A56">
        <f>ROW(Source!A44)</f>
        <v>44</v>
      </c>
      <c r="B56">
        <v>76148355</v>
      </c>
      <c r="C56">
        <v>76148342</v>
      </c>
      <c r="D56">
        <v>121548</v>
      </c>
      <c r="E56">
        <v>1</v>
      </c>
      <c r="F56">
        <v>1</v>
      </c>
      <c r="G56">
        <v>1</v>
      </c>
      <c r="H56">
        <v>1</v>
      </c>
      <c r="I56" t="s">
        <v>30</v>
      </c>
      <c r="J56" t="s">
        <v>3</v>
      </c>
      <c r="K56" t="s">
        <v>628</v>
      </c>
      <c r="L56">
        <v>608254</v>
      </c>
      <c r="N56">
        <v>1013</v>
      </c>
      <c r="O56" t="s">
        <v>629</v>
      </c>
      <c r="P56" t="s">
        <v>629</v>
      </c>
      <c r="Q56">
        <v>1</v>
      </c>
      <c r="X56">
        <v>9.48</v>
      </c>
      <c r="Y56">
        <v>0</v>
      </c>
      <c r="Z56">
        <v>0</v>
      </c>
      <c r="AA56">
        <v>0</v>
      </c>
      <c r="AB56">
        <v>0</v>
      </c>
      <c r="AC56">
        <v>0</v>
      </c>
      <c r="AD56">
        <v>1</v>
      </c>
      <c r="AE56">
        <v>2</v>
      </c>
      <c r="AF56" t="s">
        <v>75</v>
      </c>
      <c r="AG56">
        <v>18.201599999999999</v>
      </c>
      <c r="AH56">
        <v>2</v>
      </c>
      <c r="AI56">
        <v>76148344</v>
      </c>
      <c r="AJ56">
        <v>56</v>
      </c>
      <c r="AK56">
        <v>0</v>
      </c>
      <c r="AL56">
        <v>0</v>
      </c>
      <c r="AM56">
        <v>0</v>
      </c>
      <c r="AN56">
        <v>0</v>
      </c>
      <c r="AO56">
        <v>0</v>
      </c>
      <c r="AP56">
        <v>0</v>
      </c>
      <c r="AQ56">
        <v>0</v>
      </c>
      <c r="AR56">
        <v>0</v>
      </c>
    </row>
    <row r="57" spans="1:44" x14ac:dyDescent="0.2">
      <c r="A57">
        <f>ROW(Source!A44)</f>
        <v>44</v>
      </c>
      <c r="B57">
        <v>76148356</v>
      </c>
      <c r="C57">
        <v>76148342</v>
      </c>
      <c r="D57">
        <v>48975304</v>
      </c>
      <c r="E57">
        <v>1</v>
      </c>
      <c r="F57">
        <v>1</v>
      </c>
      <c r="G57">
        <v>1</v>
      </c>
      <c r="H57">
        <v>2</v>
      </c>
      <c r="I57" t="s">
        <v>664</v>
      </c>
      <c r="J57" t="s">
        <v>665</v>
      </c>
      <c r="K57" t="s">
        <v>666</v>
      </c>
      <c r="L57">
        <v>1368</v>
      </c>
      <c r="N57">
        <v>1011</v>
      </c>
      <c r="O57" t="s">
        <v>633</v>
      </c>
      <c r="P57" t="s">
        <v>633</v>
      </c>
      <c r="Q57">
        <v>1</v>
      </c>
      <c r="X57">
        <v>0.2</v>
      </c>
      <c r="Y57">
        <v>0</v>
      </c>
      <c r="Z57">
        <v>134.65</v>
      </c>
      <c r="AA57">
        <v>13.5</v>
      </c>
      <c r="AB57">
        <v>0</v>
      </c>
      <c r="AC57">
        <v>0</v>
      </c>
      <c r="AD57">
        <v>1</v>
      </c>
      <c r="AE57">
        <v>0</v>
      </c>
      <c r="AF57" t="s">
        <v>75</v>
      </c>
      <c r="AG57">
        <v>0.38400000000000001</v>
      </c>
      <c r="AH57">
        <v>2</v>
      </c>
      <c r="AI57">
        <v>76148345</v>
      </c>
      <c r="AJ57">
        <v>57</v>
      </c>
      <c r="AK57">
        <v>0</v>
      </c>
      <c r="AL57">
        <v>0</v>
      </c>
      <c r="AM57">
        <v>0</v>
      </c>
      <c r="AN57">
        <v>0</v>
      </c>
      <c r="AO57">
        <v>0</v>
      </c>
      <c r="AP57">
        <v>0</v>
      </c>
      <c r="AQ57">
        <v>0</v>
      </c>
      <c r="AR57">
        <v>0</v>
      </c>
    </row>
    <row r="58" spans="1:44" x14ac:dyDescent="0.2">
      <c r="A58">
        <f>ROW(Source!A44)</f>
        <v>44</v>
      </c>
      <c r="B58">
        <v>76148357</v>
      </c>
      <c r="C58">
        <v>76148342</v>
      </c>
      <c r="D58">
        <v>48975402</v>
      </c>
      <c r="E58">
        <v>1</v>
      </c>
      <c r="F58">
        <v>1</v>
      </c>
      <c r="G58">
        <v>1</v>
      </c>
      <c r="H58">
        <v>2</v>
      </c>
      <c r="I58" t="s">
        <v>667</v>
      </c>
      <c r="J58" t="s">
        <v>668</v>
      </c>
      <c r="K58" t="s">
        <v>669</v>
      </c>
      <c r="L58">
        <v>1368</v>
      </c>
      <c r="N58">
        <v>1011</v>
      </c>
      <c r="O58" t="s">
        <v>633</v>
      </c>
      <c r="P58" t="s">
        <v>633</v>
      </c>
      <c r="Q58">
        <v>1</v>
      </c>
      <c r="X58">
        <v>6.96</v>
      </c>
      <c r="Y58">
        <v>0</v>
      </c>
      <c r="Z58">
        <v>0.9</v>
      </c>
      <c r="AA58">
        <v>0</v>
      </c>
      <c r="AB58">
        <v>0</v>
      </c>
      <c r="AC58">
        <v>0</v>
      </c>
      <c r="AD58">
        <v>1</v>
      </c>
      <c r="AE58">
        <v>0</v>
      </c>
      <c r="AF58" t="s">
        <v>75</v>
      </c>
      <c r="AG58">
        <v>13.363200000000001</v>
      </c>
      <c r="AH58">
        <v>2</v>
      </c>
      <c r="AI58">
        <v>76148346</v>
      </c>
      <c r="AJ58">
        <v>58</v>
      </c>
      <c r="AK58">
        <v>0</v>
      </c>
      <c r="AL58">
        <v>0</v>
      </c>
      <c r="AM58">
        <v>0</v>
      </c>
      <c r="AN58">
        <v>0</v>
      </c>
      <c r="AO58">
        <v>0</v>
      </c>
      <c r="AP58">
        <v>0</v>
      </c>
      <c r="AQ58">
        <v>0</v>
      </c>
      <c r="AR58">
        <v>0</v>
      </c>
    </row>
    <row r="59" spans="1:44" x14ac:dyDescent="0.2">
      <c r="A59">
        <f>ROW(Source!A44)</f>
        <v>44</v>
      </c>
      <c r="B59">
        <v>76148358</v>
      </c>
      <c r="C59">
        <v>76148342</v>
      </c>
      <c r="D59">
        <v>48975418</v>
      </c>
      <c r="E59">
        <v>1</v>
      </c>
      <c r="F59">
        <v>1</v>
      </c>
      <c r="G59">
        <v>1</v>
      </c>
      <c r="H59">
        <v>2</v>
      </c>
      <c r="I59" t="s">
        <v>670</v>
      </c>
      <c r="J59" t="s">
        <v>671</v>
      </c>
      <c r="K59" t="s">
        <v>672</v>
      </c>
      <c r="L59">
        <v>1368</v>
      </c>
      <c r="N59">
        <v>1011</v>
      </c>
      <c r="O59" t="s">
        <v>633</v>
      </c>
      <c r="P59" t="s">
        <v>633</v>
      </c>
      <c r="Q59">
        <v>1</v>
      </c>
      <c r="X59">
        <v>6.96</v>
      </c>
      <c r="Y59">
        <v>0</v>
      </c>
      <c r="Z59">
        <v>6.9</v>
      </c>
      <c r="AA59">
        <v>0</v>
      </c>
      <c r="AB59">
        <v>0</v>
      </c>
      <c r="AC59">
        <v>0</v>
      </c>
      <c r="AD59">
        <v>1</v>
      </c>
      <c r="AE59">
        <v>0</v>
      </c>
      <c r="AF59" t="s">
        <v>75</v>
      </c>
      <c r="AG59">
        <v>13.363200000000001</v>
      </c>
      <c r="AH59">
        <v>2</v>
      </c>
      <c r="AI59">
        <v>76148347</v>
      </c>
      <c r="AJ59">
        <v>59</v>
      </c>
      <c r="AK59">
        <v>0</v>
      </c>
      <c r="AL59">
        <v>0</v>
      </c>
      <c r="AM59">
        <v>0</v>
      </c>
      <c r="AN59">
        <v>0</v>
      </c>
      <c r="AO59">
        <v>0</v>
      </c>
      <c r="AP59">
        <v>0</v>
      </c>
      <c r="AQ59">
        <v>0</v>
      </c>
      <c r="AR59">
        <v>0</v>
      </c>
    </row>
    <row r="60" spans="1:44" x14ac:dyDescent="0.2">
      <c r="A60">
        <f>ROW(Source!A44)</f>
        <v>44</v>
      </c>
      <c r="B60">
        <v>76148359</v>
      </c>
      <c r="C60">
        <v>76148342</v>
      </c>
      <c r="D60">
        <v>48975457</v>
      </c>
      <c r="E60">
        <v>1</v>
      </c>
      <c r="F60">
        <v>1</v>
      </c>
      <c r="G60">
        <v>1</v>
      </c>
      <c r="H60">
        <v>2</v>
      </c>
      <c r="I60" t="s">
        <v>673</v>
      </c>
      <c r="J60" t="s">
        <v>674</v>
      </c>
      <c r="K60" t="s">
        <v>675</v>
      </c>
      <c r="L60">
        <v>1368</v>
      </c>
      <c r="N60">
        <v>1011</v>
      </c>
      <c r="O60" t="s">
        <v>633</v>
      </c>
      <c r="P60" t="s">
        <v>633</v>
      </c>
      <c r="Q60">
        <v>1</v>
      </c>
      <c r="X60">
        <v>9.2799999999999994</v>
      </c>
      <c r="Y60">
        <v>0</v>
      </c>
      <c r="Z60">
        <v>142.69999999999999</v>
      </c>
      <c r="AA60">
        <v>13.5</v>
      </c>
      <c r="AB60">
        <v>0</v>
      </c>
      <c r="AC60">
        <v>0</v>
      </c>
      <c r="AD60">
        <v>1</v>
      </c>
      <c r="AE60">
        <v>0</v>
      </c>
      <c r="AF60" t="s">
        <v>75</v>
      </c>
      <c r="AG60">
        <v>17.817599999999999</v>
      </c>
      <c r="AH60">
        <v>2</v>
      </c>
      <c r="AI60">
        <v>76148348</v>
      </c>
      <c r="AJ60">
        <v>60</v>
      </c>
      <c r="AK60">
        <v>0</v>
      </c>
      <c r="AL60">
        <v>0</v>
      </c>
      <c r="AM60">
        <v>0</v>
      </c>
      <c r="AN60">
        <v>0</v>
      </c>
      <c r="AO60">
        <v>0</v>
      </c>
      <c r="AP60">
        <v>0</v>
      </c>
      <c r="AQ60">
        <v>0</v>
      </c>
      <c r="AR60">
        <v>0</v>
      </c>
    </row>
    <row r="61" spans="1:44" x14ac:dyDescent="0.2">
      <c r="A61">
        <f>ROW(Source!A44)</f>
        <v>44</v>
      </c>
      <c r="B61">
        <v>76148360</v>
      </c>
      <c r="C61">
        <v>76148342</v>
      </c>
      <c r="D61">
        <v>48977174</v>
      </c>
      <c r="E61">
        <v>1</v>
      </c>
      <c r="F61">
        <v>1</v>
      </c>
      <c r="G61">
        <v>1</v>
      </c>
      <c r="H61">
        <v>2</v>
      </c>
      <c r="I61" t="s">
        <v>676</v>
      </c>
      <c r="J61" t="s">
        <v>677</v>
      </c>
      <c r="K61" t="s">
        <v>678</v>
      </c>
      <c r="L61">
        <v>1368</v>
      </c>
      <c r="N61">
        <v>1011</v>
      </c>
      <c r="O61" t="s">
        <v>633</v>
      </c>
      <c r="P61" t="s">
        <v>633</v>
      </c>
      <c r="Q61">
        <v>1</v>
      </c>
      <c r="X61">
        <v>0.2</v>
      </c>
      <c r="Y61">
        <v>0</v>
      </c>
      <c r="Z61">
        <v>87.17</v>
      </c>
      <c r="AA61">
        <v>11.6</v>
      </c>
      <c r="AB61">
        <v>0</v>
      </c>
      <c r="AC61">
        <v>0</v>
      </c>
      <c r="AD61">
        <v>1</v>
      </c>
      <c r="AE61">
        <v>0</v>
      </c>
      <c r="AF61" t="s">
        <v>75</v>
      </c>
      <c r="AG61">
        <v>0.38400000000000001</v>
      </c>
      <c r="AH61">
        <v>2</v>
      </c>
      <c r="AI61">
        <v>76148349</v>
      </c>
      <c r="AJ61">
        <v>61</v>
      </c>
      <c r="AK61">
        <v>0</v>
      </c>
      <c r="AL61">
        <v>0</v>
      </c>
      <c r="AM61">
        <v>0</v>
      </c>
      <c r="AN61">
        <v>0</v>
      </c>
      <c r="AO61">
        <v>0</v>
      </c>
      <c r="AP61">
        <v>0</v>
      </c>
      <c r="AQ61">
        <v>0</v>
      </c>
      <c r="AR61">
        <v>0</v>
      </c>
    </row>
    <row r="62" spans="1:44" x14ac:dyDescent="0.2">
      <c r="A62">
        <f>ROW(Source!A44)</f>
        <v>44</v>
      </c>
      <c r="B62">
        <v>76148361</v>
      </c>
      <c r="C62">
        <v>76148342</v>
      </c>
      <c r="D62">
        <v>48903634</v>
      </c>
      <c r="E62">
        <v>1</v>
      </c>
      <c r="F62">
        <v>1</v>
      </c>
      <c r="G62">
        <v>1</v>
      </c>
      <c r="H62">
        <v>3</v>
      </c>
      <c r="I62" t="s">
        <v>679</v>
      </c>
      <c r="J62" t="s">
        <v>680</v>
      </c>
      <c r="K62" t="s">
        <v>681</v>
      </c>
      <c r="L62">
        <v>1308</v>
      </c>
      <c r="N62">
        <v>1003</v>
      </c>
      <c r="O62" t="s">
        <v>345</v>
      </c>
      <c r="P62" t="s">
        <v>345</v>
      </c>
      <c r="Q62">
        <v>100</v>
      </c>
      <c r="X62">
        <v>2.4500000000000001E-2</v>
      </c>
      <c r="Y62">
        <v>120</v>
      </c>
      <c r="Z62">
        <v>0</v>
      </c>
      <c r="AA62">
        <v>0</v>
      </c>
      <c r="AB62">
        <v>0</v>
      </c>
      <c r="AC62">
        <v>0</v>
      </c>
      <c r="AD62">
        <v>1</v>
      </c>
      <c r="AE62">
        <v>0</v>
      </c>
      <c r="AF62" t="s">
        <v>3</v>
      </c>
      <c r="AG62">
        <v>2.4500000000000001E-2</v>
      </c>
      <c r="AH62">
        <v>2</v>
      </c>
      <c r="AI62">
        <v>76148350</v>
      </c>
      <c r="AJ62">
        <v>62</v>
      </c>
      <c r="AK62">
        <v>0</v>
      </c>
      <c r="AL62">
        <v>0</v>
      </c>
      <c r="AM62">
        <v>0</v>
      </c>
      <c r="AN62">
        <v>0</v>
      </c>
      <c r="AO62">
        <v>0</v>
      </c>
      <c r="AP62">
        <v>0</v>
      </c>
      <c r="AQ62">
        <v>0</v>
      </c>
      <c r="AR62">
        <v>0</v>
      </c>
    </row>
    <row r="63" spans="1:44" x14ac:dyDescent="0.2">
      <c r="A63">
        <f>ROW(Source!A44)</f>
        <v>44</v>
      </c>
      <c r="B63">
        <v>76148362</v>
      </c>
      <c r="C63">
        <v>76148342</v>
      </c>
      <c r="D63">
        <v>48915251</v>
      </c>
      <c r="E63">
        <v>1</v>
      </c>
      <c r="F63">
        <v>1</v>
      </c>
      <c r="G63">
        <v>1</v>
      </c>
      <c r="H63">
        <v>3</v>
      </c>
      <c r="I63" t="s">
        <v>682</v>
      </c>
      <c r="J63" t="s">
        <v>683</v>
      </c>
      <c r="K63" t="s">
        <v>684</v>
      </c>
      <c r="L63">
        <v>1348</v>
      </c>
      <c r="N63">
        <v>1009</v>
      </c>
      <c r="O63" t="s">
        <v>362</v>
      </c>
      <c r="P63" t="s">
        <v>362</v>
      </c>
      <c r="Q63">
        <v>1000</v>
      </c>
      <c r="X63">
        <v>2.8800000000000002E-3</v>
      </c>
      <c r="Y63">
        <v>7826.9</v>
      </c>
      <c r="Z63">
        <v>0</v>
      </c>
      <c r="AA63">
        <v>0</v>
      </c>
      <c r="AB63">
        <v>0</v>
      </c>
      <c r="AC63">
        <v>0</v>
      </c>
      <c r="AD63">
        <v>1</v>
      </c>
      <c r="AE63">
        <v>0</v>
      </c>
      <c r="AF63" t="s">
        <v>3</v>
      </c>
      <c r="AG63">
        <v>2.8800000000000002E-3</v>
      </c>
      <c r="AH63">
        <v>2</v>
      </c>
      <c r="AI63">
        <v>76148351</v>
      </c>
      <c r="AJ63">
        <v>63</v>
      </c>
      <c r="AK63">
        <v>0</v>
      </c>
      <c r="AL63">
        <v>0</v>
      </c>
      <c r="AM63">
        <v>0</v>
      </c>
      <c r="AN63">
        <v>0</v>
      </c>
      <c r="AO63">
        <v>0</v>
      </c>
      <c r="AP63">
        <v>0</v>
      </c>
      <c r="AQ63">
        <v>0</v>
      </c>
      <c r="AR63">
        <v>0</v>
      </c>
    </row>
    <row r="64" spans="1:44" x14ac:dyDescent="0.2">
      <c r="A64">
        <f>ROW(Source!A44)</f>
        <v>44</v>
      </c>
      <c r="B64">
        <v>76148363</v>
      </c>
      <c r="C64">
        <v>76148342</v>
      </c>
      <c r="D64">
        <v>48958748</v>
      </c>
      <c r="E64">
        <v>1</v>
      </c>
      <c r="F64">
        <v>1</v>
      </c>
      <c r="G64">
        <v>1</v>
      </c>
      <c r="H64">
        <v>3</v>
      </c>
      <c r="I64" t="s">
        <v>685</v>
      </c>
      <c r="J64" t="s">
        <v>686</v>
      </c>
      <c r="K64" t="s">
        <v>687</v>
      </c>
      <c r="L64">
        <v>1346</v>
      </c>
      <c r="N64">
        <v>1009</v>
      </c>
      <c r="O64" t="s">
        <v>414</v>
      </c>
      <c r="P64" t="s">
        <v>414</v>
      </c>
      <c r="Q64">
        <v>1</v>
      </c>
      <c r="X64">
        <v>0.5</v>
      </c>
      <c r="Y64">
        <v>68.05</v>
      </c>
      <c r="Z64">
        <v>0</v>
      </c>
      <c r="AA64">
        <v>0</v>
      </c>
      <c r="AB64">
        <v>0</v>
      </c>
      <c r="AC64">
        <v>0</v>
      </c>
      <c r="AD64">
        <v>1</v>
      </c>
      <c r="AE64">
        <v>0</v>
      </c>
      <c r="AF64" t="s">
        <v>3</v>
      </c>
      <c r="AG64">
        <v>0.5</v>
      </c>
      <c r="AH64">
        <v>2</v>
      </c>
      <c r="AI64">
        <v>76148352</v>
      </c>
      <c r="AJ64">
        <v>64</v>
      </c>
      <c r="AK64">
        <v>0</v>
      </c>
      <c r="AL64">
        <v>0</v>
      </c>
      <c r="AM64">
        <v>0</v>
      </c>
      <c r="AN64">
        <v>0</v>
      </c>
      <c r="AO64">
        <v>0</v>
      </c>
      <c r="AP64">
        <v>0</v>
      </c>
      <c r="AQ64">
        <v>0</v>
      </c>
      <c r="AR64">
        <v>0</v>
      </c>
    </row>
    <row r="65" spans="1:44" x14ac:dyDescent="0.2">
      <c r="A65">
        <f>ROW(Source!A44)</f>
        <v>44</v>
      </c>
      <c r="B65">
        <v>76148364</v>
      </c>
      <c r="C65">
        <v>76148342</v>
      </c>
      <c r="D65">
        <v>48974791</v>
      </c>
      <c r="E65">
        <v>1</v>
      </c>
      <c r="F65">
        <v>1</v>
      </c>
      <c r="G65">
        <v>1</v>
      </c>
      <c r="H65">
        <v>3</v>
      </c>
      <c r="I65" t="s">
        <v>658</v>
      </c>
      <c r="J65" t="s">
        <v>659</v>
      </c>
      <c r="K65" t="s">
        <v>660</v>
      </c>
      <c r="L65">
        <v>1374</v>
      </c>
      <c r="N65">
        <v>1013</v>
      </c>
      <c r="O65" t="s">
        <v>661</v>
      </c>
      <c r="P65" t="s">
        <v>661</v>
      </c>
      <c r="Q65">
        <v>1</v>
      </c>
      <c r="X65">
        <v>5.88</v>
      </c>
      <c r="Y65">
        <v>1</v>
      </c>
      <c r="Z65">
        <v>0</v>
      </c>
      <c r="AA65">
        <v>0</v>
      </c>
      <c r="AB65">
        <v>0</v>
      </c>
      <c r="AC65">
        <v>0</v>
      </c>
      <c r="AD65">
        <v>1</v>
      </c>
      <c r="AE65">
        <v>0</v>
      </c>
      <c r="AF65" t="s">
        <v>3</v>
      </c>
      <c r="AG65">
        <v>5.88</v>
      </c>
      <c r="AH65">
        <v>2</v>
      </c>
      <c r="AI65">
        <v>76148353</v>
      </c>
      <c r="AJ65">
        <v>65</v>
      </c>
      <c r="AK65">
        <v>0</v>
      </c>
      <c r="AL65">
        <v>0</v>
      </c>
      <c r="AM65">
        <v>0</v>
      </c>
      <c r="AN65">
        <v>0</v>
      </c>
      <c r="AO65">
        <v>0</v>
      </c>
      <c r="AP65">
        <v>0</v>
      </c>
      <c r="AQ65">
        <v>0</v>
      </c>
      <c r="AR65">
        <v>0</v>
      </c>
    </row>
    <row r="66" spans="1:44" x14ac:dyDescent="0.2">
      <c r="A66">
        <f>ROW(Source!A45)</f>
        <v>45</v>
      </c>
      <c r="B66">
        <v>76148354</v>
      </c>
      <c r="C66">
        <v>76148342</v>
      </c>
      <c r="D66">
        <v>42326370</v>
      </c>
      <c r="E66">
        <v>1</v>
      </c>
      <c r="F66">
        <v>1</v>
      </c>
      <c r="G66">
        <v>1</v>
      </c>
      <c r="H66">
        <v>1</v>
      </c>
      <c r="I66" t="s">
        <v>662</v>
      </c>
      <c r="J66" t="s">
        <v>3</v>
      </c>
      <c r="K66" t="s">
        <v>663</v>
      </c>
      <c r="L66">
        <v>1369</v>
      </c>
      <c r="N66">
        <v>1013</v>
      </c>
      <c r="O66" t="s">
        <v>623</v>
      </c>
      <c r="P66" t="s">
        <v>623</v>
      </c>
      <c r="Q66">
        <v>1</v>
      </c>
      <c r="X66">
        <v>30.56</v>
      </c>
      <c r="Y66">
        <v>0</v>
      </c>
      <c r="Z66">
        <v>0</v>
      </c>
      <c r="AA66">
        <v>0</v>
      </c>
      <c r="AB66">
        <v>9.6199999999999992</v>
      </c>
      <c r="AC66">
        <v>0</v>
      </c>
      <c r="AD66">
        <v>1</v>
      </c>
      <c r="AE66">
        <v>1</v>
      </c>
      <c r="AF66" t="s">
        <v>75</v>
      </c>
      <c r="AG66">
        <v>58.675199999999997</v>
      </c>
      <c r="AH66">
        <v>2</v>
      </c>
      <c r="AI66">
        <v>76148343</v>
      </c>
      <c r="AJ66">
        <v>66</v>
      </c>
      <c r="AK66">
        <v>0</v>
      </c>
      <c r="AL66">
        <v>0</v>
      </c>
      <c r="AM66">
        <v>0</v>
      </c>
      <c r="AN66">
        <v>0</v>
      </c>
      <c r="AO66">
        <v>0</v>
      </c>
      <c r="AP66">
        <v>0</v>
      </c>
      <c r="AQ66">
        <v>0</v>
      </c>
      <c r="AR66">
        <v>0</v>
      </c>
    </row>
    <row r="67" spans="1:44" x14ac:dyDescent="0.2">
      <c r="A67">
        <f>ROW(Source!A45)</f>
        <v>45</v>
      </c>
      <c r="B67">
        <v>76148355</v>
      </c>
      <c r="C67">
        <v>76148342</v>
      </c>
      <c r="D67">
        <v>121548</v>
      </c>
      <c r="E67">
        <v>1</v>
      </c>
      <c r="F67">
        <v>1</v>
      </c>
      <c r="G67">
        <v>1</v>
      </c>
      <c r="H67">
        <v>1</v>
      </c>
      <c r="I67" t="s">
        <v>30</v>
      </c>
      <c r="J67" t="s">
        <v>3</v>
      </c>
      <c r="K67" t="s">
        <v>628</v>
      </c>
      <c r="L67">
        <v>608254</v>
      </c>
      <c r="N67">
        <v>1013</v>
      </c>
      <c r="O67" t="s">
        <v>629</v>
      </c>
      <c r="P67" t="s">
        <v>629</v>
      </c>
      <c r="Q67">
        <v>1</v>
      </c>
      <c r="X67">
        <v>9.48</v>
      </c>
      <c r="Y67">
        <v>0</v>
      </c>
      <c r="Z67">
        <v>0</v>
      </c>
      <c r="AA67">
        <v>0</v>
      </c>
      <c r="AB67">
        <v>0</v>
      </c>
      <c r="AC67">
        <v>0</v>
      </c>
      <c r="AD67">
        <v>1</v>
      </c>
      <c r="AE67">
        <v>2</v>
      </c>
      <c r="AF67" t="s">
        <v>75</v>
      </c>
      <c r="AG67">
        <v>18.201599999999999</v>
      </c>
      <c r="AH67">
        <v>2</v>
      </c>
      <c r="AI67">
        <v>76148344</v>
      </c>
      <c r="AJ67">
        <v>67</v>
      </c>
      <c r="AK67">
        <v>0</v>
      </c>
      <c r="AL67">
        <v>0</v>
      </c>
      <c r="AM67">
        <v>0</v>
      </c>
      <c r="AN67">
        <v>0</v>
      </c>
      <c r="AO67">
        <v>0</v>
      </c>
      <c r="AP67">
        <v>0</v>
      </c>
      <c r="AQ67">
        <v>0</v>
      </c>
      <c r="AR67">
        <v>0</v>
      </c>
    </row>
    <row r="68" spans="1:44" x14ac:dyDescent="0.2">
      <c r="A68">
        <f>ROW(Source!A45)</f>
        <v>45</v>
      </c>
      <c r="B68">
        <v>76148356</v>
      </c>
      <c r="C68">
        <v>76148342</v>
      </c>
      <c r="D68">
        <v>48975304</v>
      </c>
      <c r="E68">
        <v>1</v>
      </c>
      <c r="F68">
        <v>1</v>
      </c>
      <c r="G68">
        <v>1</v>
      </c>
      <c r="H68">
        <v>2</v>
      </c>
      <c r="I68" t="s">
        <v>664</v>
      </c>
      <c r="J68" t="s">
        <v>665</v>
      </c>
      <c r="K68" t="s">
        <v>666</v>
      </c>
      <c r="L68">
        <v>1368</v>
      </c>
      <c r="N68">
        <v>1011</v>
      </c>
      <c r="O68" t="s">
        <v>633</v>
      </c>
      <c r="P68" t="s">
        <v>633</v>
      </c>
      <c r="Q68">
        <v>1</v>
      </c>
      <c r="X68">
        <v>0.2</v>
      </c>
      <c r="Y68">
        <v>0</v>
      </c>
      <c r="Z68">
        <v>134.65</v>
      </c>
      <c r="AA68">
        <v>13.5</v>
      </c>
      <c r="AB68">
        <v>0</v>
      </c>
      <c r="AC68">
        <v>0</v>
      </c>
      <c r="AD68">
        <v>1</v>
      </c>
      <c r="AE68">
        <v>0</v>
      </c>
      <c r="AF68" t="s">
        <v>75</v>
      </c>
      <c r="AG68">
        <v>0.38400000000000001</v>
      </c>
      <c r="AH68">
        <v>2</v>
      </c>
      <c r="AI68">
        <v>76148345</v>
      </c>
      <c r="AJ68">
        <v>68</v>
      </c>
      <c r="AK68">
        <v>0</v>
      </c>
      <c r="AL68">
        <v>0</v>
      </c>
      <c r="AM68">
        <v>0</v>
      </c>
      <c r="AN68">
        <v>0</v>
      </c>
      <c r="AO68">
        <v>0</v>
      </c>
      <c r="AP68">
        <v>0</v>
      </c>
      <c r="AQ68">
        <v>0</v>
      </c>
      <c r="AR68">
        <v>0</v>
      </c>
    </row>
    <row r="69" spans="1:44" x14ac:dyDescent="0.2">
      <c r="A69">
        <f>ROW(Source!A45)</f>
        <v>45</v>
      </c>
      <c r="B69">
        <v>76148357</v>
      </c>
      <c r="C69">
        <v>76148342</v>
      </c>
      <c r="D69">
        <v>48975402</v>
      </c>
      <c r="E69">
        <v>1</v>
      </c>
      <c r="F69">
        <v>1</v>
      </c>
      <c r="G69">
        <v>1</v>
      </c>
      <c r="H69">
        <v>2</v>
      </c>
      <c r="I69" t="s">
        <v>667</v>
      </c>
      <c r="J69" t="s">
        <v>668</v>
      </c>
      <c r="K69" t="s">
        <v>669</v>
      </c>
      <c r="L69">
        <v>1368</v>
      </c>
      <c r="N69">
        <v>1011</v>
      </c>
      <c r="O69" t="s">
        <v>633</v>
      </c>
      <c r="P69" t="s">
        <v>633</v>
      </c>
      <c r="Q69">
        <v>1</v>
      </c>
      <c r="X69">
        <v>6.96</v>
      </c>
      <c r="Y69">
        <v>0</v>
      </c>
      <c r="Z69">
        <v>0.9</v>
      </c>
      <c r="AA69">
        <v>0</v>
      </c>
      <c r="AB69">
        <v>0</v>
      </c>
      <c r="AC69">
        <v>0</v>
      </c>
      <c r="AD69">
        <v>1</v>
      </c>
      <c r="AE69">
        <v>0</v>
      </c>
      <c r="AF69" t="s">
        <v>75</v>
      </c>
      <c r="AG69">
        <v>13.363200000000001</v>
      </c>
      <c r="AH69">
        <v>2</v>
      </c>
      <c r="AI69">
        <v>76148346</v>
      </c>
      <c r="AJ69">
        <v>69</v>
      </c>
      <c r="AK69">
        <v>0</v>
      </c>
      <c r="AL69">
        <v>0</v>
      </c>
      <c r="AM69">
        <v>0</v>
      </c>
      <c r="AN69">
        <v>0</v>
      </c>
      <c r="AO69">
        <v>0</v>
      </c>
      <c r="AP69">
        <v>0</v>
      </c>
      <c r="AQ69">
        <v>0</v>
      </c>
      <c r="AR69">
        <v>0</v>
      </c>
    </row>
    <row r="70" spans="1:44" x14ac:dyDescent="0.2">
      <c r="A70">
        <f>ROW(Source!A45)</f>
        <v>45</v>
      </c>
      <c r="B70">
        <v>76148358</v>
      </c>
      <c r="C70">
        <v>76148342</v>
      </c>
      <c r="D70">
        <v>48975418</v>
      </c>
      <c r="E70">
        <v>1</v>
      </c>
      <c r="F70">
        <v>1</v>
      </c>
      <c r="G70">
        <v>1</v>
      </c>
      <c r="H70">
        <v>2</v>
      </c>
      <c r="I70" t="s">
        <v>670</v>
      </c>
      <c r="J70" t="s">
        <v>671</v>
      </c>
      <c r="K70" t="s">
        <v>672</v>
      </c>
      <c r="L70">
        <v>1368</v>
      </c>
      <c r="N70">
        <v>1011</v>
      </c>
      <c r="O70" t="s">
        <v>633</v>
      </c>
      <c r="P70" t="s">
        <v>633</v>
      </c>
      <c r="Q70">
        <v>1</v>
      </c>
      <c r="X70">
        <v>6.96</v>
      </c>
      <c r="Y70">
        <v>0</v>
      </c>
      <c r="Z70">
        <v>6.9</v>
      </c>
      <c r="AA70">
        <v>0</v>
      </c>
      <c r="AB70">
        <v>0</v>
      </c>
      <c r="AC70">
        <v>0</v>
      </c>
      <c r="AD70">
        <v>1</v>
      </c>
      <c r="AE70">
        <v>0</v>
      </c>
      <c r="AF70" t="s">
        <v>75</v>
      </c>
      <c r="AG70">
        <v>13.363200000000001</v>
      </c>
      <c r="AH70">
        <v>2</v>
      </c>
      <c r="AI70">
        <v>76148347</v>
      </c>
      <c r="AJ70">
        <v>70</v>
      </c>
      <c r="AK70">
        <v>0</v>
      </c>
      <c r="AL70">
        <v>0</v>
      </c>
      <c r="AM70">
        <v>0</v>
      </c>
      <c r="AN70">
        <v>0</v>
      </c>
      <c r="AO70">
        <v>0</v>
      </c>
      <c r="AP70">
        <v>0</v>
      </c>
      <c r="AQ70">
        <v>0</v>
      </c>
      <c r="AR70">
        <v>0</v>
      </c>
    </row>
    <row r="71" spans="1:44" x14ac:dyDescent="0.2">
      <c r="A71">
        <f>ROW(Source!A45)</f>
        <v>45</v>
      </c>
      <c r="B71">
        <v>76148359</v>
      </c>
      <c r="C71">
        <v>76148342</v>
      </c>
      <c r="D71">
        <v>48975457</v>
      </c>
      <c r="E71">
        <v>1</v>
      </c>
      <c r="F71">
        <v>1</v>
      </c>
      <c r="G71">
        <v>1</v>
      </c>
      <c r="H71">
        <v>2</v>
      </c>
      <c r="I71" t="s">
        <v>673</v>
      </c>
      <c r="J71" t="s">
        <v>674</v>
      </c>
      <c r="K71" t="s">
        <v>675</v>
      </c>
      <c r="L71">
        <v>1368</v>
      </c>
      <c r="N71">
        <v>1011</v>
      </c>
      <c r="O71" t="s">
        <v>633</v>
      </c>
      <c r="P71" t="s">
        <v>633</v>
      </c>
      <c r="Q71">
        <v>1</v>
      </c>
      <c r="X71">
        <v>9.2799999999999994</v>
      </c>
      <c r="Y71">
        <v>0</v>
      </c>
      <c r="Z71">
        <v>142.69999999999999</v>
      </c>
      <c r="AA71">
        <v>13.5</v>
      </c>
      <c r="AB71">
        <v>0</v>
      </c>
      <c r="AC71">
        <v>0</v>
      </c>
      <c r="AD71">
        <v>1</v>
      </c>
      <c r="AE71">
        <v>0</v>
      </c>
      <c r="AF71" t="s">
        <v>75</v>
      </c>
      <c r="AG71">
        <v>17.817599999999999</v>
      </c>
      <c r="AH71">
        <v>2</v>
      </c>
      <c r="AI71">
        <v>76148348</v>
      </c>
      <c r="AJ71">
        <v>71</v>
      </c>
      <c r="AK71">
        <v>0</v>
      </c>
      <c r="AL71">
        <v>0</v>
      </c>
      <c r="AM71">
        <v>0</v>
      </c>
      <c r="AN71">
        <v>0</v>
      </c>
      <c r="AO71">
        <v>0</v>
      </c>
      <c r="AP71">
        <v>0</v>
      </c>
      <c r="AQ71">
        <v>0</v>
      </c>
      <c r="AR71">
        <v>0</v>
      </c>
    </row>
    <row r="72" spans="1:44" x14ac:dyDescent="0.2">
      <c r="A72">
        <f>ROW(Source!A45)</f>
        <v>45</v>
      </c>
      <c r="B72">
        <v>76148360</v>
      </c>
      <c r="C72">
        <v>76148342</v>
      </c>
      <c r="D72">
        <v>48977174</v>
      </c>
      <c r="E72">
        <v>1</v>
      </c>
      <c r="F72">
        <v>1</v>
      </c>
      <c r="G72">
        <v>1</v>
      </c>
      <c r="H72">
        <v>2</v>
      </c>
      <c r="I72" t="s">
        <v>676</v>
      </c>
      <c r="J72" t="s">
        <v>677</v>
      </c>
      <c r="K72" t="s">
        <v>678</v>
      </c>
      <c r="L72">
        <v>1368</v>
      </c>
      <c r="N72">
        <v>1011</v>
      </c>
      <c r="O72" t="s">
        <v>633</v>
      </c>
      <c r="P72" t="s">
        <v>633</v>
      </c>
      <c r="Q72">
        <v>1</v>
      </c>
      <c r="X72">
        <v>0.2</v>
      </c>
      <c r="Y72">
        <v>0</v>
      </c>
      <c r="Z72">
        <v>87.17</v>
      </c>
      <c r="AA72">
        <v>11.6</v>
      </c>
      <c r="AB72">
        <v>0</v>
      </c>
      <c r="AC72">
        <v>0</v>
      </c>
      <c r="AD72">
        <v>1</v>
      </c>
      <c r="AE72">
        <v>0</v>
      </c>
      <c r="AF72" t="s">
        <v>75</v>
      </c>
      <c r="AG72">
        <v>0.38400000000000001</v>
      </c>
      <c r="AH72">
        <v>2</v>
      </c>
      <c r="AI72">
        <v>76148349</v>
      </c>
      <c r="AJ72">
        <v>72</v>
      </c>
      <c r="AK72">
        <v>0</v>
      </c>
      <c r="AL72">
        <v>0</v>
      </c>
      <c r="AM72">
        <v>0</v>
      </c>
      <c r="AN72">
        <v>0</v>
      </c>
      <c r="AO72">
        <v>0</v>
      </c>
      <c r="AP72">
        <v>0</v>
      </c>
      <c r="AQ72">
        <v>0</v>
      </c>
      <c r="AR72">
        <v>0</v>
      </c>
    </row>
    <row r="73" spans="1:44" x14ac:dyDescent="0.2">
      <c r="A73">
        <f>ROW(Source!A45)</f>
        <v>45</v>
      </c>
      <c r="B73">
        <v>76148361</v>
      </c>
      <c r="C73">
        <v>76148342</v>
      </c>
      <c r="D73">
        <v>48903634</v>
      </c>
      <c r="E73">
        <v>1</v>
      </c>
      <c r="F73">
        <v>1</v>
      </c>
      <c r="G73">
        <v>1</v>
      </c>
      <c r="H73">
        <v>3</v>
      </c>
      <c r="I73" t="s">
        <v>679</v>
      </c>
      <c r="J73" t="s">
        <v>680</v>
      </c>
      <c r="K73" t="s">
        <v>681</v>
      </c>
      <c r="L73">
        <v>1308</v>
      </c>
      <c r="N73">
        <v>1003</v>
      </c>
      <c r="O73" t="s">
        <v>345</v>
      </c>
      <c r="P73" t="s">
        <v>345</v>
      </c>
      <c r="Q73">
        <v>100</v>
      </c>
      <c r="X73">
        <v>2.4500000000000001E-2</v>
      </c>
      <c r="Y73">
        <v>120</v>
      </c>
      <c r="Z73">
        <v>0</v>
      </c>
      <c r="AA73">
        <v>0</v>
      </c>
      <c r="AB73">
        <v>0</v>
      </c>
      <c r="AC73">
        <v>0</v>
      </c>
      <c r="AD73">
        <v>1</v>
      </c>
      <c r="AE73">
        <v>0</v>
      </c>
      <c r="AF73" t="s">
        <v>3</v>
      </c>
      <c r="AG73">
        <v>2.4500000000000001E-2</v>
      </c>
      <c r="AH73">
        <v>2</v>
      </c>
      <c r="AI73">
        <v>76148350</v>
      </c>
      <c r="AJ73">
        <v>73</v>
      </c>
      <c r="AK73">
        <v>0</v>
      </c>
      <c r="AL73">
        <v>0</v>
      </c>
      <c r="AM73">
        <v>0</v>
      </c>
      <c r="AN73">
        <v>0</v>
      </c>
      <c r="AO73">
        <v>0</v>
      </c>
      <c r="AP73">
        <v>0</v>
      </c>
      <c r="AQ73">
        <v>0</v>
      </c>
      <c r="AR73">
        <v>0</v>
      </c>
    </row>
    <row r="74" spans="1:44" x14ac:dyDescent="0.2">
      <c r="A74">
        <f>ROW(Source!A45)</f>
        <v>45</v>
      </c>
      <c r="B74">
        <v>76148362</v>
      </c>
      <c r="C74">
        <v>76148342</v>
      </c>
      <c r="D74">
        <v>48915251</v>
      </c>
      <c r="E74">
        <v>1</v>
      </c>
      <c r="F74">
        <v>1</v>
      </c>
      <c r="G74">
        <v>1</v>
      </c>
      <c r="H74">
        <v>3</v>
      </c>
      <c r="I74" t="s">
        <v>682</v>
      </c>
      <c r="J74" t="s">
        <v>683</v>
      </c>
      <c r="K74" t="s">
        <v>684</v>
      </c>
      <c r="L74">
        <v>1348</v>
      </c>
      <c r="N74">
        <v>1009</v>
      </c>
      <c r="O74" t="s">
        <v>362</v>
      </c>
      <c r="P74" t="s">
        <v>362</v>
      </c>
      <c r="Q74">
        <v>1000</v>
      </c>
      <c r="X74">
        <v>2.8800000000000002E-3</v>
      </c>
      <c r="Y74">
        <v>7826.9</v>
      </c>
      <c r="Z74">
        <v>0</v>
      </c>
      <c r="AA74">
        <v>0</v>
      </c>
      <c r="AB74">
        <v>0</v>
      </c>
      <c r="AC74">
        <v>0</v>
      </c>
      <c r="AD74">
        <v>1</v>
      </c>
      <c r="AE74">
        <v>0</v>
      </c>
      <c r="AF74" t="s">
        <v>3</v>
      </c>
      <c r="AG74">
        <v>2.8800000000000002E-3</v>
      </c>
      <c r="AH74">
        <v>2</v>
      </c>
      <c r="AI74">
        <v>76148351</v>
      </c>
      <c r="AJ74">
        <v>74</v>
      </c>
      <c r="AK74">
        <v>0</v>
      </c>
      <c r="AL74">
        <v>0</v>
      </c>
      <c r="AM74">
        <v>0</v>
      </c>
      <c r="AN74">
        <v>0</v>
      </c>
      <c r="AO74">
        <v>0</v>
      </c>
      <c r="AP74">
        <v>0</v>
      </c>
      <c r="AQ74">
        <v>0</v>
      </c>
      <c r="AR74">
        <v>0</v>
      </c>
    </row>
    <row r="75" spans="1:44" x14ac:dyDescent="0.2">
      <c r="A75">
        <f>ROW(Source!A45)</f>
        <v>45</v>
      </c>
      <c r="B75">
        <v>76148363</v>
      </c>
      <c r="C75">
        <v>76148342</v>
      </c>
      <c r="D75">
        <v>48958748</v>
      </c>
      <c r="E75">
        <v>1</v>
      </c>
      <c r="F75">
        <v>1</v>
      </c>
      <c r="G75">
        <v>1</v>
      </c>
      <c r="H75">
        <v>3</v>
      </c>
      <c r="I75" t="s">
        <v>685</v>
      </c>
      <c r="J75" t="s">
        <v>686</v>
      </c>
      <c r="K75" t="s">
        <v>687</v>
      </c>
      <c r="L75">
        <v>1346</v>
      </c>
      <c r="N75">
        <v>1009</v>
      </c>
      <c r="O75" t="s">
        <v>414</v>
      </c>
      <c r="P75" t="s">
        <v>414</v>
      </c>
      <c r="Q75">
        <v>1</v>
      </c>
      <c r="X75">
        <v>0.5</v>
      </c>
      <c r="Y75">
        <v>68.05</v>
      </c>
      <c r="Z75">
        <v>0</v>
      </c>
      <c r="AA75">
        <v>0</v>
      </c>
      <c r="AB75">
        <v>0</v>
      </c>
      <c r="AC75">
        <v>0</v>
      </c>
      <c r="AD75">
        <v>1</v>
      </c>
      <c r="AE75">
        <v>0</v>
      </c>
      <c r="AF75" t="s">
        <v>3</v>
      </c>
      <c r="AG75">
        <v>0.5</v>
      </c>
      <c r="AH75">
        <v>2</v>
      </c>
      <c r="AI75">
        <v>76148352</v>
      </c>
      <c r="AJ75">
        <v>75</v>
      </c>
      <c r="AK75">
        <v>0</v>
      </c>
      <c r="AL75">
        <v>0</v>
      </c>
      <c r="AM75">
        <v>0</v>
      </c>
      <c r="AN75">
        <v>0</v>
      </c>
      <c r="AO75">
        <v>0</v>
      </c>
      <c r="AP75">
        <v>0</v>
      </c>
      <c r="AQ75">
        <v>0</v>
      </c>
      <c r="AR75">
        <v>0</v>
      </c>
    </row>
    <row r="76" spans="1:44" x14ac:dyDescent="0.2">
      <c r="A76">
        <f>ROW(Source!A45)</f>
        <v>45</v>
      </c>
      <c r="B76">
        <v>76148364</v>
      </c>
      <c r="C76">
        <v>76148342</v>
      </c>
      <c r="D76">
        <v>48974791</v>
      </c>
      <c r="E76">
        <v>1</v>
      </c>
      <c r="F76">
        <v>1</v>
      </c>
      <c r="G76">
        <v>1</v>
      </c>
      <c r="H76">
        <v>3</v>
      </c>
      <c r="I76" t="s">
        <v>658</v>
      </c>
      <c r="J76" t="s">
        <v>659</v>
      </c>
      <c r="K76" t="s">
        <v>660</v>
      </c>
      <c r="L76">
        <v>1374</v>
      </c>
      <c r="N76">
        <v>1013</v>
      </c>
      <c r="O76" t="s">
        <v>661</v>
      </c>
      <c r="P76" t="s">
        <v>661</v>
      </c>
      <c r="Q76">
        <v>1</v>
      </c>
      <c r="X76">
        <v>5.88</v>
      </c>
      <c r="Y76">
        <v>1</v>
      </c>
      <c r="Z76">
        <v>0</v>
      </c>
      <c r="AA76">
        <v>0</v>
      </c>
      <c r="AB76">
        <v>0</v>
      </c>
      <c r="AC76">
        <v>0</v>
      </c>
      <c r="AD76">
        <v>1</v>
      </c>
      <c r="AE76">
        <v>0</v>
      </c>
      <c r="AF76" t="s">
        <v>3</v>
      </c>
      <c r="AG76">
        <v>5.88</v>
      </c>
      <c r="AH76">
        <v>2</v>
      </c>
      <c r="AI76">
        <v>76148353</v>
      </c>
      <c r="AJ76">
        <v>76</v>
      </c>
      <c r="AK76">
        <v>0</v>
      </c>
      <c r="AL76">
        <v>0</v>
      </c>
      <c r="AM76">
        <v>0</v>
      </c>
      <c r="AN76">
        <v>0</v>
      </c>
      <c r="AO76">
        <v>0</v>
      </c>
      <c r="AP76">
        <v>0</v>
      </c>
      <c r="AQ76">
        <v>0</v>
      </c>
      <c r="AR76">
        <v>0</v>
      </c>
    </row>
    <row r="77" spans="1:44" x14ac:dyDescent="0.2">
      <c r="A77">
        <f>ROW(Source!A46)</f>
        <v>46</v>
      </c>
      <c r="B77">
        <v>76148367</v>
      </c>
      <c r="C77">
        <v>76148365</v>
      </c>
      <c r="D77">
        <v>42097363</v>
      </c>
      <c r="E77">
        <v>1</v>
      </c>
      <c r="F77">
        <v>1</v>
      </c>
      <c r="G77">
        <v>1</v>
      </c>
      <c r="H77">
        <v>1</v>
      </c>
      <c r="I77" t="s">
        <v>624</v>
      </c>
      <c r="J77" t="s">
        <v>3</v>
      </c>
      <c r="K77" t="s">
        <v>625</v>
      </c>
      <c r="L77">
        <v>1369</v>
      </c>
      <c r="N77">
        <v>1013</v>
      </c>
      <c r="O77" t="s">
        <v>623</v>
      </c>
      <c r="P77" t="s">
        <v>623</v>
      </c>
      <c r="Q77">
        <v>1</v>
      </c>
      <c r="X77">
        <v>97.2</v>
      </c>
      <c r="Y77">
        <v>0</v>
      </c>
      <c r="Z77">
        <v>0</v>
      </c>
      <c r="AA77">
        <v>0</v>
      </c>
      <c r="AB77">
        <v>7.5</v>
      </c>
      <c r="AC77">
        <v>0</v>
      </c>
      <c r="AD77">
        <v>1</v>
      </c>
      <c r="AE77">
        <v>1</v>
      </c>
      <c r="AF77" t="s">
        <v>24</v>
      </c>
      <c r="AG77">
        <v>111.78</v>
      </c>
      <c r="AH77">
        <v>2</v>
      </c>
      <c r="AI77">
        <v>76148366</v>
      </c>
      <c r="AJ77">
        <v>77</v>
      </c>
      <c r="AK77">
        <v>0</v>
      </c>
      <c r="AL77">
        <v>0</v>
      </c>
      <c r="AM77">
        <v>0</v>
      </c>
      <c r="AN77">
        <v>0</v>
      </c>
      <c r="AO77">
        <v>0</v>
      </c>
      <c r="AP77">
        <v>0</v>
      </c>
      <c r="AQ77">
        <v>0</v>
      </c>
      <c r="AR77">
        <v>0</v>
      </c>
    </row>
    <row r="78" spans="1:44" x14ac:dyDescent="0.2">
      <c r="A78">
        <f>ROW(Source!A47)</f>
        <v>47</v>
      </c>
      <c r="B78">
        <v>76148367</v>
      </c>
      <c r="C78">
        <v>76148365</v>
      </c>
      <c r="D78">
        <v>42097363</v>
      </c>
      <c r="E78">
        <v>1</v>
      </c>
      <c r="F78">
        <v>1</v>
      </c>
      <c r="G78">
        <v>1</v>
      </c>
      <c r="H78">
        <v>1</v>
      </c>
      <c r="I78" t="s">
        <v>624</v>
      </c>
      <c r="J78" t="s">
        <v>3</v>
      </c>
      <c r="K78" t="s">
        <v>625</v>
      </c>
      <c r="L78">
        <v>1369</v>
      </c>
      <c r="N78">
        <v>1013</v>
      </c>
      <c r="O78" t="s">
        <v>623</v>
      </c>
      <c r="P78" t="s">
        <v>623</v>
      </c>
      <c r="Q78">
        <v>1</v>
      </c>
      <c r="X78">
        <v>97.2</v>
      </c>
      <c r="Y78">
        <v>0</v>
      </c>
      <c r="Z78">
        <v>0</v>
      </c>
      <c r="AA78">
        <v>0</v>
      </c>
      <c r="AB78">
        <v>7.5</v>
      </c>
      <c r="AC78">
        <v>0</v>
      </c>
      <c r="AD78">
        <v>1</v>
      </c>
      <c r="AE78">
        <v>1</v>
      </c>
      <c r="AF78" t="s">
        <v>24</v>
      </c>
      <c r="AG78">
        <v>111.78</v>
      </c>
      <c r="AH78">
        <v>2</v>
      </c>
      <c r="AI78">
        <v>76148366</v>
      </c>
      <c r="AJ78">
        <v>78</v>
      </c>
      <c r="AK78">
        <v>0</v>
      </c>
      <c r="AL78">
        <v>0</v>
      </c>
      <c r="AM78">
        <v>0</v>
      </c>
      <c r="AN78">
        <v>0</v>
      </c>
      <c r="AO78">
        <v>0</v>
      </c>
      <c r="AP78">
        <v>0</v>
      </c>
      <c r="AQ78">
        <v>0</v>
      </c>
      <c r="AR78">
        <v>0</v>
      </c>
    </row>
    <row r="79" spans="1:44" x14ac:dyDescent="0.2">
      <c r="A79">
        <f>ROW(Source!A83)</f>
        <v>83</v>
      </c>
      <c r="B79">
        <v>76148403</v>
      </c>
      <c r="C79">
        <v>76148397</v>
      </c>
      <c r="D79">
        <v>42476369</v>
      </c>
      <c r="E79">
        <v>1</v>
      </c>
      <c r="F79">
        <v>1</v>
      </c>
      <c r="G79">
        <v>1</v>
      </c>
      <c r="H79">
        <v>1</v>
      </c>
      <c r="I79" t="s">
        <v>689</v>
      </c>
      <c r="J79" t="s">
        <v>3</v>
      </c>
      <c r="K79" t="s">
        <v>690</v>
      </c>
      <c r="L79">
        <v>1369</v>
      </c>
      <c r="N79">
        <v>1013</v>
      </c>
      <c r="O79" t="s">
        <v>623</v>
      </c>
      <c r="P79" t="s">
        <v>623</v>
      </c>
      <c r="Q79">
        <v>1</v>
      </c>
      <c r="X79">
        <v>3.82</v>
      </c>
      <c r="Y79">
        <v>0</v>
      </c>
      <c r="Z79">
        <v>0</v>
      </c>
      <c r="AA79">
        <v>0</v>
      </c>
      <c r="AB79">
        <v>11.39</v>
      </c>
      <c r="AC79">
        <v>0</v>
      </c>
      <c r="AD79">
        <v>1</v>
      </c>
      <c r="AE79">
        <v>1</v>
      </c>
      <c r="AF79" t="s">
        <v>75</v>
      </c>
      <c r="AG79">
        <v>7.3343999999999996</v>
      </c>
      <c r="AH79">
        <v>2</v>
      </c>
      <c r="AI79">
        <v>76148398</v>
      </c>
      <c r="AJ79">
        <v>79</v>
      </c>
      <c r="AK79">
        <v>0</v>
      </c>
      <c r="AL79">
        <v>0</v>
      </c>
      <c r="AM79">
        <v>0</v>
      </c>
      <c r="AN79">
        <v>0</v>
      </c>
      <c r="AO79">
        <v>0</v>
      </c>
      <c r="AP79">
        <v>0</v>
      </c>
      <c r="AQ79">
        <v>0</v>
      </c>
      <c r="AR79">
        <v>0</v>
      </c>
    </row>
    <row r="80" spans="1:44" x14ac:dyDescent="0.2">
      <c r="A80">
        <f>ROW(Source!A83)</f>
        <v>83</v>
      </c>
      <c r="B80">
        <v>76148404</v>
      </c>
      <c r="C80">
        <v>76148397</v>
      </c>
      <c r="D80">
        <v>121548</v>
      </c>
      <c r="E80">
        <v>1</v>
      </c>
      <c r="F80">
        <v>1</v>
      </c>
      <c r="G80">
        <v>1</v>
      </c>
      <c r="H80">
        <v>1</v>
      </c>
      <c r="I80" t="s">
        <v>30</v>
      </c>
      <c r="J80" t="s">
        <v>3</v>
      </c>
      <c r="K80" t="s">
        <v>628</v>
      </c>
      <c r="L80">
        <v>608254</v>
      </c>
      <c r="N80">
        <v>1013</v>
      </c>
      <c r="O80" t="s">
        <v>629</v>
      </c>
      <c r="P80" t="s">
        <v>629</v>
      </c>
      <c r="Q80">
        <v>1</v>
      </c>
      <c r="X80">
        <v>1.5</v>
      </c>
      <c r="Y80">
        <v>0</v>
      </c>
      <c r="Z80">
        <v>0</v>
      </c>
      <c r="AA80">
        <v>0</v>
      </c>
      <c r="AB80">
        <v>0</v>
      </c>
      <c r="AC80">
        <v>0</v>
      </c>
      <c r="AD80">
        <v>1</v>
      </c>
      <c r="AE80">
        <v>2</v>
      </c>
      <c r="AF80" t="s">
        <v>75</v>
      </c>
      <c r="AG80">
        <v>2.88</v>
      </c>
      <c r="AH80">
        <v>2</v>
      </c>
      <c r="AI80">
        <v>76148399</v>
      </c>
      <c r="AJ80">
        <v>80</v>
      </c>
      <c r="AK80">
        <v>0</v>
      </c>
      <c r="AL80">
        <v>0</v>
      </c>
      <c r="AM80">
        <v>0</v>
      </c>
      <c r="AN80">
        <v>0</v>
      </c>
      <c r="AO80">
        <v>0</v>
      </c>
      <c r="AP80">
        <v>0</v>
      </c>
      <c r="AQ80">
        <v>0</v>
      </c>
      <c r="AR80">
        <v>0</v>
      </c>
    </row>
    <row r="81" spans="1:44" x14ac:dyDescent="0.2">
      <c r="A81">
        <f>ROW(Source!A83)</f>
        <v>83</v>
      </c>
      <c r="B81">
        <v>76148405</v>
      </c>
      <c r="C81">
        <v>76148397</v>
      </c>
      <c r="D81">
        <v>48976039</v>
      </c>
      <c r="E81">
        <v>1</v>
      </c>
      <c r="F81">
        <v>1</v>
      </c>
      <c r="G81">
        <v>1</v>
      </c>
      <c r="H81">
        <v>2</v>
      </c>
      <c r="I81" t="s">
        <v>691</v>
      </c>
      <c r="J81" t="s">
        <v>692</v>
      </c>
      <c r="K81" t="s">
        <v>693</v>
      </c>
      <c r="L81">
        <v>1368</v>
      </c>
      <c r="N81">
        <v>1011</v>
      </c>
      <c r="O81" t="s">
        <v>633</v>
      </c>
      <c r="P81" t="s">
        <v>633</v>
      </c>
      <c r="Q81">
        <v>1</v>
      </c>
      <c r="X81">
        <v>0.75</v>
      </c>
      <c r="Y81">
        <v>0</v>
      </c>
      <c r="Z81">
        <v>425.57</v>
      </c>
      <c r="AA81">
        <v>25.1</v>
      </c>
      <c r="AB81">
        <v>0</v>
      </c>
      <c r="AC81">
        <v>0</v>
      </c>
      <c r="AD81">
        <v>1</v>
      </c>
      <c r="AE81">
        <v>0</v>
      </c>
      <c r="AF81" t="s">
        <v>75</v>
      </c>
      <c r="AG81">
        <v>1.44</v>
      </c>
      <c r="AH81">
        <v>2</v>
      </c>
      <c r="AI81">
        <v>76148400</v>
      </c>
      <c r="AJ81">
        <v>81</v>
      </c>
      <c r="AK81">
        <v>0</v>
      </c>
      <c r="AL81">
        <v>0</v>
      </c>
      <c r="AM81">
        <v>0</v>
      </c>
      <c r="AN81">
        <v>0</v>
      </c>
      <c r="AO81">
        <v>0</v>
      </c>
      <c r="AP81">
        <v>0</v>
      </c>
      <c r="AQ81">
        <v>0</v>
      </c>
      <c r="AR81">
        <v>0</v>
      </c>
    </row>
    <row r="82" spans="1:44" x14ac:dyDescent="0.2">
      <c r="A82">
        <f>ROW(Source!A83)</f>
        <v>83</v>
      </c>
      <c r="B82">
        <v>76148406</v>
      </c>
      <c r="C82">
        <v>76148397</v>
      </c>
      <c r="D82">
        <v>48976112</v>
      </c>
      <c r="E82">
        <v>1</v>
      </c>
      <c r="F82">
        <v>1</v>
      </c>
      <c r="G82">
        <v>1</v>
      </c>
      <c r="H82">
        <v>2</v>
      </c>
      <c r="I82" t="s">
        <v>694</v>
      </c>
      <c r="J82" t="s">
        <v>695</v>
      </c>
      <c r="K82" t="s">
        <v>696</v>
      </c>
      <c r="L82">
        <v>1368</v>
      </c>
      <c r="N82">
        <v>1011</v>
      </c>
      <c r="O82" t="s">
        <v>633</v>
      </c>
      <c r="P82" t="s">
        <v>633</v>
      </c>
      <c r="Q82">
        <v>1</v>
      </c>
      <c r="X82">
        <v>0.75</v>
      </c>
      <c r="Y82">
        <v>0</v>
      </c>
      <c r="Z82">
        <v>16.64</v>
      </c>
      <c r="AA82">
        <v>0</v>
      </c>
      <c r="AB82">
        <v>0</v>
      </c>
      <c r="AC82">
        <v>0</v>
      </c>
      <c r="AD82">
        <v>1</v>
      </c>
      <c r="AE82">
        <v>0</v>
      </c>
      <c r="AF82" t="s">
        <v>75</v>
      </c>
      <c r="AG82">
        <v>1.44</v>
      </c>
      <c r="AH82">
        <v>2</v>
      </c>
      <c r="AI82">
        <v>76148401</v>
      </c>
      <c r="AJ82">
        <v>82</v>
      </c>
      <c r="AK82">
        <v>0</v>
      </c>
      <c r="AL82">
        <v>0</v>
      </c>
      <c r="AM82">
        <v>0</v>
      </c>
      <c r="AN82">
        <v>0</v>
      </c>
      <c r="AO82">
        <v>0</v>
      </c>
      <c r="AP82">
        <v>0</v>
      </c>
      <c r="AQ82">
        <v>0</v>
      </c>
      <c r="AR82">
        <v>0</v>
      </c>
    </row>
    <row r="83" spans="1:44" x14ac:dyDescent="0.2">
      <c r="A83">
        <f>ROW(Source!A83)</f>
        <v>83</v>
      </c>
      <c r="B83">
        <v>76148407</v>
      </c>
      <c r="C83">
        <v>76148397</v>
      </c>
      <c r="D83">
        <v>48974791</v>
      </c>
      <c r="E83">
        <v>1</v>
      </c>
      <c r="F83">
        <v>1</v>
      </c>
      <c r="G83">
        <v>1</v>
      </c>
      <c r="H83">
        <v>3</v>
      </c>
      <c r="I83" t="s">
        <v>658</v>
      </c>
      <c r="J83" t="s">
        <v>659</v>
      </c>
      <c r="K83" t="s">
        <v>660</v>
      </c>
      <c r="L83">
        <v>1374</v>
      </c>
      <c r="N83">
        <v>1013</v>
      </c>
      <c r="O83" t="s">
        <v>661</v>
      </c>
      <c r="P83" t="s">
        <v>661</v>
      </c>
      <c r="Q83">
        <v>1</v>
      </c>
      <c r="X83">
        <v>0.79</v>
      </c>
      <c r="Y83">
        <v>1</v>
      </c>
      <c r="Z83">
        <v>0</v>
      </c>
      <c r="AA83">
        <v>0</v>
      </c>
      <c r="AB83">
        <v>0</v>
      </c>
      <c r="AC83">
        <v>0</v>
      </c>
      <c r="AD83">
        <v>1</v>
      </c>
      <c r="AE83">
        <v>0</v>
      </c>
      <c r="AF83" t="s">
        <v>3</v>
      </c>
      <c r="AG83">
        <v>0.79</v>
      </c>
      <c r="AH83">
        <v>2</v>
      </c>
      <c r="AI83">
        <v>76148402</v>
      </c>
      <c r="AJ83">
        <v>83</v>
      </c>
      <c r="AK83">
        <v>0</v>
      </c>
      <c r="AL83">
        <v>0</v>
      </c>
      <c r="AM83">
        <v>0</v>
      </c>
      <c r="AN83">
        <v>0</v>
      </c>
      <c r="AO83">
        <v>0</v>
      </c>
      <c r="AP83">
        <v>0</v>
      </c>
      <c r="AQ83">
        <v>0</v>
      </c>
      <c r="AR83">
        <v>0</v>
      </c>
    </row>
    <row r="84" spans="1:44" x14ac:dyDescent="0.2">
      <c r="A84">
        <f>ROW(Source!A84)</f>
        <v>84</v>
      </c>
      <c r="B84">
        <v>76148403</v>
      </c>
      <c r="C84">
        <v>76148397</v>
      </c>
      <c r="D84">
        <v>42476369</v>
      </c>
      <c r="E84">
        <v>1</v>
      </c>
      <c r="F84">
        <v>1</v>
      </c>
      <c r="G84">
        <v>1</v>
      </c>
      <c r="H84">
        <v>1</v>
      </c>
      <c r="I84" t="s">
        <v>689</v>
      </c>
      <c r="J84" t="s">
        <v>3</v>
      </c>
      <c r="K84" t="s">
        <v>690</v>
      </c>
      <c r="L84">
        <v>1369</v>
      </c>
      <c r="N84">
        <v>1013</v>
      </c>
      <c r="O84" t="s">
        <v>623</v>
      </c>
      <c r="P84" t="s">
        <v>623</v>
      </c>
      <c r="Q84">
        <v>1</v>
      </c>
      <c r="X84">
        <v>3.82</v>
      </c>
      <c r="Y84">
        <v>0</v>
      </c>
      <c r="Z84">
        <v>0</v>
      </c>
      <c r="AA84">
        <v>0</v>
      </c>
      <c r="AB84">
        <v>11.39</v>
      </c>
      <c r="AC84">
        <v>0</v>
      </c>
      <c r="AD84">
        <v>1</v>
      </c>
      <c r="AE84">
        <v>1</v>
      </c>
      <c r="AF84" t="s">
        <v>75</v>
      </c>
      <c r="AG84">
        <v>7.3343999999999996</v>
      </c>
      <c r="AH84">
        <v>2</v>
      </c>
      <c r="AI84">
        <v>76148398</v>
      </c>
      <c r="AJ84">
        <v>84</v>
      </c>
      <c r="AK84">
        <v>0</v>
      </c>
      <c r="AL84">
        <v>0</v>
      </c>
      <c r="AM84">
        <v>0</v>
      </c>
      <c r="AN84">
        <v>0</v>
      </c>
      <c r="AO84">
        <v>0</v>
      </c>
      <c r="AP84">
        <v>0</v>
      </c>
      <c r="AQ84">
        <v>0</v>
      </c>
      <c r="AR84">
        <v>0</v>
      </c>
    </row>
    <row r="85" spans="1:44" x14ac:dyDescent="0.2">
      <c r="A85">
        <f>ROW(Source!A84)</f>
        <v>84</v>
      </c>
      <c r="B85">
        <v>76148404</v>
      </c>
      <c r="C85">
        <v>76148397</v>
      </c>
      <c r="D85">
        <v>121548</v>
      </c>
      <c r="E85">
        <v>1</v>
      </c>
      <c r="F85">
        <v>1</v>
      </c>
      <c r="G85">
        <v>1</v>
      </c>
      <c r="H85">
        <v>1</v>
      </c>
      <c r="I85" t="s">
        <v>30</v>
      </c>
      <c r="J85" t="s">
        <v>3</v>
      </c>
      <c r="K85" t="s">
        <v>628</v>
      </c>
      <c r="L85">
        <v>608254</v>
      </c>
      <c r="N85">
        <v>1013</v>
      </c>
      <c r="O85" t="s">
        <v>629</v>
      </c>
      <c r="P85" t="s">
        <v>629</v>
      </c>
      <c r="Q85">
        <v>1</v>
      </c>
      <c r="X85">
        <v>1.5</v>
      </c>
      <c r="Y85">
        <v>0</v>
      </c>
      <c r="Z85">
        <v>0</v>
      </c>
      <c r="AA85">
        <v>0</v>
      </c>
      <c r="AB85">
        <v>0</v>
      </c>
      <c r="AC85">
        <v>0</v>
      </c>
      <c r="AD85">
        <v>1</v>
      </c>
      <c r="AE85">
        <v>2</v>
      </c>
      <c r="AF85" t="s">
        <v>75</v>
      </c>
      <c r="AG85">
        <v>2.88</v>
      </c>
      <c r="AH85">
        <v>2</v>
      </c>
      <c r="AI85">
        <v>76148399</v>
      </c>
      <c r="AJ85">
        <v>85</v>
      </c>
      <c r="AK85">
        <v>0</v>
      </c>
      <c r="AL85">
        <v>0</v>
      </c>
      <c r="AM85">
        <v>0</v>
      </c>
      <c r="AN85">
        <v>0</v>
      </c>
      <c r="AO85">
        <v>0</v>
      </c>
      <c r="AP85">
        <v>0</v>
      </c>
      <c r="AQ85">
        <v>0</v>
      </c>
      <c r="AR85">
        <v>0</v>
      </c>
    </row>
    <row r="86" spans="1:44" x14ac:dyDescent="0.2">
      <c r="A86">
        <f>ROW(Source!A84)</f>
        <v>84</v>
      </c>
      <c r="B86">
        <v>76148405</v>
      </c>
      <c r="C86">
        <v>76148397</v>
      </c>
      <c r="D86">
        <v>48976039</v>
      </c>
      <c r="E86">
        <v>1</v>
      </c>
      <c r="F86">
        <v>1</v>
      </c>
      <c r="G86">
        <v>1</v>
      </c>
      <c r="H86">
        <v>2</v>
      </c>
      <c r="I86" t="s">
        <v>691</v>
      </c>
      <c r="J86" t="s">
        <v>692</v>
      </c>
      <c r="K86" t="s">
        <v>693</v>
      </c>
      <c r="L86">
        <v>1368</v>
      </c>
      <c r="N86">
        <v>1011</v>
      </c>
      <c r="O86" t="s">
        <v>633</v>
      </c>
      <c r="P86" t="s">
        <v>633</v>
      </c>
      <c r="Q86">
        <v>1</v>
      </c>
      <c r="X86">
        <v>0.75</v>
      </c>
      <c r="Y86">
        <v>0</v>
      </c>
      <c r="Z86">
        <v>425.57</v>
      </c>
      <c r="AA86">
        <v>25.1</v>
      </c>
      <c r="AB86">
        <v>0</v>
      </c>
      <c r="AC86">
        <v>0</v>
      </c>
      <c r="AD86">
        <v>1</v>
      </c>
      <c r="AE86">
        <v>0</v>
      </c>
      <c r="AF86" t="s">
        <v>75</v>
      </c>
      <c r="AG86">
        <v>1.44</v>
      </c>
      <c r="AH86">
        <v>2</v>
      </c>
      <c r="AI86">
        <v>76148400</v>
      </c>
      <c r="AJ86">
        <v>86</v>
      </c>
      <c r="AK86">
        <v>0</v>
      </c>
      <c r="AL86">
        <v>0</v>
      </c>
      <c r="AM86">
        <v>0</v>
      </c>
      <c r="AN86">
        <v>0</v>
      </c>
      <c r="AO86">
        <v>0</v>
      </c>
      <c r="AP86">
        <v>0</v>
      </c>
      <c r="AQ86">
        <v>0</v>
      </c>
      <c r="AR86">
        <v>0</v>
      </c>
    </row>
    <row r="87" spans="1:44" x14ac:dyDescent="0.2">
      <c r="A87">
        <f>ROW(Source!A84)</f>
        <v>84</v>
      </c>
      <c r="B87">
        <v>76148406</v>
      </c>
      <c r="C87">
        <v>76148397</v>
      </c>
      <c r="D87">
        <v>48976112</v>
      </c>
      <c r="E87">
        <v>1</v>
      </c>
      <c r="F87">
        <v>1</v>
      </c>
      <c r="G87">
        <v>1</v>
      </c>
      <c r="H87">
        <v>2</v>
      </c>
      <c r="I87" t="s">
        <v>694</v>
      </c>
      <c r="J87" t="s">
        <v>695</v>
      </c>
      <c r="K87" t="s">
        <v>696</v>
      </c>
      <c r="L87">
        <v>1368</v>
      </c>
      <c r="N87">
        <v>1011</v>
      </c>
      <c r="O87" t="s">
        <v>633</v>
      </c>
      <c r="P87" t="s">
        <v>633</v>
      </c>
      <c r="Q87">
        <v>1</v>
      </c>
      <c r="X87">
        <v>0.75</v>
      </c>
      <c r="Y87">
        <v>0</v>
      </c>
      <c r="Z87">
        <v>16.64</v>
      </c>
      <c r="AA87">
        <v>0</v>
      </c>
      <c r="AB87">
        <v>0</v>
      </c>
      <c r="AC87">
        <v>0</v>
      </c>
      <c r="AD87">
        <v>1</v>
      </c>
      <c r="AE87">
        <v>0</v>
      </c>
      <c r="AF87" t="s">
        <v>75</v>
      </c>
      <c r="AG87">
        <v>1.44</v>
      </c>
      <c r="AH87">
        <v>2</v>
      </c>
      <c r="AI87">
        <v>76148401</v>
      </c>
      <c r="AJ87">
        <v>87</v>
      </c>
      <c r="AK87">
        <v>0</v>
      </c>
      <c r="AL87">
        <v>0</v>
      </c>
      <c r="AM87">
        <v>0</v>
      </c>
      <c r="AN87">
        <v>0</v>
      </c>
      <c r="AO87">
        <v>0</v>
      </c>
      <c r="AP87">
        <v>0</v>
      </c>
      <c r="AQ87">
        <v>0</v>
      </c>
      <c r="AR87">
        <v>0</v>
      </c>
    </row>
    <row r="88" spans="1:44" x14ac:dyDescent="0.2">
      <c r="A88">
        <f>ROW(Source!A84)</f>
        <v>84</v>
      </c>
      <c r="B88">
        <v>76148407</v>
      </c>
      <c r="C88">
        <v>76148397</v>
      </c>
      <c r="D88">
        <v>48974791</v>
      </c>
      <c r="E88">
        <v>1</v>
      </c>
      <c r="F88">
        <v>1</v>
      </c>
      <c r="G88">
        <v>1</v>
      </c>
      <c r="H88">
        <v>3</v>
      </c>
      <c r="I88" t="s">
        <v>658</v>
      </c>
      <c r="J88" t="s">
        <v>659</v>
      </c>
      <c r="K88" t="s">
        <v>660</v>
      </c>
      <c r="L88">
        <v>1374</v>
      </c>
      <c r="N88">
        <v>1013</v>
      </c>
      <c r="O88" t="s">
        <v>661</v>
      </c>
      <c r="P88" t="s">
        <v>661</v>
      </c>
      <c r="Q88">
        <v>1</v>
      </c>
      <c r="X88">
        <v>0.79</v>
      </c>
      <c r="Y88">
        <v>1</v>
      </c>
      <c r="Z88">
        <v>0</v>
      </c>
      <c r="AA88">
        <v>0</v>
      </c>
      <c r="AB88">
        <v>0</v>
      </c>
      <c r="AC88">
        <v>0</v>
      </c>
      <c r="AD88">
        <v>1</v>
      </c>
      <c r="AE88">
        <v>0</v>
      </c>
      <c r="AF88" t="s">
        <v>3</v>
      </c>
      <c r="AG88">
        <v>0.79</v>
      </c>
      <c r="AH88">
        <v>2</v>
      </c>
      <c r="AI88">
        <v>76148402</v>
      </c>
      <c r="AJ88">
        <v>88</v>
      </c>
      <c r="AK88">
        <v>0</v>
      </c>
      <c r="AL88">
        <v>0</v>
      </c>
      <c r="AM88">
        <v>0</v>
      </c>
      <c r="AN88">
        <v>0</v>
      </c>
      <c r="AO88">
        <v>0</v>
      </c>
      <c r="AP88">
        <v>0</v>
      </c>
      <c r="AQ88">
        <v>0</v>
      </c>
      <c r="AR88">
        <v>0</v>
      </c>
    </row>
    <row r="89" spans="1:44" x14ac:dyDescent="0.2">
      <c r="A89">
        <f>ROW(Source!A85)</f>
        <v>85</v>
      </c>
      <c r="B89">
        <v>76148417</v>
      </c>
      <c r="C89">
        <v>76148408</v>
      </c>
      <c r="D89">
        <v>42331139</v>
      </c>
      <c r="E89">
        <v>1</v>
      </c>
      <c r="F89">
        <v>1</v>
      </c>
      <c r="G89">
        <v>1</v>
      </c>
      <c r="H89">
        <v>1</v>
      </c>
      <c r="I89" t="s">
        <v>697</v>
      </c>
      <c r="J89" t="s">
        <v>3</v>
      </c>
      <c r="K89" t="s">
        <v>698</v>
      </c>
      <c r="L89">
        <v>1369</v>
      </c>
      <c r="N89">
        <v>1013</v>
      </c>
      <c r="O89" t="s">
        <v>623</v>
      </c>
      <c r="P89" t="s">
        <v>623</v>
      </c>
      <c r="Q89">
        <v>1</v>
      </c>
      <c r="X89">
        <v>0.86</v>
      </c>
      <c r="Y89">
        <v>0</v>
      </c>
      <c r="Z89">
        <v>0</v>
      </c>
      <c r="AA89">
        <v>0</v>
      </c>
      <c r="AB89">
        <v>9.92</v>
      </c>
      <c r="AC89">
        <v>0</v>
      </c>
      <c r="AD89">
        <v>1</v>
      </c>
      <c r="AE89">
        <v>1</v>
      </c>
      <c r="AF89" t="s">
        <v>144</v>
      </c>
      <c r="AG89">
        <v>1.1867999999999999</v>
      </c>
      <c r="AH89">
        <v>2</v>
      </c>
      <c r="AI89">
        <v>76148409</v>
      </c>
      <c r="AJ89">
        <v>89</v>
      </c>
      <c r="AK89">
        <v>0</v>
      </c>
      <c r="AL89">
        <v>0</v>
      </c>
      <c r="AM89">
        <v>0</v>
      </c>
      <c r="AN89">
        <v>0</v>
      </c>
      <c r="AO89">
        <v>0</v>
      </c>
      <c r="AP89">
        <v>0</v>
      </c>
      <c r="AQ89">
        <v>0</v>
      </c>
      <c r="AR89">
        <v>0</v>
      </c>
    </row>
    <row r="90" spans="1:44" x14ac:dyDescent="0.2">
      <c r="A90">
        <f>ROW(Source!A85)</f>
        <v>85</v>
      </c>
      <c r="B90">
        <v>76148418</v>
      </c>
      <c r="C90">
        <v>76148408</v>
      </c>
      <c r="D90">
        <v>121548</v>
      </c>
      <c r="E90">
        <v>1</v>
      </c>
      <c r="F90">
        <v>1</v>
      </c>
      <c r="G90">
        <v>1</v>
      </c>
      <c r="H90">
        <v>1</v>
      </c>
      <c r="I90" t="s">
        <v>30</v>
      </c>
      <c r="J90" t="s">
        <v>3</v>
      </c>
      <c r="K90" t="s">
        <v>628</v>
      </c>
      <c r="L90">
        <v>608254</v>
      </c>
      <c r="N90">
        <v>1013</v>
      </c>
      <c r="O90" t="s">
        <v>629</v>
      </c>
      <c r="P90" t="s">
        <v>629</v>
      </c>
      <c r="Q90">
        <v>1</v>
      </c>
      <c r="X90">
        <v>0.02</v>
      </c>
      <c r="Y90">
        <v>0</v>
      </c>
      <c r="Z90">
        <v>0</v>
      </c>
      <c r="AA90">
        <v>0</v>
      </c>
      <c r="AB90">
        <v>0</v>
      </c>
      <c r="AC90">
        <v>0</v>
      </c>
      <c r="AD90">
        <v>1</v>
      </c>
      <c r="AE90">
        <v>2</v>
      </c>
      <c r="AF90" t="s">
        <v>144</v>
      </c>
      <c r="AG90">
        <v>2.76E-2</v>
      </c>
      <c r="AH90">
        <v>2</v>
      </c>
      <c r="AI90">
        <v>76148410</v>
      </c>
      <c r="AJ90">
        <v>90</v>
      </c>
      <c r="AK90">
        <v>0</v>
      </c>
      <c r="AL90">
        <v>0</v>
      </c>
      <c r="AM90">
        <v>0</v>
      </c>
      <c r="AN90">
        <v>0</v>
      </c>
      <c r="AO90">
        <v>0</v>
      </c>
      <c r="AP90">
        <v>0</v>
      </c>
      <c r="AQ90">
        <v>0</v>
      </c>
      <c r="AR90">
        <v>0</v>
      </c>
    </row>
    <row r="91" spans="1:44" x14ac:dyDescent="0.2">
      <c r="A91">
        <f>ROW(Source!A85)</f>
        <v>85</v>
      </c>
      <c r="B91">
        <v>76148419</v>
      </c>
      <c r="C91">
        <v>76148408</v>
      </c>
      <c r="D91">
        <v>48975304</v>
      </c>
      <c r="E91">
        <v>1</v>
      </c>
      <c r="F91">
        <v>1</v>
      </c>
      <c r="G91">
        <v>1</v>
      </c>
      <c r="H91">
        <v>2</v>
      </c>
      <c r="I91" t="s">
        <v>664</v>
      </c>
      <c r="J91" t="s">
        <v>665</v>
      </c>
      <c r="K91" t="s">
        <v>666</v>
      </c>
      <c r="L91">
        <v>1368</v>
      </c>
      <c r="N91">
        <v>1011</v>
      </c>
      <c r="O91" t="s">
        <v>633</v>
      </c>
      <c r="P91" t="s">
        <v>633</v>
      </c>
      <c r="Q91">
        <v>1</v>
      </c>
      <c r="X91">
        <v>0.02</v>
      </c>
      <c r="Y91">
        <v>0</v>
      </c>
      <c r="Z91">
        <v>134.65</v>
      </c>
      <c r="AA91">
        <v>13.5</v>
      </c>
      <c r="AB91">
        <v>0</v>
      </c>
      <c r="AC91">
        <v>0</v>
      </c>
      <c r="AD91">
        <v>1</v>
      </c>
      <c r="AE91">
        <v>0</v>
      </c>
      <c r="AF91" t="s">
        <v>144</v>
      </c>
      <c r="AG91">
        <v>2.76E-2</v>
      </c>
      <c r="AH91">
        <v>2</v>
      </c>
      <c r="AI91">
        <v>76148411</v>
      </c>
      <c r="AJ91">
        <v>91</v>
      </c>
      <c r="AK91">
        <v>0</v>
      </c>
      <c r="AL91">
        <v>0</v>
      </c>
      <c r="AM91">
        <v>0</v>
      </c>
      <c r="AN91">
        <v>0</v>
      </c>
      <c r="AO91">
        <v>0</v>
      </c>
      <c r="AP91">
        <v>0</v>
      </c>
      <c r="AQ91">
        <v>0</v>
      </c>
      <c r="AR91">
        <v>0</v>
      </c>
    </row>
    <row r="92" spans="1:44" x14ac:dyDescent="0.2">
      <c r="A92">
        <f>ROW(Source!A85)</f>
        <v>85</v>
      </c>
      <c r="B92">
        <v>76148420</v>
      </c>
      <c r="C92">
        <v>76148408</v>
      </c>
      <c r="D92">
        <v>48977174</v>
      </c>
      <c r="E92">
        <v>1</v>
      </c>
      <c r="F92">
        <v>1</v>
      </c>
      <c r="G92">
        <v>1</v>
      </c>
      <c r="H92">
        <v>2</v>
      </c>
      <c r="I92" t="s">
        <v>676</v>
      </c>
      <c r="J92" t="s">
        <v>677</v>
      </c>
      <c r="K92" t="s">
        <v>678</v>
      </c>
      <c r="L92">
        <v>1368</v>
      </c>
      <c r="N92">
        <v>1011</v>
      </c>
      <c r="O92" t="s">
        <v>633</v>
      </c>
      <c r="P92" t="s">
        <v>633</v>
      </c>
      <c r="Q92">
        <v>1</v>
      </c>
      <c r="X92">
        <v>0.02</v>
      </c>
      <c r="Y92">
        <v>0</v>
      </c>
      <c r="Z92">
        <v>87.17</v>
      </c>
      <c r="AA92">
        <v>11.6</v>
      </c>
      <c r="AB92">
        <v>0</v>
      </c>
      <c r="AC92">
        <v>0</v>
      </c>
      <c r="AD92">
        <v>1</v>
      </c>
      <c r="AE92">
        <v>0</v>
      </c>
      <c r="AF92" t="s">
        <v>144</v>
      </c>
      <c r="AG92">
        <v>2.76E-2</v>
      </c>
      <c r="AH92">
        <v>2</v>
      </c>
      <c r="AI92">
        <v>76148412</v>
      </c>
      <c r="AJ92">
        <v>92</v>
      </c>
      <c r="AK92">
        <v>0</v>
      </c>
      <c r="AL92">
        <v>0</v>
      </c>
      <c r="AM92">
        <v>0</v>
      </c>
      <c r="AN92">
        <v>0</v>
      </c>
      <c r="AO92">
        <v>0</v>
      </c>
      <c r="AP92">
        <v>0</v>
      </c>
      <c r="AQ92">
        <v>0</v>
      </c>
      <c r="AR92">
        <v>0</v>
      </c>
    </row>
    <row r="93" spans="1:44" x14ac:dyDescent="0.2">
      <c r="A93">
        <f>ROW(Source!A85)</f>
        <v>85</v>
      </c>
      <c r="B93">
        <v>76148421</v>
      </c>
      <c r="C93">
        <v>76148408</v>
      </c>
      <c r="D93">
        <v>48907269</v>
      </c>
      <c r="E93">
        <v>1</v>
      </c>
      <c r="F93">
        <v>1</v>
      </c>
      <c r="G93">
        <v>1</v>
      </c>
      <c r="H93">
        <v>3</v>
      </c>
      <c r="I93" t="s">
        <v>699</v>
      </c>
      <c r="J93" t="s">
        <v>700</v>
      </c>
      <c r="K93" t="s">
        <v>701</v>
      </c>
      <c r="L93">
        <v>1346</v>
      </c>
      <c r="N93">
        <v>1009</v>
      </c>
      <c r="O93" t="s">
        <v>414</v>
      </c>
      <c r="P93" t="s">
        <v>414</v>
      </c>
      <c r="Q93">
        <v>1</v>
      </c>
      <c r="X93">
        <v>0.1</v>
      </c>
      <c r="Y93">
        <v>9.0399999999999991</v>
      </c>
      <c r="Z93">
        <v>0</v>
      </c>
      <c r="AA93">
        <v>0</v>
      </c>
      <c r="AB93">
        <v>0</v>
      </c>
      <c r="AC93">
        <v>0</v>
      </c>
      <c r="AD93">
        <v>1</v>
      </c>
      <c r="AE93">
        <v>0</v>
      </c>
      <c r="AF93" t="s">
        <v>3</v>
      </c>
      <c r="AG93">
        <v>0.1</v>
      </c>
      <c r="AH93">
        <v>2</v>
      </c>
      <c r="AI93">
        <v>76148413</v>
      </c>
      <c r="AJ93">
        <v>93</v>
      </c>
      <c r="AK93">
        <v>0</v>
      </c>
      <c r="AL93">
        <v>0</v>
      </c>
      <c r="AM93">
        <v>0</v>
      </c>
      <c r="AN93">
        <v>0</v>
      </c>
      <c r="AO93">
        <v>0</v>
      </c>
      <c r="AP93">
        <v>0</v>
      </c>
      <c r="AQ93">
        <v>0</v>
      </c>
      <c r="AR93">
        <v>0</v>
      </c>
    </row>
    <row r="94" spans="1:44" x14ac:dyDescent="0.2">
      <c r="A94">
        <f>ROW(Source!A85)</f>
        <v>85</v>
      </c>
      <c r="B94">
        <v>76148422</v>
      </c>
      <c r="C94">
        <v>76148408</v>
      </c>
      <c r="D94">
        <v>48903217</v>
      </c>
      <c r="E94">
        <v>1</v>
      </c>
      <c r="F94">
        <v>1</v>
      </c>
      <c r="G94">
        <v>1</v>
      </c>
      <c r="H94">
        <v>3</v>
      </c>
      <c r="I94" t="s">
        <v>702</v>
      </c>
      <c r="J94" t="s">
        <v>703</v>
      </c>
      <c r="K94" t="s">
        <v>704</v>
      </c>
      <c r="L94">
        <v>1346</v>
      </c>
      <c r="N94">
        <v>1009</v>
      </c>
      <c r="O94" t="s">
        <v>414</v>
      </c>
      <c r="P94" t="s">
        <v>414</v>
      </c>
      <c r="Q94">
        <v>1</v>
      </c>
      <c r="X94">
        <v>0.05</v>
      </c>
      <c r="Y94">
        <v>28.6</v>
      </c>
      <c r="Z94">
        <v>0</v>
      </c>
      <c r="AA94">
        <v>0</v>
      </c>
      <c r="AB94">
        <v>0</v>
      </c>
      <c r="AC94">
        <v>0</v>
      </c>
      <c r="AD94">
        <v>1</v>
      </c>
      <c r="AE94">
        <v>0</v>
      </c>
      <c r="AF94" t="s">
        <v>3</v>
      </c>
      <c r="AG94">
        <v>0.05</v>
      </c>
      <c r="AH94">
        <v>2</v>
      </c>
      <c r="AI94">
        <v>76148414</v>
      </c>
      <c r="AJ94">
        <v>94</v>
      </c>
      <c r="AK94">
        <v>0</v>
      </c>
      <c r="AL94">
        <v>0</v>
      </c>
      <c r="AM94">
        <v>0</v>
      </c>
      <c r="AN94">
        <v>0</v>
      </c>
      <c r="AO94">
        <v>0</v>
      </c>
      <c r="AP94">
        <v>0</v>
      </c>
      <c r="AQ94">
        <v>0</v>
      </c>
      <c r="AR94">
        <v>0</v>
      </c>
    </row>
    <row r="95" spans="1:44" x14ac:dyDescent="0.2">
      <c r="A95">
        <f>ROW(Source!A85)</f>
        <v>85</v>
      </c>
      <c r="B95">
        <v>76148423</v>
      </c>
      <c r="C95">
        <v>76148408</v>
      </c>
      <c r="D95">
        <v>48903674</v>
      </c>
      <c r="E95">
        <v>1</v>
      </c>
      <c r="F95">
        <v>1</v>
      </c>
      <c r="G95">
        <v>1</v>
      </c>
      <c r="H95">
        <v>3</v>
      </c>
      <c r="I95" t="s">
        <v>705</v>
      </c>
      <c r="J95" t="s">
        <v>706</v>
      </c>
      <c r="K95" t="s">
        <v>707</v>
      </c>
      <c r="L95">
        <v>1346</v>
      </c>
      <c r="N95">
        <v>1009</v>
      </c>
      <c r="O95" t="s">
        <v>414</v>
      </c>
      <c r="P95" t="s">
        <v>414</v>
      </c>
      <c r="Q95">
        <v>1</v>
      </c>
      <c r="X95">
        <v>0.01</v>
      </c>
      <c r="Y95">
        <v>30.4</v>
      </c>
      <c r="Z95">
        <v>0</v>
      </c>
      <c r="AA95">
        <v>0</v>
      </c>
      <c r="AB95">
        <v>0</v>
      </c>
      <c r="AC95">
        <v>0</v>
      </c>
      <c r="AD95">
        <v>1</v>
      </c>
      <c r="AE95">
        <v>0</v>
      </c>
      <c r="AF95" t="s">
        <v>3</v>
      </c>
      <c r="AG95">
        <v>0.01</v>
      </c>
      <c r="AH95">
        <v>2</v>
      </c>
      <c r="AI95">
        <v>76148415</v>
      </c>
      <c r="AJ95">
        <v>95</v>
      </c>
      <c r="AK95">
        <v>0</v>
      </c>
      <c r="AL95">
        <v>0</v>
      </c>
      <c r="AM95">
        <v>0</v>
      </c>
      <c r="AN95">
        <v>0</v>
      </c>
      <c r="AO95">
        <v>0</v>
      </c>
      <c r="AP95">
        <v>0</v>
      </c>
      <c r="AQ95">
        <v>0</v>
      </c>
      <c r="AR95">
        <v>0</v>
      </c>
    </row>
    <row r="96" spans="1:44" x14ac:dyDescent="0.2">
      <c r="A96">
        <f>ROW(Source!A85)</f>
        <v>85</v>
      </c>
      <c r="B96">
        <v>76148424</v>
      </c>
      <c r="C96">
        <v>76148408</v>
      </c>
      <c r="D96">
        <v>48974791</v>
      </c>
      <c r="E96">
        <v>1</v>
      </c>
      <c r="F96">
        <v>1</v>
      </c>
      <c r="G96">
        <v>1</v>
      </c>
      <c r="H96">
        <v>3</v>
      </c>
      <c r="I96" t="s">
        <v>658</v>
      </c>
      <c r="J96" t="s">
        <v>659</v>
      </c>
      <c r="K96" t="s">
        <v>660</v>
      </c>
      <c r="L96">
        <v>1374</v>
      </c>
      <c r="N96">
        <v>1013</v>
      </c>
      <c r="O96" t="s">
        <v>661</v>
      </c>
      <c r="P96" t="s">
        <v>661</v>
      </c>
      <c r="Q96">
        <v>1</v>
      </c>
      <c r="X96">
        <v>0.17</v>
      </c>
      <c r="Y96">
        <v>1</v>
      </c>
      <c r="Z96">
        <v>0</v>
      </c>
      <c r="AA96">
        <v>0</v>
      </c>
      <c r="AB96">
        <v>0</v>
      </c>
      <c r="AC96">
        <v>0</v>
      </c>
      <c r="AD96">
        <v>1</v>
      </c>
      <c r="AE96">
        <v>0</v>
      </c>
      <c r="AF96" t="s">
        <v>3</v>
      </c>
      <c r="AG96">
        <v>0.17</v>
      </c>
      <c r="AH96">
        <v>2</v>
      </c>
      <c r="AI96">
        <v>76148416</v>
      </c>
      <c r="AJ96">
        <v>96</v>
      </c>
      <c r="AK96">
        <v>0</v>
      </c>
      <c r="AL96">
        <v>0</v>
      </c>
      <c r="AM96">
        <v>0</v>
      </c>
      <c r="AN96">
        <v>0</v>
      </c>
      <c r="AO96">
        <v>0</v>
      </c>
      <c r="AP96">
        <v>0</v>
      </c>
      <c r="AQ96">
        <v>0</v>
      </c>
      <c r="AR96">
        <v>0</v>
      </c>
    </row>
    <row r="97" spans="1:44" x14ac:dyDescent="0.2">
      <c r="A97">
        <f>ROW(Source!A86)</f>
        <v>86</v>
      </c>
      <c r="B97">
        <v>76148417</v>
      </c>
      <c r="C97">
        <v>76148408</v>
      </c>
      <c r="D97">
        <v>42331139</v>
      </c>
      <c r="E97">
        <v>1</v>
      </c>
      <c r="F97">
        <v>1</v>
      </c>
      <c r="G97">
        <v>1</v>
      </c>
      <c r="H97">
        <v>1</v>
      </c>
      <c r="I97" t="s">
        <v>697</v>
      </c>
      <c r="J97" t="s">
        <v>3</v>
      </c>
      <c r="K97" t="s">
        <v>698</v>
      </c>
      <c r="L97">
        <v>1369</v>
      </c>
      <c r="N97">
        <v>1013</v>
      </c>
      <c r="O97" t="s">
        <v>623</v>
      </c>
      <c r="P97" t="s">
        <v>623</v>
      </c>
      <c r="Q97">
        <v>1</v>
      </c>
      <c r="X97">
        <v>0.86</v>
      </c>
      <c r="Y97">
        <v>0</v>
      </c>
      <c r="Z97">
        <v>0</v>
      </c>
      <c r="AA97">
        <v>0</v>
      </c>
      <c r="AB97">
        <v>9.92</v>
      </c>
      <c r="AC97">
        <v>0</v>
      </c>
      <c r="AD97">
        <v>1</v>
      </c>
      <c r="AE97">
        <v>1</v>
      </c>
      <c r="AF97" t="s">
        <v>144</v>
      </c>
      <c r="AG97">
        <v>1.1867999999999999</v>
      </c>
      <c r="AH97">
        <v>2</v>
      </c>
      <c r="AI97">
        <v>76148409</v>
      </c>
      <c r="AJ97">
        <v>97</v>
      </c>
      <c r="AK97">
        <v>0</v>
      </c>
      <c r="AL97">
        <v>0</v>
      </c>
      <c r="AM97">
        <v>0</v>
      </c>
      <c r="AN97">
        <v>0</v>
      </c>
      <c r="AO97">
        <v>0</v>
      </c>
      <c r="AP97">
        <v>0</v>
      </c>
      <c r="AQ97">
        <v>0</v>
      </c>
      <c r="AR97">
        <v>0</v>
      </c>
    </row>
    <row r="98" spans="1:44" x14ac:dyDescent="0.2">
      <c r="A98">
        <f>ROW(Source!A86)</f>
        <v>86</v>
      </c>
      <c r="B98">
        <v>76148418</v>
      </c>
      <c r="C98">
        <v>76148408</v>
      </c>
      <c r="D98">
        <v>121548</v>
      </c>
      <c r="E98">
        <v>1</v>
      </c>
      <c r="F98">
        <v>1</v>
      </c>
      <c r="G98">
        <v>1</v>
      </c>
      <c r="H98">
        <v>1</v>
      </c>
      <c r="I98" t="s">
        <v>30</v>
      </c>
      <c r="J98" t="s">
        <v>3</v>
      </c>
      <c r="K98" t="s">
        <v>628</v>
      </c>
      <c r="L98">
        <v>608254</v>
      </c>
      <c r="N98">
        <v>1013</v>
      </c>
      <c r="O98" t="s">
        <v>629</v>
      </c>
      <c r="P98" t="s">
        <v>629</v>
      </c>
      <c r="Q98">
        <v>1</v>
      </c>
      <c r="X98">
        <v>0.02</v>
      </c>
      <c r="Y98">
        <v>0</v>
      </c>
      <c r="Z98">
        <v>0</v>
      </c>
      <c r="AA98">
        <v>0</v>
      </c>
      <c r="AB98">
        <v>0</v>
      </c>
      <c r="AC98">
        <v>0</v>
      </c>
      <c r="AD98">
        <v>1</v>
      </c>
      <c r="AE98">
        <v>2</v>
      </c>
      <c r="AF98" t="s">
        <v>144</v>
      </c>
      <c r="AG98">
        <v>2.76E-2</v>
      </c>
      <c r="AH98">
        <v>2</v>
      </c>
      <c r="AI98">
        <v>76148410</v>
      </c>
      <c r="AJ98">
        <v>98</v>
      </c>
      <c r="AK98">
        <v>0</v>
      </c>
      <c r="AL98">
        <v>0</v>
      </c>
      <c r="AM98">
        <v>0</v>
      </c>
      <c r="AN98">
        <v>0</v>
      </c>
      <c r="AO98">
        <v>0</v>
      </c>
      <c r="AP98">
        <v>0</v>
      </c>
      <c r="AQ98">
        <v>0</v>
      </c>
      <c r="AR98">
        <v>0</v>
      </c>
    </row>
    <row r="99" spans="1:44" x14ac:dyDescent="0.2">
      <c r="A99">
        <f>ROW(Source!A86)</f>
        <v>86</v>
      </c>
      <c r="B99">
        <v>76148419</v>
      </c>
      <c r="C99">
        <v>76148408</v>
      </c>
      <c r="D99">
        <v>48975304</v>
      </c>
      <c r="E99">
        <v>1</v>
      </c>
      <c r="F99">
        <v>1</v>
      </c>
      <c r="G99">
        <v>1</v>
      </c>
      <c r="H99">
        <v>2</v>
      </c>
      <c r="I99" t="s">
        <v>664</v>
      </c>
      <c r="J99" t="s">
        <v>665</v>
      </c>
      <c r="K99" t="s">
        <v>666</v>
      </c>
      <c r="L99">
        <v>1368</v>
      </c>
      <c r="N99">
        <v>1011</v>
      </c>
      <c r="O99" t="s">
        <v>633</v>
      </c>
      <c r="P99" t="s">
        <v>633</v>
      </c>
      <c r="Q99">
        <v>1</v>
      </c>
      <c r="X99">
        <v>0.02</v>
      </c>
      <c r="Y99">
        <v>0</v>
      </c>
      <c r="Z99">
        <v>134.65</v>
      </c>
      <c r="AA99">
        <v>13.5</v>
      </c>
      <c r="AB99">
        <v>0</v>
      </c>
      <c r="AC99">
        <v>0</v>
      </c>
      <c r="AD99">
        <v>1</v>
      </c>
      <c r="AE99">
        <v>0</v>
      </c>
      <c r="AF99" t="s">
        <v>144</v>
      </c>
      <c r="AG99">
        <v>2.76E-2</v>
      </c>
      <c r="AH99">
        <v>2</v>
      </c>
      <c r="AI99">
        <v>76148411</v>
      </c>
      <c r="AJ99">
        <v>99</v>
      </c>
      <c r="AK99">
        <v>0</v>
      </c>
      <c r="AL99">
        <v>0</v>
      </c>
      <c r="AM99">
        <v>0</v>
      </c>
      <c r="AN99">
        <v>0</v>
      </c>
      <c r="AO99">
        <v>0</v>
      </c>
      <c r="AP99">
        <v>0</v>
      </c>
      <c r="AQ99">
        <v>0</v>
      </c>
      <c r="AR99">
        <v>0</v>
      </c>
    </row>
    <row r="100" spans="1:44" x14ac:dyDescent="0.2">
      <c r="A100">
        <f>ROW(Source!A86)</f>
        <v>86</v>
      </c>
      <c r="B100">
        <v>76148420</v>
      </c>
      <c r="C100">
        <v>76148408</v>
      </c>
      <c r="D100">
        <v>48977174</v>
      </c>
      <c r="E100">
        <v>1</v>
      </c>
      <c r="F100">
        <v>1</v>
      </c>
      <c r="G100">
        <v>1</v>
      </c>
      <c r="H100">
        <v>2</v>
      </c>
      <c r="I100" t="s">
        <v>676</v>
      </c>
      <c r="J100" t="s">
        <v>677</v>
      </c>
      <c r="K100" t="s">
        <v>678</v>
      </c>
      <c r="L100">
        <v>1368</v>
      </c>
      <c r="N100">
        <v>1011</v>
      </c>
      <c r="O100" t="s">
        <v>633</v>
      </c>
      <c r="P100" t="s">
        <v>633</v>
      </c>
      <c r="Q100">
        <v>1</v>
      </c>
      <c r="X100">
        <v>0.02</v>
      </c>
      <c r="Y100">
        <v>0</v>
      </c>
      <c r="Z100">
        <v>87.17</v>
      </c>
      <c r="AA100">
        <v>11.6</v>
      </c>
      <c r="AB100">
        <v>0</v>
      </c>
      <c r="AC100">
        <v>0</v>
      </c>
      <c r="AD100">
        <v>1</v>
      </c>
      <c r="AE100">
        <v>0</v>
      </c>
      <c r="AF100" t="s">
        <v>144</v>
      </c>
      <c r="AG100">
        <v>2.76E-2</v>
      </c>
      <c r="AH100">
        <v>2</v>
      </c>
      <c r="AI100">
        <v>76148412</v>
      </c>
      <c r="AJ100">
        <v>100</v>
      </c>
      <c r="AK100">
        <v>0</v>
      </c>
      <c r="AL100">
        <v>0</v>
      </c>
      <c r="AM100">
        <v>0</v>
      </c>
      <c r="AN100">
        <v>0</v>
      </c>
      <c r="AO100">
        <v>0</v>
      </c>
      <c r="AP100">
        <v>0</v>
      </c>
      <c r="AQ100">
        <v>0</v>
      </c>
      <c r="AR100">
        <v>0</v>
      </c>
    </row>
    <row r="101" spans="1:44" x14ac:dyDescent="0.2">
      <c r="A101">
        <f>ROW(Source!A86)</f>
        <v>86</v>
      </c>
      <c r="B101">
        <v>76148421</v>
      </c>
      <c r="C101">
        <v>76148408</v>
      </c>
      <c r="D101">
        <v>48907269</v>
      </c>
      <c r="E101">
        <v>1</v>
      </c>
      <c r="F101">
        <v>1</v>
      </c>
      <c r="G101">
        <v>1</v>
      </c>
      <c r="H101">
        <v>3</v>
      </c>
      <c r="I101" t="s">
        <v>699</v>
      </c>
      <c r="J101" t="s">
        <v>700</v>
      </c>
      <c r="K101" t="s">
        <v>701</v>
      </c>
      <c r="L101">
        <v>1346</v>
      </c>
      <c r="N101">
        <v>1009</v>
      </c>
      <c r="O101" t="s">
        <v>414</v>
      </c>
      <c r="P101" t="s">
        <v>414</v>
      </c>
      <c r="Q101">
        <v>1</v>
      </c>
      <c r="X101">
        <v>0.1</v>
      </c>
      <c r="Y101">
        <v>9.0399999999999991</v>
      </c>
      <c r="Z101">
        <v>0</v>
      </c>
      <c r="AA101">
        <v>0</v>
      </c>
      <c r="AB101">
        <v>0</v>
      </c>
      <c r="AC101">
        <v>0</v>
      </c>
      <c r="AD101">
        <v>1</v>
      </c>
      <c r="AE101">
        <v>0</v>
      </c>
      <c r="AF101" t="s">
        <v>3</v>
      </c>
      <c r="AG101">
        <v>0.1</v>
      </c>
      <c r="AH101">
        <v>2</v>
      </c>
      <c r="AI101">
        <v>76148413</v>
      </c>
      <c r="AJ101">
        <v>101</v>
      </c>
      <c r="AK101">
        <v>0</v>
      </c>
      <c r="AL101">
        <v>0</v>
      </c>
      <c r="AM101">
        <v>0</v>
      </c>
      <c r="AN101">
        <v>0</v>
      </c>
      <c r="AO101">
        <v>0</v>
      </c>
      <c r="AP101">
        <v>0</v>
      </c>
      <c r="AQ101">
        <v>0</v>
      </c>
      <c r="AR101">
        <v>0</v>
      </c>
    </row>
    <row r="102" spans="1:44" x14ac:dyDescent="0.2">
      <c r="A102">
        <f>ROW(Source!A86)</f>
        <v>86</v>
      </c>
      <c r="B102">
        <v>76148422</v>
      </c>
      <c r="C102">
        <v>76148408</v>
      </c>
      <c r="D102">
        <v>48903217</v>
      </c>
      <c r="E102">
        <v>1</v>
      </c>
      <c r="F102">
        <v>1</v>
      </c>
      <c r="G102">
        <v>1</v>
      </c>
      <c r="H102">
        <v>3</v>
      </c>
      <c r="I102" t="s">
        <v>702</v>
      </c>
      <c r="J102" t="s">
        <v>703</v>
      </c>
      <c r="K102" t="s">
        <v>704</v>
      </c>
      <c r="L102">
        <v>1346</v>
      </c>
      <c r="N102">
        <v>1009</v>
      </c>
      <c r="O102" t="s">
        <v>414</v>
      </c>
      <c r="P102" t="s">
        <v>414</v>
      </c>
      <c r="Q102">
        <v>1</v>
      </c>
      <c r="X102">
        <v>0.05</v>
      </c>
      <c r="Y102">
        <v>28.6</v>
      </c>
      <c r="Z102">
        <v>0</v>
      </c>
      <c r="AA102">
        <v>0</v>
      </c>
      <c r="AB102">
        <v>0</v>
      </c>
      <c r="AC102">
        <v>0</v>
      </c>
      <c r="AD102">
        <v>1</v>
      </c>
      <c r="AE102">
        <v>0</v>
      </c>
      <c r="AF102" t="s">
        <v>3</v>
      </c>
      <c r="AG102">
        <v>0.05</v>
      </c>
      <c r="AH102">
        <v>2</v>
      </c>
      <c r="AI102">
        <v>76148414</v>
      </c>
      <c r="AJ102">
        <v>102</v>
      </c>
      <c r="AK102">
        <v>0</v>
      </c>
      <c r="AL102">
        <v>0</v>
      </c>
      <c r="AM102">
        <v>0</v>
      </c>
      <c r="AN102">
        <v>0</v>
      </c>
      <c r="AO102">
        <v>0</v>
      </c>
      <c r="AP102">
        <v>0</v>
      </c>
      <c r="AQ102">
        <v>0</v>
      </c>
      <c r="AR102">
        <v>0</v>
      </c>
    </row>
    <row r="103" spans="1:44" x14ac:dyDescent="0.2">
      <c r="A103">
        <f>ROW(Source!A86)</f>
        <v>86</v>
      </c>
      <c r="B103">
        <v>76148423</v>
      </c>
      <c r="C103">
        <v>76148408</v>
      </c>
      <c r="D103">
        <v>48903674</v>
      </c>
      <c r="E103">
        <v>1</v>
      </c>
      <c r="F103">
        <v>1</v>
      </c>
      <c r="G103">
        <v>1</v>
      </c>
      <c r="H103">
        <v>3</v>
      </c>
      <c r="I103" t="s">
        <v>705</v>
      </c>
      <c r="J103" t="s">
        <v>706</v>
      </c>
      <c r="K103" t="s">
        <v>707</v>
      </c>
      <c r="L103">
        <v>1346</v>
      </c>
      <c r="N103">
        <v>1009</v>
      </c>
      <c r="O103" t="s">
        <v>414</v>
      </c>
      <c r="P103" t="s">
        <v>414</v>
      </c>
      <c r="Q103">
        <v>1</v>
      </c>
      <c r="X103">
        <v>0.01</v>
      </c>
      <c r="Y103">
        <v>30.4</v>
      </c>
      <c r="Z103">
        <v>0</v>
      </c>
      <c r="AA103">
        <v>0</v>
      </c>
      <c r="AB103">
        <v>0</v>
      </c>
      <c r="AC103">
        <v>0</v>
      </c>
      <c r="AD103">
        <v>1</v>
      </c>
      <c r="AE103">
        <v>0</v>
      </c>
      <c r="AF103" t="s">
        <v>3</v>
      </c>
      <c r="AG103">
        <v>0.01</v>
      </c>
      <c r="AH103">
        <v>2</v>
      </c>
      <c r="AI103">
        <v>76148415</v>
      </c>
      <c r="AJ103">
        <v>103</v>
      </c>
      <c r="AK103">
        <v>0</v>
      </c>
      <c r="AL103">
        <v>0</v>
      </c>
      <c r="AM103">
        <v>0</v>
      </c>
      <c r="AN103">
        <v>0</v>
      </c>
      <c r="AO103">
        <v>0</v>
      </c>
      <c r="AP103">
        <v>0</v>
      </c>
      <c r="AQ103">
        <v>0</v>
      </c>
      <c r="AR103">
        <v>0</v>
      </c>
    </row>
    <row r="104" spans="1:44" x14ac:dyDescent="0.2">
      <c r="A104">
        <f>ROW(Source!A86)</f>
        <v>86</v>
      </c>
      <c r="B104">
        <v>76148424</v>
      </c>
      <c r="C104">
        <v>76148408</v>
      </c>
      <c r="D104">
        <v>48974791</v>
      </c>
      <c r="E104">
        <v>1</v>
      </c>
      <c r="F104">
        <v>1</v>
      </c>
      <c r="G104">
        <v>1</v>
      </c>
      <c r="H104">
        <v>3</v>
      </c>
      <c r="I104" t="s">
        <v>658</v>
      </c>
      <c r="J104" t="s">
        <v>659</v>
      </c>
      <c r="K104" t="s">
        <v>660</v>
      </c>
      <c r="L104">
        <v>1374</v>
      </c>
      <c r="N104">
        <v>1013</v>
      </c>
      <c r="O104" t="s">
        <v>661</v>
      </c>
      <c r="P104" t="s">
        <v>661</v>
      </c>
      <c r="Q104">
        <v>1</v>
      </c>
      <c r="X104">
        <v>0.17</v>
      </c>
      <c r="Y104">
        <v>1</v>
      </c>
      <c r="Z104">
        <v>0</v>
      </c>
      <c r="AA104">
        <v>0</v>
      </c>
      <c r="AB104">
        <v>0</v>
      </c>
      <c r="AC104">
        <v>0</v>
      </c>
      <c r="AD104">
        <v>1</v>
      </c>
      <c r="AE104">
        <v>0</v>
      </c>
      <c r="AF104" t="s">
        <v>3</v>
      </c>
      <c r="AG104">
        <v>0.17</v>
      </c>
      <c r="AH104">
        <v>2</v>
      </c>
      <c r="AI104">
        <v>76148416</v>
      </c>
      <c r="AJ104">
        <v>104</v>
      </c>
      <c r="AK104">
        <v>0</v>
      </c>
      <c r="AL104">
        <v>0</v>
      </c>
      <c r="AM104">
        <v>0</v>
      </c>
      <c r="AN104">
        <v>0</v>
      </c>
      <c r="AO104">
        <v>0</v>
      </c>
      <c r="AP104">
        <v>0</v>
      </c>
      <c r="AQ104">
        <v>0</v>
      </c>
      <c r="AR104">
        <v>0</v>
      </c>
    </row>
    <row r="105" spans="1:44" x14ac:dyDescent="0.2">
      <c r="A105">
        <f>ROW(Source!A93)</f>
        <v>93</v>
      </c>
      <c r="B105">
        <v>76148438</v>
      </c>
      <c r="C105">
        <v>76148428</v>
      </c>
      <c r="D105">
        <v>42326370</v>
      </c>
      <c r="E105">
        <v>1</v>
      </c>
      <c r="F105">
        <v>1</v>
      </c>
      <c r="G105">
        <v>1</v>
      </c>
      <c r="H105">
        <v>1</v>
      </c>
      <c r="I105" t="s">
        <v>662</v>
      </c>
      <c r="J105" t="s">
        <v>3</v>
      </c>
      <c r="K105" t="s">
        <v>663</v>
      </c>
      <c r="L105">
        <v>1369</v>
      </c>
      <c r="N105">
        <v>1013</v>
      </c>
      <c r="O105" t="s">
        <v>623</v>
      </c>
      <c r="P105" t="s">
        <v>623</v>
      </c>
      <c r="Q105">
        <v>1</v>
      </c>
      <c r="X105">
        <v>1.68</v>
      </c>
      <c r="Y105">
        <v>0</v>
      </c>
      <c r="Z105">
        <v>0</v>
      </c>
      <c r="AA105">
        <v>0</v>
      </c>
      <c r="AB105">
        <v>9.6199999999999992</v>
      </c>
      <c r="AC105">
        <v>0</v>
      </c>
      <c r="AD105">
        <v>1</v>
      </c>
      <c r="AE105">
        <v>1</v>
      </c>
      <c r="AF105" t="s">
        <v>75</v>
      </c>
      <c r="AG105">
        <v>3.2256</v>
      </c>
      <c r="AH105">
        <v>2</v>
      </c>
      <c r="AI105">
        <v>76148429</v>
      </c>
      <c r="AJ105">
        <v>105</v>
      </c>
      <c r="AK105">
        <v>0</v>
      </c>
      <c r="AL105">
        <v>0</v>
      </c>
      <c r="AM105">
        <v>0</v>
      </c>
      <c r="AN105">
        <v>0</v>
      </c>
      <c r="AO105">
        <v>0</v>
      </c>
      <c r="AP105">
        <v>0</v>
      </c>
      <c r="AQ105">
        <v>0</v>
      </c>
      <c r="AR105">
        <v>0</v>
      </c>
    </row>
    <row r="106" spans="1:44" x14ac:dyDescent="0.2">
      <c r="A106">
        <f>ROW(Source!A93)</f>
        <v>93</v>
      </c>
      <c r="B106">
        <v>76148439</v>
      </c>
      <c r="C106">
        <v>76148428</v>
      </c>
      <c r="D106">
        <v>121548</v>
      </c>
      <c r="E106">
        <v>1</v>
      </c>
      <c r="F106">
        <v>1</v>
      </c>
      <c r="G106">
        <v>1</v>
      </c>
      <c r="H106">
        <v>1</v>
      </c>
      <c r="I106" t="s">
        <v>30</v>
      </c>
      <c r="J106" t="s">
        <v>3</v>
      </c>
      <c r="K106" t="s">
        <v>628</v>
      </c>
      <c r="L106">
        <v>608254</v>
      </c>
      <c r="N106">
        <v>1013</v>
      </c>
      <c r="O106" t="s">
        <v>629</v>
      </c>
      <c r="P106" t="s">
        <v>629</v>
      </c>
      <c r="Q106">
        <v>1</v>
      </c>
      <c r="X106">
        <v>0.01</v>
      </c>
      <c r="Y106">
        <v>0</v>
      </c>
      <c r="Z106">
        <v>0</v>
      </c>
      <c r="AA106">
        <v>0</v>
      </c>
      <c r="AB106">
        <v>0</v>
      </c>
      <c r="AC106">
        <v>0</v>
      </c>
      <c r="AD106">
        <v>1</v>
      </c>
      <c r="AE106">
        <v>2</v>
      </c>
      <c r="AF106" t="s">
        <v>75</v>
      </c>
      <c r="AG106">
        <v>1.9200000000000002E-2</v>
      </c>
      <c r="AH106">
        <v>2</v>
      </c>
      <c r="AI106">
        <v>76148430</v>
      </c>
      <c r="AJ106">
        <v>106</v>
      </c>
      <c r="AK106">
        <v>0</v>
      </c>
      <c r="AL106">
        <v>0</v>
      </c>
      <c r="AM106">
        <v>0</v>
      </c>
      <c r="AN106">
        <v>0</v>
      </c>
      <c r="AO106">
        <v>0</v>
      </c>
      <c r="AP106">
        <v>0</v>
      </c>
      <c r="AQ106">
        <v>0</v>
      </c>
      <c r="AR106">
        <v>0</v>
      </c>
    </row>
    <row r="107" spans="1:44" x14ac:dyDescent="0.2">
      <c r="A107">
        <f>ROW(Source!A93)</f>
        <v>93</v>
      </c>
      <c r="B107">
        <v>76148440</v>
      </c>
      <c r="C107">
        <v>76148428</v>
      </c>
      <c r="D107">
        <v>48975304</v>
      </c>
      <c r="E107">
        <v>1</v>
      </c>
      <c r="F107">
        <v>1</v>
      </c>
      <c r="G107">
        <v>1</v>
      </c>
      <c r="H107">
        <v>2</v>
      </c>
      <c r="I107" t="s">
        <v>664</v>
      </c>
      <c r="J107" t="s">
        <v>665</v>
      </c>
      <c r="K107" t="s">
        <v>666</v>
      </c>
      <c r="L107">
        <v>1368</v>
      </c>
      <c r="N107">
        <v>1011</v>
      </c>
      <c r="O107" t="s">
        <v>633</v>
      </c>
      <c r="P107" t="s">
        <v>633</v>
      </c>
      <c r="Q107">
        <v>1</v>
      </c>
      <c r="X107">
        <v>0.01</v>
      </c>
      <c r="Y107">
        <v>0</v>
      </c>
      <c r="Z107">
        <v>134.65</v>
      </c>
      <c r="AA107">
        <v>13.5</v>
      </c>
      <c r="AB107">
        <v>0</v>
      </c>
      <c r="AC107">
        <v>0</v>
      </c>
      <c r="AD107">
        <v>1</v>
      </c>
      <c r="AE107">
        <v>0</v>
      </c>
      <c r="AF107" t="s">
        <v>75</v>
      </c>
      <c r="AG107">
        <v>1.9200000000000002E-2</v>
      </c>
      <c r="AH107">
        <v>2</v>
      </c>
      <c r="AI107">
        <v>76148431</v>
      </c>
      <c r="AJ107">
        <v>107</v>
      </c>
      <c r="AK107">
        <v>0</v>
      </c>
      <c r="AL107">
        <v>0</v>
      </c>
      <c r="AM107">
        <v>0</v>
      </c>
      <c r="AN107">
        <v>0</v>
      </c>
      <c r="AO107">
        <v>0</v>
      </c>
      <c r="AP107">
        <v>0</v>
      </c>
      <c r="AQ107">
        <v>0</v>
      </c>
      <c r="AR107">
        <v>0</v>
      </c>
    </row>
    <row r="108" spans="1:44" x14ac:dyDescent="0.2">
      <c r="A108">
        <f>ROW(Source!A93)</f>
        <v>93</v>
      </c>
      <c r="B108">
        <v>76148441</v>
      </c>
      <c r="C108">
        <v>76148428</v>
      </c>
      <c r="D108">
        <v>48977174</v>
      </c>
      <c r="E108">
        <v>1</v>
      </c>
      <c r="F108">
        <v>1</v>
      </c>
      <c r="G108">
        <v>1</v>
      </c>
      <c r="H108">
        <v>2</v>
      </c>
      <c r="I108" t="s">
        <v>676</v>
      </c>
      <c r="J108" t="s">
        <v>677</v>
      </c>
      <c r="K108" t="s">
        <v>678</v>
      </c>
      <c r="L108">
        <v>1368</v>
      </c>
      <c r="N108">
        <v>1011</v>
      </c>
      <c r="O108" t="s">
        <v>633</v>
      </c>
      <c r="P108" t="s">
        <v>633</v>
      </c>
      <c r="Q108">
        <v>1</v>
      </c>
      <c r="X108">
        <v>0.01</v>
      </c>
      <c r="Y108">
        <v>0</v>
      </c>
      <c r="Z108">
        <v>87.17</v>
      </c>
      <c r="AA108">
        <v>11.6</v>
      </c>
      <c r="AB108">
        <v>0</v>
      </c>
      <c r="AC108">
        <v>0</v>
      </c>
      <c r="AD108">
        <v>1</v>
      </c>
      <c r="AE108">
        <v>0</v>
      </c>
      <c r="AF108" t="s">
        <v>75</v>
      </c>
      <c r="AG108">
        <v>1.9200000000000002E-2</v>
      </c>
      <c r="AH108">
        <v>2</v>
      </c>
      <c r="AI108">
        <v>76148432</v>
      </c>
      <c r="AJ108">
        <v>108</v>
      </c>
      <c r="AK108">
        <v>0</v>
      </c>
      <c r="AL108">
        <v>0</v>
      </c>
      <c r="AM108">
        <v>0</v>
      </c>
      <c r="AN108">
        <v>0</v>
      </c>
      <c r="AO108">
        <v>0</v>
      </c>
      <c r="AP108">
        <v>0</v>
      </c>
      <c r="AQ108">
        <v>0</v>
      </c>
      <c r="AR108">
        <v>0</v>
      </c>
    </row>
    <row r="109" spans="1:44" x14ac:dyDescent="0.2">
      <c r="A109">
        <f>ROW(Source!A93)</f>
        <v>93</v>
      </c>
      <c r="B109">
        <v>76148442</v>
      </c>
      <c r="C109">
        <v>76148428</v>
      </c>
      <c r="D109">
        <v>48900459</v>
      </c>
      <c r="E109">
        <v>1</v>
      </c>
      <c r="F109">
        <v>1</v>
      </c>
      <c r="G109">
        <v>1</v>
      </c>
      <c r="H109">
        <v>3</v>
      </c>
      <c r="I109" t="s">
        <v>708</v>
      </c>
      <c r="J109" t="s">
        <v>709</v>
      </c>
      <c r="K109" t="s">
        <v>710</v>
      </c>
      <c r="L109">
        <v>1348</v>
      </c>
      <c r="N109">
        <v>1009</v>
      </c>
      <c r="O109" t="s">
        <v>362</v>
      </c>
      <c r="P109" t="s">
        <v>362</v>
      </c>
      <c r="Q109">
        <v>1000</v>
      </c>
      <c r="X109">
        <v>8.0000000000000004E-4</v>
      </c>
      <c r="Y109">
        <v>4488.3999999999996</v>
      </c>
      <c r="Z109">
        <v>0</v>
      </c>
      <c r="AA109">
        <v>0</v>
      </c>
      <c r="AB109">
        <v>0</v>
      </c>
      <c r="AC109">
        <v>0</v>
      </c>
      <c r="AD109">
        <v>1</v>
      </c>
      <c r="AE109">
        <v>0</v>
      </c>
      <c r="AF109" t="s">
        <v>3</v>
      </c>
      <c r="AG109">
        <v>8.0000000000000004E-4</v>
      </c>
      <c r="AH109">
        <v>2</v>
      </c>
      <c r="AI109">
        <v>76148433</v>
      </c>
      <c r="AJ109">
        <v>109</v>
      </c>
      <c r="AK109">
        <v>0</v>
      </c>
      <c r="AL109">
        <v>0</v>
      </c>
      <c r="AM109">
        <v>0</v>
      </c>
      <c r="AN109">
        <v>0</v>
      </c>
      <c r="AO109">
        <v>0</v>
      </c>
      <c r="AP109">
        <v>0</v>
      </c>
      <c r="AQ109">
        <v>0</v>
      </c>
      <c r="AR109">
        <v>0</v>
      </c>
    </row>
    <row r="110" spans="1:44" x14ac:dyDescent="0.2">
      <c r="A110">
        <f>ROW(Source!A93)</f>
        <v>93</v>
      </c>
      <c r="B110">
        <v>76148443</v>
      </c>
      <c r="C110">
        <v>76148428</v>
      </c>
      <c r="D110">
        <v>48900495</v>
      </c>
      <c r="E110">
        <v>1</v>
      </c>
      <c r="F110">
        <v>1</v>
      </c>
      <c r="G110">
        <v>1</v>
      </c>
      <c r="H110">
        <v>3</v>
      </c>
      <c r="I110" t="s">
        <v>711</v>
      </c>
      <c r="J110" t="s">
        <v>712</v>
      </c>
      <c r="K110" t="s">
        <v>713</v>
      </c>
      <c r="L110">
        <v>1346</v>
      </c>
      <c r="N110">
        <v>1009</v>
      </c>
      <c r="O110" t="s">
        <v>414</v>
      </c>
      <c r="P110" t="s">
        <v>414</v>
      </c>
      <c r="Q110">
        <v>1</v>
      </c>
      <c r="X110">
        <v>0.15</v>
      </c>
      <c r="Y110">
        <v>6.09</v>
      </c>
      <c r="Z110">
        <v>0</v>
      </c>
      <c r="AA110">
        <v>0</v>
      </c>
      <c r="AB110">
        <v>0</v>
      </c>
      <c r="AC110">
        <v>0</v>
      </c>
      <c r="AD110">
        <v>1</v>
      </c>
      <c r="AE110">
        <v>0</v>
      </c>
      <c r="AF110" t="s">
        <v>3</v>
      </c>
      <c r="AG110">
        <v>0.15</v>
      </c>
      <c r="AH110">
        <v>2</v>
      </c>
      <c r="AI110">
        <v>76148434</v>
      </c>
      <c r="AJ110">
        <v>110</v>
      </c>
      <c r="AK110">
        <v>0</v>
      </c>
      <c r="AL110">
        <v>0</v>
      </c>
      <c r="AM110">
        <v>0</v>
      </c>
      <c r="AN110">
        <v>0</v>
      </c>
      <c r="AO110">
        <v>0</v>
      </c>
      <c r="AP110">
        <v>0</v>
      </c>
      <c r="AQ110">
        <v>0</v>
      </c>
      <c r="AR110">
        <v>0</v>
      </c>
    </row>
    <row r="111" spans="1:44" x14ac:dyDescent="0.2">
      <c r="A111">
        <f>ROW(Source!A93)</f>
        <v>93</v>
      </c>
      <c r="B111">
        <v>76148444</v>
      </c>
      <c r="C111">
        <v>76148428</v>
      </c>
      <c r="D111">
        <v>48903634</v>
      </c>
      <c r="E111">
        <v>1</v>
      </c>
      <c r="F111">
        <v>1</v>
      </c>
      <c r="G111">
        <v>1</v>
      </c>
      <c r="H111">
        <v>3</v>
      </c>
      <c r="I111" t="s">
        <v>679</v>
      </c>
      <c r="J111" t="s">
        <v>680</v>
      </c>
      <c r="K111" t="s">
        <v>681</v>
      </c>
      <c r="L111">
        <v>1308</v>
      </c>
      <c r="N111">
        <v>1003</v>
      </c>
      <c r="O111" t="s">
        <v>345</v>
      </c>
      <c r="P111" t="s">
        <v>345</v>
      </c>
      <c r="Q111">
        <v>100</v>
      </c>
      <c r="X111">
        <v>2.3999999999999998E-3</v>
      </c>
      <c r="Y111">
        <v>120</v>
      </c>
      <c r="Z111">
        <v>0</v>
      </c>
      <c r="AA111">
        <v>0</v>
      </c>
      <c r="AB111">
        <v>0</v>
      </c>
      <c r="AC111">
        <v>0</v>
      </c>
      <c r="AD111">
        <v>1</v>
      </c>
      <c r="AE111">
        <v>0</v>
      </c>
      <c r="AF111" t="s">
        <v>3</v>
      </c>
      <c r="AG111">
        <v>2.3999999999999998E-3</v>
      </c>
      <c r="AH111">
        <v>2</v>
      </c>
      <c r="AI111">
        <v>76148435</v>
      </c>
      <c r="AJ111">
        <v>111</v>
      </c>
      <c r="AK111">
        <v>0</v>
      </c>
      <c r="AL111">
        <v>0</v>
      </c>
      <c r="AM111">
        <v>0</v>
      </c>
      <c r="AN111">
        <v>0</v>
      </c>
      <c r="AO111">
        <v>0</v>
      </c>
      <c r="AP111">
        <v>0</v>
      </c>
      <c r="AQ111">
        <v>0</v>
      </c>
      <c r="AR111">
        <v>0</v>
      </c>
    </row>
    <row r="112" spans="1:44" x14ac:dyDescent="0.2">
      <c r="A112">
        <f>ROW(Source!A93)</f>
        <v>93</v>
      </c>
      <c r="B112">
        <v>76148445</v>
      </c>
      <c r="C112">
        <v>76148428</v>
      </c>
      <c r="D112">
        <v>48974621</v>
      </c>
      <c r="E112">
        <v>1</v>
      </c>
      <c r="F112">
        <v>1</v>
      </c>
      <c r="G112">
        <v>1</v>
      </c>
      <c r="H112">
        <v>3</v>
      </c>
      <c r="I112" t="s">
        <v>714</v>
      </c>
      <c r="J112" t="s">
        <v>715</v>
      </c>
      <c r="K112" t="s">
        <v>716</v>
      </c>
      <c r="L112">
        <v>1348</v>
      </c>
      <c r="N112">
        <v>1009</v>
      </c>
      <c r="O112" t="s">
        <v>362</v>
      </c>
      <c r="P112" t="s">
        <v>362</v>
      </c>
      <c r="Q112">
        <v>1000</v>
      </c>
      <c r="X112">
        <v>1.0000000000000001E-5</v>
      </c>
      <c r="Y112">
        <v>8105.71</v>
      </c>
      <c r="Z112">
        <v>0</v>
      </c>
      <c r="AA112">
        <v>0</v>
      </c>
      <c r="AB112">
        <v>0</v>
      </c>
      <c r="AC112">
        <v>0</v>
      </c>
      <c r="AD112">
        <v>1</v>
      </c>
      <c r="AE112">
        <v>0</v>
      </c>
      <c r="AF112" t="s">
        <v>3</v>
      </c>
      <c r="AG112">
        <v>1.0000000000000001E-5</v>
      </c>
      <c r="AH112">
        <v>2</v>
      </c>
      <c r="AI112">
        <v>76148436</v>
      </c>
      <c r="AJ112">
        <v>112</v>
      </c>
      <c r="AK112">
        <v>0</v>
      </c>
      <c r="AL112">
        <v>0</v>
      </c>
      <c r="AM112">
        <v>0</v>
      </c>
      <c r="AN112">
        <v>0</v>
      </c>
      <c r="AO112">
        <v>0</v>
      </c>
      <c r="AP112">
        <v>0</v>
      </c>
      <c r="AQ112">
        <v>0</v>
      </c>
      <c r="AR112">
        <v>0</v>
      </c>
    </row>
    <row r="113" spans="1:44" x14ac:dyDescent="0.2">
      <c r="A113">
        <f>ROW(Source!A93)</f>
        <v>93</v>
      </c>
      <c r="B113">
        <v>76148446</v>
      </c>
      <c r="C113">
        <v>76148428</v>
      </c>
      <c r="D113">
        <v>48974791</v>
      </c>
      <c r="E113">
        <v>1</v>
      </c>
      <c r="F113">
        <v>1</v>
      </c>
      <c r="G113">
        <v>1</v>
      </c>
      <c r="H113">
        <v>3</v>
      </c>
      <c r="I113" t="s">
        <v>658</v>
      </c>
      <c r="J113" t="s">
        <v>659</v>
      </c>
      <c r="K113" t="s">
        <v>660</v>
      </c>
      <c r="L113">
        <v>1374</v>
      </c>
      <c r="N113">
        <v>1013</v>
      </c>
      <c r="O113" t="s">
        <v>661</v>
      </c>
      <c r="P113" t="s">
        <v>661</v>
      </c>
      <c r="Q113">
        <v>1</v>
      </c>
      <c r="X113">
        <v>0.32</v>
      </c>
      <c r="Y113">
        <v>1</v>
      </c>
      <c r="Z113">
        <v>0</v>
      </c>
      <c r="AA113">
        <v>0</v>
      </c>
      <c r="AB113">
        <v>0</v>
      </c>
      <c r="AC113">
        <v>0</v>
      </c>
      <c r="AD113">
        <v>1</v>
      </c>
      <c r="AE113">
        <v>0</v>
      </c>
      <c r="AF113" t="s">
        <v>3</v>
      </c>
      <c r="AG113">
        <v>0.32</v>
      </c>
      <c r="AH113">
        <v>2</v>
      </c>
      <c r="AI113">
        <v>76148437</v>
      </c>
      <c r="AJ113">
        <v>113</v>
      </c>
      <c r="AK113">
        <v>0</v>
      </c>
      <c r="AL113">
        <v>0</v>
      </c>
      <c r="AM113">
        <v>0</v>
      </c>
      <c r="AN113">
        <v>0</v>
      </c>
      <c r="AO113">
        <v>0</v>
      </c>
      <c r="AP113">
        <v>0</v>
      </c>
      <c r="AQ113">
        <v>0</v>
      </c>
      <c r="AR113">
        <v>0</v>
      </c>
    </row>
    <row r="114" spans="1:44" x14ac:dyDescent="0.2">
      <c r="A114">
        <f>ROW(Source!A94)</f>
        <v>94</v>
      </c>
      <c r="B114">
        <v>76148438</v>
      </c>
      <c r="C114">
        <v>76148428</v>
      </c>
      <c r="D114">
        <v>42326370</v>
      </c>
      <c r="E114">
        <v>1</v>
      </c>
      <c r="F114">
        <v>1</v>
      </c>
      <c r="G114">
        <v>1</v>
      </c>
      <c r="H114">
        <v>1</v>
      </c>
      <c r="I114" t="s">
        <v>662</v>
      </c>
      <c r="J114" t="s">
        <v>3</v>
      </c>
      <c r="K114" t="s">
        <v>663</v>
      </c>
      <c r="L114">
        <v>1369</v>
      </c>
      <c r="N114">
        <v>1013</v>
      </c>
      <c r="O114" t="s">
        <v>623</v>
      </c>
      <c r="P114" t="s">
        <v>623</v>
      </c>
      <c r="Q114">
        <v>1</v>
      </c>
      <c r="X114">
        <v>1.68</v>
      </c>
      <c r="Y114">
        <v>0</v>
      </c>
      <c r="Z114">
        <v>0</v>
      </c>
      <c r="AA114">
        <v>0</v>
      </c>
      <c r="AB114">
        <v>9.6199999999999992</v>
      </c>
      <c r="AC114">
        <v>0</v>
      </c>
      <c r="AD114">
        <v>1</v>
      </c>
      <c r="AE114">
        <v>1</v>
      </c>
      <c r="AF114" t="s">
        <v>75</v>
      </c>
      <c r="AG114">
        <v>3.2256</v>
      </c>
      <c r="AH114">
        <v>2</v>
      </c>
      <c r="AI114">
        <v>76148429</v>
      </c>
      <c r="AJ114">
        <v>114</v>
      </c>
      <c r="AK114">
        <v>0</v>
      </c>
      <c r="AL114">
        <v>0</v>
      </c>
      <c r="AM114">
        <v>0</v>
      </c>
      <c r="AN114">
        <v>0</v>
      </c>
      <c r="AO114">
        <v>0</v>
      </c>
      <c r="AP114">
        <v>0</v>
      </c>
      <c r="AQ114">
        <v>0</v>
      </c>
      <c r="AR114">
        <v>0</v>
      </c>
    </row>
    <row r="115" spans="1:44" x14ac:dyDescent="0.2">
      <c r="A115">
        <f>ROW(Source!A94)</f>
        <v>94</v>
      </c>
      <c r="B115">
        <v>76148439</v>
      </c>
      <c r="C115">
        <v>76148428</v>
      </c>
      <c r="D115">
        <v>121548</v>
      </c>
      <c r="E115">
        <v>1</v>
      </c>
      <c r="F115">
        <v>1</v>
      </c>
      <c r="G115">
        <v>1</v>
      </c>
      <c r="H115">
        <v>1</v>
      </c>
      <c r="I115" t="s">
        <v>30</v>
      </c>
      <c r="J115" t="s">
        <v>3</v>
      </c>
      <c r="K115" t="s">
        <v>628</v>
      </c>
      <c r="L115">
        <v>608254</v>
      </c>
      <c r="N115">
        <v>1013</v>
      </c>
      <c r="O115" t="s">
        <v>629</v>
      </c>
      <c r="P115" t="s">
        <v>629</v>
      </c>
      <c r="Q115">
        <v>1</v>
      </c>
      <c r="X115">
        <v>0.01</v>
      </c>
      <c r="Y115">
        <v>0</v>
      </c>
      <c r="Z115">
        <v>0</v>
      </c>
      <c r="AA115">
        <v>0</v>
      </c>
      <c r="AB115">
        <v>0</v>
      </c>
      <c r="AC115">
        <v>0</v>
      </c>
      <c r="AD115">
        <v>1</v>
      </c>
      <c r="AE115">
        <v>2</v>
      </c>
      <c r="AF115" t="s">
        <v>75</v>
      </c>
      <c r="AG115">
        <v>1.9200000000000002E-2</v>
      </c>
      <c r="AH115">
        <v>2</v>
      </c>
      <c r="AI115">
        <v>76148430</v>
      </c>
      <c r="AJ115">
        <v>115</v>
      </c>
      <c r="AK115">
        <v>0</v>
      </c>
      <c r="AL115">
        <v>0</v>
      </c>
      <c r="AM115">
        <v>0</v>
      </c>
      <c r="AN115">
        <v>0</v>
      </c>
      <c r="AO115">
        <v>0</v>
      </c>
      <c r="AP115">
        <v>0</v>
      </c>
      <c r="AQ115">
        <v>0</v>
      </c>
      <c r="AR115">
        <v>0</v>
      </c>
    </row>
    <row r="116" spans="1:44" x14ac:dyDescent="0.2">
      <c r="A116">
        <f>ROW(Source!A94)</f>
        <v>94</v>
      </c>
      <c r="B116">
        <v>76148440</v>
      </c>
      <c r="C116">
        <v>76148428</v>
      </c>
      <c r="D116">
        <v>48975304</v>
      </c>
      <c r="E116">
        <v>1</v>
      </c>
      <c r="F116">
        <v>1</v>
      </c>
      <c r="G116">
        <v>1</v>
      </c>
      <c r="H116">
        <v>2</v>
      </c>
      <c r="I116" t="s">
        <v>664</v>
      </c>
      <c r="J116" t="s">
        <v>665</v>
      </c>
      <c r="K116" t="s">
        <v>666</v>
      </c>
      <c r="L116">
        <v>1368</v>
      </c>
      <c r="N116">
        <v>1011</v>
      </c>
      <c r="O116" t="s">
        <v>633</v>
      </c>
      <c r="P116" t="s">
        <v>633</v>
      </c>
      <c r="Q116">
        <v>1</v>
      </c>
      <c r="X116">
        <v>0.01</v>
      </c>
      <c r="Y116">
        <v>0</v>
      </c>
      <c r="Z116">
        <v>134.65</v>
      </c>
      <c r="AA116">
        <v>13.5</v>
      </c>
      <c r="AB116">
        <v>0</v>
      </c>
      <c r="AC116">
        <v>0</v>
      </c>
      <c r="AD116">
        <v>1</v>
      </c>
      <c r="AE116">
        <v>0</v>
      </c>
      <c r="AF116" t="s">
        <v>75</v>
      </c>
      <c r="AG116">
        <v>1.9200000000000002E-2</v>
      </c>
      <c r="AH116">
        <v>2</v>
      </c>
      <c r="AI116">
        <v>76148431</v>
      </c>
      <c r="AJ116">
        <v>116</v>
      </c>
      <c r="AK116">
        <v>0</v>
      </c>
      <c r="AL116">
        <v>0</v>
      </c>
      <c r="AM116">
        <v>0</v>
      </c>
      <c r="AN116">
        <v>0</v>
      </c>
      <c r="AO116">
        <v>0</v>
      </c>
      <c r="AP116">
        <v>0</v>
      </c>
      <c r="AQ116">
        <v>0</v>
      </c>
      <c r="AR116">
        <v>0</v>
      </c>
    </row>
    <row r="117" spans="1:44" x14ac:dyDescent="0.2">
      <c r="A117">
        <f>ROW(Source!A94)</f>
        <v>94</v>
      </c>
      <c r="B117">
        <v>76148441</v>
      </c>
      <c r="C117">
        <v>76148428</v>
      </c>
      <c r="D117">
        <v>48977174</v>
      </c>
      <c r="E117">
        <v>1</v>
      </c>
      <c r="F117">
        <v>1</v>
      </c>
      <c r="G117">
        <v>1</v>
      </c>
      <c r="H117">
        <v>2</v>
      </c>
      <c r="I117" t="s">
        <v>676</v>
      </c>
      <c r="J117" t="s">
        <v>677</v>
      </c>
      <c r="K117" t="s">
        <v>678</v>
      </c>
      <c r="L117">
        <v>1368</v>
      </c>
      <c r="N117">
        <v>1011</v>
      </c>
      <c r="O117" t="s">
        <v>633</v>
      </c>
      <c r="P117" t="s">
        <v>633</v>
      </c>
      <c r="Q117">
        <v>1</v>
      </c>
      <c r="X117">
        <v>0.01</v>
      </c>
      <c r="Y117">
        <v>0</v>
      </c>
      <c r="Z117">
        <v>87.17</v>
      </c>
      <c r="AA117">
        <v>11.6</v>
      </c>
      <c r="AB117">
        <v>0</v>
      </c>
      <c r="AC117">
        <v>0</v>
      </c>
      <c r="AD117">
        <v>1</v>
      </c>
      <c r="AE117">
        <v>0</v>
      </c>
      <c r="AF117" t="s">
        <v>75</v>
      </c>
      <c r="AG117">
        <v>1.9200000000000002E-2</v>
      </c>
      <c r="AH117">
        <v>2</v>
      </c>
      <c r="AI117">
        <v>76148432</v>
      </c>
      <c r="AJ117">
        <v>117</v>
      </c>
      <c r="AK117">
        <v>0</v>
      </c>
      <c r="AL117">
        <v>0</v>
      </c>
      <c r="AM117">
        <v>0</v>
      </c>
      <c r="AN117">
        <v>0</v>
      </c>
      <c r="AO117">
        <v>0</v>
      </c>
      <c r="AP117">
        <v>0</v>
      </c>
      <c r="AQ117">
        <v>0</v>
      </c>
      <c r="AR117">
        <v>0</v>
      </c>
    </row>
    <row r="118" spans="1:44" x14ac:dyDescent="0.2">
      <c r="A118">
        <f>ROW(Source!A94)</f>
        <v>94</v>
      </c>
      <c r="B118">
        <v>76148442</v>
      </c>
      <c r="C118">
        <v>76148428</v>
      </c>
      <c r="D118">
        <v>48900459</v>
      </c>
      <c r="E118">
        <v>1</v>
      </c>
      <c r="F118">
        <v>1</v>
      </c>
      <c r="G118">
        <v>1</v>
      </c>
      <c r="H118">
        <v>3</v>
      </c>
      <c r="I118" t="s">
        <v>708</v>
      </c>
      <c r="J118" t="s">
        <v>709</v>
      </c>
      <c r="K118" t="s">
        <v>710</v>
      </c>
      <c r="L118">
        <v>1348</v>
      </c>
      <c r="N118">
        <v>1009</v>
      </c>
      <c r="O118" t="s">
        <v>362</v>
      </c>
      <c r="P118" t="s">
        <v>362</v>
      </c>
      <c r="Q118">
        <v>1000</v>
      </c>
      <c r="X118">
        <v>8.0000000000000004E-4</v>
      </c>
      <c r="Y118">
        <v>4488.3999999999996</v>
      </c>
      <c r="Z118">
        <v>0</v>
      </c>
      <c r="AA118">
        <v>0</v>
      </c>
      <c r="AB118">
        <v>0</v>
      </c>
      <c r="AC118">
        <v>0</v>
      </c>
      <c r="AD118">
        <v>1</v>
      </c>
      <c r="AE118">
        <v>0</v>
      </c>
      <c r="AF118" t="s">
        <v>3</v>
      </c>
      <c r="AG118">
        <v>8.0000000000000004E-4</v>
      </c>
      <c r="AH118">
        <v>2</v>
      </c>
      <c r="AI118">
        <v>76148433</v>
      </c>
      <c r="AJ118">
        <v>118</v>
      </c>
      <c r="AK118">
        <v>0</v>
      </c>
      <c r="AL118">
        <v>0</v>
      </c>
      <c r="AM118">
        <v>0</v>
      </c>
      <c r="AN118">
        <v>0</v>
      </c>
      <c r="AO118">
        <v>0</v>
      </c>
      <c r="AP118">
        <v>0</v>
      </c>
      <c r="AQ118">
        <v>0</v>
      </c>
      <c r="AR118">
        <v>0</v>
      </c>
    </row>
    <row r="119" spans="1:44" x14ac:dyDescent="0.2">
      <c r="A119">
        <f>ROW(Source!A94)</f>
        <v>94</v>
      </c>
      <c r="B119">
        <v>76148443</v>
      </c>
      <c r="C119">
        <v>76148428</v>
      </c>
      <c r="D119">
        <v>48900495</v>
      </c>
      <c r="E119">
        <v>1</v>
      </c>
      <c r="F119">
        <v>1</v>
      </c>
      <c r="G119">
        <v>1</v>
      </c>
      <c r="H119">
        <v>3</v>
      </c>
      <c r="I119" t="s">
        <v>711</v>
      </c>
      <c r="J119" t="s">
        <v>712</v>
      </c>
      <c r="K119" t="s">
        <v>713</v>
      </c>
      <c r="L119">
        <v>1346</v>
      </c>
      <c r="N119">
        <v>1009</v>
      </c>
      <c r="O119" t="s">
        <v>414</v>
      </c>
      <c r="P119" t="s">
        <v>414</v>
      </c>
      <c r="Q119">
        <v>1</v>
      </c>
      <c r="X119">
        <v>0.15</v>
      </c>
      <c r="Y119">
        <v>6.09</v>
      </c>
      <c r="Z119">
        <v>0</v>
      </c>
      <c r="AA119">
        <v>0</v>
      </c>
      <c r="AB119">
        <v>0</v>
      </c>
      <c r="AC119">
        <v>0</v>
      </c>
      <c r="AD119">
        <v>1</v>
      </c>
      <c r="AE119">
        <v>0</v>
      </c>
      <c r="AF119" t="s">
        <v>3</v>
      </c>
      <c r="AG119">
        <v>0.15</v>
      </c>
      <c r="AH119">
        <v>2</v>
      </c>
      <c r="AI119">
        <v>76148434</v>
      </c>
      <c r="AJ119">
        <v>119</v>
      </c>
      <c r="AK119">
        <v>0</v>
      </c>
      <c r="AL119">
        <v>0</v>
      </c>
      <c r="AM119">
        <v>0</v>
      </c>
      <c r="AN119">
        <v>0</v>
      </c>
      <c r="AO119">
        <v>0</v>
      </c>
      <c r="AP119">
        <v>0</v>
      </c>
      <c r="AQ119">
        <v>0</v>
      </c>
      <c r="AR119">
        <v>0</v>
      </c>
    </row>
    <row r="120" spans="1:44" x14ac:dyDescent="0.2">
      <c r="A120">
        <f>ROW(Source!A94)</f>
        <v>94</v>
      </c>
      <c r="B120">
        <v>76148444</v>
      </c>
      <c r="C120">
        <v>76148428</v>
      </c>
      <c r="D120">
        <v>48903634</v>
      </c>
      <c r="E120">
        <v>1</v>
      </c>
      <c r="F120">
        <v>1</v>
      </c>
      <c r="G120">
        <v>1</v>
      </c>
      <c r="H120">
        <v>3</v>
      </c>
      <c r="I120" t="s">
        <v>679</v>
      </c>
      <c r="J120" t="s">
        <v>680</v>
      </c>
      <c r="K120" t="s">
        <v>681</v>
      </c>
      <c r="L120">
        <v>1308</v>
      </c>
      <c r="N120">
        <v>1003</v>
      </c>
      <c r="O120" t="s">
        <v>345</v>
      </c>
      <c r="P120" t="s">
        <v>345</v>
      </c>
      <c r="Q120">
        <v>100</v>
      </c>
      <c r="X120">
        <v>2.3999999999999998E-3</v>
      </c>
      <c r="Y120">
        <v>120</v>
      </c>
      <c r="Z120">
        <v>0</v>
      </c>
      <c r="AA120">
        <v>0</v>
      </c>
      <c r="AB120">
        <v>0</v>
      </c>
      <c r="AC120">
        <v>0</v>
      </c>
      <c r="AD120">
        <v>1</v>
      </c>
      <c r="AE120">
        <v>0</v>
      </c>
      <c r="AF120" t="s">
        <v>3</v>
      </c>
      <c r="AG120">
        <v>2.3999999999999998E-3</v>
      </c>
      <c r="AH120">
        <v>2</v>
      </c>
      <c r="AI120">
        <v>76148435</v>
      </c>
      <c r="AJ120">
        <v>120</v>
      </c>
      <c r="AK120">
        <v>0</v>
      </c>
      <c r="AL120">
        <v>0</v>
      </c>
      <c r="AM120">
        <v>0</v>
      </c>
      <c r="AN120">
        <v>0</v>
      </c>
      <c r="AO120">
        <v>0</v>
      </c>
      <c r="AP120">
        <v>0</v>
      </c>
      <c r="AQ120">
        <v>0</v>
      </c>
      <c r="AR120">
        <v>0</v>
      </c>
    </row>
    <row r="121" spans="1:44" x14ac:dyDescent="0.2">
      <c r="A121">
        <f>ROW(Source!A94)</f>
        <v>94</v>
      </c>
      <c r="B121">
        <v>76148445</v>
      </c>
      <c r="C121">
        <v>76148428</v>
      </c>
      <c r="D121">
        <v>48974621</v>
      </c>
      <c r="E121">
        <v>1</v>
      </c>
      <c r="F121">
        <v>1</v>
      </c>
      <c r="G121">
        <v>1</v>
      </c>
      <c r="H121">
        <v>3</v>
      </c>
      <c r="I121" t="s">
        <v>714</v>
      </c>
      <c r="J121" t="s">
        <v>715</v>
      </c>
      <c r="K121" t="s">
        <v>716</v>
      </c>
      <c r="L121">
        <v>1348</v>
      </c>
      <c r="N121">
        <v>1009</v>
      </c>
      <c r="O121" t="s">
        <v>362</v>
      </c>
      <c r="P121" t="s">
        <v>362</v>
      </c>
      <c r="Q121">
        <v>1000</v>
      </c>
      <c r="X121">
        <v>1.0000000000000001E-5</v>
      </c>
      <c r="Y121">
        <v>8105.71</v>
      </c>
      <c r="Z121">
        <v>0</v>
      </c>
      <c r="AA121">
        <v>0</v>
      </c>
      <c r="AB121">
        <v>0</v>
      </c>
      <c r="AC121">
        <v>0</v>
      </c>
      <c r="AD121">
        <v>1</v>
      </c>
      <c r="AE121">
        <v>0</v>
      </c>
      <c r="AF121" t="s">
        <v>3</v>
      </c>
      <c r="AG121">
        <v>1.0000000000000001E-5</v>
      </c>
      <c r="AH121">
        <v>2</v>
      </c>
      <c r="AI121">
        <v>76148436</v>
      </c>
      <c r="AJ121">
        <v>121</v>
      </c>
      <c r="AK121">
        <v>0</v>
      </c>
      <c r="AL121">
        <v>0</v>
      </c>
      <c r="AM121">
        <v>0</v>
      </c>
      <c r="AN121">
        <v>0</v>
      </c>
      <c r="AO121">
        <v>0</v>
      </c>
      <c r="AP121">
        <v>0</v>
      </c>
      <c r="AQ121">
        <v>0</v>
      </c>
      <c r="AR121">
        <v>0</v>
      </c>
    </row>
    <row r="122" spans="1:44" x14ac:dyDescent="0.2">
      <c r="A122">
        <f>ROW(Source!A94)</f>
        <v>94</v>
      </c>
      <c r="B122">
        <v>76148446</v>
      </c>
      <c r="C122">
        <v>76148428</v>
      </c>
      <c r="D122">
        <v>48974791</v>
      </c>
      <c r="E122">
        <v>1</v>
      </c>
      <c r="F122">
        <v>1</v>
      </c>
      <c r="G122">
        <v>1</v>
      </c>
      <c r="H122">
        <v>3</v>
      </c>
      <c r="I122" t="s">
        <v>658</v>
      </c>
      <c r="J122" t="s">
        <v>659</v>
      </c>
      <c r="K122" t="s">
        <v>660</v>
      </c>
      <c r="L122">
        <v>1374</v>
      </c>
      <c r="N122">
        <v>1013</v>
      </c>
      <c r="O122" t="s">
        <v>661</v>
      </c>
      <c r="P122" t="s">
        <v>661</v>
      </c>
      <c r="Q122">
        <v>1</v>
      </c>
      <c r="X122">
        <v>0.32</v>
      </c>
      <c r="Y122">
        <v>1</v>
      </c>
      <c r="Z122">
        <v>0</v>
      </c>
      <c r="AA122">
        <v>0</v>
      </c>
      <c r="AB122">
        <v>0</v>
      </c>
      <c r="AC122">
        <v>0</v>
      </c>
      <c r="AD122">
        <v>1</v>
      </c>
      <c r="AE122">
        <v>0</v>
      </c>
      <c r="AF122" t="s">
        <v>3</v>
      </c>
      <c r="AG122">
        <v>0.32</v>
      </c>
      <c r="AH122">
        <v>2</v>
      </c>
      <c r="AI122">
        <v>76148437</v>
      </c>
      <c r="AJ122">
        <v>122</v>
      </c>
      <c r="AK122">
        <v>0</v>
      </c>
      <c r="AL122">
        <v>0</v>
      </c>
      <c r="AM122">
        <v>0</v>
      </c>
      <c r="AN122">
        <v>0</v>
      </c>
      <c r="AO122">
        <v>0</v>
      </c>
      <c r="AP122">
        <v>0</v>
      </c>
      <c r="AQ122">
        <v>0</v>
      </c>
      <c r="AR122">
        <v>0</v>
      </c>
    </row>
    <row r="123" spans="1:44" x14ac:dyDescent="0.2">
      <c r="A123">
        <f>ROW(Source!A97)</f>
        <v>97</v>
      </c>
      <c r="B123">
        <v>76148464</v>
      </c>
      <c r="C123">
        <v>76148448</v>
      </c>
      <c r="D123">
        <v>42476253</v>
      </c>
      <c r="E123">
        <v>1</v>
      </c>
      <c r="F123">
        <v>1</v>
      </c>
      <c r="G123">
        <v>1</v>
      </c>
      <c r="H123">
        <v>1</v>
      </c>
      <c r="I123" t="s">
        <v>717</v>
      </c>
      <c r="J123" t="s">
        <v>3</v>
      </c>
      <c r="K123" t="s">
        <v>718</v>
      </c>
      <c r="L123">
        <v>1369</v>
      </c>
      <c r="N123">
        <v>1013</v>
      </c>
      <c r="O123" t="s">
        <v>623</v>
      </c>
      <c r="P123" t="s">
        <v>623</v>
      </c>
      <c r="Q123">
        <v>1</v>
      </c>
      <c r="X123">
        <v>190.6</v>
      </c>
      <c r="Y123">
        <v>0</v>
      </c>
      <c r="Z123">
        <v>0</v>
      </c>
      <c r="AA123">
        <v>0</v>
      </c>
      <c r="AB123">
        <v>11.22</v>
      </c>
      <c r="AC123">
        <v>0</v>
      </c>
      <c r="AD123">
        <v>1</v>
      </c>
      <c r="AE123">
        <v>1</v>
      </c>
      <c r="AF123" t="s">
        <v>75</v>
      </c>
      <c r="AG123">
        <v>365.952</v>
      </c>
      <c r="AH123">
        <v>2</v>
      </c>
      <c r="AI123">
        <v>76148449</v>
      </c>
      <c r="AJ123">
        <v>123</v>
      </c>
      <c r="AK123">
        <v>0</v>
      </c>
      <c r="AL123">
        <v>0</v>
      </c>
      <c r="AM123">
        <v>0</v>
      </c>
      <c r="AN123">
        <v>0</v>
      </c>
      <c r="AO123">
        <v>0</v>
      </c>
      <c r="AP123">
        <v>0</v>
      </c>
      <c r="AQ123">
        <v>0</v>
      </c>
      <c r="AR123">
        <v>0</v>
      </c>
    </row>
    <row r="124" spans="1:44" x14ac:dyDescent="0.2">
      <c r="A124">
        <f>ROW(Source!A97)</f>
        <v>97</v>
      </c>
      <c r="B124">
        <v>76148465</v>
      </c>
      <c r="C124">
        <v>76148448</v>
      </c>
      <c r="D124">
        <v>121548</v>
      </c>
      <c r="E124">
        <v>1</v>
      </c>
      <c r="F124">
        <v>1</v>
      </c>
      <c r="G124">
        <v>1</v>
      </c>
      <c r="H124">
        <v>1</v>
      </c>
      <c r="I124" t="s">
        <v>30</v>
      </c>
      <c r="J124" t="s">
        <v>3</v>
      </c>
      <c r="K124" t="s">
        <v>628</v>
      </c>
      <c r="L124">
        <v>608254</v>
      </c>
      <c r="N124">
        <v>1013</v>
      </c>
      <c r="O124" t="s">
        <v>629</v>
      </c>
      <c r="P124" t="s">
        <v>629</v>
      </c>
      <c r="Q124">
        <v>1</v>
      </c>
      <c r="X124">
        <v>80.84</v>
      </c>
      <c r="Y124">
        <v>0</v>
      </c>
      <c r="Z124">
        <v>0</v>
      </c>
      <c r="AA124">
        <v>0</v>
      </c>
      <c r="AB124">
        <v>0</v>
      </c>
      <c r="AC124">
        <v>0</v>
      </c>
      <c r="AD124">
        <v>1</v>
      </c>
      <c r="AE124">
        <v>2</v>
      </c>
      <c r="AF124" t="s">
        <v>75</v>
      </c>
      <c r="AG124">
        <v>155.21280000000002</v>
      </c>
      <c r="AH124">
        <v>2</v>
      </c>
      <c r="AI124">
        <v>76148450</v>
      </c>
      <c r="AJ124">
        <v>124</v>
      </c>
      <c r="AK124">
        <v>0</v>
      </c>
      <c r="AL124">
        <v>0</v>
      </c>
      <c r="AM124">
        <v>0</v>
      </c>
      <c r="AN124">
        <v>0</v>
      </c>
      <c r="AO124">
        <v>0</v>
      </c>
      <c r="AP124">
        <v>0</v>
      </c>
      <c r="AQ124">
        <v>0</v>
      </c>
      <c r="AR124">
        <v>0</v>
      </c>
    </row>
    <row r="125" spans="1:44" x14ac:dyDescent="0.2">
      <c r="A125">
        <f>ROW(Source!A97)</f>
        <v>97</v>
      </c>
      <c r="B125">
        <v>76148466</v>
      </c>
      <c r="C125">
        <v>76148448</v>
      </c>
      <c r="D125">
        <v>48976039</v>
      </c>
      <c r="E125">
        <v>1</v>
      </c>
      <c r="F125">
        <v>1</v>
      </c>
      <c r="G125">
        <v>1</v>
      </c>
      <c r="H125">
        <v>2</v>
      </c>
      <c r="I125" t="s">
        <v>691</v>
      </c>
      <c r="J125" t="s">
        <v>692</v>
      </c>
      <c r="K125" t="s">
        <v>693</v>
      </c>
      <c r="L125">
        <v>1368</v>
      </c>
      <c r="N125">
        <v>1011</v>
      </c>
      <c r="O125" t="s">
        <v>633</v>
      </c>
      <c r="P125" t="s">
        <v>633</v>
      </c>
      <c r="Q125">
        <v>1</v>
      </c>
      <c r="X125">
        <v>40.42</v>
      </c>
      <c r="Y125">
        <v>0</v>
      </c>
      <c r="Z125">
        <v>425.57</v>
      </c>
      <c r="AA125">
        <v>25.1</v>
      </c>
      <c r="AB125">
        <v>0</v>
      </c>
      <c r="AC125">
        <v>0</v>
      </c>
      <c r="AD125">
        <v>1</v>
      </c>
      <c r="AE125">
        <v>0</v>
      </c>
      <c r="AF125" t="s">
        <v>75</v>
      </c>
      <c r="AG125">
        <v>77.606400000000008</v>
      </c>
      <c r="AH125">
        <v>2</v>
      </c>
      <c r="AI125">
        <v>76148451</v>
      </c>
      <c r="AJ125">
        <v>125</v>
      </c>
      <c r="AK125">
        <v>0</v>
      </c>
      <c r="AL125">
        <v>0</v>
      </c>
      <c r="AM125">
        <v>0</v>
      </c>
      <c r="AN125">
        <v>0</v>
      </c>
      <c r="AO125">
        <v>0</v>
      </c>
      <c r="AP125">
        <v>0</v>
      </c>
      <c r="AQ125">
        <v>0</v>
      </c>
      <c r="AR125">
        <v>0</v>
      </c>
    </row>
    <row r="126" spans="1:44" x14ac:dyDescent="0.2">
      <c r="A126">
        <f>ROW(Source!A97)</f>
        <v>97</v>
      </c>
      <c r="B126">
        <v>76148467</v>
      </c>
      <c r="C126">
        <v>76148448</v>
      </c>
      <c r="D126">
        <v>48967040</v>
      </c>
      <c r="E126">
        <v>1</v>
      </c>
      <c r="F126">
        <v>1</v>
      </c>
      <c r="G126">
        <v>1</v>
      </c>
      <c r="H126">
        <v>3</v>
      </c>
      <c r="I126" t="s">
        <v>719</v>
      </c>
      <c r="J126" t="s">
        <v>720</v>
      </c>
      <c r="K126" t="s">
        <v>721</v>
      </c>
      <c r="L126">
        <v>1354</v>
      </c>
      <c r="N126">
        <v>1010</v>
      </c>
      <c r="O126" t="s">
        <v>149</v>
      </c>
      <c r="P126" t="s">
        <v>149</v>
      </c>
      <c r="Q126">
        <v>1</v>
      </c>
      <c r="X126">
        <v>1.03</v>
      </c>
      <c r="Y126">
        <v>56.46</v>
      </c>
      <c r="Z126">
        <v>0</v>
      </c>
      <c r="AA126">
        <v>0</v>
      </c>
      <c r="AB126">
        <v>0</v>
      </c>
      <c r="AC126">
        <v>0</v>
      </c>
      <c r="AD126">
        <v>1</v>
      </c>
      <c r="AE126">
        <v>0</v>
      </c>
      <c r="AF126" t="s">
        <v>3</v>
      </c>
      <c r="AG126">
        <v>1.03</v>
      </c>
      <c r="AH126">
        <v>2</v>
      </c>
      <c r="AI126">
        <v>76148452</v>
      </c>
      <c r="AJ126">
        <v>126</v>
      </c>
      <c r="AK126">
        <v>0</v>
      </c>
      <c r="AL126">
        <v>0</v>
      </c>
      <c r="AM126">
        <v>0</v>
      </c>
      <c r="AN126">
        <v>0</v>
      </c>
      <c r="AO126">
        <v>0</v>
      </c>
      <c r="AP126">
        <v>0</v>
      </c>
      <c r="AQ126">
        <v>0</v>
      </c>
      <c r="AR126">
        <v>0</v>
      </c>
    </row>
    <row r="127" spans="1:44" x14ac:dyDescent="0.2">
      <c r="A127">
        <f>ROW(Source!A97)</f>
        <v>97</v>
      </c>
      <c r="B127">
        <v>76148468</v>
      </c>
      <c r="C127">
        <v>76148448</v>
      </c>
      <c r="D127">
        <v>48967611</v>
      </c>
      <c r="E127">
        <v>1</v>
      </c>
      <c r="F127">
        <v>1</v>
      </c>
      <c r="G127">
        <v>1</v>
      </c>
      <c r="H127">
        <v>3</v>
      </c>
      <c r="I127" t="s">
        <v>722</v>
      </c>
      <c r="J127" t="s">
        <v>723</v>
      </c>
      <c r="K127" t="s">
        <v>724</v>
      </c>
      <c r="L127">
        <v>1354</v>
      </c>
      <c r="N127">
        <v>1010</v>
      </c>
      <c r="O127" t="s">
        <v>149</v>
      </c>
      <c r="P127" t="s">
        <v>149</v>
      </c>
      <c r="Q127">
        <v>1</v>
      </c>
      <c r="X127">
        <v>1.03</v>
      </c>
      <c r="Y127">
        <v>194.29</v>
      </c>
      <c r="Z127">
        <v>0</v>
      </c>
      <c r="AA127">
        <v>0</v>
      </c>
      <c r="AB127">
        <v>0</v>
      </c>
      <c r="AC127">
        <v>0</v>
      </c>
      <c r="AD127">
        <v>1</v>
      </c>
      <c r="AE127">
        <v>0</v>
      </c>
      <c r="AF127" t="s">
        <v>3</v>
      </c>
      <c r="AG127">
        <v>1.03</v>
      </c>
      <c r="AH127">
        <v>2</v>
      </c>
      <c r="AI127">
        <v>76148453</v>
      </c>
      <c r="AJ127">
        <v>127</v>
      </c>
      <c r="AK127">
        <v>0</v>
      </c>
      <c r="AL127">
        <v>0</v>
      </c>
      <c r="AM127">
        <v>0</v>
      </c>
      <c r="AN127">
        <v>0</v>
      </c>
      <c r="AO127">
        <v>0</v>
      </c>
      <c r="AP127">
        <v>0</v>
      </c>
      <c r="AQ127">
        <v>0</v>
      </c>
      <c r="AR127">
        <v>0</v>
      </c>
    </row>
    <row r="128" spans="1:44" x14ac:dyDescent="0.2">
      <c r="A128">
        <f>ROW(Source!A97)</f>
        <v>97</v>
      </c>
      <c r="B128">
        <v>76148469</v>
      </c>
      <c r="C128">
        <v>76148448</v>
      </c>
      <c r="D128">
        <v>48965995</v>
      </c>
      <c r="E128">
        <v>1</v>
      </c>
      <c r="F128">
        <v>1</v>
      </c>
      <c r="G128">
        <v>1</v>
      </c>
      <c r="H128">
        <v>3</v>
      </c>
      <c r="I128" t="s">
        <v>725</v>
      </c>
      <c r="J128" t="s">
        <v>726</v>
      </c>
      <c r="K128" t="s">
        <v>727</v>
      </c>
      <c r="L128">
        <v>1354</v>
      </c>
      <c r="N128">
        <v>1010</v>
      </c>
      <c r="O128" t="s">
        <v>149</v>
      </c>
      <c r="P128" t="s">
        <v>149</v>
      </c>
      <c r="Q128">
        <v>1</v>
      </c>
      <c r="X128">
        <v>20.6</v>
      </c>
      <c r="Y128">
        <v>7.91</v>
      </c>
      <c r="Z128">
        <v>0</v>
      </c>
      <c r="AA128">
        <v>0</v>
      </c>
      <c r="AB128">
        <v>0</v>
      </c>
      <c r="AC128">
        <v>0</v>
      </c>
      <c r="AD128">
        <v>1</v>
      </c>
      <c r="AE128">
        <v>0</v>
      </c>
      <c r="AF128" t="s">
        <v>3</v>
      </c>
      <c r="AG128">
        <v>20.6</v>
      </c>
      <c r="AH128">
        <v>2</v>
      </c>
      <c r="AI128">
        <v>76148454</v>
      </c>
      <c r="AJ128">
        <v>128</v>
      </c>
      <c r="AK128">
        <v>0</v>
      </c>
      <c r="AL128">
        <v>0</v>
      </c>
      <c r="AM128">
        <v>0</v>
      </c>
      <c r="AN128">
        <v>0</v>
      </c>
      <c r="AO128">
        <v>0</v>
      </c>
      <c r="AP128">
        <v>0</v>
      </c>
      <c r="AQ128">
        <v>0</v>
      </c>
      <c r="AR128">
        <v>0</v>
      </c>
    </row>
    <row r="129" spans="1:44" x14ac:dyDescent="0.2">
      <c r="A129">
        <f>ROW(Source!A97)</f>
        <v>97</v>
      </c>
      <c r="B129">
        <v>76148470</v>
      </c>
      <c r="C129">
        <v>76148448</v>
      </c>
      <c r="D129">
        <v>48965693</v>
      </c>
      <c r="E129">
        <v>1</v>
      </c>
      <c r="F129">
        <v>1</v>
      </c>
      <c r="G129">
        <v>1</v>
      </c>
      <c r="H129">
        <v>3</v>
      </c>
      <c r="I129" t="s">
        <v>728</v>
      </c>
      <c r="J129" t="s">
        <v>729</v>
      </c>
      <c r="K129" t="s">
        <v>730</v>
      </c>
      <c r="L129">
        <v>1354</v>
      </c>
      <c r="N129">
        <v>1010</v>
      </c>
      <c r="O129" t="s">
        <v>149</v>
      </c>
      <c r="P129" t="s">
        <v>149</v>
      </c>
      <c r="Q129">
        <v>1</v>
      </c>
      <c r="X129">
        <v>20.6</v>
      </c>
      <c r="Y129">
        <v>11.39</v>
      </c>
      <c r="Z129">
        <v>0</v>
      </c>
      <c r="AA129">
        <v>0</v>
      </c>
      <c r="AB129">
        <v>0</v>
      </c>
      <c r="AC129">
        <v>0</v>
      </c>
      <c r="AD129">
        <v>1</v>
      </c>
      <c r="AE129">
        <v>0</v>
      </c>
      <c r="AF129" t="s">
        <v>3</v>
      </c>
      <c r="AG129">
        <v>20.6</v>
      </c>
      <c r="AH129">
        <v>2</v>
      </c>
      <c r="AI129">
        <v>76148455</v>
      </c>
      <c r="AJ129">
        <v>129</v>
      </c>
      <c r="AK129">
        <v>0</v>
      </c>
      <c r="AL129">
        <v>0</v>
      </c>
      <c r="AM129">
        <v>0</v>
      </c>
      <c r="AN129">
        <v>0</v>
      </c>
      <c r="AO129">
        <v>0</v>
      </c>
      <c r="AP129">
        <v>0</v>
      </c>
      <c r="AQ129">
        <v>0</v>
      </c>
      <c r="AR129">
        <v>0</v>
      </c>
    </row>
    <row r="130" spans="1:44" x14ac:dyDescent="0.2">
      <c r="A130">
        <f>ROW(Source!A97)</f>
        <v>97</v>
      </c>
      <c r="B130">
        <v>76148471</v>
      </c>
      <c r="C130">
        <v>76148448</v>
      </c>
      <c r="D130">
        <v>48969145</v>
      </c>
      <c r="E130">
        <v>1</v>
      </c>
      <c r="F130">
        <v>1</v>
      </c>
      <c r="G130">
        <v>1</v>
      </c>
      <c r="H130">
        <v>3</v>
      </c>
      <c r="I130" t="s">
        <v>731</v>
      </c>
      <c r="J130" t="s">
        <v>732</v>
      </c>
      <c r="K130" t="s">
        <v>733</v>
      </c>
      <c r="L130">
        <v>1354</v>
      </c>
      <c r="N130">
        <v>1010</v>
      </c>
      <c r="O130" t="s">
        <v>149</v>
      </c>
      <c r="P130" t="s">
        <v>149</v>
      </c>
      <c r="Q130">
        <v>1</v>
      </c>
      <c r="X130">
        <v>1.03</v>
      </c>
      <c r="Y130">
        <v>119.11</v>
      </c>
      <c r="Z130">
        <v>0</v>
      </c>
      <c r="AA130">
        <v>0</v>
      </c>
      <c r="AB130">
        <v>0</v>
      </c>
      <c r="AC130">
        <v>0</v>
      </c>
      <c r="AD130">
        <v>1</v>
      </c>
      <c r="AE130">
        <v>0</v>
      </c>
      <c r="AF130" t="s">
        <v>3</v>
      </c>
      <c r="AG130">
        <v>1.03</v>
      </c>
      <c r="AH130">
        <v>2</v>
      </c>
      <c r="AI130">
        <v>76148456</v>
      </c>
      <c r="AJ130">
        <v>130</v>
      </c>
      <c r="AK130">
        <v>0</v>
      </c>
      <c r="AL130">
        <v>0</v>
      </c>
      <c r="AM130">
        <v>0</v>
      </c>
      <c r="AN130">
        <v>0</v>
      </c>
      <c r="AO130">
        <v>0</v>
      </c>
      <c r="AP130">
        <v>0</v>
      </c>
      <c r="AQ130">
        <v>0</v>
      </c>
      <c r="AR130">
        <v>0</v>
      </c>
    </row>
    <row r="131" spans="1:44" x14ac:dyDescent="0.2">
      <c r="A131">
        <f>ROW(Source!A97)</f>
        <v>97</v>
      </c>
      <c r="B131">
        <v>76148472</v>
      </c>
      <c r="C131">
        <v>76148448</v>
      </c>
      <c r="D131">
        <v>48965965</v>
      </c>
      <c r="E131">
        <v>1</v>
      </c>
      <c r="F131">
        <v>1</v>
      </c>
      <c r="G131">
        <v>1</v>
      </c>
      <c r="H131">
        <v>3</v>
      </c>
      <c r="I131" t="s">
        <v>734</v>
      </c>
      <c r="J131" t="s">
        <v>735</v>
      </c>
      <c r="K131" t="s">
        <v>736</v>
      </c>
      <c r="L131">
        <v>1354</v>
      </c>
      <c r="N131">
        <v>1010</v>
      </c>
      <c r="O131" t="s">
        <v>149</v>
      </c>
      <c r="P131" t="s">
        <v>149</v>
      </c>
      <c r="Q131">
        <v>1</v>
      </c>
      <c r="X131">
        <v>20.6</v>
      </c>
      <c r="Y131">
        <v>3.68</v>
      </c>
      <c r="Z131">
        <v>0</v>
      </c>
      <c r="AA131">
        <v>0</v>
      </c>
      <c r="AB131">
        <v>0</v>
      </c>
      <c r="AC131">
        <v>0</v>
      </c>
      <c r="AD131">
        <v>1</v>
      </c>
      <c r="AE131">
        <v>0</v>
      </c>
      <c r="AF131" t="s">
        <v>3</v>
      </c>
      <c r="AG131">
        <v>20.6</v>
      </c>
      <c r="AH131">
        <v>2</v>
      </c>
      <c r="AI131">
        <v>76148457</v>
      </c>
      <c r="AJ131">
        <v>131</v>
      </c>
      <c r="AK131">
        <v>0</v>
      </c>
      <c r="AL131">
        <v>0</v>
      </c>
      <c r="AM131">
        <v>0</v>
      </c>
      <c r="AN131">
        <v>0</v>
      </c>
      <c r="AO131">
        <v>0</v>
      </c>
      <c r="AP131">
        <v>0</v>
      </c>
      <c r="AQ131">
        <v>0</v>
      </c>
      <c r="AR131">
        <v>0</v>
      </c>
    </row>
    <row r="132" spans="1:44" x14ac:dyDescent="0.2">
      <c r="A132">
        <f>ROW(Source!A97)</f>
        <v>97</v>
      </c>
      <c r="B132">
        <v>76148473</v>
      </c>
      <c r="C132">
        <v>76148448</v>
      </c>
      <c r="D132">
        <v>48967478</v>
      </c>
      <c r="E132">
        <v>1</v>
      </c>
      <c r="F132">
        <v>1</v>
      </c>
      <c r="G132">
        <v>1</v>
      </c>
      <c r="H132">
        <v>3</v>
      </c>
      <c r="I132" t="s">
        <v>737</v>
      </c>
      <c r="J132" t="s">
        <v>738</v>
      </c>
      <c r="K132" t="s">
        <v>739</v>
      </c>
      <c r="L132">
        <v>1354</v>
      </c>
      <c r="N132">
        <v>1010</v>
      </c>
      <c r="O132" t="s">
        <v>149</v>
      </c>
      <c r="P132" t="s">
        <v>149</v>
      </c>
      <c r="Q132">
        <v>1</v>
      </c>
      <c r="X132">
        <v>1.03</v>
      </c>
      <c r="Y132">
        <v>262.38</v>
      </c>
      <c r="Z132">
        <v>0</v>
      </c>
      <c r="AA132">
        <v>0</v>
      </c>
      <c r="AB132">
        <v>0</v>
      </c>
      <c r="AC132">
        <v>0</v>
      </c>
      <c r="AD132">
        <v>1</v>
      </c>
      <c r="AE132">
        <v>0</v>
      </c>
      <c r="AF132" t="s">
        <v>3</v>
      </c>
      <c r="AG132">
        <v>1.03</v>
      </c>
      <c r="AH132">
        <v>2</v>
      </c>
      <c r="AI132">
        <v>76148458</v>
      </c>
      <c r="AJ132">
        <v>132</v>
      </c>
      <c r="AK132">
        <v>0</v>
      </c>
      <c r="AL132">
        <v>0</v>
      </c>
      <c r="AM132">
        <v>0</v>
      </c>
      <c r="AN132">
        <v>0</v>
      </c>
      <c r="AO132">
        <v>0</v>
      </c>
      <c r="AP132">
        <v>0</v>
      </c>
      <c r="AQ132">
        <v>0</v>
      </c>
      <c r="AR132">
        <v>0</v>
      </c>
    </row>
    <row r="133" spans="1:44" x14ac:dyDescent="0.2">
      <c r="A133">
        <f>ROW(Source!A97)</f>
        <v>97</v>
      </c>
      <c r="B133">
        <v>76148474</v>
      </c>
      <c r="C133">
        <v>76148448</v>
      </c>
      <c r="D133">
        <v>48967152</v>
      </c>
      <c r="E133">
        <v>1</v>
      </c>
      <c r="F133">
        <v>1</v>
      </c>
      <c r="G133">
        <v>1</v>
      </c>
      <c r="H133">
        <v>3</v>
      </c>
      <c r="I133" t="s">
        <v>740</v>
      </c>
      <c r="J133" t="s">
        <v>741</v>
      </c>
      <c r="K133" t="s">
        <v>742</v>
      </c>
      <c r="L133">
        <v>1354</v>
      </c>
      <c r="N133">
        <v>1010</v>
      </c>
      <c r="O133" t="s">
        <v>149</v>
      </c>
      <c r="P133" t="s">
        <v>149</v>
      </c>
      <c r="Q133">
        <v>1</v>
      </c>
      <c r="X133">
        <v>20.6</v>
      </c>
      <c r="Y133">
        <v>116.63</v>
      </c>
      <c r="Z133">
        <v>0</v>
      </c>
      <c r="AA133">
        <v>0</v>
      </c>
      <c r="AB133">
        <v>0</v>
      </c>
      <c r="AC133">
        <v>0</v>
      </c>
      <c r="AD133">
        <v>1</v>
      </c>
      <c r="AE133">
        <v>0</v>
      </c>
      <c r="AF133" t="s">
        <v>3</v>
      </c>
      <c r="AG133">
        <v>20.6</v>
      </c>
      <c r="AH133">
        <v>2</v>
      </c>
      <c r="AI133">
        <v>76148459</v>
      </c>
      <c r="AJ133">
        <v>133</v>
      </c>
      <c r="AK133">
        <v>0</v>
      </c>
      <c r="AL133">
        <v>0</v>
      </c>
      <c r="AM133">
        <v>0</v>
      </c>
      <c r="AN133">
        <v>0</v>
      </c>
      <c r="AO133">
        <v>0</v>
      </c>
      <c r="AP133">
        <v>0</v>
      </c>
      <c r="AQ133">
        <v>0</v>
      </c>
      <c r="AR133">
        <v>0</v>
      </c>
    </row>
    <row r="134" spans="1:44" x14ac:dyDescent="0.2">
      <c r="A134">
        <f>ROW(Source!A97)</f>
        <v>97</v>
      </c>
      <c r="B134">
        <v>76148475</v>
      </c>
      <c r="C134">
        <v>76148448</v>
      </c>
      <c r="D134">
        <v>48967017</v>
      </c>
      <c r="E134">
        <v>1</v>
      </c>
      <c r="F134">
        <v>1</v>
      </c>
      <c r="G134">
        <v>1</v>
      </c>
      <c r="H134">
        <v>3</v>
      </c>
      <c r="I134" t="s">
        <v>743</v>
      </c>
      <c r="J134" t="s">
        <v>744</v>
      </c>
      <c r="K134" t="s">
        <v>745</v>
      </c>
      <c r="L134">
        <v>1346</v>
      </c>
      <c r="N134">
        <v>1009</v>
      </c>
      <c r="O134" t="s">
        <v>414</v>
      </c>
      <c r="P134" t="s">
        <v>414</v>
      </c>
      <c r="Q134">
        <v>1</v>
      </c>
      <c r="X134">
        <v>0.51</v>
      </c>
      <c r="Y134">
        <v>44.96</v>
      </c>
      <c r="Z134">
        <v>0</v>
      </c>
      <c r="AA134">
        <v>0</v>
      </c>
      <c r="AB134">
        <v>0</v>
      </c>
      <c r="AC134">
        <v>0</v>
      </c>
      <c r="AD134">
        <v>1</v>
      </c>
      <c r="AE134">
        <v>0</v>
      </c>
      <c r="AF134" t="s">
        <v>3</v>
      </c>
      <c r="AG134">
        <v>0.51</v>
      </c>
      <c r="AH134">
        <v>2</v>
      </c>
      <c r="AI134">
        <v>76148460</v>
      </c>
      <c r="AJ134">
        <v>134</v>
      </c>
      <c r="AK134">
        <v>0</v>
      </c>
      <c r="AL134">
        <v>0</v>
      </c>
      <c r="AM134">
        <v>0</v>
      </c>
      <c r="AN134">
        <v>0</v>
      </c>
      <c r="AO134">
        <v>0</v>
      </c>
      <c r="AP134">
        <v>0</v>
      </c>
      <c r="AQ134">
        <v>0</v>
      </c>
      <c r="AR134">
        <v>0</v>
      </c>
    </row>
    <row r="135" spans="1:44" x14ac:dyDescent="0.2">
      <c r="A135">
        <f>ROW(Source!A97)</f>
        <v>97</v>
      </c>
      <c r="B135">
        <v>76148476</v>
      </c>
      <c r="C135">
        <v>76148448</v>
      </c>
      <c r="D135">
        <v>48965877</v>
      </c>
      <c r="E135">
        <v>1</v>
      </c>
      <c r="F135">
        <v>1</v>
      </c>
      <c r="G135">
        <v>1</v>
      </c>
      <c r="H135">
        <v>3</v>
      </c>
      <c r="I135" t="s">
        <v>746</v>
      </c>
      <c r="J135" t="s">
        <v>747</v>
      </c>
      <c r="K135" t="s">
        <v>748</v>
      </c>
      <c r="L135">
        <v>1354</v>
      </c>
      <c r="N135">
        <v>1010</v>
      </c>
      <c r="O135" t="s">
        <v>149</v>
      </c>
      <c r="P135" t="s">
        <v>149</v>
      </c>
      <c r="Q135">
        <v>1</v>
      </c>
      <c r="X135">
        <v>1.03</v>
      </c>
      <c r="Y135">
        <v>11.47</v>
      </c>
      <c r="Z135">
        <v>0</v>
      </c>
      <c r="AA135">
        <v>0</v>
      </c>
      <c r="AB135">
        <v>0</v>
      </c>
      <c r="AC135">
        <v>0</v>
      </c>
      <c r="AD135">
        <v>1</v>
      </c>
      <c r="AE135">
        <v>0</v>
      </c>
      <c r="AF135" t="s">
        <v>3</v>
      </c>
      <c r="AG135">
        <v>1.03</v>
      </c>
      <c r="AH135">
        <v>2</v>
      </c>
      <c r="AI135">
        <v>76148461</v>
      </c>
      <c r="AJ135">
        <v>135</v>
      </c>
      <c r="AK135">
        <v>0</v>
      </c>
      <c r="AL135">
        <v>0</v>
      </c>
      <c r="AM135">
        <v>0</v>
      </c>
      <c r="AN135">
        <v>0</v>
      </c>
      <c r="AO135">
        <v>0</v>
      </c>
      <c r="AP135">
        <v>0</v>
      </c>
      <c r="AQ135">
        <v>0</v>
      </c>
      <c r="AR135">
        <v>0</v>
      </c>
    </row>
    <row r="136" spans="1:44" x14ac:dyDescent="0.2">
      <c r="A136">
        <f>ROW(Source!A97)</f>
        <v>97</v>
      </c>
      <c r="B136">
        <v>76148477</v>
      </c>
      <c r="C136">
        <v>76148448</v>
      </c>
      <c r="D136">
        <v>48965886</v>
      </c>
      <c r="E136">
        <v>1</v>
      </c>
      <c r="F136">
        <v>1</v>
      </c>
      <c r="G136">
        <v>1</v>
      </c>
      <c r="H136">
        <v>3</v>
      </c>
      <c r="I136" t="s">
        <v>749</v>
      </c>
      <c r="J136" t="s">
        <v>750</v>
      </c>
      <c r="K136" t="s">
        <v>751</v>
      </c>
      <c r="L136">
        <v>1354</v>
      </c>
      <c r="N136">
        <v>1010</v>
      </c>
      <c r="O136" t="s">
        <v>149</v>
      </c>
      <c r="P136" t="s">
        <v>149</v>
      </c>
      <c r="Q136">
        <v>1</v>
      </c>
      <c r="X136">
        <v>41.2</v>
      </c>
      <c r="Y136">
        <v>7.86</v>
      </c>
      <c r="Z136">
        <v>0</v>
      </c>
      <c r="AA136">
        <v>0</v>
      </c>
      <c r="AB136">
        <v>0</v>
      </c>
      <c r="AC136">
        <v>0</v>
      </c>
      <c r="AD136">
        <v>1</v>
      </c>
      <c r="AE136">
        <v>0</v>
      </c>
      <c r="AF136" t="s">
        <v>3</v>
      </c>
      <c r="AG136">
        <v>41.2</v>
      </c>
      <c r="AH136">
        <v>2</v>
      </c>
      <c r="AI136">
        <v>76148462</v>
      </c>
      <c r="AJ136">
        <v>136</v>
      </c>
      <c r="AK136">
        <v>0</v>
      </c>
      <c r="AL136">
        <v>0</v>
      </c>
      <c r="AM136">
        <v>0</v>
      </c>
      <c r="AN136">
        <v>0</v>
      </c>
      <c r="AO136">
        <v>0</v>
      </c>
      <c r="AP136">
        <v>0</v>
      </c>
      <c r="AQ136">
        <v>0</v>
      </c>
      <c r="AR136">
        <v>0</v>
      </c>
    </row>
    <row r="137" spans="1:44" x14ac:dyDescent="0.2">
      <c r="A137">
        <f>ROW(Source!A97)</f>
        <v>97</v>
      </c>
      <c r="B137">
        <v>76148478</v>
      </c>
      <c r="C137">
        <v>76148448</v>
      </c>
      <c r="D137">
        <v>48974791</v>
      </c>
      <c r="E137">
        <v>1</v>
      </c>
      <c r="F137">
        <v>1</v>
      </c>
      <c r="G137">
        <v>1</v>
      </c>
      <c r="H137">
        <v>3</v>
      </c>
      <c r="I137" t="s">
        <v>658</v>
      </c>
      <c r="J137" t="s">
        <v>659</v>
      </c>
      <c r="K137" t="s">
        <v>660</v>
      </c>
      <c r="L137">
        <v>1374</v>
      </c>
      <c r="N137">
        <v>1013</v>
      </c>
      <c r="O137" t="s">
        <v>661</v>
      </c>
      <c r="P137" t="s">
        <v>661</v>
      </c>
      <c r="Q137">
        <v>1</v>
      </c>
      <c r="X137">
        <v>37.21</v>
      </c>
      <c r="Y137">
        <v>1</v>
      </c>
      <c r="Z137">
        <v>0</v>
      </c>
      <c r="AA137">
        <v>0</v>
      </c>
      <c r="AB137">
        <v>0</v>
      </c>
      <c r="AC137">
        <v>0</v>
      </c>
      <c r="AD137">
        <v>1</v>
      </c>
      <c r="AE137">
        <v>0</v>
      </c>
      <c r="AF137" t="s">
        <v>3</v>
      </c>
      <c r="AG137">
        <v>37.21</v>
      </c>
      <c r="AH137">
        <v>2</v>
      </c>
      <c r="AI137">
        <v>76148463</v>
      </c>
      <c r="AJ137">
        <v>137</v>
      </c>
      <c r="AK137">
        <v>0</v>
      </c>
      <c r="AL137">
        <v>0</v>
      </c>
      <c r="AM137">
        <v>0</v>
      </c>
      <c r="AN137">
        <v>0</v>
      </c>
      <c r="AO137">
        <v>0</v>
      </c>
      <c r="AP137">
        <v>0</v>
      </c>
      <c r="AQ137">
        <v>0</v>
      </c>
      <c r="AR137">
        <v>0</v>
      </c>
    </row>
    <row r="138" spans="1:44" x14ac:dyDescent="0.2">
      <c r="A138">
        <f>ROW(Source!A98)</f>
        <v>98</v>
      </c>
      <c r="B138">
        <v>76148464</v>
      </c>
      <c r="C138">
        <v>76148448</v>
      </c>
      <c r="D138">
        <v>42476253</v>
      </c>
      <c r="E138">
        <v>1</v>
      </c>
      <c r="F138">
        <v>1</v>
      </c>
      <c r="G138">
        <v>1</v>
      </c>
      <c r="H138">
        <v>1</v>
      </c>
      <c r="I138" t="s">
        <v>717</v>
      </c>
      <c r="J138" t="s">
        <v>3</v>
      </c>
      <c r="K138" t="s">
        <v>718</v>
      </c>
      <c r="L138">
        <v>1369</v>
      </c>
      <c r="N138">
        <v>1013</v>
      </c>
      <c r="O138" t="s">
        <v>623</v>
      </c>
      <c r="P138" t="s">
        <v>623</v>
      </c>
      <c r="Q138">
        <v>1</v>
      </c>
      <c r="X138">
        <v>190.6</v>
      </c>
      <c r="Y138">
        <v>0</v>
      </c>
      <c r="Z138">
        <v>0</v>
      </c>
      <c r="AA138">
        <v>0</v>
      </c>
      <c r="AB138">
        <v>11.22</v>
      </c>
      <c r="AC138">
        <v>0</v>
      </c>
      <c r="AD138">
        <v>1</v>
      </c>
      <c r="AE138">
        <v>1</v>
      </c>
      <c r="AF138" t="s">
        <v>75</v>
      </c>
      <c r="AG138">
        <v>365.952</v>
      </c>
      <c r="AH138">
        <v>2</v>
      </c>
      <c r="AI138">
        <v>76148449</v>
      </c>
      <c r="AJ138">
        <v>138</v>
      </c>
      <c r="AK138">
        <v>0</v>
      </c>
      <c r="AL138">
        <v>0</v>
      </c>
      <c r="AM138">
        <v>0</v>
      </c>
      <c r="AN138">
        <v>0</v>
      </c>
      <c r="AO138">
        <v>0</v>
      </c>
      <c r="AP138">
        <v>0</v>
      </c>
      <c r="AQ138">
        <v>0</v>
      </c>
      <c r="AR138">
        <v>0</v>
      </c>
    </row>
    <row r="139" spans="1:44" x14ac:dyDescent="0.2">
      <c r="A139">
        <f>ROW(Source!A98)</f>
        <v>98</v>
      </c>
      <c r="B139">
        <v>76148465</v>
      </c>
      <c r="C139">
        <v>76148448</v>
      </c>
      <c r="D139">
        <v>121548</v>
      </c>
      <c r="E139">
        <v>1</v>
      </c>
      <c r="F139">
        <v>1</v>
      </c>
      <c r="G139">
        <v>1</v>
      </c>
      <c r="H139">
        <v>1</v>
      </c>
      <c r="I139" t="s">
        <v>30</v>
      </c>
      <c r="J139" t="s">
        <v>3</v>
      </c>
      <c r="K139" t="s">
        <v>628</v>
      </c>
      <c r="L139">
        <v>608254</v>
      </c>
      <c r="N139">
        <v>1013</v>
      </c>
      <c r="O139" t="s">
        <v>629</v>
      </c>
      <c r="P139" t="s">
        <v>629</v>
      </c>
      <c r="Q139">
        <v>1</v>
      </c>
      <c r="X139">
        <v>80.84</v>
      </c>
      <c r="Y139">
        <v>0</v>
      </c>
      <c r="Z139">
        <v>0</v>
      </c>
      <c r="AA139">
        <v>0</v>
      </c>
      <c r="AB139">
        <v>0</v>
      </c>
      <c r="AC139">
        <v>0</v>
      </c>
      <c r="AD139">
        <v>1</v>
      </c>
      <c r="AE139">
        <v>2</v>
      </c>
      <c r="AF139" t="s">
        <v>75</v>
      </c>
      <c r="AG139">
        <v>155.21280000000002</v>
      </c>
      <c r="AH139">
        <v>2</v>
      </c>
      <c r="AI139">
        <v>76148450</v>
      </c>
      <c r="AJ139">
        <v>139</v>
      </c>
      <c r="AK139">
        <v>0</v>
      </c>
      <c r="AL139">
        <v>0</v>
      </c>
      <c r="AM139">
        <v>0</v>
      </c>
      <c r="AN139">
        <v>0</v>
      </c>
      <c r="AO139">
        <v>0</v>
      </c>
      <c r="AP139">
        <v>0</v>
      </c>
      <c r="AQ139">
        <v>0</v>
      </c>
      <c r="AR139">
        <v>0</v>
      </c>
    </row>
    <row r="140" spans="1:44" x14ac:dyDescent="0.2">
      <c r="A140">
        <f>ROW(Source!A98)</f>
        <v>98</v>
      </c>
      <c r="B140">
        <v>76148466</v>
      </c>
      <c r="C140">
        <v>76148448</v>
      </c>
      <c r="D140">
        <v>48976039</v>
      </c>
      <c r="E140">
        <v>1</v>
      </c>
      <c r="F140">
        <v>1</v>
      </c>
      <c r="G140">
        <v>1</v>
      </c>
      <c r="H140">
        <v>2</v>
      </c>
      <c r="I140" t="s">
        <v>691</v>
      </c>
      <c r="J140" t="s">
        <v>692</v>
      </c>
      <c r="K140" t="s">
        <v>693</v>
      </c>
      <c r="L140">
        <v>1368</v>
      </c>
      <c r="N140">
        <v>1011</v>
      </c>
      <c r="O140" t="s">
        <v>633</v>
      </c>
      <c r="P140" t="s">
        <v>633</v>
      </c>
      <c r="Q140">
        <v>1</v>
      </c>
      <c r="X140">
        <v>40.42</v>
      </c>
      <c r="Y140">
        <v>0</v>
      </c>
      <c r="Z140">
        <v>425.57</v>
      </c>
      <c r="AA140">
        <v>25.1</v>
      </c>
      <c r="AB140">
        <v>0</v>
      </c>
      <c r="AC140">
        <v>0</v>
      </c>
      <c r="AD140">
        <v>1</v>
      </c>
      <c r="AE140">
        <v>0</v>
      </c>
      <c r="AF140" t="s">
        <v>75</v>
      </c>
      <c r="AG140">
        <v>77.606400000000008</v>
      </c>
      <c r="AH140">
        <v>2</v>
      </c>
      <c r="AI140">
        <v>76148451</v>
      </c>
      <c r="AJ140">
        <v>140</v>
      </c>
      <c r="AK140">
        <v>0</v>
      </c>
      <c r="AL140">
        <v>0</v>
      </c>
      <c r="AM140">
        <v>0</v>
      </c>
      <c r="AN140">
        <v>0</v>
      </c>
      <c r="AO140">
        <v>0</v>
      </c>
      <c r="AP140">
        <v>0</v>
      </c>
      <c r="AQ140">
        <v>0</v>
      </c>
      <c r="AR140">
        <v>0</v>
      </c>
    </row>
    <row r="141" spans="1:44" x14ac:dyDescent="0.2">
      <c r="A141">
        <f>ROW(Source!A98)</f>
        <v>98</v>
      </c>
      <c r="B141">
        <v>76148467</v>
      </c>
      <c r="C141">
        <v>76148448</v>
      </c>
      <c r="D141">
        <v>48967040</v>
      </c>
      <c r="E141">
        <v>1</v>
      </c>
      <c r="F141">
        <v>1</v>
      </c>
      <c r="G141">
        <v>1</v>
      </c>
      <c r="H141">
        <v>3</v>
      </c>
      <c r="I141" t="s">
        <v>719</v>
      </c>
      <c r="J141" t="s">
        <v>720</v>
      </c>
      <c r="K141" t="s">
        <v>721</v>
      </c>
      <c r="L141">
        <v>1354</v>
      </c>
      <c r="N141">
        <v>1010</v>
      </c>
      <c r="O141" t="s">
        <v>149</v>
      </c>
      <c r="P141" t="s">
        <v>149</v>
      </c>
      <c r="Q141">
        <v>1</v>
      </c>
      <c r="X141">
        <v>1.03</v>
      </c>
      <c r="Y141">
        <v>56.46</v>
      </c>
      <c r="Z141">
        <v>0</v>
      </c>
      <c r="AA141">
        <v>0</v>
      </c>
      <c r="AB141">
        <v>0</v>
      </c>
      <c r="AC141">
        <v>0</v>
      </c>
      <c r="AD141">
        <v>1</v>
      </c>
      <c r="AE141">
        <v>0</v>
      </c>
      <c r="AF141" t="s">
        <v>3</v>
      </c>
      <c r="AG141">
        <v>1.03</v>
      </c>
      <c r="AH141">
        <v>2</v>
      </c>
      <c r="AI141">
        <v>76148452</v>
      </c>
      <c r="AJ141">
        <v>141</v>
      </c>
      <c r="AK141">
        <v>0</v>
      </c>
      <c r="AL141">
        <v>0</v>
      </c>
      <c r="AM141">
        <v>0</v>
      </c>
      <c r="AN141">
        <v>0</v>
      </c>
      <c r="AO141">
        <v>0</v>
      </c>
      <c r="AP141">
        <v>0</v>
      </c>
      <c r="AQ141">
        <v>0</v>
      </c>
      <c r="AR141">
        <v>0</v>
      </c>
    </row>
    <row r="142" spans="1:44" x14ac:dyDescent="0.2">
      <c r="A142">
        <f>ROW(Source!A98)</f>
        <v>98</v>
      </c>
      <c r="B142">
        <v>76148468</v>
      </c>
      <c r="C142">
        <v>76148448</v>
      </c>
      <c r="D142">
        <v>48967611</v>
      </c>
      <c r="E142">
        <v>1</v>
      </c>
      <c r="F142">
        <v>1</v>
      </c>
      <c r="G142">
        <v>1</v>
      </c>
      <c r="H142">
        <v>3</v>
      </c>
      <c r="I142" t="s">
        <v>722</v>
      </c>
      <c r="J142" t="s">
        <v>723</v>
      </c>
      <c r="K142" t="s">
        <v>724</v>
      </c>
      <c r="L142">
        <v>1354</v>
      </c>
      <c r="N142">
        <v>1010</v>
      </c>
      <c r="O142" t="s">
        <v>149</v>
      </c>
      <c r="P142" t="s">
        <v>149</v>
      </c>
      <c r="Q142">
        <v>1</v>
      </c>
      <c r="X142">
        <v>1.03</v>
      </c>
      <c r="Y142">
        <v>194.29</v>
      </c>
      <c r="Z142">
        <v>0</v>
      </c>
      <c r="AA142">
        <v>0</v>
      </c>
      <c r="AB142">
        <v>0</v>
      </c>
      <c r="AC142">
        <v>0</v>
      </c>
      <c r="AD142">
        <v>1</v>
      </c>
      <c r="AE142">
        <v>0</v>
      </c>
      <c r="AF142" t="s">
        <v>3</v>
      </c>
      <c r="AG142">
        <v>1.03</v>
      </c>
      <c r="AH142">
        <v>2</v>
      </c>
      <c r="AI142">
        <v>76148453</v>
      </c>
      <c r="AJ142">
        <v>142</v>
      </c>
      <c r="AK142">
        <v>0</v>
      </c>
      <c r="AL142">
        <v>0</v>
      </c>
      <c r="AM142">
        <v>0</v>
      </c>
      <c r="AN142">
        <v>0</v>
      </c>
      <c r="AO142">
        <v>0</v>
      </c>
      <c r="AP142">
        <v>0</v>
      </c>
      <c r="AQ142">
        <v>0</v>
      </c>
      <c r="AR142">
        <v>0</v>
      </c>
    </row>
    <row r="143" spans="1:44" x14ac:dyDescent="0.2">
      <c r="A143">
        <f>ROW(Source!A98)</f>
        <v>98</v>
      </c>
      <c r="B143">
        <v>76148469</v>
      </c>
      <c r="C143">
        <v>76148448</v>
      </c>
      <c r="D143">
        <v>48965995</v>
      </c>
      <c r="E143">
        <v>1</v>
      </c>
      <c r="F143">
        <v>1</v>
      </c>
      <c r="G143">
        <v>1</v>
      </c>
      <c r="H143">
        <v>3</v>
      </c>
      <c r="I143" t="s">
        <v>725</v>
      </c>
      <c r="J143" t="s">
        <v>726</v>
      </c>
      <c r="K143" t="s">
        <v>727</v>
      </c>
      <c r="L143">
        <v>1354</v>
      </c>
      <c r="N143">
        <v>1010</v>
      </c>
      <c r="O143" t="s">
        <v>149</v>
      </c>
      <c r="P143" t="s">
        <v>149</v>
      </c>
      <c r="Q143">
        <v>1</v>
      </c>
      <c r="X143">
        <v>20.6</v>
      </c>
      <c r="Y143">
        <v>7.91</v>
      </c>
      <c r="Z143">
        <v>0</v>
      </c>
      <c r="AA143">
        <v>0</v>
      </c>
      <c r="AB143">
        <v>0</v>
      </c>
      <c r="AC143">
        <v>0</v>
      </c>
      <c r="AD143">
        <v>1</v>
      </c>
      <c r="AE143">
        <v>0</v>
      </c>
      <c r="AF143" t="s">
        <v>3</v>
      </c>
      <c r="AG143">
        <v>20.6</v>
      </c>
      <c r="AH143">
        <v>2</v>
      </c>
      <c r="AI143">
        <v>76148454</v>
      </c>
      <c r="AJ143">
        <v>143</v>
      </c>
      <c r="AK143">
        <v>0</v>
      </c>
      <c r="AL143">
        <v>0</v>
      </c>
      <c r="AM143">
        <v>0</v>
      </c>
      <c r="AN143">
        <v>0</v>
      </c>
      <c r="AO143">
        <v>0</v>
      </c>
      <c r="AP143">
        <v>0</v>
      </c>
      <c r="AQ143">
        <v>0</v>
      </c>
      <c r="AR143">
        <v>0</v>
      </c>
    </row>
    <row r="144" spans="1:44" x14ac:dyDescent="0.2">
      <c r="A144">
        <f>ROW(Source!A98)</f>
        <v>98</v>
      </c>
      <c r="B144">
        <v>76148470</v>
      </c>
      <c r="C144">
        <v>76148448</v>
      </c>
      <c r="D144">
        <v>48965693</v>
      </c>
      <c r="E144">
        <v>1</v>
      </c>
      <c r="F144">
        <v>1</v>
      </c>
      <c r="G144">
        <v>1</v>
      </c>
      <c r="H144">
        <v>3</v>
      </c>
      <c r="I144" t="s">
        <v>728</v>
      </c>
      <c r="J144" t="s">
        <v>729</v>
      </c>
      <c r="K144" t="s">
        <v>730</v>
      </c>
      <c r="L144">
        <v>1354</v>
      </c>
      <c r="N144">
        <v>1010</v>
      </c>
      <c r="O144" t="s">
        <v>149</v>
      </c>
      <c r="P144" t="s">
        <v>149</v>
      </c>
      <c r="Q144">
        <v>1</v>
      </c>
      <c r="X144">
        <v>20.6</v>
      </c>
      <c r="Y144">
        <v>11.39</v>
      </c>
      <c r="Z144">
        <v>0</v>
      </c>
      <c r="AA144">
        <v>0</v>
      </c>
      <c r="AB144">
        <v>0</v>
      </c>
      <c r="AC144">
        <v>0</v>
      </c>
      <c r="AD144">
        <v>1</v>
      </c>
      <c r="AE144">
        <v>0</v>
      </c>
      <c r="AF144" t="s">
        <v>3</v>
      </c>
      <c r="AG144">
        <v>20.6</v>
      </c>
      <c r="AH144">
        <v>2</v>
      </c>
      <c r="AI144">
        <v>76148455</v>
      </c>
      <c r="AJ144">
        <v>144</v>
      </c>
      <c r="AK144">
        <v>0</v>
      </c>
      <c r="AL144">
        <v>0</v>
      </c>
      <c r="AM144">
        <v>0</v>
      </c>
      <c r="AN144">
        <v>0</v>
      </c>
      <c r="AO144">
        <v>0</v>
      </c>
      <c r="AP144">
        <v>0</v>
      </c>
      <c r="AQ144">
        <v>0</v>
      </c>
      <c r="AR144">
        <v>0</v>
      </c>
    </row>
    <row r="145" spans="1:44" x14ac:dyDescent="0.2">
      <c r="A145">
        <f>ROW(Source!A98)</f>
        <v>98</v>
      </c>
      <c r="B145">
        <v>76148471</v>
      </c>
      <c r="C145">
        <v>76148448</v>
      </c>
      <c r="D145">
        <v>48969145</v>
      </c>
      <c r="E145">
        <v>1</v>
      </c>
      <c r="F145">
        <v>1</v>
      </c>
      <c r="G145">
        <v>1</v>
      </c>
      <c r="H145">
        <v>3</v>
      </c>
      <c r="I145" t="s">
        <v>731</v>
      </c>
      <c r="J145" t="s">
        <v>732</v>
      </c>
      <c r="K145" t="s">
        <v>733</v>
      </c>
      <c r="L145">
        <v>1354</v>
      </c>
      <c r="N145">
        <v>1010</v>
      </c>
      <c r="O145" t="s">
        <v>149</v>
      </c>
      <c r="P145" t="s">
        <v>149</v>
      </c>
      <c r="Q145">
        <v>1</v>
      </c>
      <c r="X145">
        <v>1.03</v>
      </c>
      <c r="Y145">
        <v>119.11</v>
      </c>
      <c r="Z145">
        <v>0</v>
      </c>
      <c r="AA145">
        <v>0</v>
      </c>
      <c r="AB145">
        <v>0</v>
      </c>
      <c r="AC145">
        <v>0</v>
      </c>
      <c r="AD145">
        <v>1</v>
      </c>
      <c r="AE145">
        <v>0</v>
      </c>
      <c r="AF145" t="s">
        <v>3</v>
      </c>
      <c r="AG145">
        <v>1.03</v>
      </c>
      <c r="AH145">
        <v>2</v>
      </c>
      <c r="AI145">
        <v>76148456</v>
      </c>
      <c r="AJ145">
        <v>145</v>
      </c>
      <c r="AK145">
        <v>0</v>
      </c>
      <c r="AL145">
        <v>0</v>
      </c>
      <c r="AM145">
        <v>0</v>
      </c>
      <c r="AN145">
        <v>0</v>
      </c>
      <c r="AO145">
        <v>0</v>
      </c>
      <c r="AP145">
        <v>0</v>
      </c>
      <c r="AQ145">
        <v>0</v>
      </c>
      <c r="AR145">
        <v>0</v>
      </c>
    </row>
    <row r="146" spans="1:44" x14ac:dyDescent="0.2">
      <c r="A146">
        <f>ROW(Source!A98)</f>
        <v>98</v>
      </c>
      <c r="B146">
        <v>76148472</v>
      </c>
      <c r="C146">
        <v>76148448</v>
      </c>
      <c r="D146">
        <v>48965965</v>
      </c>
      <c r="E146">
        <v>1</v>
      </c>
      <c r="F146">
        <v>1</v>
      </c>
      <c r="G146">
        <v>1</v>
      </c>
      <c r="H146">
        <v>3</v>
      </c>
      <c r="I146" t="s">
        <v>734</v>
      </c>
      <c r="J146" t="s">
        <v>735</v>
      </c>
      <c r="K146" t="s">
        <v>736</v>
      </c>
      <c r="L146">
        <v>1354</v>
      </c>
      <c r="N146">
        <v>1010</v>
      </c>
      <c r="O146" t="s">
        <v>149</v>
      </c>
      <c r="P146" t="s">
        <v>149</v>
      </c>
      <c r="Q146">
        <v>1</v>
      </c>
      <c r="X146">
        <v>20.6</v>
      </c>
      <c r="Y146">
        <v>3.68</v>
      </c>
      <c r="Z146">
        <v>0</v>
      </c>
      <c r="AA146">
        <v>0</v>
      </c>
      <c r="AB146">
        <v>0</v>
      </c>
      <c r="AC146">
        <v>0</v>
      </c>
      <c r="AD146">
        <v>1</v>
      </c>
      <c r="AE146">
        <v>0</v>
      </c>
      <c r="AF146" t="s">
        <v>3</v>
      </c>
      <c r="AG146">
        <v>20.6</v>
      </c>
      <c r="AH146">
        <v>2</v>
      </c>
      <c r="AI146">
        <v>76148457</v>
      </c>
      <c r="AJ146">
        <v>146</v>
      </c>
      <c r="AK146">
        <v>0</v>
      </c>
      <c r="AL146">
        <v>0</v>
      </c>
      <c r="AM146">
        <v>0</v>
      </c>
      <c r="AN146">
        <v>0</v>
      </c>
      <c r="AO146">
        <v>0</v>
      </c>
      <c r="AP146">
        <v>0</v>
      </c>
      <c r="AQ146">
        <v>0</v>
      </c>
      <c r="AR146">
        <v>0</v>
      </c>
    </row>
    <row r="147" spans="1:44" x14ac:dyDescent="0.2">
      <c r="A147">
        <f>ROW(Source!A98)</f>
        <v>98</v>
      </c>
      <c r="B147">
        <v>76148473</v>
      </c>
      <c r="C147">
        <v>76148448</v>
      </c>
      <c r="D147">
        <v>48967478</v>
      </c>
      <c r="E147">
        <v>1</v>
      </c>
      <c r="F147">
        <v>1</v>
      </c>
      <c r="G147">
        <v>1</v>
      </c>
      <c r="H147">
        <v>3</v>
      </c>
      <c r="I147" t="s">
        <v>737</v>
      </c>
      <c r="J147" t="s">
        <v>738</v>
      </c>
      <c r="K147" t="s">
        <v>739</v>
      </c>
      <c r="L147">
        <v>1354</v>
      </c>
      <c r="N147">
        <v>1010</v>
      </c>
      <c r="O147" t="s">
        <v>149</v>
      </c>
      <c r="P147" t="s">
        <v>149</v>
      </c>
      <c r="Q147">
        <v>1</v>
      </c>
      <c r="X147">
        <v>1.03</v>
      </c>
      <c r="Y147">
        <v>262.38</v>
      </c>
      <c r="Z147">
        <v>0</v>
      </c>
      <c r="AA147">
        <v>0</v>
      </c>
      <c r="AB147">
        <v>0</v>
      </c>
      <c r="AC147">
        <v>0</v>
      </c>
      <c r="AD147">
        <v>1</v>
      </c>
      <c r="AE147">
        <v>0</v>
      </c>
      <c r="AF147" t="s">
        <v>3</v>
      </c>
      <c r="AG147">
        <v>1.03</v>
      </c>
      <c r="AH147">
        <v>2</v>
      </c>
      <c r="AI147">
        <v>76148458</v>
      </c>
      <c r="AJ147">
        <v>147</v>
      </c>
      <c r="AK147">
        <v>0</v>
      </c>
      <c r="AL147">
        <v>0</v>
      </c>
      <c r="AM147">
        <v>0</v>
      </c>
      <c r="AN147">
        <v>0</v>
      </c>
      <c r="AO147">
        <v>0</v>
      </c>
      <c r="AP147">
        <v>0</v>
      </c>
      <c r="AQ147">
        <v>0</v>
      </c>
      <c r="AR147">
        <v>0</v>
      </c>
    </row>
    <row r="148" spans="1:44" x14ac:dyDescent="0.2">
      <c r="A148">
        <f>ROW(Source!A98)</f>
        <v>98</v>
      </c>
      <c r="B148">
        <v>76148474</v>
      </c>
      <c r="C148">
        <v>76148448</v>
      </c>
      <c r="D148">
        <v>48967152</v>
      </c>
      <c r="E148">
        <v>1</v>
      </c>
      <c r="F148">
        <v>1</v>
      </c>
      <c r="G148">
        <v>1</v>
      </c>
      <c r="H148">
        <v>3</v>
      </c>
      <c r="I148" t="s">
        <v>740</v>
      </c>
      <c r="J148" t="s">
        <v>741</v>
      </c>
      <c r="K148" t="s">
        <v>742</v>
      </c>
      <c r="L148">
        <v>1354</v>
      </c>
      <c r="N148">
        <v>1010</v>
      </c>
      <c r="O148" t="s">
        <v>149</v>
      </c>
      <c r="P148" t="s">
        <v>149</v>
      </c>
      <c r="Q148">
        <v>1</v>
      </c>
      <c r="X148">
        <v>20.6</v>
      </c>
      <c r="Y148">
        <v>116.63</v>
      </c>
      <c r="Z148">
        <v>0</v>
      </c>
      <c r="AA148">
        <v>0</v>
      </c>
      <c r="AB148">
        <v>0</v>
      </c>
      <c r="AC148">
        <v>0</v>
      </c>
      <c r="AD148">
        <v>1</v>
      </c>
      <c r="AE148">
        <v>0</v>
      </c>
      <c r="AF148" t="s">
        <v>3</v>
      </c>
      <c r="AG148">
        <v>20.6</v>
      </c>
      <c r="AH148">
        <v>2</v>
      </c>
      <c r="AI148">
        <v>76148459</v>
      </c>
      <c r="AJ148">
        <v>148</v>
      </c>
      <c r="AK148">
        <v>0</v>
      </c>
      <c r="AL148">
        <v>0</v>
      </c>
      <c r="AM148">
        <v>0</v>
      </c>
      <c r="AN148">
        <v>0</v>
      </c>
      <c r="AO148">
        <v>0</v>
      </c>
      <c r="AP148">
        <v>0</v>
      </c>
      <c r="AQ148">
        <v>0</v>
      </c>
      <c r="AR148">
        <v>0</v>
      </c>
    </row>
    <row r="149" spans="1:44" x14ac:dyDescent="0.2">
      <c r="A149">
        <f>ROW(Source!A98)</f>
        <v>98</v>
      </c>
      <c r="B149">
        <v>76148475</v>
      </c>
      <c r="C149">
        <v>76148448</v>
      </c>
      <c r="D149">
        <v>48967017</v>
      </c>
      <c r="E149">
        <v>1</v>
      </c>
      <c r="F149">
        <v>1</v>
      </c>
      <c r="G149">
        <v>1</v>
      </c>
      <c r="H149">
        <v>3</v>
      </c>
      <c r="I149" t="s">
        <v>743</v>
      </c>
      <c r="J149" t="s">
        <v>744</v>
      </c>
      <c r="K149" t="s">
        <v>745</v>
      </c>
      <c r="L149">
        <v>1346</v>
      </c>
      <c r="N149">
        <v>1009</v>
      </c>
      <c r="O149" t="s">
        <v>414</v>
      </c>
      <c r="P149" t="s">
        <v>414</v>
      </c>
      <c r="Q149">
        <v>1</v>
      </c>
      <c r="X149">
        <v>0.51</v>
      </c>
      <c r="Y149">
        <v>44.96</v>
      </c>
      <c r="Z149">
        <v>0</v>
      </c>
      <c r="AA149">
        <v>0</v>
      </c>
      <c r="AB149">
        <v>0</v>
      </c>
      <c r="AC149">
        <v>0</v>
      </c>
      <c r="AD149">
        <v>1</v>
      </c>
      <c r="AE149">
        <v>0</v>
      </c>
      <c r="AF149" t="s">
        <v>3</v>
      </c>
      <c r="AG149">
        <v>0.51</v>
      </c>
      <c r="AH149">
        <v>2</v>
      </c>
      <c r="AI149">
        <v>76148460</v>
      </c>
      <c r="AJ149">
        <v>149</v>
      </c>
      <c r="AK149">
        <v>0</v>
      </c>
      <c r="AL149">
        <v>0</v>
      </c>
      <c r="AM149">
        <v>0</v>
      </c>
      <c r="AN149">
        <v>0</v>
      </c>
      <c r="AO149">
        <v>0</v>
      </c>
      <c r="AP149">
        <v>0</v>
      </c>
      <c r="AQ149">
        <v>0</v>
      </c>
      <c r="AR149">
        <v>0</v>
      </c>
    </row>
    <row r="150" spans="1:44" x14ac:dyDescent="0.2">
      <c r="A150">
        <f>ROW(Source!A98)</f>
        <v>98</v>
      </c>
      <c r="B150">
        <v>76148476</v>
      </c>
      <c r="C150">
        <v>76148448</v>
      </c>
      <c r="D150">
        <v>48965877</v>
      </c>
      <c r="E150">
        <v>1</v>
      </c>
      <c r="F150">
        <v>1</v>
      </c>
      <c r="G150">
        <v>1</v>
      </c>
      <c r="H150">
        <v>3</v>
      </c>
      <c r="I150" t="s">
        <v>746</v>
      </c>
      <c r="J150" t="s">
        <v>747</v>
      </c>
      <c r="K150" t="s">
        <v>748</v>
      </c>
      <c r="L150">
        <v>1354</v>
      </c>
      <c r="N150">
        <v>1010</v>
      </c>
      <c r="O150" t="s">
        <v>149</v>
      </c>
      <c r="P150" t="s">
        <v>149</v>
      </c>
      <c r="Q150">
        <v>1</v>
      </c>
      <c r="X150">
        <v>1.03</v>
      </c>
      <c r="Y150">
        <v>11.47</v>
      </c>
      <c r="Z150">
        <v>0</v>
      </c>
      <c r="AA150">
        <v>0</v>
      </c>
      <c r="AB150">
        <v>0</v>
      </c>
      <c r="AC150">
        <v>0</v>
      </c>
      <c r="AD150">
        <v>1</v>
      </c>
      <c r="AE150">
        <v>0</v>
      </c>
      <c r="AF150" t="s">
        <v>3</v>
      </c>
      <c r="AG150">
        <v>1.03</v>
      </c>
      <c r="AH150">
        <v>2</v>
      </c>
      <c r="AI150">
        <v>76148461</v>
      </c>
      <c r="AJ150">
        <v>150</v>
      </c>
      <c r="AK150">
        <v>0</v>
      </c>
      <c r="AL150">
        <v>0</v>
      </c>
      <c r="AM150">
        <v>0</v>
      </c>
      <c r="AN150">
        <v>0</v>
      </c>
      <c r="AO150">
        <v>0</v>
      </c>
      <c r="AP150">
        <v>0</v>
      </c>
      <c r="AQ150">
        <v>0</v>
      </c>
      <c r="AR150">
        <v>0</v>
      </c>
    </row>
    <row r="151" spans="1:44" x14ac:dyDescent="0.2">
      <c r="A151">
        <f>ROW(Source!A98)</f>
        <v>98</v>
      </c>
      <c r="B151">
        <v>76148477</v>
      </c>
      <c r="C151">
        <v>76148448</v>
      </c>
      <c r="D151">
        <v>48965886</v>
      </c>
      <c r="E151">
        <v>1</v>
      </c>
      <c r="F151">
        <v>1</v>
      </c>
      <c r="G151">
        <v>1</v>
      </c>
      <c r="H151">
        <v>3</v>
      </c>
      <c r="I151" t="s">
        <v>749</v>
      </c>
      <c r="J151" t="s">
        <v>750</v>
      </c>
      <c r="K151" t="s">
        <v>751</v>
      </c>
      <c r="L151">
        <v>1354</v>
      </c>
      <c r="N151">
        <v>1010</v>
      </c>
      <c r="O151" t="s">
        <v>149</v>
      </c>
      <c r="P151" t="s">
        <v>149</v>
      </c>
      <c r="Q151">
        <v>1</v>
      </c>
      <c r="X151">
        <v>41.2</v>
      </c>
      <c r="Y151">
        <v>7.86</v>
      </c>
      <c r="Z151">
        <v>0</v>
      </c>
      <c r="AA151">
        <v>0</v>
      </c>
      <c r="AB151">
        <v>0</v>
      </c>
      <c r="AC151">
        <v>0</v>
      </c>
      <c r="AD151">
        <v>1</v>
      </c>
      <c r="AE151">
        <v>0</v>
      </c>
      <c r="AF151" t="s">
        <v>3</v>
      </c>
      <c r="AG151">
        <v>41.2</v>
      </c>
      <c r="AH151">
        <v>2</v>
      </c>
      <c r="AI151">
        <v>76148462</v>
      </c>
      <c r="AJ151">
        <v>151</v>
      </c>
      <c r="AK151">
        <v>0</v>
      </c>
      <c r="AL151">
        <v>0</v>
      </c>
      <c r="AM151">
        <v>0</v>
      </c>
      <c r="AN151">
        <v>0</v>
      </c>
      <c r="AO151">
        <v>0</v>
      </c>
      <c r="AP151">
        <v>0</v>
      </c>
      <c r="AQ151">
        <v>0</v>
      </c>
      <c r="AR151">
        <v>0</v>
      </c>
    </row>
    <row r="152" spans="1:44" x14ac:dyDescent="0.2">
      <c r="A152">
        <f>ROW(Source!A98)</f>
        <v>98</v>
      </c>
      <c r="B152">
        <v>76148478</v>
      </c>
      <c r="C152">
        <v>76148448</v>
      </c>
      <c r="D152">
        <v>48974791</v>
      </c>
      <c r="E152">
        <v>1</v>
      </c>
      <c r="F152">
        <v>1</v>
      </c>
      <c r="G152">
        <v>1</v>
      </c>
      <c r="H152">
        <v>3</v>
      </c>
      <c r="I152" t="s">
        <v>658</v>
      </c>
      <c r="J152" t="s">
        <v>659</v>
      </c>
      <c r="K152" t="s">
        <v>660</v>
      </c>
      <c r="L152">
        <v>1374</v>
      </c>
      <c r="N152">
        <v>1013</v>
      </c>
      <c r="O152" t="s">
        <v>661</v>
      </c>
      <c r="P152" t="s">
        <v>661</v>
      </c>
      <c r="Q152">
        <v>1</v>
      </c>
      <c r="X152">
        <v>37.21</v>
      </c>
      <c r="Y152">
        <v>1</v>
      </c>
      <c r="Z152">
        <v>0</v>
      </c>
      <c r="AA152">
        <v>0</v>
      </c>
      <c r="AB152">
        <v>0</v>
      </c>
      <c r="AC152">
        <v>0</v>
      </c>
      <c r="AD152">
        <v>1</v>
      </c>
      <c r="AE152">
        <v>0</v>
      </c>
      <c r="AF152" t="s">
        <v>3</v>
      </c>
      <c r="AG152">
        <v>37.21</v>
      </c>
      <c r="AH152">
        <v>2</v>
      </c>
      <c r="AI152">
        <v>76148463</v>
      </c>
      <c r="AJ152">
        <v>152</v>
      </c>
      <c r="AK152">
        <v>0</v>
      </c>
      <c r="AL152">
        <v>0</v>
      </c>
      <c r="AM152">
        <v>0</v>
      </c>
      <c r="AN152">
        <v>0</v>
      </c>
      <c r="AO152">
        <v>0</v>
      </c>
      <c r="AP152">
        <v>0</v>
      </c>
      <c r="AQ152">
        <v>0</v>
      </c>
      <c r="AR152">
        <v>0</v>
      </c>
    </row>
    <row r="153" spans="1:44" x14ac:dyDescent="0.2">
      <c r="A153">
        <f>ROW(Source!A99)</f>
        <v>99</v>
      </c>
      <c r="B153">
        <v>76148495</v>
      </c>
      <c r="C153">
        <v>76148479</v>
      </c>
      <c r="D153">
        <v>42476253</v>
      </c>
      <c r="E153">
        <v>1</v>
      </c>
      <c r="F153">
        <v>1</v>
      </c>
      <c r="G153">
        <v>1</v>
      </c>
      <c r="H153">
        <v>1</v>
      </c>
      <c r="I153" t="s">
        <v>717</v>
      </c>
      <c r="J153" t="s">
        <v>3</v>
      </c>
      <c r="K153" t="s">
        <v>718</v>
      </c>
      <c r="L153">
        <v>1369</v>
      </c>
      <c r="N153">
        <v>1013</v>
      </c>
      <c r="O153" t="s">
        <v>623</v>
      </c>
      <c r="P153" t="s">
        <v>623</v>
      </c>
      <c r="Q153">
        <v>1</v>
      </c>
      <c r="X153">
        <v>85.6</v>
      </c>
      <c r="Y153">
        <v>0</v>
      </c>
      <c r="Z153">
        <v>0</v>
      </c>
      <c r="AA153">
        <v>0</v>
      </c>
      <c r="AB153">
        <v>11.22</v>
      </c>
      <c r="AC153">
        <v>0</v>
      </c>
      <c r="AD153">
        <v>1</v>
      </c>
      <c r="AE153">
        <v>1</v>
      </c>
      <c r="AF153" t="s">
        <v>173</v>
      </c>
      <c r="AG153">
        <v>328.70399999999995</v>
      </c>
      <c r="AH153">
        <v>2</v>
      </c>
      <c r="AI153">
        <v>76148480</v>
      </c>
      <c r="AJ153">
        <v>153</v>
      </c>
      <c r="AK153">
        <v>0</v>
      </c>
      <c r="AL153">
        <v>0</v>
      </c>
      <c r="AM153">
        <v>0</v>
      </c>
      <c r="AN153">
        <v>0</v>
      </c>
      <c r="AO153">
        <v>0</v>
      </c>
      <c r="AP153">
        <v>0</v>
      </c>
      <c r="AQ153">
        <v>0</v>
      </c>
      <c r="AR153">
        <v>0</v>
      </c>
    </row>
    <row r="154" spans="1:44" x14ac:dyDescent="0.2">
      <c r="A154">
        <f>ROW(Source!A99)</f>
        <v>99</v>
      </c>
      <c r="B154">
        <v>76148496</v>
      </c>
      <c r="C154">
        <v>76148479</v>
      </c>
      <c r="D154">
        <v>121548</v>
      </c>
      <c r="E154">
        <v>1</v>
      </c>
      <c r="F154">
        <v>1</v>
      </c>
      <c r="G154">
        <v>1</v>
      </c>
      <c r="H154">
        <v>1</v>
      </c>
      <c r="I154" t="s">
        <v>30</v>
      </c>
      <c r="J154" t="s">
        <v>3</v>
      </c>
      <c r="K154" t="s">
        <v>628</v>
      </c>
      <c r="L154">
        <v>608254</v>
      </c>
      <c r="N154">
        <v>1013</v>
      </c>
      <c r="O154" t="s">
        <v>629</v>
      </c>
      <c r="P154" t="s">
        <v>629</v>
      </c>
      <c r="Q154">
        <v>1</v>
      </c>
      <c r="X154">
        <v>38.44</v>
      </c>
      <c r="Y154">
        <v>0</v>
      </c>
      <c r="Z154">
        <v>0</v>
      </c>
      <c r="AA154">
        <v>0</v>
      </c>
      <c r="AB154">
        <v>0</v>
      </c>
      <c r="AC154">
        <v>0</v>
      </c>
      <c r="AD154">
        <v>1</v>
      </c>
      <c r="AE154">
        <v>2</v>
      </c>
      <c r="AF154" t="s">
        <v>173</v>
      </c>
      <c r="AG154">
        <v>147.60959999999997</v>
      </c>
      <c r="AH154">
        <v>2</v>
      </c>
      <c r="AI154">
        <v>76148481</v>
      </c>
      <c r="AJ154">
        <v>154</v>
      </c>
      <c r="AK154">
        <v>0</v>
      </c>
      <c r="AL154">
        <v>0</v>
      </c>
      <c r="AM154">
        <v>0</v>
      </c>
      <c r="AN154">
        <v>0</v>
      </c>
      <c r="AO154">
        <v>0</v>
      </c>
      <c r="AP154">
        <v>0</v>
      </c>
      <c r="AQ154">
        <v>0</v>
      </c>
      <c r="AR154">
        <v>0</v>
      </c>
    </row>
    <row r="155" spans="1:44" x14ac:dyDescent="0.2">
      <c r="A155">
        <f>ROW(Source!A99)</f>
        <v>99</v>
      </c>
      <c r="B155">
        <v>76148497</v>
      </c>
      <c r="C155">
        <v>76148479</v>
      </c>
      <c r="D155">
        <v>48976039</v>
      </c>
      <c r="E155">
        <v>1</v>
      </c>
      <c r="F155">
        <v>1</v>
      </c>
      <c r="G155">
        <v>1</v>
      </c>
      <c r="H155">
        <v>2</v>
      </c>
      <c r="I155" t="s">
        <v>691</v>
      </c>
      <c r="J155" t="s">
        <v>692</v>
      </c>
      <c r="K155" t="s">
        <v>693</v>
      </c>
      <c r="L155">
        <v>1368</v>
      </c>
      <c r="N155">
        <v>1011</v>
      </c>
      <c r="O155" t="s">
        <v>633</v>
      </c>
      <c r="P155" t="s">
        <v>633</v>
      </c>
      <c r="Q155">
        <v>1</v>
      </c>
      <c r="X155">
        <v>19.22</v>
      </c>
      <c r="Y155">
        <v>0</v>
      </c>
      <c r="Z155">
        <v>425.57</v>
      </c>
      <c r="AA155">
        <v>25.1</v>
      </c>
      <c r="AB155">
        <v>0</v>
      </c>
      <c r="AC155">
        <v>0</v>
      </c>
      <c r="AD155">
        <v>1</v>
      </c>
      <c r="AE155">
        <v>0</v>
      </c>
      <c r="AF155" t="s">
        <v>173</v>
      </c>
      <c r="AG155">
        <v>73.804799999999986</v>
      </c>
      <c r="AH155">
        <v>2</v>
      </c>
      <c r="AI155">
        <v>76148482</v>
      </c>
      <c r="AJ155">
        <v>155</v>
      </c>
      <c r="AK155">
        <v>0</v>
      </c>
      <c r="AL155">
        <v>0</v>
      </c>
      <c r="AM155">
        <v>0</v>
      </c>
      <c r="AN155">
        <v>0</v>
      </c>
      <c r="AO155">
        <v>0</v>
      </c>
      <c r="AP155">
        <v>0</v>
      </c>
      <c r="AQ155">
        <v>0</v>
      </c>
      <c r="AR155">
        <v>0</v>
      </c>
    </row>
    <row r="156" spans="1:44" x14ac:dyDescent="0.2">
      <c r="A156">
        <f>ROW(Source!A99)</f>
        <v>99</v>
      </c>
      <c r="B156">
        <v>76148498</v>
      </c>
      <c r="C156">
        <v>76148479</v>
      </c>
      <c r="D156">
        <v>48967040</v>
      </c>
      <c r="E156">
        <v>1</v>
      </c>
      <c r="F156">
        <v>1</v>
      </c>
      <c r="G156">
        <v>1</v>
      </c>
      <c r="H156">
        <v>3</v>
      </c>
      <c r="I156" t="s">
        <v>719</v>
      </c>
      <c r="J156" t="s">
        <v>720</v>
      </c>
      <c r="K156" t="s">
        <v>721</v>
      </c>
      <c r="L156">
        <v>1354</v>
      </c>
      <c r="N156">
        <v>1010</v>
      </c>
      <c r="O156" t="s">
        <v>149</v>
      </c>
      <c r="P156" t="s">
        <v>149</v>
      </c>
      <c r="Q156">
        <v>1</v>
      </c>
      <c r="X156">
        <v>1.03</v>
      </c>
      <c r="Y156">
        <v>56.46</v>
      </c>
      <c r="Z156">
        <v>0</v>
      </c>
      <c r="AA156">
        <v>0</v>
      </c>
      <c r="AB156">
        <v>0</v>
      </c>
      <c r="AC156">
        <v>0</v>
      </c>
      <c r="AD156">
        <v>1</v>
      </c>
      <c r="AE156">
        <v>0</v>
      </c>
      <c r="AF156" t="s">
        <v>172</v>
      </c>
      <c r="AG156">
        <v>2.06</v>
      </c>
      <c r="AH156">
        <v>2</v>
      </c>
      <c r="AI156">
        <v>76148483</v>
      </c>
      <c r="AJ156">
        <v>156</v>
      </c>
      <c r="AK156">
        <v>0</v>
      </c>
      <c r="AL156">
        <v>0</v>
      </c>
      <c r="AM156">
        <v>0</v>
      </c>
      <c r="AN156">
        <v>0</v>
      </c>
      <c r="AO156">
        <v>0</v>
      </c>
      <c r="AP156">
        <v>0</v>
      </c>
      <c r="AQ156">
        <v>0</v>
      </c>
      <c r="AR156">
        <v>0</v>
      </c>
    </row>
    <row r="157" spans="1:44" x14ac:dyDescent="0.2">
      <c r="A157">
        <f>ROW(Source!A99)</f>
        <v>99</v>
      </c>
      <c r="B157">
        <v>76148499</v>
      </c>
      <c r="C157">
        <v>76148479</v>
      </c>
      <c r="D157">
        <v>48967611</v>
      </c>
      <c r="E157">
        <v>1</v>
      </c>
      <c r="F157">
        <v>1</v>
      </c>
      <c r="G157">
        <v>1</v>
      </c>
      <c r="H157">
        <v>3</v>
      </c>
      <c r="I157" t="s">
        <v>722</v>
      </c>
      <c r="J157" t="s">
        <v>723</v>
      </c>
      <c r="K157" t="s">
        <v>724</v>
      </c>
      <c r="L157">
        <v>1354</v>
      </c>
      <c r="N157">
        <v>1010</v>
      </c>
      <c r="O157" t="s">
        <v>149</v>
      </c>
      <c r="P157" t="s">
        <v>149</v>
      </c>
      <c r="Q157">
        <v>1</v>
      </c>
      <c r="X157">
        <v>1.03</v>
      </c>
      <c r="Y157">
        <v>194.29</v>
      </c>
      <c r="Z157">
        <v>0</v>
      </c>
      <c r="AA157">
        <v>0</v>
      </c>
      <c r="AB157">
        <v>0</v>
      </c>
      <c r="AC157">
        <v>0</v>
      </c>
      <c r="AD157">
        <v>1</v>
      </c>
      <c r="AE157">
        <v>0</v>
      </c>
      <c r="AF157" t="s">
        <v>172</v>
      </c>
      <c r="AG157">
        <v>2.06</v>
      </c>
      <c r="AH157">
        <v>2</v>
      </c>
      <c r="AI157">
        <v>76148484</v>
      </c>
      <c r="AJ157">
        <v>157</v>
      </c>
      <c r="AK157">
        <v>0</v>
      </c>
      <c r="AL157">
        <v>0</v>
      </c>
      <c r="AM157">
        <v>0</v>
      </c>
      <c r="AN157">
        <v>0</v>
      </c>
      <c r="AO157">
        <v>0</v>
      </c>
      <c r="AP157">
        <v>0</v>
      </c>
      <c r="AQ157">
        <v>0</v>
      </c>
      <c r="AR157">
        <v>0</v>
      </c>
    </row>
    <row r="158" spans="1:44" x14ac:dyDescent="0.2">
      <c r="A158">
        <f>ROW(Source!A99)</f>
        <v>99</v>
      </c>
      <c r="B158">
        <v>76148500</v>
      </c>
      <c r="C158">
        <v>76148479</v>
      </c>
      <c r="D158">
        <v>48965995</v>
      </c>
      <c r="E158">
        <v>1</v>
      </c>
      <c r="F158">
        <v>1</v>
      </c>
      <c r="G158">
        <v>1</v>
      </c>
      <c r="H158">
        <v>3</v>
      </c>
      <c r="I158" t="s">
        <v>725</v>
      </c>
      <c r="J158" t="s">
        <v>726</v>
      </c>
      <c r="K158" t="s">
        <v>727</v>
      </c>
      <c r="L158">
        <v>1354</v>
      </c>
      <c r="N158">
        <v>1010</v>
      </c>
      <c r="O158" t="s">
        <v>149</v>
      </c>
      <c r="P158" t="s">
        <v>149</v>
      </c>
      <c r="Q158">
        <v>1</v>
      </c>
      <c r="X158">
        <v>20.6</v>
      </c>
      <c r="Y158">
        <v>7.91</v>
      </c>
      <c r="Z158">
        <v>0</v>
      </c>
      <c r="AA158">
        <v>0</v>
      </c>
      <c r="AB158">
        <v>0</v>
      </c>
      <c r="AC158">
        <v>0</v>
      </c>
      <c r="AD158">
        <v>1</v>
      </c>
      <c r="AE158">
        <v>0</v>
      </c>
      <c r="AF158" t="s">
        <v>172</v>
      </c>
      <c r="AG158">
        <v>41.2</v>
      </c>
      <c r="AH158">
        <v>2</v>
      </c>
      <c r="AI158">
        <v>76148485</v>
      </c>
      <c r="AJ158">
        <v>158</v>
      </c>
      <c r="AK158">
        <v>0</v>
      </c>
      <c r="AL158">
        <v>0</v>
      </c>
      <c r="AM158">
        <v>0</v>
      </c>
      <c r="AN158">
        <v>0</v>
      </c>
      <c r="AO158">
        <v>0</v>
      </c>
      <c r="AP158">
        <v>0</v>
      </c>
      <c r="AQ158">
        <v>0</v>
      </c>
      <c r="AR158">
        <v>0</v>
      </c>
    </row>
    <row r="159" spans="1:44" x14ac:dyDescent="0.2">
      <c r="A159">
        <f>ROW(Source!A99)</f>
        <v>99</v>
      </c>
      <c r="B159">
        <v>76148501</v>
      </c>
      <c r="C159">
        <v>76148479</v>
      </c>
      <c r="D159">
        <v>48965693</v>
      </c>
      <c r="E159">
        <v>1</v>
      </c>
      <c r="F159">
        <v>1</v>
      </c>
      <c r="G159">
        <v>1</v>
      </c>
      <c r="H159">
        <v>3</v>
      </c>
      <c r="I159" t="s">
        <v>728</v>
      </c>
      <c r="J159" t="s">
        <v>729</v>
      </c>
      <c r="K159" t="s">
        <v>730</v>
      </c>
      <c r="L159">
        <v>1354</v>
      </c>
      <c r="N159">
        <v>1010</v>
      </c>
      <c r="O159" t="s">
        <v>149</v>
      </c>
      <c r="P159" t="s">
        <v>149</v>
      </c>
      <c r="Q159">
        <v>1</v>
      </c>
      <c r="X159">
        <v>20.6</v>
      </c>
      <c r="Y159">
        <v>11.39</v>
      </c>
      <c r="Z159">
        <v>0</v>
      </c>
      <c r="AA159">
        <v>0</v>
      </c>
      <c r="AB159">
        <v>0</v>
      </c>
      <c r="AC159">
        <v>0</v>
      </c>
      <c r="AD159">
        <v>1</v>
      </c>
      <c r="AE159">
        <v>0</v>
      </c>
      <c r="AF159" t="s">
        <v>172</v>
      </c>
      <c r="AG159">
        <v>41.2</v>
      </c>
      <c r="AH159">
        <v>2</v>
      </c>
      <c r="AI159">
        <v>76148486</v>
      </c>
      <c r="AJ159">
        <v>159</v>
      </c>
      <c r="AK159">
        <v>0</v>
      </c>
      <c r="AL159">
        <v>0</v>
      </c>
      <c r="AM159">
        <v>0</v>
      </c>
      <c r="AN159">
        <v>0</v>
      </c>
      <c r="AO159">
        <v>0</v>
      </c>
      <c r="AP159">
        <v>0</v>
      </c>
      <c r="AQ159">
        <v>0</v>
      </c>
      <c r="AR159">
        <v>0</v>
      </c>
    </row>
    <row r="160" spans="1:44" x14ac:dyDescent="0.2">
      <c r="A160">
        <f>ROW(Source!A99)</f>
        <v>99</v>
      </c>
      <c r="B160">
        <v>76148502</v>
      </c>
      <c r="C160">
        <v>76148479</v>
      </c>
      <c r="D160">
        <v>48969145</v>
      </c>
      <c r="E160">
        <v>1</v>
      </c>
      <c r="F160">
        <v>1</v>
      </c>
      <c r="G160">
        <v>1</v>
      </c>
      <c r="H160">
        <v>3</v>
      </c>
      <c r="I160" t="s">
        <v>731</v>
      </c>
      <c r="J160" t="s">
        <v>732</v>
      </c>
      <c r="K160" t="s">
        <v>733</v>
      </c>
      <c r="L160">
        <v>1354</v>
      </c>
      <c r="N160">
        <v>1010</v>
      </c>
      <c r="O160" t="s">
        <v>149</v>
      </c>
      <c r="P160" t="s">
        <v>149</v>
      </c>
      <c r="Q160">
        <v>1</v>
      </c>
      <c r="X160">
        <v>1.03</v>
      </c>
      <c r="Y160">
        <v>119.11</v>
      </c>
      <c r="Z160">
        <v>0</v>
      </c>
      <c r="AA160">
        <v>0</v>
      </c>
      <c r="AB160">
        <v>0</v>
      </c>
      <c r="AC160">
        <v>0</v>
      </c>
      <c r="AD160">
        <v>1</v>
      </c>
      <c r="AE160">
        <v>0</v>
      </c>
      <c r="AF160" t="s">
        <v>172</v>
      </c>
      <c r="AG160">
        <v>2.06</v>
      </c>
      <c r="AH160">
        <v>2</v>
      </c>
      <c r="AI160">
        <v>76148487</v>
      </c>
      <c r="AJ160">
        <v>160</v>
      </c>
      <c r="AK160">
        <v>0</v>
      </c>
      <c r="AL160">
        <v>0</v>
      </c>
      <c r="AM160">
        <v>0</v>
      </c>
      <c r="AN160">
        <v>0</v>
      </c>
      <c r="AO160">
        <v>0</v>
      </c>
      <c r="AP160">
        <v>0</v>
      </c>
      <c r="AQ160">
        <v>0</v>
      </c>
      <c r="AR160">
        <v>0</v>
      </c>
    </row>
    <row r="161" spans="1:44" x14ac:dyDescent="0.2">
      <c r="A161">
        <f>ROW(Source!A99)</f>
        <v>99</v>
      </c>
      <c r="B161">
        <v>76148503</v>
      </c>
      <c r="C161">
        <v>76148479</v>
      </c>
      <c r="D161">
        <v>48965965</v>
      </c>
      <c r="E161">
        <v>1</v>
      </c>
      <c r="F161">
        <v>1</v>
      </c>
      <c r="G161">
        <v>1</v>
      </c>
      <c r="H161">
        <v>3</v>
      </c>
      <c r="I161" t="s">
        <v>734</v>
      </c>
      <c r="J161" t="s">
        <v>735</v>
      </c>
      <c r="K161" t="s">
        <v>736</v>
      </c>
      <c r="L161">
        <v>1354</v>
      </c>
      <c r="N161">
        <v>1010</v>
      </c>
      <c r="O161" t="s">
        <v>149</v>
      </c>
      <c r="P161" t="s">
        <v>149</v>
      </c>
      <c r="Q161">
        <v>1</v>
      </c>
      <c r="X161">
        <v>20.6</v>
      </c>
      <c r="Y161">
        <v>3.68</v>
      </c>
      <c r="Z161">
        <v>0</v>
      </c>
      <c r="AA161">
        <v>0</v>
      </c>
      <c r="AB161">
        <v>0</v>
      </c>
      <c r="AC161">
        <v>0</v>
      </c>
      <c r="AD161">
        <v>1</v>
      </c>
      <c r="AE161">
        <v>0</v>
      </c>
      <c r="AF161" t="s">
        <v>172</v>
      </c>
      <c r="AG161">
        <v>41.2</v>
      </c>
      <c r="AH161">
        <v>2</v>
      </c>
      <c r="AI161">
        <v>76148488</v>
      </c>
      <c r="AJ161">
        <v>161</v>
      </c>
      <c r="AK161">
        <v>0</v>
      </c>
      <c r="AL161">
        <v>0</v>
      </c>
      <c r="AM161">
        <v>0</v>
      </c>
      <c r="AN161">
        <v>0</v>
      </c>
      <c r="AO161">
        <v>0</v>
      </c>
      <c r="AP161">
        <v>0</v>
      </c>
      <c r="AQ161">
        <v>0</v>
      </c>
      <c r="AR161">
        <v>0</v>
      </c>
    </row>
    <row r="162" spans="1:44" x14ac:dyDescent="0.2">
      <c r="A162">
        <f>ROW(Source!A99)</f>
        <v>99</v>
      </c>
      <c r="B162">
        <v>76148504</v>
      </c>
      <c r="C162">
        <v>76148479</v>
      </c>
      <c r="D162">
        <v>48967478</v>
      </c>
      <c r="E162">
        <v>1</v>
      </c>
      <c r="F162">
        <v>1</v>
      </c>
      <c r="G162">
        <v>1</v>
      </c>
      <c r="H162">
        <v>3</v>
      </c>
      <c r="I162" t="s">
        <v>737</v>
      </c>
      <c r="J162" t="s">
        <v>738</v>
      </c>
      <c r="K162" t="s">
        <v>739</v>
      </c>
      <c r="L162">
        <v>1354</v>
      </c>
      <c r="N162">
        <v>1010</v>
      </c>
      <c r="O162" t="s">
        <v>149</v>
      </c>
      <c r="P162" t="s">
        <v>149</v>
      </c>
      <c r="Q162">
        <v>1</v>
      </c>
      <c r="X162">
        <v>1.03</v>
      </c>
      <c r="Y162">
        <v>262.38</v>
      </c>
      <c r="Z162">
        <v>0</v>
      </c>
      <c r="AA162">
        <v>0</v>
      </c>
      <c r="AB162">
        <v>0</v>
      </c>
      <c r="AC162">
        <v>0</v>
      </c>
      <c r="AD162">
        <v>1</v>
      </c>
      <c r="AE162">
        <v>0</v>
      </c>
      <c r="AF162" t="s">
        <v>172</v>
      </c>
      <c r="AG162">
        <v>2.06</v>
      </c>
      <c r="AH162">
        <v>2</v>
      </c>
      <c r="AI162">
        <v>76148489</v>
      </c>
      <c r="AJ162">
        <v>162</v>
      </c>
      <c r="AK162">
        <v>0</v>
      </c>
      <c r="AL162">
        <v>0</v>
      </c>
      <c r="AM162">
        <v>0</v>
      </c>
      <c r="AN162">
        <v>0</v>
      </c>
      <c r="AO162">
        <v>0</v>
      </c>
      <c r="AP162">
        <v>0</v>
      </c>
      <c r="AQ162">
        <v>0</v>
      </c>
      <c r="AR162">
        <v>0</v>
      </c>
    </row>
    <row r="163" spans="1:44" x14ac:dyDescent="0.2">
      <c r="A163">
        <f>ROW(Source!A99)</f>
        <v>99</v>
      </c>
      <c r="B163">
        <v>76148505</v>
      </c>
      <c r="C163">
        <v>76148479</v>
      </c>
      <c r="D163">
        <v>48967152</v>
      </c>
      <c r="E163">
        <v>1</v>
      </c>
      <c r="F163">
        <v>1</v>
      </c>
      <c r="G163">
        <v>1</v>
      </c>
      <c r="H163">
        <v>3</v>
      </c>
      <c r="I163" t="s">
        <v>740</v>
      </c>
      <c r="J163" t="s">
        <v>741</v>
      </c>
      <c r="K163" t="s">
        <v>742</v>
      </c>
      <c r="L163">
        <v>1354</v>
      </c>
      <c r="N163">
        <v>1010</v>
      </c>
      <c r="O163" t="s">
        <v>149</v>
      </c>
      <c r="P163" t="s">
        <v>149</v>
      </c>
      <c r="Q163">
        <v>1</v>
      </c>
      <c r="X163">
        <v>20.6</v>
      </c>
      <c r="Y163">
        <v>116.63</v>
      </c>
      <c r="Z163">
        <v>0</v>
      </c>
      <c r="AA163">
        <v>0</v>
      </c>
      <c r="AB163">
        <v>0</v>
      </c>
      <c r="AC163">
        <v>0</v>
      </c>
      <c r="AD163">
        <v>1</v>
      </c>
      <c r="AE163">
        <v>0</v>
      </c>
      <c r="AF163" t="s">
        <v>172</v>
      </c>
      <c r="AG163">
        <v>41.2</v>
      </c>
      <c r="AH163">
        <v>2</v>
      </c>
      <c r="AI163">
        <v>76148490</v>
      </c>
      <c r="AJ163">
        <v>163</v>
      </c>
      <c r="AK163">
        <v>0</v>
      </c>
      <c r="AL163">
        <v>0</v>
      </c>
      <c r="AM163">
        <v>0</v>
      </c>
      <c r="AN163">
        <v>0</v>
      </c>
      <c r="AO163">
        <v>0</v>
      </c>
      <c r="AP163">
        <v>0</v>
      </c>
      <c r="AQ163">
        <v>0</v>
      </c>
      <c r="AR163">
        <v>0</v>
      </c>
    </row>
    <row r="164" spans="1:44" x14ac:dyDescent="0.2">
      <c r="A164">
        <f>ROW(Source!A99)</f>
        <v>99</v>
      </c>
      <c r="B164">
        <v>76148506</v>
      </c>
      <c r="C164">
        <v>76148479</v>
      </c>
      <c r="D164">
        <v>48967017</v>
      </c>
      <c r="E164">
        <v>1</v>
      </c>
      <c r="F164">
        <v>1</v>
      </c>
      <c r="G164">
        <v>1</v>
      </c>
      <c r="H164">
        <v>3</v>
      </c>
      <c r="I164" t="s">
        <v>743</v>
      </c>
      <c r="J164" t="s">
        <v>744</v>
      </c>
      <c r="K164" t="s">
        <v>745</v>
      </c>
      <c r="L164">
        <v>1346</v>
      </c>
      <c r="N164">
        <v>1009</v>
      </c>
      <c r="O164" t="s">
        <v>414</v>
      </c>
      <c r="P164" t="s">
        <v>414</v>
      </c>
      <c r="Q164">
        <v>1</v>
      </c>
      <c r="X164">
        <v>0.51</v>
      </c>
      <c r="Y164">
        <v>44.96</v>
      </c>
      <c r="Z164">
        <v>0</v>
      </c>
      <c r="AA164">
        <v>0</v>
      </c>
      <c r="AB164">
        <v>0</v>
      </c>
      <c r="AC164">
        <v>0</v>
      </c>
      <c r="AD164">
        <v>1</v>
      </c>
      <c r="AE164">
        <v>0</v>
      </c>
      <c r="AF164" t="s">
        <v>172</v>
      </c>
      <c r="AG164">
        <v>1.02</v>
      </c>
      <c r="AH164">
        <v>2</v>
      </c>
      <c r="AI164">
        <v>76148491</v>
      </c>
      <c r="AJ164">
        <v>164</v>
      </c>
      <c r="AK164">
        <v>0</v>
      </c>
      <c r="AL164">
        <v>0</v>
      </c>
      <c r="AM164">
        <v>0</v>
      </c>
      <c r="AN164">
        <v>0</v>
      </c>
      <c r="AO164">
        <v>0</v>
      </c>
      <c r="AP164">
        <v>0</v>
      </c>
      <c r="AQ164">
        <v>0</v>
      </c>
      <c r="AR164">
        <v>0</v>
      </c>
    </row>
    <row r="165" spans="1:44" x14ac:dyDescent="0.2">
      <c r="A165">
        <f>ROW(Source!A99)</f>
        <v>99</v>
      </c>
      <c r="B165">
        <v>76148507</v>
      </c>
      <c r="C165">
        <v>76148479</v>
      </c>
      <c r="D165">
        <v>48965877</v>
      </c>
      <c r="E165">
        <v>1</v>
      </c>
      <c r="F165">
        <v>1</v>
      </c>
      <c r="G165">
        <v>1</v>
      </c>
      <c r="H165">
        <v>3</v>
      </c>
      <c r="I165" t="s">
        <v>746</v>
      </c>
      <c r="J165" t="s">
        <v>747</v>
      </c>
      <c r="K165" t="s">
        <v>748</v>
      </c>
      <c r="L165">
        <v>1354</v>
      </c>
      <c r="N165">
        <v>1010</v>
      </c>
      <c r="O165" t="s">
        <v>149</v>
      </c>
      <c r="P165" t="s">
        <v>149</v>
      </c>
      <c r="Q165">
        <v>1</v>
      </c>
      <c r="X165">
        <v>1.03</v>
      </c>
      <c r="Y165">
        <v>11.47</v>
      </c>
      <c r="Z165">
        <v>0</v>
      </c>
      <c r="AA165">
        <v>0</v>
      </c>
      <c r="AB165">
        <v>0</v>
      </c>
      <c r="AC165">
        <v>0</v>
      </c>
      <c r="AD165">
        <v>1</v>
      </c>
      <c r="AE165">
        <v>0</v>
      </c>
      <c r="AF165" t="s">
        <v>172</v>
      </c>
      <c r="AG165">
        <v>2.06</v>
      </c>
      <c r="AH165">
        <v>2</v>
      </c>
      <c r="AI165">
        <v>76148492</v>
      </c>
      <c r="AJ165">
        <v>165</v>
      </c>
      <c r="AK165">
        <v>0</v>
      </c>
      <c r="AL165">
        <v>0</v>
      </c>
      <c r="AM165">
        <v>0</v>
      </c>
      <c r="AN165">
        <v>0</v>
      </c>
      <c r="AO165">
        <v>0</v>
      </c>
      <c r="AP165">
        <v>0</v>
      </c>
      <c r="AQ165">
        <v>0</v>
      </c>
      <c r="AR165">
        <v>0</v>
      </c>
    </row>
    <row r="166" spans="1:44" x14ac:dyDescent="0.2">
      <c r="A166">
        <f>ROW(Source!A99)</f>
        <v>99</v>
      </c>
      <c r="B166">
        <v>76148508</v>
      </c>
      <c r="C166">
        <v>76148479</v>
      </c>
      <c r="D166">
        <v>48965886</v>
      </c>
      <c r="E166">
        <v>1</v>
      </c>
      <c r="F166">
        <v>1</v>
      </c>
      <c r="G166">
        <v>1</v>
      </c>
      <c r="H166">
        <v>3</v>
      </c>
      <c r="I166" t="s">
        <v>749</v>
      </c>
      <c r="J166" t="s">
        <v>750</v>
      </c>
      <c r="K166" t="s">
        <v>751</v>
      </c>
      <c r="L166">
        <v>1354</v>
      </c>
      <c r="N166">
        <v>1010</v>
      </c>
      <c r="O166" t="s">
        <v>149</v>
      </c>
      <c r="P166" t="s">
        <v>149</v>
      </c>
      <c r="Q166">
        <v>1</v>
      </c>
      <c r="X166">
        <v>41.2</v>
      </c>
      <c r="Y166">
        <v>7.86</v>
      </c>
      <c r="Z166">
        <v>0</v>
      </c>
      <c r="AA166">
        <v>0</v>
      </c>
      <c r="AB166">
        <v>0</v>
      </c>
      <c r="AC166">
        <v>0</v>
      </c>
      <c r="AD166">
        <v>1</v>
      </c>
      <c r="AE166">
        <v>0</v>
      </c>
      <c r="AF166" t="s">
        <v>172</v>
      </c>
      <c r="AG166">
        <v>82.4</v>
      </c>
      <c r="AH166">
        <v>2</v>
      </c>
      <c r="AI166">
        <v>76148493</v>
      </c>
      <c r="AJ166">
        <v>166</v>
      </c>
      <c r="AK166">
        <v>0</v>
      </c>
      <c r="AL166">
        <v>0</v>
      </c>
      <c r="AM166">
        <v>0</v>
      </c>
      <c r="AN166">
        <v>0</v>
      </c>
      <c r="AO166">
        <v>0</v>
      </c>
      <c r="AP166">
        <v>0</v>
      </c>
      <c r="AQ166">
        <v>0</v>
      </c>
      <c r="AR166">
        <v>0</v>
      </c>
    </row>
    <row r="167" spans="1:44" x14ac:dyDescent="0.2">
      <c r="A167">
        <f>ROW(Source!A99)</f>
        <v>99</v>
      </c>
      <c r="B167">
        <v>76148509</v>
      </c>
      <c r="C167">
        <v>76148479</v>
      </c>
      <c r="D167">
        <v>48974791</v>
      </c>
      <c r="E167">
        <v>1</v>
      </c>
      <c r="F167">
        <v>1</v>
      </c>
      <c r="G167">
        <v>1</v>
      </c>
      <c r="H167">
        <v>3</v>
      </c>
      <c r="I167" t="s">
        <v>658</v>
      </c>
      <c r="J167" t="s">
        <v>659</v>
      </c>
      <c r="K167" t="s">
        <v>660</v>
      </c>
      <c r="L167">
        <v>1374</v>
      </c>
      <c r="N167">
        <v>1013</v>
      </c>
      <c r="O167" t="s">
        <v>661</v>
      </c>
      <c r="P167" t="s">
        <v>661</v>
      </c>
      <c r="Q167">
        <v>1</v>
      </c>
      <c r="X167">
        <v>16.71</v>
      </c>
      <c r="Y167">
        <v>1</v>
      </c>
      <c r="Z167">
        <v>0</v>
      </c>
      <c r="AA167">
        <v>0</v>
      </c>
      <c r="AB167">
        <v>0</v>
      </c>
      <c r="AC167">
        <v>0</v>
      </c>
      <c r="AD167">
        <v>1</v>
      </c>
      <c r="AE167">
        <v>0</v>
      </c>
      <c r="AF167" t="s">
        <v>172</v>
      </c>
      <c r="AG167">
        <v>33.42</v>
      </c>
      <c r="AH167">
        <v>2</v>
      </c>
      <c r="AI167">
        <v>76148494</v>
      </c>
      <c r="AJ167">
        <v>167</v>
      </c>
      <c r="AK167">
        <v>0</v>
      </c>
      <c r="AL167">
        <v>0</v>
      </c>
      <c r="AM167">
        <v>0</v>
      </c>
      <c r="AN167">
        <v>0</v>
      </c>
      <c r="AO167">
        <v>0</v>
      </c>
      <c r="AP167">
        <v>0</v>
      </c>
      <c r="AQ167">
        <v>0</v>
      </c>
      <c r="AR167">
        <v>0</v>
      </c>
    </row>
    <row r="168" spans="1:44" x14ac:dyDescent="0.2">
      <c r="A168">
        <f>ROW(Source!A100)</f>
        <v>100</v>
      </c>
      <c r="B168">
        <v>76148495</v>
      </c>
      <c r="C168">
        <v>76148479</v>
      </c>
      <c r="D168">
        <v>42476253</v>
      </c>
      <c r="E168">
        <v>1</v>
      </c>
      <c r="F168">
        <v>1</v>
      </c>
      <c r="G168">
        <v>1</v>
      </c>
      <c r="H168">
        <v>1</v>
      </c>
      <c r="I168" t="s">
        <v>717</v>
      </c>
      <c r="J168" t="s">
        <v>3</v>
      </c>
      <c r="K168" t="s">
        <v>718</v>
      </c>
      <c r="L168">
        <v>1369</v>
      </c>
      <c r="N168">
        <v>1013</v>
      </c>
      <c r="O168" t="s">
        <v>623</v>
      </c>
      <c r="P168" t="s">
        <v>623</v>
      </c>
      <c r="Q168">
        <v>1</v>
      </c>
      <c r="X168">
        <v>85.6</v>
      </c>
      <c r="Y168">
        <v>0</v>
      </c>
      <c r="Z168">
        <v>0</v>
      </c>
      <c r="AA168">
        <v>0</v>
      </c>
      <c r="AB168">
        <v>11.22</v>
      </c>
      <c r="AC168">
        <v>0</v>
      </c>
      <c r="AD168">
        <v>1</v>
      </c>
      <c r="AE168">
        <v>1</v>
      </c>
      <c r="AF168" t="s">
        <v>173</v>
      </c>
      <c r="AG168">
        <v>328.70399999999995</v>
      </c>
      <c r="AH168">
        <v>2</v>
      </c>
      <c r="AI168">
        <v>76148480</v>
      </c>
      <c r="AJ168">
        <v>168</v>
      </c>
      <c r="AK168">
        <v>0</v>
      </c>
      <c r="AL168">
        <v>0</v>
      </c>
      <c r="AM168">
        <v>0</v>
      </c>
      <c r="AN168">
        <v>0</v>
      </c>
      <c r="AO168">
        <v>0</v>
      </c>
      <c r="AP168">
        <v>0</v>
      </c>
      <c r="AQ168">
        <v>0</v>
      </c>
      <c r="AR168">
        <v>0</v>
      </c>
    </row>
    <row r="169" spans="1:44" x14ac:dyDescent="0.2">
      <c r="A169">
        <f>ROW(Source!A100)</f>
        <v>100</v>
      </c>
      <c r="B169">
        <v>76148496</v>
      </c>
      <c r="C169">
        <v>76148479</v>
      </c>
      <c r="D169">
        <v>121548</v>
      </c>
      <c r="E169">
        <v>1</v>
      </c>
      <c r="F169">
        <v>1</v>
      </c>
      <c r="G169">
        <v>1</v>
      </c>
      <c r="H169">
        <v>1</v>
      </c>
      <c r="I169" t="s">
        <v>30</v>
      </c>
      <c r="J169" t="s">
        <v>3</v>
      </c>
      <c r="K169" t="s">
        <v>628</v>
      </c>
      <c r="L169">
        <v>608254</v>
      </c>
      <c r="N169">
        <v>1013</v>
      </c>
      <c r="O169" t="s">
        <v>629</v>
      </c>
      <c r="P169" t="s">
        <v>629</v>
      </c>
      <c r="Q169">
        <v>1</v>
      </c>
      <c r="X169">
        <v>38.44</v>
      </c>
      <c r="Y169">
        <v>0</v>
      </c>
      <c r="Z169">
        <v>0</v>
      </c>
      <c r="AA169">
        <v>0</v>
      </c>
      <c r="AB169">
        <v>0</v>
      </c>
      <c r="AC169">
        <v>0</v>
      </c>
      <c r="AD169">
        <v>1</v>
      </c>
      <c r="AE169">
        <v>2</v>
      </c>
      <c r="AF169" t="s">
        <v>173</v>
      </c>
      <c r="AG169">
        <v>147.60959999999997</v>
      </c>
      <c r="AH169">
        <v>2</v>
      </c>
      <c r="AI169">
        <v>76148481</v>
      </c>
      <c r="AJ169">
        <v>169</v>
      </c>
      <c r="AK169">
        <v>0</v>
      </c>
      <c r="AL169">
        <v>0</v>
      </c>
      <c r="AM169">
        <v>0</v>
      </c>
      <c r="AN169">
        <v>0</v>
      </c>
      <c r="AO169">
        <v>0</v>
      </c>
      <c r="AP169">
        <v>0</v>
      </c>
      <c r="AQ169">
        <v>0</v>
      </c>
      <c r="AR169">
        <v>0</v>
      </c>
    </row>
    <row r="170" spans="1:44" x14ac:dyDescent="0.2">
      <c r="A170">
        <f>ROW(Source!A100)</f>
        <v>100</v>
      </c>
      <c r="B170">
        <v>76148497</v>
      </c>
      <c r="C170">
        <v>76148479</v>
      </c>
      <c r="D170">
        <v>48976039</v>
      </c>
      <c r="E170">
        <v>1</v>
      </c>
      <c r="F170">
        <v>1</v>
      </c>
      <c r="G170">
        <v>1</v>
      </c>
      <c r="H170">
        <v>2</v>
      </c>
      <c r="I170" t="s">
        <v>691</v>
      </c>
      <c r="J170" t="s">
        <v>692</v>
      </c>
      <c r="K170" t="s">
        <v>693</v>
      </c>
      <c r="L170">
        <v>1368</v>
      </c>
      <c r="N170">
        <v>1011</v>
      </c>
      <c r="O170" t="s">
        <v>633</v>
      </c>
      <c r="P170" t="s">
        <v>633</v>
      </c>
      <c r="Q170">
        <v>1</v>
      </c>
      <c r="X170">
        <v>19.22</v>
      </c>
      <c r="Y170">
        <v>0</v>
      </c>
      <c r="Z170">
        <v>425.57</v>
      </c>
      <c r="AA170">
        <v>25.1</v>
      </c>
      <c r="AB170">
        <v>0</v>
      </c>
      <c r="AC170">
        <v>0</v>
      </c>
      <c r="AD170">
        <v>1</v>
      </c>
      <c r="AE170">
        <v>0</v>
      </c>
      <c r="AF170" t="s">
        <v>173</v>
      </c>
      <c r="AG170">
        <v>73.804799999999986</v>
      </c>
      <c r="AH170">
        <v>2</v>
      </c>
      <c r="AI170">
        <v>76148482</v>
      </c>
      <c r="AJ170">
        <v>170</v>
      </c>
      <c r="AK170">
        <v>0</v>
      </c>
      <c r="AL170">
        <v>0</v>
      </c>
      <c r="AM170">
        <v>0</v>
      </c>
      <c r="AN170">
        <v>0</v>
      </c>
      <c r="AO170">
        <v>0</v>
      </c>
      <c r="AP170">
        <v>0</v>
      </c>
      <c r="AQ170">
        <v>0</v>
      </c>
      <c r="AR170">
        <v>0</v>
      </c>
    </row>
    <row r="171" spans="1:44" x14ac:dyDescent="0.2">
      <c r="A171">
        <f>ROW(Source!A100)</f>
        <v>100</v>
      </c>
      <c r="B171">
        <v>76148498</v>
      </c>
      <c r="C171">
        <v>76148479</v>
      </c>
      <c r="D171">
        <v>48967040</v>
      </c>
      <c r="E171">
        <v>1</v>
      </c>
      <c r="F171">
        <v>1</v>
      </c>
      <c r="G171">
        <v>1</v>
      </c>
      <c r="H171">
        <v>3</v>
      </c>
      <c r="I171" t="s">
        <v>719</v>
      </c>
      <c r="J171" t="s">
        <v>720</v>
      </c>
      <c r="K171" t="s">
        <v>721</v>
      </c>
      <c r="L171">
        <v>1354</v>
      </c>
      <c r="N171">
        <v>1010</v>
      </c>
      <c r="O171" t="s">
        <v>149</v>
      </c>
      <c r="P171" t="s">
        <v>149</v>
      </c>
      <c r="Q171">
        <v>1</v>
      </c>
      <c r="X171">
        <v>1.03</v>
      </c>
      <c r="Y171">
        <v>56.46</v>
      </c>
      <c r="Z171">
        <v>0</v>
      </c>
      <c r="AA171">
        <v>0</v>
      </c>
      <c r="AB171">
        <v>0</v>
      </c>
      <c r="AC171">
        <v>0</v>
      </c>
      <c r="AD171">
        <v>1</v>
      </c>
      <c r="AE171">
        <v>0</v>
      </c>
      <c r="AF171" t="s">
        <v>172</v>
      </c>
      <c r="AG171">
        <v>2.06</v>
      </c>
      <c r="AH171">
        <v>2</v>
      </c>
      <c r="AI171">
        <v>76148483</v>
      </c>
      <c r="AJ171">
        <v>171</v>
      </c>
      <c r="AK171">
        <v>0</v>
      </c>
      <c r="AL171">
        <v>0</v>
      </c>
      <c r="AM171">
        <v>0</v>
      </c>
      <c r="AN171">
        <v>0</v>
      </c>
      <c r="AO171">
        <v>0</v>
      </c>
      <c r="AP171">
        <v>0</v>
      </c>
      <c r="AQ171">
        <v>0</v>
      </c>
      <c r="AR171">
        <v>0</v>
      </c>
    </row>
    <row r="172" spans="1:44" x14ac:dyDescent="0.2">
      <c r="A172">
        <f>ROW(Source!A100)</f>
        <v>100</v>
      </c>
      <c r="B172">
        <v>76148499</v>
      </c>
      <c r="C172">
        <v>76148479</v>
      </c>
      <c r="D172">
        <v>48967611</v>
      </c>
      <c r="E172">
        <v>1</v>
      </c>
      <c r="F172">
        <v>1</v>
      </c>
      <c r="G172">
        <v>1</v>
      </c>
      <c r="H172">
        <v>3</v>
      </c>
      <c r="I172" t="s">
        <v>722</v>
      </c>
      <c r="J172" t="s">
        <v>723</v>
      </c>
      <c r="K172" t="s">
        <v>724</v>
      </c>
      <c r="L172">
        <v>1354</v>
      </c>
      <c r="N172">
        <v>1010</v>
      </c>
      <c r="O172" t="s">
        <v>149</v>
      </c>
      <c r="P172" t="s">
        <v>149</v>
      </c>
      <c r="Q172">
        <v>1</v>
      </c>
      <c r="X172">
        <v>1.03</v>
      </c>
      <c r="Y172">
        <v>194.29</v>
      </c>
      <c r="Z172">
        <v>0</v>
      </c>
      <c r="AA172">
        <v>0</v>
      </c>
      <c r="AB172">
        <v>0</v>
      </c>
      <c r="AC172">
        <v>0</v>
      </c>
      <c r="AD172">
        <v>1</v>
      </c>
      <c r="AE172">
        <v>0</v>
      </c>
      <c r="AF172" t="s">
        <v>172</v>
      </c>
      <c r="AG172">
        <v>2.06</v>
      </c>
      <c r="AH172">
        <v>2</v>
      </c>
      <c r="AI172">
        <v>76148484</v>
      </c>
      <c r="AJ172">
        <v>172</v>
      </c>
      <c r="AK172">
        <v>0</v>
      </c>
      <c r="AL172">
        <v>0</v>
      </c>
      <c r="AM172">
        <v>0</v>
      </c>
      <c r="AN172">
        <v>0</v>
      </c>
      <c r="AO172">
        <v>0</v>
      </c>
      <c r="AP172">
        <v>0</v>
      </c>
      <c r="AQ172">
        <v>0</v>
      </c>
      <c r="AR172">
        <v>0</v>
      </c>
    </row>
    <row r="173" spans="1:44" x14ac:dyDescent="0.2">
      <c r="A173">
        <f>ROW(Source!A100)</f>
        <v>100</v>
      </c>
      <c r="B173">
        <v>76148500</v>
      </c>
      <c r="C173">
        <v>76148479</v>
      </c>
      <c r="D173">
        <v>48965995</v>
      </c>
      <c r="E173">
        <v>1</v>
      </c>
      <c r="F173">
        <v>1</v>
      </c>
      <c r="G173">
        <v>1</v>
      </c>
      <c r="H173">
        <v>3</v>
      </c>
      <c r="I173" t="s">
        <v>725</v>
      </c>
      <c r="J173" t="s">
        <v>726</v>
      </c>
      <c r="K173" t="s">
        <v>727</v>
      </c>
      <c r="L173">
        <v>1354</v>
      </c>
      <c r="N173">
        <v>1010</v>
      </c>
      <c r="O173" t="s">
        <v>149</v>
      </c>
      <c r="P173" t="s">
        <v>149</v>
      </c>
      <c r="Q173">
        <v>1</v>
      </c>
      <c r="X173">
        <v>20.6</v>
      </c>
      <c r="Y173">
        <v>7.91</v>
      </c>
      <c r="Z173">
        <v>0</v>
      </c>
      <c r="AA173">
        <v>0</v>
      </c>
      <c r="AB173">
        <v>0</v>
      </c>
      <c r="AC173">
        <v>0</v>
      </c>
      <c r="AD173">
        <v>1</v>
      </c>
      <c r="AE173">
        <v>0</v>
      </c>
      <c r="AF173" t="s">
        <v>172</v>
      </c>
      <c r="AG173">
        <v>41.2</v>
      </c>
      <c r="AH173">
        <v>2</v>
      </c>
      <c r="AI173">
        <v>76148485</v>
      </c>
      <c r="AJ173">
        <v>173</v>
      </c>
      <c r="AK173">
        <v>0</v>
      </c>
      <c r="AL173">
        <v>0</v>
      </c>
      <c r="AM173">
        <v>0</v>
      </c>
      <c r="AN173">
        <v>0</v>
      </c>
      <c r="AO173">
        <v>0</v>
      </c>
      <c r="AP173">
        <v>0</v>
      </c>
      <c r="AQ173">
        <v>0</v>
      </c>
      <c r="AR173">
        <v>0</v>
      </c>
    </row>
    <row r="174" spans="1:44" x14ac:dyDescent="0.2">
      <c r="A174">
        <f>ROW(Source!A100)</f>
        <v>100</v>
      </c>
      <c r="B174">
        <v>76148501</v>
      </c>
      <c r="C174">
        <v>76148479</v>
      </c>
      <c r="D174">
        <v>48965693</v>
      </c>
      <c r="E174">
        <v>1</v>
      </c>
      <c r="F174">
        <v>1</v>
      </c>
      <c r="G174">
        <v>1</v>
      </c>
      <c r="H174">
        <v>3</v>
      </c>
      <c r="I174" t="s">
        <v>728</v>
      </c>
      <c r="J174" t="s">
        <v>729</v>
      </c>
      <c r="K174" t="s">
        <v>730</v>
      </c>
      <c r="L174">
        <v>1354</v>
      </c>
      <c r="N174">
        <v>1010</v>
      </c>
      <c r="O174" t="s">
        <v>149</v>
      </c>
      <c r="P174" t="s">
        <v>149</v>
      </c>
      <c r="Q174">
        <v>1</v>
      </c>
      <c r="X174">
        <v>20.6</v>
      </c>
      <c r="Y174">
        <v>11.39</v>
      </c>
      <c r="Z174">
        <v>0</v>
      </c>
      <c r="AA174">
        <v>0</v>
      </c>
      <c r="AB174">
        <v>0</v>
      </c>
      <c r="AC174">
        <v>0</v>
      </c>
      <c r="AD174">
        <v>1</v>
      </c>
      <c r="AE174">
        <v>0</v>
      </c>
      <c r="AF174" t="s">
        <v>172</v>
      </c>
      <c r="AG174">
        <v>41.2</v>
      </c>
      <c r="AH174">
        <v>2</v>
      </c>
      <c r="AI174">
        <v>76148486</v>
      </c>
      <c r="AJ174">
        <v>174</v>
      </c>
      <c r="AK174">
        <v>0</v>
      </c>
      <c r="AL174">
        <v>0</v>
      </c>
      <c r="AM174">
        <v>0</v>
      </c>
      <c r="AN174">
        <v>0</v>
      </c>
      <c r="AO174">
        <v>0</v>
      </c>
      <c r="AP174">
        <v>0</v>
      </c>
      <c r="AQ174">
        <v>0</v>
      </c>
      <c r="AR174">
        <v>0</v>
      </c>
    </row>
    <row r="175" spans="1:44" x14ac:dyDescent="0.2">
      <c r="A175">
        <f>ROW(Source!A100)</f>
        <v>100</v>
      </c>
      <c r="B175">
        <v>76148502</v>
      </c>
      <c r="C175">
        <v>76148479</v>
      </c>
      <c r="D175">
        <v>48969145</v>
      </c>
      <c r="E175">
        <v>1</v>
      </c>
      <c r="F175">
        <v>1</v>
      </c>
      <c r="G175">
        <v>1</v>
      </c>
      <c r="H175">
        <v>3</v>
      </c>
      <c r="I175" t="s">
        <v>731</v>
      </c>
      <c r="J175" t="s">
        <v>732</v>
      </c>
      <c r="K175" t="s">
        <v>733</v>
      </c>
      <c r="L175">
        <v>1354</v>
      </c>
      <c r="N175">
        <v>1010</v>
      </c>
      <c r="O175" t="s">
        <v>149</v>
      </c>
      <c r="P175" t="s">
        <v>149</v>
      </c>
      <c r="Q175">
        <v>1</v>
      </c>
      <c r="X175">
        <v>1.03</v>
      </c>
      <c r="Y175">
        <v>119.11</v>
      </c>
      <c r="Z175">
        <v>0</v>
      </c>
      <c r="AA175">
        <v>0</v>
      </c>
      <c r="AB175">
        <v>0</v>
      </c>
      <c r="AC175">
        <v>0</v>
      </c>
      <c r="AD175">
        <v>1</v>
      </c>
      <c r="AE175">
        <v>0</v>
      </c>
      <c r="AF175" t="s">
        <v>172</v>
      </c>
      <c r="AG175">
        <v>2.06</v>
      </c>
      <c r="AH175">
        <v>2</v>
      </c>
      <c r="AI175">
        <v>76148487</v>
      </c>
      <c r="AJ175">
        <v>175</v>
      </c>
      <c r="AK175">
        <v>0</v>
      </c>
      <c r="AL175">
        <v>0</v>
      </c>
      <c r="AM175">
        <v>0</v>
      </c>
      <c r="AN175">
        <v>0</v>
      </c>
      <c r="AO175">
        <v>0</v>
      </c>
      <c r="AP175">
        <v>0</v>
      </c>
      <c r="AQ175">
        <v>0</v>
      </c>
      <c r="AR175">
        <v>0</v>
      </c>
    </row>
    <row r="176" spans="1:44" x14ac:dyDescent="0.2">
      <c r="A176">
        <f>ROW(Source!A100)</f>
        <v>100</v>
      </c>
      <c r="B176">
        <v>76148503</v>
      </c>
      <c r="C176">
        <v>76148479</v>
      </c>
      <c r="D176">
        <v>48965965</v>
      </c>
      <c r="E176">
        <v>1</v>
      </c>
      <c r="F176">
        <v>1</v>
      </c>
      <c r="G176">
        <v>1</v>
      </c>
      <c r="H176">
        <v>3</v>
      </c>
      <c r="I176" t="s">
        <v>734</v>
      </c>
      <c r="J176" t="s">
        <v>735</v>
      </c>
      <c r="K176" t="s">
        <v>736</v>
      </c>
      <c r="L176">
        <v>1354</v>
      </c>
      <c r="N176">
        <v>1010</v>
      </c>
      <c r="O176" t="s">
        <v>149</v>
      </c>
      <c r="P176" t="s">
        <v>149</v>
      </c>
      <c r="Q176">
        <v>1</v>
      </c>
      <c r="X176">
        <v>20.6</v>
      </c>
      <c r="Y176">
        <v>3.68</v>
      </c>
      <c r="Z176">
        <v>0</v>
      </c>
      <c r="AA176">
        <v>0</v>
      </c>
      <c r="AB176">
        <v>0</v>
      </c>
      <c r="AC176">
        <v>0</v>
      </c>
      <c r="AD176">
        <v>1</v>
      </c>
      <c r="AE176">
        <v>0</v>
      </c>
      <c r="AF176" t="s">
        <v>172</v>
      </c>
      <c r="AG176">
        <v>41.2</v>
      </c>
      <c r="AH176">
        <v>2</v>
      </c>
      <c r="AI176">
        <v>76148488</v>
      </c>
      <c r="AJ176">
        <v>176</v>
      </c>
      <c r="AK176">
        <v>0</v>
      </c>
      <c r="AL176">
        <v>0</v>
      </c>
      <c r="AM176">
        <v>0</v>
      </c>
      <c r="AN176">
        <v>0</v>
      </c>
      <c r="AO176">
        <v>0</v>
      </c>
      <c r="AP176">
        <v>0</v>
      </c>
      <c r="AQ176">
        <v>0</v>
      </c>
      <c r="AR176">
        <v>0</v>
      </c>
    </row>
    <row r="177" spans="1:44" x14ac:dyDescent="0.2">
      <c r="A177">
        <f>ROW(Source!A100)</f>
        <v>100</v>
      </c>
      <c r="B177">
        <v>76148504</v>
      </c>
      <c r="C177">
        <v>76148479</v>
      </c>
      <c r="D177">
        <v>48967478</v>
      </c>
      <c r="E177">
        <v>1</v>
      </c>
      <c r="F177">
        <v>1</v>
      </c>
      <c r="G177">
        <v>1</v>
      </c>
      <c r="H177">
        <v>3</v>
      </c>
      <c r="I177" t="s">
        <v>737</v>
      </c>
      <c r="J177" t="s">
        <v>738</v>
      </c>
      <c r="K177" t="s">
        <v>739</v>
      </c>
      <c r="L177">
        <v>1354</v>
      </c>
      <c r="N177">
        <v>1010</v>
      </c>
      <c r="O177" t="s">
        <v>149</v>
      </c>
      <c r="P177" t="s">
        <v>149</v>
      </c>
      <c r="Q177">
        <v>1</v>
      </c>
      <c r="X177">
        <v>1.03</v>
      </c>
      <c r="Y177">
        <v>262.38</v>
      </c>
      <c r="Z177">
        <v>0</v>
      </c>
      <c r="AA177">
        <v>0</v>
      </c>
      <c r="AB177">
        <v>0</v>
      </c>
      <c r="AC177">
        <v>0</v>
      </c>
      <c r="AD177">
        <v>1</v>
      </c>
      <c r="AE177">
        <v>0</v>
      </c>
      <c r="AF177" t="s">
        <v>172</v>
      </c>
      <c r="AG177">
        <v>2.06</v>
      </c>
      <c r="AH177">
        <v>2</v>
      </c>
      <c r="AI177">
        <v>76148489</v>
      </c>
      <c r="AJ177">
        <v>177</v>
      </c>
      <c r="AK177">
        <v>0</v>
      </c>
      <c r="AL177">
        <v>0</v>
      </c>
      <c r="AM177">
        <v>0</v>
      </c>
      <c r="AN177">
        <v>0</v>
      </c>
      <c r="AO177">
        <v>0</v>
      </c>
      <c r="AP177">
        <v>0</v>
      </c>
      <c r="AQ177">
        <v>0</v>
      </c>
      <c r="AR177">
        <v>0</v>
      </c>
    </row>
    <row r="178" spans="1:44" x14ac:dyDescent="0.2">
      <c r="A178">
        <f>ROW(Source!A100)</f>
        <v>100</v>
      </c>
      <c r="B178">
        <v>76148505</v>
      </c>
      <c r="C178">
        <v>76148479</v>
      </c>
      <c r="D178">
        <v>48967152</v>
      </c>
      <c r="E178">
        <v>1</v>
      </c>
      <c r="F178">
        <v>1</v>
      </c>
      <c r="G178">
        <v>1</v>
      </c>
      <c r="H178">
        <v>3</v>
      </c>
      <c r="I178" t="s">
        <v>740</v>
      </c>
      <c r="J178" t="s">
        <v>741</v>
      </c>
      <c r="K178" t="s">
        <v>742</v>
      </c>
      <c r="L178">
        <v>1354</v>
      </c>
      <c r="N178">
        <v>1010</v>
      </c>
      <c r="O178" t="s">
        <v>149</v>
      </c>
      <c r="P178" t="s">
        <v>149</v>
      </c>
      <c r="Q178">
        <v>1</v>
      </c>
      <c r="X178">
        <v>20.6</v>
      </c>
      <c r="Y178">
        <v>116.63</v>
      </c>
      <c r="Z178">
        <v>0</v>
      </c>
      <c r="AA178">
        <v>0</v>
      </c>
      <c r="AB178">
        <v>0</v>
      </c>
      <c r="AC178">
        <v>0</v>
      </c>
      <c r="AD178">
        <v>1</v>
      </c>
      <c r="AE178">
        <v>0</v>
      </c>
      <c r="AF178" t="s">
        <v>172</v>
      </c>
      <c r="AG178">
        <v>41.2</v>
      </c>
      <c r="AH178">
        <v>2</v>
      </c>
      <c r="AI178">
        <v>76148490</v>
      </c>
      <c r="AJ178">
        <v>178</v>
      </c>
      <c r="AK178">
        <v>0</v>
      </c>
      <c r="AL178">
        <v>0</v>
      </c>
      <c r="AM178">
        <v>0</v>
      </c>
      <c r="AN178">
        <v>0</v>
      </c>
      <c r="AO178">
        <v>0</v>
      </c>
      <c r="AP178">
        <v>0</v>
      </c>
      <c r="AQ178">
        <v>0</v>
      </c>
      <c r="AR178">
        <v>0</v>
      </c>
    </row>
    <row r="179" spans="1:44" x14ac:dyDescent="0.2">
      <c r="A179">
        <f>ROW(Source!A100)</f>
        <v>100</v>
      </c>
      <c r="B179">
        <v>76148506</v>
      </c>
      <c r="C179">
        <v>76148479</v>
      </c>
      <c r="D179">
        <v>48967017</v>
      </c>
      <c r="E179">
        <v>1</v>
      </c>
      <c r="F179">
        <v>1</v>
      </c>
      <c r="G179">
        <v>1</v>
      </c>
      <c r="H179">
        <v>3</v>
      </c>
      <c r="I179" t="s">
        <v>743</v>
      </c>
      <c r="J179" t="s">
        <v>744</v>
      </c>
      <c r="K179" t="s">
        <v>745</v>
      </c>
      <c r="L179">
        <v>1346</v>
      </c>
      <c r="N179">
        <v>1009</v>
      </c>
      <c r="O179" t="s">
        <v>414</v>
      </c>
      <c r="P179" t="s">
        <v>414</v>
      </c>
      <c r="Q179">
        <v>1</v>
      </c>
      <c r="X179">
        <v>0.51</v>
      </c>
      <c r="Y179">
        <v>44.96</v>
      </c>
      <c r="Z179">
        <v>0</v>
      </c>
      <c r="AA179">
        <v>0</v>
      </c>
      <c r="AB179">
        <v>0</v>
      </c>
      <c r="AC179">
        <v>0</v>
      </c>
      <c r="AD179">
        <v>1</v>
      </c>
      <c r="AE179">
        <v>0</v>
      </c>
      <c r="AF179" t="s">
        <v>172</v>
      </c>
      <c r="AG179">
        <v>1.02</v>
      </c>
      <c r="AH179">
        <v>2</v>
      </c>
      <c r="AI179">
        <v>76148491</v>
      </c>
      <c r="AJ179">
        <v>179</v>
      </c>
      <c r="AK179">
        <v>0</v>
      </c>
      <c r="AL179">
        <v>0</v>
      </c>
      <c r="AM179">
        <v>0</v>
      </c>
      <c r="AN179">
        <v>0</v>
      </c>
      <c r="AO179">
        <v>0</v>
      </c>
      <c r="AP179">
        <v>0</v>
      </c>
      <c r="AQ179">
        <v>0</v>
      </c>
      <c r="AR179">
        <v>0</v>
      </c>
    </row>
    <row r="180" spans="1:44" x14ac:dyDescent="0.2">
      <c r="A180">
        <f>ROW(Source!A100)</f>
        <v>100</v>
      </c>
      <c r="B180">
        <v>76148507</v>
      </c>
      <c r="C180">
        <v>76148479</v>
      </c>
      <c r="D180">
        <v>48965877</v>
      </c>
      <c r="E180">
        <v>1</v>
      </c>
      <c r="F180">
        <v>1</v>
      </c>
      <c r="G180">
        <v>1</v>
      </c>
      <c r="H180">
        <v>3</v>
      </c>
      <c r="I180" t="s">
        <v>746</v>
      </c>
      <c r="J180" t="s">
        <v>747</v>
      </c>
      <c r="K180" t="s">
        <v>748</v>
      </c>
      <c r="L180">
        <v>1354</v>
      </c>
      <c r="N180">
        <v>1010</v>
      </c>
      <c r="O180" t="s">
        <v>149</v>
      </c>
      <c r="P180" t="s">
        <v>149</v>
      </c>
      <c r="Q180">
        <v>1</v>
      </c>
      <c r="X180">
        <v>1.03</v>
      </c>
      <c r="Y180">
        <v>11.47</v>
      </c>
      <c r="Z180">
        <v>0</v>
      </c>
      <c r="AA180">
        <v>0</v>
      </c>
      <c r="AB180">
        <v>0</v>
      </c>
      <c r="AC180">
        <v>0</v>
      </c>
      <c r="AD180">
        <v>1</v>
      </c>
      <c r="AE180">
        <v>0</v>
      </c>
      <c r="AF180" t="s">
        <v>172</v>
      </c>
      <c r="AG180">
        <v>2.06</v>
      </c>
      <c r="AH180">
        <v>2</v>
      </c>
      <c r="AI180">
        <v>76148492</v>
      </c>
      <c r="AJ180">
        <v>180</v>
      </c>
      <c r="AK180">
        <v>0</v>
      </c>
      <c r="AL180">
        <v>0</v>
      </c>
      <c r="AM180">
        <v>0</v>
      </c>
      <c r="AN180">
        <v>0</v>
      </c>
      <c r="AO180">
        <v>0</v>
      </c>
      <c r="AP180">
        <v>0</v>
      </c>
      <c r="AQ180">
        <v>0</v>
      </c>
      <c r="AR180">
        <v>0</v>
      </c>
    </row>
    <row r="181" spans="1:44" x14ac:dyDescent="0.2">
      <c r="A181">
        <f>ROW(Source!A100)</f>
        <v>100</v>
      </c>
      <c r="B181">
        <v>76148508</v>
      </c>
      <c r="C181">
        <v>76148479</v>
      </c>
      <c r="D181">
        <v>48965886</v>
      </c>
      <c r="E181">
        <v>1</v>
      </c>
      <c r="F181">
        <v>1</v>
      </c>
      <c r="G181">
        <v>1</v>
      </c>
      <c r="H181">
        <v>3</v>
      </c>
      <c r="I181" t="s">
        <v>749</v>
      </c>
      <c r="J181" t="s">
        <v>750</v>
      </c>
      <c r="K181" t="s">
        <v>751</v>
      </c>
      <c r="L181">
        <v>1354</v>
      </c>
      <c r="N181">
        <v>1010</v>
      </c>
      <c r="O181" t="s">
        <v>149</v>
      </c>
      <c r="P181" t="s">
        <v>149</v>
      </c>
      <c r="Q181">
        <v>1</v>
      </c>
      <c r="X181">
        <v>41.2</v>
      </c>
      <c r="Y181">
        <v>7.86</v>
      </c>
      <c r="Z181">
        <v>0</v>
      </c>
      <c r="AA181">
        <v>0</v>
      </c>
      <c r="AB181">
        <v>0</v>
      </c>
      <c r="AC181">
        <v>0</v>
      </c>
      <c r="AD181">
        <v>1</v>
      </c>
      <c r="AE181">
        <v>0</v>
      </c>
      <c r="AF181" t="s">
        <v>172</v>
      </c>
      <c r="AG181">
        <v>82.4</v>
      </c>
      <c r="AH181">
        <v>2</v>
      </c>
      <c r="AI181">
        <v>76148493</v>
      </c>
      <c r="AJ181">
        <v>181</v>
      </c>
      <c r="AK181">
        <v>0</v>
      </c>
      <c r="AL181">
        <v>0</v>
      </c>
      <c r="AM181">
        <v>0</v>
      </c>
      <c r="AN181">
        <v>0</v>
      </c>
      <c r="AO181">
        <v>0</v>
      </c>
      <c r="AP181">
        <v>0</v>
      </c>
      <c r="AQ181">
        <v>0</v>
      </c>
      <c r="AR181">
        <v>0</v>
      </c>
    </row>
    <row r="182" spans="1:44" x14ac:dyDescent="0.2">
      <c r="A182">
        <f>ROW(Source!A100)</f>
        <v>100</v>
      </c>
      <c r="B182">
        <v>76148509</v>
      </c>
      <c r="C182">
        <v>76148479</v>
      </c>
      <c r="D182">
        <v>48974791</v>
      </c>
      <c r="E182">
        <v>1</v>
      </c>
      <c r="F182">
        <v>1</v>
      </c>
      <c r="G182">
        <v>1</v>
      </c>
      <c r="H182">
        <v>3</v>
      </c>
      <c r="I182" t="s">
        <v>658</v>
      </c>
      <c r="J182" t="s">
        <v>659</v>
      </c>
      <c r="K182" t="s">
        <v>660</v>
      </c>
      <c r="L182">
        <v>1374</v>
      </c>
      <c r="N182">
        <v>1013</v>
      </c>
      <c r="O182" t="s">
        <v>661</v>
      </c>
      <c r="P182" t="s">
        <v>661</v>
      </c>
      <c r="Q182">
        <v>1</v>
      </c>
      <c r="X182">
        <v>16.71</v>
      </c>
      <c r="Y182">
        <v>1</v>
      </c>
      <c r="Z182">
        <v>0</v>
      </c>
      <c r="AA182">
        <v>0</v>
      </c>
      <c r="AB182">
        <v>0</v>
      </c>
      <c r="AC182">
        <v>0</v>
      </c>
      <c r="AD182">
        <v>1</v>
      </c>
      <c r="AE182">
        <v>0</v>
      </c>
      <c r="AF182" t="s">
        <v>172</v>
      </c>
      <c r="AG182">
        <v>33.42</v>
      </c>
      <c r="AH182">
        <v>2</v>
      </c>
      <c r="AI182">
        <v>76148494</v>
      </c>
      <c r="AJ182">
        <v>182</v>
      </c>
      <c r="AK182">
        <v>0</v>
      </c>
      <c r="AL182">
        <v>0</v>
      </c>
      <c r="AM182">
        <v>0</v>
      </c>
      <c r="AN182">
        <v>0</v>
      </c>
      <c r="AO182">
        <v>0</v>
      </c>
      <c r="AP182">
        <v>0</v>
      </c>
      <c r="AQ182">
        <v>0</v>
      </c>
      <c r="AR182">
        <v>0</v>
      </c>
    </row>
    <row r="183" spans="1:44" x14ac:dyDescent="0.2">
      <c r="A183">
        <f>ROW(Source!A101)</f>
        <v>101</v>
      </c>
      <c r="B183">
        <v>76148518</v>
      </c>
      <c r="C183">
        <v>76148510</v>
      </c>
      <c r="D183">
        <v>42475093</v>
      </c>
      <c r="E183">
        <v>1</v>
      </c>
      <c r="F183">
        <v>1</v>
      </c>
      <c r="G183">
        <v>1</v>
      </c>
      <c r="H183">
        <v>1</v>
      </c>
      <c r="I183" t="s">
        <v>752</v>
      </c>
      <c r="J183" t="s">
        <v>3</v>
      </c>
      <c r="K183" t="s">
        <v>663</v>
      </c>
      <c r="L183">
        <v>1369</v>
      </c>
      <c r="N183">
        <v>1013</v>
      </c>
      <c r="O183" t="s">
        <v>623</v>
      </c>
      <c r="P183" t="s">
        <v>623</v>
      </c>
      <c r="Q183">
        <v>1</v>
      </c>
      <c r="X183">
        <v>336</v>
      </c>
      <c r="Y183">
        <v>0</v>
      </c>
      <c r="Z183">
        <v>0</v>
      </c>
      <c r="AA183">
        <v>0</v>
      </c>
      <c r="AB183">
        <v>11.06</v>
      </c>
      <c r="AC183">
        <v>0</v>
      </c>
      <c r="AD183">
        <v>1</v>
      </c>
      <c r="AE183">
        <v>1</v>
      </c>
      <c r="AF183" t="s">
        <v>179</v>
      </c>
      <c r="AG183">
        <v>2921.1839999999993</v>
      </c>
      <c r="AH183">
        <v>2</v>
      </c>
      <c r="AI183">
        <v>76148511</v>
      </c>
      <c r="AJ183">
        <v>183</v>
      </c>
      <c r="AK183">
        <v>0</v>
      </c>
      <c r="AL183">
        <v>0</v>
      </c>
      <c r="AM183">
        <v>0</v>
      </c>
      <c r="AN183">
        <v>0</v>
      </c>
      <c r="AO183">
        <v>0</v>
      </c>
      <c r="AP183">
        <v>0</v>
      </c>
      <c r="AQ183">
        <v>0</v>
      </c>
      <c r="AR183">
        <v>0</v>
      </c>
    </row>
    <row r="184" spans="1:44" x14ac:dyDescent="0.2">
      <c r="A184">
        <f>ROW(Source!A101)</f>
        <v>101</v>
      </c>
      <c r="B184">
        <v>76148519</v>
      </c>
      <c r="C184">
        <v>76148510</v>
      </c>
      <c r="D184">
        <v>121548</v>
      </c>
      <c r="E184">
        <v>1</v>
      </c>
      <c r="F184">
        <v>1</v>
      </c>
      <c r="G184">
        <v>1</v>
      </c>
      <c r="H184">
        <v>1</v>
      </c>
      <c r="I184" t="s">
        <v>30</v>
      </c>
      <c r="J184" t="s">
        <v>3</v>
      </c>
      <c r="K184" t="s">
        <v>628</v>
      </c>
      <c r="L184">
        <v>608254</v>
      </c>
      <c r="N184">
        <v>1013</v>
      </c>
      <c r="O184" t="s">
        <v>629</v>
      </c>
      <c r="P184" t="s">
        <v>629</v>
      </c>
      <c r="Q184">
        <v>1</v>
      </c>
      <c r="X184">
        <v>135.63999999999999</v>
      </c>
      <c r="Y184">
        <v>0</v>
      </c>
      <c r="Z184">
        <v>0</v>
      </c>
      <c r="AA184">
        <v>0</v>
      </c>
      <c r="AB184">
        <v>0</v>
      </c>
      <c r="AC184">
        <v>0</v>
      </c>
      <c r="AD184">
        <v>1</v>
      </c>
      <c r="AE184">
        <v>2</v>
      </c>
      <c r="AF184" t="s">
        <v>179</v>
      </c>
      <c r="AG184">
        <v>1179.2541599999997</v>
      </c>
      <c r="AH184">
        <v>2</v>
      </c>
      <c r="AI184">
        <v>76148512</v>
      </c>
      <c r="AJ184">
        <v>184</v>
      </c>
      <c r="AK184">
        <v>0</v>
      </c>
      <c r="AL184">
        <v>0</v>
      </c>
      <c r="AM184">
        <v>0</v>
      </c>
      <c r="AN184">
        <v>0</v>
      </c>
      <c r="AO184">
        <v>0</v>
      </c>
      <c r="AP184">
        <v>0</v>
      </c>
      <c r="AQ184">
        <v>0</v>
      </c>
      <c r="AR184">
        <v>0</v>
      </c>
    </row>
    <row r="185" spans="1:44" x14ac:dyDescent="0.2">
      <c r="A185">
        <f>ROW(Source!A101)</f>
        <v>101</v>
      </c>
      <c r="B185">
        <v>76148520</v>
      </c>
      <c r="C185">
        <v>76148510</v>
      </c>
      <c r="D185">
        <v>48976039</v>
      </c>
      <c r="E185">
        <v>1</v>
      </c>
      <c r="F185">
        <v>1</v>
      </c>
      <c r="G185">
        <v>1</v>
      </c>
      <c r="H185">
        <v>2</v>
      </c>
      <c r="I185" t="s">
        <v>691</v>
      </c>
      <c r="J185" t="s">
        <v>692</v>
      </c>
      <c r="K185" t="s">
        <v>693</v>
      </c>
      <c r="L185">
        <v>1368</v>
      </c>
      <c r="N185">
        <v>1011</v>
      </c>
      <c r="O185" t="s">
        <v>633</v>
      </c>
      <c r="P185" t="s">
        <v>633</v>
      </c>
      <c r="Q185">
        <v>1</v>
      </c>
      <c r="X185">
        <v>67.819999999999993</v>
      </c>
      <c r="Y185">
        <v>0</v>
      </c>
      <c r="Z185">
        <v>425.57</v>
      </c>
      <c r="AA185">
        <v>25.1</v>
      </c>
      <c r="AB185">
        <v>0</v>
      </c>
      <c r="AC185">
        <v>0</v>
      </c>
      <c r="AD185">
        <v>1</v>
      </c>
      <c r="AE185">
        <v>0</v>
      </c>
      <c r="AF185" t="s">
        <v>179</v>
      </c>
      <c r="AG185">
        <v>589.62707999999986</v>
      </c>
      <c r="AH185">
        <v>2</v>
      </c>
      <c r="AI185">
        <v>76148513</v>
      </c>
      <c r="AJ185">
        <v>185</v>
      </c>
      <c r="AK185">
        <v>0</v>
      </c>
      <c r="AL185">
        <v>0</v>
      </c>
      <c r="AM185">
        <v>0</v>
      </c>
      <c r="AN185">
        <v>0</v>
      </c>
      <c r="AO185">
        <v>0</v>
      </c>
      <c r="AP185">
        <v>0</v>
      </c>
      <c r="AQ185">
        <v>0</v>
      </c>
      <c r="AR185">
        <v>0</v>
      </c>
    </row>
    <row r="186" spans="1:44" x14ac:dyDescent="0.2">
      <c r="A186">
        <f>ROW(Source!A101)</f>
        <v>101</v>
      </c>
      <c r="B186">
        <v>76148521</v>
      </c>
      <c r="C186">
        <v>76148510</v>
      </c>
      <c r="D186">
        <v>48976112</v>
      </c>
      <c r="E186">
        <v>1</v>
      </c>
      <c r="F186">
        <v>1</v>
      </c>
      <c r="G186">
        <v>1</v>
      </c>
      <c r="H186">
        <v>2</v>
      </c>
      <c r="I186" t="s">
        <v>694</v>
      </c>
      <c r="J186" t="s">
        <v>695</v>
      </c>
      <c r="K186" t="s">
        <v>696</v>
      </c>
      <c r="L186">
        <v>1368</v>
      </c>
      <c r="N186">
        <v>1011</v>
      </c>
      <c r="O186" t="s">
        <v>633</v>
      </c>
      <c r="P186" t="s">
        <v>633</v>
      </c>
      <c r="Q186">
        <v>1</v>
      </c>
      <c r="X186">
        <v>4.1399999999999997</v>
      </c>
      <c r="Y186">
        <v>0</v>
      </c>
      <c r="Z186">
        <v>16.64</v>
      </c>
      <c r="AA186">
        <v>0</v>
      </c>
      <c r="AB186">
        <v>0</v>
      </c>
      <c r="AC186">
        <v>0</v>
      </c>
      <c r="AD186">
        <v>1</v>
      </c>
      <c r="AE186">
        <v>0</v>
      </c>
      <c r="AF186" t="s">
        <v>179</v>
      </c>
      <c r="AG186">
        <v>35.993159999999989</v>
      </c>
      <c r="AH186">
        <v>2</v>
      </c>
      <c r="AI186">
        <v>76148514</v>
      </c>
      <c r="AJ186">
        <v>186</v>
      </c>
      <c r="AK186">
        <v>0</v>
      </c>
      <c r="AL186">
        <v>0</v>
      </c>
      <c r="AM186">
        <v>0</v>
      </c>
      <c r="AN186">
        <v>0</v>
      </c>
      <c r="AO186">
        <v>0</v>
      </c>
      <c r="AP186">
        <v>0</v>
      </c>
      <c r="AQ186">
        <v>0</v>
      </c>
      <c r="AR186">
        <v>0</v>
      </c>
    </row>
    <row r="187" spans="1:44" x14ac:dyDescent="0.2">
      <c r="A187">
        <f>ROW(Source!A101)</f>
        <v>101</v>
      </c>
      <c r="B187">
        <v>76148522</v>
      </c>
      <c r="C187">
        <v>76148510</v>
      </c>
      <c r="D187">
        <v>48914824</v>
      </c>
      <c r="E187">
        <v>1</v>
      </c>
      <c r="F187">
        <v>1</v>
      </c>
      <c r="G187">
        <v>1</v>
      </c>
      <c r="H187">
        <v>3</v>
      </c>
      <c r="I187" t="s">
        <v>753</v>
      </c>
      <c r="J187" t="s">
        <v>754</v>
      </c>
      <c r="K187" t="s">
        <v>755</v>
      </c>
      <c r="L187">
        <v>1354</v>
      </c>
      <c r="N187">
        <v>1010</v>
      </c>
      <c r="O187" t="s">
        <v>149</v>
      </c>
      <c r="P187" t="s">
        <v>149</v>
      </c>
      <c r="Q187">
        <v>1</v>
      </c>
      <c r="X187">
        <v>20.6</v>
      </c>
      <c r="Y187">
        <v>143.94</v>
      </c>
      <c r="Z187">
        <v>0</v>
      </c>
      <c r="AA187">
        <v>0</v>
      </c>
      <c r="AB187">
        <v>0</v>
      </c>
      <c r="AC187">
        <v>0</v>
      </c>
      <c r="AD187">
        <v>1</v>
      </c>
      <c r="AE187">
        <v>0</v>
      </c>
      <c r="AF187" t="s">
        <v>178</v>
      </c>
      <c r="AG187">
        <v>0</v>
      </c>
      <c r="AH187">
        <v>2</v>
      </c>
      <c r="AI187">
        <v>76148515</v>
      </c>
      <c r="AJ187">
        <v>187</v>
      </c>
      <c r="AK187">
        <v>0</v>
      </c>
      <c r="AL187">
        <v>0</v>
      </c>
      <c r="AM187">
        <v>0</v>
      </c>
      <c r="AN187">
        <v>0</v>
      </c>
      <c r="AO187">
        <v>0</v>
      </c>
      <c r="AP187">
        <v>0</v>
      </c>
      <c r="AQ187">
        <v>0</v>
      </c>
      <c r="AR187">
        <v>0</v>
      </c>
    </row>
    <row r="188" spans="1:44" x14ac:dyDescent="0.2">
      <c r="A188">
        <f>ROW(Source!A101)</f>
        <v>101</v>
      </c>
      <c r="B188">
        <v>76148523</v>
      </c>
      <c r="C188">
        <v>76148510</v>
      </c>
      <c r="D188">
        <v>48965123</v>
      </c>
      <c r="E188">
        <v>1</v>
      </c>
      <c r="F188">
        <v>1</v>
      </c>
      <c r="G188">
        <v>1</v>
      </c>
      <c r="H188">
        <v>3</v>
      </c>
      <c r="I188" t="s">
        <v>756</v>
      </c>
      <c r="J188" t="s">
        <v>757</v>
      </c>
      <c r="K188" t="s">
        <v>758</v>
      </c>
      <c r="L188">
        <v>1354</v>
      </c>
      <c r="N188">
        <v>1010</v>
      </c>
      <c r="O188" t="s">
        <v>149</v>
      </c>
      <c r="P188" t="s">
        <v>149</v>
      </c>
      <c r="Q188">
        <v>1</v>
      </c>
      <c r="X188">
        <v>61.8</v>
      </c>
      <c r="Y188">
        <v>6.89</v>
      </c>
      <c r="Z188">
        <v>0</v>
      </c>
      <c r="AA188">
        <v>0</v>
      </c>
      <c r="AB188">
        <v>0</v>
      </c>
      <c r="AC188">
        <v>0</v>
      </c>
      <c r="AD188">
        <v>1</v>
      </c>
      <c r="AE188">
        <v>0</v>
      </c>
      <c r="AF188" t="s">
        <v>178</v>
      </c>
      <c r="AG188">
        <v>0</v>
      </c>
      <c r="AH188">
        <v>2</v>
      </c>
      <c r="AI188">
        <v>76148516</v>
      </c>
      <c r="AJ188">
        <v>188</v>
      </c>
      <c r="AK188">
        <v>0</v>
      </c>
      <c r="AL188">
        <v>0</v>
      </c>
      <c r="AM188">
        <v>0</v>
      </c>
      <c r="AN188">
        <v>0</v>
      </c>
      <c r="AO188">
        <v>0</v>
      </c>
      <c r="AP188">
        <v>0</v>
      </c>
      <c r="AQ188">
        <v>0</v>
      </c>
      <c r="AR188">
        <v>0</v>
      </c>
    </row>
    <row r="189" spans="1:44" x14ac:dyDescent="0.2">
      <c r="A189">
        <f>ROW(Source!A101)</f>
        <v>101</v>
      </c>
      <c r="B189">
        <v>76148524</v>
      </c>
      <c r="C189">
        <v>76148510</v>
      </c>
      <c r="D189">
        <v>48974791</v>
      </c>
      <c r="E189">
        <v>1</v>
      </c>
      <c r="F189">
        <v>1</v>
      </c>
      <c r="G189">
        <v>1</v>
      </c>
      <c r="H189">
        <v>3</v>
      </c>
      <c r="I189" t="s">
        <v>658</v>
      </c>
      <c r="J189" t="s">
        <v>659</v>
      </c>
      <c r="K189" t="s">
        <v>660</v>
      </c>
      <c r="L189">
        <v>1374</v>
      </c>
      <c r="N189">
        <v>1013</v>
      </c>
      <c r="O189" t="s">
        <v>661</v>
      </c>
      <c r="P189" t="s">
        <v>661</v>
      </c>
      <c r="Q189">
        <v>1</v>
      </c>
      <c r="X189">
        <v>64.650000000000006</v>
      </c>
      <c r="Y189">
        <v>1</v>
      </c>
      <c r="Z189">
        <v>0</v>
      </c>
      <c r="AA189">
        <v>0</v>
      </c>
      <c r="AB189">
        <v>0</v>
      </c>
      <c r="AC189">
        <v>0</v>
      </c>
      <c r="AD189">
        <v>1</v>
      </c>
      <c r="AE189">
        <v>0</v>
      </c>
      <c r="AF189" t="s">
        <v>178</v>
      </c>
      <c r="AG189">
        <v>0</v>
      </c>
      <c r="AH189">
        <v>2</v>
      </c>
      <c r="AI189">
        <v>76148517</v>
      </c>
      <c r="AJ189">
        <v>189</v>
      </c>
      <c r="AK189">
        <v>0</v>
      </c>
      <c r="AL189">
        <v>0</v>
      </c>
      <c r="AM189">
        <v>0</v>
      </c>
      <c r="AN189">
        <v>0</v>
      </c>
      <c r="AO189">
        <v>0</v>
      </c>
      <c r="AP189">
        <v>0</v>
      </c>
      <c r="AQ189">
        <v>0</v>
      </c>
      <c r="AR189">
        <v>0</v>
      </c>
    </row>
    <row r="190" spans="1:44" x14ac:dyDescent="0.2">
      <c r="A190">
        <f>ROW(Source!A102)</f>
        <v>102</v>
      </c>
      <c r="B190">
        <v>76148518</v>
      </c>
      <c r="C190">
        <v>76148510</v>
      </c>
      <c r="D190">
        <v>42475093</v>
      </c>
      <c r="E190">
        <v>1</v>
      </c>
      <c r="F190">
        <v>1</v>
      </c>
      <c r="G190">
        <v>1</v>
      </c>
      <c r="H190">
        <v>1</v>
      </c>
      <c r="I190" t="s">
        <v>752</v>
      </c>
      <c r="J190" t="s">
        <v>3</v>
      </c>
      <c r="K190" t="s">
        <v>663</v>
      </c>
      <c r="L190">
        <v>1369</v>
      </c>
      <c r="N190">
        <v>1013</v>
      </c>
      <c r="O190" t="s">
        <v>623</v>
      </c>
      <c r="P190" t="s">
        <v>623</v>
      </c>
      <c r="Q190">
        <v>1</v>
      </c>
      <c r="X190">
        <v>336</v>
      </c>
      <c r="Y190">
        <v>0</v>
      </c>
      <c r="Z190">
        <v>0</v>
      </c>
      <c r="AA190">
        <v>0</v>
      </c>
      <c r="AB190">
        <v>11.06</v>
      </c>
      <c r="AC190">
        <v>0</v>
      </c>
      <c r="AD190">
        <v>1</v>
      </c>
      <c r="AE190">
        <v>1</v>
      </c>
      <c r="AF190" t="s">
        <v>179</v>
      </c>
      <c r="AG190">
        <v>2921.1839999999993</v>
      </c>
      <c r="AH190">
        <v>2</v>
      </c>
      <c r="AI190">
        <v>76148511</v>
      </c>
      <c r="AJ190">
        <v>190</v>
      </c>
      <c r="AK190">
        <v>0</v>
      </c>
      <c r="AL190">
        <v>0</v>
      </c>
      <c r="AM190">
        <v>0</v>
      </c>
      <c r="AN190">
        <v>0</v>
      </c>
      <c r="AO190">
        <v>0</v>
      </c>
      <c r="AP190">
        <v>0</v>
      </c>
      <c r="AQ190">
        <v>0</v>
      </c>
      <c r="AR190">
        <v>0</v>
      </c>
    </row>
    <row r="191" spans="1:44" x14ac:dyDescent="0.2">
      <c r="A191">
        <f>ROW(Source!A102)</f>
        <v>102</v>
      </c>
      <c r="B191">
        <v>76148519</v>
      </c>
      <c r="C191">
        <v>76148510</v>
      </c>
      <c r="D191">
        <v>121548</v>
      </c>
      <c r="E191">
        <v>1</v>
      </c>
      <c r="F191">
        <v>1</v>
      </c>
      <c r="G191">
        <v>1</v>
      </c>
      <c r="H191">
        <v>1</v>
      </c>
      <c r="I191" t="s">
        <v>30</v>
      </c>
      <c r="J191" t="s">
        <v>3</v>
      </c>
      <c r="K191" t="s">
        <v>628</v>
      </c>
      <c r="L191">
        <v>608254</v>
      </c>
      <c r="N191">
        <v>1013</v>
      </c>
      <c r="O191" t="s">
        <v>629</v>
      </c>
      <c r="P191" t="s">
        <v>629</v>
      </c>
      <c r="Q191">
        <v>1</v>
      </c>
      <c r="X191">
        <v>135.63999999999999</v>
      </c>
      <c r="Y191">
        <v>0</v>
      </c>
      <c r="Z191">
        <v>0</v>
      </c>
      <c r="AA191">
        <v>0</v>
      </c>
      <c r="AB191">
        <v>0</v>
      </c>
      <c r="AC191">
        <v>0</v>
      </c>
      <c r="AD191">
        <v>1</v>
      </c>
      <c r="AE191">
        <v>2</v>
      </c>
      <c r="AF191" t="s">
        <v>179</v>
      </c>
      <c r="AG191">
        <v>1179.2541599999997</v>
      </c>
      <c r="AH191">
        <v>2</v>
      </c>
      <c r="AI191">
        <v>76148512</v>
      </c>
      <c r="AJ191">
        <v>191</v>
      </c>
      <c r="AK191">
        <v>0</v>
      </c>
      <c r="AL191">
        <v>0</v>
      </c>
      <c r="AM191">
        <v>0</v>
      </c>
      <c r="AN191">
        <v>0</v>
      </c>
      <c r="AO191">
        <v>0</v>
      </c>
      <c r="AP191">
        <v>0</v>
      </c>
      <c r="AQ191">
        <v>0</v>
      </c>
      <c r="AR191">
        <v>0</v>
      </c>
    </row>
    <row r="192" spans="1:44" x14ac:dyDescent="0.2">
      <c r="A192">
        <f>ROW(Source!A102)</f>
        <v>102</v>
      </c>
      <c r="B192">
        <v>76148520</v>
      </c>
      <c r="C192">
        <v>76148510</v>
      </c>
      <c r="D192">
        <v>48976039</v>
      </c>
      <c r="E192">
        <v>1</v>
      </c>
      <c r="F192">
        <v>1</v>
      </c>
      <c r="G192">
        <v>1</v>
      </c>
      <c r="H192">
        <v>2</v>
      </c>
      <c r="I192" t="s">
        <v>691</v>
      </c>
      <c r="J192" t="s">
        <v>692</v>
      </c>
      <c r="K192" t="s">
        <v>693</v>
      </c>
      <c r="L192">
        <v>1368</v>
      </c>
      <c r="N192">
        <v>1011</v>
      </c>
      <c r="O192" t="s">
        <v>633</v>
      </c>
      <c r="P192" t="s">
        <v>633</v>
      </c>
      <c r="Q192">
        <v>1</v>
      </c>
      <c r="X192">
        <v>67.819999999999993</v>
      </c>
      <c r="Y192">
        <v>0</v>
      </c>
      <c r="Z192">
        <v>425.57</v>
      </c>
      <c r="AA192">
        <v>25.1</v>
      </c>
      <c r="AB192">
        <v>0</v>
      </c>
      <c r="AC192">
        <v>0</v>
      </c>
      <c r="AD192">
        <v>1</v>
      </c>
      <c r="AE192">
        <v>0</v>
      </c>
      <c r="AF192" t="s">
        <v>179</v>
      </c>
      <c r="AG192">
        <v>589.62707999999986</v>
      </c>
      <c r="AH192">
        <v>2</v>
      </c>
      <c r="AI192">
        <v>76148513</v>
      </c>
      <c r="AJ192">
        <v>192</v>
      </c>
      <c r="AK192">
        <v>0</v>
      </c>
      <c r="AL192">
        <v>0</v>
      </c>
      <c r="AM192">
        <v>0</v>
      </c>
      <c r="AN192">
        <v>0</v>
      </c>
      <c r="AO192">
        <v>0</v>
      </c>
      <c r="AP192">
        <v>0</v>
      </c>
      <c r="AQ192">
        <v>0</v>
      </c>
      <c r="AR192">
        <v>0</v>
      </c>
    </row>
    <row r="193" spans="1:44" x14ac:dyDescent="0.2">
      <c r="A193">
        <f>ROW(Source!A102)</f>
        <v>102</v>
      </c>
      <c r="B193">
        <v>76148521</v>
      </c>
      <c r="C193">
        <v>76148510</v>
      </c>
      <c r="D193">
        <v>48976112</v>
      </c>
      <c r="E193">
        <v>1</v>
      </c>
      <c r="F193">
        <v>1</v>
      </c>
      <c r="G193">
        <v>1</v>
      </c>
      <c r="H193">
        <v>2</v>
      </c>
      <c r="I193" t="s">
        <v>694</v>
      </c>
      <c r="J193" t="s">
        <v>695</v>
      </c>
      <c r="K193" t="s">
        <v>696</v>
      </c>
      <c r="L193">
        <v>1368</v>
      </c>
      <c r="N193">
        <v>1011</v>
      </c>
      <c r="O193" t="s">
        <v>633</v>
      </c>
      <c r="P193" t="s">
        <v>633</v>
      </c>
      <c r="Q193">
        <v>1</v>
      </c>
      <c r="X193">
        <v>4.1399999999999997</v>
      </c>
      <c r="Y193">
        <v>0</v>
      </c>
      <c r="Z193">
        <v>16.64</v>
      </c>
      <c r="AA193">
        <v>0</v>
      </c>
      <c r="AB193">
        <v>0</v>
      </c>
      <c r="AC193">
        <v>0</v>
      </c>
      <c r="AD193">
        <v>1</v>
      </c>
      <c r="AE193">
        <v>0</v>
      </c>
      <c r="AF193" t="s">
        <v>179</v>
      </c>
      <c r="AG193">
        <v>35.993159999999989</v>
      </c>
      <c r="AH193">
        <v>2</v>
      </c>
      <c r="AI193">
        <v>76148514</v>
      </c>
      <c r="AJ193">
        <v>193</v>
      </c>
      <c r="AK193">
        <v>0</v>
      </c>
      <c r="AL193">
        <v>0</v>
      </c>
      <c r="AM193">
        <v>0</v>
      </c>
      <c r="AN193">
        <v>0</v>
      </c>
      <c r="AO193">
        <v>0</v>
      </c>
      <c r="AP193">
        <v>0</v>
      </c>
      <c r="AQ193">
        <v>0</v>
      </c>
      <c r="AR193">
        <v>0</v>
      </c>
    </row>
    <row r="194" spans="1:44" x14ac:dyDescent="0.2">
      <c r="A194">
        <f>ROW(Source!A102)</f>
        <v>102</v>
      </c>
      <c r="B194">
        <v>76148522</v>
      </c>
      <c r="C194">
        <v>76148510</v>
      </c>
      <c r="D194">
        <v>48914824</v>
      </c>
      <c r="E194">
        <v>1</v>
      </c>
      <c r="F194">
        <v>1</v>
      </c>
      <c r="G194">
        <v>1</v>
      </c>
      <c r="H194">
        <v>3</v>
      </c>
      <c r="I194" t="s">
        <v>753</v>
      </c>
      <c r="J194" t="s">
        <v>754</v>
      </c>
      <c r="K194" t="s">
        <v>755</v>
      </c>
      <c r="L194">
        <v>1354</v>
      </c>
      <c r="N194">
        <v>1010</v>
      </c>
      <c r="O194" t="s">
        <v>149</v>
      </c>
      <c r="P194" t="s">
        <v>149</v>
      </c>
      <c r="Q194">
        <v>1</v>
      </c>
      <c r="X194">
        <v>20.6</v>
      </c>
      <c r="Y194">
        <v>143.94</v>
      </c>
      <c r="Z194">
        <v>0</v>
      </c>
      <c r="AA194">
        <v>0</v>
      </c>
      <c r="AB194">
        <v>0</v>
      </c>
      <c r="AC194">
        <v>0</v>
      </c>
      <c r="AD194">
        <v>1</v>
      </c>
      <c r="AE194">
        <v>0</v>
      </c>
      <c r="AF194" t="s">
        <v>178</v>
      </c>
      <c r="AG194">
        <v>0</v>
      </c>
      <c r="AH194">
        <v>2</v>
      </c>
      <c r="AI194">
        <v>76148515</v>
      </c>
      <c r="AJ194">
        <v>194</v>
      </c>
      <c r="AK194">
        <v>0</v>
      </c>
      <c r="AL194">
        <v>0</v>
      </c>
      <c r="AM194">
        <v>0</v>
      </c>
      <c r="AN194">
        <v>0</v>
      </c>
      <c r="AO194">
        <v>0</v>
      </c>
      <c r="AP194">
        <v>0</v>
      </c>
      <c r="AQ194">
        <v>0</v>
      </c>
      <c r="AR194">
        <v>0</v>
      </c>
    </row>
    <row r="195" spans="1:44" x14ac:dyDescent="0.2">
      <c r="A195">
        <f>ROW(Source!A102)</f>
        <v>102</v>
      </c>
      <c r="B195">
        <v>76148523</v>
      </c>
      <c r="C195">
        <v>76148510</v>
      </c>
      <c r="D195">
        <v>48965123</v>
      </c>
      <c r="E195">
        <v>1</v>
      </c>
      <c r="F195">
        <v>1</v>
      </c>
      <c r="G195">
        <v>1</v>
      </c>
      <c r="H195">
        <v>3</v>
      </c>
      <c r="I195" t="s">
        <v>756</v>
      </c>
      <c r="J195" t="s">
        <v>757</v>
      </c>
      <c r="K195" t="s">
        <v>758</v>
      </c>
      <c r="L195">
        <v>1354</v>
      </c>
      <c r="N195">
        <v>1010</v>
      </c>
      <c r="O195" t="s">
        <v>149</v>
      </c>
      <c r="P195" t="s">
        <v>149</v>
      </c>
      <c r="Q195">
        <v>1</v>
      </c>
      <c r="X195">
        <v>61.8</v>
      </c>
      <c r="Y195">
        <v>6.89</v>
      </c>
      <c r="Z195">
        <v>0</v>
      </c>
      <c r="AA195">
        <v>0</v>
      </c>
      <c r="AB195">
        <v>0</v>
      </c>
      <c r="AC195">
        <v>0</v>
      </c>
      <c r="AD195">
        <v>1</v>
      </c>
      <c r="AE195">
        <v>0</v>
      </c>
      <c r="AF195" t="s">
        <v>178</v>
      </c>
      <c r="AG195">
        <v>0</v>
      </c>
      <c r="AH195">
        <v>2</v>
      </c>
      <c r="AI195">
        <v>76148516</v>
      </c>
      <c r="AJ195">
        <v>195</v>
      </c>
      <c r="AK195">
        <v>0</v>
      </c>
      <c r="AL195">
        <v>0</v>
      </c>
      <c r="AM195">
        <v>0</v>
      </c>
      <c r="AN195">
        <v>0</v>
      </c>
      <c r="AO195">
        <v>0</v>
      </c>
      <c r="AP195">
        <v>0</v>
      </c>
      <c r="AQ195">
        <v>0</v>
      </c>
      <c r="AR195">
        <v>0</v>
      </c>
    </row>
    <row r="196" spans="1:44" x14ac:dyDescent="0.2">
      <c r="A196">
        <f>ROW(Source!A102)</f>
        <v>102</v>
      </c>
      <c r="B196">
        <v>76148524</v>
      </c>
      <c r="C196">
        <v>76148510</v>
      </c>
      <c r="D196">
        <v>48974791</v>
      </c>
      <c r="E196">
        <v>1</v>
      </c>
      <c r="F196">
        <v>1</v>
      </c>
      <c r="G196">
        <v>1</v>
      </c>
      <c r="H196">
        <v>3</v>
      </c>
      <c r="I196" t="s">
        <v>658</v>
      </c>
      <c r="J196" t="s">
        <v>659</v>
      </c>
      <c r="K196" t="s">
        <v>660</v>
      </c>
      <c r="L196">
        <v>1374</v>
      </c>
      <c r="N196">
        <v>1013</v>
      </c>
      <c r="O196" t="s">
        <v>661</v>
      </c>
      <c r="P196" t="s">
        <v>661</v>
      </c>
      <c r="Q196">
        <v>1</v>
      </c>
      <c r="X196">
        <v>64.650000000000006</v>
      </c>
      <c r="Y196">
        <v>1</v>
      </c>
      <c r="Z196">
        <v>0</v>
      </c>
      <c r="AA196">
        <v>0</v>
      </c>
      <c r="AB196">
        <v>0</v>
      </c>
      <c r="AC196">
        <v>0</v>
      </c>
      <c r="AD196">
        <v>1</v>
      </c>
      <c r="AE196">
        <v>0</v>
      </c>
      <c r="AF196" t="s">
        <v>178</v>
      </c>
      <c r="AG196">
        <v>0</v>
      </c>
      <c r="AH196">
        <v>2</v>
      </c>
      <c r="AI196">
        <v>76148517</v>
      </c>
      <c r="AJ196">
        <v>196</v>
      </c>
      <c r="AK196">
        <v>0</v>
      </c>
      <c r="AL196">
        <v>0</v>
      </c>
      <c r="AM196">
        <v>0</v>
      </c>
      <c r="AN196">
        <v>0</v>
      </c>
      <c r="AO196">
        <v>0</v>
      </c>
      <c r="AP196">
        <v>0</v>
      </c>
      <c r="AQ196">
        <v>0</v>
      </c>
      <c r="AR196">
        <v>0</v>
      </c>
    </row>
    <row r="197" spans="1:44" x14ac:dyDescent="0.2">
      <c r="A197">
        <f>ROW(Source!A103)</f>
        <v>103</v>
      </c>
      <c r="B197">
        <v>76148533</v>
      </c>
      <c r="C197">
        <v>76148525</v>
      </c>
      <c r="D197">
        <v>42475093</v>
      </c>
      <c r="E197">
        <v>1</v>
      </c>
      <c r="F197">
        <v>1</v>
      </c>
      <c r="G197">
        <v>1</v>
      </c>
      <c r="H197">
        <v>1</v>
      </c>
      <c r="I197" t="s">
        <v>752</v>
      </c>
      <c r="J197" t="s">
        <v>3</v>
      </c>
      <c r="K197" t="s">
        <v>663</v>
      </c>
      <c r="L197">
        <v>1369</v>
      </c>
      <c r="N197">
        <v>1013</v>
      </c>
      <c r="O197" t="s">
        <v>623</v>
      </c>
      <c r="P197" t="s">
        <v>623</v>
      </c>
      <c r="Q197">
        <v>1</v>
      </c>
      <c r="X197">
        <v>336</v>
      </c>
      <c r="Y197">
        <v>0</v>
      </c>
      <c r="Z197">
        <v>0</v>
      </c>
      <c r="AA197">
        <v>0</v>
      </c>
      <c r="AB197">
        <v>11.06</v>
      </c>
      <c r="AC197">
        <v>0</v>
      </c>
      <c r="AD197">
        <v>1</v>
      </c>
      <c r="AE197">
        <v>1</v>
      </c>
      <c r="AF197" t="s">
        <v>184</v>
      </c>
      <c r="AG197">
        <v>4173.119999999999</v>
      </c>
      <c r="AH197">
        <v>2</v>
      </c>
      <c r="AI197">
        <v>76148526</v>
      </c>
      <c r="AJ197">
        <v>197</v>
      </c>
      <c r="AK197">
        <v>0</v>
      </c>
      <c r="AL197">
        <v>0</v>
      </c>
      <c r="AM197">
        <v>0</v>
      </c>
      <c r="AN197">
        <v>0</v>
      </c>
      <c r="AO197">
        <v>0</v>
      </c>
      <c r="AP197">
        <v>0</v>
      </c>
      <c r="AQ197">
        <v>0</v>
      </c>
      <c r="AR197">
        <v>0</v>
      </c>
    </row>
    <row r="198" spans="1:44" x14ac:dyDescent="0.2">
      <c r="A198">
        <f>ROW(Source!A103)</f>
        <v>103</v>
      </c>
      <c r="B198">
        <v>76148534</v>
      </c>
      <c r="C198">
        <v>76148525</v>
      </c>
      <c r="D198">
        <v>121548</v>
      </c>
      <c r="E198">
        <v>1</v>
      </c>
      <c r="F198">
        <v>1</v>
      </c>
      <c r="G198">
        <v>1</v>
      </c>
      <c r="H198">
        <v>1</v>
      </c>
      <c r="I198" t="s">
        <v>30</v>
      </c>
      <c r="J198" t="s">
        <v>3</v>
      </c>
      <c r="K198" t="s">
        <v>628</v>
      </c>
      <c r="L198">
        <v>608254</v>
      </c>
      <c r="N198">
        <v>1013</v>
      </c>
      <c r="O198" t="s">
        <v>629</v>
      </c>
      <c r="P198" t="s">
        <v>629</v>
      </c>
      <c r="Q198">
        <v>1</v>
      </c>
      <c r="X198">
        <v>135.63999999999999</v>
      </c>
      <c r="Y198">
        <v>0</v>
      </c>
      <c r="Z198">
        <v>0</v>
      </c>
      <c r="AA198">
        <v>0</v>
      </c>
      <c r="AB198">
        <v>0</v>
      </c>
      <c r="AC198">
        <v>0</v>
      </c>
      <c r="AD198">
        <v>1</v>
      </c>
      <c r="AE198">
        <v>2</v>
      </c>
      <c r="AF198" t="s">
        <v>184</v>
      </c>
      <c r="AG198">
        <v>1684.6487999999995</v>
      </c>
      <c r="AH198">
        <v>2</v>
      </c>
      <c r="AI198">
        <v>76148527</v>
      </c>
      <c r="AJ198">
        <v>198</v>
      </c>
      <c r="AK198">
        <v>0</v>
      </c>
      <c r="AL198">
        <v>0</v>
      </c>
      <c r="AM198">
        <v>0</v>
      </c>
      <c r="AN198">
        <v>0</v>
      </c>
      <c r="AO198">
        <v>0</v>
      </c>
      <c r="AP198">
        <v>0</v>
      </c>
      <c r="AQ198">
        <v>0</v>
      </c>
      <c r="AR198">
        <v>0</v>
      </c>
    </row>
    <row r="199" spans="1:44" x14ac:dyDescent="0.2">
      <c r="A199">
        <f>ROW(Source!A103)</f>
        <v>103</v>
      </c>
      <c r="B199">
        <v>76148535</v>
      </c>
      <c r="C199">
        <v>76148525</v>
      </c>
      <c r="D199">
        <v>48976039</v>
      </c>
      <c r="E199">
        <v>1</v>
      </c>
      <c r="F199">
        <v>1</v>
      </c>
      <c r="G199">
        <v>1</v>
      </c>
      <c r="H199">
        <v>2</v>
      </c>
      <c r="I199" t="s">
        <v>691</v>
      </c>
      <c r="J199" t="s">
        <v>692</v>
      </c>
      <c r="K199" t="s">
        <v>693</v>
      </c>
      <c r="L199">
        <v>1368</v>
      </c>
      <c r="N199">
        <v>1011</v>
      </c>
      <c r="O199" t="s">
        <v>633</v>
      </c>
      <c r="P199" t="s">
        <v>633</v>
      </c>
      <c r="Q199">
        <v>1</v>
      </c>
      <c r="X199">
        <v>67.819999999999993</v>
      </c>
      <c r="Y199">
        <v>0</v>
      </c>
      <c r="Z199">
        <v>425.57</v>
      </c>
      <c r="AA199">
        <v>25.1</v>
      </c>
      <c r="AB199">
        <v>0</v>
      </c>
      <c r="AC199">
        <v>0</v>
      </c>
      <c r="AD199">
        <v>1</v>
      </c>
      <c r="AE199">
        <v>0</v>
      </c>
      <c r="AF199" t="s">
        <v>184</v>
      </c>
      <c r="AG199">
        <v>842.32439999999974</v>
      </c>
      <c r="AH199">
        <v>2</v>
      </c>
      <c r="AI199">
        <v>76148528</v>
      </c>
      <c r="AJ199">
        <v>199</v>
      </c>
      <c r="AK199">
        <v>0</v>
      </c>
      <c r="AL199">
        <v>0</v>
      </c>
      <c r="AM199">
        <v>0</v>
      </c>
      <c r="AN199">
        <v>0</v>
      </c>
      <c r="AO199">
        <v>0</v>
      </c>
      <c r="AP199">
        <v>0</v>
      </c>
      <c r="AQ199">
        <v>0</v>
      </c>
      <c r="AR199">
        <v>0</v>
      </c>
    </row>
    <row r="200" spans="1:44" x14ac:dyDescent="0.2">
      <c r="A200">
        <f>ROW(Source!A103)</f>
        <v>103</v>
      </c>
      <c r="B200">
        <v>76148536</v>
      </c>
      <c r="C200">
        <v>76148525</v>
      </c>
      <c r="D200">
        <v>48976112</v>
      </c>
      <c r="E200">
        <v>1</v>
      </c>
      <c r="F200">
        <v>1</v>
      </c>
      <c r="G200">
        <v>1</v>
      </c>
      <c r="H200">
        <v>2</v>
      </c>
      <c r="I200" t="s">
        <v>694</v>
      </c>
      <c r="J200" t="s">
        <v>695</v>
      </c>
      <c r="K200" t="s">
        <v>696</v>
      </c>
      <c r="L200">
        <v>1368</v>
      </c>
      <c r="N200">
        <v>1011</v>
      </c>
      <c r="O200" t="s">
        <v>633</v>
      </c>
      <c r="P200" t="s">
        <v>633</v>
      </c>
      <c r="Q200">
        <v>1</v>
      </c>
      <c r="X200">
        <v>4.1399999999999997</v>
      </c>
      <c r="Y200">
        <v>0</v>
      </c>
      <c r="Z200">
        <v>16.64</v>
      </c>
      <c r="AA200">
        <v>0</v>
      </c>
      <c r="AB200">
        <v>0</v>
      </c>
      <c r="AC200">
        <v>0</v>
      </c>
      <c r="AD200">
        <v>1</v>
      </c>
      <c r="AE200">
        <v>0</v>
      </c>
      <c r="AF200" t="s">
        <v>184</v>
      </c>
      <c r="AG200">
        <v>51.418799999999983</v>
      </c>
      <c r="AH200">
        <v>2</v>
      </c>
      <c r="AI200">
        <v>76148529</v>
      </c>
      <c r="AJ200">
        <v>200</v>
      </c>
      <c r="AK200">
        <v>0</v>
      </c>
      <c r="AL200">
        <v>0</v>
      </c>
      <c r="AM200">
        <v>0</v>
      </c>
      <c r="AN200">
        <v>0</v>
      </c>
      <c r="AO200">
        <v>0</v>
      </c>
      <c r="AP200">
        <v>0</v>
      </c>
      <c r="AQ200">
        <v>0</v>
      </c>
      <c r="AR200">
        <v>0</v>
      </c>
    </row>
    <row r="201" spans="1:44" x14ac:dyDescent="0.2">
      <c r="A201">
        <f>ROW(Source!A103)</f>
        <v>103</v>
      </c>
      <c r="B201">
        <v>76148537</v>
      </c>
      <c r="C201">
        <v>76148525</v>
      </c>
      <c r="D201">
        <v>48914824</v>
      </c>
      <c r="E201">
        <v>1</v>
      </c>
      <c r="F201">
        <v>1</v>
      </c>
      <c r="G201">
        <v>1</v>
      </c>
      <c r="H201">
        <v>3</v>
      </c>
      <c r="I201" t="s">
        <v>753</v>
      </c>
      <c r="J201" t="s">
        <v>754</v>
      </c>
      <c r="K201" t="s">
        <v>755</v>
      </c>
      <c r="L201">
        <v>1354</v>
      </c>
      <c r="N201">
        <v>1010</v>
      </c>
      <c r="O201" t="s">
        <v>149</v>
      </c>
      <c r="P201" t="s">
        <v>149</v>
      </c>
      <c r="Q201">
        <v>1</v>
      </c>
      <c r="X201">
        <v>20.6</v>
      </c>
      <c r="Y201">
        <v>143.94</v>
      </c>
      <c r="Z201">
        <v>0</v>
      </c>
      <c r="AA201">
        <v>0</v>
      </c>
      <c r="AB201">
        <v>0</v>
      </c>
      <c r="AC201">
        <v>0</v>
      </c>
      <c r="AD201">
        <v>1</v>
      </c>
      <c r="AE201">
        <v>0</v>
      </c>
      <c r="AF201" t="s">
        <v>183</v>
      </c>
      <c r="AG201">
        <v>61.800000000000004</v>
      </c>
      <c r="AH201">
        <v>2</v>
      </c>
      <c r="AI201">
        <v>76148530</v>
      </c>
      <c r="AJ201">
        <v>201</v>
      </c>
      <c r="AK201">
        <v>0</v>
      </c>
      <c r="AL201">
        <v>0</v>
      </c>
      <c r="AM201">
        <v>0</v>
      </c>
      <c r="AN201">
        <v>0</v>
      </c>
      <c r="AO201">
        <v>0</v>
      </c>
      <c r="AP201">
        <v>0</v>
      </c>
      <c r="AQ201">
        <v>0</v>
      </c>
      <c r="AR201">
        <v>0</v>
      </c>
    </row>
    <row r="202" spans="1:44" x14ac:dyDescent="0.2">
      <c r="A202">
        <f>ROW(Source!A103)</f>
        <v>103</v>
      </c>
      <c r="B202">
        <v>76148538</v>
      </c>
      <c r="C202">
        <v>76148525</v>
      </c>
      <c r="D202">
        <v>48965123</v>
      </c>
      <c r="E202">
        <v>1</v>
      </c>
      <c r="F202">
        <v>1</v>
      </c>
      <c r="G202">
        <v>1</v>
      </c>
      <c r="H202">
        <v>3</v>
      </c>
      <c r="I202" t="s">
        <v>756</v>
      </c>
      <c r="J202" t="s">
        <v>757</v>
      </c>
      <c r="K202" t="s">
        <v>758</v>
      </c>
      <c r="L202">
        <v>1354</v>
      </c>
      <c r="N202">
        <v>1010</v>
      </c>
      <c r="O202" t="s">
        <v>149</v>
      </c>
      <c r="P202" t="s">
        <v>149</v>
      </c>
      <c r="Q202">
        <v>1</v>
      </c>
      <c r="X202">
        <v>61.8</v>
      </c>
      <c r="Y202">
        <v>6.89</v>
      </c>
      <c r="Z202">
        <v>0</v>
      </c>
      <c r="AA202">
        <v>0</v>
      </c>
      <c r="AB202">
        <v>0</v>
      </c>
      <c r="AC202">
        <v>0</v>
      </c>
      <c r="AD202">
        <v>1</v>
      </c>
      <c r="AE202">
        <v>0</v>
      </c>
      <c r="AF202" t="s">
        <v>183</v>
      </c>
      <c r="AG202">
        <v>185.39999999999998</v>
      </c>
      <c r="AH202">
        <v>2</v>
      </c>
      <c r="AI202">
        <v>76148531</v>
      </c>
      <c r="AJ202">
        <v>202</v>
      </c>
      <c r="AK202">
        <v>0</v>
      </c>
      <c r="AL202">
        <v>0</v>
      </c>
      <c r="AM202">
        <v>0</v>
      </c>
      <c r="AN202">
        <v>0</v>
      </c>
      <c r="AO202">
        <v>0</v>
      </c>
      <c r="AP202">
        <v>0</v>
      </c>
      <c r="AQ202">
        <v>0</v>
      </c>
      <c r="AR202">
        <v>0</v>
      </c>
    </row>
    <row r="203" spans="1:44" x14ac:dyDescent="0.2">
      <c r="A203">
        <f>ROW(Source!A103)</f>
        <v>103</v>
      </c>
      <c r="B203">
        <v>76148539</v>
      </c>
      <c r="C203">
        <v>76148525</v>
      </c>
      <c r="D203">
        <v>48974791</v>
      </c>
      <c r="E203">
        <v>1</v>
      </c>
      <c r="F203">
        <v>1</v>
      </c>
      <c r="G203">
        <v>1</v>
      </c>
      <c r="H203">
        <v>3</v>
      </c>
      <c r="I203" t="s">
        <v>658</v>
      </c>
      <c r="J203" t="s">
        <v>659</v>
      </c>
      <c r="K203" t="s">
        <v>660</v>
      </c>
      <c r="L203">
        <v>1374</v>
      </c>
      <c r="N203">
        <v>1013</v>
      </c>
      <c r="O203" t="s">
        <v>661</v>
      </c>
      <c r="P203" t="s">
        <v>661</v>
      </c>
      <c r="Q203">
        <v>1</v>
      </c>
      <c r="X203">
        <v>64.650000000000006</v>
      </c>
      <c r="Y203">
        <v>1</v>
      </c>
      <c r="Z203">
        <v>0</v>
      </c>
      <c r="AA203">
        <v>0</v>
      </c>
      <c r="AB203">
        <v>0</v>
      </c>
      <c r="AC203">
        <v>0</v>
      </c>
      <c r="AD203">
        <v>1</v>
      </c>
      <c r="AE203">
        <v>0</v>
      </c>
      <c r="AF203" t="s">
        <v>183</v>
      </c>
      <c r="AG203">
        <v>193.95000000000002</v>
      </c>
      <c r="AH203">
        <v>2</v>
      </c>
      <c r="AI203">
        <v>76148532</v>
      </c>
      <c r="AJ203">
        <v>203</v>
      </c>
      <c r="AK203">
        <v>0</v>
      </c>
      <c r="AL203">
        <v>0</v>
      </c>
      <c r="AM203">
        <v>0</v>
      </c>
      <c r="AN203">
        <v>0</v>
      </c>
      <c r="AO203">
        <v>0</v>
      </c>
      <c r="AP203">
        <v>0</v>
      </c>
      <c r="AQ203">
        <v>0</v>
      </c>
      <c r="AR203">
        <v>0</v>
      </c>
    </row>
    <row r="204" spans="1:44" x14ac:dyDescent="0.2">
      <c r="A204">
        <f>ROW(Source!A104)</f>
        <v>104</v>
      </c>
      <c r="B204">
        <v>76148533</v>
      </c>
      <c r="C204">
        <v>76148525</v>
      </c>
      <c r="D204">
        <v>42475093</v>
      </c>
      <c r="E204">
        <v>1</v>
      </c>
      <c r="F204">
        <v>1</v>
      </c>
      <c r="G204">
        <v>1</v>
      </c>
      <c r="H204">
        <v>1</v>
      </c>
      <c r="I204" t="s">
        <v>752</v>
      </c>
      <c r="J204" t="s">
        <v>3</v>
      </c>
      <c r="K204" t="s">
        <v>663</v>
      </c>
      <c r="L204">
        <v>1369</v>
      </c>
      <c r="N204">
        <v>1013</v>
      </c>
      <c r="O204" t="s">
        <v>623</v>
      </c>
      <c r="P204" t="s">
        <v>623</v>
      </c>
      <c r="Q204">
        <v>1</v>
      </c>
      <c r="X204">
        <v>336</v>
      </c>
      <c r="Y204">
        <v>0</v>
      </c>
      <c r="Z204">
        <v>0</v>
      </c>
      <c r="AA204">
        <v>0</v>
      </c>
      <c r="AB204">
        <v>11.06</v>
      </c>
      <c r="AC204">
        <v>0</v>
      </c>
      <c r="AD204">
        <v>1</v>
      </c>
      <c r="AE204">
        <v>1</v>
      </c>
      <c r="AF204" t="s">
        <v>184</v>
      </c>
      <c r="AG204">
        <v>4173.119999999999</v>
      </c>
      <c r="AH204">
        <v>2</v>
      </c>
      <c r="AI204">
        <v>76148526</v>
      </c>
      <c r="AJ204">
        <v>204</v>
      </c>
      <c r="AK204">
        <v>0</v>
      </c>
      <c r="AL204">
        <v>0</v>
      </c>
      <c r="AM204">
        <v>0</v>
      </c>
      <c r="AN204">
        <v>0</v>
      </c>
      <c r="AO204">
        <v>0</v>
      </c>
      <c r="AP204">
        <v>0</v>
      </c>
      <c r="AQ204">
        <v>0</v>
      </c>
      <c r="AR204">
        <v>0</v>
      </c>
    </row>
    <row r="205" spans="1:44" x14ac:dyDescent="0.2">
      <c r="A205">
        <f>ROW(Source!A104)</f>
        <v>104</v>
      </c>
      <c r="B205">
        <v>76148534</v>
      </c>
      <c r="C205">
        <v>76148525</v>
      </c>
      <c r="D205">
        <v>121548</v>
      </c>
      <c r="E205">
        <v>1</v>
      </c>
      <c r="F205">
        <v>1</v>
      </c>
      <c r="G205">
        <v>1</v>
      </c>
      <c r="H205">
        <v>1</v>
      </c>
      <c r="I205" t="s">
        <v>30</v>
      </c>
      <c r="J205" t="s">
        <v>3</v>
      </c>
      <c r="K205" t="s">
        <v>628</v>
      </c>
      <c r="L205">
        <v>608254</v>
      </c>
      <c r="N205">
        <v>1013</v>
      </c>
      <c r="O205" t="s">
        <v>629</v>
      </c>
      <c r="P205" t="s">
        <v>629</v>
      </c>
      <c r="Q205">
        <v>1</v>
      </c>
      <c r="X205">
        <v>135.63999999999999</v>
      </c>
      <c r="Y205">
        <v>0</v>
      </c>
      <c r="Z205">
        <v>0</v>
      </c>
      <c r="AA205">
        <v>0</v>
      </c>
      <c r="AB205">
        <v>0</v>
      </c>
      <c r="AC205">
        <v>0</v>
      </c>
      <c r="AD205">
        <v>1</v>
      </c>
      <c r="AE205">
        <v>2</v>
      </c>
      <c r="AF205" t="s">
        <v>184</v>
      </c>
      <c r="AG205">
        <v>1684.6487999999995</v>
      </c>
      <c r="AH205">
        <v>2</v>
      </c>
      <c r="AI205">
        <v>76148527</v>
      </c>
      <c r="AJ205">
        <v>205</v>
      </c>
      <c r="AK205">
        <v>0</v>
      </c>
      <c r="AL205">
        <v>0</v>
      </c>
      <c r="AM205">
        <v>0</v>
      </c>
      <c r="AN205">
        <v>0</v>
      </c>
      <c r="AO205">
        <v>0</v>
      </c>
      <c r="AP205">
        <v>0</v>
      </c>
      <c r="AQ205">
        <v>0</v>
      </c>
      <c r="AR205">
        <v>0</v>
      </c>
    </row>
    <row r="206" spans="1:44" x14ac:dyDescent="0.2">
      <c r="A206">
        <f>ROW(Source!A104)</f>
        <v>104</v>
      </c>
      <c r="B206">
        <v>76148535</v>
      </c>
      <c r="C206">
        <v>76148525</v>
      </c>
      <c r="D206">
        <v>48976039</v>
      </c>
      <c r="E206">
        <v>1</v>
      </c>
      <c r="F206">
        <v>1</v>
      </c>
      <c r="G206">
        <v>1</v>
      </c>
      <c r="H206">
        <v>2</v>
      </c>
      <c r="I206" t="s">
        <v>691</v>
      </c>
      <c r="J206" t="s">
        <v>692</v>
      </c>
      <c r="K206" t="s">
        <v>693</v>
      </c>
      <c r="L206">
        <v>1368</v>
      </c>
      <c r="N206">
        <v>1011</v>
      </c>
      <c r="O206" t="s">
        <v>633</v>
      </c>
      <c r="P206" t="s">
        <v>633</v>
      </c>
      <c r="Q206">
        <v>1</v>
      </c>
      <c r="X206">
        <v>67.819999999999993</v>
      </c>
      <c r="Y206">
        <v>0</v>
      </c>
      <c r="Z206">
        <v>425.57</v>
      </c>
      <c r="AA206">
        <v>25.1</v>
      </c>
      <c r="AB206">
        <v>0</v>
      </c>
      <c r="AC206">
        <v>0</v>
      </c>
      <c r="AD206">
        <v>1</v>
      </c>
      <c r="AE206">
        <v>0</v>
      </c>
      <c r="AF206" t="s">
        <v>184</v>
      </c>
      <c r="AG206">
        <v>842.32439999999974</v>
      </c>
      <c r="AH206">
        <v>2</v>
      </c>
      <c r="AI206">
        <v>76148528</v>
      </c>
      <c r="AJ206">
        <v>206</v>
      </c>
      <c r="AK206">
        <v>0</v>
      </c>
      <c r="AL206">
        <v>0</v>
      </c>
      <c r="AM206">
        <v>0</v>
      </c>
      <c r="AN206">
        <v>0</v>
      </c>
      <c r="AO206">
        <v>0</v>
      </c>
      <c r="AP206">
        <v>0</v>
      </c>
      <c r="AQ206">
        <v>0</v>
      </c>
      <c r="AR206">
        <v>0</v>
      </c>
    </row>
    <row r="207" spans="1:44" x14ac:dyDescent="0.2">
      <c r="A207">
        <f>ROW(Source!A104)</f>
        <v>104</v>
      </c>
      <c r="B207">
        <v>76148536</v>
      </c>
      <c r="C207">
        <v>76148525</v>
      </c>
      <c r="D207">
        <v>48976112</v>
      </c>
      <c r="E207">
        <v>1</v>
      </c>
      <c r="F207">
        <v>1</v>
      </c>
      <c r="G207">
        <v>1</v>
      </c>
      <c r="H207">
        <v>2</v>
      </c>
      <c r="I207" t="s">
        <v>694</v>
      </c>
      <c r="J207" t="s">
        <v>695</v>
      </c>
      <c r="K207" t="s">
        <v>696</v>
      </c>
      <c r="L207">
        <v>1368</v>
      </c>
      <c r="N207">
        <v>1011</v>
      </c>
      <c r="O207" t="s">
        <v>633</v>
      </c>
      <c r="P207" t="s">
        <v>633</v>
      </c>
      <c r="Q207">
        <v>1</v>
      </c>
      <c r="X207">
        <v>4.1399999999999997</v>
      </c>
      <c r="Y207">
        <v>0</v>
      </c>
      <c r="Z207">
        <v>16.64</v>
      </c>
      <c r="AA207">
        <v>0</v>
      </c>
      <c r="AB207">
        <v>0</v>
      </c>
      <c r="AC207">
        <v>0</v>
      </c>
      <c r="AD207">
        <v>1</v>
      </c>
      <c r="AE207">
        <v>0</v>
      </c>
      <c r="AF207" t="s">
        <v>184</v>
      </c>
      <c r="AG207">
        <v>51.418799999999983</v>
      </c>
      <c r="AH207">
        <v>2</v>
      </c>
      <c r="AI207">
        <v>76148529</v>
      </c>
      <c r="AJ207">
        <v>207</v>
      </c>
      <c r="AK207">
        <v>0</v>
      </c>
      <c r="AL207">
        <v>0</v>
      </c>
      <c r="AM207">
        <v>0</v>
      </c>
      <c r="AN207">
        <v>0</v>
      </c>
      <c r="AO207">
        <v>0</v>
      </c>
      <c r="AP207">
        <v>0</v>
      </c>
      <c r="AQ207">
        <v>0</v>
      </c>
      <c r="AR207">
        <v>0</v>
      </c>
    </row>
    <row r="208" spans="1:44" x14ac:dyDescent="0.2">
      <c r="A208">
        <f>ROW(Source!A104)</f>
        <v>104</v>
      </c>
      <c r="B208">
        <v>76148537</v>
      </c>
      <c r="C208">
        <v>76148525</v>
      </c>
      <c r="D208">
        <v>48914824</v>
      </c>
      <c r="E208">
        <v>1</v>
      </c>
      <c r="F208">
        <v>1</v>
      </c>
      <c r="G208">
        <v>1</v>
      </c>
      <c r="H208">
        <v>3</v>
      </c>
      <c r="I208" t="s">
        <v>753</v>
      </c>
      <c r="J208" t="s">
        <v>754</v>
      </c>
      <c r="K208" t="s">
        <v>755</v>
      </c>
      <c r="L208">
        <v>1354</v>
      </c>
      <c r="N208">
        <v>1010</v>
      </c>
      <c r="O208" t="s">
        <v>149</v>
      </c>
      <c r="P208" t="s">
        <v>149</v>
      </c>
      <c r="Q208">
        <v>1</v>
      </c>
      <c r="X208">
        <v>20.6</v>
      </c>
      <c r="Y208">
        <v>143.94</v>
      </c>
      <c r="Z208">
        <v>0</v>
      </c>
      <c r="AA208">
        <v>0</v>
      </c>
      <c r="AB208">
        <v>0</v>
      </c>
      <c r="AC208">
        <v>0</v>
      </c>
      <c r="AD208">
        <v>1</v>
      </c>
      <c r="AE208">
        <v>0</v>
      </c>
      <c r="AF208" t="s">
        <v>183</v>
      </c>
      <c r="AG208">
        <v>61.800000000000004</v>
      </c>
      <c r="AH208">
        <v>2</v>
      </c>
      <c r="AI208">
        <v>76148530</v>
      </c>
      <c r="AJ208">
        <v>208</v>
      </c>
      <c r="AK208">
        <v>0</v>
      </c>
      <c r="AL208">
        <v>0</v>
      </c>
      <c r="AM208">
        <v>0</v>
      </c>
      <c r="AN208">
        <v>0</v>
      </c>
      <c r="AO208">
        <v>0</v>
      </c>
      <c r="AP208">
        <v>0</v>
      </c>
      <c r="AQ208">
        <v>0</v>
      </c>
      <c r="AR208">
        <v>0</v>
      </c>
    </row>
    <row r="209" spans="1:44" x14ac:dyDescent="0.2">
      <c r="A209">
        <f>ROW(Source!A104)</f>
        <v>104</v>
      </c>
      <c r="B209">
        <v>76148538</v>
      </c>
      <c r="C209">
        <v>76148525</v>
      </c>
      <c r="D209">
        <v>48965123</v>
      </c>
      <c r="E209">
        <v>1</v>
      </c>
      <c r="F209">
        <v>1</v>
      </c>
      <c r="G209">
        <v>1</v>
      </c>
      <c r="H209">
        <v>3</v>
      </c>
      <c r="I209" t="s">
        <v>756</v>
      </c>
      <c r="J209" t="s">
        <v>757</v>
      </c>
      <c r="K209" t="s">
        <v>758</v>
      </c>
      <c r="L209">
        <v>1354</v>
      </c>
      <c r="N209">
        <v>1010</v>
      </c>
      <c r="O209" t="s">
        <v>149</v>
      </c>
      <c r="P209" t="s">
        <v>149</v>
      </c>
      <c r="Q209">
        <v>1</v>
      </c>
      <c r="X209">
        <v>61.8</v>
      </c>
      <c r="Y209">
        <v>6.89</v>
      </c>
      <c r="Z209">
        <v>0</v>
      </c>
      <c r="AA209">
        <v>0</v>
      </c>
      <c r="AB209">
        <v>0</v>
      </c>
      <c r="AC209">
        <v>0</v>
      </c>
      <c r="AD209">
        <v>1</v>
      </c>
      <c r="AE209">
        <v>0</v>
      </c>
      <c r="AF209" t="s">
        <v>183</v>
      </c>
      <c r="AG209">
        <v>185.39999999999998</v>
      </c>
      <c r="AH209">
        <v>2</v>
      </c>
      <c r="AI209">
        <v>76148531</v>
      </c>
      <c r="AJ209">
        <v>209</v>
      </c>
      <c r="AK209">
        <v>0</v>
      </c>
      <c r="AL209">
        <v>0</v>
      </c>
      <c r="AM209">
        <v>0</v>
      </c>
      <c r="AN209">
        <v>0</v>
      </c>
      <c r="AO209">
        <v>0</v>
      </c>
      <c r="AP209">
        <v>0</v>
      </c>
      <c r="AQ209">
        <v>0</v>
      </c>
      <c r="AR209">
        <v>0</v>
      </c>
    </row>
    <row r="210" spans="1:44" x14ac:dyDescent="0.2">
      <c r="A210">
        <f>ROW(Source!A104)</f>
        <v>104</v>
      </c>
      <c r="B210">
        <v>76148539</v>
      </c>
      <c r="C210">
        <v>76148525</v>
      </c>
      <c r="D210">
        <v>48974791</v>
      </c>
      <c r="E210">
        <v>1</v>
      </c>
      <c r="F210">
        <v>1</v>
      </c>
      <c r="G210">
        <v>1</v>
      </c>
      <c r="H210">
        <v>3</v>
      </c>
      <c r="I210" t="s">
        <v>658</v>
      </c>
      <c r="J210" t="s">
        <v>659</v>
      </c>
      <c r="K210" t="s">
        <v>660</v>
      </c>
      <c r="L210">
        <v>1374</v>
      </c>
      <c r="N210">
        <v>1013</v>
      </c>
      <c r="O210" t="s">
        <v>661</v>
      </c>
      <c r="P210" t="s">
        <v>661</v>
      </c>
      <c r="Q210">
        <v>1</v>
      </c>
      <c r="X210">
        <v>64.650000000000006</v>
      </c>
      <c r="Y210">
        <v>1</v>
      </c>
      <c r="Z210">
        <v>0</v>
      </c>
      <c r="AA210">
        <v>0</v>
      </c>
      <c r="AB210">
        <v>0</v>
      </c>
      <c r="AC210">
        <v>0</v>
      </c>
      <c r="AD210">
        <v>1</v>
      </c>
      <c r="AE210">
        <v>0</v>
      </c>
      <c r="AF210" t="s">
        <v>183</v>
      </c>
      <c r="AG210">
        <v>193.95000000000002</v>
      </c>
      <c r="AH210">
        <v>2</v>
      </c>
      <c r="AI210">
        <v>76148532</v>
      </c>
      <c r="AJ210">
        <v>210</v>
      </c>
      <c r="AK210">
        <v>0</v>
      </c>
      <c r="AL210">
        <v>0</v>
      </c>
      <c r="AM210">
        <v>0</v>
      </c>
      <c r="AN210">
        <v>0</v>
      </c>
      <c r="AO210">
        <v>0</v>
      </c>
      <c r="AP210">
        <v>0</v>
      </c>
      <c r="AQ210">
        <v>0</v>
      </c>
      <c r="AR210">
        <v>0</v>
      </c>
    </row>
    <row r="211" spans="1:44" x14ac:dyDescent="0.2">
      <c r="A211">
        <f>ROW(Source!A105)</f>
        <v>105</v>
      </c>
      <c r="B211">
        <v>76148548</v>
      </c>
      <c r="C211">
        <v>76148540</v>
      </c>
      <c r="D211">
        <v>42475093</v>
      </c>
      <c r="E211">
        <v>1</v>
      </c>
      <c r="F211">
        <v>1</v>
      </c>
      <c r="G211">
        <v>1</v>
      </c>
      <c r="H211">
        <v>1</v>
      </c>
      <c r="I211" t="s">
        <v>752</v>
      </c>
      <c r="J211" t="s">
        <v>3</v>
      </c>
      <c r="K211" t="s">
        <v>663</v>
      </c>
      <c r="L211">
        <v>1369</v>
      </c>
      <c r="N211">
        <v>1013</v>
      </c>
      <c r="O211" t="s">
        <v>623</v>
      </c>
      <c r="P211" t="s">
        <v>623</v>
      </c>
      <c r="Q211">
        <v>1</v>
      </c>
      <c r="X211">
        <v>336</v>
      </c>
      <c r="Y211">
        <v>0</v>
      </c>
      <c r="Z211">
        <v>0</v>
      </c>
      <c r="AA211">
        <v>0</v>
      </c>
      <c r="AB211">
        <v>11.06</v>
      </c>
      <c r="AC211">
        <v>0</v>
      </c>
      <c r="AD211">
        <v>1</v>
      </c>
      <c r="AE211">
        <v>1</v>
      </c>
      <c r="AF211" t="s">
        <v>188</v>
      </c>
      <c r="AG211">
        <v>1391.0399999999997</v>
      </c>
      <c r="AH211">
        <v>2</v>
      </c>
      <c r="AI211">
        <v>76148541</v>
      </c>
      <c r="AJ211">
        <v>211</v>
      </c>
      <c r="AK211">
        <v>0</v>
      </c>
      <c r="AL211">
        <v>0</v>
      </c>
      <c r="AM211">
        <v>0</v>
      </c>
      <c r="AN211">
        <v>0</v>
      </c>
      <c r="AO211">
        <v>0</v>
      </c>
      <c r="AP211">
        <v>0</v>
      </c>
      <c r="AQ211">
        <v>0</v>
      </c>
      <c r="AR211">
        <v>0</v>
      </c>
    </row>
    <row r="212" spans="1:44" x14ac:dyDescent="0.2">
      <c r="A212">
        <f>ROW(Source!A105)</f>
        <v>105</v>
      </c>
      <c r="B212">
        <v>76148549</v>
      </c>
      <c r="C212">
        <v>76148540</v>
      </c>
      <c r="D212">
        <v>121548</v>
      </c>
      <c r="E212">
        <v>1</v>
      </c>
      <c r="F212">
        <v>1</v>
      </c>
      <c r="G212">
        <v>1</v>
      </c>
      <c r="H212">
        <v>1</v>
      </c>
      <c r="I212" t="s">
        <v>30</v>
      </c>
      <c r="J212" t="s">
        <v>3</v>
      </c>
      <c r="K212" t="s">
        <v>628</v>
      </c>
      <c r="L212">
        <v>608254</v>
      </c>
      <c r="N212">
        <v>1013</v>
      </c>
      <c r="O212" t="s">
        <v>629</v>
      </c>
      <c r="P212" t="s">
        <v>629</v>
      </c>
      <c r="Q212">
        <v>1</v>
      </c>
      <c r="X212">
        <v>135.63999999999999</v>
      </c>
      <c r="Y212">
        <v>0</v>
      </c>
      <c r="Z212">
        <v>0</v>
      </c>
      <c r="AA212">
        <v>0</v>
      </c>
      <c r="AB212">
        <v>0</v>
      </c>
      <c r="AC212">
        <v>0</v>
      </c>
      <c r="AD212">
        <v>1</v>
      </c>
      <c r="AE212">
        <v>2</v>
      </c>
      <c r="AF212" t="s">
        <v>188</v>
      </c>
      <c r="AG212">
        <v>561.54959999999983</v>
      </c>
      <c r="AH212">
        <v>2</v>
      </c>
      <c r="AI212">
        <v>76148542</v>
      </c>
      <c r="AJ212">
        <v>212</v>
      </c>
      <c r="AK212">
        <v>0</v>
      </c>
      <c r="AL212">
        <v>0</v>
      </c>
      <c r="AM212">
        <v>0</v>
      </c>
      <c r="AN212">
        <v>0</v>
      </c>
      <c r="AO212">
        <v>0</v>
      </c>
      <c r="AP212">
        <v>0</v>
      </c>
      <c r="AQ212">
        <v>0</v>
      </c>
      <c r="AR212">
        <v>0</v>
      </c>
    </row>
    <row r="213" spans="1:44" x14ac:dyDescent="0.2">
      <c r="A213">
        <f>ROW(Source!A105)</f>
        <v>105</v>
      </c>
      <c r="B213">
        <v>76148550</v>
      </c>
      <c r="C213">
        <v>76148540</v>
      </c>
      <c r="D213">
        <v>48976039</v>
      </c>
      <c r="E213">
        <v>1</v>
      </c>
      <c r="F213">
        <v>1</v>
      </c>
      <c r="G213">
        <v>1</v>
      </c>
      <c r="H213">
        <v>2</v>
      </c>
      <c r="I213" t="s">
        <v>691</v>
      </c>
      <c r="J213" t="s">
        <v>692</v>
      </c>
      <c r="K213" t="s">
        <v>693</v>
      </c>
      <c r="L213">
        <v>1368</v>
      </c>
      <c r="N213">
        <v>1011</v>
      </c>
      <c r="O213" t="s">
        <v>633</v>
      </c>
      <c r="P213" t="s">
        <v>633</v>
      </c>
      <c r="Q213">
        <v>1</v>
      </c>
      <c r="X213">
        <v>67.819999999999993</v>
      </c>
      <c r="Y213">
        <v>0</v>
      </c>
      <c r="Z213">
        <v>425.57</v>
      </c>
      <c r="AA213">
        <v>25.1</v>
      </c>
      <c r="AB213">
        <v>0</v>
      </c>
      <c r="AC213">
        <v>0</v>
      </c>
      <c r="AD213">
        <v>1</v>
      </c>
      <c r="AE213">
        <v>0</v>
      </c>
      <c r="AF213" t="s">
        <v>188</v>
      </c>
      <c r="AG213">
        <v>280.77479999999991</v>
      </c>
      <c r="AH213">
        <v>2</v>
      </c>
      <c r="AI213">
        <v>76148543</v>
      </c>
      <c r="AJ213">
        <v>213</v>
      </c>
      <c r="AK213">
        <v>0</v>
      </c>
      <c r="AL213">
        <v>0</v>
      </c>
      <c r="AM213">
        <v>0</v>
      </c>
      <c r="AN213">
        <v>0</v>
      </c>
      <c r="AO213">
        <v>0</v>
      </c>
      <c r="AP213">
        <v>0</v>
      </c>
      <c r="AQ213">
        <v>0</v>
      </c>
      <c r="AR213">
        <v>0</v>
      </c>
    </row>
    <row r="214" spans="1:44" x14ac:dyDescent="0.2">
      <c r="A214">
        <f>ROW(Source!A105)</f>
        <v>105</v>
      </c>
      <c r="B214">
        <v>76148551</v>
      </c>
      <c r="C214">
        <v>76148540</v>
      </c>
      <c r="D214">
        <v>48976112</v>
      </c>
      <c r="E214">
        <v>1</v>
      </c>
      <c r="F214">
        <v>1</v>
      </c>
      <c r="G214">
        <v>1</v>
      </c>
      <c r="H214">
        <v>2</v>
      </c>
      <c r="I214" t="s">
        <v>694</v>
      </c>
      <c r="J214" t="s">
        <v>695</v>
      </c>
      <c r="K214" t="s">
        <v>696</v>
      </c>
      <c r="L214">
        <v>1368</v>
      </c>
      <c r="N214">
        <v>1011</v>
      </c>
      <c r="O214" t="s">
        <v>633</v>
      </c>
      <c r="P214" t="s">
        <v>633</v>
      </c>
      <c r="Q214">
        <v>1</v>
      </c>
      <c r="X214">
        <v>4.1399999999999997</v>
      </c>
      <c r="Y214">
        <v>0</v>
      </c>
      <c r="Z214">
        <v>16.64</v>
      </c>
      <c r="AA214">
        <v>0</v>
      </c>
      <c r="AB214">
        <v>0</v>
      </c>
      <c r="AC214">
        <v>0</v>
      </c>
      <c r="AD214">
        <v>1</v>
      </c>
      <c r="AE214">
        <v>0</v>
      </c>
      <c r="AF214" t="s">
        <v>188</v>
      </c>
      <c r="AG214">
        <v>17.139599999999994</v>
      </c>
      <c r="AH214">
        <v>2</v>
      </c>
      <c r="AI214">
        <v>76148544</v>
      </c>
      <c r="AJ214">
        <v>214</v>
      </c>
      <c r="AK214">
        <v>0</v>
      </c>
      <c r="AL214">
        <v>0</v>
      </c>
      <c r="AM214">
        <v>0</v>
      </c>
      <c r="AN214">
        <v>0</v>
      </c>
      <c r="AO214">
        <v>0</v>
      </c>
      <c r="AP214">
        <v>0</v>
      </c>
      <c r="AQ214">
        <v>0</v>
      </c>
      <c r="AR214">
        <v>0</v>
      </c>
    </row>
    <row r="215" spans="1:44" x14ac:dyDescent="0.2">
      <c r="A215">
        <f>ROW(Source!A105)</f>
        <v>105</v>
      </c>
      <c r="B215">
        <v>76148552</v>
      </c>
      <c r="C215">
        <v>76148540</v>
      </c>
      <c r="D215">
        <v>48914824</v>
      </c>
      <c r="E215">
        <v>1</v>
      </c>
      <c r="F215">
        <v>1</v>
      </c>
      <c r="G215">
        <v>1</v>
      </c>
      <c r="H215">
        <v>3</v>
      </c>
      <c r="I215" t="s">
        <v>753</v>
      </c>
      <c r="J215" t="s">
        <v>754</v>
      </c>
      <c r="K215" t="s">
        <v>755</v>
      </c>
      <c r="L215">
        <v>1354</v>
      </c>
      <c r="N215">
        <v>1010</v>
      </c>
      <c r="O215" t="s">
        <v>149</v>
      </c>
      <c r="P215" t="s">
        <v>149</v>
      </c>
      <c r="Q215">
        <v>1</v>
      </c>
      <c r="X215">
        <v>20.6</v>
      </c>
      <c r="Y215">
        <v>143.94</v>
      </c>
      <c r="Z215">
        <v>0</v>
      </c>
      <c r="AA215">
        <v>0</v>
      </c>
      <c r="AB215">
        <v>0</v>
      </c>
      <c r="AC215">
        <v>0</v>
      </c>
      <c r="AD215">
        <v>1</v>
      </c>
      <c r="AE215">
        <v>0</v>
      </c>
      <c r="AF215" t="s">
        <v>183</v>
      </c>
      <c r="AG215">
        <v>61.800000000000004</v>
      </c>
      <c r="AH215">
        <v>2</v>
      </c>
      <c r="AI215">
        <v>76148545</v>
      </c>
      <c r="AJ215">
        <v>215</v>
      </c>
      <c r="AK215">
        <v>0</v>
      </c>
      <c r="AL215">
        <v>0</v>
      </c>
      <c r="AM215">
        <v>0</v>
      </c>
      <c r="AN215">
        <v>0</v>
      </c>
      <c r="AO215">
        <v>0</v>
      </c>
      <c r="AP215">
        <v>0</v>
      </c>
      <c r="AQ215">
        <v>0</v>
      </c>
      <c r="AR215">
        <v>0</v>
      </c>
    </row>
    <row r="216" spans="1:44" x14ac:dyDescent="0.2">
      <c r="A216">
        <f>ROW(Source!A105)</f>
        <v>105</v>
      </c>
      <c r="B216">
        <v>76148553</v>
      </c>
      <c r="C216">
        <v>76148540</v>
      </c>
      <c r="D216">
        <v>48965123</v>
      </c>
      <c r="E216">
        <v>1</v>
      </c>
      <c r="F216">
        <v>1</v>
      </c>
      <c r="G216">
        <v>1</v>
      </c>
      <c r="H216">
        <v>3</v>
      </c>
      <c r="I216" t="s">
        <v>756</v>
      </c>
      <c r="J216" t="s">
        <v>757</v>
      </c>
      <c r="K216" t="s">
        <v>758</v>
      </c>
      <c r="L216">
        <v>1354</v>
      </c>
      <c r="N216">
        <v>1010</v>
      </c>
      <c r="O216" t="s">
        <v>149</v>
      </c>
      <c r="P216" t="s">
        <v>149</v>
      </c>
      <c r="Q216">
        <v>1</v>
      </c>
      <c r="X216">
        <v>61.8</v>
      </c>
      <c r="Y216">
        <v>6.89</v>
      </c>
      <c r="Z216">
        <v>0</v>
      </c>
      <c r="AA216">
        <v>0</v>
      </c>
      <c r="AB216">
        <v>0</v>
      </c>
      <c r="AC216">
        <v>0</v>
      </c>
      <c r="AD216">
        <v>1</v>
      </c>
      <c r="AE216">
        <v>0</v>
      </c>
      <c r="AF216" t="s">
        <v>183</v>
      </c>
      <c r="AG216">
        <v>185.39999999999998</v>
      </c>
      <c r="AH216">
        <v>2</v>
      </c>
      <c r="AI216">
        <v>76148546</v>
      </c>
      <c r="AJ216">
        <v>216</v>
      </c>
      <c r="AK216">
        <v>0</v>
      </c>
      <c r="AL216">
        <v>0</v>
      </c>
      <c r="AM216">
        <v>0</v>
      </c>
      <c r="AN216">
        <v>0</v>
      </c>
      <c r="AO216">
        <v>0</v>
      </c>
      <c r="AP216">
        <v>0</v>
      </c>
      <c r="AQ216">
        <v>0</v>
      </c>
      <c r="AR216">
        <v>0</v>
      </c>
    </row>
    <row r="217" spans="1:44" x14ac:dyDescent="0.2">
      <c r="A217">
        <f>ROW(Source!A105)</f>
        <v>105</v>
      </c>
      <c r="B217">
        <v>76148554</v>
      </c>
      <c r="C217">
        <v>76148540</v>
      </c>
      <c r="D217">
        <v>48974791</v>
      </c>
      <c r="E217">
        <v>1</v>
      </c>
      <c r="F217">
        <v>1</v>
      </c>
      <c r="G217">
        <v>1</v>
      </c>
      <c r="H217">
        <v>3</v>
      </c>
      <c r="I217" t="s">
        <v>658</v>
      </c>
      <c r="J217" t="s">
        <v>659</v>
      </c>
      <c r="K217" t="s">
        <v>660</v>
      </c>
      <c r="L217">
        <v>1374</v>
      </c>
      <c r="N217">
        <v>1013</v>
      </c>
      <c r="O217" t="s">
        <v>661</v>
      </c>
      <c r="P217" t="s">
        <v>661</v>
      </c>
      <c r="Q217">
        <v>1</v>
      </c>
      <c r="X217">
        <v>64.650000000000006</v>
      </c>
      <c r="Y217">
        <v>1</v>
      </c>
      <c r="Z217">
        <v>0</v>
      </c>
      <c r="AA217">
        <v>0</v>
      </c>
      <c r="AB217">
        <v>0</v>
      </c>
      <c r="AC217">
        <v>0</v>
      </c>
      <c r="AD217">
        <v>1</v>
      </c>
      <c r="AE217">
        <v>0</v>
      </c>
      <c r="AF217" t="s">
        <v>183</v>
      </c>
      <c r="AG217">
        <v>193.95000000000002</v>
      </c>
      <c r="AH217">
        <v>2</v>
      </c>
      <c r="AI217">
        <v>76148547</v>
      </c>
      <c r="AJ217">
        <v>217</v>
      </c>
      <c r="AK217">
        <v>0</v>
      </c>
      <c r="AL217">
        <v>0</v>
      </c>
      <c r="AM217">
        <v>0</v>
      </c>
      <c r="AN217">
        <v>0</v>
      </c>
      <c r="AO217">
        <v>0</v>
      </c>
      <c r="AP217">
        <v>0</v>
      </c>
      <c r="AQ217">
        <v>0</v>
      </c>
      <c r="AR217">
        <v>0</v>
      </c>
    </row>
    <row r="218" spans="1:44" x14ac:dyDescent="0.2">
      <c r="A218">
        <f>ROW(Source!A106)</f>
        <v>106</v>
      </c>
      <c r="B218">
        <v>76148548</v>
      </c>
      <c r="C218">
        <v>76148540</v>
      </c>
      <c r="D218">
        <v>42475093</v>
      </c>
      <c r="E218">
        <v>1</v>
      </c>
      <c r="F218">
        <v>1</v>
      </c>
      <c r="G218">
        <v>1</v>
      </c>
      <c r="H218">
        <v>1</v>
      </c>
      <c r="I218" t="s">
        <v>752</v>
      </c>
      <c r="J218" t="s">
        <v>3</v>
      </c>
      <c r="K218" t="s">
        <v>663</v>
      </c>
      <c r="L218">
        <v>1369</v>
      </c>
      <c r="N218">
        <v>1013</v>
      </c>
      <c r="O218" t="s">
        <v>623</v>
      </c>
      <c r="P218" t="s">
        <v>623</v>
      </c>
      <c r="Q218">
        <v>1</v>
      </c>
      <c r="X218">
        <v>336</v>
      </c>
      <c r="Y218">
        <v>0</v>
      </c>
      <c r="Z218">
        <v>0</v>
      </c>
      <c r="AA218">
        <v>0</v>
      </c>
      <c r="AB218">
        <v>11.06</v>
      </c>
      <c r="AC218">
        <v>0</v>
      </c>
      <c r="AD218">
        <v>1</v>
      </c>
      <c r="AE218">
        <v>1</v>
      </c>
      <c r="AF218" t="s">
        <v>188</v>
      </c>
      <c r="AG218">
        <v>1391.0399999999997</v>
      </c>
      <c r="AH218">
        <v>2</v>
      </c>
      <c r="AI218">
        <v>76148541</v>
      </c>
      <c r="AJ218">
        <v>218</v>
      </c>
      <c r="AK218">
        <v>0</v>
      </c>
      <c r="AL218">
        <v>0</v>
      </c>
      <c r="AM218">
        <v>0</v>
      </c>
      <c r="AN218">
        <v>0</v>
      </c>
      <c r="AO218">
        <v>0</v>
      </c>
      <c r="AP218">
        <v>0</v>
      </c>
      <c r="AQ218">
        <v>0</v>
      </c>
      <c r="AR218">
        <v>0</v>
      </c>
    </row>
    <row r="219" spans="1:44" x14ac:dyDescent="0.2">
      <c r="A219">
        <f>ROW(Source!A106)</f>
        <v>106</v>
      </c>
      <c r="B219">
        <v>76148549</v>
      </c>
      <c r="C219">
        <v>76148540</v>
      </c>
      <c r="D219">
        <v>121548</v>
      </c>
      <c r="E219">
        <v>1</v>
      </c>
      <c r="F219">
        <v>1</v>
      </c>
      <c r="G219">
        <v>1</v>
      </c>
      <c r="H219">
        <v>1</v>
      </c>
      <c r="I219" t="s">
        <v>30</v>
      </c>
      <c r="J219" t="s">
        <v>3</v>
      </c>
      <c r="K219" t="s">
        <v>628</v>
      </c>
      <c r="L219">
        <v>608254</v>
      </c>
      <c r="N219">
        <v>1013</v>
      </c>
      <c r="O219" t="s">
        <v>629</v>
      </c>
      <c r="P219" t="s">
        <v>629</v>
      </c>
      <c r="Q219">
        <v>1</v>
      </c>
      <c r="X219">
        <v>135.63999999999999</v>
      </c>
      <c r="Y219">
        <v>0</v>
      </c>
      <c r="Z219">
        <v>0</v>
      </c>
      <c r="AA219">
        <v>0</v>
      </c>
      <c r="AB219">
        <v>0</v>
      </c>
      <c r="AC219">
        <v>0</v>
      </c>
      <c r="AD219">
        <v>1</v>
      </c>
      <c r="AE219">
        <v>2</v>
      </c>
      <c r="AF219" t="s">
        <v>188</v>
      </c>
      <c r="AG219">
        <v>561.54959999999983</v>
      </c>
      <c r="AH219">
        <v>2</v>
      </c>
      <c r="AI219">
        <v>76148542</v>
      </c>
      <c r="AJ219">
        <v>219</v>
      </c>
      <c r="AK219">
        <v>0</v>
      </c>
      <c r="AL219">
        <v>0</v>
      </c>
      <c r="AM219">
        <v>0</v>
      </c>
      <c r="AN219">
        <v>0</v>
      </c>
      <c r="AO219">
        <v>0</v>
      </c>
      <c r="AP219">
        <v>0</v>
      </c>
      <c r="AQ219">
        <v>0</v>
      </c>
      <c r="AR219">
        <v>0</v>
      </c>
    </row>
    <row r="220" spans="1:44" x14ac:dyDescent="0.2">
      <c r="A220">
        <f>ROW(Source!A106)</f>
        <v>106</v>
      </c>
      <c r="B220">
        <v>76148550</v>
      </c>
      <c r="C220">
        <v>76148540</v>
      </c>
      <c r="D220">
        <v>48976039</v>
      </c>
      <c r="E220">
        <v>1</v>
      </c>
      <c r="F220">
        <v>1</v>
      </c>
      <c r="G220">
        <v>1</v>
      </c>
      <c r="H220">
        <v>2</v>
      </c>
      <c r="I220" t="s">
        <v>691</v>
      </c>
      <c r="J220" t="s">
        <v>692</v>
      </c>
      <c r="K220" t="s">
        <v>693</v>
      </c>
      <c r="L220">
        <v>1368</v>
      </c>
      <c r="N220">
        <v>1011</v>
      </c>
      <c r="O220" t="s">
        <v>633</v>
      </c>
      <c r="P220" t="s">
        <v>633</v>
      </c>
      <c r="Q220">
        <v>1</v>
      </c>
      <c r="X220">
        <v>67.819999999999993</v>
      </c>
      <c r="Y220">
        <v>0</v>
      </c>
      <c r="Z220">
        <v>425.57</v>
      </c>
      <c r="AA220">
        <v>25.1</v>
      </c>
      <c r="AB220">
        <v>0</v>
      </c>
      <c r="AC220">
        <v>0</v>
      </c>
      <c r="AD220">
        <v>1</v>
      </c>
      <c r="AE220">
        <v>0</v>
      </c>
      <c r="AF220" t="s">
        <v>188</v>
      </c>
      <c r="AG220">
        <v>280.77479999999991</v>
      </c>
      <c r="AH220">
        <v>2</v>
      </c>
      <c r="AI220">
        <v>76148543</v>
      </c>
      <c r="AJ220">
        <v>220</v>
      </c>
      <c r="AK220">
        <v>0</v>
      </c>
      <c r="AL220">
        <v>0</v>
      </c>
      <c r="AM220">
        <v>0</v>
      </c>
      <c r="AN220">
        <v>0</v>
      </c>
      <c r="AO220">
        <v>0</v>
      </c>
      <c r="AP220">
        <v>0</v>
      </c>
      <c r="AQ220">
        <v>0</v>
      </c>
      <c r="AR220">
        <v>0</v>
      </c>
    </row>
    <row r="221" spans="1:44" x14ac:dyDescent="0.2">
      <c r="A221">
        <f>ROW(Source!A106)</f>
        <v>106</v>
      </c>
      <c r="B221">
        <v>76148551</v>
      </c>
      <c r="C221">
        <v>76148540</v>
      </c>
      <c r="D221">
        <v>48976112</v>
      </c>
      <c r="E221">
        <v>1</v>
      </c>
      <c r="F221">
        <v>1</v>
      </c>
      <c r="G221">
        <v>1</v>
      </c>
      <c r="H221">
        <v>2</v>
      </c>
      <c r="I221" t="s">
        <v>694</v>
      </c>
      <c r="J221" t="s">
        <v>695</v>
      </c>
      <c r="K221" t="s">
        <v>696</v>
      </c>
      <c r="L221">
        <v>1368</v>
      </c>
      <c r="N221">
        <v>1011</v>
      </c>
      <c r="O221" t="s">
        <v>633</v>
      </c>
      <c r="P221" t="s">
        <v>633</v>
      </c>
      <c r="Q221">
        <v>1</v>
      </c>
      <c r="X221">
        <v>4.1399999999999997</v>
      </c>
      <c r="Y221">
        <v>0</v>
      </c>
      <c r="Z221">
        <v>16.64</v>
      </c>
      <c r="AA221">
        <v>0</v>
      </c>
      <c r="AB221">
        <v>0</v>
      </c>
      <c r="AC221">
        <v>0</v>
      </c>
      <c r="AD221">
        <v>1</v>
      </c>
      <c r="AE221">
        <v>0</v>
      </c>
      <c r="AF221" t="s">
        <v>188</v>
      </c>
      <c r="AG221">
        <v>17.139599999999994</v>
      </c>
      <c r="AH221">
        <v>2</v>
      </c>
      <c r="AI221">
        <v>76148544</v>
      </c>
      <c r="AJ221">
        <v>221</v>
      </c>
      <c r="AK221">
        <v>0</v>
      </c>
      <c r="AL221">
        <v>0</v>
      </c>
      <c r="AM221">
        <v>0</v>
      </c>
      <c r="AN221">
        <v>0</v>
      </c>
      <c r="AO221">
        <v>0</v>
      </c>
      <c r="AP221">
        <v>0</v>
      </c>
      <c r="AQ221">
        <v>0</v>
      </c>
      <c r="AR221">
        <v>0</v>
      </c>
    </row>
    <row r="222" spans="1:44" x14ac:dyDescent="0.2">
      <c r="A222">
        <f>ROW(Source!A106)</f>
        <v>106</v>
      </c>
      <c r="B222">
        <v>76148552</v>
      </c>
      <c r="C222">
        <v>76148540</v>
      </c>
      <c r="D222">
        <v>48914824</v>
      </c>
      <c r="E222">
        <v>1</v>
      </c>
      <c r="F222">
        <v>1</v>
      </c>
      <c r="G222">
        <v>1</v>
      </c>
      <c r="H222">
        <v>3</v>
      </c>
      <c r="I222" t="s">
        <v>753</v>
      </c>
      <c r="J222" t="s">
        <v>754</v>
      </c>
      <c r="K222" t="s">
        <v>755</v>
      </c>
      <c r="L222">
        <v>1354</v>
      </c>
      <c r="N222">
        <v>1010</v>
      </c>
      <c r="O222" t="s">
        <v>149</v>
      </c>
      <c r="P222" t="s">
        <v>149</v>
      </c>
      <c r="Q222">
        <v>1</v>
      </c>
      <c r="X222">
        <v>20.6</v>
      </c>
      <c r="Y222">
        <v>143.94</v>
      </c>
      <c r="Z222">
        <v>0</v>
      </c>
      <c r="AA222">
        <v>0</v>
      </c>
      <c r="AB222">
        <v>0</v>
      </c>
      <c r="AC222">
        <v>0</v>
      </c>
      <c r="AD222">
        <v>1</v>
      </c>
      <c r="AE222">
        <v>0</v>
      </c>
      <c r="AF222" t="s">
        <v>183</v>
      </c>
      <c r="AG222">
        <v>61.800000000000004</v>
      </c>
      <c r="AH222">
        <v>2</v>
      </c>
      <c r="AI222">
        <v>76148545</v>
      </c>
      <c r="AJ222">
        <v>222</v>
      </c>
      <c r="AK222">
        <v>0</v>
      </c>
      <c r="AL222">
        <v>0</v>
      </c>
      <c r="AM222">
        <v>0</v>
      </c>
      <c r="AN222">
        <v>0</v>
      </c>
      <c r="AO222">
        <v>0</v>
      </c>
      <c r="AP222">
        <v>0</v>
      </c>
      <c r="AQ222">
        <v>0</v>
      </c>
      <c r="AR222">
        <v>0</v>
      </c>
    </row>
    <row r="223" spans="1:44" x14ac:dyDescent="0.2">
      <c r="A223">
        <f>ROW(Source!A106)</f>
        <v>106</v>
      </c>
      <c r="B223">
        <v>76148553</v>
      </c>
      <c r="C223">
        <v>76148540</v>
      </c>
      <c r="D223">
        <v>48965123</v>
      </c>
      <c r="E223">
        <v>1</v>
      </c>
      <c r="F223">
        <v>1</v>
      </c>
      <c r="G223">
        <v>1</v>
      </c>
      <c r="H223">
        <v>3</v>
      </c>
      <c r="I223" t="s">
        <v>756</v>
      </c>
      <c r="J223" t="s">
        <v>757</v>
      </c>
      <c r="K223" t="s">
        <v>758</v>
      </c>
      <c r="L223">
        <v>1354</v>
      </c>
      <c r="N223">
        <v>1010</v>
      </c>
      <c r="O223" t="s">
        <v>149</v>
      </c>
      <c r="P223" t="s">
        <v>149</v>
      </c>
      <c r="Q223">
        <v>1</v>
      </c>
      <c r="X223">
        <v>61.8</v>
      </c>
      <c r="Y223">
        <v>6.89</v>
      </c>
      <c r="Z223">
        <v>0</v>
      </c>
      <c r="AA223">
        <v>0</v>
      </c>
      <c r="AB223">
        <v>0</v>
      </c>
      <c r="AC223">
        <v>0</v>
      </c>
      <c r="AD223">
        <v>1</v>
      </c>
      <c r="AE223">
        <v>0</v>
      </c>
      <c r="AF223" t="s">
        <v>183</v>
      </c>
      <c r="AG223">
        <v>185.39999999999998</v>
      </c>
      <c r="AH223">
        <v>2</v>
      </c>
      <c r="AI223">
        <v>76148546</v>
      </c>
      <c r="AJ223">
        <v>223</v>
      </c>
      <c r="AK223">
        <v>0</v>
      </c>
      <c r="AL223">
        <v>0</v>
      </c>
      <c r="AM223">
        <v>0</v>
      </c>
      <c r="AN223">
        <v>0</v>
      </c>
      <c r="AO223">
        <v>0</v>
      </c>
      <c r="AP223">
        <v>0</v>
      </c>
      <c r="AQ223">
        <v>0</v>
      </c>
      <c r="AR223">
        <v>0</v>
      </c>
    </row>
    <row r="224" spans="1:44" x14ac:dyDescent="0.2">
      <c r="A224">
        <f>ROW(Source!A106)</f>
        <v>106</v>
      </c>
      <c r="B224">
        <v>76148554</v>
      </c>
      <c r="C224">
        <v>76148540</v>
      </c>
      <c r="D224">
        <v>48974791</v>
      </c>
      <c r="E224">
        <v>1</v>
      </c>
      <c r="F224">
        <v>1</v>
      </c>
      <c r="G224">
        <v>1</v>
      </c>
      <c r="H224">
        <v>3</v>
      </c>
      <c r="I224" t="s">
        <v>658</v>
      </c>
      <c r="J224" t="s">
        <v>659</v>
      </c>
      <c r="K224" t="s">
        <v>660</v>
      </c>
      <c r="L224">
        <v>1374</v>
      </c>
      <c r="N224">
        <v>1013</v>
      </c>
      <c r="O224" t="s">
        <v>661</v>
      </c>
      <c r="P224" t="s">
        <v>661</v>
      </c>
      <c r="Q224">
        <v>1</v>
      </c>
      <c r="X224">
        <v>64.650000000000006</v>
      </c>
      <c r="Y224">
        <v>1</v>
      </c>
      <c r="Z224">
        <v>0</v>
      </c>
      <c r="AA224">
        <v>0</v>
      </c>
      <c r="AB224">
        <v>0</v>
      </c>
      <c r="AC224">
        <v>0</v>
      </c>
      <c r="AD224">
        <v>1</v>
      </c>
      <c r="AE224">
        <v>0</v>
      </c>
      <c r="AF224" t="s">
        <v>183</v>
      </c>
      <c r="AG224">
        <v>193.95000000000002</v>
      </c>
      <c r="AH224">
        <v>2</v>
      </c>
      <c r="AI224">
        <v>76148547</v>
      </c>
      <c r="AJ224">
        <v>224</v>
      </c>
      <c r="AK224">
        <v>0</v>
      </c>
      <c r="AL224">
        <v>0</v>
      </c>
      <c r="AM224">
        <v>0</v>
      </c>
      <c r="AN224">
        <v>0</v>
      </c>
      <c r="AO224">
        <v>0</v>
      </c>
      <c r="AP224">
        <v>0</v>
      </c>
      <c r="AQ224">
        <v>0</v>
      </c>
      <c r="AR224">
        <v>0</v>
      </c>
    </row>
    <row r="225" spans="1:44" x14ac:dyDescent="0.2">
      <c r="A225">
        <f>ROW(Source!A107)</f>
        <v>107</v>
      </c>
      <c r="B225">
        <v>76148563</v>
      </c>
      <c r="C225">
        <v>76148555</v>
      </c>
      <c r="D225">
        <v>42475093</v>
      </c>
      <c r="E225">
        <v>1</v>
      </c>
      <c r="F225">
        <v>1</v>
      </c>
      <c r="G225">
        <v>1</v>
      </c>
      <c r="H225">
        <v>1</v>
      </c>
      <c r="I225" t="s">
        <v>752</v>
      </c>
      <c r="J225" t="s">
        <v>3</v>
      </c>
      <c r="K225" t="s">
        <v>663</v>
      </c>
      <c r="L225">
        <v>1369</v>
      </c>
      <c r="N225">
        <v>1013</v>
      </c>
      <c r="O225" t="s">
        <v>623</v>
      </c>
      <c r="P225" t="s">
        <v>623</v>
      </c>
      <c r="Q225">
        <v>1</v>
      </c>
      <c r="X225">
        <v>336</v>
      </c>
      <c r="Y225">
        <v>0</v>
      </c>
      <c r="Z225">
        <v>0</v>
      </c>
      <c r="AA225">
        <v>0</v>
      </c>
      <c r="AB225">
        <v>11.06</v>
      </c>
      <c r="AC225">
        <v>0</v>
      </c>
      <c r="AD225">
        <v>1</v>
      </c>
      <c r="AE225">
        <v>1</v>
      </c>
      <c r="AF225" t="s">
        <v>191</v>
      </c>
      <c r="AG225">
        <v>1209.5999999999999</v>
      </c>
      <c r="AH225">
        <v>2</v>
      </c>
      <c r="AI225">
        <v>76148556</v>
      </c>
      <c r="AJ225">
        <v>225</v>
      </c>
      <c r="AK225">
        <v>0</v>
      </c>
      <c r="AL225">
        <v>0</v>
      </c>
      <c r="AM225">
        <v>0</v>
      </c>
      <c r="AN225">
        <v>0</v>
      </c>
      <c r="AO225">
        <v>0</v>
      </c>
      <c r="AP225">
        <v>0</v>
      </c>
      <c r="AQ225">
        <v>0</v>
      </c>
      <c r="AR225">
        <v>0</v>
      </c>
    </row>
    <row r="226" spans="1:44" x14ac:dyDescent="0.2">
      <c r="A226">
        <f>ROW(Source!A107)</f>
        <v>107</v>
      </c>
      <c r="B226">
        <v>76148564</v>
      </c>
      <c r="C226">
        <v>76148555</v>
      </c>
      <c r="D226">
        <v>121548</v>
      </c>
      <c r="E226">
        <v>1</v>
      </c>
      <c r="F226">
        <v>1</v>
      </c>
      <c r="G226">
        <v>1</v>
      </c>
      <c r="H226">
        <v>1</v>
      </c>
      <c r="I226" t="s">
        <v>30</v>
      </c>
      <c r="J226" t="s">
        <v>3</v>
      </c>
      <c r="K226" t="s">
        <v>628</v>
      </c>
      <c r="L226">
        <v>608254</v>
      </c>
      <c r="N226">
        <v>1013</v>
      </c>
      <c r="O226" t="s">
        <v>629</v>
      </c>
      <c r="P226" t="s">
        <v>629</v>
      </c>
      <c r="Q226">
        <v>1</v>
      </c>
      <c r="X226">
        <v>135.63999999999999</v>
      </c>
      <c r="Y226">
        <v>0</v>
      </c>
      <c r="Z226">
        <v>0</v>
      </c>
      <c r="AA226">
        <v>0</v>
      </c>
      <c r="AB226">
        <v>0</v>
      </c>
      <c r="AC226">
        <v>0</v>
      </c>
      <c r="AD226">
        <v>1</v>
      </c>
      <c r="AE226">
        <v>2</v>
      </c>
      <c r="AF226" t="s">
        <v>191</v>
      </c>
      <c r="AG226">
        <v>488.30399999999992</v>
      </c>
      <c r="AH226">
        <v>2</v>
      </c>
      <c r="AI226">
        <v>76148557</v>
      </c>
      <c r="AJ226">
        <v>226</v>
      </c>
      <c r="AK226">
        <v>0</v>
      </c>
      <c r="AL226">
        <v>0</v>
      </c>
      <c r="AM226">
        <v>0</v>
      </c>
      <c r="AN226">
        <v>0</v>
      </c>
      <c r="AO226">
        <v>0</v>
      </c>
      <c r="AP226">
        <v>0</v>
      </c>
      <c r="AQ226">
        <v>0</v>
      </c>
      <c r="AR226">
        <v>0</v>
      </c>
    </row>
    <row r="227" spans="1:44" x14ac:dyDescent="0.2">
      <c r="A227">
        <f>ROW(Source!A107)</f>
        <v>107</v>
      </c>
      <c r="B227">
        <v>76148565</v>
      </c>
      <c r="C227">
        <v>76148555</v>
      </c>
      <c r="D227">
        <v>48976039</v>
      </c>
      <c r="E227">
        <v>1</v>
      </c>
      <c r="F227">
        <v>1</v>
      </c>
      <c r="G227">
        <v>1</v>
      </c>
      <c r="H227">
        <v>2</v>
      </c>
      <c r="I227" t="s">
        <v>691</v>
      </c>
      <c r="J227" t="s">
        <v>692</v>
      </c>
      <c r="K227" t="s">
        <v>693</v>
      </c>
      <c r="L227">
        <v>1368</v>
      </c>
      <c r="N227">
        <v>1011</v>
      </c>
      <c r="O227" t="s">
        <v>633</v>
      </c>
      <c r="P227" t="s">
        <v>633</v>
      </c>
      <c r="Q227">
        <v>1</v>
      </c>
      <c r="X227">
        <v>67.819999999999993</v>
      </c>
      <c r="Y227">
        <v>0</v>
      </c>
      <c r="Z227">
        <v>425.57</v>
      </c>
      <c r="AA227">
        <v>25.1</v>
      </c>
      <c r="AB227">
        <v>0</v>
      </c>
      <c r="AC227">
        <v>0</v>
      </c>
      <c r="AD227">
        <v>1</v>
      </c>
      <c r="AE227">
        <v>0</v>
      </c>
      <c r="AF227" t="s">
        <v>191</v>
      </c>
      <c r="AG227">
        <v>244.15199999999996</v>
      </c>
      <c r="AH227">
        <v>2</v>
      </c>
      <c r="AI227">
        <v>76148558</v>
      </c>
      <c r="AJ227">
        <v>227</v>
      </c>
      <c r="AK227">
        <v>0</v>
      </c>
      <c r="AL227">
        <v>0</v>
      </c>
      <c r="AM227">
        <v>0</v>
      </c>
      <c r="AN227">
        <v>0</v>
      </c>
      <c r="AO227">
        <v>0</v>
      </c>
      <c r="AP227">
        <v>0</v>
      </c>
      <c r="AQ227">
        <v>0</v>
      </c>
      <c r="AR227">
        <v>0</v>
      </c>
    </row>
    <row r="228" spans="1:44" x14ac:dyDescent="0.2">
      <c r="A228">
        <f>ROW(Source!A107)</f>
        <v>107</v>
      </c>
      <c r="B228">
        <v>76148566</v>
      </c>
      <c r="C228">
        <v>76148555</v>
      </c>
      <c r="D228">
        <v>48976112</v>
      </c>
      <c r="E228">
        <v>1</v>
      </c>
      <c r="F228">
        <v>1</v>
      </c>
      <c r="G228">
        <v>1</v>
      </c>
      <c r="H228">
        <v>2</v>
      </c>
      <c r="I228" t="s">
        <v>694</v>
      </c>
      <c r="J228" t="s">
        <v>695</v>
      </c>
      <c r="K228" t="s">
        <v>696</v>
      </c>
      <c r="L228">
        <v>1368</v>
      </c>
      <c r="N228">
        <v>1011</v>
      </c>
      <c r="O228" t="s">
        <v>633</v>
      </c>
      <c r="P228" t="s">
        <v>633</v>
      </c>
      <c r="Q228">
        <v>1</v>
      </c>
      <c r="X228">
        <v>4.1399999999999997</v>
      </c>
      <c r="Y228">
        <v>0</v>
      </c>
      <c r="Z228">
        <v>16.64</v>
      </c>
      <c r="AA228">
        <v>0</v>
      </c>
      <c r="AB228">
        <v>0</v>
      </c>
      <c r="AC228">
        <v>0</v>
      </c>
      <c r="AD228">
        <v>1</v>
      </c>
      <c r="AE228">
        <v>0</v>
      </c>
      <c r="AF228" t="s">
        <v>191</v>
      </c>
      <c r="AG228">
        <v>14.903999999999996</v>
      </c>
      <c r="AH228">
        <v>2</v>
      </c>
      <c r="AI228">
        <v>76148559</v>
      </c>
      <c r="AJ228">
        <v>228</v>
      </c>
      <c r="AK228">
        <v>0</v>
      </c>
      <c r="AL228">
        <v>0</v>
      </c>
      <c r="AM228">
        <v>0</v>
      </c>
      <c r="AN228">
        <v>0</v>
      </c>
      <c r="AO228">
        <v>0</v>
      </c>
      <c r="AP228">
        <v>0</v>
      </c>
      <c r="AQ228">
        <v>0</v>
      </c>
      <c r="AR228">
        <v>0</v>
      </c>
    </row>
    <row r="229" spans="1:44" x14ac:dyDescent="0.2">
      <c r="A229">
        <f>ROW(Source!A107)</f>
        <v>107</v>
      </c>
      <c r="B229">
        <v>76148567</v>
      </c>
      <c r="C229">
        <v>76148555</v>
      </c>
      <c r="D229">
        <v>48914824</v>
      </c>
      <c r="E229">
        <v>1</v>
      </c>
      <c r="F229">
        <v>1</v>
      </c>
      <c r="G229">
        <v>1</v>
      </c>
      <c r="H229">
        <v>3</v>
      </c>
      <c r="I229" t="s">
        <v>753</v>
      </c>
      <c r="J229" t="s">
        <v>754</v>
      </c>
      <c r="K229" t="s">
        <v>755</v>
      </c>
      <c r="L229">
        <v>1354</v>
      </c>
      <c r="N229">
        <v>1010</v>
      </c>
      <c r="O229" t="s">
        <v>149</v>
      </c>
      <c r="P229" t="s">
        <v>149</v>
      </c>
      <c r="Q229">
        <v>1</v>
      </c>
      <c r="X229">
        <v>20.6</v>
      </c>
      <c r="Y229">
        <v>143.94</v>
      </c>
      <c r="Z229">
        <v>0</v>
      </c>
      <c r="AA229">
        <v>0</v>
      </c>
      <c r="AB229">
        <v>0</v>
      </c>
      <c r="AC229">
        <v>0</v>
      </c>
      <c r="AD229">
        <v>1</v>
      </c>
      <c r="AE229">
        <v>0</v>
      </c>
      <c r="AF229" t="s">
        <v>183</v>
      </c>
      <c r="AG229">
        <v>61.800000000000004</v>
      </c>
      <c r="AH229">
        <v>2</v>
      </c>
      <c r="AI229">
        <v>76148560</v>
      </c>
      <c r="AJ229">
        <v>229</v>
      </c>
      <c r="AK229">
        <v>0</v>
      </c>
      <c r="AL229">
        <v>0</v>
      </c>
      <c r="AM229">
        <v>0</v>
      </c>
      <c r="AN229">
        <v>0</v>
      </c>
      <c r="AO229">
        <v>0</v>
      </c>
      <c r="AP229">
        <v>0</v>
      </c>
      <c r="AQ229">
        <v>0</v>
      </c>
      <c r="AR229">
        <v>0</v>
      </c>
    </row>
    <row r="230" spans="1:44" x14ac:dyDescent="0.2">
      <c r="A230">
        <f>ROW(Source!A107)</f>
        <v>107</v>
      </c>
      <c r="B230">
        <v>76148568</v>
      </c>
      <c r="C230">
        <v>76148555</v>
      </c>
      <c r="D230">
        <v>48965123</v>
      </c>
      <c r="E230">
        <v>1</v>
      </c>
      <c r="F230">
        <v>1</v>
      </c>
      <c r="G230">
        <v>1</v>
      </c>
      <c r="H230">
        <v>3</v>
      </c>
      <c r="I230" t="s">
        <v>756</v>
      </c>
      <c r="J230" t="s">
        <v>757</v>
      </c>
      <c r="K230" t="s">
        <v>758</v>
      </c>
      <c r="L230">
        <v>1354</v>
      </c>
      <c r="N230">
        <v>1010</v>
      </c>
      <c r="O230" t="s">
        <v>149</v>
      </c>
      <c r="P230" t="s">
        <v>149</v>
      </c>
      <c r="Q230">
        <v>1</v>
      </c>
      <c r="X230">
        <v>61.8</v>
      </c>
      <c r="Y230">
        <v>6.89</v>
      </c>
      <c r="Z230">
        <v>0</v>
      </c>
      <c r="AA230">
        <v>0</v>
      </c>
      <c r="AB230">
        <v>0</v>
      </c>
      <c r="AC230">
        <v>0</v>
      </c>
      <c r="AD230">
        <v>1</v>
      </c>
      <c r="AE230">
        <v>0</v>
      </c>
      <c r="AF230" t="s">
        <v>183</v>
      </c>
      <c r="AG230">
        <v>185.39999999999998</v>
      </c>
      <c r="AH230">
        <v>2</v>
      </c>
      <c r="AI230">
        <v>76148561</v>
      </c>
      <c r="AJ230">
        <v>230</v>
      </c>
      <c r="AK230">
        <v>0</v>
      </c>
      <c r="AL230">
        <v>0</v>
      </c>
      <c r="AM230">
        <v>0</v>
      </c>
      <c r="AN230">
        <v>0</v>
      </c>
      <c r="AO230">
        <v>0</v>
      </c>
      <c r="AP230">
        <v>0</v>
      </c>
      <c r="AQ230">
        <v>0</v>
      </c>
      <c r="AR230">
        <v>0</v>
      </c>
    </row>
    <row r="231" spans="1:44" x14ac:dyDescent="0.2">
      <c r="A231">
        <f>ROW(Source!A107)</f>
        <v>107</v>
      </c>
      <c r="B231">
        <v>76148569</v>
      </c>
      <c r="C231">
        <v>76148555</v>
      </c>
      <c r="D231">
        <v>48974791</v>
      </c>
      <c r="E231">
        <v>1</v>
      </c>
      <c r="F231">
        <v>1</v>
      </c>
      <c r="G231">
        <v>1</v>
      </c>
      <c r="H231">
        <v>3</v>
      </c>
      <c r="I231" t="s">
        <v>658</v>
      </c>
      <c r="J231" t="s">
        <v>659</v>
      </c>
      <c r="K231" t="s">
        <v>660</v>
      </c>
      <c r="L231">
        <v>1374</v>
      </c>
      <c r="N231">
        <v>1013</v>
      </c>
      <c r="O231" t="s">
        <v>661</v>
      </c>
      <c r="P231" t="s">
        <v>661</v>
      </c>
      <c r="Q231">
        <v>1</v>
      </c>
      <c r="X231">
        <v>64.650000000000006</v>
      </c>
      <c r="Y231">
        <v>1</v>
      </c>
      <c r="Z231">
        <v>0</v>
      </c>
      <c r="AA231">
        <v>0</v>
      </c>
      <c r="AB231">
        <v>0</v>
      </c>
      <c r="AC231">
        <v>0</v>
      </c>
      <c r="AD231">
        <v>1</v>
      </c>
      <c r="AE231">
        <v>0</v>
      </c>
      <c r="AF231" t="s">
        <v>183</v>
      </c>
      <c r="AG231">
        <v>193.95000000000002</v>
      </c>
      <c r="AH231">
        <v>2</v>
      </c>
      <c r="AI231">
        <v>76148562</v>
      </c>
      <c r="AJ231">
        <v>231</v>
      </c>
      <c r="AK231">
        <v>0</v>
      </c>
      <c r="AL231">
        <v>0</v>
      </c>
      <c r="AM231">
        <v>0</v>
      </c>
      <c r="AN231">
        <v>0</v>
      </c>
      <c r="AO231">
        <v>0</v>
      </c>
      <c r="AP231">
        <v>0</v>
      </c>
      <c r="AQ231">
        <v>0</v>
      </c>
      <c r="AR231">
        <v>0</v>
      </c>
    </row>
    <row r="232" spans="1:44" x14ac:dyDescent="0.2">
      <c r="A232">
        <f>ROW(Source!A108)</f>
        <v>108</v>
      </c>
      <c r="B232">
        <v>76148563</v>
      </c>
      <c r="C232">
        <v>76148555</v>
      </c>
      <c r="D232">
        <v>42475093</v>
      </c>
      <c r="E232">
        <v>1</v>
      </c>
      <c r="F232">
        <v>1</v>
      </c>
      <c r="G232">
        <v>1</v>
      </c>
      <c r="H232">
        <v>1</v>
      </c>
      <c r="I232" t="s">
        <v>752</v>
      </c>
      <c r="J232" t="s">
        <v>3</v>
      </c>
      <c r="K232" t="s">
        <v>663</v>
      </c>
      <c r="L232">
        <v>1369</v>
      </c>
      <c r="N232">
        <v>1013</v>
      </c>
      <c r="O232" t="s">
        <v>623</v>
      </c>
      <c r="P232" t="s">
        <v>623</v>
      </c>
      <c r="Q232">
        <v>1</v>
      </c>
      <c r="X232">
        <v>336</v>
      </c>
      <c r="Y232">
        <v>0</v>
      </c>
      <c r="Z232">
        <v>0</v>
      </c>
      <c r="AA232">
        <v>0</v>
      </c>
      <c r="AB232">
        <v>11.06</v>
      </c>
      <c r="AC232">
        <v>0</v>
      </c>
      <c r="AD232">
        <v>1</v>
      </c>
      <c r="AE232">
        <v>1</v>
      </c>
      <c r="AF232" t="s">
        <v>191</v>
      </c>
      <c r="AG232">
        <v>1209.5999999999999</v>
      </c>
      <c r="AH232">
        <v>2</v>
      </c>
      <c r="AI232">
        <v>76148556</v>
      </c>
      <c r="AJ232">
        <v>232</v>
      </c>
      <c r="AK232">
        <v>0</v>
      </c>
      <c r="AL232">
        <v>0</v>
      </c>
      <c r="AM232">
        <v>0</v>
      </c>
      <c r="AN232">
        <v>0</v>
      </c>
      <c r="AO232">
        <v>0</v>
      </c>
      <c r="AP232">
        <v>0</v>
      </c>
      <c r="AQ232">
        <v>0</v>
      </c>
      <c r="AR232">
        <v>0</v>
      </c>
    </row>
    <row r="233" spans="1:44" x14ac:dyDescent="0.2">
      <c r="A233">
        <f>ROW(Source!A108)</f>
        <v>108</v>
      </c>
      <c r="B233">
        <v>76148564</v>
      </c>
      <c r="C233">
        <v>76148555</v>
      </c>
      <c r="D233">
        <v>121548</v>
      </c>
      <c r="E233">
        <v>1</v>
      </c>
      <c r="F233">
        <v>1</v>
      </c>
      <c r="G233">
        <v>1</v>
      </c>
      <c r="H233">
        <v>1</v>
      </c>
      <c r="I233" t="s">
        <v>30</v>
      </c>
      <c r="J233" t="s">
        <v>3</v>
      </c>
      <c r="K233" t="s">
        <v>628</v>
      </c>
      <c r="L233">
        <v>608254</v>
      </c>
      <c r="N233">
        <v>1013</v>
      </c>
      <c r="O233" t="s">
        <v>629</v>
      </c>
      <c r="P233" t="s">
        <v>629</v>
      </c>
      <c r="Q233">
        <v>1</v>
      </c>
      <c r="X233">
        <v>135.63999999999999</v>
      </c>
      <c r="Y233">
        <v>0</v>
      </c>
      <c r="Z233">
        <v>0</v>
      </c>
      <c r="AA233">
        <v>0</v>
      </c>
      <c r="AB233">
        <v>0</v>
      </c>
      <c r="AC233">
        <v>0</v>
      </c>
      <c r="AD233">
        <v>1</v>
      </c>
      <c r="AE233">
        <v>2</v>
      </c>
      <c r="AF233" t="s">
        <v>191</v>
      </c>
      <c r="AG233">
        <v>488.30399999999992</v>
      </c>
      <c r="AH233">
        <v>2</v>
      </c>
      <c r="AI233">
        <v>76148557</v>
      </c>
      <c r="AJ233">
        <v>233</v>
      </c>
      <c r="AK233">
        <v>0</v>
      </c>
      <c r="AL233">
        <v>0</v>
      </c>
      <c r="AM233">
        <v>0</v>
      </c>
      <c r="AN233">
        <v>0</v>
      </c>
      <c r="AO233">
        <v>0</v>
      </c>
      <c r="AP233">
        <v>0</v>
      </c>
      <c r="AQ233">
        <v>0</v>
      </c>
      <c r="AR233">
        <v>0</v>
      </c>
    </row>
    <row r="234" spans="1:44" x14ac:dyDescent="0.2">
      <c r="A234">
        <f>ROW(Source!A108)</f>
        <v>108</v>
      </c>
      <c r="B234">
        <v>76148565</v>
      </c>
      <c r="C234">
        <v>76148555</v>
      </c>
      <c r="D234">
        <v>48976039</v>
      </c>
      <c r="E234">
        <v>1</v>
      </c>
      <c r="F234">
        <v>1</v>
      </c>
      <c r="G234">
        <v>1</v>
      </c>
      <c r="H234">
        <v>2</v>
      </c>
      <c r="I234" t="s">
        <v>691</v>
      </c>
      <c r="J234" t="s">
        <v>692</v>
      </c>
      <c r="K234" t="s">
        <v>693</v>
      </c>
      <c r="L234">
        <v>1368</v>
      </c>
      <c r="N234">
        <v>1011</v>
      </c>
      <c r="O234" t="s">
        <v>633</v>
      </c>
      <c r="P234" t="s">
        <v>633</v>
      </c>
      <c r="Q234">
        <v>1</v>
      </c>
      <c r="X234">
        <v>67.819999999999993</v>
      </c>
      <c r="Y234">
        <v>0</v>
      </c>
      <c r="Z234">
        <v>425.57</v>
      </c>
      <c r="AA234">
        <v>25.1</v>
      </c>
      <c r="AB234">
        <v>0</v>
      </c>
      <c r="AC234">
        <v>0</v>
      </c>
      <c r="AD234">
        <v>1</v>
      </c>
      <c r="AE234">
        <v>0</v>
      </c>
      <c r="AF234" t="s">
        <v>191</v>
      </c>
      <c r="AG234">
        <v>244.15199999999996</v>
      </c>
      <c r="AH234">
        <v>2</v>
      </c>
      <c r="AI234">
        <v>76148558</v>
      </c>
      <c r="AJ234">
        <v>234</v>
      </c>
      <c r="AK234">
        <v>0</v>
      </c>
      <c r="AL234">
        <v>0</v>
      </c>
      <c r="AM234">
        <v>0</v>
      </c>
      <c r="AN234">
        <v>0</v>
      </c>
      <c r="AO234">
        <v>0</v>
      </c>
      <c r="AP234">
        <v>0</v>
      </c>
      <c r="AQ234">
        <v>0</v>
      </c>
      <c r="AR234">
        <v>0</v>
      </c>
    </row>
    <row r="235" spans="1:44" x14ac:dyDescent="0.2">
      <c r="A235">
        <f>ROW(Source!A108)</f>
        <v>108</v>
      </c>
      <c r="B235">
        <v>76148566</v>
      </c>
      <c r="C235">
        <v>76148555</v>
      </c>
      <c r="D235">
        <v>48976112</v>
      </c>
      <c r="E235">
        <v>1</v>
      </c>
      <c r="F235">
        <v>1</v>
      </c>
      <c r="G235">
        <v>1</v>
      </c>
      <c r="H235">
        <v>2</v>
      </c>
      <c r="I235" t="s">
        <v>694</v>
      </c>
      <c r="J235" t="s">
        <v>695</v>
      </c>
      <c r="K235" t="s">
        <v>696</v>
      </c>
      <c r="L235">
        <v>1368</v>
      </c>
      <c r="N235">
        <v>1011</v>
      </c>
      <c r="O235" t="s">
        <v>633</v>
      </c>
      <c r="P235" t="s">
        <v>633</v>
      </c>
      <c r="Q235">
        <v>1</v>
      </c>
      <c r="X235">
        <v>4.1399999999999997</v>
      </c>
      <c r="Y235">
        <v>0</v>
      </c>
      <c r="Z235">
        <v>16.64</v>
      </c>
      <c r="AA235">
        <v>0</v>
      </c>
      <c r="AB235">
        <v>0</v>
      </c>
      <c r="AC235">
        <v>0</v>
      </c>
      <c r="AD235">
        <v>1</v>
      </c>
      <c r="AE235">
        <v>0</v>
      </c>
      <c r="AF235" t="s">
        <v>191</v>
      </c>
      <c r="AG235">
        <v>14.903999999999996</v>
      </c>
      <c r="AH235">
        <v>2</v>
      </c>
      <c r="AI235">
        <v>76148559</v>
      </c>
      <c r="AJ235">
        <v>235</v>
      </c>
      <c r="AK235">
        <v>0</v>
      </c>
      <c r="AL235">
        <v>0</v>
      </c>
      <c r="AM235">
        <v>0</v>
      </c>
      <c r="AN235">
        <v>0</v>
      </c>
      <c r="AO235">
        <v>0</v>
      </c>
      <c r="AP235">
        <v>0</v>
      </c>
      <c r="AQ235">
        <v>0</v>
      </c>
      <c r="AR235">
        <v>0</v>
      </c>
    </row>
    <row r="236" spans="1:44" x14ac:dyDescent="0.2">
      <c r="A236">
        <f>ROW(Source!A108)</f>
        <v>108</v>
      </c>
      <c r="B236">
        <v>76148567</v>
      </c>
      <c r="C236">
        <v>76148555</v>
      </c>
      <c r="D236">
        <v>48914824</v>
      </c>
      <c r="E236">
        <v>1</v>
      </c>
      <c r="F236">
        <v>1</v>
      </c>
      <c r="G236">
        <v>1</v>
      </c>
      <c r="H236">
        <v>3</v>
      </c>
      <c r="I236" t="s">
        <v>753</v>
      </c>
      <c r="J236" t="s">
        <v>754</v>
      </c>
      <c r="K236" t="s">
        <v>755</v>
      </c>
      <c r="L236">
        <v>1354</v>
      </c>
      <c r="N236">
        <v>1010</v>
      </c>
      <c r="O236" t="s">
        <v>149</v>
      </c>
      <c r="P236" t="s">
        <v>149</v>
      </c>
      <c r="Q236">
        <v>1</v>
      </c>
      <c r="X236">
        <v>20.6</v>
      </c>
      <c r="Y236">
        <v>143.94</v>
      </c>
      <c r="Z236">
        <v>0</v>
      </c>
      <c r="AA236">
        <v>0</v>
      </c>
      <c r="AB236">
        <v>0</v>
      </c>
      <c r="AC236">
        <v>0</v>
      </c>
      <c r="AD236">
        <v>1</v>
      </c>
      <c r="AE236">
        <v>0</v>
      </c>
      <c r="AF236" t="s">
        <v>183</v>
      </c>
      <c r="AG236">
        <v>61.800000000000004</v>
      </c>
      <c r="AH236">
        <v>2</v>
      </c>
      <c r="AI236">
        <v>76148560</v>
      </c>
      <c r="AJ236">
        <v>236</v>
      </c>
      <c r="AK236">
        <v>0</v>
      </c>
      <c r="AL236">
        <v>0</v>
      </c>
      <c r="AM236">
        <v>0</v>
      </c>
      <c r="AN236">
        <v>0</v>
      </c>
      <c r="AO236">
        <v>0</v>
      </c>
      <c r="AP236">
        <v>0</v>
      </c>
      <c r="AQ236">
        <v>0</v>
      </c>
      <c r="AR236">
        <v>0</v>
      </c>
    </row>
    <row r="237" spans="1:44" x14ac:dyDescent="0.2">
      <c r="A237">
        <f>ROW(Source!A108)</f>
        <v>108</v>
      </c>
      <c r="B237">
        <v>76148568</v>
      </c>
      <c r="C237">
        <v>76148555</v>
      </c>
      <c r="D237">
        <v>48965123</v>
      </c>
      <c r="E237">
        <v>1</v>
      </c>
      <c r="F237">
        <v>1</v>
      </c>
      <c r="G237">
        <v>1</v>
      </c>
      <c r="H237">
        <v>3</v>
      </c>
      <c r="I237" t="s">
        <v>756</v>
      </c>
      <c r="J237" t="s">
        <v>757</v>
      </c>
      <c r="K237" t="s">
        <v>758</v>
      </c>
      <c r="L237">
        <v>1354</v>
      </c>
      <c r="N237">
        <v>1010</v>
      </c>
      <c r="O237" t="s">
        <v>149</v>
      </c>
      <c r="P237" t="s">
        <v>149</v>
      </c>
      <c r="Q237">
        <v>1</v>
      </c>
      <c r="X237">
        <v>61.8</v>
      </c>
      <c r="Y237">
        <v>6.89</v>
      </c>
      <c r="Z237">
        <v>0</v>
      </c>
      <c r="AA237">
        <v>0</v>
      </c>
      <c r="AB237">
        <v>0</v>
      </c>
      <c r="AC237">
        <v>0</v>
      </c>
      <c r="AD237">
        <v>1</v>
      </c>
      <c r="AE237">
        <v>0</v>
      </c>
      <c r="AF237" t="s">
        <v>183</v>
      </c>
      <c r="AG237">
        <v>185.39999999999998</v>
      </c>
      <c r="AH237">
        <v>2</v>
      </c>
      <c r="AI237">
        <v>76148561</v>
      </c>
      <c r="AJ237">
        <v>237</v>
      </c>
      <c r="AK237">
        <v>0</v>
      </c>
      <c r="AL237">
        <v>0</v>
      </c>
      <c r="AM237">
        <v>0</v>
      </c>
      <c r="AN237">
        <v>0</v>
      </c>
      <c r="AO237">
        <v>0</v>
      </c>
      <c r="AP237">
        <v>0</v>
      </c>
      <c r="AQ237">
        <v>0</v>
      </c>
      <c r="AR237">
        <v>0</v>
      </c>
    </row>
    <row r="238" spans="1:44" x14ac:dyDescent="0.2">
      <c r="A238">
        <f>ROW(Source!A108)</f>
        <v>108</v>
      </c>
      <c r="B238">
        <v>76148569</v>
      </c>
      <c r="C238">
        <v>76148555</v>
      </c>
      <c r="D238">
        <v>48974791</v>
      </c>
      <c r="E238">
        <v>1</v>
      </c>
      <c r="F238">
        <v>1</v>
      </c>
      <c r="G238">
        <v>1</v>
      </c>
      <c r="H238">
        <v>3</v>
      </c>
      <c r="I238" t="s">
        <v>658</v>
      </c>
      <c r="J238" t="s">
        <v>659</v>
      </c>
      <c r="K238" t="s">
        <v>660</v>
      </c>
      <c r="L238">
        <v>1374</v>
      </c>
      <c r="N238">
        <v>1013</v>
      </c>
      <c r="O238" t="s">
        <v>661</v>
      </c>
      <c r="P238" t="s">
        <v>661</v>
      </c>
      <c r="Q238">
        <v>1</v>
      </c>
      <c r="X238">
        <v>64.650000000000006</v>
      </c>
      <c r="Y238">
        <v>1</v>
      </c>
      <c r="Z238">
        <v>0</v>
      </c>
      <c r="AA238">
        <v>0</v>
      </c>
      <c r="AB238">
        <v>0</v>
      </c>
      <c r="AC238">
        <v>0</v>
      </c>
      <c r="AD238">
        <v>1</v>
      </c>
      <c r="AE238">
        <v>0</v>
      </c>
      <c r="AF238" t="s">
        <v>183</v>
      </c>
      <c r="AG238">
        <v>193.95000000000002</v>
      </c>
      <c r="AH238">
        <v>2</v>
      </c>
      <c r="AI238">
        <v>76148562</v>
      </c>
      <c r="AJ238">
        <v>238</v>
      </c>
      <c r="AK238">
        <v>0</v>
      </c>
      <c r="AL238">
        <v>0</v>
      </c>
      <c r="AM238">
        <v>0</v>
      </c>
      <c r="AN238">
        <v>0</v>
      </c>
      <c r="AO238">
        <v>0</v>
      </c>
      <c r="AP238">
        <v>0</v>
      </c>
      <c r="AQ238">
        <v>0</v>
      </c>
      <c r="AR238">
        <v>0</v>
      </c>
    </row>
    <row r="239" spans="1:44" x14ac:dyDescent="0.2">
      <c r="A239">
        <f>ROW(Source!A109)</f>
        <v>109</v>
      </c>
      <c r="B239">
        <v>76148578</v>
      </c>
      <c r="C239">
        <v>76148570</v>
      </c>
      <c r="D239">
        <v>42475093</v>
      </c>
      <c r="E239">
        <v>1</v>
      </c>
      <c r="F239">
        <v>1</v>
      </c>
      <c r="G239">
        <v>1</v>
      </c>
      <c r="H239">
        <v>1</v>
      </c>
      <c r="I239" t="s">
        <v>752</v>
      </c>
      <c r="J239" t="s">
        <v>3</v>
      </c>
      <c r="K239" t="s">
        <v>663</v>
      </c>
      <c r="L239">
        <v>1369</v>
      </c>
      <c r="N239">
        <v>1013</v>
      </c>
      <c r="O239" t="s">
        <v>623</v>
      </c>
      <c r="P239" t="s">
        <v>623</v>
      </c>
      <c r="Q239">
        <v>1</v>
      </c>
      <c r="X239">
        <v>336</v>
      </c>
      <c r="Y239">
        <v>0</v>
      </c>
      <c r="Z239">
        <v>0</v>
      </c>
      <c r="AA239">
        <v>0</v>
      </c>
      <c r="AB239">
        <v>11.06</v>
      </c>
      <c r="AC239">
        <v>0</v>
      </c>
      <c r="AD239">
        <v>1</v>
      </c>
      <c r="AE239">
        <v>1</v>
      </c>
      <c r="AF239" t="s">
        <v>191</v>
      </c>
      <c r="AG239">
        <v>1209.5999999999999</v>
      </c>
      <c r="AH239">
        <v>2</v>
      </c>
      <c r="AI239">
        <v>76148571</v>
      </c>
      <c r="AJ239">
        <v>239</v>
      </c>
      <c r="AK239">
        <v>0</v>
      </c>
      <c r="AL239">
        <v>0</v>
      </c>
      <c r="AM239">
        <v>0</v>
      </c>
      <c r="AN239">
        <v>0</v>
      </c>
      <c r="AO239">
        <v>0</v>
      </c>
      <c r="AP239">
        <v>0</v>
      </c>
      <c r="AQ239">
        <v>0</v>
      </c>
      <c r="AR239">
        <v>0</v>
      </c>
    </row>
    <row r="240" spans="1:44" x14ac:dyDescent="0.2">
      <c r="A240">
        <f>ROW(Source!A109)</f>
        <v>109</v>
      </c>
      <c r="B240">
        <v>76148579</v>
      </c>
      <c r="C240">
        <v>76148570</v>
      </c>
      <c r="D240">
        <v>121548</v>
      </c>
      <c r="E240">
        <v>1</v>
      </c>
      <c r="F240">
        <v>1</v>
      </c>
      <c r="G240">
        <v>1</v>
      </c>
      <c r="H240">
        <v>1</v>
      </c>
      <c r="I240" t="s">
        <v>30</v>
      </c>
      <c r="J240" t="s">
        <v>3</v>
      </c>
      <c r="K240" t="s">
        <v>628</v>
      </c>
      <c r="L240">
        <v>608254</v>
      </c>
      <c r="N240">
        <v>1013</v>
      </c>
      <c r="O240" t="s">
        <v>629</v>
      </c>
      <c r="P240" t="s">
        <v>629</v>
      </c>
      <c r="Q240">
        <v>1</v>
      </c>
      <c r="X240">
        <v>135.63999999999999</v>
      </c>
      <c r="Y240">
        <v>0</v>
      </c>
      <c r="Z240">
        <v>0</v>
      </c>
      <c r="AA240">
        <v>0</v>
      </c>
      <c r="AB240">
        <v>0</v>
      </c>
      <c r="AC240">
        <v>0</v>
      </c>
      <c r="AD240">
        <v>1</v>
      </c>
      <c r="AE240">
        <v>2</v>
      </c>
      <c r="AF240" t="s">
        <v>191</v>
      </c>
      <c r="AG240">
        <v>488.30399999999992</v>
      </c>
      <c r="AH240">
        <v>2</v>
      </c>
      <c r="AI240">
        <v>76148572</v>
      </c>
      <c r="AJ240">
        <v>240</v>
      </c>
      <c r="AK240">
        <v>0</v>
      </c>
      <c r="AL240">
        <v>0</v>
      </c>
      <c r="AM240">
        <v>0</v>
      </c>
      <c r="AN240">
        <v>0</v>
      </c>
      <c r="AO240">
        <v>0</v>
      </c>
      <c r="AP240">
        <v>0</v>
      </c>
      <c r="AQ240">
        <v>0</v>
      </c>
      <c r="AR240">
        <v>0</v>
      </c>
    </row>
    <row r="241" spans="1:44" x14ac:dyDescent="0.2">
      <c r="A241">
        <f>ROW(Source!A109)</f>
        <v>109</v>
      </c>
      <c r="B241">
        <v>76148580</v>
      </c>
      <c r="C241">
        <v>76148570</v>
      </c>
      <c r="D241">
        <v>48976039</v>
      </c>
      <c r="E241">
        <v>1</v>
      </c>
      <c r="F241">
        <v>1</v>
      </c>
      <c r="G241">
        <v>1</v>
      </c>
      <c r="H241">
        <v>2</v>
      </c>
      <c r="I241" t="s">
        <v>691</v>
      </c>
      <c r="J241" t="s">
        <v>692</v>
      </c>
      <c r="K241" t="s">
        <v>693</v>
      </c>
      <c r="L241">
        <v>1368</v>
      </c>
      <c r="N241">
        <v>1011</v>
      </c>
      <c r="O241" t="s">
        <v>633</v>
      </c>
      <c r="P241" t="s">
        <v>633</v>
      </c>
      <c r="Q241">
        <v>1</v>
      </c>
      <c r="X241">
        <v>67.819999999999993</v>
      </c>
      <c r="Y241">
        <v>0</v>
      </c>
      <c r="Z241">
        <v>425.57</v>
      </c>
      <c r="AA241">
        <v>25.1</v>
      </c>
      <c r="AB241">
        <v>0</v>
      </c>
      <c r="AC241">
        <v>0</v>
      </c>
      <c r="AD241">
        <v>1</v>
      </c>
      <c r="AE241">
        <v>0</v>
      </c>
      <c r="AF241" t="s">
        <v>191</v>
      </c>
      <c r="AG241">
        <v>244.15199999999996</v>
      </c>
      <c r="AH241">
        <v>2</v>
      </c>
      <c r="AI241">
        <v>76148573</v>
      </c>
      <c r="AJ241">
        <v>241</v>
      </c>
      <c r="AK241">
        <v>0</v>
      </c>
      <c r="AL241">
        <v>0</v>
      </c>
      <c r="AM241">
        <v>0</v>
      </c>
      <c r="AN241">
        <v>0</v>
      </c>
      <c r="AO241">
        <v>0</v>
      </c>
      <c r="AP241">
        <v>0</v>
      </c>
      <c r="AQ241">
        <v>0</v>
      </c>
      <c r="AR241">
        <v>0</v>
      </c>
    </row>
    <row r="242" spans="1:44" x14ac:dyDescent="0.2">
      <c r="A242">
        <f>ROW(Source!A109)</f>
        <v>109</v>
      </c>
      <c r="B242">
        <v>76148581</v>
      </c>
      <c r="C242">
        <v>76148570</v>
      </c>
      <c r="D242">
        <v>48976112</v>
      </c>
      <c r="E242">
        <v>1</v>
      </c>
      <c r="F242">
        <v>1</v>
      </c>
      <c r="G242">
        <v>1</v>
      </c>
      <c r="H242">
        <v>2</v>
      </c>
      <c r="I242" t="s">
        <v>694</v>
      </c>
      <c r="J242" t="s">
        <v>695</v>
      </c>
      <c r="K242" t="s">
        <v>696</v>
      </c>
      <c r="L242">
        <v>1368</v>
      </c>
      <c r="N242">
        <v>1011</v>
      </c>
      <c r="O242" t="s">
        <v>633</v>
      </c>
      <c r="P242" t="s">
        <v>633</v>
      </c>
      <c r="Q242">
        <v>1</v>
      </c>
      <c r="X242">
        <v>4.1399999999999997</v>
      </c>
      <c r="Y242">
        <v>0</v>
      </c>
      <c r="Z242">
        <v>16.64</v>
      </c>
      <c r="AA242">
        <v>0</v>
      </c>
      <c r="AB242">
        <v>0</v>
      </c>
      <c r="AC242">
        <v>0</v>
      </c>
      <c r="AD242">
        <v>1</v>
      </c>
      <c r="AE242">
        <v>0</v>
      </c>
      <c r="AF242" t="s">
        <v>191</v>
      </c>
      <c r="AG242">
        <v>14.903999999999996</v>
      </c>
      <c r="AH242">
        <v>2</v>
      </c>
      <c r="AI242">
        <v>76148574</v>
      </c>
      <c r="AJ242">
        <v>242</v>
      </c>
      <c r="AK242">
        <v>0</v>
      </c>
      <c r="AL242">
        <v>0</v>
      </c>
      <c r="AM242">
        <v>0</v>
      </c>
      <c r="AN242">
        <v>0</v>
      </c>
      <c r="AO242">
        <v>0</v>
      </c>
      <c r="AP242">
        <v>0</v>
      </c>
      <c r="AQ242">
        <v>0</v>
      </c>
      <c r="AR242">
        <v>0</v>
      </c>
    </row>
    <row r="243" spans="1:44" x14ac:dyDescent="0.2">
      <c r="A243">
        <f>ROW(Source!A109)</f>
        <v>109</v>
      </c>
      <c r="B243">
        <v>76148582</v>
      </c>
      <c r="C243">
        <v>76148570</v>
      </c>
      <c r="D243">
        <v>48914824</v>
      </c>
      <c r="E243">
        <v>1</v>
      </c>
      <c r="F243">
        <v>1</v>
      </c>
      <c r="G243">
        <v>1</v>
      </c>
      <c r="H243">
        <v>3</v>
      </c>
      <c r="I243" t="s">
        <v>753</v>
      </c>
      <c r="J243" t="s">
        <v>754</v>
      </c>
      <c r="K243" t="s">
        <v>755</v>
      </c>
      <c r="L243">
        <v>1354</v>
      </c>
      <c r="N243">
        <v>1010</v>
      </c>
      <c r="O243" t="s">
        <v>149</v>
      </c>
      <c r="P243" t="s">
        <v>149</v>
      </c>
      <c r="Q243">
        <v>1</v>
      </c>
      <c r="X243">
        <v>20.6</v>
      </c>
      <c r="Y243">
        <v>143.94</v>
      </c>
      <c r="Z243">
        <v>0</v>
      </c>
      <c r="AA243">
        <v>0</v>
      </c>
      <c r="AB243">
        <v>0</v>
      </c>
      <c r="AC243">
        <v>0</v>
      </c>
      <c r="AD243">
        <v>1</v>
      </c>
      <c r="AE243">
        <v>0</v>
      </c>
      <c r="AF243" t="s">
        <v>183</v>
      </c>
      <c r="AG243">
        <v>61.800000000000004</v>
      </c>
      <c r="AH243">
        <v>2</v>
      </c>
      <c r="AI243">
        <v>76148575</v>
      </c>
      <c r="AJ243">
        <v>243</v>
      </c>
      <c r="AK243">
        <v>0</v>
      </c>
      <c r="AL243">
        <v>0</v>
      </c>
      <c r="AM243">
        <v>0</v>
      </c>
      <c r="AN243">
        <v>0</v>
      </c>
      <c r="AO243">
        <v>0</v>
      </c>
      <c r="AP243">
        <v>0</v>
      </c>
      <c r="AQ243">
        <v>0</v>
      </c>
      <c r="AR243">
        <v>0</v>
      </c>
    </row>
    <row r="244" spans="1:44" x14ac:dyDescent="0.2">
      <c r="A244">
        <f>ROW(Source!A109)</f>
        <v>109</v>
      </c>
      <c r="B244">
        <v>76148583</v>
      </c>
      <c r="C244">
        <v>76148570</v>
      </c>
      <c r="D244">
        <v>48965123</v>
      </c>
      <c r="E244">
        <v>1</v>
      </c>
      <c r="F244">
        <v>1</v>
      </c>
      <c r="G244">
        <v>1</v>
      </c>
      <c r="H244">
        <v>3</v>
      </c>
      <c r="I244" t="s">
        <v>756</v>
      </c>
      <c r="J244" t="s">
        <v>757</v>
      </c>
      <c r="K244" t="s">
        <v>758</v>
      </c>
      <c r="L244">
        <v>1354</v>
      </c>
      <c r="N244">
        <v>1010</v>
      </c>
      <c r="O244" t="s">
        <v>149</v>
      </c>
      <c r="P244" t="s">
        <v>149</v>
      </c>
      <c r="Q244">
        <v>1</v>
      </c>
      <c r="X244">
        <v>61.8</v>
      </c>
      <c r="Y244">
        <v>6.89</v>
      </c>
      <c r="Z244">
        <v>0</v>
      </c>
      <c r="AA244">
        <v>0</v>
      </c>
      <c r="AB244">
        <v>0</v>
      </c>
      <c r="AC244">
        <v>0</v>
      </c>
      <c r="AD244">
        <v>1</v>
      </c>
      <c r="AE244">
        <v>0</v>
      </c>
      <c r="AF244" t="s">
        <v>183</v>
      </c>
      <c r="AG244">
        <v>185.39999999999998</v>
      </c>
      <c r="AH244">
        <v>2</v>
      </c>
      <c r="AI244">
        <v>76148576</v>
      </c>
      <c r="AJ244">
        <v>244</v>
      </c>
      <c r="AK244">
        <v>0</v>
      </c>
      <c r="AL244">
        <v>0</v>
      </c>
      <c r="AM244">
        <v>0</v>
      </c>
      <c r="AN244">
        <v>0</v>
      </c>
      <c r="AO244">
        <v>0</v>
      </c>
      <c r="AP244">
        <v>0</v>
      </c>
      <c r="AQ244">
        <v>0</v>
      </c>
      <c r="AR244">
        <v>0</v>
      </c>
    </row>
    <row r="245" spans="1:44" x14ac:dyDescent="0.2">
      <c r="A245">
        <f>ROW(Source!A109)</f>
        <v>109</v>
      </c>
      <c r="B245">
        <v>76148584</v>
      </c>
      <c r="C245">
        <v>76148570</v>
      </c>
      <c r="D245">
        <v>48974791</v>
      </c>
      <c r="E245">
        <v>1</v>
      </c>
      <c r="F245">
        <v>1</v>
      </c>
      <c r="G245">
        <v>1</v>
      </c>
      <c r="H245">
        <v>3</v>
      </c>
      <c r="I245" t="s">
        <v>658</v>
      </c>
      <c r="J245" t="s">
        <v>659</v>
      </c>
      <c r="K245" t="s">
        <v>660</v>
      </c>
      <c r="L245">
        <v>1374</v>
      </c>
      <c r="N245">
        <v>1013</v>
      </c>
      <c r="O245" t="s">
        <v>661</v>
      </c>
      <c r="P245" t="s">
        <v>661</v>
      </c>
      <c r="Q245">
        <v>1</v>
      </c>
      <c r="X245">
        <v>64.650000000000006</v>
      </c>
      <c r="Y245">
        <v>1</v>
      </c>
      <c r="Z245">
        <v>0</v>
      </c>
      <c r="AA245">
        <v>0</v>
      </c>
      <c r="AB245">
        <v>0</v>
      </c>
      <c r="AC245">
        <v>0</v>
      </c>
      <c r="AD245">
        <v>1</v>
      </c>
      <c r="AE245">
        <v>0</v>
      </c>
      <c r="AF245" t="s">
        <v>183</v>
      </c>
      <c r="AG245">
        <v>193.95000000000002</v>
      </c>
      <c r="AH245">
        <v>2</v>
      </c>
      <c r="AI245">
        <v>76148577</v>
      </c>
      <c r="AJ245">
        <v>245</v>
      </c>
      <c r="AK245">
        <v>0</v>
      </c>
      <c r="AL245">
        <v>0</v>
      </c>
      <c r="AM245">
        <v>0</v>
      </c>
      <c r="AN245">
        <v>0</v>
      </c>
      <c r="AO245">
        <v>0</v>
      </c>
      <c r="AP245">
        <v>0</v>
      </c>
      <c r="AQ245">
        <v>0</v>
      </c>
      <c r="AR245">
        <v>0</v>
      </c>
    </row>
    <row r="246" spans="1:44" x14ac:dyDescent="0.2">
      <c r="A246">
        <f>ROW(Source!A110)</f>
        <v>110</v>
      </c>
      <c r="B246">
        <v>76148578</v>
      </c>
      <c r="C246">
        <v>76148570</v>
      </c>
      <c r="D246">
        <v>42475093</v>
      </c>
      <c r="E246">
        <v>1</v>
      </c>
      <c r="F246">
        <v>1</v>
      </c>
      <c r="G246">
        <v>1</v>
      </c>
      <c r="H246">
        <v>1</v>
      </c>
      <c r="I246" t="s">
        <v>752</v>
      </c>
      <c r="J246" t="s">
        <v>3</v>
      </c>
      <c r="K246" t="s">
        <v>663</v>
      </c>
      <c r="L246">
        <v>1369</v>
      </c>
      <c r="N246">
        <v>1013</v>
      </c>
      <c r="O246" t="s">
        <v>623</v>
      </c>
      <c r="P246" t="s">
        <v>623</v>
      </c>
      <c r="Q246">
        <v>1</v>
      </c>
      <c r="X246">
        <v>336</v>
      </c>
      <c r="Y246">
        <v>0</v>
      </c>
      <c r="Z246">
        <v>0</v>
      </c>
      <c r="AA246">
        <v>0</v>
      </c>
      <c r="AB246">
        <v>11.06</v>
      </c>
      <c r="AC246">
        <v>0</v>
      </c>
      <c r="AD246">
        <v>1</v>
      </c>
      <c r="AE246">
        <v>1</v>
      </c>
      <c r="AF246" t="s">
        <v>191</v>
      </c>
      <c r="AG246">
        <v>1209.5999999999999</v>
      </c>
      <c r="AH246">
        <v>2</v>
      </c>
      <c r="AI246">
        <v>76148571</v>
      </c>
      <c r="AJ246">
        <v>246</v>
      </c>
      <c r="AK246">
        <v>0</v>
      </c>
      <c r="AL246">
        <v>0</v>
      </c>
      <c r="AM246">
        <v>0</v>
      </c>
      <c r="AN246">
        <v>0</v>
      </c>
      <c r="AO246">
        <v>0</v>
      </c>
      <c r="AP246">
        <v>0</v>
      </c>
      <c r="AQ246">
        <v>0</v>
      </c>
      <c r="AR246">
        <v>0</v>
      </c>
    </row>
    <row r="247" spans="1:44" x14ac:dyDescent="0.2">
      <c r="A247">
        <f>ROW(Source!A110)</f>
        <v>110</v>
      </c>
      <c r="B247">
        <v>76148579</v>
      </c>
      <c r="C247">
        <v>76148570</v>
      </c>
      <c r="D247">
        <v>121548</v>
      </c>
      <c r="E247">
        <v>1</v>
      </c>
      <c r="F247">
        <v>1</v>
      </c>
      <c r="G247">
        <v>1</v>
      </c>
      <c r="H247">
        <v>1</v>
      </c>
      <c r="I247" t="s">
        <v>30</v>
      </c>
      <c r="J247" t="s">
        <v>3</v>
      </c>
      <c r="K247" t="s">
        <v>628</v>
      </c>
      <c r="L247">
        <v>608254</v>
      </c>
      <c r="N247">
        <v>1013</v>
      </c>
      <c r="O247" t="s">
        <v>629</v>
      </c>
      <c r="P247" t="s">
        <v>629</v>
      </c>
      <c r="Q247">
        <v>1</v>
      </c>
      <c r="X247">
        <v>135.63999999999999</v>
      </c>
      <c r="Y247">
        <v>0</v>
      </c>
      <c r="Z247">
        <v>0</v>
      </c>
      <c r="AA247">
        <v>0</v>
      </c>
      <c r="AB247">
        <v>0</v>
      </c>
      <c r="AC247">
        <v>0</v>
      </c>
      <c r="AD247">
        <v>1</v>
      </c>
      <c r="AE247">
        <v>2</v>
      </c>
      <c r="AF247" t="s">
        <v>191</v>
      </c>
      <c r="AG247">
        <v>488.30399999999992</v>
      </c>
      <c r="AH247">
        <v>2</v>
      </c>
      <c r="AI247">
        <v>76148572</v>
      </c>
      <c r="AJ247">
        <v>247</v>
      </c>
      <c r="AK247">
        <v>0</v>
      </c>
      <c r="AL247">
        <v>0</v>
      </c>
      <c r="AM247">
        <v>0</v>
      </c>
      <c r="AN247">
        <v>0</v>
      </c>
      <c r="AO247">
        <v>0</v>
      </c>
      <c r="AP247">
        <v>0</v>
      </c>
      <c r="AQ247">
        <v>0</v>
      </c>
      <c r="AR247">
        <v>0</v>
      </c>
    </row>
    <row r="248" spans="1:44" x14ac:dyDescent="0.2">
      <c r="A248">
        <f>ROW(Source!A110)</f>
        <v>110</v>
      </c>
      <c r="B248">
        <v>76148580</v>
      </c>
      <c r="C248">
        <v>76148570</v>
      </c>
      <c r="D248">
        <v>48976039</v>
      </c>
      <c r="E248">
        <v>1</v>
      </c>
      <c r="F248">
        <v>1</v>
      </c>
      <c r="G248">
        <v>1</v>
      </c>
      <c r="H248">
        <v>2</v>
      </c>
      <c r="I248" t="s">
        <v>691</v>
      </c>
      <c r="J248" t="s">
        <v>692</v>
      </c>
      <c r="K248" t="s">
        <v>693</v>
      </c>
      <c r="L248">
        <v>1368</v>
      </c>
      <c r="N248">
        <v>1011</v>
      </c>
      <c r="O248" t="s">
        <v>633</v>
      </c>
      <c r="P248" t="s">
        <v>633</v>
      </c>
      <c r="Q248">
        <v>1</v>
      </c>
      <c r="X248">
        <v>67.819999999999993</v>
      </c>
      <c r="Y248">
        <v>0</v>
      </c>
      <c r="Z248">
        <v>425.57</v>
      </c>
      <c r="AA248">
        <v>25.1</v>
      </c>
      <c r="AB248">
        <v>0</v>
      </c>
      <c r="AC248">
        <v>0</v>
      </c>
      <c r="AD248">
        <v>1</v>
      </c>
      <c r="AE248">
        <v>0</v>
      </c>
      <c r="AF248" t="s">
        <v>191</v>
      </c>
      <c r="AG248">
        <v>244.15199999999996</v>
      </c>
      <c r="AH248">
        <v>2</v>
      </c>
      <c r="AI248">
        <v>76148573</v>
      </c>
      <c r="AJ248">
        <v>248</v>
      </c>
      <c r="AK248">
        <v>0</v>
      </c>
      <c r="AL248">
        <v>0</v>
      </c>
      <c r="AM248">
        <v>0</v>
      </c>
      <c r="AN248">
        <v>0</v>
      </c>
      <c r="AO248">
        <v>0</v>
      </c>
      <c r="AP248">
        <v>0</v>
      </c>
      <c r="AQ248">
        <v>0</v>
      </c>
      <c r="AR248">
        <v>0</v>
      </c>
    </row>
    <row r="249" spans="1:44" x14ac:dyDescent="0.2">
      <c r="A249">
        <f>ROW(Source!A110)</f>
        <v>110</v>
      </c>
      <c r="B249">
        <v>76148581</v>
      </c>
      <c r="C249">
        <v>76148570</v>
      </c>
      <c r="D249">
        <v>48976112</v>
      </c>
      <c r="E249">
        <v>1</v>
      </c>
      <c r="F249">
        <v>1</v>
      </c>
      <c r="G249">
        <v>1</v>
      </c>
      <c r="H249">
        <v>2</v>
      </c>
      <c r="I249" t="s">
        <v>694</v>
      </c>
      <c r="J249" t="s">
        <v>695</v>
      </c>
      <c r="K249" t="s">
        <v>696</v>
      </c>
      <c r="L249">
        <v>1368</v>
      </c>
      <c r="N249">
        <v>1011</v>
      </c>
      <c r="O249" t="s">
        <v>633</v>
      </c>
      <c r="P249" t="s">
        <v>633</v>
      </c>
      <c r="Q249">
        <v>1</v>
      </c>
      <c r="X249">
        <v>4.1399999999999997</v>
      </c>
      <c r="Y249">
        <v>0</v>
      </c>
      <c r="Z249">
        <v>16.64</v>
      </c>
      <c r="AA249">
        <v>0</v>
      </c>
      <c r="AB249">
        <v>0</v>
      </c>
      <c r="AC249">
        <v>0</v>
      </c>
      <c r="AD249">
        <v>1</v>
      </c>
      <c r="AE249">
        <v>0</v>
      </c>
      <c r="AF249" t="s">
        <v>191</v>
      </c>
      <c r="AG249">
        <v>14.903999999999996</v>
      </c>
      <c r="AH249">
        <v>2</v>
      </c>
      <c r="AI249">
        <v>76148574</v>
      </c>
      <c r="AJ249">
        <v>249</v>
      </c>
      <c r="AK249">
        <v>0</v>
      </c>
      <c r="AL249">
        <v>0</v>
      </c>
      <c r="AM249">
        <v>0</v>
      </c>
      <c r="AN249">
        <v>0</v>
      </c>
      <c r="AO249">
        <v>0</v>
      </c>
      <c r="AP249">
        <v>0</v>
      </c>
      <c r="AQ249">
        <v>0</v>
      </c>
      <c r="AR249">
        <v>0</v>
      </c>
    </row>
    <row r="250" spans="1:44" x14ac:dyDescent="0.2">
      <c r="A250">
        <f>ROW(Source!A110)</f>
        <v>110</v>
      </c>
      <c r="B250">
        <v>76148582</v>
      </c>
      <c r="C250">
        <v>76148570</v>
      </c>
      <c r="D250">
        <v>48914824</v>
      </c>
      <c r="E250">
        <v>1</v>
      </c>
      <c r="F250">
        <v>1</v>
      </c>
      <c r="G250">
        <v>1</v>
      </c>
      <c r="H250">
        <v>3</v>
      </c>
      <c r="I250" t="s">
        <v>753</v>
      </c>
      <c r="J250" t="s">
        <v>754</v>
      </c>
      <c r="K250" t="s">
        <v>755</v>
      </c>
      <c r="L250">
        <v>1354</v>
      </c>
      <c r="N250">
        <v>1010</v>
      </c>
      <c r="O250" t="s">
        <v>149</v>
      </c>
      <c r="P250" t="s">
        <v>149</v>
      </c>
      <c r="Q250">
        <v>1</v>
      </c>
      <c r="X250">
        <v>20.6</v>
      </c>
      <c r="Y250">
        <v>143.94</v>
      </c>
      <c r="Z250">
        <v>0</v>
      </c>
      <c r="AA250">
        <v>0</v>
      </c>
      <c r="AB250">
        <v>0</v>
      </c>
      <c r="AC250">
        <v>0</v>
      </c>
      <c r="AD250">
        <v>1</v>
      </c>
      <c r="AE250">
        <v>0</v>
      </c>
      <c r="AF250" t="s">
        <v>183</v>
      </c>
      <c r="AG250">
        <v>61.800000000000004</v>
      </c>
      <c r="AH250">
        <v>2</v>
      </c>
      <c r="AI250">
        <v>76148575</v>
      </c>
      <c r="AJ250">
        <v>250</v>
      </c>
      <c r="AK250">
        <v>0</v>
      </c>
      <c r="AL250">
        <v>0</v>
      </c>
      <c r="AM250">
        <v>0</v>
      </c>
      <c r="AN250">
        <v>0</v>
      </c>
      <c r="AO250">
        <v>0</v>
      </c>
      <c r="AP250">
        <v>0</v>
      </c>
      <c r="AQ250">
        <v>0</v>
      </c>
      <c r="AR250">
        <v>0</v>
      </c>
    </row>
    <row r="251" spans="1:44" x14ac:dyDescent="0.2">
      <c r="A251">
        <f>ROW(Source!A110)</f>
        <v>110</v>
      </c>
      <c r="B251">
        <v>76148583</v>
      </c>
      <c r="C251">
        <v>76148570</v>
      </c>
      <c r="D251">
        <v>48965123</v>
      </c>
      <c r="E251">
        <v>1</v>
      </c>
      <c r="F251">
        <v>1</v>
      </c>
      <c r="G251">
        <v>1</v>
      </c>
      <c r="H251">
        <v>3</v>
      </c>
      <c r="I251" t="s">
        <v>756</v>
      </c>
      <c r="J251" t="s">
        <v>757</v>
      </c>
      <c r="K251" t="s">
        <v>758</v>
      </c>
      <c r="L251">
        <v>1354</v>
      </c>
      <c r="N251">
        <v>1010</v>
      </c>
      <c r="O251" t="s">
        <v>149</v>
      </c>
      <c r="P251" t="s">
        <v>149</v>
      </c>
      <c r="Q251">
        <v>1</v>
      </c>
      <c r="X251">
        <v>61.8</v>
      </c>
      <c r="Y251">
        <v>6.89</v>
      </c>
      <c r="Z251">
        <v>0</v>
      </c>
      <c r="AA251">
        <v>0</v>
      </c>
      <c r="AB251">
        <v>0</v>
      </c>
      <c r="AC251">
        <v>0</v>
      </c>
      <c r="AD251">
        <v>1</v>
      </c>
      <c r="AE251">
        <v>0</v>
      </c>
      <c r="AF251" t="s">
        <v>183</v>
      </c>
      <c r="AG251">
        <v>185.39999999999998</v>
      </c>
      <c r="AH251">
        <v>2</v>
      </c>
      <c r="AI251">
        <v>76148576</v>
      </c>
      <c r="AJ251">
        <v>251</v>
      </c>
      <c r="AK251">
        <v>0</v>
      </c>
      <c r="AL251">
        <v>0</v>
      </c>
      <c r="AM251">
        <v>0</v>
      </c>
      <c r="AN251">
        <v>0</v>
      </c>
      <c r="AO251">
        <v>0</v>
      </c>
      <c r="AP251">
        <v>0</v>
      </c>
      <c r="AQ251">
        <v>0</v>
      </c>
      <c r="AR251">
        <v>0</v>
      </c>
    </row>
    <row r="252" spans="1:44" x14ac:dyDescent="0.2">
      <c r="A252">
        <f>ROW(Source!A110)</f>
        <v>110</v>
      </c>
      <c r="B252">
        <v>76148584</v>
      </c>
      <c r="C252">
        <v>76148570</v>
      </c>
      <c r="D252">
        <v>48974791</v>
      </c>
      <c r="E252">
        <v>1</v>
      </c>
      <c r="F252">
        <v>1</v>
      </c>
      <c r="G252">
        <v>1</v>
      </c>
      <c r="H252">
        <v>3</v>
      </c>
      <c r="I252" t="s">
        <v>658</v>
      </c>
      <c r="J252" t="s">
        <v>659</v>
      </c>
      <c r="K252" t="s">
        <v>660</v>
      </c>
      <c r="L252">
        <v>1374</v>
      </c>
      <c r="N252">
        <v>1013</v>
      </c>
      <c r="O252" t="s">
        <v>661</v>
      </c>
      <c r="P252" t="s">
        <v>661</v>
      </c>
      <c r="Q252">
        <v>1</v>
      </c>
      <c r="X252">
        <v>64.650000000000006</v>
      </c>
      <c r="Y252">
        <v>1</v>
      </c>
      <c r="Z252">
        <v>0</v>
      </c>
      <c r="AA252">
        <v>0</v>
      </c>
      <c r="AB252">
        <v>0</v>
      </c>
      <c r="AC252">
        <v>0</v>
      </c>
      <c r="AD252">
        <v>1</v>
      </c>
      <c r="AE252">
        <v>0</v>
      </c>
      <c r="AF252" t="s">
        <v>183</v>
      </c>
      <c r="AG252">
        <v>193.95000000000002</v>
      </c>
      <c r="AH252">
        <v>2</v>
      </c>
      <c r="AI252">
        <v>76148577</v>
      </c>
      <c r="AJ252">
        <v>252</v>
      </c>
      <c r="AK252">
        <v>0</v>
      </c>
      <c r="AL252">
        <v>0</v>
      </c>
      <c r="AM252">
        <v>0</v>
      </c>
      <c r="AN252">
        <v>0</v>
      </c>
      <c r="AO252">
        <v>0</v>
      </c>
      <c r="AP252">
        <v>0</v>
      </c>
      <c r="AQ252">
        <v>0</v>
      </c>
      <c r="AR252">
        <v>0</v>
      </c>
    </row>
    <row r="253" spans="1:44" x14ac:dyDescent="0.2">
      <c r="A253">
        <f>ROW(Source!A111)</f>
        <v>111</v>
      </c>
      <c r="B253">
        <v>76148593</v>
      </c>
      <c r="C253">
        <v>76148585</v>
      </c>
      <c r="D253">
        <v>42475093</v>
      </c>
      <c r="E253">
        <v>1</v>
      </c>
      <c r="F253">
        <v>1</v>
      </c>
      <c r="G253">
        <v>1</v>
      </c>
      <c r="H253">
        <v>1</v>
      </c>
      <c r="I253" t="s">
        <v>752</v>
      </c>
      <c r="J253" t="s">
        <v>3</v>
      </c>
      <c r="K253" t="s">
        <v>663</v>
      </c>
      <c r="L253">
        <v>1369</v>
      </c>
      <c r="N253">
        <v>1013</v>
      </c>
      <c r="O253" t="s">
        <v>623</v>
      </c>
      <c r="P253" t="s">
        <v>623</v>
      </c>
      <c r="Q253">
        <v>1</v>
      </c>
      <c r="X253">
        <v>336</v>
      </c>
      <c r="Y253">
        <v>0</v>
      </c>
      <c r="Z253">
        <v>0</v>
      </c>
      <c r="AA253">
        <v>0</v>
      </c>
      <c r="AB253">
        <v>11.06</v>
      </c>
      <c r="AC253">
        <v>0</v>
      </c>
      <c r="AD253">
        <v>1</v>
      </c>
      <c r="AE253">
        <v>1</v>
      </c>
      <c r="AF253" t="s">
        <v>194</v>
      </c>
      <c r="AG253">
        <v>1935.3600000000001</v>
      </c>
      <c r="AH253">
        <v>2</v>
      </c>
      <c r="AI253">
        <v>76148586</v>
      </c>
      <c r="AJ253">
        <v>253</v>
      </c>
      <c r="AK253">
        <v>0</v>
      </c>
      <c r="AL253">
        <v>0</v>
      </c>
      <c r="AM253">
        <v>0</v>
      </c>
      <c r="AN253">
        <v>0</v>
      </c>
      <c r="AO253">
        <v>0</v>
      </c>
      <c r="AP253">
        <v>0</v>
      </c>
      <c r="AQ253">
        <v>0</v>
      </c>
      <c r="AR253">
        <v>0</v>
      </c>
    </row>
    <row r="254" spans="1:44" x14ac:dyDescent="0.2">
      <c r="A254">
        <f>ROW(Source!A111)</f>
        <v>111</v>
      </c>
      <c r="B254">
        <v>76148594</v>
      </c>
      <c r="C254">
        <v>76148585</v>
      </c>
      <c r="D254">
        <v>121548</v>
      </c>
      <c r="E254">
        <v>1</v>
      </c>
      <c r="F254">
        <v>1</v>
      </c>
      <c r="G254">
        <v>1</v>
      </c>
      <c r="H254">
        <v>1</v>
      </c>
      <c r="I254" t="s">
        <v>30</v>
      </c>
      <c r="J254" t="s">
        <v>3</v>
      </c>
      <c r="K254" t="s">
        <v>628</v>
      </c>
      <c r="L254">
        <v>608254</v>
      </c>
      <c r="N254">
        <v>1013</v>
      </c>
      <c r="O254" t="s">
        <v>629</v>
      </c>
      <c r="P254" t="s">
        <v>629</v>
      </c>
      <c r="Q254">
        <v>1</v>
      </c>
      <c r="X254">
        <v>135.63999999999999</v>
      </c>
      <c r="Y254">
        <v>0</v>
      </c>
      <c r="Z254">
        <v>0</v>
      </c>
      <c r="AA254">
        <v>0</v>
      </c>
      <c r="AB254">
        <v>0</v>
      </c>
      <c r="AC254">
        <v>0</v>
      </c>
      <c r="AD254">
        <v>1</v>
      </c>
      <c r="AE254">
        <v>2</v>
      </c>
      <c r="AF254" t="s">
        <v>194</v>
      </c>
      <c r="AG254">
        <v>781.28639999999996</v>
      </c>
      <c r="AH254">
        <v>2</v>
      </c>
      <c r="AI254">
        <v>76148587</v>
      </c>
      <c r="AJ254">
        <v>254</v>
      </c>
      <c r="AK254">
        <v>0</v>
      </c>
      <c r="AL254">
        <v>0</v>
      </c>
      <c r="AM254">
        <v>0</v>
      </c>
      <c r="AN254">
        <v>0</v>
      </c>
      <c r="AO254">
        <v>0</v>
      </c>
      <c r="AP254">
        <v>0</v>
      </c>
      <c r="AQ254">
        <v>0</v>
      </c>
      <c r="AR254">
        <v>0</v>
      </c>
    </row>
    <row r="255" spans="1:44" x14ac:dyDescent="0.2">
      <c r="A255">
        <f>ROW(Source!A111)</f>
        <v>111</v>
      </c>
      <c r="B255">
        <v>76148595</v>
      </c>
      <c r="C255">
        <v>76148585</v>
      </c>
      <c r="D255">
        <v>48976039</v>
      </c>
      <c r="E255">
        <v>1</v>
      </c>
      <c r="F255">
        <v>1</v>
      </c>
      <c r="G255">
        <v>1</v>
      </c>
      <c r="H255">
        <v>2</v>
      </c>
      <c r="I255" t="s">
        <v>691</v>
      </c>
      <c r="J255" t="s">
        <v>692</v>
      </c>
      <c r="K255" t="s">
        <v>693</v>
      </c>
      <c r="L255">
        <v>1368</v>
      </c>
      <c r="N255">
        <v>1011</v>
      </c>
      <c r="O255" t="s">
        <v>633</v>
      </c>
      <c r="P255" t="s">
        <v>633</v>
      </c>
      <c r="Q255">
        <v>1</v>
      </c>
      <c r="X255">
        <v>67.819999999999993</v>
      </c>
      <c r="Y255">
        <v>0</v>
      </c>
      <c r="Z255">
        <v>425.57</v>
      </c>
      <c r="AA255">
        <v>25.1</v>
      </c>
      <c r="AB255">
        <v>0</v>
      </c>
      <c r="AC255">
        <v>0</v>
      </c>
      <c r="AD255">
        <v>1</v>
      </c>
      <c r="AE255">
        <v>0</v>
      </c>
      <c r="AF255" t="s">
        <v>194</v>
      </c>
      <c r="AG255">
        <v>390.64319999999998</v>
      </c>
      <c r="AH255">
        <v>2</v>
      </c>
      <c r="AI255">
        <v>76148588</v>
      </c>
      <c r="AJ255">
        <v>255</v>
      </c>
      <c r="AK255">
        <v>0</v>
      </c>
      <c r="AL255">
        <v>0</v>
      </c>
      <c r="AM255">
        <v>0</v>
      </c>
      <c r="AN255">
        <v>0</v>
      </c>
      <c r="AO255">
        <v>0</v>
      </c>
      <c r="AP255">
        <v>0</v>
      </c>
      <c r="AQ255">
        <v>0</v>
      </c>
      <c r="AR255">
        <v>0</v>
      </c>
    </row>
    <row r="256" spans="1:44" x14ac:dyDescent="0.2">
      <c r="A256">
        <f>ROW(Source!A111)</f>
        <v>111</v>
      </c>
      <c r="B256">
        <v>76148596</v>
      </c>
      <c r="C256">
        <v>76148585</v>
      </c>
      <c r="D256">
        <v>48976112</v>
      </c>
      <c r="E256">
        <v>1</v>
      </c>
      <c r="F256">
        <v>1</v>
      </c>
      <c r="G256">
        <v>1</v>
      </c>
      <c r="H256">
        <v>2</v>
      </c>
      <c r="I256" t="s">
        <v>694</v>
      </c>
      <c r="J256" t="s">
        <v>695</v>
      </c>
      <c r="K256" t="s">
        <v>696</v>
      </c>
      <c r="L256">
        <v>1368</v>
      </c>
      <c r="N256">
        <v>1011</v>
      </c>
      <c r="O256" t="s">
        <v>633</v>
      </c>
      <c r="P256" t="s">
        <v>633</v>
      </c>
      <c r="Q256">
        <v>1</v>
      </c>
      <c r="X256">
        <v>4.1399999999999997</v>
      </c>
      <c r="Y256">
        <v>0</v>
      </c>
      <c r="Z256">
        <v>16.64</v>
      </c>
      <c r="AA256">
        <v>0</v>
      </c>
      <c r="AB256">
        <v>0</v>
      </c>
      <c r="AC256">
        <v>0</v>
      </c>
      <c r="AD256">
        <v>1</v>
      </c>
      <c r="AE256">
        <v>0</v>
      </c>
      <c r="AF256" t="s">
        <v>194</v>
      </c>
      <c r="AG256">
        <v>23.846399999999996</v>
      </c>
      <c r="AH256">
        <v>2</v>
      </c>
      <c r="AI256">
        <v>76148589</v>
      </c>
      <c r="AJ256">
        <v>256</v>
      </c>
      <c r="AK256">
        <v>0</v>
      </c>
      <c r="AL256">
        <v>0</v>
      </c>
      <c r="AM256">
        <v>0</v>
      </c>
      <c r="AN256">
        <v>0</v>
      </c>
      <c r="AO256">
        <v>0</v>
      </c>
      <c r="AP256">
        <v>0</v>
      </c>
      <c r="AQ256">
        <v>0</v>
      </c>
      <c r="AR256">
        <v>0</v>
      </c>
    </row>
    <row r="257" spans="1:44" x14ac:dyDescent="0.2">
      <c r="A257">
        <f>ROW(Source!A111)</f>
        <v>111</v>
      </c>
      <c r="B257">
        <v>76148597</v>
      </c>
      <c r="C257">
        <v>76148585</v>
      </c>
      <c r="D257">
        <v>48914824</v>
      </c>
      <c r="E257">
        <v>1</v>
      </c>
      <c r="F257">
        <v>1</v>
      </c>
      <c r="G257">
        <v>1</v>
      </c>
      <c r="H257">
        <v>3</v>
      </c>
      <c r="I257" t="s">
        <v>753</v>
      </c>
      <c r="J257" t="s">
        <v>754</v>
      </c>
      <c r="K257" t="s">
        <v>755</v>
      </c>
      <c r="L257">
        <v>1354</v>
      </c>
      <c r="N257">
        <v>1010</v>
      </c>
      <c r="O257" t="s">
        <v>149</v>
      </c>
      <c r="P257" t="s">
        <v>149</v>
      </c>
      <c r="Q257">
        <v>1</v>
      </c>
      <c r="X257">
        <v>20.6</v>
      </c>
      <c r="Y257">
        <v>143.94</v>
      </c>
      <c r="Z257">
        <v>0</v>
      </c>
      <c r="AA257">
        <v>0</v>
      </c>
      <c r="AB257">
        <v>0</v>
      </c>
      <c r="AC257">
        <v>0</v>
      </c>
      <c r="AD257">
        <v>1</v>
      </c>
      <c r="AE257">
        <v>0</v>
      </c>
      <c r="AF257" t="s">
        <v>193</v>
      </c>
      <c r="AG257">
        <v>61.800000000000004</v>
      </c>
      <c r="AH257">
        <v>2</v>
      </c>
      <c r="AI257">
        <v>76148590</v>
      </c>
      <c r="AJ257">
        <v>257</v>
      </c>
      <c r="AK257">
        <v>0</v>
      </c>
      <c r="AL257">
        <v>0</v>
      </c>
      <c r="AM257">
        <v>0</v>
      </c>
      <c r="AN257">
        <v>0</v>
      </c>
      <c r="AO257">
        <v>0</v>
      </c>
      <c r="AP257">
        <v>0</v>
      </c>
      <c r="AQ257">
        <v>0</v>
      </c>
      <c r="AR257">
        <v>0</v>
      </c>
    </row>
    <row r="258" spans="1:44" x14ac:dyDescent="0.2">
      <c r="A258">
        <f>ROW(Source!A111)</f>
        <v>111</v>
      </c>
      <c r="B258">
        <v>76148598</v>
      </c>
      <c r="C258">
        <v>76148585</v>
      </c>
      <c r="D258">
        <v>48965123</v>
      </c>
      <c r="E258">
        <v>1</v>
      </c>
      <c r="F258">
        <v>1</v>
      </c>
      <c r="G258">
        <v>1</v>
      </c>
      <c r="H258">
        <v>3</v>
      </c>
      <c r="I258" t="s">
        <v>756</v>
      </c>
      <c r="J258" t="s">
        <v>757</v>
      </c>
      <c r="K258" t="s">
        <v>758</v>
      </c>
      <c r="L258">
        <v>1354</v>
      </c>
      <c r="N258">
        <v>1010</v>
      </c>
      <c r="O258" t="s">
        <v>149</v>
      </c>
      <c r="P258" t="s">
        <v>149</v>
      </c>
      <c r="Q258">
        <v>1</v>
      </c>
      <c r="X258">
        <v>61.8</v>
      </c>
      <c r="Y258">
        <v>6.89</v>
      </c>
      <c r="Z258">
        <v>0</v>
      </c>
      <c r="AA258">
        <v>0</v>
      </c>
      <c r="AB258">
        <v>0</v>
      </c>
      <c r="AC258">
        <v>0</v>
      </c>
      <c r="AD258">
        <v>1</v>
      </c>
      <c r="AE258">
        <v>0</v>
      </c>
      <c r="AF258" t="s">
        <v>193</v>
      </c>
      <c r="AG258">
        <v>185.39999999999998</v>
      </c>
      <c r="AH258">
        <v>2</v>
      </c>
      <c r="AI258">
        <v>76148591</v>
      </c>
      <c r="AJ258">
        <v>258</v>
      </c>
      <c r="AK258">
        <v>0</v>
      </c>
      <c r="AL258">
        <v>0</v>
      </c>
      <c r="AM258">
        <v>0</v>
      </c>
      <c r="AN258">
        <v>0</v>
      </c>
      <c r="AO258">
        <v>0</v>
      </c>
      <c r="AP258">
        <v>0</v>
      </c>
      <c r="AQ258">
        <v>0</v>
      </c>
      <c r="AR258">
        <v>0</v>
      </c>
    </row>
    <row r="259" spans="1:44" x14ac:dyDescent="0.2">
      <c r="A259">
        <f>ROW(Source!A111)</f>
        <v>111</v>
      </c>
      <c r="B259">
        <v>76148599</v>
      </c>
      <c r="C259">
        <v>76148585</v>
      </c>
      <c r="D259">
        <v>48974791</v>
      </c>
      <c r="E259">
        <v>1</v>
      </c>
      <c r="F259">
        <v>1</v>
      </c>
      <c r="G259">
        <v>1</v>
      </c>
      <c r="H259">
        <v>3</v>
      </c>
      <c r="I259" t="s">
        <v>658</v>
      </c>
      <c r="J259" t="s">
        <v>659</v>
      </c>
      <c r="K259" t="s">
        <v>660</v>
      </c>
      <c r="L259">
        <v>1374</v>
      </c>
      <c r="N259">
        <v>1013</v>
      </c>
      <c r="O259" t="s">
        <v>661</v>
      </c>
      <c r="P259" t="s">
        <v>661</v>
      </c>
      <c r="Q259">
        <v>1</v>
      </c>
      <c r="X259">
        <v>64.650000000000006</v>
      </c>
      <c r="Y259">
        <v>1</v>
      </c>
      <c r="Z259">
        <v>0</v>
      </c>
      <c r="AA259">
        <v>0</v>
      </c>
      <c r="AB259">
        <v>0</v>
      </c>
      <c r="AC259">
        <v>0</v>
      </c>
      <c r="AD259">
        <v>1</v>
      </c>
      <c r="AE259">
        <v>0</v>
      </c>
      <c r="AF259" t="s">
        <v>193</v>
      </c>
      <c r="AG259">
        <v>193.95000000000002</v>
      </c>
      <c r="AH259">
        <v>2</v>
      </c>
      <c r="AI259">
        <v>76148592</v>
      </c>
      <c r="AJ259">
        <v>259</v>
      </c>
      <c r="AK259">
        <v>0</v>
      </c>
      <c r="AL259">
        <v>0</v>
      </c>
      <c r="AM259">
        <v>0</v>
      </c>
      <c r="AN259">
        <v>0</v>
      </c>
      <c r="AO259">
        <v>0</v>
      </c>
      <c r="AP259">
        <v>0</v>
      </c>
      <c r="AQ259">
        <v>0</v>
      </c>
      <c r="AR259">
        <v>0</v>
      </c>
    </row>
    <row r="260" spans="1:44" x14ac:dyDescent="0.2">
      <c r="A260">
        <f>ROW(Source!A112)</f>
        <v>112</v>
      </c>
      <c r="B260">
        <v>76148593</v>
      </c>
      <c r="C260">
        <v>76148585</v>
      </c>
      <c r="D260">
        <v>42475093</v>
      </c>
      <c r="E260">
        <v>1</v>
      </c>
      <c r="F260">
        <v>1</v>
      </c>
      <c r="G260">
        <v>1</v>
      </c>
      <c r="H260">
        <v>1</v>
      </c>
      <c r="I260" t="s">
        <v>752</v>
      </c>
      <c r="J260" t="s">
        <v>3</v>
      </c>
      <c r="K260" t="s">
        <v>663</v>
      </c>
      <c r="L260">
        <v>1369</v>
      </c>
      <c r="N260">
        <v>1013</v>
      </c>
      <c r="O260" t="s">
        <v>623</v>
      </c>
      <c r="P260" t="s">
        <v>623</v>
      </c>
      <c r="Q260">
        <v>1</v>
      </c>
      <c r="X260">
        <v>336</v>
      </c>
      <c r="Y260">
        <v>0</v>
      </c>
      <c r="Z260">
        <v>0</v>
      </c>
      <c r="AA260">
        <v>0</v>
      </c>
      <c r="AB260">
        <v>11.06</v>
      </c>
      <c r="AC260">
        <v>0</v>
      </c>
      <c r="AD260">
        <v>1</v>
      </c>
      <c r="AE260">
        <v>1</v>
      </c>
      <c r="AF260" t="s">
        <v>194</v>
      </c>
      <c r="AG260">
        <v>1935.3600000000001</v>
      </c>
      <c r="AH260">
        <v>2</v>
      </c>
      <c r="AI260">
        <v>76148586</v>
      </c>
      <c r="AJ260">
        <v>260</v>
      </c>
      <c r="AK260">
        <v>0</v>
      </c>
      <c r="AL260">
        <v>0</v>
      </c>
      <c r="AM260">
        <v>0</v>
      </c>
      <c r="AN260">
        <v>0</v>
      </c>
      <c r="AO260">
        <v>0</v>
      </c>
      <c r="AP260">
        <v>0</v>
      </c>
      <c r="AQ260">
        <v>0</v>
      </c>
      <c r="AR260">
        <v>0</v>
      </c>
    </row>
    <row r="261" spans="1:44" x14ac:dyDescent="0.2">
      <c r="A261">
        <f>ROW(Source!A112)</f>
        <v>112</v>
      </c>
      <c r="B261">
        <v>76148594</v>
      </c>
      <c r="C261">
        <v>76148585</v>
      </c>
      <c r="D261">
        <v>121548</v>
      </c>
      <c r="E261">
        <v>1</v>
      </c>
      <c r="F261">
        <v>1</v>
      </c>
      <c r="G261">
        <v>1</v>
      </c>
      <c r="H261">
        <v>1</v>
      </c>
      <c r="I261" t="s">
        <v>30</v>
      </c>
      <c r="J261" t="s">
        <v>3</v>
      </c>
      <c r="K261" t="s">
        <v>628</v>
      </c>
      <c r="L261">
        <v>608254</v>
      </c>
      <c r="N261">
        <v>1013</v>
      </c>
      <c r="O261" t="s">
        <v>629</v>
      </c>
      <c r="P261" t="s">
        <v>629</v>
      </c>
      <c r="Q261">
        <v>1</v>
      </c>
      <c r="X261">
        <v>135.63999999999999</v>
      </c>
      <c r="Y261">
        <v>0</v>
      </c>
      <c r="Z261">
        <v>0</v>
      </c>
      <c r="AA261">
        <v>0</v>
      </c>
      <c r="AB261">
        <v>0</v>
      </c>
      <c r="AC261">
        <v>0</v>
      </c>
      <c r="AD261">
        <v>1</v>
      </c>
      <c r="AE261">
        <v>2</v>
      </c>
      <c r="AF261" t="s">
        <v>194</v>
      </c>
      <c r="AG261">
        <v>781.28639999999996</v>
      </c>
      <c r="AH261">
        <v>2</v>
      </c>
      <c r="AI261">
        <v>76148587</v>
      </c>
      <c r="AJ261">
        <v>261</v>
      </c>
      <c r="AK261">
        <v>0</v>
      </c>
      <c r="AL261">
        <v>0</v>
      </c>
      <c r="AM261">
        <v>0</v>
      </c>
      <c r="AN261">
        <v>0</v>
      </c>
      <c r="AO261">
        <v>0</v>
      </c>
      <c r="AP261">
        <v>0</v>
      </c>
      <c r="AQ261">
        <v>0</v>
      </c>
      <c r="AR261">
        <v>0</v>
      </c>
    </row>
    <row r="262" spans="1:44" x14ac:dyDescent="0.2">
      <c r="A262">
        <f>ROW(Source!A112)</f>
        <v>112</v>
      </c>
      <c r="B262">
        <v>76148595</v>
      </c>
      <c r="C262">
        <v>76148585</v>
      </c>
      <c r="D262">
        <v>48976039</v>
      </c>
      <c r="E262">
        <v>1</v>
      </c>
      <c r="F262">
        <v>1</v>
      </c>
      <c r="G262">
        <v>1</v>
      </c>
      <c r="H262">
        <v>2</v>
      </c>
      <c r="I262" t="s">
        <v>691</v>
      </c>
      <c r="J262" t="s">
        <v>692</v>
      </c>
      <c r="K262" t="s">
        <v>693</v>
      </c>
      <c r="L262">
        <v>1368</v>
      </c>
      <c r="N262">
        <v>1011</v>
      </c>
      <c r="O262" t="s">
        <v>633</v>
      </c>
      <c r="P262" t="s">
        <v>633</v>
      </c>
      <c r="Q262">
        <v>1</v>
      </c>
      <c r="X262">
        <v>67.819999999999993</v>
      </c>
      <c r="Y262">
        <v>0</v>
      </c>
      <c r="Z262">
        <v>425.57</v>
      </c>
      <c r="AA262">
        <v>25.1</v>
      </c>
      <c r="AB262">
        <v>0</v>
      </c>
      <c r="AC262">
        <v>0</v>
      </c>
      <c r="AD262">
        <v>1</v>
      </c>
      <c r="AE262">
        <v>0</v>
      </c>
      <c r="AF262" t="s">
        <v>194</v>
      </c>
      <c r="AG262">
        <v>390.64319999999998</v>
      </c>
      <c r="AH262">
        <v>2</v>
      </c>
      <c r="AI262">
        <v>76148588</v>
      </c>
      <c r="AJ262">
        <v>262</v>
      </c>
      <c r="AK262">
        <v>0</v>
      </c>
      <c r="AL262">
        <v>0</v>
      </c>
      <c r="AM262">
        <v>0</v>
      </c>
      <c r="AN262">
        <v>0</v>
      </c>
      <c r="AO262">
        <v>0</v>
      </c>
      <c r="AP262">
        <v>0</v>
      </c>
      <c r="AQ262">
        <v>0</v>
      </c>
      <c r="AR262">
        <v>0</v>
      </c>
    </row>
    <row r="263" spans="1:44" x14ac:dyDescent="0.2">
      <c r="A263">
        <f>ROW(Source!A112)</f>
        <v>112</v>
      </c>
      <c r="B263">
        <v>76148596</v>
      </c>
      <c r="C263">
        <v>76148585</v>
      </c>
      <c r="D263">
        <v>48976112</v>
      </c>
      <c r="E263">
        <v>1</v>
      </c>
      <c r="F263">
        <v>1</v>
      </c>
      <c r="G263">
        <v>1</v>
      </c>
      <c r="H263">
        <v>2</v>
      </c>
      <c r="I263" t="s">
        <v>694</v>
      </c>
      <c r="J263" t="s">
        <v>695</v>
      </c>
      <c r="K263" t="s">
        <v>696</v>
      </c>
      <c r="L263">
        <v>1368</v>
      </c>
      <c r="N263">
        <v>1011</v>
      </c>
      <c r="O263" t="s">
        <v>633</v>
      </c>
      <c r="P263" t="s">
        <v>633</v>
      </c>
      <c r="Q263">
        <v>1</v>
      </c>
      <c r="X263">
        <v>4.1399999999999997</v>
      </c>
      <c r="Y263">
        <v>0</v>
      </c>
      <c r="Z263">
        <v>16.64</v>
      </c>
      <c r="AA263">
        <v>0</v>
      </c>
      <c r="AB263">
        <v>0</v>
      </c>
      <c r="AC263">
        <v>0</v>
      </c>
      <c r="AD263">
        <v>1</v>
      </c>
      <c r="AE263">
        <v>0</v>
      </c>
      <c r="AF263" t="s">
        <v>194</v>
      </c>
      <c r="AG263">
        <v>23.846399999999996</v>
      </c>
      <c r="AH263">
        <v>2</v>
      </c>
      <c r="AI263">
        <v>76148589</v>
      </c>
      <c r="AJ263">
        <v>263</v>
      </c>
      <c r="AK263">
        <v>0</v>
      </c>
      <c r="AL263">
        <v>0</v>
      </c>
      <c r="AM263">
        <v>0</v>
      </c>
      <c r="AN263">
        <v>0</v>
      </c>
      <c r="AO263">
        <v>0</v>
      </c>
      <c r="AP263">
        <v>0</v>
      </c>
      <c r="AQ263">
        <v>0</v>
      </c>
      <c r="AR263">
        <v>0</v>
      </c>
    </row>
    <row r="264" spans="1:44" x14ac:dyDescent="0.2">
      <c r="A264">
        <f>ROW(Source!A112)</f>
        <v>112</v>
      </c>
      <c r="B264">
        <v>76148597</v>
      </c>
      <c r="C264">
        <v>76148585</v>
      </c>
      <c r="D264">
        <v>48914824</v>
      </c>
      <c r="E264">
        <v>1</v>
      </c>
      <c r="F264">
        <v>1</v>
      </c>
      <c r="G264">
        <v>1</v>
      </c>
      <c r="H264">
        <v>3</v>
      </c>
      <c r="I264" t="s">
        <v>753</v>
      </c>
      <c r="J264" t="s">
        <v>754</v>
      </c>
      <c r="K264" t="s">
        <v>755</v>
      </c>
      <c r="L264">
        <v>1354</v>
      </c>
      <c r="N264">
        <v>1010</v>
      </c>
      <c r="O264" t="s">
        <v>149</v>
      </c>
      <c r="P264" t="s">
        <v>149</v>
      </c>
      <c r="Q264">
        <v>1</v>
      </c>
      <c r="X264">
        <v>20.6</v>
      </c>
      <c r="Y264">
        <v>143.94</v>
      </c>
      <c r="Z264">
        <v>0</v>
      </c>
      <c r="AA264">
        <v>0</v>
      </c>
      <c r="AB264">
        <v>0</v>
      </c>
      <c r="AC264">
        <v>0</v>
      </c>
      <c r="AD264">
        <v>1</v>
      </c>
      <c r="AE264">
        <v>0</v>
      </c>
      <c r="AF264" t="s">
        <v>193</v>
      </c>
      <c r="AG264">
        <v>61.800000000000004</v>
      </c>
      <c r="AH264">
        <v>2</v>
      </c>
      <c r="AI264">
        <v>76148590</v>
      </c>
      <c r="AJ264">
        <v>264</v>
      </c>
      <c r="AK264">
        <v>0</v>
      </c>
      <c r="AL264">
        <v>0</v>
      </c>
      <c r="AM264">
        <v>0</v>
      </c>
      <c r="AN264">
        <v>0</v>
      </c>
      <c r="AO264">
        <v>0</v>
      </c>
      <c r="AP264">
        <v>0</v>
      </c>
      <c r="AQ264">
        <v>0</v>
      </c>
      <c r="AR264">
        <v>0</v>
      </c>
    </row>
    <row r="265" spans="1:44" x14ac:dyDescent="0.2">
      <c r="A265">
        <f>ROW(Source!A112)</f>
        <v>112</v>
      </c>
      <c r="B265">
        <v>76148598</v>
      </c>
      <c r="C265">
        <v>76148585</v>
      </c>
      <c r="D265">
        <v>48965123</v>
      </c>
      <c r="E265">
        <v>1</v>
      </c>
      <c r="F265">
        <v>1</v>
      </c>
      <c r="G265">
        <v>1</v>
      </c>
      <c r="H265">
        <v>3</v>
      </c>
      <c r="I265" t="s">
        <v>756</v>
      </c>
      <c r="J265" t="s">
        <v>757</v>
      </c>
      <c r="K265" t="s">
        <v>758</v>
      </c>
      <c r="L265">
        <v>1354</v>
      </c>
      <c r="N265">
        <v>1010</v>
      </c>
      <c r="O265" t="s">
        <v>149</v>
      </c>
      <c r="P265" t="s">
        <v>149</v>
      </c>
      <c r="Q265">
        <v>1</v>
      </c>
      <c r="X265">
        <v>61.8</v>
      </c>
      <c r="Y265">
        <v>6.89</v>
      </c>
      <c r="Z265">
        <v>0</v>
      </c>
      <c r="AA265">
        <v>0</v>
      </c>
      <c r="AB265">
        <v>0</v>
      </c>
      <c r="AC265">
        <v>0</v>
      </c>
      <c r="AD265">
        <v>1</v>
      </c>
      <c r="AE265">
        <v>0</v>
      </c>
      <c r="AF265" t="s">
        <v>193</v>
      </c>
      <c r="AG265">
        <v>185.39999999999998</v>
      </c>
      <c r="AH265">
        <v>2</v>
      </c>
      <c r="AI265">
        <v>76148591</v>
      </c>
      <c r="AJ265">
        <v>265</v>
      </c>
      <c r="AK265">
        <v>0</v>
      </c>
      <c r="AL265">
        <v>0</v>
      </c>
      <c r="AM265">
        <v>0</v>
      </c>
      <c r="AN265">
        <v>0</v>
      </c>
      <c r="AO265">
        <v>0</v>
      </c>
      <c r="AP265">
        <v>0</v>
      </c>
      <c r="AQ265">
        <v>0</v>
      </c>
      <c r="AR265">
        <v>0</v>
      </c>
    </row>
    <row r="266" spans="1:44" x14ac:dyDescent="0.2">
      <c r="A266">
        <f>ROW(Source!A112)</f>
        <v>112</v>
      </c>
      <c r="B266">
        <v>76148599</v>
      </c>
      <c r="C266">
        <v>76148585</v>
      </c>
      <c r="D266">
        <v>48974791</v>
      </c>
      <c r="E266">
        <v>1</v>
      </c>
      <c r="F266">
        <v>1</v>
      </c>
      <c r="G266">
        <v>1</v>
      </c>
      <c r="H266">
        <v>3</v>
      </c>
      <c r="I266" t="s">
        <v>658</v>
      </c>
      <c r="J266" t="s">
        <v>659</v>
      </c>
      <c r="K266" t="s">
        <v>660</v>
      </c>
      <c r="L266">
        <v>1374</v>
      </c>
      <c r="N266">
        <v>1013</v>
      </c>
      <c r="O266" t="s">
        <v>661</v>
      </c>
      <c r="P266" t="s">
        <v>661</v>
      </c>
      <c r="Q266">
        <v>1</v>
      </c>
      <c r="X266">
        <v>64.650000000000006</v>
      </c>
      <c r="Y266">
        <v>1</v>
      </c>
      <c r="Z266">
        <v>0</v>
      </c>
      <c r="AA266">
        <v>0</v>
      </c>
      <c r="AB266">
        <v>0</v>
      </c>
      <c r="AC266">
        <v>0</v>
      </c>
      <c r="AD266">
        <v>1</v>
      </c>
      <c r="AE266">
        <v>0</v>
      </c>
      <c r="AF266" t="s">
        <v>193</v>
      </c>
      <c r="AG266">
        <v>193.95000000000002</v>
      </c>
      <c r="AH266">
        <v>2</v>
      </c>
      <c r="AI266">
        <v>76148592</v>
      </c>
      <c r="AJ266">
        <v>266</v>
      </c>
      <c r="AK266">
        <v>0</v>
      </c>
      <c r="AL266">
        <v>0</v>
      </c>
      <c r="AM266">
        <v>0</v>
      </c>
      <c r="AN266">
        <v>0</v>
      </c>
      <c r="AO266">
        <v>0</v>
      </c>
      <c r="AP266">
        <v>0</v>
      </c>
      <c r="AQ266">
        <v>0</v>
      </c>
      <c r="AR266">
        <v>0</v>
      </c>
    </row>
    <row r="267" spans="1:44" x14ac:dyDescent="0.2">
      <c r="A267">
        <f>ROW(Source!A152)</f>
        <v>152</v>
      </c>
      <c r="B267">
        <v>76148607</v>
      </c>
      <c r="C267">
        <v>76148601</v>
      </c>
      <c r="D267">
        <v>42476369</v>
      </c>
      <c r="E267">
        <v>1</v>
      </c>
      <c r="F267">
        <v>1</v>
      </c>
      <c r="G267">
        <v>1</v>
      </c>
      <c r="H267">
        <v>1</v>
      </c>
      <c r="I267" t="s">
        <v>689</v>
      </c>
      <c r="J267" t="s">
        <v>3</v>
      </c>
      <c r="K267" t="s">
        <v>690</v>
      </c>
      <c r="L267">
        <v>1369</v>
      </c>
      <c r="N267">
        <v>1013</v>
      </c>
      <c r="O267" t="s">
        <v>623</v>
      </c>
      <c r="P267" t="s">
        <v>623</v>
      </c>
      <c r="Q267">
        <v>1</v>
      </c>
      <c r="X267">
        <v>3.82</v>
      </c>
      <c r="Y267">
        <v>0</v>
      </c>
      <c r="Z267">
        <v>0</v>
      </c>
      <c r="AA267">
        <v>0</v>
      </c>
      <c r="AB267">
        <v>11.39</v>
      </c>
      <c r="AC267">
        <v>0</v>
      </c>
      <c r="AD267">
        <v>1</v>
      </c>
      <c r="AE267">
        <v>1</v>
      </c>
      <c r="AF267" t="s">
        <v>75</v>
      </c>
      <c r="AG267">
        <v>7.3343999999999996</v>
      </c>
      <c r="AH267">
        <v>2</v>
      </c>
      <c r="AI267">
        <v>76148602</v>
      </c>
      <c r="AJ267">
        <v>267</v>
      </c>
      <c r="AK267">
        <v>0</v>
      </c>
      <c r="AL267">
        <v>0</v>
      </c>
      <c r="AM267">
        <v>0</v>
      </c>
      <c r="AN267">
        <v>0</v>
      </c>
      <c r="AO267">
        <v>0</v>
      </c>
      <c r="AP267">
        <v>0</v>
      </c>
      <c r="AQ267">
        <v>0</v>
      </c>
      <c r="AR267">
        <v>0</v>
      </c>
    </row>
    <row r="268" spans="1:44" x14ac:dyDescent="0.2">
      <c r="A268">
        <f>ROW(Source!A152)</f>
        <v>152</v>
      </c>
      <c r="B268">
        <v>76148608</v>
      </c>
      <c r="C268">
        <v>76148601</v>
      </c>
      <c r="D268">
        <v>121548</v>
      </c>
      <c r="E268">
        <v>1</v>
      </c>
      <c r="F268">
        <v>1</v>
      </c>
      <c r="G268">
        <v>1</v>
      </c>
      <c r="H268">
        <v>1</v>
      </c>
      <c r="I268" t="s">
        <v>30</v>
      </c>
      <c r="J268" t="s">
        <v>3</v>
      </c>
      <c r="K268" t="s">
        <v>628</v>
      </c>
      <c r="L268">
        <v>608254</v>
      </c>
      <c r="N268">
        <v>1013</v>
      </c>
      <c r="O268" t="s">
        <v>629</v>
      </c>
      <c r="P268" t="s">
        <v>629</v>
      </c>
      <c r="Q268">
        <v>1</v>
      </c>
      <c r="X268">
        <v>1.5</v>
      </c>
      <c r="Y268">
        <v>0</v>
      </c>
      <c r="Z268">
        <v>0</v>
      </c>
      <c r="AA268">
        <v>0</v>
      </c>
      <c r="AB268">
        <v>0</v>
      </c>
      <c r="AC268">
        <v>0</v>
      </c>
      <c r="AD268">
        <v>1</v>
      </c>
      <c r="AE268">
        <v>2</v>
      </c>
      <c r="AF268" t="s">
        <v>75</v>
      </c>
      <c r="AG268">
        <v>2.88</v>
      </c>
      <c r="AH268">
        <v>2</v>
      </c>
      <c r="AI268">
        <v>76148603</v>
      </c>
      <c r="AJ268">
        <v>268</v>
      </c>
      <c r="AK268">
        <v>0</v>
      </c>
      <c r="AL268">
        <v>0</v>
      </c>
      <c r="AM268">
        <v>0</v>
      </c>
      <c r="AN268">
        <v>0</v>
      </c>
      <c r="AO268">
        <v>0</v>
      </c>
      <c r="AP268">
        <v>0</v>
      </c>
      <c r="AQ268">
        <v>0</v>
      </c>
      <c r="AR268">
        <v>0</v>
      </c>
    </row>
    <row r="269" spans="1:44" x14ac:dyDescent="0.2">
      <c r="A269">
        <f>ROW(Source!A152)</f>
        <v>152</v>
      </c>
      <c r="B269">
        <v>76148609</v>
      </c>
      <c r="C269">
        <v>76148601</v>
      </c>
      <c r="D269">
        <v>48976039</v>
      </c>
      <c r="E269">
        <v>1</v>
      </c>
      <c r="F269">
        <v>1</v>
      </c>
      <c r="G269">
        <v>1</v>
      </c>
      <c r="H269">
        <v>2</v>
      </c>
      <c r="I269" t="s">
        <v>691</v>
      </c>
      <c r="J269" t="s">
        <v>692</v>
      </c>
      <c r="K269" t="s">
        <v>693</v>
      </c>
      <c r="L269">
        <v>1368</v>
      </c>
      <c r="N269">
        <v>1011</v>
      </c>
      <c r="O269" t="s">
        <v>633</v>
      </c>
      <c r="P269" t="s">
        <v>633</v>
      </c>
      <c r="Q269">
        <v>1</v>
      </c>
      <c r="X269">
        <v>0.75</v>
      </c>
      <c r="Y269">
        <v>0</v>
      </c>
      <c r="Z269">
        <v>425.57</v>
      </c>
      <c r="AA269">
        <v>25.1</v>
      </c>
      <c r="AB269">
        <v>0</v>
      </c>
      <c r="AC269">
        <v>0</v>
      </c>
      <c r="AD269">
        <v>1</v>
      </c>
      <c r="AE269">
        <v>0</v>
      </c>
      <c r="AF269" t="s">
        <v>75</v>
      </c>
      <c r="AG269">
        <v>1.44</v>
      </c>
      <c r="AH269">
        <v>2</v>
      </c>
      <c r="AI269">
        <v>76148604</v>
      </c>
      <c r="AJ269">
        <v>269</v>
      </c>
      <c r="AK269">
        <v>0</v>
      </c>
      <c r="AL269">
        <v>0</v>
      </c>
      <c r="AM269">
        <v>0</v>
      </c>
      <c r="AN269">
        <v>0</v>
      </c>
      <c r="AO269">
        <v>0</v>
      </c>
      <c r="AP269">
        <v>0</v>
      </c>
      <c r="AQ269">
        <v>0</v>
      </c>
      <c r="AR269">
        <v>0</v>
      </c>
    </row>
    <row r="270" spans="1:44" x14ac:dyDescent="0.2">
      <c r="A270">
        <f>ROW(Source!A152)</f>
        <v>152</v>
      </c>
      <c r="B270">
        <v>76148610</v>
      </c>
      <c r="C270">
        <v>76148601</v>
      </c>
      <c r="D270">
        <v>48976112</v>
      </c>
      <c r="E270">
        <v>1</v>
      </c>
      <c r="F270">
        <v>1</v>
      </c>
      <c r="G270">
        <v>1</v>
      </c>
      <c r="H270">
        <v>2</v>
      </c>
      <c r="I270" t="s">
        <v>694</v>
      </c>
      <c r="J270" t="s">
        <v>695</v>
      </c>
      <c r="K270" t="s">
        <v>696</v>
      </c>
      <c r="L270">
        <v>1368</v>
      </c>
      <c r="N270">
        <v>1011</v>
      </c>
      <c r="O270" t="s">
        <v>633</v>
      </c>
      <c r="P270" t="s">
        <v>633</v>
      </c>
      <c r="Q270">
        <v>1</v>
      </c>
      <c r="X270">
        <v>0.75</v>
      </c>
      <c r="Y270">
        <v>0</v>
      </c>
      <c r="Z270">
        <v>16.64</v>
      </c>
      <c r="AA270">
        <v>0</v>
      </c>
      <c r="AB270">
        <v>0</v>
      </c>
      <c r="AC270">
        <v>0</v>
      </c>
      <c r="AD270">
        <v>1</v>
      </c>
      <c r="AE270">
        <v>0</v>
      </c>
      <c r="AF270" t="s">
        <v>75</v>
      </c>
      <c r="AG270">
        <v>1.44</v>
      </c>
      <c r="AH270">
        <v>2</v>
      </c>
      <c r="AI270">
        <v>76148605</v>
      </c>
      <c r="AJ270">
        <v>270</v>
      </c>
      <c r="AK270">
        <v>0</v>
      </c>
      <c r="AL270">
        <v>0</v>
      </c>
      <c r="AM270">
        <v>0</v>
      </c>
      <c r="AN270">
        <v>0</v>
      </c>
      <c r="AO270">
        <v>0</v>
      </c>
      <c r="AP270">
        <v>0</v>
      </c>
      <c r="AQ270">
        <v>0</v>
      </c>
      <c r="AR270">
        <v>0</v>
      </c>
    </row>
    <row r="271" spans="1:44" x14ac:dyDescent="0.2">
      <c r="A271">
        <f>ROW(Source!A152)</f>
        <v>152</v>
      </c>
      <c r="B271">
        <v>76148611</v>
      </c>
      <c r="C271">
        <v>76148601</v>
      </c>
      <c r="D271">
        <v>48974791</v>
      </c>
      <c r="E271">
        <v>1</v>
      </c>
      <c r="F271">
        <v>1</v>
      </c>
      <c r="G271">
        <v>1</v>
      </c>
      <c r="H271">
        <v>3</v>
      </c>
      <c r="I271" t="s">
        <v>658</v>
      </c>
      <c r="J271" t="s">
        <v>659</v>
      </c>
      <c r="K271" t="s">
        <v>660</v>
      </c>
      <c r="L271">
        <v>1374</v>
      </c>
      <c r="N271">
        <v>1013</v>
      </c>
      <c r="O271" t="s">
        <v>661</v>
      </c>
      <c r="P271" t="s">
        <v>661</v>
      </c>
      <c r="Q271">
        <v>1</v>
      </c>
      <c r="X271">
        <v>0.79</v>
      </c>
      <c r="Y271">
        <v>1</v>
      </c>
      <c r="Z271">
        <v>0</v>
      </c>
      <c r="AA271">
        <v>0</v>
      </c>
      <c r="AB271">
        <v>0</v>
      </c>
      <c r="AC271">
        <v>0</v>
      </c>
      <c r="AD271">
        <v>1</v>
      </c>
      <c r="AE271">
        <v>0</v>
      </c>
      <c r="AF271" t="s">
        <v>3</v>
      </c>
      <c r="AG271">
        <v>0.79</v>
      </c>
      <c r="AH271">
        <v>2</v>
      </c>
      <c r="AI271">
        <v>76148606</v>
      </c>
      <c r="AJ271">
        <v>271</v>
      </c>
      <c r="AK271">
        <v>0</v>
      </c>
      <c r="AL271">
        <v>0</v>
      </c>
      <c r="AM271">
        <v>0</v>
      </c>
      <c r="AN271">
        <v>0</v>
      </c>
      <c r="AO271">
        <v>0</v>
      </c>
      <c r="AP271">
        <v>0</v>
      </c>
      <c r="AQ271">
        <v>0</v>
      </c>
      <c r="AR271">
        <v>0</v>
      </c>
    </row>
    <row r="272" spans="1:44" x14ac:dyDescent="0.2">
      <c r="A272">
        <f>ROW(Source!A153)</f>
        <v>153</v>
      </c>
      <c r="B272">
        <v>76148607</v>
      </c>
      <c r="C272">
        <v>76148601</v>
      </c>
      <c r="D272">
        <v>42476369</v>
      </c>
      <c r="E272">
        <v>1</v>
      </c>
      <c r="F272">
        <v>1</v>
      </c>
      <c r="G272">
        <v>1</v>
      </c>
      <c r="H272">
        <v>1</v>
      </c>
      <c r="I272" t="s">
        <v>689</v>
      </c>
      <c r="J272" t="s">
        <v>3</v>
      </c>
      <c r="K272" t="s">
        <v>690</v>
      </c>
      <c r="L272">
        <v>1369</v>
      </c>
      <c r="N272">
        <v>1013</v>
      </c>
      <c r="O272" t="s">
        <v>623</v>
      </c>
      <c r="P272" t="s">
        <v>623</v>
      </c>
      <c r="Q272">
        <v>1</v>
      </c>
      <c r="X272">
        <v>3.82</v>
      </c>
      <c r="Y272">
        <v>0</v>
      </c>
      <c r="Z272">
        <v>0</v>
      </c>
      <c r="AA272">
        <v>0</v>
      </c>
      <c r="AB272">
        <v>11.39</v>
      </c>
      <c r="AC272">
        <v>0</v>
      </c>
      <c r="AD272">
        <v>1</v>
      </c>
      <c r="AE272">
        <v>1</v>
      </c>
      <c r="AF272" t="s">
        <v>75</v>
      </c>
      <c r="AG272">
        <v>7.3343999999999996</v>
      </c>
      <c r="AH272">
        <v>2</v>
      </c>
      <c r="AI272">
        <v>76148602</v>
      </c>
      <c r="AJ272">
        <v>272</v>
      </c>
      <c r="AK272">
        <v>0</v>
      </c>
      <c r="AL272">
        <v>0</v>
      </c>
      <c r="AM272">
        <v>0</v>
      </c>
      <c r="AN272">
        <v>0</v>
      </c>
      <c r="AO272">
        <v>0</v>
      </c>
      <c r="AP272">
        <v>0</v>
      </c>
      <c r="AQ272">
        <v>0</v>
      </c>
      <c r="AR272">
        <v>0</v>
      </c>
    </row>
    <row r="273" spans="1:44" x14ac:dyDescent="0.2">
      <c r="A273">
        <f>ROW(Source!A153)</f>
        <v>153</v>
      </c>
      <c r="B273">
        <v>76148608</v>
      </c>
      <c r="C273">
        <v>76148601</v>
      </c>
      <c r="D273">
        <v>121548</v>
      </c>
      <c r="E273">
        <v>1</v>
      </c>
      <c r="F273">
        <v>1</v>
      </c>
      <c r="G273">
        <v>1</v>
      </c>
      <c r="H273">
        <v>1</v>
      </c>
      <c r="I273" t="s">
        <v>30</v>
      </c>
      <c r="J273" t="s">
        <v>3</v>
      </c>
      <c r="K273" t="s">
        <v>628</v>
      </c>
      <c r="L273">
        <v>608254</v>
      </c>
      <c r="N273">
        <v>1013</v>
      </c>
      <c r="O273" t="s">
        <v>629</v>
      </c>
      <c r="P273" t="s">
        <v>629</v>
      </c>
      <c r="Q273">
        <v>1</v>
      </c>
      <c r="X273">
        <v>1.5</v>
      </c>
      <c r="Y273">
        <v>0</v>
      </c>
      <c r="Z273">
        <v>0</v>
      </c>
      <c r="AA273">
        <v>0</v>
      </c>
      <c r="AB273">
        <v>0</v>
      </c>
      <c r="AC273">
        <v>0</v>
      </c>
      <c r="AD273">
        <v>1</v>
      </c>
      <c r="AE273">
        <v>2</v>
      </c>
      <c r="AF273" t="s">
        <v>75</v>
      </c>
      <c r="AG273">
        <v>2.88</v>
      </c>
      <c r="AH273">
        <v>2</v>
      </c>
      <c r="AI273">
        <v>76148603</v>
      </c>
      <c r="AJ273">
        <v>273</v>
      </c>
      <c r="AK273">
        <v>0</v>
      </c>
      <c r="AL273">
        <v>0</v>
      </c>
      <c r="AM273">
        <v>0</v>
      </c>
      <c r="AN273">
        <v>0</v>
      </c>
      <c r="AO273">
        <v>0</v>
      </c>
      <c r="AP273">
        <v>0</v>
      </c>
      <c r="AQ273">
        <v>0</v>
      </c>
      <c r="AR273">
        <v>0</v>
      </c>
    </row>
    <row r="274" spans="1:44" x14ac:dyDescent="0.2">
      <c r="A274">
        <f>ROW(Source!A153)</f>
        <v>153</v>
      </c>
      <c r="B274">
        <v>76148609</v>
      </c>
      <c r="C274">
        <v>76148601</v>
      </c>
      <c r="D274">
        <v>48976039</v>
      </c>
      <c r="E274">
        <v>1</v>
      </c>
      <c r="F274">
        <v>1</v>
      </c>
      <c r="G274">
        <v>1</v>
      </c>
      <c r="H274">
        <v>2</v>
      </c>
      <c r="I274" t="s">
        <v>691</v>
      </c>
      <c r="J274" t="s">
        <v>692</v>
      </c>
      <c r="K274" t="s">
        <v>693</v>
      </c>
      <c r="L274">
        <v>1368</v>
      </c>
      <c r="N274">
        <v>1011</v>
      </c>
      <c r="O274" t="s">
        <v>633</v>
      </c>
      <c r="P274" t="s">
        <v>633</v>
      </c>
      <c r="Q274">
        <v>1</v>
      </c>
      <c r="X274">
        <v>0.75</v>
      </c>
      <c r="Y274">
        <v>0</v>
      </c>
      <c r="Z274">
        <v>425.57</v>
      </c>
      <c r="AA274">
        <v>25.1</v>
      </c>
      <c r="AB274">
        <v>0</v>
      </c>
      <c r="AC274">
        <v>0</v>
      </c>
      <c r="AD274">
        <v>1</v>
      </c>
      <c r="AE274">
        <v>0</v>
      </c>
      <c r="AF274" t="s">
        <v>75</v>
      </c>
      <c r="AG274">
        <v>1.44</v>
      </c>
      <c r="AH274">
        <v>2</v>
      </c>
      <c r="AI274">
        <v>76148604</v>
      </c>
      <c r="AJ274">
        <v>274</v>
      </c>
      <c r="AK274">
        <v>0</v>
      </c>
      <c r="AL274">
        <v>0</v>
      </c>
      <c r="AM274">
        <v>0</v>
      </c>
      <c r="AN274">
        <v>0</v>
      </c>
      <c r="AO274">
        <v>0</v>
      </c>
      <c r="AP274">
        <v>0</v>
      </c>
      <c r="AQ274">
        <v>0</v>
      </c>
      <c r="AR274">
        <v>0</v>
      </c>
    </row>
    <row r="275" spans="1:44" x14ac:dyDescent="0.2">
      <c r="A275">
        <f>ROW(Source!A153)</f>
        <v>153</v>
      </c>
      <c r="B275">
        <v>76148610</v>
      </c>
      <c r="C275">
        <v>76148601</v>
      </c>
      <c r="D275">
        <v>48976112</v>
      </c>
      <c r="E275">
        <v>1</v>
      </c>
      <c r="F275">
        <v>1</v>
      </c>
      <c r="G275">
        <v>1</v>
      </c>
      <c r="H275">
        <v>2</v>
      </c>
      <c r="I275" t="s">
        <v>694</v>
      </c>
      <c r="J275" t="s">
        <v>695</v>
      </c>
      <c r="K275" t="s">
        <v>696</v>
      </c>
      <c r="L275">
        <v>1368</v>
      </c>
      <c r="N275">
        <v>1011</v>
      </c>
      <c r="O275" t="s">
        <v>633</v>
      </c>
      <c r="P275" t="s">
        <v>633</v>
      </c>
      <c r="Q275">
        <v>1</v>
      </c>
      <c r="X275">
        <v>0.75</v>
      </c>
      <c r="Y275">
        <v>0</v>
      </c>
      <c r="Z275">
        <v>16.64</v>
      </c>
      <c r="AA275">
        <v>0</v>
      </c>
      <c r="AB275">
        <v>0</v>
      </c>
      <c r="AC275">
        <v>0</v>
      </c>
      <c r="AD275">
        <v>1</v>
      </c>
      <c r="AE275">
        <v>0</v>
      </c>
      <c r="AF275" t="s">
        <v>75</v>
      </c>
      <c r="AG275">
        <v>1.44</v>
      </c>
      <c r="AH275">
        <v>2</v>
      </c>
      <c r="AI275">
        <v>76148605</v>
      </c>
      <c r="AJ275">
        <v>275</v>
      </c>
      <c r="AK275">
        <v>0</v>
      </c>
      <c r="AL275">
        <v>0</v>
      </c>
      <c r="AM275">
        <v>0</v>
      </c>
      <c r="AN275">
        <v>0</v>
      </c>
      <c r="AO275">
        <v>0</v>
      </c>
      <c r="AP275">
        <v>0</v>
      </c>
      <c r="AQ275">
        <v>0</v>
      </c>
      <c r="AR275">
        <v>0</v>
      </c>
    </row>
    <row r="276" spans="1:44" x14ac:dyDescent="0.2">
      <c r="A276">
        <f>ROW(Source!A153)</f>
        <v>153</v>
      </c>
      <c r="B276">
        <v>76148611</v>
      </c>
      <c r="C276">
        <v>76148601</v>
      </c>
      <c r="D276">
        <v>48974791</v>
      </c>
      <c r="E276">
        <v>1</v>
      </c>
      <c r="F276">
        <v>1</v>
      </c>
      <c r="G276">
        <v>1</v>
      </c>
      <c r="H276">
        <v>3</v>
      </c>
      <c r="I276" t="s">
        <v>658</v>
      </c>
      <c r="J276" t="s">
        <v>659</v>
      </c>
      <c r="K276" t="s">
        <v>660</v>
      </c>
      <c r="L276">
        <v>1374</v>
      </c>
      <c r="N276">
        <v>1013</v>
      </c>
      <c r="O276" t="s">
        <v>661</v>
      </c>
      <c r="P276" t="s">
        <v>661</v>
      </c>
      <c r="Q276">
        <v>1</v>
      </c>
      <c r="X276">
        <v>0.79</v>
      </c>
      <c r="Y276">
        <v>1</v>
      </c>
      <c r="Z276">
        <v>0</v>
      </c>
      <c r="AA276">
        <v>0</v>
      </c>
      <c r="AB276">
        <v>0</v>
      </c>
      <c r="AC276">
        <v>0</v>
      </c>
      <c r="AD276">
        <v>1</v>
      </c>
      <c r="AE276">
        <v>0</v>
      </c>
      <c r="AF276" t="s">
        <v>3</v>
      </c>
      <c r="AG276">
        <v>0.79</v>
      </c>
      <c r="AH276">
        <v>2</v>
      </c>
      <c r="AI276">
        <v>76148606</v>
      </c>
      <c r="AJ276">
        <v>276</v>
      </c>
      <c r="AK276">
        <v>0</v>
      </c>
      <c r="AL276">
        <v>0</v>
      </c>
      <c r="AM276">
        <v>0</v>
      </c>
      <c r="AN276">
        <v>0</v>
      </c>
      <c r="AO276">
        <v>0</v>
      </c>
      <c r="AP276">
        <v>0</v>
      </c>
      <c r="AQ276">
        <v>0</v>
      </c>
      <c r="AR276">
        <v>0</v>
      </c>
    </row>
    <row r="277" spans="1:44" x14ac:dyDescent="0.2">
      <c r="A277">
        <f>ROW(Source!A154)</f>
        <v>154</v>
      </c>
      <c r="B277">
        <v>76148621</v>
      </c>
      <c r="C277">
        <v>76148612</v>
      </c>
      <c r="D277">
        <v>42331139</v>
      </c>
      <c r="E277">
        <v>1</v>
      </c>
      <c r="F277">
        <v>1</v>
      </c>
      <c r="G277">
        <v>1</v>
      </c>
      <c r="H277">
        <v>1</v>
      </c>
      <c r="I277" t="s">
        <v>697</v>
      </c>
      <c r="J277" t="s">
        <v>3</v>
      </c>
      <c r="K277" t="s">
        <v>698</v>
      </c>
      <c r="L277">
        <v>1369</v>
      </c>
      <c r="N277">
        <v>1013</v>
      </c>
      <c r="O277" t="s">
        <v>623</v>
      </c>
      <c r="P277" t="s">
        <v>623</v>
      </c>
      <c r="Q277">
        <v>1</v>
      </c>
      <c r="X277">
        <v>0.86</v>
      </c>
      <c r="Y277">
        <v>0</v>
      </c>
      <c r="Z277">
        <v>0</v>
      </c>
      <c r="AA277">
        <v>0</v>
      </c>
      <c r="AB277">
        <v>9.92</v>
      </c>
      <c r="AC277">
        <v>0</v>
      </c>
      <c r="AD277">
        <v>1</v>
      </c>
      <c r="AE277">
        <v>1</v>
      </c>
      <c r="AF277" t="s">
        <v>144</v>
      </c>
      <c r="AG277">
        <v>1.1867999999999999</v>
      </c>
      <c r="AH277">
        <v>2</v>
      </c>
      <c r="AI277">
        <v>76148613</v>
      </c>
      <c r="AJ277">
        <v>277</v>
      </c>
      <c r="AK277">
        <v>0</v>
      </c>
      <c r="AL277">
        <v>0</v>
      </c>
      <c r="AM277">
        <v>0</v>
      </c>
      <c r="AN277">
        <v>0</v>
      </c>
      <c r="AO277">
        <v>0</v>
      </c>
      <c r="AP277">
        <v>0</v>
      </c>
      <c r="AQ277">
        <v>0</v>
      </c>
      <c r="AR277">
        <v>0</v>
      </c>
    </row>
    <row r="278" spans="1:44" x14ac:dyDescent="0.2">
      <c r="A278">
        <f>ROW(Source!A154)</f>
        <v>154</v>
      </c>
      <c r="B278">
        <v>76148622</v>
      </c>
      <c r="C278">
        <v>76148612</v>
      </c>
      <c r="D278">
        <v>121548</v>
      </c>
      <c r="E278">
        <v>1</v>
      </c>
      <c r="F278">
        <v>1</v>
      </c>
      <c r="G278">
        <v>1</v>
      </c>
      <c r="H278">
        <v>1</v>
      </c>
      <c r="I278" t="s">
        <v>30</v>
      </c>
      <c r="J278" t="s">
        <v>3</v>
      </c>
      <c r="K278" t="s">
        <v>628</v>
      </c>
      <c r="L278">
        <v>608254</v>
      </c>
      <c r="N278">
        <v>1013</v>
      </c>
      <c r="O278" t="s">
        <v>629</v>
      </c>
      <c r="P278" t="s">
        <v>629</v>
      </c>
      <c r="Q278">
        <v>1</v>
      </c>
      <c r="X278">
        <v>0.02</v>
      </c>
      <c r="Y278">
        <v>0</v>
      </c>
      <c r="Z278">
        <v>0</v>
      </c>
      <c r="AA278">
        <v>0</v>
      </c>
      <c r="AB278">
        <v>0</v>
      </c>
      <c r="AC278">
        <v>0</v>
      </c>
      <c r="AD278">
        <v>1</v>
      </c>
      <c r="AE278">
        <v>2</v>
      </c>
      <c r="AF278" t="s">
        <v>144</v>
      </c>
      <c r="AG278">
        <v>2.76E-2</v>
      </c>
      <c r="AH278">
        <v>2</v>
      </c>
      <c r="AI278">
        <v>76148614</v>
      </c>
      <c r="AJ278">
        <v>278</v>
      </c>
      <c r="AK278">
        <v>0</v>
      </c>
      <c r="AL278">
        <v>0</v>
      </c>
      <c r="AM278">
        <v>0</v>
      </c>
      <c r="AN278">
        <v>0</v>
      </c>
      <c r="AO278">
        <v>0</v>
      </c>
      <c r="AP278">
        <v>0</v>
      </c>
      <c r="AQ278">
        <v>0</v>
      </c>
      <c r="AR278">
        <v>0</v>
      </c>
    </row>
    <row r="279" spans="1:44" x14ac:dyDescent="0.2">
      <c r="A279">
        <f>ROW(Source!A154)</f>
        <v>154</v>
      </c>
      <c r="B279">
        <v>76148623</v>
      </c>
      <c r="C279">
        <v>76148612</v>
      </c>
      <c r="D279">
        <v>48975304</v>
      </c>
      <c r="E279">
        <v>1</v>
      </c>
      <c r="F279">
        <v>1</v>
      </c>
      <c r="G279">
        <v>1</v>
      </c>
      <c r="H279">
        <v>2</v>
      </c>
      <c r="I279" t="s">
        <v>664</v>
      </c>
      <c r="J279" t="s">
        <v>665</v>
      </c>
      <c r="K279" t="s">
        <v>666</v>
      </c>
      <c r="L279">
        <v>1368</v>
      </c>
      <c r="N279">
        <v>1011</v>
      </c>
      <c r="O279" t="s">
        <v>633</v>
      </c>
      <c r="P279" t="s">
        <v>633</v>
      </c>
      <c r="Q279">
        <v>1</v>
      </c>
      <c r="X279">
        <v>0.02</v>
      </c>
      <c r="Y279">
        <v>0</v>
      </c>
      <c r="Z279">
        <v>134.65</v>
      </c>
      <c r="AA279">
        <v>13.5</v>
      </c>
      <c r="AB279">
        <v>0</v>
      </c>
      <c r="AC279">
        <v>0</v>
      </c>
      <c r="AD279">
        <v>1</v>
      </c>
      <c r="AE279">
        <v>0</v>
      </c>
      <c r="AF279" t="s">
        <v>144</v>
      </c>
      <c r="AG279">
        <v>2.76E-2</v>
      </c>
      <c r="AH279">
        <v>2</v>
      </c>
      <c r="AI279">
        <v>76148615</v>
      </c>
      <c r="AJ279">
        <v>279</v>
      </c>
      <c r="AK279">
        <v>0</v>
      </c>
      <c r="AL279">
        <v>0</v>
      </c>
      <c r="AM279">
        <v>0</v>
      </c>
      <c r="AN279">
        <v>0</v>
      </c>
      <c r="AO279">
        <v>0</v>
      </c>
      <c r="AP279">
        <v>0</v>
      </c>
      <c r="AQ279">
        <v>0</v>
      </c>
      <c r="AR279">
        <v>0</v>
      </c>
    </row>
    <row r="280" spans="1:44" x14ac:dyDescent="0.2">
      <c r="A280">
        <f>ROW(Source!A154)</f>
        <v>154</v>
      </c>
      <c r="B280">
        <v>76148624</v>
      </c>
      <c r="C280">
        <v>76148612</v>
      </c>
      <c r="D280">
        <v>48977174</v>
      </c>
      <c r="E280">
        <v>1</v>
      </c>
      <c r="F280">
        <v>1</v>
      </c>
      <c r="G280">
        <v>1</v>
      </c>
      <c r="H280">
        <v>2</v>
      </c>
      <c r="I280" t="s">
        <v>676</v>
      </c>
      <c r="J280" t="s">
        <v>677</v>
      </c>
      <c r="K280" t="s">
        <v>678</v>
      </c>
      <c r="L280">
        <v>1368</v>
      </c>
      <c r="N280">
        <v>1011</v>
      </c>
      <c r="O280" t="s">
        <v>633</v>
      </c>
      <c r="P280" t="s">
        <v>633</v>
      </c>
      <c r="Q280">
        <v>1</v>
      </c>
      <c r="X280">
        <v>0.02</v>
      </c>
      <c r="Y280">
        <v>0</v>
      </c>
      <c r="Z280">
        <v>87.17</v>
      </c>
      <c r="AA280">
        <v>11.6</v>
      </c>
      <c r="AB280">
        <v>0</v>
      </c>
      <c r="AC280">
        <v>0</v>
      </c>
      <c r="AD280">
        <v>1</v>
      </c>
      <c r="AE280">
        <v>0</v>
      </c>
      <c r="AF280" t="s">
        <v>144</v>
      </c>
      <c r="AG280">
        <v>2.76E-2</v>
      </c>
      <c r="AH280">
        <v>2</v>
      </c>
      <c r="AI280">
        <v>76148616</v>
      </c>
      <c r="AJ280">
        <v>280</v>
      </c>
      <c r="AK280">
        <v>0</v>
      </c>
      <c r="AL280">
        <v>0</v>
      </c>
      <c r="AM280">
        <v>0</v>
      </c>
      <c r="AN280">
        <v>0</v>
      </c>
      <c r="AO280">
        <v>0</v>
      </c>
      <c r="AP280">
        <v>0</v>
      </c>
      <c r="AQ280">
        <v>0</v>
      </c>
      <c r="AR280">
        <v>0</v>
      </c>
    </row>
    <row r="281" spans="1:44" x14ac:dyDescent="0.2">
      <c r="A281">
        <f>ROW(Source!A154)</f>
        <v>154</v>
      </c>
      <c r="B281">
        <v>76148625</v>
      </c>
      <c r="C281">
        <v>76148612</v>
      </c>
      <c r="D281">
        <v>48907269</v>
      </c>
      <c r="E281">
        <v>1</v>
      </c>
      <c r="F281">
        <v>1</v>
      </c>
      <c r="G281">
        <v>1</v>
      </c>
      <c r="H281">
        <v>3</v>
      </c>
      <c r="I281" t="s">
        <v>699</v>
      </c>
      <c r="J281" t="s">
        <v>700</v>
      </c>
      <c r="K281" t="s">
        <v>701</v>
      </c>
      <c r="L281">
        <v>1346</v>
      </c>
      <c r="N281">
        <v>1009</v>
      </c>
      <c r="O281" t="s">
        <v>414</v>
      </c>
      <c r="P281" t="s">
        <v>414</v>
      </c>
      <c r="Q281">
        <v>1</v>
      </c>
      <c r="X281">
        <v>0.1</v>
      </c>
      <c r="Y281">
        <v>9.0399999999999991</v>
      </c>
      <c r="Z281">
        <v>0</v>
      </c>
      <c r="AA281">
        <v>0</v>
      </c>
      <c r="AB281">
        <v>0</v>
      </c>
      <c r="AC281">
        <v>0</v>
      </c>
      <c r="AD281">
        <v>1</v>
      </c>
      <c r="AE281">
        <v>0</v>
      </c>
      <c r="AF281" t="s">
        <v>3</v>
      </c>
      <c r="AG281">
        <v>0.1</v>
      </c>
      <c r="AH281">
        <v>2</v>
      </c>
      <c r="AI281">
        <v>76148617</v>
      </c>
      <c r="AJ281">
        <v>281</v>
      </c>
      <c r="AK281">
        <v>0</v>
      </c>
      <c r="AL281">
        <v>0</v>
      </c>
      <c r="AM281">
        <v>0</v>
      </c>
      <c r="AN281">
        <v>0</v>
      </c>
      <c r="AO281">
        <v>0</v>
      </c>
      <c r="AP281">
        <v>0</v>
      </c>
      <c r="AQ281">
        <v>0</v>
      </c>
      <c r="AR281">
        <v>0</v>
      </c>
    </row>
    <row r="282" spans="1:44" x14ac:dyDescent="0.2">
      <c r="A282">
        <f>ROW(Source!A154)</f>
        <v>154</v>
      </c>
      <c r="B282">
        <v>76148626</v>
      </c>
      <c r="C282">
        <v>76148612</v>
      </c>
      <c r="D282">
        <v>48903217</v>
      </c>
      <c r="E282">
        <v>1</v>
      </c>
      <c r="F282">
        <v>1</v>
      </c>
      <c r="G282">
        <v>1</v>
      </c>
      <c r="H282">
        <v>3</v>
      </c>
      <c r="I282" t="s">
        <v>702</v>
      </c>
      <c r="J282" t="s">
        <v>703</v>
      </c>
      <c r="K282" t="s">
        <v>704</v>
      </c>
      <c r="L282">
        <v>1346</v>
      </c>
      <c r="N282">
        <v>1009</v>
      </c>
      <c r="O282" t="s">
        <v>414</v>
      </c>
      <c r="P282" t="s">
        <v>414</v>
      </c>
      <c r="Q282">
        <v>1</v>
      </c>
      <c r="X282">
        <v>0.05</v>
      </c>
      <c r="Y282">
        <v>28.6</v>
      </c>
      <c r="Z282">
        <v>0</v>
      </c>
      <c r="AA282">
        <v>0</v>
      </c>
      <c r="AB282">
        <v>0</v>
      </c>
      <c r="AC282">
        <v>0</v>
      </c>
      <c r="AD282">
        <v>1</v>
      </c>
      <c r="AE282">
        <v>0</v>
      </c>
      <c r="AF282" t="s">
        <v>3</v>
      </c>
      <c r="AG282">
        <v>0.05</v>
      </c>
      <c r="AH282">
        <v>2</v>
      </c>
      <c r="AI282">
        <v>76148618</v>
      </c>
      <c r="AJ282">
        <v>282</v>
      </c>
      <c r="AK282">
        <v>0</v>
      </c>
      <c r="AL282">
        <v>0</v>
      </c>
      <c r="AM282">
        <v>0</v>
      </c>
      <c r="AN282">
        <v>0</v>
      </c>
      <c r="AO282">
        <v>0</v>
      </c>
      <c r="AP282">
        <v>0</v>
      </c>
      <c r="AQ282">
        <v>0</v>
      </c>
      <c r="AR282">
        <v>0</v>
      </c>
    </row>
    <row r="283" spans="1:44" x14ac:dyDescent="0.2">
      <c r="A283">
        <f>ROW(Source!A154)</f>
        <v>154</v>
      </c>
      <c r="B283">
        <v>76148627</v>
      </c>
      <c r="C283">
        <v>76148612</v>
      </c>
      <c r="D283">
        <v>48903674</v>
      </c>
      <c r="E283">
        <v>1</v>
      </c>
      <c r="F283">
        <v>1</v>
      </c>
      <c r="G283">
        <v>1</v>
      </c>
      <c r="H283">
        <v>3</v>
      </c>
      <c r="I283" t="s">
        <v>705</v>
      </c>
      <c r="J283" t="s">
        <v>706</v>
      </c>
      <c r="K283" t="s">
        <v>707</v>
      </c>
      <c r="L283">
        <v>1346</v>
      </c>
      <c r="N283">
        <v>1009</v>
      </c>
      <c r="O283" t="s">
        <v>414</v>
      </c>
      <c r="P283" t="s">
        <v>414</v>
      </c>
      <c r="Q283">
        <v>1</v>
      </c>
      <c r="X283">
        <v>0.01</v>
      </c>
      <c r="Y283">
        <v>30.4</v>
      </c>
      <c r="Z283">
        <v>0</v>
      </c>
      <c r="AA283">
        <v>0</v>
      </c>
      <c r="AB283">
        <v>0</v>
      </c>
      <c r="AC283">
        <v>0</v>
      </c>
      <c r="AD283">
        <v>1</v>
      </c>
      <c r="AE283">
        <v>0</v>
      </c>
      <c r="AF283" t="s">
        <v>3</v>
      </c>
      <c r="AG283">
        <v>0.01</v>
      </c>
      <c r="AH283">
        <v>2</v>
      </c>
      <c r="AI283">
        <v>76148619</v>
      </c>
      <c r="AJ283">
        <v>283</v>
      </c>
      <c r="AK283">
        <v>0</v>
      </c>
      <c r="AL283">
        <v>0</v>
      </c>
      <c r="AM283">
        <v>0</v>
      </c>
      <c r="AN283">
        <v>0</v>
      </c>
      <c r="AO283">
        <v>0</v>
      </c>
      <c r="AP283">
        <v>0</v>
      </c>
      <c r="AQ283">
        <v>0</v>
      </c>
      <c r="AR283">
        <v>0</v>
      </c>
    </row>
    <row r="284" spans="1:44" x14ac:dyDescent="0.2">
      <c r="A284">
        <f>ROW(Source!A154)</f>
        <v>154</v>
      </c>
      <c r="B284">
        <v>76148628</v>
      </c>
      <c r="C284">
        <v>76148612</v>
      </c>
      <c r="D284">
        <v>48974791</v>
      </c>
      <c r="E284">
        <v>1</v>
      </c>
      <c r="F284">
        <v>1</v>
      </c>
      <c r="G284">
        <v>1</v>
      </c>
      <c r="H284">
        <v>3</v>
      </c>
      <c r="I284" t="s">
        <v>658</v>
      </c>
      <c r="J284" t="s">
        <v>659</v>
      </c>
      <c r="K284" t="s">
        <v>660</v>
      </c>
      <c r="L284">
        <v>1374</v>
      </c>
      <c r="N284">
        <v>1013</v>
      </c>
      <c r="O284" t="s">
        <v>661</v>
      </c>
      <c r="P284" t="s">
        <v>661</v>
      </c>
      <c r="Q284">
        <v>1</v>
      </c>
      <c r="X284">
        <v>0.17</v>
      </c>
      <c r="Y284">
        <v>1</v>
      </c>
      <c r="Z284">
        <v>0</v>
      </c>
      <c r="AA284">
        <v>0</v>
      </c>
      <c r="AB284">
        <v>0</v>
      </c>
      <c r="AC284">
        <v>0</v>
      </c>
      <c r="AD284">
        <v>1</v>
      </c>
      <c r="AE284">
        <v>0</v>
      </c>
      <c r="AF284" t="s">
        <v>3</v>
      </c>
      <c r="AG284">
        <v>0.17</v>
      </c>
      <c r="AH284">
        <v>2</v>
      </c>
      <c r="AI284">
        <v>76148620</v>
      </c>
      <c r="AJ284">
        <v>284</v>
      </c>
      <c r="AK284">
        <v>0</v>
      </c>
      <c r="AL284">
        <v>0</v>
      </c>
      <c r="AM284">
        <v>0</v>
      </c>
      <c r="AN284">
        <v>0</v>
      </c>
      <c r="AO284">
        <v>0</v>
      </c>
      <c r="AP284">
        <v>0</v>
      </c>
      <c r="AQ284">
        <v>0</v>
      </c>
      <c r="AR284">
        <v>0</v>
      </c>
    </row>
    <row r="285" spans="1:44" x14ac:dyDescent="0.2">
      <c r="A285">
        <f>ROW(Source!A155)</f>
        <v>155</v>
      </c>
      <c r="B285">
        <v>76148621</v>
      </c>
      <c r="C285">
        <v>76148612</v>
      </c>
      <c r="D285">
        <v>42331139</v>
      </c>
      <c r="E285">
        <v>1</v>
      </c>
      <c r="F285">
        <v>1</v>
      </c>
      <c r="G285">
        <v>1</v>
      </c>
      <c r="H285">
        <v>1</v>
      </c>
      <c r="I285" t="s">
        <v>697</v>
      </c>
      <c r="J285" t="s">
        <v>3</v>
      </c>
      <c r="K285" t="s">
        <v>698</v>
      </c>
      <c r="L285">
        <v>1369</v>
      </c>
      <c r="N285">
        <v>1013</v>
      </c>
      <c r="O285" t="s">
        <v>623</v>
      </c>
      <c r="P285" t="s">
        <v>623</v>
      </c>
      <c r="Q285">
        <v>1</v>
      </c>
      <c r="X285">
        <v>0.86</v>
      </c>
      <c r="Y285">
        <v>0</v>
      </c>
      <c r="Z285">
        <v>0</v>
      </c>
      <c r="AA285">
        <v>0</v>
      </c>
      <c r="AB285">
        <v>9.92</v>
      </c>
      <c r="AC285">
        <v>0</v>
      </c>
      <c r="AD285">
        <v>1</v>
      </c>
      <c r="AE285">
        <v>1</v>
      </c>
      <c r="AF285" t="s">
        <v>144</v>
      </c>
      <c r="AG285">
        <v>1.1867999999999999</v>
      </c>
      <c r="AH285">
        <v>2</v>
      </c>
      <c r="AI285">
        <v>76148613</v>
      </c>
      <c r="AJ285">
        <v>285</v>
      </c>
      <c r="AK285">
        <v>0</v>
      </c>
      <c r="AL285">
        <v>0</v>
      </c>
      <c r="AM285">
        <v>0</v>
      </c>
      <c r="AN285">
        <v>0</v>
      </c>
      <c r="AO285">
        <v>0</v>
      </c>
      <c r="AP285">
        <v>0</v>
      </c>
      <c r="AQ285">
        <v>0</v>
      </c>
      <c r="AR285">
        <v>0</v>
      </c>
    </row>
    <row r="286" spans="1:44" x14ac:dyDescent="0.2">
      <c r="A286">
        <f>ROW(Source!A155)</f>
        <v>155</v>
      </c>
      <c r="B286">
        <v>76148622</v>
      </c>
      <c r="C286">
        <v>76148612</v>
      </c>
      <c r="D286">
        <v>121548</v>
      </c>
      <c r="E286">
        <v>1</v>
      </c>
      <c r="F286">
        <v>1</v>
      </c>
      <c r="G286">
        <v>1</v>
      </c>
      <c r="H286">
        <v>1</v>
      </c>
      <c r="I286" t="s">
        <v>30</v>
      </c>
      <c r="J286" t="s">
        <v>3</v>
      </c>
      <c r="K286" t="s">
        <v>628</v>
      </c>
      <c r="L286">
        <v>608254</v>
      </c>
      <c r="N286">
        <v>1013</v>
      </c>
      <c r="O286" t="s">
        <v>629</v>
      </c>
      <c r="P286" t="s">
        <v>629</v>
      </c>
      <c r="Q286">
        <v>1</v>
      </c>
      <c r="X286">
        <v>0.02</v>
      </c>
      <c r="Y286">
        <v>0</v>
      </c>
      <c r="Z286">
        <v>0</v>
      </c>
      <c r="AA286">
        <v>0</v>
      </c>
      <c r="AB286">
        <v>0</v>
      </c>
      <c r="AC286">
        <v>0</v>
      </c>
      <c r="AD286">
        <v>1</v>
      </c>
      <c r="AE286">
        <v>2</v>
      </c>
      <c r="AF286" t="s">
        <v>144</v>
      </c>
      <c r="AG286">
        <v>2.76E-2</v>
      </c>
      <c r="AH286">
        <v>2</v>
      </c>
      <c r="AI286">
        <v>76148614</v>
      </c>
      <c r="AJ286">
        <v>286</v>
      </c>
      <c r="AK286">
        <v>0</v>
      </c>
      <c r="AL286">
        <v>0</v>
      </c>
      <c r="AM286">
        <v>0</v>
      </c>
      <c r="AN286">
        <v>0</v>
      </c>
      <c r="AO286">
        <v>0</v>
      </c>
      <c r="AP286">
        <v>0</v>
      </c>
      <c r="AQ286">
        <v>0</v>
      </c>
      <c r="AR286">
        <v>0</v>
      </c>
    </row>
    <row r="287" spans="1:44" x14ac:dyDescent="0.2">
      <c r="A287">
        <f>ROW(Source!A155)</f>
        <v>155</v>
      </c>
      <c r="B287">
        <v>76148623</v>
      </c>
      <c r="C287">
        <v>76148612</v>
      </c>
      <c r="D287">
        <v>48975304</v>
      </c>
      <c r="E287">
        <v>1</v>
      </c>
      <c r="F287">
        <v>1</v>
      </c>
      <c r="G287">
        <v>1</v>
      </c>
      <c r="H287">
        <v>2</v>
      </c>
      <c r="I287" t="s">
        <v>664</v>
      </c>
      <c r="J287" t="s">
        <v>665</v>
      </c>
      <c r="K287" t="s">
        <v>666</v>
      </c>
      <c r="L287">
        <v>1368</v>
      </c>
      <c r="N287">
        <v>1011</v>
      </c>
      <c r="O287" t="s">
        <v>633</v>
      </c>
      <c r="P287" t="s">
        <v>633</v>
      </c>
      <c r="Q287">
        <v>1</v>
      </c>
      <c r="X287">
        <v>0.02</v>
      </c>
      <c r="Y287">
        <v>0</v>
      </c>
      <c r="Z287">
        <v>134.65</v>
      </c>
      <c r="AA287">
        <v>13.5</v>
      </c>
      <c r="AB287">
        <v>0</v>
      </c>
      <c r="AC287">
        <v>0</v>
      </c>
      <c r="AD287">
        <v>1</v>
      </c>
      <c r="AE287">
        <v>0</v>
      </c>
      <c r="AF287" t="s">
        <v>144</v>
      </c>
      <c r="AG287">
        <v>2.76E-2</v>
      </c>
      <c r="AH287">
        <v>2</v>
      </c>
      <c r="AI287">
        <v>76148615</v>
      </c>
      <c r="AJ287">
        <v>287</v>
      </c>
      <c r="AK287">
        <v>0</v>
      </c>
      <c r="AL287">
        <v>0</v>
      </c>
      <c r="AM287">
        <v>0</v>
      </c>
      <c r="AN287">
        <v>0</v>
      </c>
      <c r="AO287">
        <v>0</v>
      </c>
      <c r="AP287">
        <v>0</v>
      </c>
      <c r="AQ287">
        <v>0</v>
      </c>
      <c r="AR287">
        <v>0</v>
      </c>
    </row>
    <row r="288" spans="1:44" x14ac:dyDescent="0.2">
      <c r="A288">
        <f>ROW(Source!A155)</f>
        <v>155</v>
      </c>
      <c r="B288">
        <v>76148624</v>
      </c>
      <c r="C288">
        <v>76148612</v>
      </c>
      <c r="D288">
        <v>48977174</v>
      </c>
      <c r="E288">
        <v>1</v>
      </c>
      <c r="F288">
        <v>1</v>
      </c>
      <c r="G288">
        <v>1</v>
      </c>
      <c r="H288">
        <v>2</v>
      </c>
      <c r="I288" t="s">
        <v>676</v>
      </c>
      <c r="J288" t="s">
        <v>677</v>
      </c>
      <c r="K288" t="s">
        <v>678</v>
      </c>
      <c r="L288">
        <v>1368</v>
      </c>
      <c r="N288">
        <v>1011</v>
      </c>
      <c r="O288" t="s">
        <v>633</v>
      </c>
      <c r="P288" t="s">
        <v>633</v>
      </c>
      <c r="Q288">
        <v>1</v>
      </c>
      <c r="X288">
        <v>0.02</v>
      </c>
      <c r="Y288">
        <v>0</v>
      </c>
      <c r="Z288">
        <v>87.17</v>
      </c>
      <c r="AA288">
        <v>11.6</v>
      </c>
      <c r="AB288">
        <v>0</v>
      </c>
      <c r="AC288">
        <v>0</v>
      </c>
      <c r="AD288">
        <v>1</v>
      </c>
      <c r="AE288">
        <v>0</v>
      </c>
      <c r="AF288" t="s">
        <v>144</v>
      </c>
      <c r="AG288">
        <v>2.76E-2</v>
      </c>
      <c r="AH288">
        <v>2</v>
      </c>
      <c r="AI288">
        <v>76148616</v>
      </c>
      <c r="AJ288">
        <v>288</v>
      </c>
      <c r="AK288">
        <v>0</v>
      </c>
      <c r="AL288">
        <v>0</v>
      </c>
      <c r="AM288">
        <v>0</v>
      </c>
      <c r="AN288">
        <v>0</v>
      </c>
      <c r="AO288">
        <v>0</v>
      </c>
      <c r="AP288">
        <v>0</v>
      </c>
      <c r="AQ288">
        <v>0</v>
      </c>
      <c r="AR288">
        <v>0</v>
      </c>
    </row>
    <row r="289" spans="1:44" x14ac:dyDescent="0.2">
      <c r="A289">
        <f>ROW(Source!A155)</f>
        <v>155</v>
      </c>
      <c r="B289">
        <v>76148625</v>
      </c>
      <c r="C289">
        <v>76148612</v>
      </c>
      <c r="D289">
        <v>48907269</v>
      </c>
      <c r="E289">
        <v>1</v>
      </c>
      <c r="F289">
        <v>1</v>
      </c>
      <c r="G289">
        <v>1</v>
      </c>
      <c r="H289">
        <v>3</v>
      </c>
      <c r="I289" t="s">
        <v>699</v>
      </c>
      <c r="J289" t="s">
        <v>700</v>
      </c>
      <c r="K289" t="s">
        <v>701</v>
      </c>
      <c r="L289">
        <v>1346</v>
      </c>
      <c r="N289">
        <v>1009</v>
      </c>
      <c r="O289" t="s">
        <v>414</v>
      </c>
      <c r="P289" t="s">
        <v>414</v>
      </c>
      <c r="Q289">
        <v>1</v>
      </c>
      <c r="X289">
        <v>0.1</v>
      </c>
      <c r="Y289">
        <v>9.0399999999999991</v>
      </c>
      <c r="Z289">
        <v>0</v>
      </c>
      <c r="AA289">
        <v>0</v>
      </c>
      <c r="AB289">
        <v>0</v>
      </c>
      <c r="AC289">
        <v>0</v>
      </c>
      <c r="AD289">
        <v>1</v>
      </c>
      <c r="AE289">
        <v>0</v>
      </c>
      <c r="AF289" t="s">
        <v>3</v>
      </c>
      <c r="AG289">
        <v>0.1</v>
      </c>
      <c r="AH289">
        <v>2</v>
      </c>
      <c r="AI289">
        <v>76148617</v>
      </c>
      <c r="AJ289">
        <v>289</v>
      </c>
      <c r="AK289">
        <v>0</v>
      </c>
      <c r="AL289">
        <v>0</v>
      </c>
      <c r="AM289">
        <v>0</v>
      </c>
      <c r="AN289">
        <v>0</v>
      </c>
      <c r="AO289">
        <v>0</v>
      </c>
      <c r="AP289">
        <v>0</v>
      </c>
      <c r="AQ289">
        <v>0</v>
      </c>
      <c r="AR289">
        <v>0</v>
      </c>
    </row>
    <row r="290" spans="1:44" x14ac:dyDescent="0.2">
      <c r="A290">
        <f>ROW(Source!A155)</f>
        <v>155</v>
      </c>
      <c r="B290">
        <v>76148626</v>
      </c>
      <c r="C290">
        <v>76148612</v>
      </c>
      <c r="D290">
        <v>48903217</v>
      </c>
      <c r="E290">
        <v>1</v>
      </c>
      <c r="F290">
        <v>1</v>
      </c>
      <c r="G290">
        <v>1</v>
      </c>
      <c r="H290">
        <v>3</v>
      </c>
      <c r="I290" t="s">
        <v>702</v>
      </c>
      <c r="J290" t="s">
        <v>703</v>
      </c>
      <c r="K290" t="s">
        <v>704</v>
      </c>
      <c r="L290">
        <v>1346</v>
      </c>
      <c r="N290">
        <v>1009</v>
      </c>
      <c r="O290" t="s">
        <v>414</v>
      </c>
      <c r="P290" t="s">
        <v>414</v>
      </c>
      <c r="Q290">
        <v>1</v>
      </c>
      <c r="X290">
        <v>0.05</v>
      </c>
      <c r="Y290">
        <v>28.6</v>
      </c>
      <c r="Z290">
        <v>0</v>
      </c>
      <c r="AA290">
        <v>0</v>
      </c>
      <c r="AB290">
        <v>0</v>
      </c>
      <c r="AC290">
        <v>0</v>
      </c>
      <c r="AD290">
        <v>1</v>
      </c>
      <c r="AE290">
        <v>0</v>
      </c>
      <c r="AF290" t="s">
        <v>3</v>
      </c>
      <c r="AG290">
        <v>0.05</v>
      </c>
      <c r="AH290">
        <v>2</v>
      </c>
      <c r="AI290">
        <v>76148618</v>
      </c>
      <c r="AJ290">
        <v>290</v>
      </c>
      <c r="AK290">
        <v>0</v>
      </c>
      <c r="AL290">
        <v>0</v>
      </c>
      <c r="AM290">
        <v>0</v>
      </c>
      <c r="AN290">
        <v>0</v>
      </c>
      <c r="AO290">
        <v>0</v>
      </c>
      <c r="AP290">
        <v>0</v>
      </c>
      <c r="AQ290">
        <v>0</v>
      </c>
      <c r="AR290">
        <v>0</v>
      </c>
    </row>
    <row r="291" spans="1:44" x14ac:dyDescent="0.2">
      <c r="A291">
        <f>ROW(Source!A155)</f>
        <v>155</v>
      </c>
      <c r="B291">
        <v>76148627</v>
      </c>
      <c r="C291">
        <v>76148612</v>
      </c>
      <c r="D291">
        <v>48903674</v>
      </c>
      <c r="E291">
        <v>1</v>
      </c>
      <c r="F291">
        <v>1</v>
      </c>
      <c r="G291">
        <v>1</v>
      </c>
      <c r="H291">
        <v>3</v>
      </c>
      <c r="I291" t="s">
        <v>705</v>
      </c>
      <c r="J291" t="s">
        <v>706</v>
      </c>
      <c r="K291" t="s">
        <v>707</v>
      </c>
      <c r="L291">
        <v>1346</v>
      </c>
      <c r="N291">
        <v>1009</v>
      </c>
      <c r="O291" t="s">
        <v>414</v>
      </c>
      <c r="P291" t="s">
        <v>414</v>
      </c>
      <c r="Q291">
        <v>1</v>
      </c>
      <c r="X291">
        <v>0.01</v>
      </c>
      <c r="Y291">
        <v>30.4</v>
      </c>
      <c r="Z291">
        <v>0</v>
      </c>
      <c r="AA291">
        <v>0</v>
      </c>
      <c r="AB291">
        <v>0</v>
      </c>
      <c r="AC291">
        <v>0</v>
      </c>
      <c r="AD291">
        <v>1</v>
      </c>
      <c r="AE291">
        <v>0</v>
      </c>
      <c r="AF291" t="s">
        <v>3</v>
      </c>
      <c r="AG291">
        <v>0.01</v>
      </c>
      <c r="AH291">
        <v>2</v>
      </c>
      <c r="AI291">
        <v>76148619</v>
      </c>
      <c r="AJ291">
        <v>291</v>
      </c>
      <c r="AK291">
        <v>0</v>
      </c>
      <c r="AL291">
        <v>0</v>
      </c>
      <c r="AM291">
        <v>0</v>
      </c>
      <c r="AN291">
        <v>0</v>
      </c>
      <c r="AO291">
        <v>0</v>
      </c>
      <c r="AP291">
        <v>0</v>
      </c>
      <c r="AQ291">
        <v>0</v>
      </c>
      <c r="AR291">
        <v>0</v>
      </c>
    </row>
    <row r="292" spans="1:44" x14ac:dyDescent="0.2">
      <c r="A292">
        <f>ROW(Source!A155)</f>
        <v>155</v>
      </c>
      <c r="B292">
        <v>76148628</v>
      </c>
      <c r="C292">
        <v>76148612</v>
      </c>
      <c r="D292">
        <v>48974791</v>
      </c>
      <c r="E292">
        <v>1</v>
      </c>
      <c r="F292">
        <v>1</v>
      </c>
      <c r="G292">
        <v>1</v>
      </c>
      <c r="H292">
        <v>3</v>
      </c>
      <c r="I292" t="s">
        <v>658</v>
      </c>
      <c r="J292" t="s">
        <v>659</v>
      </c>
      <c r="K292" t="s">
        <v>660</v>
      </c>
      <c r="L292">
        <v>1374</v>
      </c>
      <c r="N292">
        <v>1013</v>
      </c>
      <c r="O292" t="s">
        <v>661</v>
      </c>
      <c r="P292" t="s">
        <v>661</v>
      </c>
      <c r="Q292">
        <v>1</v>
      </c>
      <c r="X292">
        <v>0.17</v>
      </c>
      <c r="Y292">
        <v>1</v>
      </c>
      <c r="Z292">
        <v>0</v>
      </c>
      <c r="AA292">
        <v>0</v>
      </c>
      <c r="AB292">
        <v>0</v>
      </c>
      <c r="AC292">
        <v>0</v>
      </c>
      <c r="AD292">
        <v>1</v>
      </c>
      <c r="AE292">
        <v>0</v>
      </c>
      <c r="AF292" t="s">
        <v>3</v>
      </c>
      <c r="AG292">
        <v>0.17</v>
      </c>
      <c r="AH292">
        <v>2</v>
      </c>
      <c r="AI292">
        <v>76148620</v>
      </c>
      <c r="AJ292">
        <v>292</v>
      </c>
      <c r="AK292">
        <v>0</v>
      </c>
      <c r="AL292">
        <v>0</v>
      </c>
      <c r="AM292">
        <v>0</v>
      </c>
      <c r="AN292">
        <v>0</v>
      </c>
      <c r="AO292">
        <v>0</v>
      </c>
      <c r="AP292">
        <v>0</v>
      </c>
      <c r="AQ292">
        <v>0</v>
      </c>
      <c r="AR292">
        <v>0</v>
      </c>
    </row>
    <row r="293" spans="1:44" x14ac:dyDescent="0.2">
      <c r="A293">
        <f>ROW(Source!A164)</f>
        <v>164</v>
      </c>
      <c r="B293">
        <v>76148643</v>
      </c>
      <c r="C293">
        <v>76148633</v>
      </c>
      <c r="D293">
        <v>42326370</v>
      </c>
      <c r="E293">
        <v>1</v>
      </c>
      <c r="F293">
        <v>1</v>
      </c>
      <c r="G293">
        <v>1</v>
      </c>
      <c r="H293">
        <v>1</v>
      </c>
      <c r="I293" t="s">
        <v>662</v>
      </c>
      <c r="J293" t="s">
        <v>3</v>
      </c>
      <c r="K293" t="s">
        <v>663</v>
      </c>
      <c r="L293">
        <v>1369</v>
      </c>
      <c r="N293">
        <v>1013</v>
      </c>
      <c r="O293" t="s">
        <v>623</v>
      </c>
      <c r="P293" t="s">
        <v>623</v>
      </c>
      <c r="Q293">
        <v>1</v>
      </c>
      <c r="X293">
        <v>1.68</v>
      </c>
      <c r="Y293">
        <v>0</v>
      </c>
      <c r="Z293">
        <v>0</v>
      </c>
      <c r="AA293">
        <v>0</v>
      </c>
      <c r="AB293">
        <v>9.6199999999999992</v>
      </c>
      <c r="AC293">
        <v>0</v>
      </c>
      <c r="AD293">
        <v>1</v>
      </c>
      <c r="AE293">
        <v>1</v>
      </c>
      <c r="AF293" t="s">
        <v>75</v>
      </c>
      <c r="AG293">
        <v>3.2256</v>
      </c>
      <c r="AH293">
        <v>2</v>
      </c>
      <c r="AI293">
        <v>76148634</v>
      </c>
      <c r="AJ293">
        <v>293</v>
      </c>
      <c r="AK293">
        <v>0</v>
      </c>
      <c r="AL293">
        <v>0</v>
      </c>
      <c r="AM293">
        <v>0</v>
      </c>
      <c r="AN293">
        <v>0</v>
      </c>
      <c r="AO293">
        <v>0</v>
      </c>
      <c r="AP293">
        <v>0</v>
      </c>
      <c r="AQ293">
        <v>0</v>
      </c>
      <c r="AR293">
        <v>0</v>
      </c>
    </row>
    <row r="294" spans="1:44" x14ac:dyDescent="0.2">
      <c r="A294">
        <f>ROW(Source!A164)</f>
        <v>164</v>
      </c>
      <c r="B294">
        <v>76148644</v>
      </c>
      <c r="C294">
        <v>76148633</v>
      </c>
      <c r="D294">
        <v>121548</v>
      </c>
      <c r="E294">
        <v>1</v>
      </c>
      <c r="F294">
        <v>1</v>
      </c>
      <c r="G294">
        <v>1</v>
      </c>
      <c r="H294">
        <v>1</v>
      </c>
      <c r="I294" t="s">
        <v>30</v>
      </c>
      <c r="J294" t="s">
        <v>3</v>
      </c>
      <c r="K294" t="s">
        <v>628</v>
      </c>
      <c r="L294">
        <v>608254</v>
      </c>
      <c r="N294">
        <v>1013</v>
      </c>
      <c r="O294" t="s">
        <v>629</v>
      </c>
      <c r="P294" t="s">
        <v>629</v>
      </c>
      <c r="Q294">
        <v>1</v>
      </c>
      <c r="X294">
        <v>0.01</v>
      </c>
      <c r="Y294">
        <v>0</v>
      </c>
      <c r="Z294">
        <v>0</v>
      </c>
      <c r="AA294">
        <v>0</v>
      </c>
      <c r="AB294">
        <v>0</v>
      </c>
      <c r="AC294">
        <v>0</v>
      </c>
      <c r="AD294">
        <v>1</v>
      </c>
      <c r="AE294">
        <v>2</v>
      </c>
      <c r="AF294" t="s">
        <v>75</v>
      </c>
      <c r="AG294">
        <v>1.9200000000000002E-2</v>
      </c>
      <c r="AH294">
        <v>2</v>
      </c>
      <c r="AI294">
        <v>76148635</v>
      </c>
      <c r="AJ294">
        <v>294</v>
      </c>
      <c r="AK294">
        <v>0</v>
      </c>
      <c r="AL294">
        <v>0</v>
      </c>
      <c r="AM294">
        <v>0</v>
      </c>
      <c r="AN294">
        <v>0</v>
      </c>
      <c r="AO294">
        <v>0</v>
      </c>
      <c r="AP294">
        <v>0</v>
      </c>
      <c r="AQ294">
        <v>0</v>
      </c>
      <c r="AR294">
        <v>0</v>
      </c>
    </row>
    <row r="295" spans="1:44" x14ac:dyDescent="0.2">
      <c r="A295">
        <f>ROW(Source!A164)</f>
        <v>164</v>
      </c>
      <c r="B295">
        <v>76148645</v>
      </c>
      <c r="C295">
        <v>76148633</v>
      </c>
      <c r="D295">
        <v>48975304</v>
      </c>
      <c r="E295">
        <v>1</v>
      </c>
      <c r="F295">
        <v>1</v>
      </c>
      <c r="G295">
        <v>1</v>
      </c>
      <c r="H295">
        <v>2</v>
      </c>
      <c r="I295" t="s">
        <v>664</v>
      </c>
      <c r="J295" t="s">
        <v>665</v>
      </c>
      <c r="K295" t="s">
        <v>666</v>
      </c>
      <c r="L295">
        <v>1368</v>
      </c>
      <c r="N295">
        <v>1011</v>
      </c>
      <c r="O295" t="s">
        <v>633</v>
      </c>
      <c r="P295" t="s">
        <v>633</v>
      </c>
      <c r="Q295">
        <v>1</v>
      </c>
      <c r="X295">
        <v>0.01</v>
      </c>
      <c r="Y295">
        <v>0</v>
      </c>
      <c r="Z295">
        <v>134.65</v>
      </c>
      <c r="AA295">
        <v>13.5</v>
      </c>
      <c r="AB295">
        <v>0</v>
      </c>
      <c r="AC295">
        <v>0</v>
      </c>
      <c r="AD295">
        <v>1</v>
      </c>
      <c r="AE295">
        <v>0</v>
      </c>
      <c r="AF295" t="s">
        <v>75</v>
      </c>
      <c r="AG295">
        <v>1.9200000000000002E-2</v>
      </c>
      <c r="AH295">
        <v>2</v>
      </c>
      <c r="AI295">
        <v>76148636</v>
      </c>
      <c r="AJ295">
        <v>295</v>
      </c>
      <c r="AK295">
        <v>0</v>
      </c>
      <c r="AL295">
        <v>0</v>
      </c>
      <c r="AM295">
        <v>0</v>
      </c>
      <c r="AN295">
        <v>0</v>
      </c>
      <c r="AO295">
        <v>0</v>
      </c>
      <c r="AP295">
        <v>0</v>
      </c>
      <c r="AQ295">
        <v>0</v>
      </c>
      <c r="AR295">
        <v>0</v>
      </c>
    </row>
    <row r="296" spans="1:44" x14ac:dyDescent="0.2">
      <c r="A296">
        <f>ROW(Source!A164)</f>
        <v>164</v>
      </c>
      <c r="B296">
        <v>76148646</v>
      </c>
      <c r="C296">
        <v>76148633</v>
      </c>
      <c r="D296">
        <v>48977174</v>
      </c>
      <c r="E296">
        <v>1</v>
      </c>
      <c r="F296">
        <v>1</v>
      </c>
      <c r="G296">
        <v>1</v>
      </c>
      <c r="H296">
        <v>2</v>
      </c>
      <c r="I296" t="s">
        <v>676</v>
      </c>
      <c r="J296" t="s">
        <v>677</v>
      </c>
      <c r="K296" t="s">
        <v>678</v>
      </c>
      <c r="L296">
        <v>1368</v>
      </c>
      <c r="N296">
        <v>1011</v>
      </c>
      <c r="O296" t="s">
        <v>633</v>
      </c>
      <c r="P296" t="s">
        <v>633</v>
      </c>
      <c r="Q296">
        <v>1</v>
      </c>
      <c r="X296">
        <v>0.01</v>
      </c>
      <c r="Y296">
        <v>0</v>
      </c>
      <c r="Z296">
        <v>87.17</v>
      </c>
      <c r="AA296">
        <v>11.6</v>
      </c>
      <c r="AB296">
        <v>0</v>
      </c>
      <c r="AC296">
        <v>0</v>
      </c>
      <c r="AD296">
        <v>1</v>
      </c>
      <c r="AE296">
        <v>0</v>
      </c>
      <c r="AF296" t="s">
        <v>75</v>
      </c>
      <c r="AG296">
        <v>1.9200000000000002E-2</v>
      </c>
      <c r="AH296">
        <v>2</v>
      </c>
      <c r="AI296">
        <v>76148637</v>
      </c>
      <c r="AJ296">
        <v>296</v>
      </c>
      <c r="AK296">
        <v>0</v>
      </c>
      <c r="AL296">
        <v>0</v>
      </c>
      <c r="AM296">
        <v>0</v>
      </c>
      <c r="AN296">
        <v>0</v>
      </c>
      <c r="AO296">
        <v>0</v>
      </c>
      <c r="AP296">
        <v>0</v>
      </c>
      <c r="AQ296">
        <v>0</v>
      </c>
      <c r="AR296">
        <v>0</v>
      </c>
    </row>
    <row r="297" spans="1:44" x14ac:dyDescent="0.2">
      <c r="A297">
        <f>ROW(Source!A164)</f>
        <v>164</v>
      </c>
      <c r="B297">
        <v>76148647</v>
      </c>
      <c r="C297">
        <v>76148633</v>
      </c>
      <c r="D297">
        <v>48900459</v>
      </c>
      <c r="E297">
        <v>1</v>
      </c>
      <c r="F297">
        <v>1</v>
      </c>
      <c r="G297">
        <v>1</v>
      </c>
      <c r="H297">
        <v>3</v>
      </c>
      <c r="I297" t="s">
        <v>708</v>
      </c>
      <c r="J297" t="s">
        <v>709</v>
      </c>
      <c r="K297" t="s">
        <v>710</v>
      </c>
      <c r="L297">
        <v>1348</v>
      </c>
      <c r="N297">
        <v>1009</v>
      </c>
      <c r="O297" t="s">
        <v>362</v>
      </c>
      <c r="P297" t="s">
        <v>362</v>
      </c>
      <c r="Q297">
        <v>1000</v>
      </c>
      <c r="X297">
        <v>8.0000000000000004E-4</v>
      </c>
      <c r="Y297">
        <v>4488.3999999999996</v>
      </c>
      <c r="Z297">
        <v>0</v>
      </c>
      <c r="AA297">
        <v>0</v>
      </c>
      <c r="AB297">
        <v>0</v>
      </c>
      <c r="AC297">
        <v>0</v>
      </c>
      <c r="AD297">
        <v>1</v>
      </c>
      <c r="AE297">
        <v>0</v>
      </c>
      <c r="AF297" t="s">
        <v>3</v>
      </c>
      <c r="AG297">
        <v>8.0000000000000004E-4</v>
      </c>
      <c r="AH297">
        <v>2</v>
      </c>
      <c r="AI297">
        <v>76148638</v>
      </c>
      <c r="AJ297">
        <v>297</v>
      </c>
      <c r="AK297">
        <v>0</v>
      </c>
      <c r="AL297">
        <v>0</v>
      </c>
      <c r="AM297">
        <v>0</v>
      </c>
      <c r="AN297">
        <v>0</v>
      </c>
      <c r="AO297">
        <v>0</v>
      </c>
      <c r="AP297">
        <v>0</v>
      </c>
      <c r="AQ297">
        <v>0</v>
      </c>
      <c r="AR297">
        <v>0</v>
      </c>
    </row>
    <row r="298" spans="1:44" x14ac:dyDescent="0.2">
      <c r="A298">
        <f>ROW(Source!A164)</f>
        <v>164</v>
      </c>
      <c r="B298">
        <v>76148648</v>
      </c>
      <c r="C298">
        <v>76148633</v>
      </c>
      <c r="D298">
        <v>48900495</v>
      </c>
      <c r="E298">
        <v>1</v>
      </c>
      <c r="F298">
        <v>1</v>
      </c>
      <c r="G298">
        <v>1</v>
      </c>
      <c r="H298">
        <v>3</v>
      </c>
      <c r="I298" t="s">
        <v>711</v>
      </c>
      <c r="J298" t="s">
        <v>712</v>
      </c>
      <c r="K298" t="s">
        <v>713</v>
      </c>
      <c r="L298">
        <v>1346</v>
      </c>
      <c r="N298">
        <v>1009</v>
      </c>
      <c r="O298" t="s">
        <v>414</v>
      </c>
      <c r="P298" t="s">
        <v>414</v>
      </c>
      <c r="Q298">
        <v>1</v>
      </c>
      <c r="X298">
        <v>0.15</v>
      </c>
      <c r="Y298">
        <v>6.09</v>
      </c>
      <c r="Z298">
        <v>0</v>
      </c>
      <c r="AA298">
        <v>0</v>
      </c>
      <c r="AB298">
        <v>0</v>
      </c>
      <c r="AC298">
        <v>0</v>
      </c>
      <c r="AD298">
        <v>1</v>
      </c>
      <c r="AE298">
        <v>0</v>
      </c>
      <c r="AF298" t="s">
        <v>3</v>
      </c>
      <c r="AG298">
        <v>0.15</v>
      </c>
      <c r="AH298">
        <v>2</v>
      </c>
      <c r="AI298">
        <v>76148639</v>
      </c>
      <c r="AJ298">
        <v>298</v>
      </c>
      <c r="AK298">
        <v>0</v>
      </c>
      <c r="AL298">
        <v>0</v>
      </c>
      <c r="AM298">
        <v>0</v>
      </c>
      <c r="AN298">
        <v>0</v>
      </c>
      <c r="AO298">
        <v>0</v>
      </c>
      <c r="AP298">
        <v>0</v>
      </c>
      <c r="AQ298">
        <v>0</v>
      </c>
      <c r="AR298">
        <v>0</v>
      </c>
    </row>
    <row r="299" spans="1:44" x14ac:dyDescent="0.2">
      <c r="A299">
        <f>ROW(Source!A164)</f>
        <v>164</v>
      </c>
      <c r="B299">
        <v>76148649</v>
      </c>
      <c r="C299">
        <v>76148633</v>
      </c>
      <c r="D299">
        <v>48903634</v>
      </c>
      <c r="E299">
        <v>1</v>
      </c>
      <c r="F299">
        <v>1</v>
      </c>
      <c r="G299">
        <v>1</v>
      </c>
      <c r="H299">
        <v>3</v>
      </c>
      <c r="I299" t="s">
        <v>679</v>
      </c>
      <c r="J299" t="s">
        <v>680</v>
      </c>
      <c r="K299" t="s">
        <v>681</v>
      </c>
      <c r="L299">
        <v>1308</v>
      </c>
      <c r="N299">
        <v>1003</v>
      </c>
      <c r="O299" t="s">
        <v>345</v>
      </c>
      <c r="P299" t="s">
        <v>345</v>
      </c>
      <c r="Q299">
        <v>100</v>
      </c>
      <c r="X299">
        <v>2.3999999999999998E-3</v>
      </c>
      <c r="Y299">
        <v>120</v>
      </c>
      <c r="Z299">
        <v>0</v>
      </c>
      <c r="AA299">
        <v>0</v>
      </c>
      <c r="AB299">
        <v>0</v>
      </c>
      <c r="AC299">
        <v>0</v>
      </c>
      <c r="AD299">
        <v>1</v>
      </c>
      <c r="AE299">
        <v>0</v>
      </c>
      <c r="AF299" t="s">
        <v>3</v>
      </c>
      <c r="AG299">
        <v>2.3999999999999998E-3</v>
      </c>
      <c r="AH299">
        <v>2</v>
      </c>
      <c r="AI299">
        <v>76148640</v>
      </c>
      <c r="AJ299">
        <v>299</v>
      </c>
      <c r="AK299">
        <v>0</v>
      </c>
      <c r="AL299">
        <v>0</v>
      </c>
      <c r="AM299">
        <v>0</v>
      </c>
      <c r="AN299">
        <v>0</v>
      </c>
      <c r="AO299">
        <v>0</v>
      </c>
      <c r="AP299">
        <v>0</v>
      </c>
      <c r="AQ299">
        <v>0</v>
      </c>
      <c r="AR299">
        <v>0</v>
      </c>
    </row>
    <row r="300" spans="1:44" x14ac:dyDescent="0.2">
      <c r="A300">
        <f>ROW(Source!A164)</f>
        <v>164</v>
      </c>
      <c r="B300">
        <v>76148650</v>
      </c>
      <c r="C300">
        <v>76148633</v>
      </c>
      <c r="D300">
        <v>48974621</v>
      </c>
      <c r="E300">
        <v>1</v>
      </c>
      <c r="F300">
        <v>1</v>
      </c>
      <c r="G300">
        <v>1</v>
      </c>
      <c r="H300">
        <v>3</v>
      </c>
      <c r="I300" t="s">
        <v>714</v>
      </c>
      <c r="J300" t="s">
        <v>715</v>
      </c>
      <c r="K300" t="s">
        <v>716</v>
      </c>
      <c r="L300">
        <v>1348</v>
      </c>
      <c r="N300">
        <v>1009</v>
      </c>
      <c r="O300" t="s">
        <v>362</v>
      </c>
      <c r="P300" t="s">
        <v>362</v>
      </c>
      <c r="Q300">
        <v>1000</v>
      </c>
      <c r="X300">
        <v>1.0000000000000001E-5</v>
      </c>
      <c r="Y300">
        <v>8105.71</v>
      </c>
      <c r="Z300">
        <v>0</v>
      </c>
      <c r="AA300">
        <v>0</v>
      </c>
      <c r="AB300">
        <v>0</v>
      </c>
      <c r="AC300">
        <v>0</v>
      </c>
      <c r="AD300">
        <v>1</v>
      </c>
      <c r="AE300">
        <v>0</v>
      </c>
      <c r="AF300" t="s">
        <v>3</v>
      </c>
      <c r="AG300">
        <v>1.0000000000000001E-5</v>
      </c>
      <c r="AH300">
        <v>2</v>
      </c>
      <c r="AI300">
        <v>76148641</v>
      </c>
      <c r="AJ300">
        <v>300</v>
      </c>
      <c r="AK300">
        <v>0</v>
      </c>
      <c r="AL300">
        <v>0</v>
      </c>
      <c r="AM300">
        <v>0</v>
      </c>
      <c r="AN300">
        <v>0</v>
      </c>
      <c r="AO300">
        <v>0</v>
      </c>
      <c r="AP300">
        <v>0</v>
      </c>
      <c r="AQ300">
        <v>0</v>
      </c>
      <c r="AR300">
        <v>0</v>
      </c>
    </row>
    <row r="301" spans="1:44" x14ac:dyDescent="0.2">
      <c r="A301">
        <f>ROW(Source!A164)</f>
        <v>164</v>
      </c>
      <c r="B301">
        <v>76148651</v>
      </c>
      <c r="C301">
        <v>76148633</v>
      </c>
      <c r="D301">
        <v>48974791</v>
      </c>
      <c r="E301">
        <v>1</v>
      </c>
      <c r="F301">
        <v>1</v>
      </c>
      <c r="G301">
        <v>1</v>
      </c>
      <c r="H301">
        <v>3</v>
      </c>
      <c r="I301" t="s">
        <v>658</v>
      </c>
      <c r="J301" t="s">
        <v>659</v>
      </c>
      <c r="K301" t="s">
        <v>660</v>
      </c>
      <c r="L301">
        <v>1374</v>
      </c>
      <c r="N301">
        <v>1013</v>
      </c>
      <c r="O301" t="s">
        <v>661</v>
      </c>
      <c r="P301" t="s">
        <v>661</v>
      </c>
      <c r="Q301">
        <v>1</v>
      </c>
      <c r="X301">
        <v>0.32</v>
      </c>
      <c r="Y301">
        <v>1</v>
      </c>
      <c r="Z301">
        <v>0</v>
      </c>
      <c r="AA301">
        <v>0</v>
      </c>
      <c r="AB301">
        <v>0</v>
      </c>
      <c r="AC301">
        <v>0</v>
      </c>
      <c r="AD301">
        <v>1</v>
      </c>
      <c r="AE301">
        <v>0</v>
      </c>
      <c r="AF301" t="s">
        <v>3</v>
      </c>
      <c r="AG301">
        <v>0.32</v>
      </c>
      <c r="AH301">
        <v>2</v>
      </c>
      <c r="AI301">
        <v>76148642</v>
      </c>
      <c r="AJ301">
        <v>301</v>
      </c>
      <c r="AK301">
        <v>0</v>
      </c>
      <c r="AL301">
        <v>0</v>
      </c>
      <c r="AM301">
        <v>0</v>
      </c>
      <c r="AN301">
        <v>0</v>
      </c>
      <c r="AO301">
        <v>0</v>
      </c>
      <c r="AP301">
        <v>0</v>
      </c>
      <c r="AQ301">
        <v>0</v>
      </c>
      <c r="AR301">
        <v>0</v>
      </c>
    </row>
    <row r="302" spans="1:44" x14ac:dyDescent="0.2">
      <c r="A302">
        <f>ROW(Source!A165)</f>
        <v>165</v>
      </c>
      <c r="B302">
        <v>76148643</v>
      </c>
      <c r="C302">
        <v>76148633</v>
      </c>
      <c r="D302">
        <v>42326370</v>
      </c>
      <c r="E302">
        <v>1</v>
      </c>
      <c r="F302">
        <v>1</v>
      </c>
      <c r="G302">
        <v>1</v>
      </c>
      <c r="H302">
        <v>1</v>
      </c>
      <c r="I302" t="s">
        <v>662</v>
      </c>
      <c r="J302" t="s">
        <v>3</v>
      </c>
      <c r="K302" t="s">
        <v>663</v>
      </c>
      <c r="L302">
        <v>1369</v>
      </c>
      <c r="N302">
        <v>1013</v>
      </c>
      <c r="O302" t="s">
        <v>623</v>
      </c>
      <c r="P302" t="s">
        <v>623</v>
      </c>
      <c r="Q302">
        <v>1</v>
      </c>
      <c r="X302">
        <v>1.68</v>
      </c>
      <c r="Y302">
        <v>0</v>
      </c>
      <c r="Z302">
        <v>0</v>
      </c>
      <c r="AA302">
        <v>0</v>
      </c>
      <c r="AB302">
        <v>9.6199999999999992</v>
      </c>
      <c r="AC302">
        <v>0</v>
      </c>
      <c r="AD302">
        <v>1</v>
      </c>
      <c r="AE302">
        <v>1</v>
      </c>
      <c r="AF302" t="s">
        <v>75</v>
      </c>
      <c r="AG302">
        <v>3.2256</v>
      </c>
      <c r="AH302">
        <v>2</v>
      </c>
      <c r="AI302">
        <v>76148634</v>
      </c>
      <c r="AJ302">
        <v>302</v>
      </c>
      <c r="AK302">
        <v>0</v>
      </c>
      <c r="AL302">
        <v>0</v>
      </c>
      <c r="AM302">
        <v>0</v>
      </c>
      <c r="AN302">
        <v>0</v>
      </c>
      <c r="AO302">
        <v>0</v>
      </c>
      <c r="AP302">
        <v>0</v>
      </c>
      <c r="AQ302">
        <v>0</v>
      </c>
      <c r="AR302">
        <v>0</v>
      </c>
    </row>
    <row r="303" spans="1:44" x14ac:dyDescent="0.2">
      <c r="A303">
        <f>ROW(Source!A165)</f>
        <v>165</v>
      </c>
      <c r="B303">
        <v>76148644</v>
      </c>
      <c r="C303">
        <v>76148633</v>
      </c>
      <c r="D303">
        <v>121548</v>
      </c>
      <c r="E303">
        <v>1</v>
      </c>
      <c r="F303">
        <v>1</v>
      </c>
      <c r="G303">
        <v>1</v>
      </c>
      <c r="H303">
        <v>1</v>
      </c>
      <c r="I303" t="s">
        <v>30</v>
      </c>
      <c r="J303" t="s">
        <v>3</v>
      </c>
      <c r="K303" t="s">
        <v>628</v>
      </c>
      <c r="L303">
        <v>608254</v>
      </c>
      <c r="N303">
        <v>1013</v>
      </c>
      <c r="O303" t="s">
        <v>629</v>
      </c>
      <c r="P303" t="s">
        <v>629</v>
      </c>
      <c r="Q303">
        <v>1</v>
      </c>
      <c r="X303">
        <v>0.01</v>
      </c>
      <c r="Y303">
        <v>0</v>
      </c>
      <c r="Z303">
        <v>0</v>
      </c>
      <c r="AA303">
        <v>0</v>
      </c>
      <c r="AB303">
        <v>0</v>
      </c>
      <c r="AC303">
        <v>0</v>
      </c>
      <c r="AD303">
        <v>1</v>
      </c>
      <c r="AE303">
        <v>2</v>
      </c>
      <c r="AF303" t="s">
        <v>75</v>
      </c>
      <c r="AG303">
        <v>1.9200000000000002E-2</v>
      </c>
      <c r="AH303">
        <v>2</v>
      </c>
      <c r="AI303">
        <v>76148635</v>
      </c>
      <c r="AJ303">
        <v>303</v>
      </c>
      <c r="AK303">
        <v>0</v>
      </c>
      <c r="AL303">
        <v>0</v>
      </c>
      <c r="AM303">
        <v>0</v>
      </c>
      <c r="AN303">
        <v>0</v>
      </c>
      <c r="AO303">
        <v>0</v>
      </c>
      <c r="AP303">
        <v>0</v>
      </c>
      <c r="AQ303">
        <v>0</v>
      </c>
      <c r="AR303">
        <v>0</v>
      </c>
    </row>
    <row r="304" spans="1:44" x14ac:dyDescent="0.2">
      <c r="A304">
        <f>ROW(Source!A165)</f>
        <v>165</v>
      </c>
      <c r="B304">
        <v>76148645</v>
      </c>
      <c r="C304">
        <v>76148633</v>
      </c>
      <c r="D304">
        <v>48975304</v>
      </c>
      <c r="E304">
        <v>1</v>
      </c>
      <c r="F304">
        <v>1</v>
      </c>
      <c r="G304">
        <v>1</v>
      </c>
      <c r="H304">
        <v>2</v>
      </c>
      <c r="I304" t="s">
        <v>664</v>
      </c>
      <c r="J304" t="s">
        <v>665</v>
      </c>
      <c r="K304" t="s">
        <v>666</v>
      </c>
      <c r="L304">
        <v>1368</v>
      </c>
      <c r="N304">
        <v>1011</v>
      </c>
      <c r="O304" t="s">
        <v>633</v>
      </c>
      <c r="P304" t="s">
        <v>633</v>
      </c>
      <c r="Q304">
        <v>1</v>
      </c>
      <c r="X304">
        <v>0.01</v>
      </c>
      <c r="Y304">
        <v>0</v>
      </c>
      <c r="Z304">
        <v>134.65</v>
      </c>
      <c r="AA304">
        <v>13.5</v>
      </c>
      <c r="AB304">
        <v>0</v>
      </c>
      <c r="AC304">
        <v>0</v>
      </c>
      <c r="AD304">
        <v>1</v>
      </c>
      <c r="AE304">
        <v>0</v>
      </c>
      <c r="AF304" t="s">
        <v>75</v>
      </c>
      <c r="AG304">
        <v>1.9200000000000002E-2</v>
      </c>
      <c r="AH304">
        <v>2</v>
      </c>
      <c r="AI304">
        <v>76148636</v>
      </c>
      <c r="AJ304">
        <v>304</v>
      </c>
      <c r="AK304">
        <v>0</v>
      </c>
      <c r="AL304">
        <v>0</v>
      </c>
      <c r="AM304">
        <v>0</v>
      </c>
      <c r="AN304">
        <v>0</v>
      </c>
      <c r="AO304">
        <v>0</v>
      </c>
      <c r="AP304">
        <v>0</v>
      </c>
      <c r="AQ304">
        <v>0</v>
      </c>
      <c r="AR304">
        <v>0</v>
      </c>
    </row>
    <row r="305" spans="1:44" x14ac:dyDescent="0.2">
      <c r="A305">
        <f>ROW(Source!A165)</f>
        <v>165</v>
      </c>
      <c r="B305">
        <v>76148646</v>
      </c>
      <c r="C305">
        <v>76148633</v>
      </c>
      <c r="D305">
        <v>48977174</v>
      </c>
      <c r="E305">
        <v>1</v>
      </c>
      <c r="F305">
        <v>1</v>
      </c>
      <c r="G305">
        <v>1</v>
      </c>
      <c r="H305">
        <v>2</v>
      </c>
      <c r="I305" t="s">
        <v>676</v>
      </c>
      <c r="J305" t="s">
        <v>677</v>
      </c>
      <c r="K305" t="s">
        <v>678</v>
      </c>
      <c r="L305">
        <v>1368</v>
      </c>
      <c r="N305">
        <v>1011</v>
      </c>
      <c r="O305" t="s">
        <v>633</v>
      </c>
      <c r="P305" t="s">
        <v>633</v>
      </c>
      <c r="Q305">
        <v>1</v>
      </c>
      <c r="X305">
        <v>0.01</v>
      </c>
      <c r="Y305">
        <v>0</v>
      </c>
      <c r="Z305">
        <v>87.17</v>
      </c>
      <c r="AA305">
        <v>11.6</v>
      </c>
      <c r="AB305">
        <v>0</v>
      </c>
      <c r="AC305">
        <v>0</v>
      </c>
      <c r="AD305">
        <v>1</v>
      </c>
      <c r="AE305">
        <v>0</v>
      </c>
      <c r="AF305" t="s">
        <v>75</v>
      </c>
      <c r="AG305">
        <v>1.9200000000000002E-2</v>
      </c>
      <c r="AH305">
        <v>2</v>
      </c>
      <c r="AI305">
        <v>76148637</v>
      </c>
      <c r="AJ305">
        <v>305</v>
      </c>
      <c r="AK305">
        <v>0</v>
      </c>
      <c r="AL305">
        <v>0</v>
      </c>
      <c r="AM305">
        <v>0</v>
      </c>
      <c r="AN305">
        <v>0</v>
      </c>
      <c r="AO305">
        <v>0</v>
      </c>
      <c r="AP305">
        <v>0</v>
      </c>
      <c r="AQ305">
        <v>0</v>
      </c>
      <c r="AR305">
        <v>0</v>
      </c>
    </row>
    <row r="306" spans="1:44" x14ac:dyDescent="0.2">
      <c r="A306">
        <f>ROW(Source!A165)</f>
        <v>165</v>
      </c>
      <c r="B306">
        <v>76148647</v>
      </c>
      <c r="C306">
        <v>76148633</v>
      </c>
      <c r="D306">
        <v>48900459</v>
      </c>
      <c r="E306">
        <v>1</v>
      </c>
      <c r="F306">
        <v>1</v>
      </c>
      <c r="G306">
        <v>1</v>
      </c>
      <c r="H306">
        <v>3</v>
      </c>
      <c r="I306" t="s">
        <v>708</v>
      </c>
      <c r="J306" t="s">
        <v>709</v>
      </c>
      <c r="K306" t="s">
        <v>710</v>
      </c>
      <c r="L306">
        <v>1348</v>
      </c>
      <c r="N306">
        <v>1009</v>
      </c>
      <c r="O306" t="s">
        <v>362</v>
      </c>
      <c r="P306" t="s">
        <v>362</v>
      </c>
      <c r="Q306">
        <v>1000</v>
      </c>
      <c r="X306">
        <v>8.0000000000000004E-4</v>
      </c>
      <c r="Y306">
        <v>4488.3999999999996</v>
      </c>
      <c r="Z306">
        <v>0</v>
      </c>
      <c r="AA306">
        <v>0</v>
      </c>
      <c r="AB306">
        <v>0</v>
      </c>
      <c r="AC306">
        <v>0</v>
      </c>
      <c r="AD306">
        <v>1</v>
      </c>
      <c r="AE306">
        <v>0</v>
      </c>
      <c r="AF306" t="s">
        <v>3</v>
      </c>
      <c r="AG306">
        <v>8.0000000000000004E-4</v>
      </c>
      <c r="AH306">
        <v>2</v>
      </c>
      <c r="AI306">
        <v>76148638</v>
      </c>
      <c r="AJ306">
        <v>306</v>
      </c>
      <c r="AK306">
        <v>0</v>
      </c>
      <c r="AL306">
        <v>0</v>
      </c>
      <c r="AM306">
        <v>0</v>
      </c>
      <c r="AN306">
        <v>0</v>
      </c>
      <c r="AO306">
        <v>0</v>
      </c>
      <c r="AP306">
        <v>0</v>
      </c>
      <c r="AQ306">
        <v>0</v>
      </c>
      <c r="AR306">
        <v>0</v>
      </c>
    </row>
    <row r="307" spans="1:44" x14ac:dyDescent="0.2">
      <c r="A307">
        <f>ROW(Source!A165)</f>
        <v>165</v>
      </c>
      <c r="B307">
        <v>76148648</v>
      </c>
      <c r="C307">
        <v>76148633</v>
      </c>
      <c r="D307">
        <v>48900495</v>
      </c>
      <c r="E307">
        <v>1</v>
      </c>
      <c r="F307">
        <v>1</v>
      </c>
      <c r="G307">
        <v>1</v>
      </c>
      <c r="H307">
        <v>3</v>
      </c>
      <c r="I307" t="s">
        <v>711</v>
      </c>
      <c r="J307" t="s">
        <v>712</v>
      </c>
      <c r="K307" t="s">
        <v>713</v>
      </c>
      <c r="L307">
        <v>1346</v>
      </c>
      <c r="N307">
        <v>1009</v>
      </c>
      <c r="O307" t="s">
        <v>414</v>
      </c>
      <c r="P307" t="s">
        <v>414</v>
      </c>
      <c r="Q307">
        <v>1</v>
      </c>
      <c r="X307">
        <v>0.15</v>
      </c>
      <c r="Y307">
        <v>6.09</v>
      </c>
      <c r="Z307">
        <v>0</v>
      </c>
      <c r="AA307">
        <v>0</v>
      </c>
      <c r="AB307">
        <v>0</v>
      </c>
      <c r="AC307">
        <v>0</v>
      </c>
      <c r="AD307">
        <v>1</v>
      </c>
      <c r="AE307">
        <v>0</v>
      </c>
      <c r="AF307" t="s">
        <v>3</v>
      </c>
      <c r="AG307">
        <v>0.15</v>
      </c>
      <c r="AH307">
        <v>2</v>
      </c>
      <c r="AI307">
        <v>76148639</v>
      </c>
      <c r="AJ307">
        <v>307</v>
      </c>
      <c r="AK307">
        <v>0</v>
      </c>
      <c r="AL307">
        <v>0</v>
      </c>
      <c r="AM307">
        <v>0</v>
      </c>
      <c r="AN307">
        <v>0</v>
      </c>
      <c r="AO307">
        <v>0</v>
      </c>
      <c r="AP307">
        <v>0</v>
      </c>
      <c r="AQ307">
        <v>0</v>
      </c>
      <c r="AR307">
        <v>0</v>
      </c>
    </row>
    <row r="308" spans="1:44" x14ac:dyDescent="0.2">
      <c r="A308">
        <f>ROW(Source!A165)</f>
        <v>165</v>
      </c>
      <c r="B308">
        <v>76148649</v>
      </c>
      <c r="C308">
        <v>76148633</v>
      </c>
      <c r="D308">
        <v>48903634</v>
      </c>
      <c r="E308">
        <v>1</v>
      </c>
      <c r="F308">
        <v>1</v>
      </c>
      <c r="G308">
        <v>1</v>
      </c>
      <c r="H308">
        <v>3</v>
      </c>
      <c r="I308" t="s">
        <v>679</v>
      </c>
      <c r="J308" t="s">
        <v>680</v>
      </c>
      <c r="K308" t="s">
        <v>681</v>
      </c>
      <c r="L308">
        <v>1308</v>
      </c>
      <c r="N308">
        <v>1003</v>
      </c>
      <c r="O308" t="s">
        <v>345</v>
      </c>
      <c r="P308" t="s">
        <v>345</v>
      </c>
      <c r="Q308">
        <v>100</v>
      </c>
      <c r="X308">
        <v>2.3999999999999998E-3</v>
      </c>
      <c r="Y308">
        <v>120</v>
      </c>
      <c r="Z308">
        <v>0</v>
      </c>
      <c r="AA308">
        <v>0</v>
      </c>
      <c r="AB308">
        <v>0</v>
      </c>
      <c r="AC308">
        <v>0</v>
      </c>
      <c r="AD308">
        <v>1</v>
      </c>
      <c r="AE308">
        <v>0</v>
      </c>
      <c r="AF308" t="s">
        <v>3</v>
      </c>
      <c r="AG308">
        <v>2.3999999999999998E-3</v>
      </c>
      <c r="AH308">
        <v>2</v>
      </c>
      <c r="AI308">
        <v>76148640</v>
      </c>
      <c r="AJ308">
        <v>308</v>
      </c>
      <c r="AK308">
        <v>0</v>
      </c>
      <c r="AL308">
        <v>0</v>
      </c>
      <c r="AM308">
        <v>0</v>
      </c>
      <c r="AN308">
        <v>0</v>
      </c>
      <c r="AO308">
        <v>0</v>
      </c>
      <c r="AP308">
        <v>0</v>
      </c>
      <c r="AQ308">
        <v>0</v>
      </c>
      <c r="AR308">
        <v>0</v>
      </c>
    </row>
    <row r="309" spans="1:44" x14ac:dyDescent="0.2">
      <c r="A309">
        <f>ROW(Source!A165)</f>
        <v>165</v>
      </c>
      <c r="B309">
        <v>76148650</v>
      </c>
      <c r="C309">
        <v>76148633</v>
      </c>
      <c r="D309">
        <v>48974621</v>
      </c>
      <c r="E309">
        <v>1</v>
      </c>
      <c r="F309">
        <v>1</v>
      </c>
      <c r="G309">
        <v>1</v>
      </c>
      <c r="H309">
        <v>3</v>
      </c>
      <c r="I309" t="s">
        <v>714</v>
      </c>
      <c r="J309" t="s">
        <v>715</v>
      </c>
      <c r="K309" t="s">
        <v>716</v>
      </c>
      <c r="L309">
        <v>1348</v>
      </c>
      <c r="N309">
        <v>1009</v>
      </c>
      <c r="O309" t="s">
        <v>362</v>
      </c>
      <c r="P309" t="s">
        <v>362</v>
      </c>
      <c r="Q309">
        <v>1000</v>
      </c>
      <c r="X309">
        <v>1.0000000000000001E-5</v>
      </c>
      <c r="Y309">
        <v>8105.71</v>
      </c>
      <c r="Z309">
        <v>0</v>
      </c>
      <c r="AA309">
        <v>0</v>
      </c>
      <c r="AB309">
        <v>0</v>
      </c>
      <c r="AC309">
        <v>0</v>
      </c>
      <c r="AD309">
        <v>1</v>
      </c>
      <c r="AE309">
        <v>0</v>
      </c>
      <c r="AF309" t="s">
        <v>3</v>
      </c>
      <c r="AG309">
        <v>1.0000000000000001E-5</v>
      </c>
      <c r="AH309">
        <v>2</v>
      </c>
      <c r="AI309">
        <v>76148641</v>
      </c>
      <c r="AJ309">
        <v>309</v>
      </c>
      <c r="AK309">
        <v>0</v>
      </c>
      <c r="AL309">
        <v>0</v>
      </c>
      <c r="AM309">
        <v>0</v>
      </c>
      <c r="AN309">
        <v>0</v>
      </c>
      <c r="AO309">
        <v>0</v>
      </c>
      <c r="AP309">
        <v>0</v>
      </c>
      <c r="AQ309">
        <v>0</v>
      </c>
      <c r="AR309">
        <v>0</v>
      </c>
    </row>
    <row r="310" spans="1:44" x14ac:dyDescent="0.2">
      <c r="A310">
        <f>ROW(Source!A165)</f>
        <v>165</v>
      </c>
      <c r="B310">
        <v>76148651</v>
      </c>
      <c r="C310">
        <v>76148633</v>
      </c>
      <c r="D310">
        <v>48974791</v>
      </c>
      <c r="E310">
        <v>1</v>
      </c>
      <c r="F310">
        <v>1</v>
      </c>
      <c r="G310">
        <v>1</v>
      </c>
      <c r="H310">
        <v>3</v>
      </c>
      <c r="I310" t="s">
        <v>658</v>
      </c>
      <c r="J310" t="s">
        <v>659</v>
      </c>
      <c r="K310" t="s">
        <v>660</v>
      </c>
      <c r="L310">
        <v>1374</v>
      </c>
      <c r="N310">
        <v>1013</v>
      </c>
      <c r="O310" t="s">
        <v>661</v>
      </c>
      <c r="P310" t="s">
        <v>661</v>
      </c>
      <c r="Q310">
        <v>1</v>
      </c>
      <c r="X310">
        <v>0.32</v>
      </c>
      <c r="Y310">
        <v>1</v>
      </c>
      <c r="Z310">
        <v>0</v>
      </c>
      <c r="AA310">
        <v>0</v>
      </c>
      <c r="AB310">
        <v>0</v>
      </c>
      <c r="AC310">
        <v>0</v>
      </c>
      <c r="AD310">
        <v>1</v>
      </c>
      <c r="AE310">
        <v>0</v>
      </c>
      <c r="AF310" t="s">
        <v>3</v>
      </c>
      <c r="AG310">
        <v>0.32</v>
      </c>
      <c r="AH310">
        <v>2</v>
      </c>
      <c r="AI310">
        <v>76148642</v>
      </c>
      <c r="AJ310">
        <v>310</v>
      </c>
      <c r="AK310">
        <v>0</v>
      </c>
      <c r="AL310">
        <v>0</v>
      </c>
      <c r="AM310">
        <v>0</v>
      </c>
      <c r="AN310">
        <v>0</v>
      </c>
      <c r="AO310">
        <v>0</v>
      </c>
      <c r="AP310">
        <v>0</v>
      </c>
      <c r="AQ310">
        <v>0</v>
      </c>
      <c r="AR310">
        <v>0</v>
      </c>
    </row>
    <row r="311" spans="1:44" x14ac:dyDescent="0.2">
      <c r="A311">
        <f>ROW(Source!A168)</f>
        <v>168</v>
      </c>
      <c r="B311">
        <v>76148661</v>
      </c>
      <c r="C311">
        <v>76148653</v>
      </c>
      <c r="D311">
        <v>42475093</v>
      </c>
      <c r="E311">
        <v>1</v>
      </c>
      <c r="F311">
        <v>1</v>
      </c>
      <c r="G311">
        <v>1</v>
      </c>
      <c r="H311">
        <v>1</v>
      </c>
      <c r="I311" t="s">
        <v>752</v>
      </c>
      <c r="J311" t="s">
        <v>3</v>
      </c>
      <c r="K311" t="s">
        <v>663</v>
      </c>
      <c r="L311">
        <v>1369</v>
      </c>
      <c r="N311">
        <v>1013</v>
      </c>
      <c r="O311" t="s">
        <v>623</v>
      </c>
      <c r="P311" t="s">
        <v>623</v>
      </c>
      <c r="Q311">
        <v>1</v>
      </c>
      <c r="X311">
        <v>336</v>
      </c>
      <c r="Y311">
        <v>0</v>
      </c>
      <c r="Z311">
        <v>0</v>
      </c>
      <c r="AA311">
        <v>0</v>
      </c>
      <c r="AB311">
        <v>11.06</v>
      </c>
      <c r="AC311">
        <v>0</v>
      </c>
      <c r="AD311">
        <v>1</v>
      </c>
      <c r="AE311">
        <v>1</v>
      </c>
      <c r="AF311" t="s">
        <v>217</v>
      </c>
      <c r="AG311">
        <v>846.71999999999991</v>
      </c>
      <c r="AH311">
        <v>2</v>
      </c>
      <c r="AI311">
        <v>76148654</v>
      </c>
      <c r="AJ311">
        <v>311</v>
      </c>
      <c r="AK311">
        <v>0</v>
      </c>
      <c r="AL311">
        <v>0</v>
      </c>
      <c r="AM311">
        <v>0</v>
      </c>
      <c r="AN311">
        <v>0</v>
      </c>
      <c r="AO311">
        <v>0</v>
      </c>
      <c r="AP311">
        <v>0</v>
      </c>
      <c r="AQ311">
        <v>0</v>
      </c>
      <c r="AR311">
        <v>0</v>
      </c>
    </row>
    <row r="312" spans="1:44" x14ac:dyDescent="0.2">
      <c r="A312">
        <f>ROW(Source!A168)</f>
        <v>168</v>
      </c>
      <c r="B312">
        <v>76148662</v>
      </c>
      <c r="C312">
        <v>76148653</v>
      </c>
      <c r="D312">
        <v>121548</v>
      </c>
      <c r="E312">
        <v>1</v>
      </c>
      <c r="F312">
        <v>1</v>
      </c>
      <c r="G312">
        <v>1</v>
      </c>
      <c r="H312">
        <v>1</v>
      </c>
      <c r="I312" t="s">
        <v>30</v>
      </c>
      <c r="J312" t="s">
        <v>3</v>
      </c>
      <c r="K312" t="s">
        <v>628</v>
      </c>
      <c r="L312">
        <v>608254</v>
      </c>
      <c r="N312">
        <v>1013</v>
      </c>
      <c r="O312" t="s">
        <v>629</v>
      </c>
      <c r="P312" t="s">
        <v>629</v>
      </c>
      <c r="Q312">
        <v>1</v>
      </c>
      <c r="X312">
        <v>135.63999999999999</v>
      </c>
      <c r="Y312">
        <v>0</v>
      </c>
      <c r="Z312">
        <v>0</v>
      </c>
      <c r="AA312">
        <v>0</v>
      </c>
      <c r="AB312">
        <v>0</v>
      </c>
      <c r="AC312">
        <v>0</v>
      </c>
      <c r="AD312">
        <v>1</v>
      </c>
      <c r="AE312">
        <v>2</v>
      </c>
      <c r="AF312" t="s">
        <v>217</v>
      </c>
      <c r="AG312">
        <v>341.81279999999992</v>
      </c>
      <c r="AH312">
        <v>2</v>
      </c>
      <c r="AI312">
        <v>76148655</v>
      </c>
      <c r="AJ312">
        <v>312</v>
      </c>
      <c r="AK312">
        <v>0</v>
      </c>
      <c r="AL312">
        <v>0</v>
      </c>
      <c r="AM312">
        <v>0</v>
      </c>
      <c r="AN312">
        <v>0</v>
      </c>
      <c r="AO312">
        <v>0</v>
      </c>
      <c r="AP312">
        <v>0</v>
      </c>
      <c r="AQ312">
        <v>0</v>
      </c>
      <c r="AR312">
        <v>0</v>
      </c>
    </row>
    <row r="313" spans="1:44" x14ac:dyDescent="0.2">
      <c r="A313">
        <f>ROW(Source!A168)</f>
        <v>168</v>
      </c>
      <c r="B313">
        <v>76148663</v>
      </c>
      <c r="C313">
        <v>76148653</v>
      </c>
      <c r="D313">
        <v>48976039</v>
      </c>
      <c r="E313">
        <v>1</v>
      </c>
      <c r="F313">
        <v>1</v>
      </c>
      <c r="G313">
        <v>1</v>
      </c>
      <c r="H313">
        <v>2</v>
      </c>
      <c r="I313" t="s">
        <v>691</v>
      </c>
      <c r="J313" t="s">
        <v>692</v>
      </c>
      <c r="K313" t="s">
        <v>693</v>
      </c>
      <c r="L313">
        <v>1368</v>
      </c>
      <c r="N313">
        <v>1011</v>
      </c>
      <c r="O313" t="s">
        <v>633</v>
      </c>
      <c r="P313" t="s">
        <v>633</v>
      </c>
      <c r="Q313">
        <v>1</v>
      </c>
      <c r="X313">
        <v>67.819999999999993</v>
      </c>
      <c r="Y313">
        <v>0</v>
      </c>
      <c r="Z313">
        <v>425.57</v>
      </c>
      <c r="AA313">
        <v>25.1</v>
      </c>
      <c r="AB313">
        <v>0</v>
      </c>
      <c r="AC313">
        <v>0</v>
      </c>
      <c r="AD313">
        <v>1</v>
      </c>
      <c r="AE313">
        <v>0</v>
      </c>
      <c r="AF313" t="s">
        <v>217</v>
      </c>
      <c r="AG313">
        <v>170.90639999999996</v>
      </c>
      <c r="AH313">
        <v>2</v>
      </c>
      <c r="AI313">
        <v>76148656</v>
      </c>
      <c r="AJ313">
        <v>313</v>
      </c>
      <c r="AK313">
        <v>0</v>
      </c>
      <c r="AL313">
        <v>0</v>
      </c>
      <c r="AM313">
        <v>0</v>
      </c>
      <c r="AN313">
        <v>0</v>
      </c>
      <c r="AO313">
        <v>0</v>
      </c>
      <c r="AP313">
        <v>0</v>
      </c>
      <c r="AQ313">
        <v>0</v>
      </c>
      <c r="AR313">
        <v>0</v>
      </c>
    </row>
    <row r="314" spans="1:44" x14ac:dyDescent="0.2">
      <c r="A314">
        <f>ROW(Source!A168)</f>
        <v>168</v>
      </c>
      <c r="B314">
        <v>76148664</v>
      </c>
      <c r="C314">
        <v>76148653</v>
      </c>
      <c r="D314">
        <v>48976112</v>
      </c>
      <c r="E314">
        <v>1</v>
      </c>
      <c r="F314">
        <v>1</v>
      </c>
      <c r="G314">
        <v>1</v>
      </c>
      <c r="H314">
        <v>2</v>
      </c>
      <c r="I314" t="s">
        <v>694</v>
      </c>
      <c r="J314" t="s">
        <v>695</v>
      </c>
      <c r="K314" t="s">
        <v>696</v>
      </c>
      <c r="L314">
        <v>1368</v>
      </c>
      <c r="N314">
        <v>1011</v>
      </c>
      <c r="O314" t="s">
        <v>633</v>
      </c>
      <c r="P314" t="s">
        <v>633</v>
      </c>
      <c r="Q314">
        <v>1</v>
      </c>
      <c r="X314">
        <v>4.1399999999999997</v>
      </c>
      <c r="Y314">
        <v>0</v>
      </c>
      <c r="Z314">
        <v>16.64</v>
      </c>
      <c r="AA314">
        <v>0</v>
      </c>
      <c r="AB314">
        <v>0</v>
      </c>
      <c r="AC314">
        <v>0</v>
      </c>
      <c r="AD314">
        <v>1</v>
      </c>
      <c r="AE314">
        <v>0</v>
      </c>
      <c r="AF314" t="s">
        <v>217</v>
      </c>
      <c r="AG314">
        <v>10.432799999999997</v>
      </c>
      <c r="AH314">
        <v>2</v>
      </c>
      <c r="AI314">
        <v>76148657</v>
      </c>
      <c r="AJ314">
        <v>314</v>
      </c>
      <c r="AK314">
        <v>0</v>
      </c>
      <c r="AL314">
        <v>0</v>
      </c>
      <c r="AM314">
        <v>0</v>
      </c>
      <c r="AN314">
        <v>0</v>
      </c>
      <c r="AO314">
        <v>0</v>
      </c>
      <c r="AP314">
        <v>0</v>
      </c>
      <c r="AQ314">
        <v>0</v>
      </c>
      <c r="AR314">
        <v>0</v>
      </c>
    </row>
    <row r="315" spans="1:44" x14ac:dyDescent="0.2">
      <c r="A315">
        <f>ROW(Source!A168)</f>
        <v>168</v>
      </c>
      <c r="B315">
        <v>76148665</v>
      </c>
      <c r="C315">
        <v>76148653</v>
      </c>
      <c r="D315">
        <v>48914824</v>
      </c>
      <c r="E315">
        <v>1</v>
      </c>
      <c r="F315">
        <v>1</v>
      </c>
      <c r="G315">
        <v>1</v>
      </c>
      <c r="H315">
        <v>3</v>
      </c>
      <c r="I315" t="s">
        <v>753</v>
      </c>
      <c r="J315" t="s">
        <v>754</v>
      </c>
      <c r="K315" t="s">
        <v>755</v>
      </c>
      <c r="L315">
        <v>1354</v>
      </c>
      <c r="N315">
        <v>1010</v>
      </c>
      <c r="O315" t="s">
        <v>149</v>
      </c>
      <c r="P315" t="s">
        <v>149</v>
      </c>
      <c r="Q315">
        <v>1</v>
      </c>
      <c r="X315">
        <v>20.6</v>
      </c>
      <c r="Y315">
        <v>143.94</v>
      </c>
      <c r="Z315">
        <v>0</v>
      </c>
      <c r="AA315">
        <v>0</v>
      </c>
      <c r="AB315">
        <v>0</v>
      </c>
      <c r="AC315">
        <v>0</v>
      </c>
      <c r="AD315">
        <v>1</v>
      </c>
      <c r="AE315">
        <v>0</v>
      </c>
      <c r="AF315" t="s">
        <v>216</v>
      </c>
      <c r="AG315">
        <v>0</v>
      </c>
      <c r="AH315">
        <v>2</v>
      </c>
      <c r="AI315">
        <v>76148658</v>
      </c>
      <c r="AJ315">
        <v>315</v>
      </c>
      <c r="AK315">
        <v>0</v>
      </c>
      <c r="AL315">
        <v>0</v>
      </c>
      <c r="AM315">
        <v>0</v>
      </c>
      <c r="AN315">
        <v>0</v>
      </c>
      <c r="AO315">
        <v>0</v>
      </c>
      <c r="AP315">
        <v>0</v>
      </c>
      <c r="AQ315">
        <v>0</v>
      </c>
      <c r="AR315">
        <v>0</v>
      </c>
    </row>
    <row r="316" spans="1:44" x14ac:dyDescent="0.2">
      <c r="A316">
        <f>ROW(Source!A168)</f>
        <v>168</v>
      </c>
      <c r="B316">
        <v>76148666</v>
      </c>
      <c r="C316">
        <v>76148653</v>
      </c>
      <c r="D316">
        <v>48965123</v>
      </c>
      <c r="E316">
        <v>1</v>
      </c>
      <c r="F316">
        <v>1</v>
      </c>
      <c r="G316">
        <v>1</v>
      </c>
      <c r="H316">
        <v>3</v>
      </c>
      <c r="I316" t="s">
        <v>756</v>
      </c>
      <c r="J316" t="s">
        <v>757</v>
      </c>
      <c r="K316" t="s">
        <v>758</v>
      </c>
      <c r="L316">
        <v>1354</v>
      </c>
      <c r="N316">
        <v>1010</v>
      </c>
      <c r="O316" t="s">
        <v>149</v>
      </c>
      <c r="P316" t="s">
        <v>149</v>
      </c>
      <c r="Q316">
        <v>1</v>
      </c>
      <c r="X316">
        <v>61.8</v>
      </c>
      <c r="Y316">
        <v>6.89</v>
      </c>
      <c r="Z316">
        <v>0</v>
      </c>
      <c r="AA316">
        <v>0</v>
      </c>
      <c r="AB316">
        <v>0</v>
      </c>
      <c r="AC316">
        <v>0</v>
      </c>
      <c r="AD316">
        <v>1</v>
      </c>
      <c r="AE316">
        <v>0</v>
      </c>
      <c r="AF316" t="s">
        <v>216</v>
      </c>
      <c r="AG316">
        <v>0</v>
      </c>
      <c r="AH316">
        <v>2</v>
      </c>
      <c r="AI316">
        <v>76148659</v>
      </c>
      <c r="AJ316">
        <v>316</v>
      </c>
      <c r="AK316">
        <v>0</v>
      </c>
      <c r="AL316">
        <v>0</v>
      </c>
      <c r="AM316">
        <v>0</v>
      </c>
      <c r="AN316">
        <v>0</v>
      </c>
      <c r="AO316">
        <v>0</v>
      </c>
      <c r="AP316">
        <v>0</v>
      </c>
      <c r="AQ316">
        <v>0</v>
      </c>
      <c r="AR316">
        <v>0</v>
      </c>
    </row>
    <row r="317" spans="1:44" x14ac:dyDescent="0.2">
      <c r="A317">
        <f>ROW(Source!A168)</f>
        <v>168</v>
      </c>
      <c r="B317">
        <v>76148667</v>
      </c>
      <c r="C317">
        <v>76148653</v>
      </c>
      <c r="D317">
        <v>48974791</v>
      </c>
      <c r="E317">
        <v>1</v>
      </c>
      <c r="F317">
        <v>1</v>
      </c>
      <c r="G317">
        <v>1</v>
      </c>
      <c r="H317">
        <v>3</v>
      </c>
      <c r="I317" t="s">
        <v>658</v>
      </c>
      <c r="J317" t="s">
        <v>659</v>
      </c>
      <c r="K317" t="s">
        <v>660</v>
      </c>
      <c r="L317">
        <v>1374</v>
      </c>
      <c r="N317">
        <v>1013</v>
      </c>
      <c r="O317" t="s">
        <v>661</v>
      </c>
      <c r="P317" t="s">
        <v>661</v>
      </c>
      <c r="Q317">
        <v>1</v>
      </c>
      <c r="X317">
        <v>64.650000000000006</v>
      </c>
      <c r="Y317">
        <v>1</v>
      </c>
      <c r="Z317">
        <v>0</v>
      </c>
      <c r="AA317">
        <v>0</v>
      </c>
      <c r="AB317">
        <v>0</v>
      </c>
      <c r="AC317">
        <v>0</v>
      </c>
      <c r="AD317">
        <v>1</v>
      </c>
      <c r="AE317">
        <v>0</v>
      </c>
      <c r="AF317" t="s">
        <v>216</v>
      </c>
      <c r="AG317">
        <v>0</v>
      </c>
      <c r="AH317">
        <v>2</v>
      </c>
      <c r="AI317">
        <v>76148660</v>
      </c>
      <c r="AJ317">
        <v>317</v>
      </c>
      <c r="AK317">
        <v>0</v>
      </c>
      <c r="AL317">
        <v>0</v>
      </c>
      <c r="AM317">
        <v>0</v>
      </c>
      <c r="AN317">
        <v>0</v>
      </c>
      <c r="AO317">
        <v>0</v>
      </c>
      <c r="AP317">
        <v>0</v>
      </c>
      <c r="AQ317">
        <v>0</v>
      </c>
      <c r="AR317">
        <v>0</v>
      </c>
    </row>
    <row r="318" spans="1:44" x14ac:dyDescent="0.2">
      <c r="A318">
        <f>ROW(Source!A169)</f>
        <v>169</v>
      </c>
      <c r="B318">
        <v>76148661</v>
      </c>
      <c r="C318">
        <v>76148653</v>
      </c>
      <c r="D318">
        <v>42475093</v>
      </c>
      <c r="E318">
        <v>1</v>
      </c>
      <c r="F318">
        <v>1</v>
      </c>
      <c r="G318">
        <v>1</v>
      </c>
      <c r="H318">
        <v>1</v>
      </c>
      <c r="I318" t="s">
        <v>752</v>
      </c>
      <c r="J318" t="s">
        <v>3</v>
      </c>
      <c r="K318" t="s">
        <v>663</v>
      </c>
      <c r="L318">
        <v>1369</v>
      </c>
      <c r="N318">
        <v>1013</v>
      </c>
      <c r="O318" t="s">
        <v>623</v>
      </c>
      <c r="P318" t="s">
        <v>623</v>
      </c>
      <c r="Q318">
        <v>1</v>
      </c>
      <c r="X318">
        <v>336</v>
      </c>
      <c r="Y318">
        <v>0</v>
      </c>
      <c r="Z318">
        <v>0</v>
      </c>
      <c r="AA318">
        <v>0</v>
      </c>
      <c r="AB318">
        <v>11.06</v>
      </c>
      <c r="AC318">
        <v>0</v>
      </c>
      <c r="AD318">
        <v>1</v>
      </c>
      <c r="AE318">
        <v>1</v>
      </c>
      <c r="AF318" t="s">
        <v>217</v>
      </c>
      <c r="AG318">
        <v>846.71999999999991</v>
      </c>
      <c r="AH318">
        <v>2</v>
      </c>
      <c r="AI318">
        <v>76148654</v>
      </c>
      <c r="AJ318">
        <v>318</v>
      </c>
      <c r="AK318">
        <v>0</v>
      </c>
      <c r="AL318">
        <v>0</v>
      </c>
      <c r="AM318">
        <v>0</v>
      </c>
      <c r="AN318">
        <v>0</v>
      </c>
      <c r="AO318">
        <v>0</v>
      </c>
      <c r="AP318">
        <v>0</v>
      </c>
      <c r="AQ318">
        <v>0</v>
      </c>
      <c r="AR318">
        <v>0</v>
      </c>
    </row>
    <row r="319" spans="1:44" x14ac:dyDescent="0.2">
      <c r="A319">
        <f>ROW(Source!A169)</f>
        <v>169</v>
      </c>
      <c r="B319">
        <v>76148662</v>
      </c>
      <c r="C319">
        <v>76148653</v>
      </c>
      <c r="D319">
        <v>121548</v>
      </c>
      <c r="E319">
        <v>1</v>
      </c>
      <c r="F319">
        <v>1</v>
      </c>
      <c r="G319">
        <v>1</v>
      </c>
      <c r="H319">
        <v>1</v>
      </c>
      <c r="I319" t="s">
        <v>30</v>
      </c>
      <c r="J319" t="s">
        <v>3</v>
      </c>
      <c r="K319" t="s">
        <v>628</v>
      </c>
      <c r="L319">
        <v>608254</v>
      </c>
      <c r="N319">
        <v>1013</v>
      </c>
      <c r="O319" t="s">
        <v>629</v>
      </c>
      <c r="P319" t="s">
        <v>629</v>
      </c>
      <c r="Q319">
        <v>1</v>
      </c>
      <c r="X319">
        <v>135.63999999999999</v>
      </c>
      <c r="Y319">
        <v>0</v>
      </c>
      <c r="Z319">
        <v>0</v>
      </c>
      <c r="AA319">
        <v>0</v>
      </c>
      <c r="AB319">
        <v>0</v>
      </c>
      <c r="AC319">
        <v>0</v>
      </c>
      <c r="AD319">
        <v>1</v>
      </c>
      <c r="AE319">
        <v>2</v>
      </c>
      <c r="AF319" t="s">
        <v>217</v>
      </c>
      <c r="AG319">
        <v>341.81279999999992</v>
      </c>
      <c r="AH319">
        <v>2</v>
      </c>
      <c r="AI319">
        <v>76148655</v>
      </c>
      <c r="AJ319">
        <v>319</v>
      </c>
      <c r="AK319">
        <v>0</v>
      </c>
      <c r="AL319">
        <v>0</v>
      </c>
      <c r="AM319">
        <v>0</v>
      </c>
      <c r="AN319">
        <v>0</v>
      </c>
      <c r="AO319">
        <v>0</v>
      </c>
      <c r="AP319">
        <v>0</v>
      </c>
      <c r="AQ319">
        <v>0</v>
      </c>
      <c r="AR319">
        <v>0</v>
      </c>
    </row>
    <row r="320" spans="1:44" x14ac:dyDescent="0.2">
      <c r="A320">
        <f>ROW(Source!A169)</f>
        <v>169</v>
      </c>
      <c r="B320">
        <v>76148663</v>
      </c>
      <c r="C320">
        <v>76148653</v>
      </c>
      <c r="D320">
        <v>48976039</v>
      </c>
      <c r="E320">
        <v>1</v>
      </c>
      <c r="F320">
        <v>1</v>
      </c>
      <c r="G320">
        <v>1</v>
      </c>
      <c r="H320">
        <v>2</v>
      </c>
      <c r="I320" t="s">
        <v>691</v>
      </c>
      <c r="J320" t="s">
        <v>692</v>
      </c>
      <c r="K320" t="s">
        <v>693</v>
      </c>
      <c r="L320">
        <v>1368</v>
      </c>
      <c r="N320">
        <v>1011</v>
      </c>
      <c r="O320" t="s">
        <v>633</v>
      </c>
      <c r="P320" t="s">
        <v>633</v>
      </c>
      <c r="Q320">
        <v>1</v>
      </c>
      <c r="X320">
        <v>67.819999999999993</v>
      </c>
      <c r="Y320">
        <v>0</v>
      </c>
      <c r="Z320">
        <v>425.57</v>
      </c>
      <c r="AA320">
        <v>25.1</v>
      </c>
      <c r="AB320">
        <v>0</v>
      </c>
      <c r="AC320">
        <v>0</v>
      </c>
      <c r="AD320">
        <v>1</v>
      </c>
      <c r="AE320">
        <v>0</v>
      </c>
      <c r="AF320" t="s">
        <v>217</v>
      </c>
      <c r="AG320">
        <v>170.90639999999996</v>
      </c>
      <c r="AH320">
        <v>2</v>
      </c>
      <c r="AI320">
        <v>76148656</v>
      </c>
      <c r="AJ320">
        <v>320</v>
      </c>
      <c r="AK320">
        <v>0</v>
      </c>
      <c r="AL320">
        <v>0</v>
      </c>
      <c r="AM320">
        <v>0</v>
      </c>
      <c r="AN320">
        <v>0</v>
      </c>
      <c r="AO320">
        <v>0</v>
      </c>
      <c r="AP320">
        <v>0</v>
      </c>
      <c r="AQ320">
        <v>0</v>
      </c>
      <c r="AR320">
        <v>0</v>
      </c>
    </row>
    <row r="321" spans="1:44" x14ac:dyDescent="0.2">
      <c r="A321">
        <f>ROW(Source!A169)</f>
        <v>169</v>
      </c>
      <c r="B321">
        <v>76148664</v>
      </c>
      <c r="C321">
        <v>76148653</v>
      </c>
      <c r="D321">
        <v>48976112</v>
      </c>
      <c r="E321">
        <v>1</v>
      </c>
      <c r="F321">
        <v>1</v>
      </c>
      <c r="G321">
        <v>1</v>
      </c>
      <c r="H321">
        <v>2</v>
      </c>
      <c r="I321" t="s">
        <v>694</v>
      </c>
      <c r="J321" t="s">
        <v>695</v>
      </c>
      <c r="K321" t="s">
        <v>696</v>
      </c>
      <c r="L321">
        <v>1368</v>
      </c>
      <c r="N321">
        <v>1011</v>
      </c>
      <c r="O321" t="s">
        <v>633</v>
      </c>
      <c r="P321" t="s">
        <v>633</v>
      </c>
      <c r="Q321">
        <v>1</v>
      </c>
      <c r="X321">
        <v>4.1399999999999997</v>
      </c>
      <c r="Y321">
        <v>0</v>
      </c>
      <c r="Z321">
        <v>16.64</v>
      </c>
      <c r="AA321">
        <v>0</v>
      </c>
      <c r="AB321">
        <v>0</v>
      </c>
      <c r="AC321">
        <v>0</v>
      </c>
      <c r="AD321">
        <v>1</v>
      </c>
      <c r="AE321">
        <v>0</v>
      </c>
      <c r="AF321" t="s">
        <v>217</v>
      </c>
      <c r="AG321">
        <v>10.432799999999997</v>
      </c>
      <c r="AH321">
        <v>2</v>
      </c>
      <c r="AI321">
        <v>76148657</v>
      </c>
      <c r="AJ321">
        <v>321</v>
      </c>
      <c r="AK321">
        <v>0</v>
      </c>
      <c r="AL321">
        <v>0</v>
      </c>
      <c r="AM321">
        <v>0</v>
      </c>
      <c r="AN321">
        <v>0</v>
      </c>
      <c r="AO321">
        <v>0</v>
      </c>
      <c r="AP321">
        <v>0</v>
      </c>
      <c r="AQ321">
        <v>0</v>
      </c>
      <c r="AR321">
        <v>0</v>
      </c>
    </row>
    <row r="322" spans="1:44" x14ac:dyDescent="0.2">
      <c r="A322">
        <f>ROW(Source!A169)</f>
        <v>169</v>
      </c>
      <c r="B322">
        <v>76148665</v>
      </c>
      <c r="C322">
        <v>76148653</v>
      </c>
      <c r="D322">
        <v>48914824</v>
      </c>
      <c r="E322">
        <v>1</v>
      </c>
      <c r="F322">
        <v>1</v>
      </c>
      <c r="G322">
        <v>1</v>
      </c>
      <c r="H322">
        <v>3</v>
      </c>
      <c r="I322" t="s">
        <v>753</v>
      </c>
      <c r="J322" t="s">
        <v>754</v>
      </c>
      <c r="K322" t="s">
        <v>755</v>
      </c>
      <c r="L322">
        <v>1354</v>
      </c>
      <c r="N322">
        <v>1010</v>
      </c>
      <c r="O322" t="s">
        <v>149</v>
      </c>
      <c r="P322" t="s">
        <v>149</v>
      </c>
      <c r="Q322">
        <v>1</v>
      </c>
      <c r="X322">
        <v>20.6</v>
      </c>
      <c r="Y322">
        <v>143.94</v>
      </c>
      <c r="Z322">
        <v>0</v>
      </c>
      <c r="AA322">
        <v>0</v>
      </c>
      <c r="AB322">
        <v>0</v>
      </c>
      <c r="AC322">
        <v>0</v>
      </c>
      <c r="AD322">
        <v>1</v>
      </c>
      <c r="AE322">
        <v>0</v>
      </c>
      <c r="AF322" t="s">
        <v>216</v>
      </c>
      <c r="AG322">
        <v>0</v>
      </c>
      <c r="AH322">
        <v>2</v>
      </c>
      <c r="AI322">
        <v>76148658</v>
      </c>
      <c r="AJ322">
        <v>322</v>
      </c>
      <c r="AK322">
        <v>0</v>
      </c>
      <c r="AL322">
        <v>0</v>
      </c>
      <c r="AM322">
        <v>0</v>
      </c>
      <c r="AN322">
        <v>0</v>
      </c>
      <c r="AO322">
        <v>0</v>
      </c>
      <c r="AP322">
        <v>0</v>
      </c>
      <c r="AQ322">
        <v>0</v>
      </c>
      <c r="AR322">
        <v>0</v>
      </c>
    </row>
    <row r="323" spans="1:44" x14ac:dyDescent="0.2">
      <c r="A323">
        <f>ROW(Source!A169)</f>
        <v>169</v>
      </c>
      <c r="B323">
        <v>76148666</v>
      </c>
      <c r="C323">
        <v>76148653</v>
      </c>
      <c r="D323">
        <v>48965123</v>
      </c>
      <c r="E323">
        <v>1</v>
      </c>
      <c r="F323">
        <v>1</v>
      </c>
      <c r="G323">
        <v>1</v>
      </c>
      <c r="H323">
        <v>3</v>
      </c>
      <c r="I323" t="s">
        <v>756</v>
      </c>
      <c r="J323" t="s">
        <v>757</v>
      </c>
      <c r="K323" t="s">
        <v>758</v>
      </c>
      <c r="L323">
        <v>1354</v>
      </c>
      <c r="N323">
        <v>1010</v>
      </c>
      <c r="O323" t="s">
        <v>149</v>
      </c>
      <c r="P323" t="s">
        <v>149</v>
      </c>
      <c r="Q323">
        <v>1</v>
      </c>
      <c r="X323">
        <v>61.8</v>
      </c>
      <c r="Y323">
        <v>6.89</v>
      </c>
      <c r="Z323">
        <v>0</v>
      </c>
      <c r="AA323">
        <v>0</v>
      </c>
      <c r="AB323">
        <v>0</v>
      </c>
      <c r="AC323">
        <v>0</v>
      </c>
      <c r="AD323">
        <v>1</v>
      </c>
      <c r="AE323">
        <v>0</v>
      </c>
      <c r="AF323" t="s">
        <v>216</v>
      </c>
      <c r="AG323">
        <v>0</v>
      </c>
      <c r="AH323">
        <v>2</v>
      </c>
      <c r="AI323">
        <v>76148659</v>
      </c>
      <c r="AJ323">
        <v>323</v>
      </c>
      <c r="AK323">
        <v>0</v>
      </c>
      <c r="AL323">
        <v>0</v>
      </c>
      <c r="AM323">
        <v>0</v>
      </c>
      <c r="AN323">
        <v>0</v>
      </c>
      <c r="AO323">
        <v>0</v>
      </c>
      <c r="AP323">
        <v>0</v>
      </c>
      <c r="AQ323">
        <v>0</v>
      </c>
      <c r="AR323">
        <v>0</v>
      </c>
    </row>
    <row r="324" spans="1:44" x14ac:dyDescent="0.2">
      <c r="A324">
        <f>ROW(Source!A169)</f>
        <v>169</v>
      </c>
      <c r="B324">
        <v>76148667</v>
      </c>
      <c r="C324">
        <v>76148653</v>
      </c>
      <c r="D324">
        <v>48974791</v>
      </c>
      <c r="E324">
        <v>1</v>
      </c>
      <c r="F324">
        <v>1</v>
      </c>
      <c r="G324">
        <v>1</v>
      </c>
      <c r="H324">
        <v>3</v>
      </c>
      <c r="I324" t="s">
        <v>658</v>
      </c>
      <c r="J324" t="s">
        <v>659</v>
      </c>
      <c r="K324" t="s">
        <v>660</v>
      </c>
      <c r="L324">
        <v>1374</v>
      </c>
      <c r="N324">
        <v>1013</v>
      </c>
      <c r="O324" t="s">
        <v>661</v>
      </c>
      <c r="P324" t="s">
        <v>661</v>
      </c>
      <c r="Q324">
        <v>1</v>
      </c>
      <c r="X324">
        <v>64.650000000000006</v>
      </c>
      <c r="Y324">
        <v>1</v>
      </c>
      <c r="Z324">
        <v>0</v>
      </c>
      <c r="AA324">
        <v>0</v>
      </c>
      <c r="AB324">
        <v>0</v>
      </c>
      <c r="AC324">
        <v>0</v>
      </c>
      <c r="AD324">
        <v>1</v>
      </c>
      <c r="AE324">
        <v>0</v>
      </c>
      <c r="AF324" t="s">
        <v>216</v>
      </c>
      <c r="AG324">
        <v>0</v>
      </c>
      <c r="AH324">
        <v>2</v>
      </c>
      <c r="AI324">
        <v>76148660</v>
      </c>
      <c r="AJ324">
        <v>324</v>
      </c>
      <c r="AK324">
        <v>0</v>
      </c>
      <c r="AL324">
        <v>0</v>
      </c>
      <c r="AM324">
        <v>0</v>
      </c>
      <c r="AN324">
        <v>0</v>
      </c>
      <c r="AO324">
        <v>0</v>
      </c>
      <c r="AP324">
        <v>0</v>
      </c>
      <c r="AQ324">
        <v>0</v>
      </c>
      <c r="AR324">
        <v>0</v>
      </c>
    </row>
    <row r="325" spans="1:44" x14ac:dyDescent="0.2">
      <c r="A325">
        <f>ROW(Source!A170)</f>
        <v>170</v>
      </c>
      <c r="B325">
        <v>76148676</v>
      </c>
      <c r="C325">
        <v>76148668</v>
      </c>
      <c r="D325">
        <v>42475093</v>
      </c>
      <c r="E325">
        <v>1</v>
      </c>
      <c r="F325">
        <v>1</v>
      </c>
      <c r="G325">
        <v>1</v>
      </c>
      <c r="H325">
        <v>1</v>
      </c>
      <c r="I325" t="s">
        <v>752</v>
      </c>
      <c r="J325" t="s">
        <v>3</v>
      </c>
      <c r="K325" t="s">
        <v>663</v>
      </c>
      <c r="L325">
        <v>1369</v>
      </c>
      <c r="N325">
        <v>1013</v>
      </c>
      <c r="O325" t="s">
        <v>623</v>
      </c>
      <c r="P325" t="s">
        <v>623</v>
      </c>
      <c r="Q325">
        <v>1</v>
      </c>
      <c r="X325">
        <v>336</v>
      </c>
      <c r="Y325">
        <v>0</v>
      </c>
      <c r="Z325">
        <v>0</v>
      </c>
      <c r="AA325">
        <v>0</v>
      </c>
      <c r="AB325">
        <v>11.06</v>
      </c>
      <c r="AC325">
        <v>0</v>
      </c>
      <c r="AD325">
        <v>1</v>
      </c>
      <c r="AE325">
        <v>1</v>
      </c>
      <c r="AF325" t="s">
        <v>179</v>
      </c>
      <c r="AG325">
        <v>2921.1839999999993</v>
      </c>
      <c r="AH325">
        <v>2</v>
      </c>
      <c r="AI325">
        <v>76148669</v>
      </c>
      <c r="AJ325">
        <v>325</v>
      </c>
      <c r="AK325">
        <v>0</v>
      </c>
      <c r="AL325">
        <v>0</v>
      </c>
      <c r="AM325">
        <v>0</v>
      </c>
      <c r="AN325">
        <v>0</v>
      </c>
      <c r="AO325">
        <v>0</v>
      </c>
      <c r="AP325">
        <v>0</v>
      </c>
      <c r="AQ325">
        <v>0</v>
      </c>
      <c r="AR325">
        <v>0</v>
      </c>
    </row>
    <row r="326" spans="1:44" x14ac:dyDescent="0.2">
      <c r="A326">
        <f>ROW(Source!A170)</f>
        <v>170</v>
      </c>
      <c r="B326">
        <v>76148677</v>
      </c>
      <c r="C326">
        <v>76148668</v>
      </c>
      <c r="D326">
        <v>121548</v>
      </c>
      <c r="E326">
        <v>1</v>
      </c>
      <c r="F326">
        <v>1</v>
      </c>
      <c r="G326">
        <v>1</v>
      </c>
      <c r="H326">
        <v>1</v>
      </c>
      <c r="I326" t="s">
        <v>30</v>
      </c>
      <c r="J326" t="s">
        <v>3</v>
      </c>
      <c r="K326" t="s">
        <v>628</v>
      </c>
      <c r="L326">
        <v>608254</v>
      </c>
      <c r="N326">
        <v>1013</v>
      </c>
      <c r="O326" t="s">
        <v>629</v>
      </c>
      <c r="P326" t="s">
        <v>629</v>
      </c>
      <c r="Q326">
        <v>1</v>
      </c>
      <c r="X326">
        <v>135.63999999999999</v>
      </c>
      <c r="Y326">
        <v>0</v>
      </c>
      <c r="Z326">
        <v>0</v>
      </c>
      <c r="AA326">
        <v>0</v>
      </c>
      <c r="AB326">
        <v>0</v>
      </c>
      <c r="AC326">
        <v>0</v>
      </c>
      <c r="AD326">
        <v>1</v>
      </c>
      <c r="AE326">
        <v>2</v>
      </c>
      <c r="AF326" t="s">
        <v>179</v>
      </c>
      <c r="AG326">
        <v>1179.2541599999997</v>
      </c>
      <c r="AH326">
        <v>2</v>
      </c>
      <c r="AI326">
        <v>76148670</v>
      </c>
      <c r="AJ326">
        <v>326</v>
      </c>
      <c r="AK326">
        <v>0</v>
      </c>
      <c r="AL326">
        <v>0</v>
      </c>
      <c r="AM326">
        <v>0</v>
      </c>
      <c r="AN326">
        <v>0</v>
      </c>
      <c r="AO326">
        <v>0</v>
      </c>
      <c r="AP326">
        <v>0</v>
      </c>
      <c r="AQ326">
        <v>0</v>
      </c>
      <c r="AR326">
        <v>0</v>
      </c>
    </row>
    <row r="327" spans="1:44" x14ac:dyDescent="0.2">
      <c r="A327">
        <f>ROW(Source!A170)</f>
        <v>170</v>
      </c>
      <c r="B327">
        <v>76148678</v>
      </c>
      <c r="C327">
        <v>76148668</v>
      </c>
      <c r="D327">
        <v>48976039</v>
      </c>
      <c r="E327">
        <v>1</v>
      </c>
      <c r="F327">
        <v>1</v>
      </c>
      <c r="G327">
        <v>1</v>
      </c>
      <c r="H327">
        <v>2</v>
      </c>
      <c r="I327" t="s">
        <v>691</v>
      </c>
      <c r="J327" t="s">
        <v>692</v>
      </c>
      <c r="K327" t="s">
        <v>693</v>
      </c>
      <c r="L327">
        <v>1368</v>
      </c>
      <c r="N327">
        <v>1011</v>
      </c>
      <c r="O327" t="s">
        <v>633</v>
      </c>
      <c r="P327" t="s">
        <v>633</v>
      </c>
      <c r="Q327">
        <v>1</v>
      </c>
      <c r="X327">
        <v>67.819999999999993</v>
      </c>
      <c r="Y327">
        <v>0</v>
      </c>
      <c r="Z327">
        <v>425.57</v>
      </c>
      <c r="AA327">
        <v>25.1</v>
      </c>
      <c r="AB327">
        <v>0</v>
      </c>
      <c r="AC327">
        <v>0</v>
      </c>
      <c r="AD327">
        <v>1</v>
      </c>
      <c r="AE327">
        <v>0</v>
      </c>
      <c r="AF327" t="s">
        <v>179</v>
      </c>
      <c r="AG327">
        <v>589.62707999999986</v>
      </c>
      <c r="AH327">
        <v>2</v>
      </c>
      <c r="AI327">
        <v>76148671</v>
      </c>
      <c r="AJ327">
        <v>327</v>
      </c>
      <c r="AK327">
        <v>0</v>
      </c>
      <c r="AL327">
        <v>0</v>
      </c>
      <c r="AM327">
        <v>0</v>
      </c>
      <c r="AN327">
        <v>0</v>
      </c>
      <c r="AO327">
        <v>0</v>
      </c>
      <c r="AP327">
        <v>0</v>
      </c>
      <c r="AQ327">
        <v>0</v>
      </c>
      <c r="AR327">
        <v>0</v>
      </c>
    </row>
    <row r="328" spans="1:44" x14ac:dyDescent="0.2">
      <c r="A328">
        <f>ROW(Source!A170)</f>
        <v>170</v>
      </c>
      <c r="B328">
        <v>76148679</v>
      </c>
      <c r="C328">
        <v>76148668</v>
      </c>
      <c r="D328">
        <v>48976112</v>
      </c>
      <c r="E328">
        <v>1</v>
      </c>
      <c r="F328">
        <v>1</v>
      </c>
      <c r="G328">
        <v>1</v>
      </c>
      <c r="H328">
        <v>2</v>
      </c>
      <c r="I328" t="s">
        <v>694</v>
      </c>
      <c r="J328" t="s">
        <v>695</v>
      </c>
      <c r="K328" t="s">
        <v>696</v>
      </c>
      <c r="L328">
        <v>1368</v>
      </c>
      <c r="N328">
        <v>1011</v>
      </c>
      <c r="O328" t="s">
        <v>633</v>
      </c>
      <c r="P328" t="s">
        <v>633</v>
      </c>
      <c r="Q328">
        <v>1</v>
      </c>
      <c r="X328">
        <v>4.1399999999999997</v>
      </c>
      <c r="Y328">
        <v>0</v>
      </c>
      <c r="Z328">
        <v>16.64</v>
      </c>
      <c r="AA328">
        <v>0</v>
      </c>
      <c r="AB328">
        <v>0</v>
      </c>
      <c r="AC328">
        <v>0</v>
      </c>
      <c r="AD328">
        <v>1</v>
      </c>
      <c r="AE328">
        <v>0</v>
      </c>
      <c r="AF328" t="s">
        <v>179</v>
      </c>
      <c r="AG328">
        <v>35.993159999999989</v>
      </c>
      <c r="AH328">
        <v>2</v>
      </c>
      <c r="AI328">
        <v>76148672</v>
      </c>
      <c r="AJ328">
        <v>328</v>
      </c>
      <c r="AK328">
        <v>0</v>
      </c>
      <c r="AL328">
        <v>0</v>
      </c>
      <c r="AM328">
        <v>0</v>
      </c>
      <c r="AN328">
        <v>0</v>
      </c>
      <c r="AO328">
        <v>0</v>
      </c>
      <c r="AP328">
        <v>0</v>
      </c>
      <c r="AQ328">
        <v>0</v>
      </c>
      <c r="AR328">
        <v>0</v>
      </c>
    </row>
    <row r="329" spans="1:44" x14ac:dyDescent="0.2">
      <c r="A329">
        <f>ROW(Source!A170)</f>
        <v>170</v>
      </c>
      <c r="B329">
        <v>76148680</v>
      </c>
      <c r="C329">
        <v>76148668</v>
      </c>
      <c r="D329">
        <v>48914824</v>
      </c>
      <c r="E329">
        <v>1</v>
      </c>
      <c r="F329">
        <v>1</v>
      </c>
      <c r="G329">
        <v>1</v>
      </c>
      <c r="H329">
        <v>3</v>
      </c>
      <c r="I329" t="s">
        <v>753</v>
      </c>
      <c r="J329" t="s">
        <v>754</v>
      </c>
      <c r="K329" t="s">
        <v>755</v>
      </c>
      <c r="L329">
        <v>1354</v>
      </c>
      <c r="N329">
        <v>1010</v>
      </c>
      <c r="O329" t="s">
        <v>149</v>
      </c>
      <c r="P329" t="s">
        <v>149</v>
      </c>
      <c r="Q329">
        <v>1</v>
      </c>
      <c r="X329">
        <v>20.6</v>
      </c>
      <c r="Y329">
        <v>143.94</v>
      </c>
      <c r="Z329">
        <v>0</v>
      </c>
      <c r="AA329">
        <v>0</v>
      </c>
      <c r="AB329">
        <v>0</v>
      </c>
      <c r="AC329">
        <v>0</v>
      </c>
      <c r="AD329">
        <v>1</v>
      </c>
      <c r="AE329">
        <v>0</v>
      </c>
      <c r="AF329" t="s">
        <v>178</v>
      </c>
      <c r="AG329">
        <v>0</v>
      </c>
      <c r="AH329">
        <v>2</v>
      </c>
      <c r="AI329">
        <v>76148673</v>
      </c>
      <c r="AJ329">
        <v>329</v>
      </c>
      <c r="AK329">
        <v>0</v>
      </c>
      <c r="AL329">
        <v>0</v>
      </c>
      <c r="AM329">
        <v>0</v>
      </c>
      <c r="AN329">
        <v>0</v>
      </c>
      <c r="AO329">
        <v>0</v>
      </c>
      <c r="AP329">
        <v>0</v>
      </c>
      <c r="AQ329">
        <v>0</v>
      </c>
      <c r="AR329">
        <v>0</v>
      </c>
    </row>
    <row r="330" spans="1:44" x14ac:dyDescent="0.2">
      <c r="A330">
        <f>ROW(Source!A170)</f>
        <v>170</v>
      </c>
      <c r="B330">
        <v>76148681</v>
      </c>
      <c r="C330">
        <v>76148668</v>
      </c>
      <c r="D330">
        <v>48965123</v>
      </c>
      <c r="E330">
        <v>1</v>
      </c>
      <c r="F330">
        <v>1</v>
      </c>
      <c r="G330">
        <v>1</v>
      </c>
      <c r="H330">
        <v>3</v>
      </c>
      <c r="I330" t="s">
        <v>756</v>
      </c>
      <c r="J330" t="s">
        <v>757</v>
      </c>
      <c r="K330" t="s">
        <v>758</v>
      </c>
      <c r="L330">
        <v>1354</v>
      </c>
      <c r="N330">
        <v>1010</v>
      </c>
      <c r="O330" t="s">
        <v>149</v>
      </c>
      <c r="P330" t="s">
        <v>149</v>
      </c>
      <c r="Q330">
        <v>1</v>
      </c>
      <c r="X330">
        <v>61.8</v>
      </c>
      <c r="Y330">
        <v>6.89</v>
      </c>
      <c r="Z330">
        <v>0</v>
      </c>
      <c r="AA330">
        <v>0</v>
      </c>
      <c r="AB330">
        <v>0</v>
      </c>
      <c r="AC330">
        <v>0</v>
      </c>
      <c r="AD330">
        <v>1</v>
      </c>
      <c r="AE330">
        <v>0</v>
      </c>
      <c r="AF330" t="s">
        <v>178</v>
      </c>
      <c r="AG330">
        <v>0</v>
      </c>
      <c r="AH330">
        <v>2</v>
      </c>
      <c r="AI330">
        <v>76148674</v>
      </c>
      <c r="AJ330">
        <v>330</v>
      </c>
      <c r="AK330">
        <v>0</v>
      </c>
      <c r="AL330">
        <v>0</v>
      </c>
      <c r="AM330">
        <v>0</v>
      </c>
      <c r="AN330">
        <v>0</v>
      </c>
      <c r="AO330">
        <v>0</v>
      </c>
      <c r="AP330">
        <v>0</v>
      </c>
      <c r="AQ330">
        <v>0</v>
      </c>
      <c r="AR330">
        <v>0</v>
      </c>
    </row>
    <row r="331" spans="1:44" x14ac:dyDescent="0.2">
      <c r="A331">
        <f>ROW(Source!A170)</f>
        <v>170</v>
      </c>
      <c r="B331">
        <v>76148682</v>
      </c>
      <c r="C331">
        <v>76148668</v>
      </c>
      <c r="D331">
        <v>48974791</v>
      </c>
      <c r="E331">
        <v>1</v>
      </c>
      <c r="F331">
        <v>1</v>
      </c>
      <c r="G331">
        <v>1</v>
      </c>
      <c r="H331">
        <v>3</v>
      </c>
      <c r="I331" t="s">
        <v>658</v>
      </c>
      <c r="J331" t="s">
        <v>659</v>
      </c>
      <c r="K331" t="s">
        <v>660</v>
      </c>
      <c r="L331">
        <v>1374</v>
      </c>
      <c r="N331">
        <v>1013</v>
      </c>
      <c r="O331" t="s">
        <v>661</v>
      </c>
      <c r="P331" t="s">
        <v>661</v>
      </c>
      <c r="Q331">
        <v>1</v>
      </c>
      <c r="X331">
        <v>64.650000000000006</v>
      </c>
      <c r="Y331">
        <v>1</v>
      </c>
      <c r="Z331">
        <v>0</v>
      </c>
      <c r="AA331">
        <v>0</v>
      </c>
      <c r="AB331">
        <v>0</v>
      </c>
      <c r="AC331">
        <v>0</v>
      </c>
      <c r="AD331">
        <v>1</v>
      </c>
      <c r="AE331">
        <v>0</v>
      </c>
      <c r="AF331" t="s">
        <v>178</v>
      </c>
      <c r="AG331">
        <v>0</v>
      </c>
      <c r="AH331">
        <v>2</v>
      </c>
      <c r="AI331">
        <v>76148675</v>
      </c>
      <c r="AJ331">
        <v>331</v>
      </c>
      <c r="AK331">
        <v>0</v>
      </c>
      <c r="AL331">
        <v>0</v>
      </c>
      <c r="AM331">
        <v>0</v>
      </c>
      <c r="AN331">
        <v>0</v>
      </c>
      <c r="AO331">
        <v>0</v>
      </c>
      <c r="AP331">
        <v>0</v>
      </c>
      <c r="AQ331">
        <v>0</v>
      </c>
      <c r="AR331">
        <v>0</v>
      </c>
    </row>
    <row r="332" spans="1:44" x14ac:dyDescent="0.2">
      <c r="A332">
        <f>ROW(Source!A171)</f>
        <v>171</v>
      </c>
      <c r="B332">
        <v>76148676</v>
      </c>
      <c r="C332">
        <v>76148668</v>
      </c>
      <c r="D332">
        <v>42475093</v>
      </c>
      <c r="E332">
        <v>1</v>
      </c>
      <c r="F332">
        <v>1</v>
      </c>
      <c r="G332">
        <v>1</v>
      </c>
      <c r="H332">
        <v>1</v>
      </c>
      <c r="I332" t="s">
        <v>752</v>
      </c>
      <c r="J332" t="s">
        <v>3</v>
      </c>
      <c r="K332" t="s">
        <v>663</v>
      </c>
      <c r="L332">
        <v>1369</v>
      </c>
      <c r="N332">
        <v>1013</v>
      </c>
      <c r="O332" t="s">
        <v>623</v>
      </c>
      <c r="P332" t="s">
        <v>623</v>
      </c>
      <c r="Q332">
        <v>1</v>
      </c>
      <c r="X332">
        <v>336</v>
      </c>
      <c r="Y332">
        <v>0</v>
      </c>
      <c r="Z332">
        <v>0</v>
      </c>
      <c r="AA332">
        <v>0</v>
      </c>
      <c r="AB332">
        <v>11.06</v>
      </c>
      <c r="AC332">
        <v>0</v>
      </c>
      <c r="AD332">
        <v>1</v>
      </c>
      <c r="AE332">
        <v>1</v>
      </c>
      <c r="AF332" t="s">
        <v>179</v>
      </c>
      <c r="AG332">
        <v>2921.1839999999993</v>
      </c>
      <c r="AH332">
        <v>2</v>
      </c>
      <c r="AI332">
        <v>76148669</v>
      </c>
      <c r="AJ332">
        <v>332</v>
      </c>
      <c r="AK332">
        <v>0</v>
      </c>
      <c r="AL332">
        <v>0</v>
      </c>
      <c r="AM332">
        <v>0</v>
      </c>
      <c r="AN332">
        <v>0</v>
      </c>
      <c r="AO332">
        <v>0</v>
      </c>
      <c r="AP332">
        <v>0</v>
      </c>
      <c r="AQ332">
        <v>0</v>
      </c>
      <c r="AR332">
        <v>0</v>
      </c>
    </row>
    <row r="333" spans="1:44" x14ac:dyDescent="0.2">
      <c r="A333">
        <f>ROW(Source!A171)</f>
        <v>171</v>
      </c>
      <c r="B333">
        <v>76148677</v>
      </c>
      <c r="C333">
        <v>76148668</v>
      </c>
      <c r="D333">
        <v>121548</v>
      </c>
      <c r="E333">
        <v>1</v>
      </c>
      <c r="F333">
        <v>1</v>
      </c>
      <c r="G333">
        <v>1</v>
      </c>
      <c r="H333">
        <v>1</v>
      </c>
      <c r="I333" t="s">
        <v>30</v>
      </c>
      <c r="J333" t="s">
        <v>3</v>
      </c>
      <c r="K333" t="s">
        <v>628</v>
      </c>
      <c r="L333">
        <v>608254</v>
      </c>
      <c r="N333">
        <v>1013</v>
      </c>
      <c r="O333" t="s">
        <v>629</v>
      </c>
      <c r="P333" t="s">
        <v>629</v>
      </c>
      <c r="Q333">
        <v>1</v>
      </c>
      <c r="X333">
        <v>135.63999999999999</v>
      </c>
      <c r="Y333">
        <v>0</v>
      </c>
      <c r="Z333">
        <v>0</v>
      </c>
      <c r="AA333">
        <v>0</v>
      </c>
      <c r="AB333">
        <v>0</v>
      </c>
      <c r="AC333">
        <v>0</v>
      </c>
      <c r="AD333">
        <v>1</v>
      </c>
      <c r="AE333">
        <v>2</v>
      </c>
      <c r="AF333" t="s">
        <v>179</v>
      </c>
      <c r="AG333">
        <v>1179.2541599999997</v>
      </c>
      <c r="AH333">
        <v>2</v>
      </c>
      <c r="AI333">
        <v>76148670</v>
      </c>
      <c r="AJ333">
        <v>333</v>
      </c>
      <c r="AK333">
        <v>0</v>
      </c>
      <c r="AL333">
        <v>0</v>
      </c>
      <c r="AM333">
        <v>0</v>
      </c>
      <c r="AN333">
        <v>0</v>
      </c>
      <c r="AO333">
        <v>0</v>
      </c>
      <c r="AP333">
        <v>0</v>
      </c>
      <c r="AQ333">
        <v>0</v>
      </c>
      <c r="AR333">
        <v>0</v>
      </c>
    </row>
    <row r="334" spans="1:44" x14ac:dyDescent="0.2">
      <c r="A334">
        <f>ROW(Source!A171)</f>
        <v>171</v>
      </c>
      <c r="B334">
        <v>76148678</v>
      </c>
      <c r="C334">
        <v>76148668</v>
      </c>
      <c r="D334">
        <v>48976039</v>
      </c>
      <c r="E334">
        <v>1</v>
      </c>
      <c r="F334">
        <v>1</v>
      </c>
      <c r="G334">
        <v>1</v>
      </c>
      <c r="H334">
        <v>2</v>
      </c>
      <c r="I334" t="s">
        <v>691</v>
      </c>
      <c r="J334" t="s">
        <v>692</v>
      </c>
      <c r="K334" t="s">
        <v>693</v>
      </c>
      <c r="L334">
        <v>1368</v>
      </c>
      <c r="N334">
        <v>1011</v>
      </c>
      <c r="O334" t="s">
        <v>633</v>
      </c>
      <c r="P334" t="s">
        <v>633</v>
      </c>
      <c r="Q334">
        <v>1</v>
      </c>
      <c r="X334">
        <v>67.819999999999993</v>
      </c>
      <c r="Y334">
        <v>0</v>
      </c>
      <c r="Z334">
        <v>425.57</v>
      </c>
      <c r="AA334">
        <v>25.1</v>
      </c>
      <c r="AB334">
        <v>0</v>
      </c>
      <c r="AC334">
        <v>0</v>
      </c>
      <c r="AD334">
        <v>1</v>
      </c>
      <c r="AE334">
        <v>0</v>
      </c>
      <c r="AF334" t="s">
        <v>179</v>
      </c>
      <c r="AG334">
        <v>589.62707999999986</v>
      </c>
      <c r="AH334">
        <v>2</v>
      </c>
      <c r="AI334">
        <v>76148671</v>
      </c>
      <c r="AJ334">
        <v>334</v>
      </c>
      <c r="AK334">
        <v>0</v>
      </c>
      <c r="AL334">
        <v>0</v>
      </c>
      <c r="AM334">
        <v>0</v>
      </c>
      <c r="AN334">
        <v>0</v>
      </c>
      <c r="AO334">
        <v>0</v>
      </c>
      <c r="AP334">
        <v>0</v>
      </c>
      <c r="AQ334">
        <v>0</v>
      </c>
      <c r="AR334">
        <v>0</v>
      </c>
    </row>
    <row r="335" spans="1:44" x14ac:dyDescent="0.2">
      <c r="A335">
        <f>ROW(Source!A171)</f>
        <v>171</v>
      </c>
      <c r="B335">
        <v>76148679</v>
      </c>
      <c r="C335">
        <v>76148668</v>
      </c>
      <c r="D335">
        <v>48976112</v>
      </c>
      <c r="E335">
        <v>1</v>
      </c>
      <c r="F335">
        <v>1</v>
      </c>
      <c r="G335">
        <v>1</v>
      </c>
      <c r="H335">
        <v>2</v>
      </c>
      <c r="I335" t="s">
        <v>694</v>
      </c>
      <c r="J335" t="s">
        <v>695</v>
      </c>
      <c r="K335" t="s">
        <v>696</v>
      </c>
      <c r="L335">
        <v>1368</v>
      </c>
      <c r="N335">
        <v>1011</v>
      </c>
      <c r="O335" t="s">
        <v>633</v>
      </c>
      <c r="P335" t="s">
        <v>633</v>
      </c>
      <c r="Q335">
        <v>1</v>
      </c>
      <c r="X335">
        <v>4.1399999999999997</v>
      </c>
      <c r="Y335">
        <v>0</v>
      </c>
      <c r="Z335">
        <v>16.64</v>
      </c>
      <c r="AA335">
        <v>0</v>
      </c>
      <c r="AB335">
        <v>0</v>
      </c>
      <c r="AC335">
        <v>0</v>
      </c>
      <c r="AD335">
        <v>1</v>
      </c>
      <c r="AE335">
        <v>0</v>
      </c>
      <c r="AF335" t="s">
        <v>179</v>
      </c>
      <c r="AG335">
        <v>35.993159999999989</v>
      </c>
      <c r="AH335">
        <v>2</v>
      </c>
      <c r="AI335">
        <v>76148672</v>
      </c>
      <c r="AJ335">
        <v>335</v>
      </c>
      <c r="AK335">
        <v>0</v>
      </c>
      <c r="AL335">
        <v>0</v>
      </c>
      <c r="AM335">
        <v>0</v>
      </c>
      <c r="AN335">
        <v>0</v>
      </c>
      <c r="AO335">
        <v>0</v>
      </c>
      <c r="AP335">
        <v>0</v>
      </c>
      <c r="AQ335">
        <v>0</v>
      </c>
      <c r="AR335">
        <v>0</v>
      </c>
    </row>
    <row r="336" spans="1:44" x14ac:dyDescent="0.2">
      <c r="A336">
        <f>ROW(Source!A171)</f>
        <v>171</v>
      </c>
      <c r="B336">
        <v>76148680</v>
      </c>
      <c r="C336">
        <v>76148668</v>
      </c>
      <c r="D336">
        <v>48914824</v>
      </c>
      <c r="E336">
        <v>1</v>
      </c>
      <c r="F336">
        <v>1</v>
      </c>
      <c r="G336">
        <v>1</v>
      </c>
      <c r="H336">
        <v>3</v>
      </c>
      <c r="I336" t="s">
        <v>753</v>
      </c>
      <c r="J336" t="s">
        <v>754</v>
      </c>
      <c r="K336" t="s">
        <v>755</v>
      </c>
      <c r="L336">
        <v>1354</v>
      </c>
      <c r="N336">
        <v>1010</v>
      </c>
      <c r="O336" t="s">
        <v>149</v>
      </c>
      <c r="P336" t="s">
        <v>149</v>
      </c>
      <c r="Q336">
        <v>1</v>
      </c>
      <c r="X336">
        <v>20.6</v>
      </c>
      <c r="Y336">
        <v>143.94</v>
      </c>
      <c r="Z336">
        <v>0</v>
      </c>
      <c r="AA336">
        <v>0</v>
      </c>
      <c r="AB336">
        <v>0</v>
      </c>
      <c r="AC336">
        <v>0</v>
      </c>
      <c r="AD336">
        <v>1</v>
      </c>
      <c r="AE336">
        <v>0</v>
      </c>
      <c r="AF336" t="s">
        <v>178</v>
      </c>
      <c r="AG336">
        <v>0</v>
      </c>
      <c r="AH336">
        <v>2</v>
      </c>
      <c r="AI336">
        <v>76148673</v>
      </c>
      <c r="AJ336">
        <v>336</v>
      </c>
      <c r="AK336">
        <v>0</v>
      </c>
      <c r="AL336">
        <v>0</v>
      </c>
      <c r="AM336">
        <v>0</v>
      </c>
      <c r="AN336">
        <v>0</v>
      </c>
      <c r="AO336">
        <v>0</v>
      </c>
      <c r="AP336">
        <v>0</v>
      </c>
      <c r="AQ336">
        <v>0</v>
      </c>
      <c r="AR336">
        <v>0</v>
      </c>
    </row>
    <row r="337" spans="1:44" x14ac:dyDescent="0.2">
      <c r="A337">
        <f>ROW(Source!A171)</f>
        <v>171</v>
      </c>
      <c r="B337">
        <v>76148681</v>
      </c>
      <c r="C337">
        <v>76148668</v>
      </c>
      <c r="D337">
        <v>48965123</v>
      </c>
      <c r="E337">
        <v>1</v>
      </c>
      <c r="F337">
        <v>1</v>
      </c>
      <c r="G337">
        <v>1</v>
      </c>
      <c r="H337">
        <v>3</v>
      </c>
      <c r="I337" t="s">
        <v>756</v>
      </c>
      <c r="J337" t="s">
        <v>757</v>
      </c>
      <c r="K337" t="s">
        <v>758</v>
      </c>
      <c r="L337">
        <v>1354</v>
      </c>
      <c r="N337">
        <v>1010</v>
      </c>
      <c r="O337" t="s">
        <v>149</v>
      </c>
      <c r="P337" t="s">
        <v>149</v>
      </c>
      <c r="Q337">
        <v>1</v>
      </c>
      <c r="X337">
        <v>61.8</v>
      </c>
      <c r="Y337">
        <v>6.89</v>
      </c>
      <c r="Z337">
        <v>0</v>
      </c>
      <c r="AA337">
        <v>0</v>
      </c>
      <c r="AB337">
        <v>0</v>
      </c>
      <c r="AC337">
        <v>0</v>
      </c>
      <c r="AD337">
        <v>1</v>
      </c>
      <c r="AE337">
        <v>0</v>
      </c>
      <c r="AF337" t="s">
        <v>178</v>
      </c>
      <c r="AG337">
        <v>0</v>
      </c>
      <c r="AH337">
        <v>2</v>
      </c>
      <c r="AI337">
        <v>76148674</v>
      </c>
      <c r="AJ337">
        <v>337</v>
      </c>
      <c r="AK337">
        <v>0</v>
      </c>
      <c r="AL337">
        <v>0</v>
      </c>
      <c r="AM337">
        <v>0</v>
      </c>
      <c r="AN337">
        <v>0</v>
      </c>
      <c r="AO337">
        <v>0</v>
      </c>
      <c r="AP337">
        <v>0</v>
      </c>
      <c r="AQ337">
        <v>0</v>
      </c>
      <c r="AR337">
        <v>0</v>
      </c>
    </row>
    <row r="338" spans="1:44" x14ac:dyDescent="0.2">
      <c r="A338">
        <f>ROW(Source!A171)</f>
        <v>171</v>
      </c>
      <c r="B338">
        <v>76148682</v>
      </c>
      <c r="C338">
        <v>76148668</v>
      </c>
      <c r="D338">
        <v>48974791</v>
      </c>
      <c r="E338">
        <v>1</v>
      </c>
      <c r="F338">
        <v>1</v>
      </c>
      <c r="G338">
        <v>1</v>
      </c>
      <c r="H338">
        <v>3</v>
      </c>
      <c r="I338" t="s">
        <v>658</v>
      </c>
      <c r="J338" t="s">
        <v>659</v>
      </c>
      <c r="K338" t="s">
        <v>660</v>
      </c>
      <c r="L338">
        <v>1374</v>
      </c>
      <c r="N338">
        <v>1013</v>
      </c>
      <c r="O338" t="s">
        <v>661</v>
      </c>
      <c r="P338" t="s">
        <v>661</v>
      </c>
      <c r="Q338">
        <v>1</v>
      </c>
      <c r="X338">
        <v>64.650000000000006</v>
      </c>
      <c r="Y338">
        <v>1</v>
      </c>
      <c r="Z338">
        <v>0</v>
      </c>
      <c r="AA338">
        <v>0</v>
      </c>
      <c r="AB338">
        <v>0</v>
      </c>
      <c r="AC338">
        <v>0</v>
      </c>
      <c r="AD338">
        <v>1</v>
      </c>
      <c r="AE338">
        <v>0</v>
      </c>
      <c r="AF338" t="s">
        <v>178</v>
      </c>
      <c r="AG338">
        <v>0</v>
      </c>
      <c r="AH338">
        <v>2</v>
      </c>
      <c r="AI338">
        <v>76148675</v>
      </c>
      <c r="AJ338">
        <v>338</v>
      </c>
      <c r="AK338">
        <v>0</v>
      </c>
      <c r="AL338">
        <v>0</v>
      </c>
      <c r="AM338">
        <v>0</v>
      </c>
      <c r="AN338">
        <v>0</v>
      </c>
      <c r="AO338">
        <v>0</v>
      </c>
      <c r="AP338">
        <v>0</v>
      </c>
      <c r="AQ338">
        <v>0</v>
      </c>
      <c r="AR338">
        <v>0</v>
      </c>
    </row>
    <row r="339" spans="1:44" x14ac:dyDescent="0.2">
      <c r="A339">
        <f>ROW(Source!A172)</f>
        <v>172</v>
      </c>
      <c r="B339">
        <v>76148691</v>
      </c>
      <c r="C339">
        <v>76148683</v>
      </c>
      <c r="D339">
        <v>42475093</v>
      </c>
      <c r="E339">
        <v>1</v>
      </c>
      <c r="F339">
        <v>1</v>
      </c>
      <c r="G339">
        <v>1</v>
      </c>
      <c r="H339">
        <v>1</v>
      </c>
      <c r="I339" t="s">
        <v>752</v>
      </c>
      <c r="J339" t="s">
        <v>3</v>
      </c>
      <c r="K339" t="s">
        <v>663</v>
      </c>
      <c r="L339">
        <v>1369</v>
      </c>
      <c r="N339">
        <v>1013</v>
      </c>
      <c r="O339" t="s">
        <v>623</v>
      </c>
      <c r="P339" t="s">
        <v>623</v>
      </c>
      <c r="Q339">
        <v>1</v>
      </c>
      <c r="X339">
        <v>336</v>
      </c>
      <c r="Y339">
        <v>0</v>
      </c>
      <c r="Z339">
        <v>0</v>
      </c>
      <c r="AA339">
        <v>0</v>
      </c>
      <c r="AB339">
        <v>11.06</v>
      </c>
      <c r="AC339">
        <v>0</v>
      </c>
      <c r="AD339">
        <v>1</v>
      </c>
      <c r="AE339">
        <v>1</v>
      </c>
      <c r="AF339" t="s">
        <v>191</v>
      </c>
      <c r="AG339">
        <v>1209.5999999999999</v>
      </c>
      <c r="AH339">
        <v>2</v>
      </c>
      <c r="AI339">
        <v>76148684</v>
      </c>
      <c r="AJ339">
        <v>339</v>
      </c>
      <c r="AK339">
        <v>0</v>
      </c>
      <c r="AL339">
        <v>0</v>
      </c>
      <c r="AM339">
        <v>0</v>
      </c>
      <c r="AN339">
        <v>0</v>
      </c>
      <c r="AO339">
        <v>0</v>
      </c>
      <c r="AP339">
        <v>0</v>
      </c>
      <c r="AQ339">
        <v>0</v>
      </c>
      <c r="AR339">
        <v>0</v>
      </c>
    </row>
    <row r="340" spans="1:44" x14ac:dyDescent="0.2">
      <c r="A340">
        <f>ROW(Source!A172)</f>
        <v>172</v>
      </c>
      <c r="B340">
        <v>76148692</v>
      </c>
      <c r="C340">
        <v>76148683</v>
      </c>
      <c r="D340">
        <v>121548</v>
      </c>
      <c r="E340">
        <v>1</v>
      </c>
      <c r="F340">
        <v>1</v>
      </c>
      <c r="G340">
        <v>1</v>
      </c>
      <c r="H340">
        <v>1</v>
      </c>
      <c r="I340" t="s">
        <v>30</v>
      </c>
      <c r="J340" t="s">
        <v>3</v>
      </c>
      <c r="K340" t="s">
        <v>628</v>
      </c>
      <c r="L340">
        <v>608254</v>
      </c>
      <c r="N340">
        <v>1013</v>
      </c>
      <c r="O340" t="s">
        <v>629</v>
      </c>
      <c r="P340" t="s">
        <v>629</v>
      </c>
      <c r="Q340">
        <v>1</v>
      </c>
      <c r="X340">
        <v>135.63999999999999</v>
      </c>
      <c r="Y340">
        <v>0</v>
      </c>
      <c r="Z340">
        <v>0</v>
      </c>
      <c r="AA340">
        <v>0</v>
      </c>
      <c r="AB340">
        <v>0</v>
      </c>
      <c r="AC340">
        <v>0</v>
      </c>
      <c r="AD340">
        <v>1</v>
      </c>
      <c r="AE340">
        <v>2</v>
      </c>
      <c r="AF340" t="s">
        <v>191</v>
      </c>
      <c r="AG340">
        <v>488.30399999999992</v>
      </c>
      <c r="AH340">
        <v>2</v>
      </c>
      <c r="AI340">
        <v>76148685</v>
      </c>
      <c r="AJ340">
        <v>340</v>
      </c>
      <c r="AK340">
        <v>0</v>
      </c>
      <c r="AL340">
        <v>0</v>
      </c>
      <c r="AM340">
        <v>0</v>
      </c>
      <c r="AN340">
        <v>0</v>
      </c>
      <c r="AO340">
        <v>0</v>
      </c>
      <c r="AP340">
        <v>0</v>
      </c>
      <c r="AQ340">
        <v>0</v>
      </c>
      <c r="AR340">
        <v>0</v>
      </c>
    </row>
    <row r="341" spans="1:44" x14ac:dyDescent="0.2">
      <c r="A341">
        <f>ROW(Source!A172)</f>
        <v>172</v>
      </c>
      <c r="B341">
        <v>76148693</v>
      </c>
      <c r="C341">
        <v>76148683</v>
      </c>
      <c r="D341">
        <v>48976039</v>
      </c>
      <c r="E341">
        <v>1</v>
      </c>
      <c r="F341">
        <v>1</v>
      </c>
      <c r="G341">
        <v>1</v>
      </c>
      <c r="H341">
        <v>2</v>
      </c>
      <c r="I341" t="s">
        <v>691</v>
      </c>
      <c r="J341" t="s">
        <v>692</v>
      </c>
      <c r="K341" t="s">
        <v>693</v>
      </c>
      <c r="L341">
        <v>1368</v>
      </c>
      <c r="N341">
        <v>1011</v>
      </c>
      <c r="O341" t="s">
        <v>633</v>
      </c>
      <c r="P341" t="s">
        <v>633</v>
      </c>
      <c r="Q341">
        <v>1</v>
      </c>
      <c r="X341">
        <v>67.819999999999993</v>
      </c>
      <c r="Y341">
        <v>0</v>
      </c>
      <c r="Z341">
        <v>425.57</v>
      </c>
      <c r="AA341">
        <v>25.1</v>
      </c>
      <c r="AB341">
        <v>0</v>
      </c>
      <c r="AC341">
        <v>0</v>
      </c>
      <c r="AD341">
        <v>1</v>
      </c>
      <c r="AE341">
        <v>0</v>
      </c>
      <c r="AF341" t="s">
        <v>191</v>
      </c>
      <c r="AG341">
        <v>244.15199999999996</v>
      </c>
      <c r="AH341">
        <v>2</v>
      </c>
      <c r="AI341">
        <v>76148686</v>
      </c>
      <c r="AJ341">
        <v>341</v>
      </c>
      <c r="AK341">
        <v>0</v>
      </c>
      <c r="AL341">
        <v>0</v>
      </c>
      <c r="AM341">
        <v>0</v>
      </c>
      <c r="AN341">
        <v>0</v>
      </c>
      <c r="AO341">
        <v>0</v>
      </c>
      <c r="AP341">
        <v>0</v>
      </c>
      <c r="AQ341">
        <v>0</v>
      </c>
      <c r="AR341">
        <v>0</v>
      </c>
    </row>
    <row r="342" spans="1:44" x14ac:dyDescent="0.2">
      <c r="A342">
        <f>ROW(Source!A172)</f>
        <v>172</v>
      </c>
      <c r="B342">
        <v>76148694</v>
      </c>
      <c r="C342">
        <v>76148683</v>
      </c>
      <c r="D342">
        <v>48976112</v>
      </c>
      <c r="E342">
        <v>1</v>
      </c>
      <c r="F342">
        <v>1</v>
      </c>
      <c r="G342">
        <v>1</v>
      </c>
      <c r="H342">
        <v>2</v>
      </c>
      <c r="I342" t="s">
        <v>694</v>
      </c>
      <c r="J342" t="s">
        <v>695</v>
      </c>
      <c r="K342" t="s">
        <v>696</v>
      </c>
      <c r="L342">
        <v>1368</v>
      </c>
      <c r="N342">
        <v>1011</v>
      </c>
      <c r="O342" t="s">
        <v>633</v>
      </c>
      <c r="P342" t="s">
        <v>633</v>
      </c>
      <c r="Q342">
        <v>1</v>
      </c>
      <c r="X342">
        <v>4.1399999999999997</v>
      </c>
      <c r="Y342">
        <v>0</v>
      </c>
      <c r="Z342">
        <v>16.64</v>
      </c>
      <c r="AA342">
        <v>0</v>
      </c>
      <c r="AB342">
        <v>0</v>
      </c>
      <c r="AC342">
        <v>0</v>
      </c>
      <c r="AD342">
        <v>1</v>
      </c>
      <c r="AE342">
        <v>0</v>
      </c>
      <c r="AF342" t="s">
        <v>191</v>
      </c>
      <c r="AG342">
        <v>14.903999999999996</v>
      </c>
      <c r="AH342">
        <v>2</v>
      </c>
      <c r="AI342">
        <v>76148687</v>
      </c>
      <c r="AJ342">
        <v>342</v>
      </c>
      <c r="AK342">
        <v>0</v>
      </c>
      <c r="AL342">
        <v>0</v>
      </c>
      <c r="AM342">
        <v>0</v>
      </c>
      <c r="AN342">
        <v>0</v>
      </c>
      <c r="AO342">
        <v>0</v>
      </c>
      <c r="AP342">
        <v>0</v>
      </c>
      <c r="AQ342">
        <v>0</v>
      </c>
      <c r="AR342">
        <v>0</v>
      </c>
    </row>
    <row r="343" spans="1:44" x14ac:dyDescent="0.2">
      <c r="A343">
        <f>ROW(Source!A172)</f>
        <v>172</v>
      </c>
      <c r="B343">
        <v>76148695</v>
      </c>
      <c r="C343">
        <v>76148683</v>
      </c>
      <c r="D343">
        <v>48914824</v>
      </c>
      <c r="E343">
        <v>1</v>
      </c>
      <c r="F343">
        <v>1</v>
      </c>
      <c r="G343">
        <v>1</v>
      </c>
      <c r="H343">
        <v>3</v>
      </c>
      <c r="I343" t="s">
        <v>753</v>
      </c>
      <c r="J343" t="s">
        <v>754</v>
      </c>
      <c r="K343" t="s">
        <v>755</v>
      </c>
      <c r="L343">
        <v>1354</v>
      </c>
      <c r="N343">
        <v>1010</v>
      </c>
      <c r="O343" t="s">
        <v>149</v>
      </c>
      <c r="P343" t="s">
        <v>149</v>
      </c>
      <c r="Q343">
        <v>1</v>
      </c>
      <c r="X343">
        <v>20.6</v>
      </c>
      <c r="Y343">
        <v>143.94</v>
      </c>
      <c r="Z343">
        <v>0</v>
      </c>
      <c r="AA343">
        <v>0</v>
      </c>
      <c r="AB343">
        <v>0</v>
      </c>
      <c r="AC343">
        <v>0</v>
      </c>
      <c r="AD343">
        <v>1</v>
      </c>
      <c r="AE343">
        <v>0</v>
      </c>
      <c r="AF343" t="s">
        <v>183</v>
      </c>
      <c r="AG343">
        <v>61.800000000000004</v>
      </c>
      <c r="AH343">
        <v>2</v>
      </c>
      <c r="AI343">
        <v>76148688</v>
      </c>
      <c r="AJ343">
        <v>343</v>
      </c>
      <c r="AK343">
        <v>0</v>
      </c>
      <c r="AL343">
        <v>0</v>
      </c>
      <c r="AM343">
        <v>0</v>
      </c>
      <c r="AN343">
        <v>0</v>
      </c>
      <c r="AO343">
        <v>0</v>
      </c>
      <c r="AP343">
        <v>0</v>
      </c>
      <c r="AQ343">
        <v>0</v>
      </c>
      <c r="AR343">
        <v>0</v>
      </c>
    </row>
    <row r="344" spans="1:44" x14ac:dyDescent="0.2">
      <c r="A344">
        <f>ROW(Source!A172)</f>
        <v>172</v>
      </c>
      <c r="B344">
        <v>76148696</v>
      </c>
      <c r="C344">
        <v>76148683</v>
      </c>
      <c r="D344">
        <v>48965123</v>
      </c>
      <c r="E344">
        <v>1</v>
      </c>
      <c r="F344">
        <v>1</v>
      </c>
      <c r="G344">
        <v>1</v>
      </c>
      <c r="H344">
        <v>3</v>
      </c>
      <c r="I344" t="s">
        <v>756</v>
      </c>
      <c r="J344" t="s">
        <v>757</v>
      </c>
      <c r="K344" t="s">
        <v>758</v>
      </c>
      <c r="L344">
        <v>1354</v>
      </c>
      <c r="N344">
        <v>1010</v>
      </c>
      <c r="O344" t="s">
        <v>149</v>
      </c>
      <c r="P344" t="s">
        <v>149</v>
      </c>
      <c r="Q344">
        <v>1</v>
      </c>
      <c r="X344">
        <v>61.8</v>
      </c>
      <c r="Y344">
        <v>6.89</v>
      </c>
      <c r="Z344">
        <v>0</v>
      </c>
      <c r="AA344">
        <v>0</v>
      </c>
      <c r="AB344">
        <v>0</v>
      </c>
      <c r="AC344">
        <v>0</v>
      </c>
      <c r="AD344">
        <v>1</v>
      </c>
      <c r="AE344">
        <v>0</v>
      </c>
      <c r="AF344" t="s">
        <v>183</v>
      </c>
      <c r="AG344">
        <v>185.39999999999998</v>
      </c>
      <c r="AH344">
        <v>2</v>
      </c>
      <c r="AI344">
        <v>76148689</v>
      </c>
      <c r="AJ344">
        <v>344</v>
      </c>
      <c r="AK344">
        <v>0</v>
      </c>
      <c r="AL344">
        <v>0</v>
      </c>
      <c r="AM344">
        <v>0</v>
      </c>
      <c r="AN344">
        <v>0</v>
      </c>
      <c r="AO344">
        <v>0</v>
      </c>
      <c r="AP344">
        <v>0</v>
      </c>
      <c r="AQ344">
        <v>0</v>
      </c>
      <c r="AR344">
        <v>0</v>
      </c>
    </row>
    <row r="345" spans="1:44" x14ac:dyDescent="0.2">
      <c r="A345">
        <f>ROW(Source!A172)</f>
        <v>172</v>
      </c>
      <c r="B345">
        <v>76148697</v>
      </c>
      <c r="C345">
        <v>76148683</v>
      </c>
      <c r="D345">
        <v>48974791</v>
      </c>
      <c r="E345">
        <v>1</v>
      </c>
      <c r="F345">
        <v>1</v>
      </c>
      <c r="G345">
        <v>1</v>
      </c>
      <c r="H345">
        <v>3</v>
      </c>
      <c r="I345" t="s">
        <v>658</v>
      </c>
      <c r="J345" t="s">
        <v>659</v>
      </c>
      <c r="K345" t="s">
        <v>660</v>
      </c>
      <c r="L345">
        <v>1374</v>
      </c>
      <c r="N345">
        <v>1013</v>
      </c>
      <c r="O345" t="s">
        <v>661</v>
      </c>
      <c r="P345" t="s">
        <v>661</v>
      </c>
      <c r="Q345">
        <v>1</v>
      </c>
      <c r="X345">
        <v>64.650000000000006</v>
      </c>
      <c r="Y345">
        <v>1</v>
      </c>
      <c r="Z345">
        <v>0</v>
      </c>
      <c r="AA345">
        <v>0</v>
      </c>
      <c r="AB345">
        <v>0</v>
      </c>
      <c r="AC345">
        <v>0</v>
      </c>
      <c r="AD345">
        <v>1</v>
      </c>
      <c r="AE345">
        <v>0</v>
      </c>
      <c r="AF345" t="s">
        <v>183</v>
      </c>
      <c r="AG345">
        <v>193.95000000000002</v>
      </c>
      <c r="AH345">
        <v>2</v>
      </c>
      <c r="AI345">
        <v>76148690</v>
      </c>
      <c r="AJ345">
        <v>345</v>
      </c>
      <c r="AK345">
        <v>0</v>
      </c>
      <c r="AL345">
        <v>0</v>
      </c>
      <c r="AM345">
        <v>0</v>
      </c>
      <c r="AN345">
        <v>0</v>
      </c>
      <c r="AO345">
        <v>0</v>
      </c>
      <c r="AP345">
        <v>0</v>
      </c>
      <c r="AQ345">
        <v>0</v>
      </c>
      <c r="AR345">
        <v>0</v>
      </c>
    </row>
    <row r="346" spans="1:44" x14ac:dyDescent="0.2">
      <c r="A346">
        <f>ROW(Source!A173)</f>
        <v>173</v>
      </c>
      <c r="B346">
        <v>76148691</v>
      </c>
      <c r="C346">
        <v>76148683</v>
      </c>
      <c r="D346">
        <v>42475093</v>
      </c>
      <c r="E346">
        <v>1</v>
      </c>
      <c r="F346">
        <v>1</v>
      </c>
      <c r="G346">
        <v>1</v>
      </c>
      <c r="H346">
        <v>1</v>
      </c>
      <c r="I346" t="s">
        <v>752</v>
      </c>
      <c r="J346" t="s">
        <v>3</v>
      </c>
      <c r="K346" t="s">
        <v>663</v>
      </c>
      <c r="L346">
        <v>1369</v>
      </c>
      <c r="N346">
        <v>1013</v>
      </c>
      <c r="O346" t="s">
        <v>623</v>
      </c>
      <c r="P346" t="s">
        <v>623</v>
      </c>
      <c r="Q346">
        <v>1</v>
      </c>
      <c r="X346">
        <v>336</v>
      </c>
      <c r="Y346">
        <v>0</v>
      </c>
      <c r="Z346">
        <v>0</v>
      </c>
      <c r="AA346">
        <v>0</v>
      </c>
      <c r="AB346">
        <v>11.06</v>
      </c>
      <c r="AC346">
        <v>0</v>
      </c>
      <c r="AD346">
        <v>1</v>
      </c>
      <c r="AE346">
        <v>1</v>
      </c>
      <c r="AF346" t="s">
        <v>191</v>
      </c>
      <c r="AG346">
        <v>1209.5999999999999</v>
      </c>
      <c r="AH346">
        <v>2</v>
      </c>
      <c r="AI346">
        <v>76148684</v>
      </c>
      <c r="AJ346">
        <v>346</v>
      </c>
      <c r="AK346">
        <v>0</v>
      </c>
      <c r="AL346">
        <v>0</v>
      </c>
      <c r="AM346">
        <v>0</v>
      </c>
      <c r="AN346">
        <v>0</v>
      </c>
      <c r="AO346">
        <v>0</v>
      </c>
      <c r="AP346">
        <v>0</v>
      </c>
      <c r="AQ346">
        <v>0</v>
      </c>
      <c r="AR346">
        <v>0</v>
      </c>
    </row>
    <row r="347" spans="1:44" x14ac:dyDescent="0.2">
      <c r="A347">
        <f>ROW(Source!A173)</f>
        <v>173</v>
      </c>
      <c r="B347">
        <v>76148692</v>
      </c>
      <c r="C347">
        <v>76148683</v>
      </c>
      <c r="D347">
        <v>121548</v>
      </c>
      <c r="E347">
        <v>1</v>
      </c>
      <c r="F347">
        <v>1</v>
      </c>
      <c r="G347">
        <v>1</v>
      </c>
      <c r="H347">
        <v>1</v>
      </c>
      <c r="I347" t="s">
        <v>30</v>
      </c>
      <c r="J347" t="s">
        <v>3</v>
      </c>
      <c r="K347" t="s">
        <v>628</v>
      </c>
      <c r="L347">
        <v>608254</v>
      </c>
      <c r="N347">
        <v>1013</v>
      </c>
      <c r="O347" t="s">
        <v>629</v>
      </c>
      <c r="P347" t="s">
        <v>629</v>
      </c>
      <c r="Q347">
        <v>1</v>
      </c>
      <c r="X347">
        <v>135.63999999999999</v>
      </c>
      <c r="Y347">
        <v>0</v>
      </c>
      <c r="Z347">
        <v>0</v>
      </c>
      <c r="AA347">
        <v>0</v>
      </c>
      <c r="AB347">
        <v>0</v>
      </c>
      <c r="AC347">
        <v>0</v>
      </c>
      <c r="AD347">
        <v>1</v>
      </c>
      <c r="AE347">
        <v>2</v>
      </c>
      <c r="AF347" t="s">
        <v>191</v>
      </c>
      <c r="AG347">
        <v>488.30399999999992</v>
      </c>
      <c r="AH347">
        <v>2</v>
      </c>
      <c r="AI347">
        <v>76148685</v>
      </c>
      <c r="AJ347">
        <v>347</v>
      </c>
      <c r="AK347">
        <v>0</v>
      </c>
      <c r="AL347">
        <v>0</v>
      </c>
      <c r="AM347">
        <v>0</v>
      </c>
      <c r="AN347">
        <v>0</v>
      </c>
      <c r="AO347">
        <v>0</v>
      </c>
      <c r="AP347">
        <v>0</v>
      </c>
      <c r="AQ347">
        <v>0</v>
      </c>
      <c r="AR347">
        <v>0</v>
      </c>
    </row>
    <row r="348" spans="1:44" x14ac:dyDescent="0.2">
      <c r="A348">
        <f>ROW(Source!A173)</f>
        <v>173</v>
      </c>
      <c r="B348">
        <v>76148693</v>
      </c>
      <c r="C348">
        <v>76148683</v>
      </c>
      <c r="D348">
        <v>48976039</v>
      </c>
      <c r="E348">
        <v>1</v>
      </c>
      <c r="F348">
        <v>1</v>
      </c>
      <c r="G348">
        <v>1</v>
      </c>
      <c r="H348">
        <v>2</v>
      </c>
      <c r="I348" t="s">
        <v>691</v>
      </c>
      <c r="J348" t="s">
        <v>692</v>
      </c>
      <c r="K348" t="s">
        <v>693</v>
      </c>
      <c r="L348">
        <v>1368</v>
      </c>
      <c r="N348">
        <v>1011</v>
      </c>
      <c r="O348" t="s">
        <v>633</v>
      </c>
      <c r="P348" t="s">
        <v>633</v>
      </c>
      <c r="Q348">
        <v>1</v>
      </c>
      <c r="X348">
        <v>67.819999999999993</v>
      </c>
      <c r="Y348">
        <v>0</v>
      </c>
      <c r="Z348">
        <v>425.57</v>
      </c>
      <c r="AA348">
        <v>25.1</v>
      </c>
      <c r="AB348">
        <v>0</v>
      </c>
      <c r="AC348">
        <v>0</v>
      </c>
      <c r="AD348">
        <v>1</v>
      </c>
      <c r="AE348">
        <v>0</v>
      </c>
      <c r="AF348" t="s">
        <v>191</v>
      </c>
      <c r="AG348">
        <v>244.15199999999996</v>
      </c>
      <c r="AH348">
        <v>2</v>
      </c>
      <c r="AI348">
        <v>76148686</v>
      </c>
      <c r="AJ348">
        <v>348</v>
      </c>
      <c r="AK348">
        <v>0</v>
      </c>
      <c r="AL348">
        <v>0</v>
      </c>
      <c r="AM348">
        <v>0</v>
      </c>
      <c r="AN348">
        <v>0</v>
      </c>
      <c r="AO348">
        <v>0</v>
      </c>
      <c r="AP348">
        <v>0</v>
      </c>
      <c r="AQ348">
        <v>0</v>
      </c>
      <c r="AR348">
        <v>0</v>
      </c>
    </row>
    <row r="349" spans="1:44" x14ac:dyDescent="0.2">
      <c r="A349">
        <f>ROW(Source!A173)</f>
        <v>173</v>
      </c>
      <c r="B349">
        <v>76148694</v>
      </c>
      <c r="C349">
        <v>76148683</v>
      </c>
      <c r="D349">
        <v>48976112</v>
      </c>
      <c r="E349">
        <v>1</v>
      </c>
      <c r="F349">
        <v>1</v>
      </c>
      <c r="G349">
        <v>1</v>
      </c>
      <c r="H349">
        <v>2</v>
      </c>
      <c r="I349" t="s">
        <v>694</v>
      </c>
      <c r="J349" t="s">
        <v>695</v>
      </c>
      <c r="K349" t="s">
        <v>696</v>
      </c>
      <c r="L349">
        <v>1368</v>
      </c>
      <c r="N349">
        <v>1011</v>
      </c>
      <c r="O349" t="s">
        <v>633</v>
      </c>
      <c r="P349" t="s">
        <v>633</v>
      </c>
      <c r="Q349">
        <v>1</v>
      </c>
      <c r="X349">
        <v>4.1399999999999997</v>
      </c>
      <c r="Y349">
        <v>0</v>
      </c>
      <c r="Z349">
        <v>16.64</v>
      </c>
      <c r="AA349">
        <v>0</v>
      </c>
      <c r="AB349">
        <v>0</v>
      </c>
      <c r="AC349">
        <v>0</v>
      </c>
      <c r="AD349">
        <v>1</v>
      </c>
      <c r="AE349">
        <v>0</v>
      </c>
      <c r="AF349" t="s">
        <v>191</v>
      </c>
      <c r="AG349">
        <v>14.903999999999996</v>
      </c>
      <c r="AH349">
        <v>2</v>
      </c>
      <c r="AI349">
        <v>76148687</v>
      </c>
      <c r="AJ349">
        <v>349</v>
      </c>
      <c r="AK349">
        <v>0</v>
      </c>
      <c r="AL349">
        <v>0</v>
      </c>
      <c r="AM349">
        <v>0</v>
      </c>
      <c r="AN349">
        <v>0</v>
      </c>
      <c r="AO349">
        <v>0</v>
      </c>
      <c r="AP349">
        <v>0</v>
      </c>
      <c r="AQ349">
        <v>0</v>
      </c>
      <c r="AR349">
        <v>0</v>
      </c>
    </row>
    <row r="350" spans="1:44" x14ac:dyDescent="0.2">
      <c r="A350">
        <f>ROW(Source!A173)</f>
        <v>173</v>
      </c>
      <c r="B350">
        <v>76148695</v>
      </c>
      <c r="C350">
        <v>76148683</v>
      </c>
      <c r="D350">
        <v>48914824</v>
      </c>
      <c r="E350">
        <v>1</v>
      </c>
      <c r="F350">
        <v>1</v>
      </c>
      <c r="G350">
        <v>1</v>
      </c>
      <c r="H350">
        <v>3</v>
      </c>
      <c r="I350" t="s">
        <v>753</v>
      </c>
      <c r="J350" t="s">
        <v>754</v>
      </c>
      <c r="K350" t="s">
        <v>755</v>
      </c>
      <c r="L350">
        <v>1354</v>
      </c>
      <c r="N350">
        <v>1010</v>
      </c>
      <c r="O350" t="s">
        <v>149</v>
      </c>
      <c r="P350" t="s">
        <v>149</v>
      </c>
      <c r="Q350">
        <v>1</v>
      </c>
      <c r="X350">
        <v>20.6</v>
      </c>
      <c r="Y350">
        <v>143.94</v>
      </c>
      <c r="Z350">
        <v>0</v>
      </c>
      <c r="AA350">
        <v>0</v>
      </c>
      <c r="AB350">
        <v>0</v>
      </c>
      <c r="AC350">
        <v>0</v>
      </c>
      <c r="AD350">
        <v>1</v>
      </c>
      <c r="AE350">
        <v>0</v>
      </c>
      <c r="AF350" t="s">
        <v>183</v>
      </c>
      <c r="AG350">
        <v>61.800000000000004</v>
      </c>
      <c r="AH350">
        <v>2</v>
      </c>
      <c r="AI350">
        <v>76148688</v>
      </c>
      <c r="AJ350">
        <v>350</v>
      </c>
      <c r="AK350">
        <v>0</v>
      </c>
      <c r="AL350">
        <v>0</v>
      </c>
      <c r="AM350">
        <v>0</v>
      </c>
      <c r="AN350">
        <v>0</v>
      </c>
      <c r="AO350">
        <v>0</v>
      </c>
      <c r="AP350">
        <v>0</v>
      </c>
      <c r="AQ350">
        <v>0</v>
      </c>
      <c r="AR350">
        <v>0</v>
      </c>
    </row>
    <row r="351" spans="1:44" x14ac:dyDescent="0.2">
      <c r="A351">
        <f>ROW(Source!A173)</f>
        <v>173</v>
      </c>
      <c r="B351">
        <v>76148696</v>
      </c>
      <c r="C351">
        <v>76148683</v>
      </c>
      <c r="D351">
        <v>48965123</v>
      </c>
      <c r="E351">
        <v>1</v>
      </c>
      <c r="F351">
        <v>1</v>
      </c>
      <c r="G351">
        <v>1</v>
      </c>
      <c r="H351">
        <v>3</v>
      </c>
      <c r="I351" t="s">
        <v>756</v>
      </c>
      <c r="J351" t="s">
        <v>757</v>
      </c>
      <c r="K351" t="s">
        <v>758</v>
      </c>
      <c r="L351">
        <v>1354</v>
      </c>
      <c r="N351">
        <v>1010</v>
      </c>
      <c r="O351" t="s">
        <v>149</v>
      </c>
      <c r="P351" t="s">
        <v>149</v>
      </c>
      <c r="Q351">
        <v>1</v>
      </c>
      <c r="X351">
        <v>61.8</v>
      </c>
      <c r="Y351">
        <v>6.89</v>
      </c>
      <c r="Z351">
        <v>0</v>
      </c>
      <c r="AA351">
        <v>0</v>
      </c>
      <c r="AB351">
        <v>0</v>
      </c>
      <c r="AC351">
        <v>0</v>
      </c>
      <c r="AD351">
        <v>1</v>
      </c>
      <c r="AE351">
        <v>0</v>
      </c>
      <c r="AF351" t="s">
        <v>183</v>
      </c>
      <c r="AG351">
        <v>185.39999999999998</v>
      </c>
      <c r="AH351">
        <v>2</v>
      </c>
      <c r="AI351">
        <v>76148689</v>
      </c>
      <c r="AJ351">
        <v>351</v>
      </c>
      <c r="AK351">
        <v>0</v>
      </c>
      <c r="AL351">
        <v>0</v>
      </c>
      <c r="AM351">
        <v>0</v>
      </c>
      <c r="AN351">
        <v>0</v>
      </c>
      <c r="AO351">
        <v>0</v>
      </c>
      <c r="AP351">
        <v>0</v>
      </c>
      <c r="AQ351">
        <v>0</v>
      </c>
      <c r="AR351">
        <v>0</v>
      </c>
    </row>
    <row r="352" spans="1:44" x14ac:dyDescent="0.2">
      <c r="A352">
        <f>ROW(Source!A173)</f>
        <v>173</v>
      </c>
      <c r="B352">
        <v>76148697</v>
      </c>
      <c r="C352">
        <v>76148683</v>
      </c>
      <c r="D352">
        <v>48974791</v>
      </c>
      <c r="E352">
        <v>1</v>
      </c>
      <c r="F352">
        <v>1</v>
      </c>
      <c r="G352">
        <v>1</v>
      </c>
      <c r="H352">
        <v>3</v>
      </c>
      <c r="I352" t="s">
        <v>658</v>
      </c>
      <c r="J352" t="s">
        <v>659</v>
      </c>
      <c r="K352" t="s">
        <v>660</v>
      </c>
      <c r="L352">
        <v>1374</v>
      </c>
      <c r="N352">
        <v>1013</v>
      </c>
      <c r="O352" t="s">
        <v>661</v>
      </c>
      <c r="P352" t="s">
        <v>661</v>
      </c>
      <c r="Q352">
        <v>1</v>
      </c>
      <c r="X352">
        <v>64.650000000000006</v>
      </c>
      <c r="Y352">
        <v>1</v>
      </c>
      <c r="Z352">
        <v>0</v>
      </c>
      <c r="AA352">
        <v>0</v>
      </c>
      <c r="AB352">
        <v>0</v>
      </c>
      <c r="AC352">
        <v>0</v>
      </c>
      <c r="AD352">
        <v>1</v>
      </c>
      <c r="AE352">
        <v>0</v>
      </c>
      <c r="AF352" t="s">
        <v>183</v>
      </c>
      <c r="AG352">
        <v>193.95000000000002</v>
      </c>
      <c r="AH352">
        <v>2</v>
      </c>
      <c r="AI352">
        <v>76148690</v>
      </c>
      <c r="AJ352">
        <v>352</v>
      </c>
      <c r="AK352">
        <v>0</v>
      </c>
      <c r="AL352">
        <v>0</v>
      </c>
      <c r="AM352">
        <v>0</v>
      </c>
      <c r="AN352">
        <v>0</v>
      </c>
      <c r="AO352">
        <v>0</v>
      </c>
      <c r="AP352">
        <v>0</v>
      </c>
      <c r="AQ352">
        <v>0</v>
      </c>
      <c r="AR352">
        <v>0</v>
      </c>
    </row>
    <row r="353" spans="1:44" x14ac:dyDescent="0.2">
      <c r="A353">
        <f>ROW(Source!A174)</f>
        <v>174</v>
      </c>
      <c r="B353">
        <v>76148706</v>
      </c>
      <c r="C353">
        <v>76148698</v>
      </c>
      <c r="D353">
        <v>42475093</v>
      </c>
      <c r="E353">
        <v>1</v>
      </c>
      <c r="F353">
        <v>1</v>
      </c>
      <c r="G353">
        <v>1</v>
      </c>
      <c r="H353">
        <v>1</v>
      </c>
      <c r="I353" t="s">
        <v>752</v>
      </c>
      <c r="J353" t="s">
        <v>3</v>
      </c>
      <c r="K353" t="s">
        <v>663</v>
      </c>
      <c r="L353">
        <v>1369</v>
      </c>
      <c r="N353">
        <v>1013</v>
      </c>
      <c r="O353" t="s">
        <v>623</v>
      </c>
      <c r="P353" t="s">
        <v>623</v>
      </c>
      <c r="Q353">
        <v>1</v>
      </c>
      <c r="X353">
        <v>336</v>
      </c>
      <c r="Y353">
        <v>0</v>
      </c>
      <c r="Z353">
        <v>0</v>
      </c>
      <c r="AA353">
        <v>0</v>
      </c>
      <c r="AB353">
        <v>11.06</v>
      </c>
      <c r="AC353">
        <v>0</v>
      </c>
      <c r="AD353">
        <v>1</v>
      </c>
      <c r="AE353">
        <v>1</v>
      </c>
      <c r="AF353" t="s">
        <v>184</v>
      </c>
      <c r="AG353">
        <v>4173.119999999999</v>
      </c>
      <c r="AH353">
        <v>2</v>
      </c>
      <c r="AI353">
        <v>76148699</v>
      </c>
      <c r="AJ353">
        <v>353</v>
      </c>
      <c r="AK353">
        <v>0</v>
      </c>
      <c r="AL353">
        <v>0</v>
      </c>
      <c r="AM353">
        <v>0</v>
      </c>
      <c r="AN353">
        <v>0</v>
      </c>
      <c r="AO353">
        <v>0</v>
      </c>
      <c r="AP353">
        <v>0</v>
      </c>
      <c r="AQ353">
        <v>0</v>
      </c>
      <c r="AR353">
        <v>0</v>
      </c>
    </row>
    <row r="354" spans="1:44" x14ac:dyDescent="0.2">
      <c r="A354">
        <f>ROW(Source!A174)</f>
        <v>174</v>
      </c>
      <c r="B354">
        <v>76148707</v>
      </c>
      <c r="C354">
        <v>76148698</v>
      </c>
      <c r="D354">
        <v>121548</v>
      </c>
      <c r="E354">
        <v>1</v>
      </c>
      <c r="F354">
        <v>1</v>
      </c>
      <c r="G354">
        <v>1</v>
      </c>
      <c r="H354">
        <v>1</v>
      </c>
      <c r="I354" t="s">
        <v>30</v>
      </c>
      <c r="J354" t="s">
        <v>3</v>
      </c>
      <c r="K354" t="s">
        <v>628</v>
      </c>
      <c r="L354">
        <v>608254</v>
      </c>
      <c r="N354">
        <v>1013</v>
      </c>
      <c r="O354" t="s">
        <v>629</v>
      </c>
      <c r="P354" t="s">
        <v>629</v>
      </c>
      <c r="Q354">
        <v>1</v>
      </c>
      <c r="X354">
        <v>135.63999999999999</v>
      </c>
      <c r="Y354">
        <v>0</v>
      </c>
      <c r="Z354">
        <v>0</v>
      </c>
      <c r="AA354">
        <v>0</v>
      </c>
      <c r="AB354">
        <v>0</v>
      </c>
      <c r="AC354">
        <v>0</v>
      </c>
      <c r="AD354">
        <v>1</v>
      </c>
      <c r="AE354">
        <v>2</v>
      </c>
      <c r="AF354" t="s">
        <v>184</v>
      </c>
      <c r="AG354">
        <v>1684.6487999999995</v>
      </c>
      <c r="AH354">
        <v>2</v>
      </c>
      <c r="AI354">
        <v>76148700</v>
      </c>
      <c r="AJ354">
        <v>354</v>
      </c>
      <c r="AK354">
        <v>0</v>
      </c>
      <c r="AL354">
        <v>0</v>
      </c>
      <c r="AM354">
        <v>0</v>
      </c>
      <c r="AN354">
        <v>0</v>
      </c>
      <c r="AO354">
        <v>0</v>
      </c>
      <c r="AP354">
        <v>0</v>
      </c>
      <c r="AQ354">
        <v>0</v>
      </c>
      <c r="AR354">
        <v>0</v>
      </c>
    </row>
    <row r="355" spans="1:44" x14ac:dyDescent="0.2">
      <c r="A355">
        <f>ROW(Source!A174)</f>
        <v>174</v>
      </c>
      <c r="B355">
        <v>76148708</v>
      </c>
      <c r="C355">
        <v>76148698</v>
      </c>
      <c r="D355">
        <v>48976039</v>
      </c>
      <c r="E355">
        <v>1</v>
      </c>
      <c r="F355">
        <v>1</v>
      </c>
      <c r="G355">
        <v>1</v>
      </c>
      <c r="H355">
        <v>2</v>
      </c>
      <c r="I355" t="s">
        <v>691</v>
      </c>
      <c r="J355" t="s">
        <v>692</v>
      </c>
      <c r="K355" t="s">
        <v>693</v>
      </c>
      <c r="L355">
        <v>1368</v>
      </c>
      <c r="N355">
        <v>1011</v>
      </c>
      <c r="O355" t="s">
        <v>633</v>
      </c>
      <c r="P355" t="s">
        <v>633</v>
      </c>
      <c r="Q355">
        <v>1</v>
      </c>
      <c r="X355">
        <v>67.819999999999993</v>
      </c>
      <c r="Y355">
        <v>0</v>
      </c>
      <c r="Z355">
        <v>425.57</v>
      </c>
      <c r="AA355">
        <v>25.1</v>
      </c>
      <c r="AB355">
        <v>0</v>
      </c>
      <c r="AC355">
        <v>0</v>
      </c>
      <c r="AD355">
        <v>1</v>
      </c>
      <c r="AE355">
        <v>0</v>
      </c>
      <c r="AF355" t="s">
        <v>184</v>
      </c>
      <c r="AG355">
        <v>842.32439999999974</v>
      </c>
      <c r="AH355">
        <v>2</v>
      </c>
      <c r="AI355">
        <v>76148701</v>
      </c>
      <c r="AJ355">
        <v>355</v>
      </c>
      <c r="AK355">
        <v>0</v>
      </c>
      <c r="AL355">
        <v>0</v>
      </c>
      <c r="AM355">
        <v>0</v>
      </c>
      <c r="AN355">
        <v>0</v>
      </c>
      <c r="AO355">
        <v>0</v>
      </c>
      <c r="AP355">
        <v>0</v>
      </c>
      <c r="AQ355">
        <v>0</v>
      </c>
      <c r="AR355">
        <v>0</v>
      </c>
    </row>
    <row r="356" spans="1:44" x14ac:dyDescent="0.2">
      <c r="A356">
        <f>ROW(Source!A174)</f>
        <v>174</v>
      </c>
      <c r="B356">
        <v>76148709</v>
      </c>
      <c r="C356">
        <v>76148698</v>
      </c>
      <c r="D356">
        <v>48976112</v>
      </c>
      <c r="E356">
        <v>1</v>
      </c>
      <c r="F356">
        <v>1</v>
      </c>
      <c r="G356">
        <v>1</v>
      </c>
      <c r="H356">
        <v>2</v>
      </c>
      <c r="I356" t="s">
        <v>694</v>
      </c>
      <c r="J356" t="s">
        <v>695</v>
      </c>
      <c r="K356" t="s">
        <v>696</v>
      </c>
      <c r="L356">
        <v>1368</v>
      </c>
      <c r="N356">
        <v>1011</v>
      </c>
      <c r="O356" t="s">
        <v>633</v>
      </c>
      <c r="P356" t="s">
        <v>633</v>
      </c>
      <c r="Q356">
        <v>1</v>
      </c>
      <c r="X356">
        <v>4.1399999999999997</v>
      </c>
      <c r="Y356">
        <v>0</v>
      </c>
      <c r="Z356">
        <v>16.64</v>
      </c>
      <c r="AA356">
        <v>0</v>
      </c>
      <c r="AB356">
        <v>0</v>
      </c>
      <c r="AC356">
        <v>0</v>
      </c>
      <c r="AD356">
        <v>1</v>
      </c>
      <c r="AE356">
        <v>0</v>
      </c>
      <c r="AF356" t="s">
        <v>184</v>
      </c>
      <c r="AG356">
        <v>51.418799999999983</v>
      </c>
      <c r="AH356">
        <v>2</v>
      </c>
      <c r="AI356">
        <v>76148702</v>
      </c>
      <c r="AJ356">
        <v>356</v>
      </c>
      <c r="AK356">
        <v>0</v>
      </c>
      <c r="AL356">
        <v>0</v>
      </c>
      <c r="AM356">
        <v>0</v>
      </c>
      <c r="AN356">
        <v>0</v>
      </c>
      <c r="AO356">
        <v>0</v>
      </c>
      <c r="AP356">
        <v>0</v>
      </c>
      <c r="AQ356">
        <v>0</v>
      </c>
      <c r="AR356">
        <v>0</v>
      </c>
    </row>
    <row r="357" spans="1:44" x14ac:dyDescent="0.2">
      <c r="A357">
        <f>ROW(Source!A174)</f>
        <v>174</v>
      </c>
      <c r="B357">
        <v>76148710</v>
      </c>
      <c r="C357">
        <v>76148698</v>
      </c>
      <c r="D357">
        <v>48914824</v>
      </c>
      <c r="E357">
        <v>1</v>
      </c>
      <c r="F357">
        <v>1</v>
      </c>
      <c r="G357">
        <v>1</v>
      </c>
      <c r="H357">
        <v>3</v>
      </c>
      <c r="I357" t="s">
        <v>753</v>
      </c>
      <c r="J357" t="s">
        <v>754</v>
      </c>
      <c r="K357" t="s">
        <v>755</v>
      </c>
      <c r="L357">
        <v>1354</v>
      </c>
      <c r="N357">
        <v>1010</v>
      </c>
      <c r="O357" t="s">
        <v>149</v>
      </c>
      <c r="P357" t="s">
        <v>149</v>
      </c>
      <c r="Q357">
        <v>1</v>
      </c>
      <c r="X357">
        <v>20.6</v>
      </c>
      <c r="Y357">
        <v>143.94</v>
      </c>
      <c r="Z357">
        <v>0</v>
      </c>
      <c r="AA357">
        <v>0</v>
      </c>
      <c r="AB357">
        <v>0</v>
      </c>
      <c r="AC357">
        <v>0</v>
      </c>
      <c r="AD357">
        <v>1</v>
      </c>
      <c r="AE357">
        <v>0</v>
      </c>
      <c r="AF357" t="s">
        <v>183</v>
      </c>
      <c r="AG357">
        <v>61.800000000000004</v>
      </c>
      <c r="AH357">
        <v>2</v>
      </c>
      <c r="AI357">
        <v>76148703</v>
      </c>
      <c r="AJ357">
        <v>357</v>
      </c>
      <c r="AK357">
        <v>0</v>
      </c>
      <c r="AL357">
        <v>0</v>
      </c>
      <c r="AM357">
        <v>0</v>
      </c>
      <c r="AN357">
        <v>0</v>
      </c>
      <c r="AO357">
        <v>0</v>
      </c>
      <c r="AP357">
        <v>0</v>
      </c>
      <c r="AQ357">
        <v>0</v>
      </c>
      <c r="AR357">
        <v>0</v>
      </c>
    </row>
    <row r="358" spans="1:44" x14ac:dyDescent="0.2">
      <c r="A358">
        <f>ROW(Source!A174)</f>
        <v>174</v>
      </c>
      <c r="B358">
        <v>76148711</v>
      </c>
      <c r="C358">
        <v>76148698</v>
      </c>
      <c r="D358">
        <v>48965123</v>
      </c>
      <c r="E358">
        <v>1</v>
      </c>
      <c r="F358">
        <v>1</v>
      </c>
      <c r="G358">
        <v>1</v>
      </c>
      <c r="H358">
        <v>3</v>
      </c>
      <c r="I358" t="s">
        <v>756</v>
      </c>
      <c r="J358" t="s">
        <v>757</v>
      </c>
      <c r="K358" t="s">
        <v>758</v>
      </c>
      <c r="L358">
        <v>1354</v>
      </c>
      <c r="N358">
        <v>1010</v>
      </c>
      <c r="O358" t="s">
        <v>149</v>
      </c>
      <c r="P358" t="s">
        <v>149</v>
      </c>
      <c r="Q358">
        <v>1</v>
      </c>
      <c r="X358">
        <v>61.8</v>
      </c>
      <c r="Y358">
        <v>6.89</v>
      </c>
      <c r="Z358">
        <v>0</v>
      </c>
      <c r="AA358">
        <v>0</v>
      </c>
      <c r="AB358">
        <v>0</v>
      </c>
      <c r="AC358">
        <v>0</v>
      </c>
      <c r="AD358">
        <v>1</v>
      </c>
      <c r="AE358">
        <v>0</v>
      </c>
      <c r="AF358" t="s">
        <v>183</v>
      </c>
      <c r="AG358">
        <v>185.39999999999998</v>
      </c>
      <c r="AH358">
        <v>2</v>
      </c>
      <c r="AI358">
        <v>76148704</v>
      </c>
      <c r="AJ358">
        <v>358</v>
      </c>
      <c r="AK358">
        <v>0</v>
      </c>
      <c r="AL358">
        <v>0</v>
      </c>
      <c r="AM358">
        <v>0</v>
      </c>
      <c r="AN358">
        <v>0</v>
      </c>
      <c r="AO358">
        <v>0</v>
      </c>
      <c r="AP358">
        <v>0</v>
      </c>
      <c r="AQ358">
        <v>0</v>
      </c>
      <c r="AR358">
        <v>0</v>
      </c>
    </row>
    <row r="359" spans="1:44" x14ac:dyDescent="0.2">
      <c r="A359">
        <f>ROW(Source!A174)</f>
        <v>174</v>
      </c>
      <c r="B359">
        <v>76148712</v>
      </c>
      <c r="C359">
        <v>76148698</v>
      </c>
      <c r="D359">
        <v>48974791</v>
      </c>
      <c r="E359">
        <v>1</v>
      </c>
      <c r="F359">
        <v>1</v>
      </c>
      <c r="G359">
        <v>1</v>
      </c>
      <c r="H359">
        <v>3</v>
      </c>
      <c r="I359" t="s">
        <v>658</v>
      </c>
      <c r="J359" t="s">
        <v>659</v>
      </c>
      <c r="K359" t="s">
        <v>660</v>
      </c>
      <c r="L359">
        <v>1374</v>
      </c>
      <c r="N359">
        <v>1013</v>
      </c>
      <c r="O359" t="s">
        <v>661</v>
      </c>
      <c r="P359" t="s">
        <v>661</v>
      </c>
      <c r="Q359">
        <v>1</v>
      </c>
      <c r="X359">
        <v>64.650000000000006</v>
      </c>
      <c r="Y359">
        <v>1</v>
      </c>
      <c r="Z359">
        <v>0</v>
      </c>
      <c r="AA359">
        <v>0</v>
      </c>
      <c r="AB359">
        <v>0</v>
      </c>
      <c r="AC359">
        <v>0</v>
      </c>
      <c r="AD359">
        <v>1</v>
      </c>
      <c r="AE359">
        <v>0</v>
      </c>
      <c r="AF359" t="s">
        <v>183</v>
      </c>
      <c r="AG359">
        <v>193.95000000000002</v>
      </c>
      <c r="AH359">
        <v>2</v>
      </c>
      <c r="AI359">
        <v>76148705</v>
      </c>
      <c r="AJ359">
        <v>359</v>
      </c>
      <c r="AK359">
        <v>0</v>
      </c>
      <c r="AL359">
        <v>0</v>
      </c>
      <c r="AM359">
        <v>0</v>
      </c>
      <c r="AN359">
        <v>0</v>
      </c>
      <c r="AO359">
        <v>0</v>
      </c>
      <c r="AP359">
        <v>0</v>
      </c>
      <c r="AQ359">
        <v>0</v>
      </c>
      <c r="AR359">
        <v>0</v>
      </c>
    </row>
    <row r="360" spans="1:44" x14ac:dyDescent="0.2">
      <c r="A360">
        <f>ROW(Source!A175)</f>
        <v>175</v>
      </c>
      <c r="B360">
        <v>76148706</v>
      </c>
      <c r="C360">
        <v>76148698</v>
      </c>
      <c r="D360">
        <v>42475093</v>
      </c>
      <c r="E360">
        <v>1</v>
      </c>
      <c r="F360">
        <v>1</v>
      </c>
      <c r="G360">
        <v>1</v>
      </c>
      <c r="H360">
        <v>1</v>
      </c>
      <c r="I360" t="s">
        <v>752</v>
      </c>
      <c r="J360" t="s">
        <v>3</v>
      </c>
      <c r="K360" t="s">
        <v>663</v>
      </c>
      <c r="L360">
        <v>1369</v>
      </c>
      <c r="N360">
        <v>1013</v>
      </c>
      <c r="O360" t="s">
        <v>623</v>
      </c>
      <c r="P360" t="s">
        <v>623</v>
      </c>
      <c r="Q360">
        <v>1</v>
      </c>
      <c r="X360">
        <v>336</v>
      </c>
      <c r="Y360">
        <v>0</v>
      </c>
      <c r="Z360">
        <v>0</v>
      </c>
      <c r="AA360">
        <v>0</v>
      </c>
      <c r="AB360">
        <v>11.06</v>
      </c>
      <c r="AC360">
        <v>0</v>
      </c>
      <c r="AD360">
        <v>1</v>
      </c>
      <c r="AE360">
        <v>1</v>
      </c>
      <c r="AF360" t="s">
        <v>184</v>
      </c>
      <c r="AG360">
        <v>4173.119999999999</v>
      </c>
      <c r="AH360">
        <v>2</v>
      </c>
      <c r="AI360">
        <v>76148699</v>
      </c>
      <c r="AJ360">
        <v>360</v>
      </c>
      <c r="AK360">
        <v>0</v>
      </c>
      <c r="AL360">
        <v>0</v>
      </c>
      <c r="AM360">
        <v>0</v>
      </c>
      <c r="AN360">
        <v>0</v>
      </c>
      <c r="AO360">
        <v>0</v>
      </c>
      <c r="AP360">
        <v>0</v>
      </c>
      <c r="AQ360">
        <v>0</v>
      </c>
      <c r="AR360">
        <v>0</v>
      </c>
    </row>
    <row r="361" spans="1:44" x14ac:dyDescent="0.2">
      <c r="A361">
        <f>ROW(Source!A175)</f>
        <v>175</v>
      </c>
      <c r="B361">
        <v>76148707</v>
      </c>
      <c r="C361">
        <v>76148698</v>
      </c>
      <c r="D361">
        <v>121548</v>
      </c>
      <c r="E361">
        <v>1</v>
      </c>
      <c r="F361">
        <v>1</v>
      </c>
      <c r="G361">
        <v>1</v>
      </c>
      <c r="H361">
        <v>1</v>
      </c>
      <c r="I361" t="s">
        <v>30</v>
      </c>
      <c r="J361" t="s">
        <v>3</v>
      </c>
      <c r="K361" t="s">
        <v>628</v>
      </c>
      <c r="L361">
        <v>608254</v>
      </c>
      <c r="N361">
        <v>1013</v>
      </c>
      <c r="O361" t="s">
        <v>629</v>
      </c>
      <c r="P361" t="s">
        <v>629</v>
      </c>
      <c r="Q361">
        <v>1</v>
      </c>
      <c r="X361">
        <v>135.63999999999999</v>
      </c>
      <c r="Y361">
        <v>0</v>
      </c>
      <c r="Z361">
        <v>0</v>
      </c>
      <c r="AA361">
        <v>0</v>
      </c>
      <c r="AB361">
        <v>0</v>
      </c>
      <c r="AC361">
        <v>0</v>
      </c>
      <c r="AD361">
        <v>1</v>
      </c>
      <c r="AE361">
        <v>2</v>
      </c>
      <c r="AF361" t="s">
        <v>184</v>
      </c>
      <c r="AG361">
        <v>1684.6487999999995</v>
      </c>
      <c r="AH361">
        <v>2</v>
      </c>
      <c r="AI361">
        <v>76148700</v>
      </c>
      <c r="AJ361">
        <v>361</v>
      </c>
      <c r="AK361">
        <v>0</v>
      </c>
      <c r="AL361">
        <v>0</v>
      </c>
      <c r="AM361">
        <v>0</v>
      </c>
      <c r="AN361">
        <v>0</v>
      </c>
      <c r="AO361">
        <v>0</v>
      </c>
      <c r="AP361">
        <v>0</v>
      </c>
      <c r="AQ361">
        <v>0</v>
      </c>
      <c r="AR361">
        <v>0</v>
      </c>
    </row>
    <row r="362" spans="1:44" x14ac:dyDescent="0.2">
      <c r="A362">
        <f>ROW(Source!A175)</f>
        <v>175</v>
      </c>
      <c r="B362">
        <v>76148708</v>
      </c>
      <c r="C362">
        <v>76148698</v>
      </c>
      <c r="D362">
        <v>48976039</v>
      </c>
      <c r="E362">
        <v>1</v>
      </c>
      <c r="F362">
        <v>1</v>
      </c>
      <c r="G362">
        <v>1</v>
      </c>
      <c r="H362">
        <v>2</v>
      </c>
      <c r="I362" t="s">
        <v>691</v>
      </c>
      <c r="J362" t="s">
        <v>692</v>
      </c>
      <c r="K362" t="s">
        <v>693</v>
      </c>
      <c r="L362">
        <v>1368</v>
      </c>
      <c r="N362">
        <v>1011</v>
      </c>
      <c r="O362" t="s">
        <v>633</v>
      </c>
      <c r="P362" t="s">
        <v>633</v>
      </c>
      <c r="Q362">
        <v>1</v>
      </c>
      <c r="X362">
        <v>67.819999999999993</v>
      </c>
      <c r="Y362">
        <v>0</v>
      </c>
      <c r="Z362">
        <v>425.57</v>
      </c>
      <c r="AA362">
        <v>25.1</v>
      </c>
      <c r="AB362">
        <v>0</v>
      </c>
      <c r="AC362">
        <v>0</v>
      </c>
      <c r="AD362">
        <v>1</v>
      </c>
      <c r="AE362">
        <v>0</v>
      </c>
      <c r="AF362" t="s">
        <v>184</v>
      </c>
      <c r="AG362">
        <v>842.32439999999974</v>
      </c>
      <c r="AH362">
        <v>2</v>
      </c>
      <c r="AI362">
        <v>76148701</v>
      </c>
      <c r="AJ362">
        <v>362</v>
      </c>
      <c r="AK362">
        <v>0</v>
      </c>
      <c r="AL362">
        <v>0</v>
      </c>
      <c r="AM362">
        <v>0</v>
      </c>
      <c r="AN362">
        <v>0</v>
      </c>
      <c r="AO362">
        <v>0</v>
      </c>
      <c r="AP362">
        <v>0</v>
      </c>
      <c r="AQ362">
        <v>0</v>
      </c>
      <c r="AR362">
        <v>0</v>
      </c>
    </row>
    <row r="363" spans="1:44" x14ac:dyDescent="0.2">
      <c r="A363">
        <f>ROW(Source!A175)</f>
        <v>175</v>
      </c>
      <c r="B363">
        <v>76148709</v>
      </c>
      <c r="C363">
        <v>76148698</v>
      </c>
      <c r="D363">
        <v>48976112</v>
      </c>
      <c r="E363">
        <v>1</v>
      </c>
      <c r="F363">
        <v>1</v>
      </c>
      <c r="G363">
        <v>1</v>
      </c>
      <c r="H363">
        <v>2</v>
      </c>
      <c r="I363" t="s">
        <v>694</v>
      </c>
      <c r="J363" t="s">
        <v>695</v>
      </c>
      <c r="K363" t="s">
        <v>696</v>
      </c>
      <c r="L363">
        <v>1368</v>
      </c>
      <c r="N363">
        <v>1011</v>
      </c>
      <c r="O363" t="s">
        <v>633</v>
      </c>
      <c r="P363" t="s">
        <v>633</v>
      </c>
      <c r="Q363">
        <v>1</v>
      </c>
      <c r="X363">
        <v>4.1399999999999997</v>
      </c>
      <c r="Y363">
        <v>0</v>
      </c>
      <c r="Z363">
        <v>16.64</v>
      </c>
      <c r="AA363">
        <v>0</v>
      </c>
      <c r="AB363">
        <v>0</v>
      </c>
      <c r="AC363">
        <v>0</v>
      </c>
      <c r="AD363">
        <v>1</v>
      </c>
      <c r="AE363">
        <v>0</v>
      </c>
      <c r="AF363" t="s">
        <v>184</v>
      </c>
      <c r="AG363">
        <v>51.418799999999983</v>
      </c>
      <c r="AH363">
        <v>2</v>
      </c>
      <c r="AI363">
        <v>76148702</v>
      </c>
      <c r="AJ363">
        <v>363</v>
      </c>
      <c r="AK363">
        <v>0</v>
      </c>
      <c r="AL363">
        <v>0</v>
      </c>
      <c r="AM363">
        <v>0</v>
      </c>
      <c r="AN363">
        <v>0</v>
      </c>
      <c r="AO363">
        <v>0</v>
      </c>
      <c r="AP363">
        <v>0</v>
      </c>
      <c r="AQ363">
        <v>0</v>
      </c>
      <c r="AR363">
        <v>0</v>
      </c>
    </row>
    <row r="364" spans="1:44" x14ac:dyDescent="0.2">
      <c r="A364">
        <f>ROW(Source!A175)</f>
        <v>175</v>
      </c>
      <c r="B364">
        <v>76148710</v>
      </c>
      <c r="C364">
        <v>76148698</v>
      </c>
      <c r="D364">
        <v>48914824</v>
      </c>
      <c r="E364">
        <v>1</v>
      </c>
      <c r="F364">
        <v>1</v>
      </c>
      <c r="G364">
        <v>1</v>
      </c>
      <c r="H364">
        <v>3</v>
      </c>
      <c r="I364" t="s">
        <v>753</v>
      </c>
      <c r="J364" t="s">
        <v>754</v>
      </c>
      <c r="K364" t="s">
        <v>755</v>
      </c>
      <c r="L364">
        <v>1354</v>
      </c>
      <c r="N364">
        <v>1010</v>
      </c>
      <c r="O364" t="s">
        <v>149</v>
      </c>
      <c r="P364" t="s">
        <v>149</v>
      </c>
      <c r="Q364">
        <v>1</v>
      </c>
      <c r="X364">
        <v>20.6</v>
      </c>
      <c r="Y364">
        <v>143.94</v>
      </c>
      <c r="Z364">
        <v>0</v>
      </c>
      <c r="AA364">
        <v>0</v>
      </c>
      <c r="AB364">
        <v>0</v>
      </c>
      <c r="AC364">
        <v>0</v>
      </c>
      <c r="AD364">
        <v>1</v>
      </c>
      <c r="AE364">
        <v>0</v>
      </c>
      <c r="AF364" t="s">
        <v>183</v>
      </c>
      <c r="AG364">
        <v>61.800000000000004</v>
      </c>
      <c r="AH364">
        <v>2</v>
      </c>
      <c r="AI364">
        <v>76148703</v>
      </c>
      <c r="AJ364">
        <v>364</v>
      </c>
      <c r="AK364">
        <v>0</v>
      </c>
      <c r="AL364">
        <v>0</v>
      </c>
      <c r="AM364">
        <v>0</v>
      </c>
      <c r="AN364">
        <v>0</v>
      </c>
      <c r="AO364">
        <v>0</v>
      </c>
      <c r="AP364">
        <v>0</v>
      </c>
      <c r="AQ364">
        <v>0</v>
      </c>
      <c r="AR364">
        <v>0</v>
      </c>
    </row>
    <row r="365" spans="1:44" x14ac:dyDescent="0.2">
      <c r="A365">
        <f>ROW(Source!A175)</f>
        <v>175</v>
      </c>
      <c r="B365">
        <v>76148711</v>
      </c>
      <c r="C365">
        <v>76148698</v>
      </c>
      <c r="D365">
        <v>48965123</v>
      </c>
      <c r="E365">
        <v>1</v>
      </c>
      <c r="F365">
        <v>1</v>
      </c>
      <c r="G365">
        <v>1</v>
      </c>
      <c r="H365">
        <v>3</v>
      </c>
      <c r="I365" t="s">
        <v>756</v>
      </c>
      <c r="J365" t="s">
        <v>757</v>
      </c>
      <c r="K365" t="s">
        <v>758</v>
      </c>
      <c r="L365">
        <v>1354</v>
      </c>
      <c r="N365">
        <v>1010</v>
      </c>
      <c r="O365" t="s">
        <v>149</v>
      </c>
      <c r="P365" t="s">
        <v>149</v>
      </c>
      <c r="Q365">
        <v>1</v>
      </c>
      <c r="X365">
        <v>61.8</v>
      </c>
      <c r="Y365">
        <v>6.89</v>
      </c>
      <c r="Z365">
        <v>0</v>
      </c>
      <c r="AA365">
        <v>0</v>
      </c>
      <c r="AB365">
        <v>0</v>
      </c>
      <c r="AC365">
        <v>0</v>
      </c>
      <c r="AD365">
        <v>1</v>
      </c>
      <c r="AE365">
        <v>0</v>
      </c>
      <c r="AF365" t="s">
        <v>183</v>
      </c>
      <c r="AG365">
        <v>185.39999999999998</v>
      </c>
      <c r="AH365">
        <v>2</v>
      </c>
      <c r="AI365">
        <v>76148704</v>
      </c>
      <c r="AJ365">
        <v>365</v>
      </c>
      <c r="AK365">
        <v>0</v>
      </c>
      <c r="AL365">
        <v>0</v>
      </c>
      <c r="AM365">
        <v>0</v>
      </c>
      <c r="AN365">
        <v>0</v>
      </c>
      <c r="AO365">
        <v>0</v>
      </c>
      <c r="AP365">
        <v>0</v>
      </c>
      <c r="AQ365">
        <v>0</v>
      </c>
      <c r="AR365">
        <v>0</v>
      </c>
    </row>
    <row r="366" spans="1:44" x14ac:dyDescent="0.2">
      <c r="A366">
        <f>ROW(Source!A175)</f>
        <v>175</v>
      </c>
      <c r="B366">
        <v>76148712</v>
      </c>
      <c r="C366">
        <v>76148698</v>
      </c>
      <c r="D366">
        <v>48974791</v>
      </c>
      <c r="E366">
        <v>1</v>
      </c>
      <c r="F366">
        <v>1</v>
      </c>
      <c r="G366">
        <v>1</v>
      </c>
      <c r="H366">
        <v>3</v>
      </c>
      <c r="I366" t="s">
        <v>658</v>
      </c>
      <c r="J366" t="s">
        <v>659</v>
      </c>
      <c r="K366" t="s">
        <v>660</v>
      </c>
      <c r="L366">
        <v>1374</v>
      </c>
      <c r="N366">
        <v>1013</v>
      </c>
      <c r="O366" t="s">
        <v>661</v>
      </c>
      <c r="P366" t="s">
        <v>661</v>
      </c>
      <c r="Q366">
        <v>1</v>
      </c>
      <c r="X366">
        <v>64.650000000000006</v>
      </c>
      <c r="Y366">
        <v>1</v>
      </c>
      <c r="Z366">
        <v>0</v>
      </c>
      <c r="AA366">
        <v>0</v>
      </c>
      <c r="AB366">
        <v>0</v>
      </c>
      <c r="AC366">
        <v>0</v>
      </c>
      <c r="AD366">
        <v>1</v>
      </c>
      <c r="AE366">
        <v>0</v>
      </c>
      <c r="AF366" t="s">
        <v>183</v>
      </c>
      <c r="AG366">
        <v>193.95000000000002</v>
      </c>
      <c r="AH366">
        <v>2</v>
      </c>
      <c r="AI366">
        <v>76148705</v>
      </c>
      <c r="AJ366">
        <v>366</v>
      </c>
      <c r="AK366">
        <v>0</v>
      </c>
      <c r="AL366">
        <v>0</v>
      </c>
      <c r="AM366">
        <v>0</v>
      </c>
      <c r="AN366">
        <v>0</v>
      </c>
      <c r="AO366">
        <v>0</v>
      </c>
      <c r="AP366">
        <v>0</v>
      </c>
      <c r="AQ366">
        <v>0</v>
      </c>
      <c r="AR366">
        <v>0</v>
      </c>
    </row>
    <row r="367" spans="1:44" x14ac:dyDescent="0.2">
      <c r="A367">
        <f>ROW(Source!A176)</f>
        <v>176</v>
      </c>
      <c r="B367">
        <v>76148721</v>
      </c>
      <c r="C367">
        <v>76148713</v>
      </c>
      <c r="D367">
        <v>42475093</v>
      </c>
      <c r="E367">
        <v>1</v>
      </c>
      <c r="F367">
        <v>1</v>
      </c>
      <c r="G367">
        <v>1</v>
      </c>
      <c r="H367">
        <v>1</v>
      </c>
      <c r="I367" t="s">
        <v>752</v>
      </c>
      <c r="J367" t="s">
        <v>3</v>
      </c>
      <c r="K367" t="s">
        <v>663</v>
      </c>
      <c r="L367">
        <v>1369</v>
      </c>
      <c r="N367">
        <v>1013</v>
      </c>
      <c r="O367" t="s">
        <v>623</v>
      </c>
      <c r="P367" t="s">
        <v>623</v>
      </c>
      <c r="Q367">
        <v>1</v>
      </c>
      <c r="X367">
        <v>336</v>
      </c>
      <c r="Y367">
        <v>0</v>
      </c>
      <c r="Z367">
        <v>0</v>
      </c>
      <c r="AA367">
        <v>0</v>
      </c>
      <c r="AB367">
        <v>11.06</v>
      </c>
      <c r="AC367">
        <v>0</v>
      </c>
      <c r="AD367">
        <v>1</v>
      </c>
      <c r="AE367">
        <v>1</v>
      </c>
      <c r="AF367" t="s">
        <v>191</v>
      </c>
      <c r="AG367">
        <v>1209.5999999999999</v>
      </c>
      <c r="AH367">
        <v>2</v>
      </c>
      <c r="AI367">
        <v>76148714</v>
      </c>
      <c r="AJ367">
        <v>367</v>
      </c>
      <c r="AK367">
        <v>0</v>
      </c>
      <c r="AL367">
        <v>0</v>
      </c>
      <c r="AM367">
        <v>0</v>
      </c>
      <c r="AN367">
        <v>0</v>
      </c>
      <c r="AO367">
        <v>0</v>
      </c>
      <c r="AP367">
        <v>0</v>
      </c>
      <c r="AQ367">
        <v>0</v>
      </c>
      <c r="AR367">
        <v>0</v>
      </c>
    </row>
    <row r="368" spans="1:44" x14ac:dyDescent="0.2">
      <c r="A368">
        <f>ROW(Source!A176)</f>
        <v>176</v>
      </c>
      <c r="B368">
        <v>76148722</v>
      </c>
      <c r="C368">
        <v>76148713</v>
      </c>
      <c r="D368">
        <v>121548</v>
      </c>
      <c r="E368">
        <v>1</v>
      </c>
      <c r="F368">
        <v>1</v>
      </c>
      <c r="G368">
        <v>1</v>
      </c>
      <c r="H368">
        <v>1</v>
      </c>
      <c r="I368" t="s">
        <v>30</v>
      </c>
      <c r="J368" t="s">
        <v>3</v>
      </c>
      <c r="K368" t="s">
        <v>628</v>
      </c>
      <c r="L368">
        <v>608254</v>
      </c>
      <c r="N368">
        <v>1013</v>
      </c>
      <c r="O368" t="s">
        <v>629</v>
      </c>
      <c r="P368" t="s">
        <v>629</v>
      </c>
      <c r="Q368">
        <v>1</v>
      </c>
      <c r="X368">
        <v>135.63999999999999</v>
      </c>
      <c r="Y368">
        <v>0</v>
      </c>
      <c r="Z368">
        <v>0</v>
      </c>
      <c r="AA368">
        <v>0</v>
      </c>
      <c r="AB368">
        <v>0</v>
      </c>
      <c r="AC368">
        <v>0</v>
      </c>
      <c r="AD368">
        <v>1</v>
      </c>
      <c r="AE368">
        <v>2</v>
      </c>
      <c r="AF368" t="s">
        <v>191</v>
      </c>
      <c r="AG368">
        <v>488.30399999999992</v>
      </c>
      <c r="AH368">
        <v>2</v>
      </c>
      <c r="AI368">
        <v>76148715</v>
      </c>
      <c r="AJ368">
        <v>368</v>
      </c>
      <c r="AK368">
        <v>0</v>
      </c>
      <c r="AL368">
        <v>0</v>
      </c>
      <c r="AM368">
        <v>0</v>
      </c>
      <c r="AN368">
        <v>0</v>
      </c>
      <c r="AO368">
        <v>0</v>
      </c>
      <c r="AP368">
        <v>0</v>
      </c>
      <c r="AQ368">
        <v>0</v>
      </c>
      <c r="AR368">
        <v>0</v>
      </c>
    </row>
    <row r="369" spans="1:44" x14ac:dyDescent="0.2">
      <c r="A369">
        <f>ROW(Source!A176)</f>
        <v>176</v>
      </c>
      <c r="B369">
        <v>76148723</v>
      </c>
      <c r="C369">
        <v>76148713</v>
      </c>
      <c r="D369">
        <v>48976039</v>
      </c>
      <c r="E369">
        <v>1</v>
      </c>
      <c r="F369">
        <v>1</v>
      </c>
      <c r="G369">
        <v>1</v>
      </c>
      <c r="H369">
        <v>2</v>
      </c>
      <c r="I369" t="s">
        <v>691</v>
      </c>
      <c r="J369" t="s">
        <v>692</v>
      </c>
      <c r="K369" t="s">
        <v>693</v>
      </c>
      <c r="L369">
        <v>1368</v>
      </c>
      <c r="N369">
        <v>1011</v>
      </c>
      <c r="O369" t="s">
        <v>633</v>
      </c>
      <c r="P369" t="s">
        <v>633</v>
      </c>
      <c r="Q369">
        <v>1</v>
      </c>
      <c r="X369">
        <v>67.819999999999993</v>
      </c>
      <c r="Y369">
        <v>0</v>
      </c>
      <c r="Z369">
        <v>425.57</v>
      </c>
      <c r="AA369">
        <v>25.1</v>
      </c>
      <c r="AB369">
        <v>0</v>
      </c>
      <c r="AC369">
        <v>0</v>
      </c>
      <c r="AD369">
        <v>1</v>
      </c>
      <c r="AE369">
        <v>0</v>
      </c>
      <c r="AF369" t="s">
        <v>191</v>
      </c>
      <c r="AG369">
        <v>244.15199999999996</v>
      </c>
      <c r="AH369">
        <v>2</v>
      </c>
      <c r="AI369">
        <v>76148716</v>
      </c>
      <c r="AJ369">
        <v>369</v>
      </c>
      <c r="AK369">
        <v>0</v>
      </c>
      <c r="AL369">
        <v>0</v>
      </c>
      <c r="AM369">
        <v>0</v>
      </c>
      <c r="AN369">
        <v>0</v>
      </c>
      <c r="AO369">
        <v>0</v>
      </c>
      <c r="AP369">
        <v>0</v>
      </c>
      <c r="AQ369">
        <v>0</v>
      </c>
      <c r="AR369">
        <v>0</v>
      </c>
    </row>
    <row r="370" spans="1:44" x14ac:dyDescent="0.2">
      <c r="A370">
        <f>ROW(Source!A176)</f>
        <v>176</v>
      </c>
      <c r="B370">
        <v>76148724</v>
      </c>
      <c r="C370">
        <v>76148713</v>
      </c>
      <c r="D370">
        <v>48976112</v>
      </c>
      <c r="E370">
        <v>1</v>
      </c>
      <c r="F370">
        <v>1</v>
      </c>
      <c r="G370">
        <v>1</v>
      </c>
      <c r="H370">
        <v>2</v>
      </c>
      <c r="I370" t="s">
        <v>694</v>
      </c>
      <c r="J370" t="s">
        <v>695</v>
      </c>
      <c r="K370" t="s">
        <v>696</v>
      </c>
      <c r="L370">
        <v>1368</v>
      </c>
      <c r="N370">
        <v>1011</v>
      </c>
      <c r="O370" t="s">
        <v>633</v>
      </c>
      <c r="P370" t="s">
        <v>633</v>
      </c>
      <c r="Q370">
        <v>1</v>
      </c>
      <c r="X370">
        <v>4.1399999999999997</v>
      </c>
      <c r="Y370">
        <v>0</v>
      </c>
      <c r="Z370">
        <v>16.64</v>
      </c>
      <c r="AA370">
        <v>0</v>
      </c>
      <c r="AB370">
        <v>0</v>
      </c>
      <c r="AC370">
        <v>0</v>
      </c>
      <c r="AD370">
        <v>1</v>
      </c>
      <c r="AE370">
        <v>0</v>
      </c>
      <c r="AF370" t="s">
        <v>191</v>
      </c>
      <c r="AG370">
        <v>14.903999999999996</v>
      </c>
      <c r="AH370">
        <v>2</v>
      </c>
      <c r="AI370">
        <v>76148717</v>
      </c>
      <c r="AJ370">
        <v>370</v>
      </c>
      <c r="AK370">
        <v>0</v>
      </c>
      <c r="AL370">
        <v>0</v>
      </c>
      <c r="AM370">
        <v>0</v>
      </c>
      <c r="AN370">
        <v>0</v>
      </c>
      <c r="AO370">
        <v>0</v>
      </c>
      <c r="AP370">
        <v>0</v>
      </c>
      <c r="AQ370">
        <v>0</v>
      </c>
      <c r="AR370">
        <v>0</v>
      </c>
    </row>
    <row r="371" spans="1:44" x14ac:dyDescent="0.2">
      <c r="A371">
        <f>ROW(Source!A176)</f>
        <v>176</v>
      </c>
      <c r="B371">
        <v>76148725</v>
      </c>
      <c r="C371">
        <v>76148713</v>
      </c>
      <c r="D371">
        <v>48914824</v>
      </c>
      <c r="E371">
        <v>1</v>
      </c>
      <c r="F371">
        <v>1</v>
      </c>
      <c r="G371">
        <v>1</v>
      </c>
      <c r="H371">
        <v>3</v>
      </c>
      <c r="I371" t="s">
        <v>753</v>
      </c>
      <c r="J371" t="s">
        <v>754</v>
      </c>
      <c r="K371" t="s">
        <v>755</v>
      </c>
      <c r="L371">
        <v>1354</v>
      </c>
      <c r="N371">
        <v>1010</v>
      </c>
      <c r="O371" t="s">
        <v>149</v>
      </c>
      <c r="P371" t="s">
        <v>149</v>
      </c>
      <c r="Q371">
        <v>1</v>
      </c>
      <c r="X371">
        <v>20.6</v>
      </c>
      <c r="Y371">
        <v>143.94</v>
      </c>
      <c r="Z371">
        <v>0</v>
      </c>
      <c r="AA371">
        <v>0</v>
      </c>
      <c r="AB371">
        <v>0</v>
      </c>
      <c r="AC371">
        <v>0</v>
      </c>
      <c r="AD371">
        <v>1</v>
      </c>
      <c r="AE371">
        <v>0</v>
      </c>
      <c r="AF371" t="s">
        <v>183</v>
      </c>
      <c r="AG371">
        <v>61.800000000000004</v>
      </c>
      <c r="AH371">
        <v>2</v>
      </c>
      <c r="AI371">
        <v>76148718</v>
      </c>
      <c r="AJ371">
        <v>371</v>
      </c>
      <c r="AK371">
        <v>0</v>
      </c>
      <c r="AL371">
        <v>0</v>
      </c>
      <c r="AM371">
        <v>0</v>
      </c>
      <c r="AN371">
        <v>0</v>
      </c>
      <c r="AO371">
        <v>0</v>
      </c>
      <c r="AP371">
        <v>0</v>
      </c>
      <c r="AQ371">
        <v>0</v>
      </c>
      <c r="AR371">
        <v>0</v>
      </c>
    </row>
    <row r="372" spans="1:44" x14ac:dyDescent="0.2">
      <c r="A372">
        <f>ROW(Source!A176)</f>
        <v>176</v>
      </c>
      <c r="B372">
        <v>76148726</v>
      </c>
      <c r="C372">
        <v>76148713</v>
      </c>
      <c r="D372">
        <v>48965123</v>
      </c>
      <c r="E372">
        <v>1</v>
      </c>
      <c r="F372">
        <v>1</v>
      </c>
      <c r="G372">
        <v>1</v>
      </c>
      <c r="H372">
        <v>3</v>
      </c>
      <c r="I372" t="s">
        <v>756</v>
      </c>
      <c r="J372" t="s">
        <v>757</v>
      </c>
      <c r="K372" t="s">
        <v>758</v>
      </c>
      <c r="L372">
        <v>1354</v>
      </c>
      <c r="N372">
        <v>1010</v>
      </c>
      <c r="O372" t="s">
        <v>149</v>
      </c>
      <c r="P372" t="s">
        <v>149</v>
      </c>
      <c r="Q372">
        <v>1</v>
      </c>
      <c r="X372">
        <v>61.8</v>
      </c>
      <c r="Y372">
        <v>6.89</v>
      </c>
      <c r="Z372">
        <v>0</v>
      </c>
      <c r="AA372">
        <v>0</v>
      </c>
      <c r="AB372">
        <v>0</v>
      </c>
      <c r="AC372">
        <v>0</v>
      </c>
      <c r="AD372">
        <v>1</v>
      </c>
      <c r="AE372">
        <v>0</v>
      </c>
      <c r="AF372" t="s">
        <v>183</v>
      </c>
      <c r="AG372">
        <v>185.39999999999998</v>
      </c>
      <c r="AH372">
        <v>2</v>
      </c>
      <c r="AI372">
        <v>76148719</v>
      </c>
      <c r="AJ372">
        <v>372</v>
      </c>
      <c r="AK372">
        <v>0</v>
      </c>
      <c r="AL372">
        <v>0</v>
      </c>
      <c r="AM372">
        <v>0</v>
      </c>
      <c r="AN372">
        <v>0</v>
      </c>
      <c r="AO372">
        <v>0</v>
      </c>
      <c r="AP372">
        <v>0</v>
      </c>
      <c r="AQ372">
        <v>0</v>
      </c>
      <c r="AR372">
        <v>0</v>
      </c>
    </row>
    <row r="373" spans="1:44" x14ac:dyDescent="0.2">
      <c r="A373">
        <f>ROW(Source!A176)</f>
        <v>176</v>
      </c>
      <c r="B373">
        <v>76148727</v>
      </c>
      <c r="C373">
        <v>76148713</v>
      </c>
      <c r="D373">
        <v>48974791</v>
      </c>
      <c r="E373">
        <v>1</v>
      </c>
      <c r="F373">
        <v>1</v>
      </c>
      <c r="G373">
        <v>1</v>
      </c>
      <c r="H373">
        <v>3</v>
      </c>
      <c r="I373" t="s">
        <v>658</v>
      </c>
      <c r="J373" t="s">
        <v>659</v>
      </c>
      <c r="K373" t="s">
        <v>660</v>
      </c>
      <c r="L373">
        <v>1374</v>
      </c>
      <c r="N373">
        <v>1013</v>
      </c>
      <c r="O373" t="s">
        <v>661</v>
      </c>
      <c r="P373" t="s">
        <v>661</v>
      </c>
      <c r="Q373">
        <v>1</v>
      </c>
      <c r="X373">
        <v>64.650000000000006</v>
      </c>
      <c r="Y373">
        <v>1</v>
      </c>
      <c r="Z373">
        <v>0</v>
      </c>
      <c r="AA373">
        <v>0</v>
      </c>
      <c r="AB373">
        <v>0</v>
      </c>
      <c r="AC373">
        <v>0</v>
      </c>
      <c r="AD373">
        <v>1</v>
      </c>
      <c r="AE373">
        <v>0</v>
      </c>
      <c r="AF373" t="s">
        <v>183</v>
      </c>
      <c r="AG373">
        <v>193.95000000000002</v>
      </c>
      <c r="AH373">
        <v>2</v>
      </c>
      <c r="AI373">
        <v>76148720</v>
      </c>
      <c r="AJ373">
        <v>373</v>
      </c>
      <c r="AK373">
        <v>0</v>
      </c>
      <c r="AL373">
        <v>0</v>
      </c>
      <c r="AM373">
        <v>0</v>
      </c>
      <c r="AN373">
        <v>0</v>
      </c>
      <c r="AO373">
        <v>0</v>
      </c>
      <c r="AP373">
        <v>0</v>
      </c>
      <c r="AQ373">
        <v>0</v>
      </c>
      <c r="AR373">
        <v>0</v>
      </c>
    </row>
    <row r="374" spans="1:44" x14ac:dyDescent="0.2">
      <c r="A374">
        <f>ROW(Source!A177)</f>
        <v>177</v>
      </c>
      <c r="B374">
        <v>76148721</v>
      </c>
      <c r="C374">
        <v>76148713</v>
      </c>
      <c r="D374">
        <v>42475093</v>
      </c>
      <c r="E374">
        <v>1</v>
      </c>
      <c r="F374">
        <v>1</v>
      </c>
      <c r="G374">
        <v>1</v>
      </c>
      <c r="H374">
        <v>1</v>
      </c>
      <c r="I374" t="s">
        <v>752</v>
      </c>
      <c r="J374" t="s">
        <v>3</v>
      </c>
      <c r="K374" t="s">
        <v>663</v>
      </c>
      <c r="L374">
        <v>1369</v>
      </c>
      <c r="N374">
        <v>1013</v>
      </c>
      <c r="O374" t="s">
        <v>623</v>
      </c>
      <c r="P374" t="s">
        <v>623</v>
      </c>
      <c r="Q374">
        <v>1</v>
      </c>
      <c r="X374">
        <v>336</v>
      </c>
      <c r="Y374">
        <v>0</v>
      </c>
      <c r="Z374">
        <v>0</v>
      </c>
      <c r="AA374">
        <v>0</v>
      </c>
      <c r="AB374">
        <v>11.06</v>
      </c>
      <c r="AC374">
        <v>0</v>
      </c>
      <c r="AD374">
        <v>1</v>
      </c>
      <c r="AE374">
        <v>1</v>
      </c>
      <c r="AF374" t="s">
        <v>191</v>
      </c>
      <c r="AG374">
        <v>1209.5999999999999</v>
      </c>
      <c r="AH374">
        <v>2</v>
      </c>
      <c r="AI374">
        <v>76148714</v>
      </c>
      <c r="AJ374">
        <v>374</v>
      </c>
      <c r="AK374">
        <v>0</v>
      </c>
      <c r="AL374">
        <v>0</v>
      </c>
      <c r="AM374">
        <v>0</v>
      </c>
      <c r="AN374">
        <v>0</v>
      </c>
      <c r="AO374">
        <v>0</v>
      </c>
      <c r="AP374">
        <v>0</v>
      </c>
      <c r="AQ374">
        <v>0</v>
      </c>
      <c r="AR374">
        <v>0</v>
      </c>
    </row>
    <row r="375" spans="1:44" x14ac:dyDescent="0.2">
      <c r="A375">
        <f>ROW(Source!A177)</f>
        <v>177</v>
      </c>
      <c r="B375">
        <v>76148722</v>
      </c>
      <c r="C375">
        <v>76148713</v>
      </c>
      <c r="D375">
        <v>121548</v>
      </c>
      <c r="E375">
        <v>1</v>
      </c>
      <c r="F375">
        <v>1</v>
      </c>
      <c r="G375">
        <v>1</v>
      </c>
      <c r="H375">
        <v>1</v>
      </c>
      <c r="I375" t="s">
        <v>30</v>
      </c>
      <c r="J375" t="s">
        <v>3</v>
      </c>
      <c r="K375" t="s">
        <v>628</v>
      </c>
      <c r="L375">
        <v>608254</v>
      </c>
      <c r="N375">
        <v>1013</v>
      </c>
      <c r="O375" t="s">
        <v>629</v>
      </c>
      <c r="P375" t="s">
        <v>629</v>
      </c>
      <c r="Q375">
        <v>1</v>
      </c>
      <c r="X375">
        <v>135.63999999999999</v>
      </c>
      <c r="Y375">
        <v>0</v>
      </c>
      <c r="Z375">
        <v>0</v>
      </c>
      <c r="AA375">
        <v>0</v>
      </c>
      <c r="AB375">
        <v>0</v>
      </c>
      <c r="AC375">
        <v>0</v>
      </c>
      <c r="AD375">
        <v>1</v>
      </c>
      <c r="AE375">
        <v>2</v>
      </c>
      <c r="AF375" t="s">
        <v>191</v>
      </c>
      <c r="AG375">
        <v>488.30399999999992</v>
      </c>
      <c r="AH375">
        <v>2</v>
      </c>
      <c r="AI375">
        <v>76148715</v>
      </c>
      <c r="AJ375">
        <v>375</v>
      </c>
      <c r="AK375">
        <v>0</v>
      </c>
      <c r="AL375">
        <v>0</v>
      </c>
      <c r="AM375">
        <v>0</v>
      </c>
      <c r="AN375">
        <v>0</v>
      </c>
      <c r="AO375">
        <v>0</v>
      </c>
      <c r="AP375">
        <v>0</v>
      </c>
      <c r="AQ375">
        <v>0</v>
      </c>
      <c r="AR375">
        <v>0</v>
      </c>
    </row>
    <row r="376" spans="1:44" x14ac:dyDescent="0.2">
      <c r="A376">
        <f>ROW(Source!A177)</f>
        <v>177</v>
      </c>
      <c r="B376">
        <v>76148723</v>
      </c>
      <c r="C376">
        <v>76148713</v>
      </c>
      <c r="D376">
        <v>48976039</v>
      </c>
      <c r="E376">
        <v>1</v>
      </c>
      <c r="F376">
        <v>1</v>
      </c>
      <c r="G376">
        <v>1</v>
      </c>
      <c r="H376">
        <v>2</v>
      </c>
      <c r="I376" t="s">
        <v>691</v>
      </c>
      <c r="J376" t="s">
        <v>692</v>
      </c>
      <c r="K376" t="s">
        <v>693</v>
      </c>
      <c r="L376">
        <v>1368</v>
      </c>
      <c r="N376">
        <v>1011</v>
      </c>
      <c r="O376" t="s">
        <v>633</v>
      </c>
      <c r="P376" t="s">
        <v>633</v>
      </c>
      <c r="Q376">
        <v>1</v>
      </c>
      <c r="X376">
        <v>67.819999999999993</v>
      </c>
      <c r="Y376">
        <v>0</v>
      </c>
      <c r="Z376">
        <v>425.57</v>
      </c>
      <c r="AA376">
        <v>25.1</v>
      </c>
      <c r="AB376">
        <v>0</v>
      </c>
      <c r="AC376">
        <v>0</v>
      </c>
      <c r="AD376">
        <v>1</v>
      </c>
      <c r="AE376">
        <v>0</v>
      </c>
      <c r="AF376" t="s">
        <v>191</v>
      </c>
      <c r="AG376">
        <v>244.15199999999996</v>
      </c>
      <c r="AH376">
        <v>2</v>
      </c>
      <c r="AI376">
        <v>76148716</v>
      </c>
      <c r="AJ376">
        <v>376</v>
      </c>
      <c r="AK376">
        <v>0</v>
      </c>
      <c r="AL376">
        <v>0</v>
      </c>
      <c r="AM376">
        <v>0</v>
      </c>
      <c r="AN376">
        <v>0</v>
      </c>
      <c r="AO376">
        <v>0</v>
      </c>
      <c r="AP376">
        <v>0</v>
      </c>
      <c r="AQ376">
        <v>0</v>
      </c>
      <c r="AR376">
        <v>0</v>
      </c>
    </row>
    <row r="377" spans="1:44" x14ac:dyDescent="0.2">
      <c r="A377">
        <f>ROW(Source!A177)</f>
        <v>177</v>
      </c>
      <c r="B377">
        <v>76148724</v>
      </c>
      <c r="C377">
        <v>76148713</v>
      </c>
      <c r="D377">
        <v>48976112</v>
      </c>
      <c r="E377">
        <v>1</v>
      </c>
      <c r="F377">
        <v>1</v>
      </c>
      <c r="G377">
        <v>1</v>
      </c>
      <c r="H377">
        <v>2</v>
      </c>
      <c r="I377" t="s">
        <v>694</v>
      </c>
      <c r="J377" t="s">
        <v>695</v>
      </c>
      <c r="K377" t="s">
        <v>696</v>
      </c>
      <c r="L377">
        <v>1368</v>
      </c>
      <c r="N377">
        <v>1011</v>
      </c>
      <c r="O377" t="s">
        <v>633</v>
      </c>
      <c r="P377" t="s">
        <v>633</v>
      </c>
      <c r="Q377">
        <v>1</v>
      </c>
      <c r="X377">
        <v>4.1399999999999997</v>
      </c>
      <c r="Y377">
        <v>0</v>
      </c>
      <c r="Z377">
        <v>16.64</v>
      </c>
      <c r="AA377">
        <v>0</v>
      </c>
      <c r="AB377">
        <v>0</v>
      </c>
      <c r="AC377">
        <v>0</v>
      </c>
      <c r="AD377">
        <v>1</v>
      </c>
      <c r="AE377">
        <v>0</v>
      </c>
      <c r="AF377" t="s">
        <v>191</v>
      </c>
      <c r="AG377">
        <v>14.903999999999996</v>
      </c>
      <c r="AH377">
        <v>2</v>
      </c>
      <c r="AI377">
        <v>76148717</v>
      </c>
      <c r="AJ377">
        <v>377</v>
      </c>
      <c r="AK377">
        <v>0</v>
      </c>
      <c r="AL377">
        <v>0</v>
      </c>
      <c r="AM377">
        <v>0</v>
      </c>
      <c r="AN377">
        <v>0</v>
      </c>
      <c r="AO377">
        <v>0</v>
      </c>
      <c r="AP377">
        <v>0</v>
      </c>
      <c r="AQ377">
        <v>0</v>
      </c>
      <c r="AR377">
        <v>0</v>
      </c>
    </row>
    <row r="378" spans="1:44" x14ac:dyDescent="0.2">
      <c r="A378">
        <f>ROW(Source!A177)</f>
        <v>177</v>
      </c>
      <c r="B378">
        <v>76148725</v>
      </c>
      <c r="C378">
        <v>76148713</v>
      </c>
      <c r="D378">
        <v>48914824</v>
      </c>
      <c r="E378">
        <v>1</v>
      </c>
      <c r="F378">
        <v>1</v>
      </c>
      <c r="G378">
        <v>1</v>
      </c>
      <c r="H378">
        <v>3</v>
      </c>
      <c r="I378" t="s">
        <v>753</v>
      </c>
      <c r="J378" t="s">
        <v>754</v>
      </c>
      <c r="K378" t="s">
        <v>755</v>
      </c>
      <c r="L378">
        <v>1354</v>
      </c>
      <c r="N378">
        <v>1010</v>
      </c>
      <c r="O378" t="s">
        <v>149</v>
      </c>
      <c r="P378" t="s">
        <v>149</v>
      </c>
      <c r="Q378">
        <v>1</v>
      </c>
      <c r="X378">
        <v>20.6</v>
      </c>
      <c r="Y378">
        <v>143.94</v>
      </c>
      <c r="Z378">
        <v>0</v>
      </c>
      <c r="AA378">
        <v>0</v>
      </c>
      <c r="AB378">
        <v>0</v>
      </c>
      <c r="AC378">
        <v>0</v>
      </c>
      <c r="AD378">
        <v>1</v>
      </c>
      <c r="AE378">
        <v>0</v>
      </c>
      <c r="AF378" t="s">
        <v>183</v>
      </c>
      <c r="AG378">
        <v>61.800000000000004</v>
      </c>
      <c r="AH378">
        <v>2</v>
      </c>
      <c r="AI378">
        <v>76148718</v>
      </c>
      <c r="AJ378">
        <v>378</v>
      </c>
      <c r="AK378">
        <v>0</v>
      </c>
      <c r="AL378">
        <v>0</v>
      </c>
      <c r="AM378">
        <v>0</v>
      </c>
      <c r="AN378">
        <v>0</v>
      </c>
      <c r="AO378">
        <v>0</v>
      </c>
      <c r="AP378">
        <v>0</v>
      </c>
      <c r="AQ378">
        <v>0</v>
      </c>
      <c r="AR378">
        <v>0</v>
      </c>
    </row>
    <row r="379" spans="1:44" x14ac:dyDescent="0.2">
      <c r="A379">
        <f>ROW(Source!A177)</f>
        <v>177</v>
      </c>
      <c r="B379">
        <v>76148726</v>
      </c>
      <c r="C379">
        <v>76148713</v>
      </c>
      <c r="D379">
        <v>48965123</v>
      </c>
      <c r="E379">
        <v>1</v>
      </c>
      <c r="F379">
        <v>1</v>
      </c>
      <c r="G379">
        <v>1</v>
      </c>
      <c r="H379">
        <v>3</v>
      </c>
      <c r="I379" t="s">
        <v>756</v>
      </c>
      <c r="J379" t="s">
        <v>757</v>
      </c>
      <c r="K379" t="s">
        <v>758</v>
      </c>
      <c r="L379">
        <v>1354</v>
      </c>
      <c r="N379">
        <v>1010</v>
      </c>
      <c r="O379" t="s">
        <v>149</v>
      </c>
      <c r="P379" t="s">
        <v>149</v>
      </c>
      <c r="Q379">
        <v>1</v>
      </c>
      <c r="X379">
        <v>61.8</v>
      </c>
      <c r="Y379">
        <v>6.89</v>
      </c>
      <c r="Z379">
        <v>0</v>
      </c>
      <c r="AA379">
        <v>0</v>
      </c>
      <c r="AB379">
        <v>0</v>
      </c>
      <c r="AC379">
        <v>0</v>
      </c>
      <c r="AD379">
        <v>1</v>
      </c>
      <c r="AE379">
        <v>0</v>
      </c>
      <c r="AF379" t="s">
        <v>183</v>
      </c>
      <c r="AG379">
        <v>185.39999999999998</v>
      </c>
      <c r="AH379">
        <v>2</v>
      </c>
      <c r="AI379">
        <v>76148719</v>
      </c>
      <c r="AJ379">
        <v>379</v>
      </c>
      <c r="AK379">
        <v>0</v>
      </c>
      <c r="AL379">
        <v>0</v>
      </c>
      <c r="AM379">
        <v>0</v>
      </c>
      <c r="AN379">
        <v>0</v>
      </c>
      <c r="AO379">
        <v>0</v>
      </c>
      <c r="AP379">
        <v>0</v>
      </c>
      <c r="AQ379">
        <v>0</v>
      </c>
      <c r="AR379">
        <v>0</v>
      </c>
    </row>
    <row r="380" spans="1:44" x14ac:dyDescent="0.2">
      <c r="A380">
        <f>ROW(Source!A177)</f>
        <v>177</v>
      </c>
      <c r="B380">
        <v>76148727</v>
      </c>
      <c r="C380">
        <v>76148713</v>
      </c>
      <c r="D380">
        <v>48974791</v>
      </c>
      <c r="E380">
        <v>1</v>
      </c>
      <c r="F380">
        <v>1</v>
      </c>
      <c r="G380">
        <v>1</v>
      </c>
      <c r="H380">
        <v>3</v>
      </c>
      <c r="I380" t="s">
        <v>658</v>
      </c>
      <c r="J380" t="s">
        <v>659</v>
      </c>
      <c r="K380" t="s">
        <v>660</v>
      </c>
      <c r="L380">
        <v>1374</v>
      </c>
      <c r="N380">
        <v>1013</v>
      </c>
      <c r="O380" t="s">
        <v>661</v>
      </c>
      <c r="P380" t="s">
        <v>661</v>
      </c>
      <c r="Q380">
        <v>1</v>
      </c>
      <c r="X380">
        <v>64.650000000000006</v>
      </c>
      <c r="Y380">
        <v>1</v>
      </c>
      <c r="Z380">
        <v>0</v>
      </c>
      <c r="AA380">
        <v>0</v>
      </c>
      <c r="AB380">
        <v>0</v>
      </c>
      <c r="AC380">
        <v>0</v>
      </c>
      <c r="AD380">
        <v>1</v>
      </c>
      <c r="AE380">
        <v>0</v>
      </c>
      <c r="AF380" t="s">
        <v>183</v>
      </c>
      <c r="AG380">
        <v>193.95000000000002</v>
      </c>
      <c r="AH380">
        <v>2</v>
      </c>
      <c r="AI380">
        <v>76148720</v>
      </c>
      <c r="AJ380">
        <v>380</v>
      </c>
      <c r="AK380">
        <v>0</v>
      </c>
      <c r="AL380">
        <v>0</v>
      </c>
      <c r="AM380">
        <v>0</v>
      </c>
      <c r="AN380">
        <v>0</v>
      </c>
      <c r="AO380">
        <v>0</v>
      </c>
      <c r="AP380">
        <v>0</v>
      </c>
      <c r="AQ380">
        <v>0</v>
      </c>
      <c r="AR380">
        <v>0</v>
      </c>
    </row>
    <row r="381" spans="1:44" x14ac:dyDescent="0.2">
      <c r="A381">
        <f>ROW(Source!A178)</f>
        <v>178</v>
      </c>
      <c r="B381">
        <v>76148736</v>
      </c>
      <c r="C381">
        <v>76148728</v>
      </c>
      <c r="D381">
        <v>42475093</v>
      </c>
      <c r="E381">
        <v>1</v>
      </c>
      <c r="F381">
        <v>1</v>
      </c>
      <c r="G381">
        <v>1</v>
      </c>
      <c r="H381">
        <v>1</v>
      </c>
      <c r="I381" t="s">
        <v>752</v>
      </c>
      <c r="J381" t="s">
        <v>3</v>
      </c>
      <c r="K381" t="s">
        <v>663</v>
      </c>
      <c r="L381">
        <v>1369</v>
      </c>
      <c r="N381">
        <v>1013</v>
      </c>
      <c r="O381" t="s">
        <v>623</v>
      </c>
      <c r="P381" t="s">
        <v>623</v>
      </c>
      <c r="Q381">
        <v>1</v>
      </c>
      <c r="X381">
        <v>336</v>
      </c>
      <c r="Y381">
        <v>0</v>
      </c>
      <c r="Z381">
        <v>0</v>
      </c>
      <c r="AA381">
        <v>0</v>
      </c>
      <c r="AB381">
        <v>11.06</v>
      </c>
      <c r="AC381">
        <v>0</v>
      </c>
      <c r="AD381">
        <v>1</v>
      </c>
      <c r="AE381">
        <v>1</v>
      </c>
      <c r="AF381" t="s">
        <v>188</v>
      </c>
      <c r="AG381">
        <v>1391.0399999999997</v>
      </c>
      <c r="AH381">
        <v>2</v>
      </c>
      <c r="AI381">
        <v>76148729</v>
      </c>
      <c r="AJ381">
        <v>381</v>
      </c>
      <c r="AK381">
        <v>0</v>
      </c>
      <c r="AL381">
        <v>0</v>
      </c>
      <c r="AM381">
        <v>0</v>
      </c>
      <c r="AN381">
        <v>0</v>
      </c>
      <c r="AO381">
        <v>0</v>
      </c>
      <c r="AP381">
        <v>0</v>
      </c>
      <c r="AQ381">
        <v>0</v>
      </c>
      <c r="AR381">
        <v>0</v>
      </c>
    </row>
    <row r="382" spans="1:44" x14ac:dyDescent="0.2">
      <c r="A382">
        <f>ROW(Source!A178)</f>
        <v>178</v>
      </c>
      <c r="B382">
        <v>76148737</v>
      </c>
      <c r="C382">
        <v>76148728</v>
      </c>
      <c r="D382">
        <v>121548</v>
      </c>
      <c r="E382">
        <v>1</v>
      </c>
      <c r="F382">
        <v>1</v>
      </c>
      <c r="G382">
        <v>1</v>
      </c>
      <c r="H382">
        <v>1</v>
      </c>
      <c r="I382" t="s">
        <v>30</v>
      </c>
      <c r="J382" t="s">
        <v>3</v>
      </c>
      <c r="K382" t="s">
        <v>628</v>
      </c>
      <c r="L382">
        <v>608254</v>
      </c>
      <c r="N382">
        <v>1013</v>
      </c>
      <c r="O382" t="s">
        <v>629</v>
      </c>
      <c r="P382" t="s">
        <v>629</v>
      </c>
      <c r="Q382">
        <v>1</v>
      </c>
      <c r="X382">
        <v>135.63999999999999</v>
      </c>
      <c r="Y382">
        <v>0</v>
      </c>
      <c r="Z382">
        <v>0</v>
      </c>
      <c r="AA382">
        <v>0</v>
      </c>
      <c r="AB382">
        <v>0</v>
      </c>
      <c r="AC382">
        <v>0</v>
      </c>
      <c r="AD382">
        <v>1</v>
      </c>
      <c r="AE382">
        <v>2</v>
      </c>
      <c r="AF382" t="s">
        <v>188</v>
      </c>
      <c r="AG382">
        <v>561.54959999999983</v>
      </c>
      <c r="AH382">
        <v>2</v>
      </c>
      <c r="AI382">
        <v>76148730</v>
      </c>
      <c r="AJ382">
        <v>382</v>
      </c>
      <c r="AK382">
        <v>0</v>
      </c>
      <c r="AL382">
        <v>0</v>
      </c>
      <c r="AM382">
        <v>0</v>
      </c>
      <c r="AN382">
        <v>0</v>
      </c>
      <c r="AO382">
        <v>0</v>
      </c>
      <c r="AP382">
        <v>0</v>
      </c>
      <c r="AQ382">
        <v>0</v>
      </c>
      <c r="AR382">
        <v>0</v>
      </c>
    </row>
    <row r="383" spans="1:44" x14ac:dyDescent="0.2">
      <c r="A383">
        <f>ROW(Source!A178)</f>
        <v>178</v>
      </c>
      <c r="B383">
        <v>76148738</v>
      </c>
      <c r="C383">
        <v>76148728</v>
      </c>
      <c r="D383">
        <v>48976039</v>
      </c>
      <c r="E383">
        <v>1</v>
      </c>
      <c r="F383">
        <v>1</v>
      </c>
      <c r="G383">
        <v>1</v>
      </c>
      <c r="H383">
        <v>2</v>
      </c>
      <c r="I383" t="s">
        <v>691</v>
      </c>
      <c r="J383" t="s">
        <v>692</v>
      </c>
      <c r="K383" t="s">
        <v>693</v>
      </c>
      <c r="L383">
        <v>1368</v>
      </c>
      <c r="N383">
        <v>1011</v>
      </c>
      <c r="O383" t="s">
        <v>633</v>
      </c>
      <c r="P383" t="s">
        <v>633</v>
      </c>
      <c r="Q383">
        <v>1</v>
      </c>
      <c r="X383">
        <v>67.819999999999993</v>
      </c>
      <c r="Y383">
        <v>0</v>
      </c>
      <c r="Z383">
        <v>425.57</v>
      </c>
      <c r="AA383">
        <v>25.1</v>
      </c>
      <c r="AB383">
        <v>0</v>
      </c>
      <c r="AC383">
        <v>0</v>
      </c>
      <c r="AD383">
        <v>1</v>
      </c>
      <c r="AE383">
        <v>0</v>
      </c>
      <c r="AF383" t="s">
        <v>188</v>
      </c>
      <c r="AG383">
        <v>280.77479999999991</v>
      </c>
      <c r="AH383">
        <v>2</v>
      </c>
      <c r="AI383">
        <v>76148731</v>
      </c>
      <c r="AJ383">
        <v>383</v>
      </c>
      <c r="AK383">
        <v>0</v>
      </c>
      <c r="AL383">
        <v>0</v>
      </c>
      <c r="AM383">
        <v>0</v>
      </c>
      <c r="AN383">
        <v>0</v>
      </c>
      <c r="AO383">
        <v>0</v>
      </c>
      <c r="AP383">
        <v>0</v>
      </c>
      <c r="AQ383">
        <v>0</v>
      </c>
      <c r="AR383">
        <v>0</v>
      </c>
    </row>
    <row r="384" spans="1:44" x14ac:dyDescent="0.2">
      <c r="A384">
        <f>ROW(Source!A178)</f>
        <v>178</v>
      </c>
      <c r="B384">
        <v>76148739</v>
      </c>
      <c r="C384">
        <v>76148728</v>
      </c>
      <c r="D384">
        <v>48976112</v>
      </c>
      <c r="E384">
        <v>1</v>
      </c>
      <c r="F384">
        <v>1</v>
      </c>
      <c r="G384">
        <v>1</v>
      </c>
      <c r="H384">
        <v>2</v>
      </c>
      <c r="I384" t="s">
        <v>694</v>
      </c>
      <c r="J384" t="s">
        <v>695</v>
      </c>
      <c r="K384" t="s">
        <v>696</v>
      </c>
      <c r="L384">
        <v>1368</v>
      </c>
      <c r="N384">
        <v>1011</v>
      </c>
      <c r="O384" t="s">
        <v>633</v>
      </c>
      <c r="P384" t="s">
        <v>633</v>
      </c>
      <c r="Q384">
        <v>1</v>
      </c>
      <c r="X384">
        <v>4.1399999999999997</v>
      </c>
      <c r="Y384">
        <v>0</v>
      </c>
      <c r="Z384">
        <v>16.64</v>
      </c>
      <c r="AA384">
        <v>0</v>
      </c>
      <c r="AB384">
        <v>0</v>
      </c>
      <c r="AC384">
        <v>0</v>
      </c>
      <c r="AD384">
        <v>1</v>
      </c>
      <c r="AE384">
        <v>0</v>
      </c>
      <c r="AF384" t="s">
        <v>188</v>
      </c>
      <c r="AG384">
        <v>17.139599999999994</v>
      </c>
      <c r="AH384">
        <v>2</v>
      </c>
      <c r="AI384">
        <v>76148732</v>
      </c>
      <c r="AJ384">
        <v>384</v>
      </c>
      <c r="AK384">
        <v>0</v>
      </c>
      <c r="AL384">
        <v>0</v>
      </c>
      <c r="AM384">
        <v>0</v>
      </c>
      <c r="AN384">
        <v>0</v>
      </c>
      <c r="AO384">
        <v>0</v>
      </c>
      <c r="AP384">
        <v>0</v>
      </c>
      <c r="AQ384">
        <v>0</v>
      </c>
      <c r="AR384">
        <v>0</v>
      </c>
    </row>
    <row r="385" spans="1:44" x14ac:dyDescent="0.2">
      <c r="A385">
        <f>ROW(Source!A178)</f>
        <v>178</v>
      </c>
      <c r="B385">
        <v>76148740</v>
      </c>
      <c r="C385">
        <v>76148728</v>
      </c>
      <c r="D385">
        <v>48914824</v>
      </c>
      <c r="E385">
        <v>1</v>
      </c>
      <c r="F385">
        <v>1</v>
      </c>
      <c r="G385">
        <v>1</v>
      </c>
      <c r="H385">
        <v>3</v>
      </c>
      <c r="I385" t="s">
        <v>753</v>
      </c>
      <c r="J385" t="s">
        <v>754</v>
      </c>
      <c r="K385" t="s">
        <v>755</v>
      </c>
      <c r="L385">
        <v>1354</v>
      </c>
      <c r="N385">
        <v>1010</v>
      </c>
      <c r="O385" t="s">
        <v>149</v>
      </c>
      <c r="P385" t="s">
        <v>149</v>
      </c>
      <c r="Q385">
        <v>1</v>
      </c>
      <c r="X385">
        <v>20.6</v>
      </c>
      <c r="Y385">
        <v>143.94</v>
      </c>
      <c r="Z385">
        <v>0</v>
      </c>
      <c r="AA385">
        <v>0</v>
      </c>
      <c r="AB385">
        <v>0</v>
      </c>
      <c r="AC385">
        <v>0</v>
      </c>
      <c r="AD385">
        <v>1</v>
      </c>
      <c r="AE385">
        <v>0</v>
      </c>
      <c r="AF385" t="s">
        <v>183</v>
      </c>
      <c r="AG385">
        <v>61.800000000000004</v>
      </c>
      <c r="AH385">
        <v>2</v>
      </c>
      <c r="AI385">
        <v>76148733</v>
      </c>
      <c r="AJ385">
        <v>385</v>
      </c>
      <c r="AK385">
        <v>0</v>
      </c>
      <c r="AL385">
        <v>0</v>
      </c>
      <c r="AM385">
        <v>0</v>
      </c>
      <c r="AN385">
        <v>0</v>
      </c>
      <c r="AO385">
        <v>0</v>
      </c>
      <c r="AP385">
        <v>0</v>
      </c>
      <c r="AQ385">
        <v>0</v>
      </c>
      <c r="AR385">
        <v>0</v>
      </c>
    </row>
    <row r="386" spans="1:44" x14ac:dyDescent="0.2">
      <c r="A386">
        <f>ROW(Source!A178)</f>
        <v>178</v>
      </c>
      <c r="B386">
        <v>76148741</v>
      </c>
      <c r="C386">
        <v>76148728</v>
      </c>
      <c r="D386">
        <v>48965123</v>
      </c>
      <c r="E386">
        <v>1</v>
      </c>
      <c r="F386">
        <v>1</v>
      </c>
      <c r="G386">
        <v>1</v>
      </c>
      <c r="H386">
        <v>3</v>
      </c>
      <c r="I386" t="s">
        <v>756</v>
      </c>
      <c r="J386" t="s">
        <v>757</v>
      </c>
      <c r="K386" t="s">
        <v>758</v>
      </c>
      <c r="L386">
        <v>1354</v>
      </c>
      <c r="N386">
        <v>1010</v>
      </c>
      <c r="O386" t="s">
        <v>149</v>
      </c>
      <c r="P386" t="s">
        <v>149</v>
      </c>
      <c r="Q386">
        <v>1</v>
      </c>
      <c r="X386">
        <v>61.8</v>
      </c>
      <c r="Y386">
        <v>6.89</v>
      </c>
      <c r="Z386">
        <v>0</v>
      </c>
      <c r="AA386">
        <v>0</v>
      </c>
      <c r="AB386">
        <v>0</v>
      </c>
      <c r="AC386">
        <v>0</v>
      </c>
      <c r="AD386">
        <v>1</v>
      </c>
      <c r="AE386">
        <v>0</v>
      </c>
      <c r="AF386" t="s">
        <v>183</v>
      </c>
      <c r="AG386">
        <v>185.39999999999998</v>
      </c>
      <c r="AH386">
        <v>2</v>
      </c>
      <c r="AI386">
        <v>76148734</v>
      </c>
      <c r="AJ386">
        <v>386</v>
      </c>
      <c r="AK386">
        <v>0</v>
      </c>
      <c r="AL386">
        <v>0</v>
      </c>
      <c r="AM386">
        <v>0</v>
      </c>
      <c r="AN386">
        <v>0</v>
      </c>
      <c r="AO386">
        <v>0</v>
      </c>
      <c r="AP386">
        <v>0</v>
      </c>
      <c r="AQ386">
        <v>0</v>
      </c>
      <c r="AR386">
        <v>0</v>
      </c>
    </row>
    <row r="387" spans="1:44" x14ac:dyDescent="0.2">
      <c r="A387">
        <f>ROW(Source!A178)</f>
        <v>178</v>
      </c>
      <c r="B387">
        <v>76148742</v>
      </c>
      <c r="C387">
        <v>76148728</v>
      </c>
      <c r="D387">
        <v>48974791</v>
      </c>
      <c r="E387">
        <v>1</v>
      </c>
      <c r="F387">
        <v>1</v>
      </c>
      <c r="G387">
        <v>1</v>
      </c>
      <c r="H387">
        <v>3</v>
      </c>
      <c r="I387" t="s">
        <v>658</v>
      </c>
      <c r="J387" t="s">
        <v>659</v>
      </c>
      <c r="K387" t="s">
        <v>660</v>
      </c>
      <c r="L387">
        <v>1374</v>
      </c>
      <c r="N387">
        <v>1013</v>
      </c>
      <c r="O387" t="s">
        <v>661</v>
      </c>
      <c r="P387" t="s">
        <v>661</v>
      </c>
      <c r="Q387">
        <v>1</v>
      </c>
      <c r="X387">
        <v>64.650000000000006</v>
      </c>
      <c r="Y387">
        <v>1</v>
      </c>
      <c r="Z387">
        <v>0</v>
      </c>
      <c r="AA387">
        <v>0</v>
      </c>
      <c r="AB387">
        <v>0</v>
      </c>
      <c r="AC387">
        <v>0</v>
      </c>
      <c r="AD387">
        <v>1</v>
      </c>
      <c r="AE387">
        <v>0</v>
      </c>
      <c r="AF387" t="s">
        <v>183</v>
      </c>
      <c r="AG387">
        <v>193.95000000000002</v>
      </c>
      <c r="AH387">
        <v>2</v>
      </c>
      <c r="AI387">
        <v>76148735</v>
      </c>
      <c r="AJ387">
        <v>387</v>
      </c>
      <c r="AK387">
        <v>0</v>
      </c>
      <c r="AL387">
        <v>0</v>
      </c>
      <c r="AM387">
        <v>0</v>
      </c>
      <c r="AN387">
        <v>0</v>
      </c>
      <c r="AO387">
        <v>0</v>
      </c>
      <c r="AP387">
        <v>0</v>
      </c>
      <c r="AQ387">
        <v>0</v>
      </c>
      <c r="AR387">
        <v>0</v>
      </c>
    </row>
    <row r="388" spans="1:44" x14ac:dyDescent="0.2">
      <c r="A388">
        <f>ROW(Source!A179)</f>
        <v>179</v>
      </c>
      <c r="B388">
        <v>76148736</v>
      </c>
      <c r="C388">
        <v>76148728</v>
      </c>
      <c r="D388">
        <v>42475093</v>
      </c>
      <c r="E388">
        <v>1</v>
      </c>
      <c r="F388">
        <v>1</v>
      </c>
      <c r="G388">
        <v>1</v>
      </c>
      <c r="H388">
        <v>1</v>
      </c>
      <c r="I388" t="s">
        <v>752</v>
      </c>
      <c r="J388" t="s">
        <v>3</v>
      </c>
      <c r="K388" t="s">
        <v>663</v>
      </c>
      <c r="L388">
        <v>1369</v>
      </c>
      <c r="N388">
        <v>1013</v>
      </c>
      <c r="O388" t="s">
        <v>623</v>
      </c>
      <c r="P388" t="s">
        <v>623</v>
      </c>
      <c r="Q388">
        <v>1</v>
      </c>
      <c r="X388">
        <v>336</v>
      </c>
      <c r="Y388">
        <v>0</v>
      </c>
      <c r="Z388">
        <v>0</v>
      </c>
      <c r="AA388">
        <v>0</v>
      </c>
      <c r="AB388">
        <v>11.06</v>
      </c>
      <c r="AC388">
        <v>0</v>
      </c>
      <c r="AD388">
        <v>1</v>
      </c>
      <c r="AE388">
        <v>1</v>
      </c>
      <c r="AF388" t="s">
        <v>188</v>
      </c>
      <c r="AG388">
        <v>1391.0399999999997</v>
      </c>
      <c r="AH388">
        <v>2</v>
      </c>
      <c r="AI388">
        <v>76148729</v>
      </c>
      <c r="AJ388">
        <v>388</v>
      </c>
      <c r="AK388">
        <v>0</v>
      </c>
      <c r="AL388">
        <v>0</v>
      </c>
      <c r="AM388">
        <v>0</v>
      </c>
      <c r="AN388">
        <v>0</v>
      </c>
      <c r="AO388">
        <v>0</v>
      </c>
      <c r="AP388">
        <v>0</v>
      </c>
      <c r="AQ388">
        <v>0</v>
      </c>
      <c r="AR388">
        <v>0</v>
      </c>
    </row>
    <row r="389" spans="1:44" x14ac:dyDescent="0.2">
      <c r="A389">
        <f>ROW(Source!A179)</f>
        <v>179</v>
      </c>
      <c r="B389">
        <v>76148737</v>
      </c>
      <c r="C389">
        <v>76148728</v>
      </c>
      <c r="D389">
        <v>121548</v>
      </c>
      <c r="E389">
        <v>1</v>
      </c>
      <c r="F389">
        <v>1</v>
      </c>
      <c r="G389">
        <v>1</v>
      </c>
      <c r="H389">
        <v>1</v>
      </c>
      <c r="I389" t="s">
        <v>30</v>
      </c>
      <c r="J389" t="s">
        <v>3</v>
      </c>
      <c r="K389" t="s">
        <v>628</v>
      </c>
      <c r="L389">
        <v>608254</v>
      </c>
      <c r="N389">
        <v>1013</v>
      </c>
      <c r="O389" t="s">
        <v>629</v>
      </c>
      <c r="P389" t="s">
        <v>629</v>
      </c>
      <c r="Q389">
        <v>1</v>
      </c>
      <c r="X389">
        <v>135.63999999999999</v>
      </c>
      <c r="Y389">
        <v>0</v>
      </c>
      <c r="Z389">
        <v>0</v>
      </c>
      <c r="AA389">
        <v>0</v>
      </c>
      <c r="AB389">
        <v>0</v>
      </c>
      <c r="AC389">
        <v>0</v>
      </c>
      <c r="AD389">
        <v>1</v>
      </c>
      <c r="AE389">
        <v>2</v>
      </c>
      <c r="AF389" t="s">
        <v>188</v>
      </c>
      <c r="AG389">
        <v>561.54959999999983</v>
      </c>
      <c r="AH389">
        <v>2</v>
      </c>
      <c r="AI389">
        <v>76148730</v>
      </c>
      <c r="AJ389">
        <v>389</v>
      </c>
      <c r="AK389">
        <v>0</v>
      </c>
      <c r="AL389">
        <v>0</v>
      </c>
      <c r="AM389">
        <v>0</v>
      </c>
      <c r="AN389">
        <v>0</v>
      </c>
      <c r="AO389">
        <v>0</v>
      </c>
      <c r="AP389">
        <v>0</v>
      </c>
      <c r="AQ389">
        <v>0</v>
      </c>
      <c r="AR389">
        <v>0</v>
      </c>
    </row>
    <row r="390" spans="1:44" x14ac:dyDescent="0.2">
      <c r="A390">
        <f>ROW(Source!A179)</f>
        <v>179</v>
      </c>
      <c r="B390">
        <v>76148738</v>
      </c>
      <c r="C390">
        <v>76148728</v>
      </c>
      <c r="D390">
        <v>48976039</v>
      </c>
      <c r="E390">
        <v>1</v>
      </c>
      <c r="F390">
        <v>1</v>
      </c>
      <c r="G390">
        <v>1</v>
      </c>
      <c r="H390">
        <v>2</v>
      </c>
      <c r="I390" t="s">
        <v>691</v>
      </c>
      <c r="J390" t="s">
        <v>692</v>
      </c>
      <c r="K390" t="s">
        <v>693</v>
      </c>
      <c r="L390">
        <v>1368</v>
      </c>
      <c r="N390">
        <v>1011</v>
      </c>
      <c r="O390" t="s">
        <v>633</v>
      </c>
      <c r="P390" t="s">
        <v>633</v>
      </c>
      <c r="Q390">
        <v>1</v>
      </c>
      <c r="X390">
        <v>67.819999999999993</v>
      </c>
      <c r="Y390">
        <v>0</v>
      </c>
      <c r="Z390">
        <v>425.57</v>
      </c>
      <c r="AA390">
        <v>25.1</v>
      </c>
      <c r="AB390">
        <v>0</v>
      </c>
      <c r="AC390">
        <v>0</v>
      </c>
      <c r="AD390">
        <v>1</v>
      </c>
      <c r="AE390">
        <v>0</v>
      </c>
      <c r="AF390" t="s">
        <v>188</v>
      </c>
      <c r="AG390">
        <v>280.77479999999991</v>
      </c>
      <c r="AH390">
        <v>2</v>
      </c>
      <c r="AI390">
        <v>76148731</v>
      </c>
      <c r="AJ390">
        <v>390</v>
      </c>
      <c r="AK390">
        <v>0</v>
      </c>
      <c r="AL390">
        <v>0</v>
      </c>
      <c r="AM390">
        <v>0</v>
      </c>
      <c r="AN390">
        <v>0</v>
      </c>
      <c r="AO390">
        <v>0</v>
      </c>
      <c r="AP390">
        <v>0</v>
      </c>
      <c r="AQ390">
        <v>0</v>
      </c>
      <c r="AR390">
        <v>0</v>
      </c>
    </row>
    <row r="391" spans="1:44" x14ac:dyDescent="0.2">
      <c r="A391">
        <f>ROW(Source!A179)</f>
        <v>179</v>
      </c>
      <c r="B391">
        <v>76148739</v>
      </c>
      <c r="C391">
        <v>76148728</v>
      </c>
      <c r="D391">
        <v>48976112</v>
      </c>
      <c r="E391">
        <v>1</v>
      </c>
      <c r="F391">
        <v>1</v>
      </c>
      <c r="G391">
        <v>1</v>
      </c>
      <c r="H391">
        <v>2</v>
      </c>
      <c r="I391" t="s">
        <v>694</v>
      </c>
      <c r="J391" t="s">
        <v>695</v>
      </c>
      <c r="K391" t="s">
        <v>696</v>
      </c>
      <c r="L391">
        <v>1368</v>
      </c>
      <c r="N391">
        <v>1011</v>
      </c>
      <c r="O391" t="s">
        <v>633</v>
      </c>
      <c r="P391" t="s">
        <v>633</v>
      </c>
      <c r="Q391">
        <v>1</v>
      </c>
      <c r="X391">
        <v>4.1399999999999997</v>
      </c>
      <c r="Y391">
        <v>0</v>
      </c>
      <c r="Z391">
        <v>16.64</v>
      </c>
      <c r="AA391">
        <v>0</v>
      </c>
      <c r="AB391">
        <v>0</v>
      </c>
      <c r="AC391">
        <v>0</v>
      </c>
      <c r="AD391">
        <v>1</v>
      </c>
      <c r="AE391">
        <v>0</v>
      </c>
      <c r="AF391" t="s">
        <v>188</v>
      </c>
      <c r="AG391">
        <v>17.139599999999994</v>
      </c>
      <c r="AH391">
        <v>2</v>
      </c>
      <c r="AI391">
        <v>76148732</v>
      </c>
      <c r="AJ391">
        <v>391</v>
      </c>
      <c r="AK391">
        <v>0</v>
      </c>
      <c r="AL391">
        <v>0</v>
      </c>
      <c r="AM391">
        <v>0</v>
      </c>
      <c r="AN391">
        <v>0</v>
      </c>
      <c r="AO391">
        <v>0</v>
      </c>
      <c r="AP391">
        <v>0</v>
      </c>
      <c r="AQ391">
        <v>0</v>
      </c>
      <c r="AR391">
        <v>0</v>
      </c>
    </row>
    <row r="392" spans="1:44" x14ac:dyDescent="0.2">
      <c r="A392">
        <f>ROW(Source!A179)</f>
        <v>179</v>
      </c>
      <c r="B392">
        <v>76148740</v>
      </c>
      <c r="C392">
        <v>76148728</v>
      </c>
      <c r="D392">
        <v>48914824</v>
      </c>
      <c r="E392">
        <v>1</v>
      </c>
      <c r="F392">
        <v>1</v>
      </c>
      <c r="G392">
        <v>1</v>
      </c>
      <c r="H392">
        <v>3</v>
      </c>
      <c r="I392" t="s">
        <v>753</v>
      </c>
      <c r="J392" t="s">
        <v>754</v>
      </c>
      <c r="K392" t="s">
        <v>755</v>
      </c>
      <c r="L392">
        <v>1354</v>
      </c>
      <c r="N392">
        <v>1010</v>
      </c>
      <c r="O392" t="s">
        <v>149</v>
      </c>
      <c r="P392" t="s">
        <v>149</v>
      </c>
      <c r="Q392">
        <v>1</v>
      </c>
      <c r="X392">
        <v>20.6</v>
      </c>
      <c r="Y392">
        <v>143.94</v>
      </c>
      <c r="Z392">
        <v>0</v>
      </c>
      <c r="AA392">
        <v>0</v>
      </c>
      <c r="AB392">
        <v>0</v>
      </c>
      <c r="AC392">
        <v>0</v>
      </c>
      <c r="AD392">
        <v>1</v>
      </c>
      <c r="AE392">
        <v>0</v>
      </c>
      <c r="AF392" t="s">
        <v>183</v>
      </c>
      <c r="AG392">
        <v>61.800000000000004</v>
      </c>
      <c r="AH392">
        <v>2</v>
      </c>
      <c r="AI392">
        <v>76148733</v>
      </c>
      <c r="AJ392">
        <v>392</v>
      </c>
      <c r="AK392">
        <v>0</v>
      </c>
      <c r="AL392">
        <v>0</v>
      </c>
      <c r="AM392">
        <v>0</v>
      </c>
      <c r="AN392">
        <v>0</v>
      </c>
      <c r="AO392">
        <v>0</v>
      </c>
      <c r="AP392">
        <v>0</v>
      </c>
      <c r="AQ392">
        <v>0</v>
      </c>
      <c r="AR392">
        <v>0</v>
      </c>
    </row>
    <row r="393" spans="1:44" x14ac:dyDescent="0.2">
      <c r="A393">
        <f>ROW(Source!A179)</f>
        <v>179</v>
      </c>
      <c r="B393">
        <v>76148741</v>
      </c>
      <c r="C393">
        <v>76148728</v>
      </c>
      <c r="D393">
        <v>48965123</v>
      </c>
      <c r="E393">
        <v>1</v>
      </c>
      <c r="F393">
        <v>1</v>
      </c>
      <c r="G393">
        <v>1</v>
      </c>
      <c r="H393">
        <v>3</v>
      </c>
      <c r="I393" t="s">
        <v>756</v>
      </c>
      <c r="J393" t="s">
        <v>757</v>
      </c>
      <c r="K393" t="s">
        <v>758</v>
      </c>
      <c r="L393">
        <v>1354</v>
      </c>
      <c r="N393">
        <v>1010</v>
      </c>
      <c r="O393" t="s">
        <v>149</v>
      </c>
      <c r="P393" t="s">
        <v>149</v>
      </c>
      <c r="Q393">
        <v>1</v>
      </c>
      <c r="X393">
        <v>61.8</v>
      </c>
      <c r="Y393">
        <v>6.89</v>
      </c>
      <c r="Z393">
        <v>0</v>
      </c>
      <c r="AA393">
        <v>0</v>
      </c>
      <c r="AB393">
        <v>0</v>
      </c>
      <c r="AC393">
        <v>0</v>
      </c>
      <c r="AD393">
        <v>1</v>
      </c>
      <c r="AE393">
        <v>0</v>
      </c>
      <c r="AF393" t="s">
        <v>183</v>
      </c>
      <c r="AG393">
        <v>185.39999999999998</v>
      </c>
      <c r="AH393">
        <v>2</v>
      </c>
      <c r="AI393">
        <v>76148734</v>
      </c>
      <c r="AJ393">
        <v>393</v>
      </c>
      <c r="AK393">
        <v>0</v>
      </c>
      <c r="AL393">
        <v>0</v>
      </c>
      <c r="AM393">
        <v>0</v>
      </c>
      <c r="AN393">
        <v>0</v>
      </c>
      <c r="AO393">
        <v>0</v>
      </c>
      <c r="AP393">
        <v>0</v>
      </c>
      <c r="AQ393">
        <v>0</v>
      </c>
      <c r="AR393">
        <v>0</v>
      </c>
    </row>
    <row r="394" spans="1:44" x14ac:dyDescent="0.2">
      <c r="A394">
        <f>ROW(Source!A179)</f>
        <v>179</v>
      </c>
      <c r="B394">
        <v>76148742</v>
      </c>
      <c r="C394">
        <v>76148728</v>
      </c>
      <c r="D394">
        <v>48974791</v>
      </c>
      <c r="E394">
        <v>1</v>
      </c>
      <c r="F394">
        <v>1</v>
      </c>
      <c r="G394">
        <v>1</v>
      </c>
      <c r="H394">
        <v>3</v>
      </c>
      <c r="I394" t="s">
        <v>658</v>
      </c>
      <c r="J394" t="s">
        <v>659</v>
      </c>
      <c r="K394" t="s">
        <v>660</v>
      </c>
      <c r="L394">
        <v>1374</v>
      </c>
      <c r="N394">
        <v>1013</v>
      </c>
      <c r="O394" t="s">
        <v>661</v>
      </c>
      <c r="P394" t="s">
        <v>661</v>
      </c>
      <c r="Q394">
        <v>1</v>
      </c>
      <c r="X394">
        <v>64.650000000000006</v>
      </c>
      <c r="Y394">
        <v>1</v>
      </c>
      <c r="Z394">
        <v>0</v>
      </c>
      <c r="AA394">
        <v>0</v>
      </c>
      <c r="AB394">
        <v>0</v>
      </c>
      <c r="AC394">
        <v>0</v>
      </c>
      <c r="AD394">
        <v>1</v>
      </c>
      <c r="AE394">
        <v>0</v>
      </c>
      <c r="AF394" t="s">
        <v>183</v>
      </c>
      <c r="AG394">
        <v>193.95000000000002</v>
      </c>
      <c r="AH394">
        <v>2</v>
      </c>
      <c r="AI394">
        <v>76148735</v>
      </c>
      <c r="AJ394">
        <v>394</v>
      </c>
      <c r="AK394">
        <v>0</v>
      </c>
      <c r="AL394">
        <v>0</v>
      </c>
      <c r="AM394">
        <v>0</v>
      </c>
      <c r="AN394">
        <v>0</v>
      </c>
      <c r="AO394">
        <v>0</v>
      </c>
      <c r="AP394">
        <v>0</v>
      </c>
      <c r="AQ394">
        <v>0</v>
      </c>
      <c r="AR394">
        <v>0</v>
      </c>
    </row>
    <row r="395" spans="1:44" x14ac:dyDescent="0.2">
      <c r="A395">
        <f>ROW(Source!A190)</f>
        <v>190</v>
      </c>
      <c r="B395">
        <v>76148755</v>
      </c>
      <c r="C395">
        <v>76148747</v>
      </c>
      <c r="D395">
        <v>42475315</v>
      </c>
      <c r="E395">
        <v>1</v>
      </c>
      <c r="F395">
        <v>1</v>
      </c>
      <c r="G395">
        <v>1</v>
      </c>
      <c r="H395">
        <v>1</v>
      </c>
      <c r="I395" t="s">
        <v>759</v>
      </c>
      <c r="J395" t="s">
        <v>3</v>
      </c>
      <c r="K395" t="s">
        <v>698</v>
      </c>
      <c r="L395">
        <v>1369</v>
      </c>
      <c r="N395">
        <v>1013</v>
      </c>
      <c r="O395" t="s">
        <v>623</v>
      </c>
      <c r="P395" t="s">
        <v>623</v>
      </c>
      <c r="Q395">
        <v>1</v>
      </c>
      <c r="X395">
        <v>32.299999999999997</v>
      </c>
      <c r="Y395">
        <v>0</v>
      </c>
      <c r="Z395">
        <v>0</v>
      </c>
      <c r="AA395">
        <v>0</v>
      </c>
      <c r="AB395">
        <v>10.91</v>
      </c>
      <c r="AC395">
        <v>0</v>
      </c>
      <c r="AD395">
        <v>1</v>
      </c>
      <c r="AE395">
        <v>1</v>
      </c>
      <c r="AF395" t="s">
        <v>144</v>
      </c>
      <c r="AG395">
        <v>44.573999999999991</v>
      </c>
      <c r="AH395">
        <v>2</v>
      </c>
      <c r="AI395">
        <v>76148748</v>
      </c>
      <c r="AJ395">
        <v>395</v>
      </c>
      <c r="AK395">
        <v>0</v>
      </c>
      <c r="AL395">
        <v>0</v>
      </c>
      <c r="AM395">
        <v>0</v>
      </c>
      <c r="AN395">
        <v>0</v>
      </c>
      <c r="AO395">
        <v>0</v>
      </c>
      <c r="AP395">
        <v>0</v>
      </c>
      <c r="AQ395">
        <v>0</v>
      </c>
      <c r="AR395">
        <v>0</v>
      </c>
    </row>
    <row r="396" spans="1:44" x14ac:dyDescent="0.2">
      <c r="A396">
        <f>ROW(Source!A190)</f>
        <v>190</v>
      </c>
      <c r="B396">
        <v>76148756</v>
      </c>
      <c r="C396">
        <v>76148747</v>
      </c>
      <c r="D396">
        <v>121548</v>
      </c>
      <c r="E396">
        <v>1</v>
      </c>
      <c r="F396">
        <v>1</v>
      </c>
      <c r="G396">
        <v>1</v>
      </c>
      <c r="H396">
        <v>1</v>
      </c>
      <c r="I396" t="s">
        <v>30</v>
      </c>
      <c r="J396" t="s">
        <v>3</v>
      </c>
      <c r="K396" t="s">
        <v>628</v>
      </c>
      <c r="L396">
        <v>608254</v>
      </c>
      <c r="N396">
        <v>1013</v>
      </c>
      <c r="O396" t="s">
        <v>629</v>
      </c>
      <c r="P396" t="s">
        <v>629</v>
      </c>
      <c r="Q396">
        <v>1</v>
      </c>
      <c r="X396">
        <v>9.18</v>
      </c>
      <c r="Y396">
        <v>0</v>
      </c>
      <c r="Z396">
        <v>0</v>
      </c>
      <c r="AA396">
        <v>0</v>
      </c>
      <c r="AB396">
        <v>0</v>
      </c>
      <c r="AC396">
        <v>0</v>
      </c>
      <c r="AD396">
        <v>1</v>
      </c>
      <c r="AE396">
        <v>2</v>
      </c>
      <c r="AF396" t="s">
        <v>144</v>
      </c>
      <c r="AG396">
        <v>12.668399999999998</v>
      </c>
      <c r="AH396">
        <v>2</v>
      </c>
      <c r="AI396">
        <v>76148749</v>
      </c>
      <c r="AJ396">
        <v>396</v>
      </c>
      <c r="AK396">
        <v>0</v>
      </c>
      <c r="AL396">
        <v>0</v>
      </c>
      <c r="AM396">
        <v>0</v>
      </c>
      <c r="AN396">
        <v>0</v>
      </c>
      <c r="AO396">
        <v>0</v>
      </c>
      <c r="AP396">
        <v>0</v>
      </c>
      <c r="AQ396">
        <v>0</v>
      </c>
      <c r="AR396">
        <v>0</v>
      </c>
    </row>
    <row r="397" spans="1:44" x14ac:dyDescent="0.2">
      <c r="A397">
        <f>ROW(Source!A190)</f>
        <v>190</v>
      </c>
      <c r="B397">
        <v>76148757</v>
      </c>
      <c r="C397">
        <v>76148747</v>
      </c>
      <c r="D397">
        <v>48976039</v>
      </c>
      <c r="E397">
        <v>1</v>
      </c>
      <c r="F397">
        <v>1</v>
      </c>
      <c r="G397">
        <v>1</v>
      </c>
      <c r="H397">
        <v>2</v>
      </c>
      <c r="I397" t="s">
        <v>691</v>
      </c>
      <c r="J397" t="s">
        <v>692</v>
      </c>
      <c r="K397" t="s">
        <v>693</v>
      </c>
      <c r="L397">
        <v>1368</v>
      </c>
      <c r="N397">
        <v>1011</v>
      </c>
      <c r="O397" t="s">
        <v>633</v>
      </c>
      <c r="P397" t="s">
        <v>633</v>
      </c>
      <c r="Q397">
        <v>1</v>
      </c>
      <c r="X397">
        <v>4.59</v>
      </c>
      <c r="Y397">
        <v>0</v>
      </c>
      <c r="Z397">
        <v>425.57</v>
      </c>
      <c r="AA397">
        <v>25.1</v>
      </c>
      <c r="AB397">
        <v>0</v>
      </c>
      <c r="AC397">
        <v>0</v>
      </c>
      <c r="AD397">
        <v>1</v>
      </c>
      <c r="AE397">
        <v>0</v>
      </c>
      <c r="AF397" t="s">
        <v>144</v>
      </c>
      <c r="AG397">
        <v>6.3341999999999992</v>
      </c>
      <c r="AH397">
        <v>2</v>
      </c>
      <c r="AI397">
        <v>76148750</v>
      </c>
      <c r="AJ397">
        <v>397</v>
      </c>
      <c r="AK397">
        <v>0</v>
      </c>
      <c r="AL397">
        <v>0</v>
      </c>
      <c r="AM397">
        <v>0</v>
      </c>
      <c r="AN397">
        <v>0</v>
      </c>
      <c r="AO397">
        <v>0</v>
      </c>
      <c r="AP397">
        <v>0</v>
      </c>
      <c r="AQ397">
        <v>0</v>
      </c>
      <c r="AR397">
        <v>0</v>
      </c>
    </row>
    <row r="398" spans="1:44" x14ac:dyDescent="0.2">
      <c r="A398">
        <f>ROW(Source!A190)</f>
        <v>190</v>
      </c>
      <c r="B398">
        <v>76148758</v>
      </c>
      <c r="C398">
        <v>76148747</v>
      </c>
      <c r="D398">
        <v>48964585</v>
      </c>
      <c r="E398">
        <v>1</v>
      </c>
      <c r="F398">
        <v>1</v>
      </c>
      <c r="G398">
        <v>1</v>
      </c>
      <c r="H398">
        <v>3</v>
      </c>
      <c r="I398" t="s">
        <v>760</v>
      </c>
      <c r="J398" t="s">
        <v>761</v>
      </c>
      <c r="K398" t="s">
        <v>762</v>
      </c>
      <c r="L398">
        <v>1354</v>
      </c>
      <c r="N398">
        <v>1010</v>
      </c>
      <c r="O398" t="s">
        <v>149</v>
      </c>
      <c r="P398" t="s">
        <v>149</v>
      </c>
      <c r="Q398">
        <v>1</v>
      </c>
      <c r="X398">
        <v>12</v>
      </c>
      <c r="Y398">
        <v>56.83</v>
      </c>
      <c r="Z398">
        <v>0</v>
      </c>
      <c r="AA398">
        <v>0</v>
      </c>
      <c r="AB398">
        <v>0</v>
      </c>
      <c r="AC398">
        <v>0</v>
      </c>
      <c r="AD398">
        <v>1</v>
      </c>
      <c r="AE398">
        <v>0</v>
      </c>
      <c r="AF398" t="s">
        <v>3</v>
      </c>
      <c r="AG398">
        <v>12</v>
      </c>
      <c r="AH398">
        <v>2</v>
      </c>
      <c r="AI398">
        <v>76148751</v>
      </c>
      <c r="AJ398">
        <v>398</v>
      </c>
      <c r="AK398">
        <v>0</v>
      </c>
      <c r="AL398">
        <v>0</v>
      </c>
      <c r="AM398">
        <v>0</v>
      </c>
      <c r="AN398">
        <v>0</v>
      </c>
      <c r="AO398">
        <v>0</v>
      </c>
      <c r="AP398">
        <v>0</v>
      </c>
      <c r="AQ398">
        <v>0</v>
      </c>
      <c r="AR398">
        <v>0</v>
      </c>
    </row>
    <row r="399" spans="1:44" x14ac:dyDescent="0.2">
      <c r="A399">
        <f>ROW(Source!A190)</f>
        <v>190</v>
      </c>
      <c r="B399">
        <v>76148759</v>
      </c>
      <c r="C399">
        <v>76148747</v>
      </c>
      <c r="D399">
        <v>48967041</v>
      </c>
      <c r="E399">
        <v>1</v>
      </c>
      <c r="F399">
        <v>1</v>
      </c>
      <c r="G399">
        <v>1</v>
      </c>
      <c r="H399">
        <v>3</v>
      </c>
      <c r="I399" t="s">
        <v>763</v>
      </c>
      <c r="J399" t="s">
        <v>764</v>
      </c>
      <c r="K399" t="s">
        <v>765</v>
      </c>
      <c r="L399">
        <v>1354</v>
      </c>
      <c r="N399">
        <v>1010</v>
      </c>
      <c r="O399" t="s">
        <v>149</v>
      </c>
      <c r="P399" t="s">
        <v>149</v>
      </c>
      <c r="Q399">
        <v>1</v>
      </c>
      <c r="X399">
        <v>12</v>
      </c>
      <c r="Y399">
        <v>3.16</v>
      </c>
      <c r="Z399">
        <v>0</v>
      </c>
      <c r="AA399">
        <v>0</v>
      </c>
      <c r="AB399">
        <v>0</v>
      </c>
      <c r="AC399">
        <v>0</v>
      </c>
      <c r="AD399">
        <v>1</v>
      </c>
      <c r="AE399">
        <v>0</v>
      </c>
      <c r="AF399" t="s">
        <v>3</v>
      </c>
      <c r="AG399">
        <v>12</v>
      </c>
      <c r="AH399">
        <v>2</v>
      </c>
      <c r="AI399">
        <v>76148752</v>
      </c>
      <c r="AJ399">
        <v>399</v>
      </c>
      <c r="AK399">
        <v>0</v>
      </c>
      <c r="AL399">
        <v>0</v>
      </c>
      <c r="AM399">
        <v>0</v>
      </c>
      <c r="AN399">
        <v>0</v>
      </c>
      <c r="AO399">
        <v>0</v>
      </c>
      <c r="AP399">
        <v>0</v>
      </c>
      <c r="AQ399">
        <v>0</v>
      </c>
      <c r="AR399">
        <v>0</v>
      </c>
    </row>
    <row r="400" spans="1:44" x14ac:dyDescent="0.2">
      <c r="A400">
        <f>ROW(Source!A190)</f>
        <v>190</v>
      </c>
      <c r="B400">
        <v>76148760</v>
      </c>
      <c r="C400">
        <v>76148747</v>
      </c>
      <c r="D400">
        <v>48967044</v>
      </c>
      <c r="E400">
        <v>1</v>
      </c>
      <c r="F400">
        <v>1</v>
      </c>
      <c r="G400">
        <v>1</v>
      </c>
      <c r="H400">
        <v>3</v>
      </c>
      <c r="I400" t="s">
        <v>766</v>
      </c>
      <c r="J400" t="s">
        <v>767</v>
      </c>
      <c r="K400" t="s">
        <v>768</v>
      </c>
      <c r="L400">
        <v>1356</v>
      </c>
      <c r="N400">
        <v>1010</v>
      </c>
      <c r="O400" t="s">
        <v>769</v>
      </c>
      <c r="P400" t="s">
        <v>769</v>
      </c>
      <c r="Q400">
        <v>1000</v>
      </c>
      <c r="X400">
        <v>6.0000000000000001E-3</v>
      </c>
      <c r="Y400">
        <v>4892.87</v>
      </c>
      <c r="Z400">
        <v>0</v>
      </c>
      <c r="AA400">
        <v>0</v>
      </c>
      <c r="AB400">
        <v>0</v>
      </c>
      <c r="AC400">
        <v>0</v>
      </c>
      <c r="AD400">
        <v>1</v>
      </c>
      <c r="AE400">
        <v>0</v>
      </c>
      <c r="AF400" t="s">
        <v>3</v>
      </c>
      <c r="AG400">
        <v>6.0000000000000001E-3</v>
      </c>
      <c r="AH400">
        <v>2</v>
      </c>
      <c r="AI400">
        <v>76148753</v>
      </c>
      <c r="AJ400">
        <v>400</v>
      </c>
      <c r="AK400">
        <v>0</v>
      </c>
      <c r="AL400">
        <v>0</v>
      </c>
      <c r="AM400">
        <v>0</v>
      </c>
      <c r="AN400">
        <v>0</v>
      </c>
      <c r="AO400">
        <v>0</v>
      </c>
      <c r="AP400">
        <v>0</v>
      </c>
      <c r="AQ400">
        <v>0</v>
      </c>
      <c r="AR400">
        <v>0</v>
      </c>
    </row>
    <row r="401" spans="1:44" x14ac:dyDescent="0.2">
      <c r="A401">
        <f>ROW(Source!A190)</f>
        <v>190</v>
      </c>
      <c r="B401">
        <v>76148761</v>
      </c>
      <c r="C401">
        <v>76148747</v>
      </c>
      <c r="D401">
        <v>48967413</v>
      </c>
      <c r="E401">
        <v>1</v>
      </c>
      <c r="F401">
        <v>1</v>
      </c>
      <c r="G401">
        <v>1</v>
      </c>
      <c r="H401">
        <v>3</v>
      </c>
      <c r="I401" t="s">
        <v>1014</v>
      </c>
      <c r="J401" t="s">
        <v>1015</v>
      </c>
      <c r="K401" t="s">
        <v>1016</v>
      </c>
      <c r="L401">
        <v>1354</v>
      </c>
      <c r="N401">
        <v>1010</v>
      </c>
      <c r="O401" t="s">
        <v>149</v>
      </c>
      <c r="P401" t="s">
        <v>149</v>
      </c>
      <c r="Q401">
        <v>1</v>
      </c>
      <c r="X401">
        <v>24</v>
      </c>
      <c r="Y401">
        <v>0</v>
      </c>
      <c r="Z401">
        <v>0</v>
      </c>
      <c r="AA401">
        <v>0</v>
      </c>
      <c r="AB401">
        <v>0</v>
      </c>
      <c r="AC401">
        <v>0</v>
      </c>
      <c r="AD401">
        <v>0</v>
      </c>
      <c r="AE401">
        <v>0</v>
      </c>
      <c r="AF401" t="s">
        <v>3</v>
      </c>
      <c r="AG401">
        <v>24</v>
      </c>
      <c r="AH401">
        <v>3</v>
      </c>
      <c r="AI401">
        <v>-1</v>
      </c>
      <c r="AJ401" t="s">
        <v>3</v>
      </c>
      <c r="AK401">
        <v>0</v>
      </c>
      <c r="AL401">
        <v>0</v>
      </c>
      <c r="AM401">
        <v>0</v>
      </c>
      <c r="AN401">
        <v>0</v>
      </c>
      <c r="AO401">
        <v>0</v>
      </c>
      <c r="AP401">
        <v>0</v>
      </c>
      <c r="AQ401">
        <v>0</v>
      </c>
      <c r="AR401">
        <v>0</v>
      </c>
    </row>
    <row r="402" spans="1:44" x14ac:dyDescent="0.2">
      <c r="A402">
        <f>ROW(Source!A190)</f>
        <v>190</v>
      </c>
      <c r="B402">
        <v>76148762</v>
      </c>
      <c r="C402">
        <v>76148747</v>
      </c>
      <c r="D402">
        <v>48974791</v>
      </c>
      <c r="E402">
        <v>1</v>
      </c>
      <c r="F402">
        <v>1</v>
      </c>
      <c r="G402">
        <v>1</v>
      </c>
      <c r="H402">
        <v>3</v>
      </c>
      <c r="I402" t="s">
        <v>658</v>
      </c>
      <c r="J402" t="s">
        <v>659</v>
      </c>
      <c r="K402" t="s">
        <v>660</v>
      </c>
      <c r="L402">
        <v>1374</v>
      </c>
      <c r="N402">
        <v>1013</v>
      </c>
      <c r="O402" t="s">
        <v>661</v>
      </c>
      <c r="P402" t="s">
        <v>661</v>
      </c>
      <c r="Q402">
        <v>1</v>
      </c>
      <c r="X402">
        <v>6.41</v>
      </c>
      <c r="Y402">
        <v>1</v>
      </c>
      <c r="Z402">
        <v>0</v>
      </c>
      <c r="AA402">
        <v>0</v>
      </c>
      <c r="AB402">
        <v>0</v>
      </c>
      <c r="AC402">
        <v>0</v>
      </c>
      <c r="AD402">
        <v>1</v>
      </c>
      <c r="AE402">
        <v>0</v>
      </c>
      <c r="AF402" t="s">
        <v>3</v>
      </c>
      <c r="AG402">
        <v>6.41</v>
      </c>
      <c r="AH402">
        <v>2</v>
      </c>
      <c r="AI402">
        <v>76148754</v>
      </c>
      <c r="AJ402">
        <v>401</v>
      </c>
      <c r="AK402">
        <v>0</v>
      </c>
      <c r="AL402">
        <v>0</v>
      </c>
      <c r="AM402">
        <v>0</v>
      </c>
      <c r="AN402">
        <v>0</v>
      </c>
      <c r="AO402">
        <v>0</v>
      </c>
      <c r="AP402">
        <v>0</v>
      </c>
      <c r="AQ402">
        <v>0</v>
      </c>
      <c r="AR402">
        <v>0</v>
      </c>
    </row>
    <row r="403" spans="1:44" x14ac:dyDescent="0.2">
      <c r="A403">
        <f>ROW(Source!A191)</f>
        <v>191</v>
      </c>
      <c r="B403">
        <v>76148755</v>
      </c>
      <c r="C403">
        <v>76148747</v>
      </c>
      <c r="D403">
        <v>42475315</v>
      </c>
      <c r="E403">
        <v>1</v>
      </c>
      <c r="F403">
        <v>1</v>
      </c>
      <c r="G403">
        <v>1</v>
      </c>
      <c r="H403">
        <v>1</v>
      </c>
      <c r="I403" t="s">
        <v>759</v>
      </c>
      <c r="J403" t="s">
        <v>3</v>
      </c>
      <c r="K403" t="s">
        <v>698</v>
      </c>
      <c r="L403">
        <v>1369</v>
      </c>
      <c r="N403">
        <v>1013</v>
      </c>
      <c r="O403" t="s">
        <v>623</v>
      </c>
      <c r="P403" t="s">
        <v>623</v>
      </c>
      <c r="Q403">
        <v>1</v>
      </c>
      <c r="X403">
        <v>32.299999999999997</v>
      </c>
      <c r="Y403">
        <v>0</v>
      </c>
      <c r="Z403">
        <v>0</v>
      </c>
      <c r="AA403">
        <v>0</v>
      </c>
      <c r="AB403">
        <v>10.91</v>
      </c>
      <c r="AC403">
        <v>0</v>
      </c>
      <c r="AD403">
        <v>1</v>
      </c>
      <c r="AE403">
        <v>1</v>
      </c>
      <c r="AF403" t="s">
        <v>144</v>
      </c>
      <c r="AG403">
        <v>44.573999999999991</v>
      </c>
      <c r="AH403">
        <v>2</v>
      </c>
      <c r="AI403">
        <v>76148748</v>
      </c>
      <c r="AJ403">
        <v>402</v>
      </c>
      <c r="AK403">
        <v>0</v>
      </c>
      <c r="AL403">
        <v>0</v>
      </c>
      <c r="AM403">
        <v>0</v>
      </c>
      <c r="AN403">
        <v>0</v>
      </c>
      <c r="AO403">
        <v>0</v>
      </c>
      <c r="AP403">
        <v>0</v>
      </c>
      <c r="AQ403">
        <v>0</v>
      </c>
      <c r="AR403">
        <v>0</v>
      </c>
    </row>
    <row r="404" spans="1:44" x14ac:dyDescent="0.2">
      <c r="A404">
        <f>ROW(Source!A191)</f>
        <v>191</v>
      </c>
      <c r="B404">
        <v>76148756</v>
      </c>
      <c r="C404">
        <v>76148747</v>
      </c>
      <c r="D404">
        <v>121548</v>
      </c>
      <c r="E404">
        <v>1</v>
      </c>
      <c r="F404">
        <v>1</v>
      </c>
      <c r="G404">
        <v>1</v>
      </c>
      <c r="H404">
        <v>1</v>
      </c>
      <c r="I404" t="s">
        <v>30</v>
      </c>
      <c r="J404" t="s">
        <v>3</v>
      </c>
      <c r="K404" t="s">
        <v>628</v>
      </c>
      <c r="L404">
        <v>608254</v>
      </c>
      <c r="N404">
        <v>1013</v>
      </c>
      <c r="O404" t="s">
        <v>629</v>
      </c>
      <c r="P404" t="s">
        <v>629</v>
      </c>
      <c r="Q404">
        <v>1</v>
      </c>
      <c r="X404">
        <v>9.18</v>
      </c>
      <c r="Y404">
        <v>0</v>
      </c>
      <c r="Z404">
        <v>0</v>
      </c>
      <c r="AA404">
        <v>0</v>
      </c>
      <c r="AB404">
        <v>0</v>
      </c>
      <c r="AC404">
        <v>0</v>
      </c>
      <c r="AD404">
        <v>1</v>
      </c>
      <c r="AE404">
        <v>2</v>
      </c>
      <c r="AF404" t="s">
        <v>144</v>
      </c>
      <c r="AG404">
        <v>12.668399999999998</v>
      </c>
      <c r="AH404">
        <v>2</v>
      </c>
      <c r="AI404">
        <v>76148749</v>
      </c>
      <c r="AJ404">
        <v>403</v>
      </c>
      <c r="AK404">
        <v>0</v>
      </c>
      <c r="AL404">
        <v>0</v>
      </c>
      <c r="AM404">
        <v>0</v>
      </c>
      <c r="AN404">
        <v>0</v>
      </c>
      <c r="AO404">
        <v>0</v>
      </c>
      <c r="AP404">
        <v>0</v>
      </c>
      <c r="AQ404">
        <v>0</v>
      </c>
      <c r="AR404">
        <v>0</v>
      </c>
    </row>
    <row r="405" spans="1:44" x14ac:dyDescent="0.2">
      <c r="A405">
        <f>ROW(Source!A191)</f>
        <v>191</v>
      </c>
      <c r="B405">
        <v>76148757</v>
      </c>
      <c r="C405">
        <v>76148747</v>
      </c>
      <c r="D405">
        <v>48976039</v>
      </c>
      <c r="E405">
        <v>1</v>
      </c>
      <c r="F405">
        <v>1</v>
      </c>
      <c r="G405">
        <v>1</v>
      </c>
      <c r="H405">
        <v>2</v>
      </c>
      <c r="I405" t="s">
        <v>691</v>
      </c>
      <c r="J405" t="s">
        <v>692</v>
      </c>
      <c r="K405" t="s">
        <v>693</v>
      </c>
      <c r="L405">
        <v>1368</v>
      </c>
      <c r="N405">
        <v>1011</v>
      </c>
      <c r="O405" t="s">
        <v>633</v>
      </c>
      <c r="P405" t="s">
        <v>633</v>
      </c>
      <c r="Q405">
        <v>1</v>
      </c>
      <c r="X405">
        <v>4.59</v>
      </c>
      <c r="Y405">
        <v>0</v>
      </c>
      <c r="Z405">
        <v>425.57</v>
      </c>
      <c r="AA405">
        <v>25.1</v>
      </c>
      <c r="AB405">
        <v>0</v>
      </c>
      <c r="AC405">
        <v>0</v>
      </c>
      <c r="AD405">
        <v>1</v>
      </c>
      <c r="AE405">
        <v>0</v>
      </c>
      <c r="AF405" t="s">
        <v>144</v>
      </c>
      <c r="AG405">
        <v>6.3341999999999992</v>
      </c>
      <c r="AH405">
        <v>2</v>
      </c>
      <c r="AI405">
        <v>76148750</v>
      </c>
      <c r="AJ405">
        <v>404</v>
      </c>
      <c r="AK405">
        <v>0</v>
      </c>
      <c r="AL405">
        <v>0</v>
      </c>
      <c r="AM405">
        <v>0</v>
      </c>
      <c r="AN405">
        <v>0</v>
      </c>
      <c r="AO405">
        <v>0</v>
      </c>
      <c r="AP405">
        <v>0</v>
      </c>
      <c r="AQ405">
        <v>0</v>
      </c>
      <c r="AR405">
        <v>0</v>
      </c>
    </row>
    <row r="406" spans="1:44" x14ac:dyDescent="0.2">
      <c r="A406">
        <f>ROW(Source!A191)</f>
        <v>191</v>
      </c>
      <c r="B406">
        <v>76148758</v>
      </c>
      <c r="C406">
        <v>76148747</v>
      </c>
      <c r="D406">
        <v>48964585</v>
      </c>
      <c r="E406">
        <v>1</v>
      </c>
      <c r="F406">
        <v>1</v>
      </c>
      <c r="G406">
        <v>1</v>
      </c>
      <c r="H406">
        <v>3</v>
      </c>
      <c r="I406" t="s">
        <v>760</v>
      </c>
      <c r="J406" t="s">
        <v>761</v>
      </c>
      <c r="K406" t="s">
        <v>762</v>
      </c>
      <c r="L406">
        <v>1354</v>
      </c>
      <c r="N406">
        <v>1010</v>
      </c>
      <c r="O406" t="s">
        <v>149</v>
      </c>
      <c r="P406" t="s">
        <v>149</v>
      </c>
      <c r="Q406">
        <v>1</v>
      </c>
      <c r="X406">
        <v>12</v>
      </c>
      <c r="Y406">
        <v>56.83</v>
      </c>
      <c r="Z406">
        <v>0</v>
      </c>
      <c r="AA406">
        <v>0</v>
      </c>
      <c r="AB406">
        <v>0</v>
      </c>
      <c r="AC406">
        <v>0</v>
      </c>
      <c r="AD406">
        <v>1</v>
      </c>
      <c r="AE406">
        <v>0</v>
      </c>
      <c r="AF406" t="s">
        <v>3</v>
      </c>
      <c r="AG406">
        <v>12</v>
      </c>
      <c r="AH406">
        <v>2</v>
      </c>
      <c r="AI406">
        <v>76148751</v>
      </c>
      <c r="AJ406">
        <v>405</v>
      </c>
      <c r="AK406">
        <v>0</v>
      </c>
      <c r="AL406">
        <v>0</v>
      </c>
      <c r="AM406">
        <v>0</v>
      </c>
      <c r="AN406">
        <v>0</v>
      </c>
      <c r="AO406">
        <v>0</v>
      </c>
      <c r="AP406">
        <v>0</v>
      </c>
      <c r="AQ406">
        <v>0</v>
      </c>
      <c r="AR406">
        <v>0</v>
      </c>
    </row>
    <row r="407" spans="1:44" x14ac:dyDescent="0.2">
      <c r="A407">
        <f>ROW(Source!A191)</f>
        <v>191</v>
      </c>
      <c r="B407">
        <v>76148759</v>
      </c>
      <c r="C407">
        <v>76148747</v>
      </c>
      <c r="D407">
        <v>48967041</v>
      </c>
      <c r="E407">
        <v>1</v>
      </c>
      <c r="F407">
        <v>1</v>
      </c>
      <c r="G407">
        <v>1</v>
      </c>
      <c r="H407">
        <v>3</v>
      </c>
      <c r="I407" t="s">
        <v>763</v>
      </c>
      <c r="J407" t="s">
        <v>764</v>
      </c>
      <c r="K407" t="s">
        <v>765</v>
      </c>
      <c r="L407">
        <v>1354</v>
      </c>
      <c r="N407">
        <v>1010</v>
      </c>
      <c r="O407" t="s">
        <v>149</v>
      </c>
      <c r="P407" t="s">
        <v>149</v>
      </c>
      <c r="Q407">
        <v>1</v>
      </c>
      <c r="X407">
        <v>12</v>
      </c>
      <c r="Y407">
        <v>3.16</v>
      </c>
      <c r="Z407">
        <v>0</v>
      </c>
      <c r="AA407">
        <v>0</v>
      </c>
      <c r="AB407">
        <v>0</v>
      </c>
      <c r="AC407">
        <v>0</v>
      </c>
      <c r="AD407">
        <v>1</v>
      </c>
      <c r="AE407">
        <v>0</v>
      </c>
      <c r="AF407" t="s">
        <v>3</v>
      </c>
      <c r="AG407">
        <v>12</v>
      </c>
      <c r="AH407">
        <v>2</v>
      </c>
      <c r="AI407">
        <v>76148752</v>
      </c>
      <c r="AJ407">
        <v>406</v>
      </c>
      <c r="AK407">
        <v>0</v>
      </c>
      <c r="AL407">
        <v>0</v>
      </c>
      <c r="AM407">
        <v>0</v>
      </c>
      <c r="AN407">
        <v>0</v>
      </c>
      <c r="AO407">
        <v>0</v>
      </c>
      <c r="AP407">
        <v>0</v>
      </c>
      <c r="AQ407">
        <v>0</v>
      </c>
      <c r="AR407">
        <v>0</v>
      </c>
    </row>
    <row r="408" spans="1:44" x14ac:dyDescent="0.2">
      <c r="A408">
        <f>ROW(Source!A191)</f>
        <v>191</v>
      </c>
      <c r="B408">
        <v>76148760</v>
      </c>
      <c r="C408">
        <v>76148747</v>
      </c>
      <c r="D408">
        <v>48967044</v>
      </c>
      <c r="E408">
        <v>1</v>
      </c>
      <c r="F408">
        <v>1</v>
      </c>
      <c r="G408">
        <v>1</v>
      </c>
      <c r="H408">
        <v>3</v>
      </c>
      <c r="I408" t="s">
        <v>766</v>
      </c>
      <c r="J408" t="s">
        <v>767</v>
      </c>
      <c r="K408" t="s">
        <v>768</v>
      </c>
      <c r="L408">
        <v>1356</v>
      </c>
      <c r="N408">
        <v>1010</v>
      </c>
      <c r="O408" t="s">
        <v>769</v>
      </c>
      <c r="P408" t="s">
        <v>769</v>
      </c>
      <c r="Q408">
        <v>1000</v>
      </c>
      <c r="X408">
        <v>6.0000000000000001E-3</v>
      </c>
      <c r="Y408">
        <v>4892.87</v>
      </c>
      <c r="Z408">
        <v>0</v>
      </c>
      <c r="AA408">
        <v>0</v>
      </c>
      <c r="AB408">
        <v>0</v>
      </c>
      <c r="AC408">
        <v>0</v>
      </c>
      <c r="AD408">
        <v>1</v>
      </c>
      <c r="AE408">
        <v>0</v>
      </c>
      <c r="AF408" t="s">
        <v>3</v>
      </c>
      <c r="AG408">
        <v>6.0000000000000001E-3</v>
      </c>
      <c r="AH408">
        <v>2</v>
      </c>
      <c r="AI408">
        <v>76148753</v>
      </c>
      <c r="AJ408">
        <v>407</v>
      </c>
      <c r="AK408">
        <v>0</v>
      </c>
      <c r="AL408">
        <v>0</v>
      </c>
      <c r="AM408">
        <v>0</v>
      </c>
      <c r="AN408">
        <v>0</v>
      </c>
      <c r="AO408">
        <v>0</v>
      </c>
      <c r="AP408">
        <v>0</v>
      </c>
      <c r="AQ408">
        <v>0</v>
      </c>
      <c r="AR408">
        <v>0</v>
      </c>
    </row>
    <row r="409" spans="1:44" x14ac:dyDescent="0.2">
      <c r="A409">
        <f>ROW(Source!A191)</f>
        <v>191</v>
      </c>
      <c r="B409">
        <v>76148761</v>
      </c>
      <c r="C409">
        <v>76148747</v>
      </c>
      <c r="D409">
        <v>48967413</v>
      </c>
      <c r="E409">
        <v>1</v>
      </c>
      <c r="F409">
        <v>1</v>
      </c>
      <c r="G409">
        <v>1</v>
      </c>
      <c r="H409">
        <v>3</v>
      </c>
      <c r="I409" t="s">
        <v>1014</v>
      </c>
      <c r="J409" t="s">
        <v>1015</v>
      </c>
      <c r="K409" t="s">
        <v>1016</v>
      </c>
      <c r="L409">
        <v>1354</v>
      </c>
      <c r="N409">
        <v>1010</v>
      </c>
      <c r="O409" t="s">
        <v>149</v>
      </c>
      <c r="P409" t="s">
        <v>149</v>
      </c>
      <c r="Q409">
        <v>1</v>
      </c>
      <c r="X409">
        <v>24</v>
      </c>
      <c r="Y409">
        <v>0</v>
      </c>
      <c r="Z409">
        <v>0</v>
      </c>
      <c r="AA409">
        <v>0</v>
      </c>
      <c r="AB409">
        <v>0</v>
      </c>
      <c r="AC409">
        <v>0</v>
      </c>
      <c r="AD409">
        <v>0</v>
      </c>
      <c r="AE409">
        <v>0</v>
      </c>
      <c r="AF409" t="s">
        <v>3</v>
      </c>
      <c r="AG409">
        <v>24</v>
      </c>
      <c r="AH409">
        <v>3</v>
      </c>
      <c r="AI409">
        <v>-1</v>
      </c>
      <c r="AJ409" t="s">
        <v>3</v>
      </c>
      <c r="AK409">
        <v>0</v>
      </c>
      <c r="AL409">
        <v>0</v>
      </c>
      <c r="AM409">
        <v>0</v>
      </c>
      <c r="AN409">
        <v>0</v>
      </c>
      <c r="AO409">
        <v>0</v>
      </c>
      <c r="AP409">
        <v>0</v>
      </c>
      <c r="AQ409">
        <v>0</v>
      </c>
      <c r="AR409">
        <v>0</v>
      </c>
    </row>
    <row r="410" spans="1:44" x14ac:dyDescent="0.2">
      <c r="A410">
        <f>ROW(Source!A191)</f>
        <v>191</v>
      </c>
      <c r="B410">
        <v>76148762</v>
      </c>
      <c r="C410">
        <v>76148747</v>
      </c>
      <c r="D410">
        <v>48974791</v>
      </c>
      <c r="E410">
        <v>1</v>
      </c>
      <c r="F410">
        <v>1</v>
      </c>
      <c r="G410">
        <v>1</v>
      </c>
      <c r="H410">
        <v>3</v>
      </c>
      <c r="I410" t="s">
        <v>658</v>
      </c>
      <c r="J410" t="s">
        <v>659</v>
      </c>
      <c r="K410" t="s">
        <v>660</v>
      </c>
      <c r="L410">
        <v>1374</v>
      </c>
      <c r="N410">
        <v>1013</v>
      </c>
      <c r="O410" t="s">
        <v>661</v>
      </c>
      <c r="P410" t="s">
        <v>661</v>
      </c>
      <c r="Q410">
        <v>1</v>
      </c>
      <c r="X410">
        <v>6.41</v>
      </c>
      <c r="Y410">
        <v>1</v>
      </c>
      <c r="Z410">
        <v>0</v>
      </c>
      <c r="AA410">
        <v>0</v>
      </c>
      <c r="AB410">
        <v>0</v>
      </c>
      <c r="AC410">
        <v>0</v>
      </c>
      <c r="AD410">
        <v>1</v>
      </c>
      <c r="AE410">
        <v>0</v>
      </c>
      <c r="AF410" t="s">
        <v>3</v>
      </c>
      <c r="AG410">
        <v>6.41</v>
      </c>
      <c r="AH410">
        <v>2</v>
      </c>
      <c r="AI410">
        <v>76148754</v>
      </c>
      <c r="AJ410">
        <v>408</v>
      </c>
      <c r="AK410">
        <v>0</v>
      </c>
      <c r="AL410">
        <v>0</v>
      </c>
      <c r="AM410">
        <v>0</v>
      </c>
      <c r="AN410">
        <v>0</v>
      </c>
      <c r="AO410">
        <v>0</v>
      </c>
      <c r="AP410">
        <v>0</v>
      </c>
      <c r="AQ410">
        <v>0</v>
      </c>
      <c r="AR410">
        <v>0</v>
      </c>
    </row>
    <row r="411" spans="1:44" x14ac:dyDescent="0.2">
      <c r="A411">
        <f>ROW(Source!A232)</f>
        <v>232</v>
      </c>
      <c r="B411">
        <v>76148768</v>
      </c>
      <c r="C411">
        <v>76148766</v>
      </c>
      <c r="D411">
        <v>42090890</v>
      </c>
      <c r="E411">
        <v>1</v>
      </c>
      <c r="F411">
        <v>1</v>
      </c>
      <c r="G411">
        <v>1</v>
      </c>
      <c r="H411">
        <v>1</v>
      </c>
      <c r="I411" t="s">
        <v>621</v>
      </c>
      <c r="J411" t="s">
        <v>3</v>
      </c>
      <c r="K411" t="s">
        <v>622</v>
      </c>
      <c r="L411">
        <v>1369</v>
      </c>
      <c r="N411">
        <v>1013</v>
      </c>
      <c r="O411" t="s">
        <v>623</v>
      </c>
      <c r="P411" t="s">
        <v>623</v>
      </c>
      <c r="Q411">
        <v>1</v>
      </c>
      <c r="X411">
        <v>154</v>
      </c>
      <c r="Y411">
        <v>0</v>
      </c>
      <c r="Z411">
        <v>0</v>
      </c>
      <c r="AA411">
        <v>0</v>
      </c>
      <c r="AB411">
        <v>7.8</v>
      </c>
      <c r="AC411">
        <v>0</v>
      </c>
      <c r="AD411">
        <v>1</v>
      </c>
      <c r="AE411">
        <v>1</v>
      </c>
      <c r="AF411" t="s">
        <v>24</v>
      </c>
      <c r="AG411">
        <v>177.1</v>
      </c>
      <c r="AH411">
        <v>2</v>
      </c>
      <c r="AI411">
        <v>76148767</v>
      </c>
      <c r="AJ411">
        <v>409</v>
      </c>
      <c r="AK411">
        <v>0</v>
      </c>
      <c r="AL411">
        <v>0</v>
      </c>
      <c r="AM411">
        <v>0</v>
      </c>
      <c r="AN411">
        <v>0</v>
      </c>
      <c r="AO411">
        <v>0</v>
      </c>
      <c r="AP411">
        <v>0</v>
      </c>
      <c r="AQ411">
        <v>0</v>
      </c>
      <c r="AR411">
        <v>0</v>
      </c>
    </row>
    <row r="412" spans="1:44" x14ac:dyDescent="0.2">
      <c r="A412">
        <f>ROW(Source!A233)</f>
        <v>233</v>
      </c>
      <c r="B412">
        <v>76148768</v>
      </c>
      <c r="C412">
        <v>76148766</v>
      </c>
      <c r="D412">
        <v>42090890</v>
      </c>
      <c r="E412">
        <v>1</v>
      </c>
      <c r="F412">
        <v>1</v>
      </c>
      <c r="G412">
        <v>1</v>
      </c>
      <c r="H412">
        <v>1</v>
      </c>
      <c r="I412" t="s">
        <v>621</v>
      </c>
      <c r="J412" t="s">
        <v>3</v>
      </c>
      <c r="K412" t="s">
        <v>622</v>
      </c>
      <c r="L412">
        <v>1369</v>
      </c>
      <c r="N412">
        <v>1013</v>
      </c>
      <c r="O412" t="s">
        <v>623</v>
      </c>
      <c r="P412" t="s">
        <v>623</v>
      </c>
      <c r="Q412">
        <v>1</v>
      </c>
      <c r="X412">
        <v>154</v>
      </c>
      <c r="Y412">
        <v>0</v>
      </c>
      <c r="Z412">
        <v>0</v>
      </c>
      <c r="AA412">
        <v>0</v>
      </c>
      <c r="AB412">
        <v>7.8</v>
      </c>
      <c r="AC412">
        <v>0</v>
      </c>
      <c r="AD412">
        <v>1</v>
      </c>
      <c r="AE412">
        <v>1</v>
      </c>
      <c r="AF412" t="s">
        <v>24</v>
      </c>
      <c r="AG412">
        <v>177.1</v>
      </c>
      <c r="AH412">
        <v>2</v>
      </c>
      <c r="AI412">
        <v>76148767</v>
      </c>
      <c r="AJ412">
        <v>410</v>
      </c>
      <c r="AK412">
        <v>0</v>
      </c>
      <c r="AL412">
        <v>0</v>
      </c>
      <c r="AM412">
        <v>0</v>
      </c>
      <c r="AN412">
        <v>0</v>
      </c>
      <c r="AO412">
        <v>0</v>
      </c>
      <c r="AP412">
        <v>0</v>
      </c>
      <c r="AQ412">
        <v>0</v>
      </c>
      <c r="AR412">
        <v>0</v>
      </c>
    </row>
    <row r="413" spans="1:44" x14ac:dyDescent="0.2">
      <c r="A413">
        <f>ROW(Source!A234)</f>
        <v>234</v>
      </c>
      <c r="B413">
        <v>76148771</v>
      </c>
      <c r="C413">
        <v>76148769</v>
      </c>
      <c r="D413">
        <v>42097363</v>
      </c>
      <c r="E413">
        <v>1</v>
      </c>
      <c r="F413">
        <v>1</v>
      </c>
      <c r="G413">
        <v>1</v>
      </c>
      <c r="H413">
        <v>1</v>
      </c>
      <c r="I413" t="s">
        <v>624</v>
      </c>
      <c r="J413" t="s">
        <v>3</v>
      </c>
      <c r="K413" t="s">
        <v>625</v>
      </c>
      <c r="L413">
        <v>1369</v>
      </c>
      <c r="N413">
        <v>1013</v>
      </c>
      <c r="O413" t="s">
        <v>623</v>
      </c>
      <c r="P413" t="s">
        <v>623</v>
      </c>
      <c r="Q413">
        <v>1</v>
      </c>
      <c r="X413">
        <v>97.2</v>
      </c>
      <c r="Y413">
        <v>0</v>
      </c>
      <c r="Z413">
        <v>0</v>
      </c>
      <c r="AA413">
        <v>0</v>
      </c>
      <c r="AB413">
        <v>7.5</v>
      </c>
      <c r="AC413">
        <v>0</v>
      </c>
      <c r="AD413">
        <v>1</v>
      </c>
      <c r="AE413">
        <v>1</v>
      </c>
      <c r="AF413" t="s">
        <v>24</v>
      </c>
      <c r="AG413">
        <v>111.78</v>
      </c>
      <c r="AH413">
        <v>2</v>
      </c>
      <c r="AI413">
        <v>76148770</v>
      </c>
      <c r="AJ413">
        <v>411</v>
      </c>
      <c r="AK413">
        <v>0</v>
      </c>
      <c r="AL413">
        <v>0</v>
      </c>
      <c r="AM413">
        <v>0</v>
      </c>
      <c r="AN413">
        <v>0</v>
      </c>
      <c r="AO413">
        <v>0</v>
      </c>
      <c r="AP413">
        <v>0</v>
      </c>
      <c r="AQ413">
        <v>0</v>
      </c>
      <c r="AR413">
        <v>0</v>
      </c>
    </row>
    <row r="414" spans="1:44" x14ac:dyDescent="0.2">
      <c r="A414">
        <f>ROW(Source!A235)</f>
        <v>235</v>
      </c>
      <c r="B414">
        <v>76148771</v>
      </c>
      <c r="C414">
        <v>76148769</v>
      </c>
      <c r="D414">
        <v>42097363</v>
      </c>
      <c r="E414">
        <v>1</v>
      </c>
      <c r="F414">
        <v>1</v>
      </c>
      <c r="G414">
        <v>1</v>
      </c>
      <c r="H414">
        <v>1</v>
      </c>
      <c r="I414" t="s">
        <v>624</v>
      </c>
      <c r="J414" t="s">
        <v>3</v>
      </c>
      <c r="K414" t="s">
        <v>625</v>
      </c>
      <c r="L414">
        <v>1369</v>
      </c>
      <c r="N414">
        <v>1013</v>
      </c>
      <c r="O414" t="s">
        <v>623</v>
      </c>
      <c r="P414" t="s">
        <v>623</v>
      </c>
      <c r="Q414">
        <v>1</v>
      </c>
      <c r="X414">
        <v>97.2</v>
      </c>
      <c r="Y414">
        <v>0</v>
      </c>
      <c r="Z414">
        <v>0</v>
      </c>
      <c r="AA414">
        <v>0</v>
      </c>
      <c r="AB414">
        <v>7.5</v>
      </c>
      <c r="AC414">
        <v>0</v>
      </c>
      <c r="AD414">
        <v>1</v>
      </c>
      <c r="AE414">
        <v>1</v>
      </c>
      <c r="AF414" t="s">
        <v>24</v>
      </c>
      <c r="AG414">
        <v>111.78</v>
      </c>
      <c r="AH414">
        <v>2</v>
      </c>
      <c r="AI414">
        <v>76148770</v>
      </c>
      <c r="AJ414">
        <v>412</v>
      </c>
      <c r="AK414">
        <v>0</v>
      </c>
      <c r="AL414">
        <v>0</v>
      </c>
      <c r="AM414">
        <v>0</v>
      </c>
      <c r="AN414">
        <v>0</v>
      </c>
      <c r="AO414">
        <v>0</v>
      </c>
      <c r="AP414">
        <v>0</v>
      </c>
      <c r="AQ414">
        <v>0</v>
      </c>
      <c r="AR414">
        <v>0</v>
      </c>
    </row>
    <row r="415" spans="1:44" x14ac:dyDescent="0.2">
      <c r="A415">
        <f>ROW(Source!A236)</f>
        <v>236</v>
      </c>
      <c r="B415">
        <v>76148780</v>
      </c>
      <c r="C415">
        <v>76148772</v>
      </c>
      <c r="D415">
        <v>42092598</v>
      </c>
      <c r="E415">
        <v>1</v>
      </c>
      <c r="F415">
        <v>1</v>
      </c>
      <c r="G415">
        <v>1</v>
      </c>
      <c r="H415">
        <v>1</v>
      </c>
      <c r="I415" t="s">
        <v>626</v>
      </c>
      <c r="J415" t="s">
        <v>3</v>
      </c>
      <c r="K415" t="s">
        <v>627</v>
      </c>
      <c r="L415">
        <v>1369</v>
      </c>
      <c r="N415">
        <v>1013</v>
      </c>
      <c r="O415" t="s">
        <v>623</v>
      </c>
      <c r="P415" t="s">
        <v>623</v>
      </c>
      <c r="Q415">
        <v>1</v>
      </c>
      <c r="X415">
        <v>2.2999999999999998</v>
      </c>
      <c r="Y415">
        <v>0</v>
      </c>
      <c r="Z415">
        <v>0</v>
      </c>
      <c r="AA415">
        <v>0</v>
      </c>
      <c r="AB415">
        <v>8.17</v>
      </c>
      <c r="AC415">
        <v>0</v>
      </c>
      <c r="AD415">
        <v>1</v>
      </c>
      <c r="AE415">
        <v>1</v>
      </c>
      <c r="AF415" t="s">
        <v>24</v>
      </c>
      <c r="AG415">
        <v>2.6449999999999996</v>
      </c>
      <c r="AH415">
        <v>2</v>
      </c>
      <c r="AI415">
        <v>76148776</v>
      </c>
      <c r="AJ415">
        <v>413</v>
      </c>
      <c r="AK415">
        <v>0</v>
      </c>
      <c r="AL415">
        <v>0</v>
      </c>
      <c r="AM415">
        <v>0</v>
      </c>
      <c r="AN415">
        <v>0</v>
      </c>
      <c r="AO415">
        <v>0</v>
      </c>
      <c r="AP415">
        <v>0</v>
      </c>
      <c r="AQ415">
        <v>0</v>
      </c>
      <c r="AR415">
        <v>0</v>
      </c>
    </row>
    <row r="416" spans="1:44" x14ac:dyDescent="0.2">
      <c r="A416">
        <f>ROW(Source!A236)</f>
        <v>236</v>
      </c>
      <c r="B416">
        <v>76148781</v>
      </c>
      <c r="C416">
        <v>76148772</v>
      </c>
      <c r="D416">
        <v>121548</v>
      </c>
      <c r="E416">
        <v>1</v>
      </c>
      <c r="F416">
        <v>1</v>
      </c>
      <c r="G416">
        <v>1</v>
      </c>
      <c r="H416">
        <v>1</v>
      </c>
      <c r="I416" t="s">
        <v>30</v>
      </c>
      <c r="J416" t="s">
        <v>3</v>
      </c>
      <c r="K416" t="s">
        <v>628</v>
      </c>
      <c r="L416">
        <v>608254</v>
      </c>
      <c r="N416">
        <v>1013</v>
      </c>
      <c r="O416" t="s">
        <v>629</v>
      </c>
      <c r="P416" t="s">
        <v>629</v>
      </c>
      <c r="Q416">
        <v>1</v>
      </c>
      <c r="X416">
        <v>0.28999999999999998</v>
      </c>
      <c r="Y416">
        <v>0</v>
      </c>
      <c r="Z416">
        <v>0</v>
      </c>
      <c r="AA416">
        <v>0</v>
      </c>
      <c r="AB416">
        <v>0</v>
      </c>
      <c r="AC416">
        <v>0</v>
      </c>
      <c r="AD416">
        <v>1</v>
      </c>
      <c r="AE416">
        <v>2</v>
      </c>
      <c r="AF416" t="s">
        <v>24</v>
      </c>
      <c r="AG416">
        <v>0.33349999999999996</v>
      </c>
      <c r="AH416">
        <v>2</v>
      </c>
      <c r="AI416">
        <v>76148777</v>
      </c>
      <c r="AJ416">
        <v>414</v>
      </c>
      <c r="AK416">
        <v>0</v>
      </c>
      <c r="AL416">
        <v>0</v>
      </c>
      <c r="AM416">
        <v>0</v>
      </c>
      <c r="AN416">
        <v>0</v>
      </c>
      <c r="AO416">
        <v>0</v>
      </c>
      <c r="AP416">
        <v>0</v>
      </c>
      <c r="AQ416">
        <v>0</v>
      </c>
      <c r="AR416">
        <v>0</v>
      </c>
    </row>
    <row r="417" spans="1:44" x14ac:dyDescent="0.2">
      <c r="A417">
        <f>ROW(Source!A236)</f>
        <v>236</v>
      </c>
      <c r="B417">
        <v>76148782</v>
      </c>
      <c r="C417">
        <v>76148772</v>
      </c>
      <c r="D417">
        <v>48975479</v>
      </c>
      <c r="E417">
        <v>1</v>
      </c>
      <c r="F417">
        <v>1</v>
      </c>
      <c r="G417">
        <v>1</v>
      </c>
      <c r="H417">
        <v>2</v>
      </c>
      <c r="I417" t="s">
        <v>630</v>
      </c>
      <c r="J417" t="s">
        <v>631</v>
      </c>
      <c r="K417" t="s">
        <v>632</v>
      </c>
      <c r="L417">
        <v>1368</v>
      </c>
      <c r="N417">
        <v>1011</v>
      </c>
      <c r="O417" t="s">
        <v>633</v>
      </c>
      <c r="P417" t="s">
        <v>633</v>
      </c>
      <c r="Q417">
        <v>1</v>
      </c>
      <c r="X417">
        <v>0.08</v>
      </c>
      <c r="Y417">
        <v>0</v>
      </c>
      <c r="Z417">
        <v>90.4</v>
      </c>
      <c r="AA417">
        <v>11.6</v>
      </c>
      <c r="AB417">
        <v>0</v>
      </c>
      <c r="AC417">
        <v>0</v>
      </c>
      <c r="AD417">
        <v>1</v>
      </c>
      <c r="AE417">
        <v>0</v>
      </c>
      <c r="AF417" t="s">
        <v>24</v>
      </c>
      <c r="AG417">
        <v>9.1999999999999998E-2</v>
      </c>
      <c r="AH417">
        <v>2</v>
      </c>
      <c r="AI417">
        <v>76148778</v>
      </c>
      <c r="AJ417">
        <v>415</v>
      </c>
      <c r="AK417">
        <v>0</v>
      </c>
      <c r="AL417">
        <v>0</v>
      </c>
      <c r="AM417">
        <v>0</v>
      </c>
      <c r="AN417">
        <v>0</v>
      </c>
      <c r="AO417">
        <v>0</v>
      </c>
      <c r="AP417">
        <v>0</v>
      </c>
      <c r="AQ417">
        <v>0</v>
      </c>
      <c r="AR417">
        <v>0</v>
      </c>
    </row>
    <row r="418" spans="1:44" x14ac:dyDescent="0.2">
      <c r="A418">
        <f>ROW(Source!A236)</f>
        <v>236</v>
      </c>
      <c r="B418">
        <v>76148783</v>
      </c>
      <c r="C418">
        <v>76148772</v>
      </c>
      <c r="D418">
        <v>48975561</v>
      </c>
      <c r="E418">
        <v>1</v>
      </c>
      <c r="F418">
        <v>1</v>
      </c>
      <c r="G418">
        <v>1</v>
      </c>
      <c r="H418">
        <v>2</v>
      </c>
      <c r="I418" t="s">
        <v>634</v>
      </c>
      <c r="J418" t="s">
        <v>635</v>
      </c>
      <c r="K418" t="s">
        <v>636</v>
      </c>
      <c r="L418">
        <v>1368</v>
      </c>
      <c r="N418">
        <v>1011</v>
      </c>
      <c r="O418" t="s">
        <v>633</v>
      </c>
      <c r="P418" t="s">
        <v>633</v>
      </c>
      <c r="Q418">
        <v>1</v>
      </c>
      <c r="X418">
        <v>0.21</v>
      </c>
      <c r="Y418">
        <v>0</v>
      </c>
      <c r="Z418">
        <v>90</v>
      </c>
      <c r="AA418">
        <v>10.06</v>
      </c>
      <c r="AB418">
        <v>0</v>
      </c>
      <c r="AC418">
        <v>0</v>
      </c>
      <c r="AD418">
        <v>1</v>
      </c>
      <c r="AE418">
        <v>0</v>
      </c>
      <c r="AF418" t="s">
        <v>24</v>
      </c>
      <c r="AG418">
        <v>0.24149999999999996</v>
      </c>
      <c r="AH418">
        <v>2</v>
      </c>
      <c r="AI418">
        <v>76148779</v>
      </c>
      <c r="AJ418">
        <v>416</v>
      </c>
      <c r="AK418">
        <v>0</v>
      </c>
      <c r="AL418">
        <v>0</v>
      </c>
      <c r="AM418">
        <v>0</v>
      </c>
      <c r="AN418">
        <v>0</v>
      </c>
      <c r="AO418">
        <v>0</v>
      </c>
      <c r="AP418">
        <v>0</v>
      </c>
      <c r="AQ418">
        <v>0</v>
      </c>
      <c r="AR418">
        <v>0</v>
      </c>
    </row>
    <row r="419" spans="1:44" x14ac:dyDescent="0.2">
      <c r="A419">
        <f>ROW(Source!A236)</f>
        <v>236</v>
      </c>
      <c r="B419">
        <v>76148784</v>
      </c>
      <c r="C419">
        <v>76148772</v>
      </c>
      <c r="D419">
        <v>48976906</v>
      </c>
      <c r="E419">
        <v>1</v>
      </c>
      <c r="F419">
        <v>1</v>
      </c>
      <c r="G419">
        <v>1</v>
      </c>
      <c r="H419">
        <v>2</v>
      </c>
      <c r="I419" t="s">
        <v>637</v>
      </c>
      <c r="J419" t="s">
        <v>638</v>
      </c>
      <c r="K419" t="s">
        <v>639</v>
      </c>
      <c r="L419">
        <v>1368</v>
      </c>
      <c r="N419">
        <v>1011</v>
      </c>
      <c r="O419" t="s">
        <v>633</v>
      </c>
      <c r="P419" t="s">
        <v>633</v>
      </c>
      <c r="Q419">
        <v>1</v>
      </c>
      <c r="X419">
        <v>0.42</v>
      </c>
      <c r="Y419">
        <v>0</v>
      </c>
      <c r="Z419">
        <v>0.55000000000000004</v>
      </c>
      <c r="AA419">
        <v>0</v>
      </c>
      <c r="AB419">
        <v>0</v>
      </c>
      <c r="AC419">
        <v>0</v>
      </c>
      <c r="AD419">
        <v>1</v>
      </c>
      <c r="AE419">
        <v>0</v>
      </c>
      <c r="AF419" t="s">
        <v>24</v>
      </c>
      <c r="AG419">
        <v>0.48299999999999993</v>
      </c>
      <c r="AH419">
        <v>2</v>
      </c>
      <c r="AI419">
        <v>76148773</v>
      </c>
      <c r="AJ419">
        <v>417</v>
      </c>
      <c r="AK419">
        <v>0</v>
      </c>
      <c r="AL419">
        <v>0</v>
      </c>
      <c r="AM419">
        <v>0</v>
      </c>
      <c r="AN419">
        <v>0</v>
      </c>
      <c r="AO419">
        <v>0</v>
      </c>
      <c r="AP419">
        <v>0</v>
      </c>
      <c r="AQ419">
        <v>0</v>
      </c>
      <c r="AR419">
        <v>0</v>
      </c>
    </row>
    <row r="420" spans="1:44" x14ac:dyDescent="0.2">
      <c r="A420">
        <f>ROW(Source!A236)</f>
        <v>236</v>
      </c>
      <c r="B420">
        <v>76148785</v>
      </c>
      <c r="C420">
        <v>76148772</v>
      </c>
      <c r="D420">
        <v>48945934</v>
      </c>
      <c r="E420">
        <v>1</v>
      </c>
      <c r="F420">
        <v>1</v>
      </c>
      <c r="G420">
        <v>1</v>
      </c>
      <c r="H420">
        <v>3</v>
      </c>
      <c r="I420" t="s">
        <v>640</v>
      </c>
      <c r="J420" t="s">
        <v>641</v>
      </c>
      <c r="K420" t="s">
        <v>642</v>
      </c>
      <c r="L420">
        <v>1339</v>
      </c>
      <c r="N420">
        <v>1007</v>
      </c>
      <c r="O420" t="s">
        <v>643</v>
      </c>
      <c r="P420" t="s">
        <v>643</v>
      </c>
      <c r="Q420">
        <v>1</v>
      </c>
      <c r="X420">
        <v>1.2</v>
      </c>
      <c r="Y420">
        <v>59.99</v>
      </c>
      <c r="Z420">
        <v>0</v>
      </c>
      <c r="AA420">
        <v>0</v>
      </c>
      <c r="AB420">
        <v>0</v>
      </c>
      <c r="AC420">
        <v>0</v>
      </c>
      <c r="AD420">
        <v>1</v>
      </c>
      <c r="AE420">
        <v>0</v>
      </c>
      <c r="AF420" t="s">
        <v>3</v>
      </c>
      <c r="AG420">
        <v>1.2</v>
      </c>
      <c r="AH420">
        <v>2</v>
      </c>
      <c r="AI420">
        <v>76148774</v>
      </c>
      <c r="AJ420">
        <v>418</v>
      </c>
      <c r="AK420">
        <v>0</v>
      </c>
      <c r="AL420">
        <v>0</v>
      </c>
      <c r="AM420">
        <v>0</v>
      </c>
      <c r="AN420">
        <v>0</v>
      </c>
      <c r="AO420">
        <v>0</v>
      </c>
      <c r="AP420">
        <v>0</v>
      </c>
      <c r="AQ420">
        <v>0</v>
      </c>
      <c r="AR420">
        <v>0</v>
      </c>
    </row>
    <row r="421" spans="1:44" x14ac:dyDescent="0.2">
      <c r="A421">
        <f>ROW(Source!A236)</f>
        <v>236</v>
      </c>
      <c r="B421">
        <v>76148786</v>
      </c>
      <c r="C421">
        <v>76148772</v>
      </c>
      <c r="D421">
        <v>48946351</v>
      </c>
      <c r="E421">
        <v>1</v>
      </c>
      <c r="F421">
        <v>1</v>
      </c>
      <c r="G421">
        <v>1</v>
      </c>
      <c r="H421">
        <v>3</v>
      </c>
      <c r="I421" t="s">
        <v>644</v>
      </c>
      <c r="J421" t="s">
        <v>645</v>
      </c>
      <c r="K421" t="s">
        <v>646</v>
      </c>
      <c r="L421">
        <v>1339</v>
      </c>
      <c r="N421">
        <v>1007</v>
      </c>
      <c r="O421" t="s">
        <v>643</v>
      </c>
      <c r="P421" t="s">
        <v>643</v>
      </c>
      <c r="Q421">
        <v>1</v>
      </c>
      <c r="X421">
        <v>0.15</v>
      </c>
      <c r="Y421">
        <v>2.44</v>
      </c>
      <c r="Z421">
        <v>0</v>
      </c>
      <c r="AA421">
        <v>0</v>
      </c>
      <c r="AB421">
        <v>0</v>
      </c>
      <c r="AC421">
        <v>0</v>
      </c>
      <c r="AD421">
        <v>1</v>
      </c>
      <c r="AE421">
        <v>0</v>
      </c>
      <c r="AF421" t="s">
        <v>3</v>
      </c>
      <c r="AG421">
        <v>0.15</v>
      </c>
      <c r="AH421">
        <v>2</v>
      </c>
      <c r="AI421">
        <v>76148775</v>
      </c>
      <c r="AJ421">
        <v>419</v>
      </c>
      <c r="AK421">
        <v>0</v>
      </c>
      <c r="AL421">
        <v>0</v>
      </c>
      <c r="AM421">
        <v>0</v>
      </c>
      <c r="AN421">
        <v>0</v>
      </c>
      <c r="AO421">
        <v>0</v>
      </c>
      <c r="AP421">
        <v>0</v>
      </c>
      <c r="AQ421">
        <v>0</v>
      </c>
      <c r="AR421">
        <v>0</v>
      </c>
    </row>
    <row r="422" spans="1:44" x14ac:dyDescent="0.2">
      <c r="A422">
        <f>ROW(Source!A237)</f>
        <v>237</v>
      </c>
      <c r="B422">
        <v>76148780</v>
      </c>
      <c r="C422">
        <v>76148772</v>
      </c>
      <c r="D422">
        <v>42092598</v>
      </c>
      <c r="E422">
        <v>1</v>
      </c>
      <c r="F422">
        <v>1</v>
      </c>
      <c r="G422">
        <v>1</v>
      </c>
      <c r="H422">
        <v>1</v>
      </c>
      <c r="I422" t="s">
        <v>626</v>
      </c>
      <c r="J422" t="s">
        <v>3</v>
      </c>
      <c r="K422" t="s">
        <v>627</v>
      </c>
      <c r="L422">
        <v>1369</v>
      </c>
      <c r="N422">
        <v>1013</v>
      </c>
      <c r="O422" t="s">
        <v>623</v>
      </c>
      <c r="P422" t="s">
        <v>623</v>
      </c>
      <c r="Q422">
        <v>1</v>
      </c>
      <c r="X422">
        <v>2.2999999999999998</v>
      </c>
      <c r="Y422">
        <v>0</v>
      </c>
      <c r="Z422">
        <v>0</v>
      </c>
      <c r="AA422">
        <v>0</v>
      </c>
      <c r="AB422">
        <v>8.17</v>
      </c>
      <c r="AC422">
        <v>0</v>
      </c>
      <c r="AD422">
        <v>1</v>
      </c>
      <c r="AE422">
        <v>1</v>
      </c>
      <c r="AF422" t="s">
        <v>24</v>
      </c>
      <c r="AG422">
        <v>2.6449999999999996</v>
      </c>
      <c r="AH422">
        <v>2</v>
      </c>
      <c r="AI422">
        <v>76148776</v>
      </c>
      <c r="AJ422">
        <v>420</v>
      </c>
      <c r="AK422">
        <v>0</v>
      </c>
      <c r="AL422">
        <v>0</v>
      </c>
      <c r="AM422">
        <v>0</v>
      </c>
      <c r="AN422">
        <v>0</v>
      </c>
      <c r="AO422">
        <v>0</v>
      </c>
      <c r="AP422">
        <v>0</v>
      </c>
      <c r="AQ422">
        <v>0</v>
      </c>
      <c r="AR422">
        <v>0</v>
      </c>
    </row>
    <row r="423" spans="1:44" x14ac:dyDescent="0.2">
      <c r="A423">
        <f>ROW(Source!A237)</f>
        <v>237</v>
      </c>
      <c r="B423">
        <v>76148781</v>
      </c>
      <c r="C423">
        <v>76148772</v>
      </c>
      <c r="D423">
        <v>121548</v>
      </c>
      <c r="E423">
        <v>1</v>
      </c>
      <c r="F423">
        <v>1</v>
      </c>
      <c r="G423">
        <v>1</v>
      </c>
      <c r="H423">
        <v>1</v>
      </c>
      <c r="I423" t="s">
        <v>30</v>
      </c>
      <c r="J423" t="s">
        <v>3</v>
      </c>
      <c r="K423" t="s">
        <v>628</v>
      </c>
      <c r="L423">
        <v>608254</v>
      </c>
      <c r="N423">
        <v>1013</v>
      </c>
      <c r="O423" t="s">
        <v>629</v>
      </c>
      <c r="P423" t="s">
        <v>629</v>
      </c>
      <c r="Q423">
        <v>1</v>
      </c>
      <c r="X423">
        <v>0.28999999999999998</v>
      </c>
      <c r="Y423">
        <v>0</v>
      </c>
      <c r="Z423">
        <v>0</v>
      </c>
      <c r="AA423">
        <v>0</v>
      </c>
      <c r="AB423">
        <v>0</v>
      </c>
      <c r="AC423">
        <v>0</v>
      </c>
      <c r="AD423">
        <v>1</v>
      </c>
      <c r="AE423">
        <v>2</v>
      </c>
      <c r="AF423" t="s">
        <v>24</v>
      </c>
      <c r="AG423">
        <v>0.33349999999999996</v>
      </c>
      <c r="AH423">
        <v>2</v>
      </c>
      <c r="AI423">
        <v>76148777</v>
      </c>
      <c r="AJ423">
        <v>421</v>
      </c>
      <c r="AK423">
        <v>0</v>
      </c>
      <c r="AL423">
        <v>0</v>
      </c>
      <c r="AM423">
        <v>0</v>
      </c>
      <c r="AN423">
        <v>0</v>
      </c>
      <c r="AO423">
        <v>0</v>
      </c>
      <c r="AP423">
        <v>0</v>
      </c>
      <c r="AQ423">
        <v>0</v>
      </c>
      <c r="AR423">
        <v>0</v>
      </c>
    </row>
    <row r="424" spans="1:44" x14ac:dyDescent="0.2">
      <c r="A424">
        <f>ROW(Source!A237)</f>
        <v>237</v>
      </c>
      <c r="B424">
        <v>76148782</v>
      </c>
      <c r="C424">
        <v>76148772</v>
      </c>
      <c r="D424">
        <v>48975479</v>
      </c>
      <c r="E424">
        <v>1</v>
      </c>
      <c r="F424">
        <v>1</v>
      </c>
      <c r="G424">
        <v>1</v>
      </c>
      <c r="H424">
        <v>2</v>
      </c>
      <c r="I424" t="s">
        <v>630</v>
      </c>
      <c r="J424" t="s">
        <v>631</v>
      </c>
      <c r="K424" t="s">
        <v>632</v>
      </c>
      <c r="L424">
        <v>1368</v>
      </c>
      <c r="N424">
        <v>1011</v>
      </c>
      <c r="O424" t="s">
        <v>633</v>
      </c>
      <c r="P424" t="s">
        <v>633</v>
      </c>
      <c r="Q424">
        <v>1</v>
      </c>
      <c r="X424">
        <v>0.08</v>
      </c>
      <c r="Y424">
        <v>0</v>
      </c>
      <c r="Z424">
        <v>90.4</v>
      </c>
      <c r="AA424">
        <v>11.6</v>
      </c>
      <c r="AB424">
        <v>0</v>
      </c>
      <c r="AC424">
        <v>0</v>
      </c>
      <c r="AD424">
        <v>1</v>
      </c>
      <c r="AE424">
        <v>0</v>
      </c>
      <c r="AF424" t="s">
        <v>24</v>
      </c>
      <c r="AG424">
        <v>9.1999999999999998E-2</v>
      </c>
      <c r="AH424">
        <v>2</v>
      </c>
      <c r="AI424">
        <v>76148778</v>
      </c>
      <c r="AJ424">
        <v>422</v>
      </c>
      <c r="AK424">
        <v>0</v>
      </c>
      <c r="AL424">
        <v>0</v>
      </c>
      <c r="AM424">
        <v>0</v>
      </c>
      <c r="AN424">
        <v>0</v>
      </c>
      <c r="AO424">
        <v>0</v>
      </c>
      <c r="AP424">
        <v>0</v>
      </c>
      <c r="AQ424">
        <v>0</v>
      </c>
      <c r="AR424">
        <v>0</v>
      </c>
    </row>
    <row r="425" spans="1:44" x14ac:dyDescent="0.2">
      <c r="A425">
        <f>ROW(Source!A237)</f>
        <v>237</v>
      </c>
      <c r="B425">
        <v>76148783</v>
      </c>
      <c r="C425">
        <v>76148772</v>
      </c>
      <c r="D425">
        <v>48975561</v>
      </c>
      <c r="E425">
        <v>1</v>
      </c>
      <c r="F425">
        <v>1</v>
      </c>
      <c r="G425">
        <v>1</v>
      </c>
      <c r="H425">
        <v>2</v>
      </c>
      <c r="I425" t="s">
        <v>634</v>
      </c>
      <c r="J425" t="s">
        <v>635</v>
      </c>
      <c r="K425" t="s">
        <v>636</v>
      </c>
      <c r="L425">
        <v>1368</v>
      </c>
      <c r="N425">
        <v>1011</v>
      </c>
      <c r="O425" t="s">
        <v>633</v>
      </c>
      <c r="P425" t="s">
        <v>633</v>
      </c>
      <c r="Q425">
        <v>1</v>
      </c>
      <c r="X425">
        <v>0.21</v>
      </c>
      <c r="Y425">
        <v>0</v>
      </c>
      <c r="Z425">
        <v>90</v>
      </c>
      <c r="AA425">
        <v>10.06</v>
      </c>
      <c r="AB425">
        <v>0</v>
      </c>
      <c r="AC425">
        <v>0</v>
      </c>
      <c r="AD425">
        <v>1</v>
      </c>
      <c r="AE425">
        <v>0</v>
      </c>
      <c r="AF425" t="s">
        <v>24</v>
      </c>
      <c r="AG425">
        <v>0.24149999999999996</v>
      </c>
      <c r="AH425">
        <v>2</v>
      </c>
      <c r="AI425">
        <v>76148779</v>
      </c>
      <c r="AJ425">
        <v>423</v>
      </c>
      <c r="AK425">
        <v>0</v>
      </c>
      <c r="AL425">
        <v>0</v>
      </c>
      <c r="AM425">
        <v>0</v>
      </c>
      <c r="AN425">
        <v>0</v>
      </c>
      <c r="AO425">
        <v>0</v>
      </c>
      <c r="AP425">
        <v>0</v>
      </c>
      <c r="AQ425">
        <v>0</v>
      </c>
      <c r="AR425">
        <v>0</v>
      </c>
    </row>
    <row r="426" spans="1:44" x14ac:dyDescent="0.2">
      <c r="A426">
        <f>ROW(Source!A237)</f>
        <v>237</v>
      </c>
      <c r="B426">
        <v>76148784</v>
      </c>
      <c r="C426">
        <v>76148772</v>
      </c>
      <c r="D426">
        <v>48976906</v>
      </c>
      <c r="E426">
        <v>1</v>
      </c>
      <c r="F426">
        <v>1</v>
      </c>
      <c r="G426">
        <v>1</v>
      </c>
      <c r="H426">
        <v>2</v>
      </c>
      <c r="I426" t="s">
        <v>637</v>
      </c>
      <c r="J426" t="s">
        <v>638</v>
      </c>
      <c r="K426" t="s">
        <v>639</v>
      </c>
      <c r="L426">
        <v>1368</v>
      </c>
      <c r="N426">
        <v>1011</v>
      </c>
      <c r="O426" t="s">
        <v>633</v>
      </c>
      <c r="P426" t="s">
        <v>633</v>
      </c>
      <c r="Q426">
        <v>1</v>
      </c>
      <c r="X426">
        <v>0.42</v>
      </c>
      <c r="Y426">
        <v>0</v>
      </c>
      <c r="Z426">
        <v>0.55000000000000004</v>
      </c>
      <c r="AA426">
        <v>0</v>
      </c>
      <c r="AB426">
        <v>0</v>
      </c>
      <c r="AC426">
        <v>0</v>
      </c>
      <c r="AD426">
        <v>1</v>
      </c>
      <c r="AE426">
        <v>0</v>
      </c>
      <c r="AF426" t="s">
        <v>24</v>
      </c>
      <c r="AG426">
        <v>0.48299999999999993</v>
      </c>
      <c r="AH426">
        <v>2</v>
      </c>
      <c r="AI426">
        <v>76148773</v>
      </c>
      <c r="AJ426">
        <v>424</v>
      </c>
      <c r="AK426">
        <v>0</v>
      </c>
      <c r="AL426">
        <v>0</v>
      </c>
      <c r="AM426">
        <v>0</v>
      </c>
      <c r="AN426">
        <v>0</v>
      </c>
      <c r="AO426">
        <v>0</v>
      </c>
      <c r="AP426">
        <v>0</v>
      </c>
      <c r="AQ426">
        <v>0</v>
      </c>
      <c r="AR426">
        <v>0</v>
      </c>
    </row>
    <row r="427" spans="1:44" x14ac:dyDescent="0.2">
      <c r="A427">
        <f>ROW(Source!A237)</f>
        <v>237</v>
      </c>
      <c r="B427">
        <v>76148785</v>
      </c>
      <c r="C427">
        <v>76148772</v>
      </c>
      <c r="D427">
        <v>48945934</v>
      </c>
      <c r="E427">
        <v>1</v>
      </c>
      <c r="F427">
        <v>1</v>
      </c>
      <c r="G427">
        <v>1</v>
      </c>
      <c r="H427">
        <v>3</v>
      </c>
      <c r="I427" t="s">
        <v>640</v>
      </c>
      <c r="J427" t="s">
        <v>641</v>
      </c>
      <c r="K427" t="s">
        <v>642</v>
      </c>
      <c r="L427">
        <v>1339</v>
      </c>
      <c r="N427">
        <v>1007</v>
      </c>
      <c r="O427" t="s">
        <v>643</v>
      </c>
      <c r="P427" t="s">
        <v>643</v>
      </c>
      <c r="Q427">
        <v>1</v>
      </c>
      <c r="X427">
        <v>1.2</v>
      </c>
      <c r="Y427">
        <v>59.99</v>
      </c>
      <c r="Z427">
        <v>0</v>
      </c>
      <c r="AA427">
        <v>0</v>
      </c>
      <c r="AB427">
        <v>0</v>
      </c>
      <c r="AC427">
        <v>0</v>
      </c>
      <c r="AD427">
        <v>1</v>
      </c>
      <c r="AE427">
        <v>0</v>
      </c>
      <c r="AF427" t="s">
        <v>3</v>
      </c>
      <c r="AG427">
        <v>1.2</v>
      </c>
      <c r="AH427">
        <v>2</v>
      </c>
      <c r="AI427">
        <v>76148774</v>
      </c>
      <c r="AJ427">
        <v>425</v>
      </c>
      <c r="AK427">
        <v>0</v>
      </c>
      <c r="AL427">
        <v>0</v>
      </c>
      <c r="AM427">
        <v>0</v>
      </c>
      <c r="AN427">
        <v>0</v>
      </c>
      <c r="AO427">
        <v>0</v>
      </c>
      <c r="AP427">
        <v>0</v>
      </c>
      <c r="AQ427">
        <v>0</v>
      </c>
      <c r="AR427">
        <v>0</v>
      </c>
    </row>
    <row r="428" spans="1:44" x14ac:dyDescent="0.2">
      <c r="A428">
        <f>ROW(Source!A237)</f>
        <v>237</v>
      </c>
      <c r="B428">
        <v>76148786</v>
      </c>
      <c r="C428">
        <v>76148772</v>
      </c>
      <c r="D428">
        <v>48946351</v>
      </c>
      <c r="E428">
        <v>1</v>
      </c>
      <c r="F428">
        <v>1</v>
      </c>
      <c r="G428">
        <v>1</v>
      </c>
      <c r="H428">
        <v>3</v>
      </c>
      <c r="I428" t="s">
        <v>644</v>
      </c>
      <c r="J428" t="s">
        <v>645</v>
      </c>
      <c r="K428" t="s">
        <v>646</v>
      </c>
      <c r="L428">
        <v>1339</v>
      </c>
      <c r="N428">
        <v>1007</v>
      </c>
      <c r="O428" t="s">
        <v>643</v>
      </c>
      <c r="P428" t="s">
        <v>643</v>
      </c>
      <c r="Q428">
        <v>1</v>
      </c>
      <c r="X428">
        <v>0.15</v>
      </c>
      <c r="Y428">
        <v>2.44</v>
      </c>
      <c r="Z428">
        <v>0</v>
      </c>
      <c r="AA428">
        <v>0</v>
      </c>
      <c r="AB428">
        <v>0</v>
      </c>
      <c r="AC428">
        <v>0</v>
      </c>
      <c r="AD428">
        <v>1</v>
      </c>
      <c r="AE428">
        <v>0</v>
      </c>
      <c r="AF428" t="s">
        <v>3</v>
      </c>
      <c r="AG428">
        <v>0.15</v>
      </c>
      <c r="AH428">
        <v>2</v>
      </c>
      <c r="AI428">
        <v>76148775</v>
      </c>
      <c r="AJ428">
        <v>426</v>
      </c>
      <c r="AK428">
        <v>0</v>
      </c>
      <c r="AL428">
        <v>0</v>
      </c>
      <c r="AM428">
        <v>0</v>
      </c>
      <c r="AN428">
        <v>0</v>
      </c>
      <c r="AO428">
        <v>0</v>
      </c>
      <c r="AP428">
        <v>0</v>
      </c>
      <c r="AQ428">
        <v>0</v>
      </c>
      <c r="AR428">
        <v>0</v>
      </c>
    </row>
    <row r="429" spans="1:44" x14ac:dyDescent="0.2">
      <c r="A429">
        <f>ROW(Source!A238)</f>
        <v>238</v>
      </c>
      <c r="B429">
        <v>76148793</v>
      </c>
      <c r="C429">
        <v>76148787</v>
      </c>
      <c r="D429">
        <v>42092619</v>
      </c>
      <c r="E429">
        <v>1</v>
      </c>
      <c r="F429">
        <v>1</v>
      </c>
      <c r="G429">
        <v>1</v>
      </c>
      <c r="H429">
        <v>1</v>
      </c>
      <c r="I429" t="s">
        <v>770</v>
      </c>
      <c r="J429" t="s">
        <v>3</v>
      </c>
      <c r="K429" t="s">
        <v>771</v>
      </c>
      <c r="L429">
        <v>1369</v>
      </c>
      <c r="N429">
        <v>1013</v>
      </c>
      <c r="O429" t="s">
        <v>623</v>
      </c>
      <c r="P429" t="s">
        <v>623</v>
      </c>
      <c r="Q429">
        <v>1</v>
      </c>
      <c r="X429">
        <v>104.46</v>
      </c>
      <c r="Y429">
        <v>0</v>
      </c>
      <c r="Z429">
        <v>0</v>
      </c>
      <c r="AA429">
        <v>0</v>
      </c>
      <c r="AB429">
        <v>8.4600000000000009</v>
      </c>
      <c r="AC429">
        <v>0</v>
      </c>
      <c r="AD429">
        <v>1</v>
      </c>
      <c r="AE429">
        <v>1</v>
      </c>
      <c r="AF429" t="s">
        <v>24</v>
      </c>
      <c r="AG429">
        <v>120.12899999999998</v>
      </c>
      <c r="AH429">
        <v>2</v>
      </c>
      <c r="AI429">
        <v>76148788</v>
      </c>
      <c r="AJ429">
        <v>427</v>
      </c>
      <c r="AK429">
        <v>0</v>
      </c>
      <c r="AL429">
        <v>0</v>
      </c>
      <c r="AM429">
        <v>0</v>
      </c>
      <c r="AN429">
        <v>0</v>
      </c>
      <c r="AO429">
        <v>0</v>
      </c>
      <c r="AP429">
        <v>0</v>
      </c>
      <c r="AQ429">
        <v>0</v>
      </c>
      <c r="AR429">
        <v>0</v>
      </c>
    </row>
    <row r="430" spans="1:44" x14ac:dyDescent="0.2">
      <c r="A430">
        <f>ROW(Source!A238)</f>
        <v>238</v>
      </c>
      <c r="B430">
        <v>76148794</v>
      </c>
      <c r="C430">
        <v>76148787</v>
      </c>
      <c r="D430">
        <v>121548</v>
      </c>
      <c r="E430">
        <v>1</v>
      </c>
      <c r="F430">
        <v>1</v>
      </c>
      <c r="G430">
        <v>1</v>
      </c>
      <c r="H430">
        <v>1</v>
      </c>
      <c r="I430" t="s">
        <v>30</v>
      </c>
      <c r="J430" t="s">
        <v>3</v>
      </c>
      <c r="K430" t="s">
        <v>628</v>
      </c>
      <c r="L430">
        <v>608254</v>
      </c>
      <c r="N430">
        <v>1013</v>
      </c>
      <c r="O430" t="s">
        <v>629</v>
      </c>
      <c r="P430" t="s">
        <v>629</v>
      </c>
      <c r="Q430">
        <v>1</v>
      </c>
      <c r="X430">
        <v>28.54</v>
      </c>
      <c r="Y430">
        <v>0</v>
      </c>
      <c r="Z430">
        <v>0</v>
      </c>
      <c r="AA430">
        <v>0</v>
      </c>
      <c r="AB430">
        <v>0</v>
      </c>
      <c r="AC430">
        <v>0</v>
      </c>
      <c r="AD430">
        <v>1</v>
      </c>
      <c r="AE430">
        <v>2</v>
      </c>
      <c r="AF430" t="s">
        <v>24</v>
      </c>
      <c r="AG430">
        <v>32.820999999999998</v>
      </c>
      <c r="AH430">
        <v>2</v>
      </c>
      <c r="AI430">
        <v>76148789</v>
      </c>
      <c r="AJ430">
        <v>428</v>
      </c>
      <c r="AK430">
        <v>0</v>
      </c>
      <c r="AL430">
        <v>0</v>
      </c>
      <c r="AM430">
        <v>0</v>
      </c>
      <c r="AN430">
        <v>0</v>
      </c>
      <c r="AO430">
        <v>0</v>
      </c>
      <c r="AP430">
        <v>0</v>
      </c>
      <c r="AQ430">
        <v>0</v>
      </c>
      <c r="AR430">
        <v>0</v>
      </c>
    </row>
    <row r="431" spans="1:44" x14ac:dyDescent="0.2">
      <c r="A431">
        <f>ROW(Source!A238)</f>
        <v>238</v>
      </c>
      <c r="B431">
        <v>76148795</v>
      </c>
      <c r="C431">
        <v>76148787</v>
      </c>
      <c r="D431">
        <v>48975728</v>
      </c>
      <c r="E431">
        <v>1</v>
      </c>
      <c r="F431">
        <v>1</v>
      </c>
      <c r="G431">
        <v>1</v>
      </c>
      <c r="H431">
        <v>2</v>
      </c>
      <c r="I431" t="s">
        <v>772</v>
      </c>
      <c r="J431" t="s">
        <v>773</v>
      </c>
      <c r="K431" t="s">
        <v>774</v>
      </c>
      <c r="L431">
        <v>1368</v>
      </c>
      <c r="N431">
        <v>1011</v>
      </c>
      <c r="O431" t="s">
        <v>633</v>
      </c>
      <c r="P431" t="s">
        <v>633</v>
      </c>
      <c r="Q431">
        <v>1</v>
      </c>
      <c r="X431">
        <v>28.54</v>
      </c>
      <c r="Y431">
        <v>0</v>
      </c>
      <c r="Z431">
        <v>100.1</v>
      </c>
      <c r="AA431">
        <v>13.5</v>
      </c>
      <c r="AB431">
        <v>0</v>
      </c>
      <c r="AC431">
        <v>0</v>
      </c>
      <c r="AD431">
        <v>1</v>
      </c>
      <c r="AE431">
        <v>0</v>
      </c>
      <c r="AF431" t="s">
        <v>24</v>
      </c>
      <c r="AG431">
        <v>32.820999999999998</v>
      </c>
      <c r="AH431">
        <v>2</v>
      </c>
      <c r="AI431">
        <v>76148790</v>
      </c>
      <c r="AJ431">
        <v>429</v>
      </c>
      <c r="AK431">
        <v>0</v>
      </c>
      <c r="AL431">
        <v>0</v>
      </c>
      <c r="AM431">
        <v>0</v>
      </c>
      <c r="AN431">
        <v>0</v>
      </c>
      <c r="AO431">
        <v>0</v>
      </c>
      <c r="AP431">
        <v>0</v>
      </c>
      <c r="AQ431">
        <v>0</v>
      </c>
      <c r="AR431">
        <v>0</v>
      </c>
    </row>
    <row r="432" spans="1:44" x14ac:dyDescent="0.2">
      <c r="A432">
        <f>ROW(Source!A238)</f>
        <v>238</v>
      </c>
      <c r="B432">
        <v>76148796</v>
      </c>
      <c r="C432">
        <v>76148787</v>
      </c>
      <c r="D432">
        <v>48900465</v>
      </c>
      <c r="E432">
        <v>1</v>
      </c>
      <c r="F432">
        <v>1</v>
      </c>
      <c r="G432">
        <v>1</v>
      </c>
      <c r="H432">
        <v>3</v>
      </c>
      <c r="I432" t="s">
        <v>775</v>
      </c>
      <c r="J432" t="s">
        <v>776</v>
      </c>
      <c r="K432" t="s">
        <v>777</v>
      </c>
      <c r="L432">
        <v>1348</v>
      </c>
      <c r="N432">
        <v>1009</v>
      </c>
      <c r="O432" t="s">
        <v>362</v>
      </c>
      <c r="P432" t="s">
        <v>362</v>
      </c>
      <c r="Q432">
        <v>1000</v>
      </c>
      <c r="X432">
        <v>8.0000000000000004E-4</v>
      </c>
      <c r="Y432">
        <v>4770</v>
      </c>
      <c r="Z432">
        <v>0</v>
      </c>
      <c r="AA432">
        <v>0</v>
      </c>
      <c r="AB432">
        <v>0</v>
      </c>
      <c r="AC432">
        <v>0</v>
      </c>
      <c r="AD432">
        <v>1</v>
      </c>
      <c r="AE432">
        <v>0</v>
      </c>
      <c r="AF432" t="s">
        <v>3</v>
      </c>
      <c r="AG432">
        <v>8.0000000000000004E-4</v>
      </c>
      <c r="AH432">
        <v>2</v>
      </c>
      <c r="AI432">
        <v>76148791</v>
      </c>
      <c r="AJ432">
        <v>430</v>
      </c>
      <c r="AK432">
        <v>0</v>
      </c>
      <c r="AL432">
        <v>0</v>
      </c>
      <c r="AM432">
        <v>0</v>
      </c>
      <c r="AN432">
        <v>0</v>
      </c>
      <c r="AO432">
        <v>0</v>
      </c>
      <c r="AP432">
        <v>0</v>
      </c>
      <c r="AQ432">
        <v>0</v>
      </c>
      <c r="AR432">
        <v>0</v>
      </c>
    </row>
    <row r="433" spans="1:44" x14ac:dyDescent="0.2">
      <c r="A433">
        <f>ROW(Source!A238)</f>
        <v>238</v>
      </c>
      <c r="B433">
        <v>76148797</v>
      </c>
      <c r="C433">
        <v>76148787</v>
      </c>
      <c r="D433">
        <v>48908322</v>
      </c>
      <c r="E433">
        <v>1</v>
      </c>
      <c r="F433">
        <v>1</v>
      </c>
      <c r="G433">
        <v>1</v>
      </c>
      <c r="H433">
        <v>3</v>
      </c>
      <c r="I433" t="s">
        <v>778</v>
      </c>
      <c r="J433" t="s">
        <v>779</v>
      </c>
      <c r="K433" t="s">
        <v>780</v>
      </c>
      <c r="L433">
        <v>1339</v>
      </c>
      <c r="N433">
        <v>1007</v>
      </c>
      <c r="O433" t="s">
        <v>643</v>
      </c>
      <c r="P433" t="s">
        <v>643</v>
      </c>
      <c r="Q433">
        <v>1</v>
      </c>
      <c r="X433">
        <v>0.08</v>
      </c>
      <c r="Y433">
        <v>802.46</v>
      </c>
      <c r="Z433">
        <v>0</v>
      </c>
      <c r="AA433">
        <v>0</v>
      </c>
      <c r="AB433">
        <v>0</v>
      </c>
      <c r="AC433">
        <v>0</v>
      </c>
      <c r="AD433">
        <v>1</v>
      </c>
      <c r="AE433">
        <v>0</v>
      </c>
      <c r="AF433" t="s">
        <v>3</v>
      </c>
      <c r="AG433">
        <v>0.08</v>
      </c>
      <c r="AH433">
        <v>2</v>
      </c>
      <c r="AI433">
        <v>76148792</v>
      </c>
      <c r="AJ433">
        <v>431</v>
      </c>
      <c r="AK433">
        <v>0</v>
      </c>
      <c r="AL433">
        <v>0</v>
      </c>
      <c r="AM433">
        <v>0</v>
      </c>
      <c r="AN433">
        <v>0</v>
      </c>
      <c r="AO433">
        <v>0</v>
      </c>
      <c r="AP433">
        <v>0</v>
      </c>
      <c r="AQ433">
        <v>0</v>
      </c>
      <c r="AR433">
        <v>0</v>
      </c>
    </row>
    <row r="434" spans="1:44" x14ac:dyDescent="0.2">
      <c r="A434">
        <f>ROW(Source!A238)</f>
        <v>238</v>
      </c>
      <c r="B434">
        <v>76148798</v>
      </c>
      <c r="C434">
        <v>76148787</v>
      </c>
      <c r="D434">
        <v>48959161</v>
      </c>
      <c r="E434">
        <v>1</v>
      </c>
      <c r="F434">
        <v>1</v>
      </c>
      <c r="G434">
        <v>1</v>
      </c>
      <c r="H434">
        <v>3</v>
      </c>
      <c r="I434" t="s">
        <v>1017</v>
      </c>
      <c r="J434" t="s">
        <v>1018</v>
      </c>
      <c r="K434" t="s">
        <v>1019</v>
      </c>
      <c r="L434">
        <v>1301</v>
      </c>
      <c r="N434">
        <v>1003</v>
      </c>
      <c r="O434" t="s">
        <v>57</v>
      </c>
      <c r="P434" t="s">
        <v>57</v>
      </c>
      <c r="Q434">
        <v>1</v>
      </c>
      <c r="X434">
        <v>1000</v>
      </c>
      <c r="Y434">
        <v>0</v>
      </c>
      <c r="Z434">
        <v>0</v>
      </c>
      <c r="AA434">
        <v>0</v>
      </c>
      <c r="AB434">
        <v>0</v>
      </c>
      <c r="AC434">
        <v>0</v>
      </c>
      <c r="AD434">
        <v>0</v>
      </c>
      <c r="AE434">
        <v>0</v>
      </c>
      <c r="AF434" t="s">
        <v>3</v>
      </c>
      <c r="AG434">
        <v>1000</v>
      </c>
      <c r="AH434">
        <v>3</v>
      </c>
      <c r="AI434">
        <v>-1</v>
      </c>
      <c r="AJ434" t="s">
        <v>3</v>
      </c>
      <c r="AK434">
        <v>0</v>
      </c>
      <c r="AL434">
        <v>0</v>
      </c>
      <c r="AM434">
        <v>0</v>
      </c>
      <c r="AN434">
        <v>0</v>
      </c>
      <c r="AO434">
        <v>0</v>
      </c>
      <c r="AP434">
        <v>0</v>
      </c>
      <c r="AQ434">
        <v>0</v>
      </c>
      <c r="AR434">
        <v>0</v>
      </c>
    </row>
    <row r="435" spans="1:44" x14ac:dyDescent="0.2">
      <c r="A435">
        <f>ROW(Source!A239)</f>
        <v>239</v>
      </c>
      <c r="B435">
        <v>76148793</v>
      </c>
      <c r="C435">
        <v>76148787</v>
      </c>
      <c r="D435">
        <v>42092619</v>
      </c>
      <c r="E435">
        <v>1</v>
      </c>
      <c r="F435">
        <v>1</v>
      </c>
      <c r="G435">
        <v>1</v>
      </c>
      <c r="H435">
        <v>1</v>
      </c>
      <c r="I435" t="s">
        <v>770</v>
      </c>
      <c r="J435" t="s">
        <v>3</v>
      </c>
      <c r="K435" t="s">
        <v>771</v>
      </c>
      <c r="L435">
        <v>1369</v>
      </c>
      <c r="N435">
        <v>1013</v>
      </c>
      <c r="O435" t="s">
        <v>623</v>
      </c>
      <c r="P435" t="s">
        <v>623</v>
      </c>
      <c r="Q435">
        <v>1</v>
      </c>
      <c r="X435">
        <v>104.46</v>
      </c>
      <c r="Y435">
        <v>0</v>
      </c>
      <c r="Z435">
        <v>0</v>
      </c>
      <c r="AA435">
        <v>0</v>
      </c>
      <c r="AB435">
        <v>8.4600000000000009</v>
      </c>
      <c r="AC435">
        <v>0</v>
      </c>
      <c r="AD435">
        <v>1</v>
      </c>
      <c r="AE435">
        <v>1</v>
      </c>
      <c r="AF435" t="s">
        <v>24</v>
      </c>
      <c r="AG435">
        <v>120.12899999999998</v>
      </c>
      <c r="AH435">
        <v>2</v>
      </c>
      <c r="AI435">
        <v>76148788</v>
      </c>
      <c r="AJ435">
        <v>432</v>
      </c>
      <c r="AK435">
        <v>0</v>
      </c>
      <c r="AL435">
        <v>0</v>
      </c>
      <c r="AM435">
        <v>0</v>
      </c>
      <c r="AN435">
        <v>0</v>
      </c>
      <c r="AO435">
        <v>0</v>
      </c>
      <c r="AP435">
        <v>0</v>
      </c>
      <c r="AQ435">
        <v>0</v>
      </c>
      <c r="AR435">
        <v>0</v>
      </c>
    </row>
    <row r="436" spans="1:44" x14ac:dyDescent="0.2">
      <c r="A436">
        <f>ROW(Source!A239)</f>
        <v>239</v>
      </c>
      <c r="B436">
        <v>76148794</v>
      </c>
      <c r="C436">
        <v>76148787</v>
      </c>
      <c r="D436">
        <v>121548</v>
      </c>
      <c r="E436">
        <v>1</v>
      </c>
      <c r="F436">
        <v>1</v>
      </c>
      <c r="G436">
        <v>1</v>
      </c>
      <c r="H436">
        <v>1</v>
      </c>
      <c r="I436" t="s">
        <v>30</v>
      </c>
      <c r="J436" t="s">
        <v>3</v>
      </c>
      <c r="K436" t="s">
        <v>628</v>
      </c>
      <c r="L436">
        <v>608254</v>
      </c>
      <c r="N436">
        <v>1013</v>
      </c>
      <c r="O436" t="s">
        <v>629</v>
      </c>
      <c r="P436" t="s">
        <v>629</v>
      </c>
      <c r="Q436">
        <v>1</v>
      </c>
      <c r="X436">
        <v>28.54</v>
      </c>
      <c r="Y436">
        <v>0</v>
      </c>
      <c r="Z436">
        <v>0</v>
      </c>
      <c r="AA436">
        <v>0</v>
      </c>
      <c r="AB436">
        <v>0</v>
      </c>
      <c r="AC436">
        <v>0</v>
      </c>
      <c r="AD436">
        <v>1</v>
      </c>
      <c r="AE436">
        <v>2</v>
      </c>
      <c r="AF436" t="s">
        <v>24</v>
      </c>
      <c r="AG436">
        <v>32.820999999999998</v>
      </c>
      <c r="AH436">
        <v>2</v>
      </c>
      <c r="AI436">
        <v>76148789</v>
      </c>
      <c r="AJ436">
        <v>433</v>
      </c>
      <c r="AK436">
        <v>0</v>
      </c>
      <c r="AL436">
        <v>0</v>
      </c>
      <c r="AM436">
        <v>0</v>
      </c>
      <c r="AN436">
        <v>0</v>
      </c>
      <c r="AO436">
        <v>0</v>
      </c>
      <c r="AP436">
        <v>0</v>
      </c>
      <c r="AQ436">
        <v>0</v>
      </c>
      <c r="AR436">
        <v>0</v>
      </c>
    </row>
    <row r="437" spans="1:44" x14ac:dyDescent="0.2">
      <c r="A437">
        <f>ROW(Source!A239)</f>
        <v>239</v>
      </c>
      <c r="B437">
        <v>76148795</v>
      </c>
      <c r="C437">
        <v>76148787</v>
      </c>
      <c r="D437">
        <v>48975728</v>
      </c>
      <c r="E437">
        <v>1</v>
      </c>
      <c r="F437">
        <v>1</v>
      </c>
      <c r="G437">
        <v>1</v>
      </c>
      <c r="H437">
        <v>2</v>
      </c>
      <c r="I437" t="s">
        <v>772</v>
      </c>
      <c r="J437" t="s">
        <v>773</v>
      </c>
      <c r="K437" t="s">
        <v>774</v>
      </c>
      <c r="L437">
        <v>1368</v>
      </c>
      <c r="N437">
        <v>1011</v>
      </c>
      <c r="O437" t="s">
        <v>633</v>
      </c>
      <c r="P437" t="s">
        <v>633</v>
      </c>
      <c r="Q437">
        <v>1</v>
      </c>
      <c r="X437">
        <v>28.54</v>
      </c>
      <c r="Y437">
        <v>0</v>
      </c>
      <c r="Z437">
        <v>100.1</v>
      </c>
      <c r="AA437">
        <v>13.5</v>
      </c>
      <c r="AB437">
        <v>0</v>
      </c>
      <c r="AC437">
        <v>0</v>
      </c>
      <c r="AD437">
        <v>1</v>
      </c>
      <c r="AE437">
        <v>0</v>
      </c>
      <c r="AF437" t="s">
        <v>24</v>
      </c>
      <c r="AG437">
        <v>32.820999999999998</v>
      </c>
      <c r="AH437">
        <v>2</v>
      </c>
      <c r="AI437">
        <v>76148790</v>
      </c>
      <c r="AJ437">
        <v>434</v>
      </c>
      <c r="AK437">
        <v>0</v>
      </c>
      <c r="AL437">
        <v>0</v>
      </c>
      <c r="AM437">
        <v>0</v>
      </c>
      <c r="AN437">
        <v>0</v>
      </c>
      <c r="AO437">
        <v>0</v>
      </c>
      <c r="AP437">
        <v>0</v>
      </c>
      <c r="AQ437">
        <v>0</v>
      </c>
      <c r="AR437">
        <v>0</v>
      </c>
    </row>
    <row r="438" spans="1:44" x14ac:dyDescent="0.2">
      <c r="A438">
        <f>ROW(Source!A239)</f>
        <v>239</v>
      </c>
      <c r="B438">
        <v>76148796</v>
      </c>
      <c r="C438">
        <v>76148787</v>
      </c>
      <c r="D438">
        <v>48900465</v>
      </c>
      <c r="E438">
        <v>1</v>
      </c>
      <c r="F438">
        <v>1</v>
      </c>
      <c r="G438">
        <v>1</v>
      </c>
      <c r="H438">
        <v>3</v>
      </c>
      <c r="I438" t="s">
        <v>775</v>
      </c>
      <c r="J438" t="s">
        <v>776</v>
      </c>
      <c r="K438" t="s">
        <v>777</v>
      </c>
      <c r="L438">
        <v>1348</v>
      </c>
      <c r="N438">
        <v>1009</v>
      </c>
      <c r="O438" t="s">
        <v>362</v>
      </c>
      <c r="P438" t="s">
        <v>362</v>
      </c>
      <c r="Q438">
        <v>1000</v>
      </c>
      <c r="X438">
        <v>8.0000000000000004E-4</v>
      </c>
      <c r="Y438">
        <v>4770</v>
      </c>
      <c r="Z438">
        <v>0</v>
      </c>
      <c r="AA438">
        <v>0</v>
      </c>
      <c r="AB438">
        <v>0</v>
      </c>
      <c r="AC438">
        <v>0</v>
      </c>
      <c r="AD438">
        <v>1</v>
      </c>
      <c r="AE438">
        <v>0</v>
      </c>
      <c r="AF438" t="s">
        <v>3</v>
      </c>
      <c r="AG438">
        <v>8.0000000000000004E-4</v>
      </c>
      <c r="AH438">
        <v>2</v>
      </c>
      <c r="AI438">
        <v>76148791</v>
      </c>
      <c r="AJ438">
        <v>435</v>
      </c>
      <c r="AK438">
        <v>0</v>
      </c>
      <c r="AL438">
        <v>0</v>
      </c>
      <c r="AM438">
        <v>0</v>
      </c>
      <c r="AN438">
        <v>0</v>
      </c>
      <c r="AO438">
        <v>0</v>
      </c>
      <c r="AP438">
        <v>0</v>
      </c>
      <c r="AQ438">
        <v>0</v>
      </c>
      <c r="AR438">
        <v>0</v>
      </c>
    </row>
    <row r="439" spans="1:44" x14ac:dyDescent="0.2">
      <c r="A439">
        <f>ROW(Source!A239)</f>
        <v>239</v>
      </c>
      <c r="B439">
        <v>76148797</v>
      </c>
      <c r="C439">
        <v>76148787</v>
      </c>
      <c r="D439">
        <v>48908322</v>
      </c>
      <c r="E439">
        <v>1</v>
      </c>
      <c r="F439">
        <v>1</v>
      </c>
      <c r="G439">
        <v>1</v>
      </c>
      <c r="H439">
        <v>3</v>
      </c>
      <c r="I439" t="s">
        <v>778</v>
      </c>
      <c r="J439" t="s">
        <v>779</v>
      </c>
      <c r="K439" t="s">
        <v>780</v>
      </c>
      <c r="L439">
        <v>1339</v>
      </c>
      <c r="N439">
        <v>1007</v>
      </c>
      <c r="O439" t="s">
        <v>643</v>
      </c>
      <c r="P439" t="s">
        <v>643</v>
      </c>
      <c r="Q439">
        <v>1</v>
      </c>
      <c r="X439">
        <v>0.08</v>
      </c>
      <c r="Y439">
        <v>802.46</v>
      </c>
      <c r="Z439">
        <v>0</v>
      </c>
      <c r="AA439">
        <v>0</v>
      </c>
      <c r="AB439">
        <v>0</v>
      </c>
      <c r="AC439">
        <v>0</v>
      </c>
      <c r="AD439">
        <v>1</v>
      </c>
      <c r="AE439">
        <v>0</v>
      </c>
      <c r="AF439" t="s">
        <v>3</v>
      </c>
      <c r="AG439">
        <v>0.08</v>
      </c>
      <c r="AH439">
        <v>2</v>
      </c>
      <c r="AI439">
        <v>76148792</v>
      </c>
      <c r="AJ439">
        <v>436</v>
      </c>
      <c r="AK439">
        <v>0</v>
      </c>
      <c r="AL439">
        <v>0</v>
      </c>
      <c r="AM439">
        <v>0</v>
      </c>
      <c r="AN439">
        <v>0</v>
      </c>
      <c r="AO439">
        <v>0</v>
      </c>
      <c r="AP439">
        <v>0</v>
      </c>
      <c r="AQ439">
        <v>0</v>
      </c>
      <c r="AR439">
        <v>0</v>
      </c>
    </row>
    <row r="440" spans="1:44" x14ac:dyDescent="0.2">
      <c r="A440">
        <f>ROW(Source!A239)</f>
        <v>239</v>
      </c>
      <c r="B440">
        <v>76148798</v>
      </c>
      <c r="C440">
        <v>76148787</v>
      </c>
      <c r="D440">
        <v>48959161</v>
      </c>
      <c r="E440">
        <v>1</v>
      </c>
      <c r="F440">
        <v>1</v>
      </c>
      <c r="G440">
        <v>1</v>
      </c>
      <c r="H440">
        <v>3</v>
      </c>
      <c r="I440" t="s">
        <v>1017</v>
      </c>
      <c r="J440" t="s">
        <v>1018</v>
      </c>
      <c r="K440" t="s">
        <v>1019</v>
      </c>
      <c r="L440">
        <v>1301</v>
      </c>
      <c r="N440">
        <v>1003</v>
      </c>
      <c r="O440" t="s">
        <v>57</v>
      </c>
      <c r="P440" t="s">
        <v>57</v>
      </c>
      <c r="Q440">
        <v>1</v>
      </c>
      <c r="X440">
        <v>1000</v>
      </c>
      <c r="Y440">
        <v>0</v>
      </c>
      <c r="Z440">
        <v>0</v>
      </c>
      <c r="AA440">
        <v>0</v>
      </c>
      <c r="AB440">
        <v>0</v>
      </c>
      <c r="AC440">
        <v>0</v>
      </c>
      <c r="AD440">
        <v>0</v>
      </c>
      <c r="AE440">
        <v>0</v>
      </c>
      <c r="AF440" t="s">
        <v>3</v>
      </c>
      <c r="AG440">
        <v>1000</v>
      </c>
      <c r="AH440">
        <v>3</v>
      </c>
      <c r="AI440">
        <v>-1</v>
      </c>
      <c r="AJ440" t="s">
        <v>3</v>
      </c>
      <c r="AK440">
        <v>0</v>
      </c>
      <c r="AL440">
        <v>0</v>
      </c>
      <c r="AM440">
        <v>0</v>
      </c>
      <c r="AN440">
        <v>0</v>
      </c>
      <c r="AO440">
        <v>0</v>
      </c>
      <c r="AP440">
        <v>0</v>
      </c>
      <c r="AQ440">
        <v>0</v>
      </c>
      <c r="AR440">
        <v>0</v>
      </c>
    </row>
    <row r="441" spans="1:44" x14ac:dyDescent="0.2">
      <c r="A441">
        <f>ROW(Source!A242)</f>
        <v>242</v>
      </c>
      <c r="B441">
        <v>76148811</v>
      </c>
      <c r="C441">
        <v>76148800</v>
      </c>
      <c r="D441">
        <v>42326370</v>
      </c>
      <c r="E441">
        <v>1</v>
      </c>
      <c r="F441">
        <v>1</v>
      </c>
      <c r="G441">
        <v>1</v>
      </c>
      <c r="H441">
        <v>1</v>
      </c>
      <c r="I441" t="s">
        <v>662</v>
      </c>
      <c r="J441" t="s">
        <v>3</v>
      </c>
      <c r="K441" t="s">
        <v>663</v>
      </c>
      <c r="L441">
        <v>1369</v>
      </c>
      <c r="N441">
        <v>1013</v>
      </c>
      <c r="O441" t="s">
        <v>623</v>
      </c>
      <c r="P441" t="s">
        <v>623</v>
      </c>
      <c r="Q441">
        <v>1</v>
      </c>
      <c r="X441">
        <v>9.92</v>
      </c>
      <c r="Y441">
        <v>0</v>
      </c>
      <c r="Z441">
        <v>0</v>
      </c>
      <c r="AA441">
        <v>0</v>
      </c>
      <c r="AB441">
        <v>9.6199999999999992</v>
      </c>
      <c r="AC441">
        <v>0</v>
      </c>
      <c r="AD441">
        <v>1</v>
      </c>
      <c r="AE441">
        <v>1</v>
      </c>
      <c r="AF441" t="s">
        <v>24</v>
      </c>
      <c r="AG441">
        <v>11.407999999999999</v>
      </c>
      <c r="AH441">
        <v>2</v>
      </c>
      <c r="AI441">
        <v>76148801</v>
      </c>
      <c r="AJ441">
        <v>437</v>
      </c>
      <c r="AK441">
        <v>0</v>
      </c>
      <c r="AL441">
        <v>0</v>
      </c>
      <c r="AM441">
        <v>0</v>
      </c>
      <c r="AN441">
        <v>0</v>
      </c>
      <c r="AO441">
        <v>0</v>
      </c>
      <c r="AP441">
        <v>0</v>
      </c>
      <c r="AQ441">
        <v>0</v>
      </c>
      <c r="AR441">
        <v>0</v>
      </c>
    </row>
    <row r="442" spans="1:44" x14ac:dyDescent="0.2">
      <c r="A442">
        <f>ROW(Source!A242)</f>
        <v>242</v>
      </c>
      <c r="B442">
        <v>76148812</v>
      </c>
      <c r="C442">
        <v>76148800</v>
      </c>
      <c r="D442">
        <v>121548</v>
      </c>
      <c r="E442">
        <v>1</v>
      </c>
      <c r="F442">
        <v>1</v>
      </c>
      <c r="G442">
        <v>1</v>
      </c>
      <c r="H442">
        <v>1</v>
      </c>
      <c r="I442" t="s">
        <v>30</v>
      </c>
      <c r="J442" t="s">
        <v>3</v>
      </c>
      <c r="K442" t="s">
        <v>628</v>
      </c>
      <c r="L442">
        <v>608254</v>
      </c>
      <c r="N442">
        <v>1013</v>
      </c>
      <c r="O442" t="s">
        <v>629</v>
      </c>
      <c r="P442" t="s">
        <v>629</v>
      </c>
      <c r="Q442">
        <v>1</v>
      </c>
      <c r="X442">
        <v>0.2</v>
      </c>
      <c r="Y442">
        <v>0</v>
      </c>
      <c r="Z442">
        <v>0</v>
      </c>
      <c r="AA442">
        <v>0</v>
      </c>
      <c r="AB442">
        <v>0</v>
      </c>
      <c r="AC442">
        <v>0</v>
      </c>
      <c r="AD442">
        <v>1</v>
      </c>
      <c r="AE442">
        <v>2</v>
      </c>
      <c r="AF442" t="s">
        <v>24</v>
      </c>
      <c r="AG442">
        <v>0.22999999999999998</v>
      </c>
      <c r="AH442">
        <v>2</v>
      </c>
      <c r="AI442">
        <v>76148802</v>
      </c>
      <c r="AJ442">
        <v>438</v>
      </c>
      <c r="AK442">
        <v>0</v>
      </c>
      <c r="AL442">
        <v>0</v>
      </c>
      <c r="AM442">
        <v>0</v>
      </c>
      <c r="AN442">
        <v>0</v>
      </c>
      <c r="AO442">
        <v>0</v>
      </c>
      <c r="AP442">
        <v>0</v>
      </c>
      <c r="AQ442">
        <v>0</v>
      </c>
      <c r="AR442">
        <v>0</v>
      </c>
    </row>
    <row r="443" spans="1:44" x14ac:dyDescent="0.2">
      <c r="A443">
        <f>ROW(Source!A242)</f>
        <v>242</v>
      </c>
      <c r="B443">
        <v>76148813</v>
      </c>
      <c r="C443">
        <v>76148800</v>
      </c>
      <c r="D443">
        <v>48975304</v>
      </c>
      <c r="E443">
        <v>1</v>
      </c>
      <c r="F443">
        <v>1</v>
      </c>
      <c r="G443">
        <v>1</v>
      </c>
      <c r="H443">
        <v>2</v>
      </c>
      <c r="I443" t="s">
        <v>664</v>
      </c>
      <c r="J443" t="s">
        <v>665</v>
      </c>
      <c r="K443" t="s">
        <v>666</v>
      </c>
      <c r="L443">
        <v>1368</v>
      </c>
      <c r="N443">
        <v>1011</v>
      </c>
      <c r="O443" t="s">
        <v>633</v>
      </c>
      <c r="P443" t="s">
        <v>633</v>
      </c>
      <c r="Q443">
        <v>1</v>
      </c>
      <c r="X443">
        <v>0.2</v>
      </c>
      <c r="Y443">
        <v>0</v>
      </c>
      <c r="Z443">
        <v>134.65</v>
      </c>
      <c r="AA443">
        <v>13.5</v>
      </c>
      <c r="AB443">
        <v>0</v>
      </c>
      <c r="AC443">
        <v>0</v>
      </c>
      <c r="AD443">
        <v>1</v>
      </c>
      <c r="AE443">
        <v>0</v>
      </c>
      <c r="AF443" t="s">
        <v>24</v>
      </c>
      <c r="AG443">
        <v>0.22999999999999998</v>
      </c>
      <c r="AH443">
        <v>2</v>
      </c>
      <c r="AI443">
        <v>76148803</v>
      </c>
      <c r="AJ443">
        <v>439</v>
      </c>
      <c r="AK443">
        <v>0</v>
      </c>
      <c r="AL443">
        <v>0</v>
      </c>
      <c r="AM443">
        <v>0</v>
      </c>
      <c r="AN443">
        <v>0</v>
      </c>
      <c r="AO443">
        <v>0</v>
      </c>
      <c r="AP443">
        <v>0</v>
      </c>
      <c r="AQ443">
        <v>0</v>
      </c>
      <c r="AR443">
        <v>0</v>
      </c>
    </row>
    <row r="444" spans="1:44" x14ac:dyDescent="0.2">
      <c r="A444">
        <f>ROW(Source!A242)</f>
        <v>242</v>
      </c>
      <c r="B444">
        <v>76148814</v>
      </c>
      <c r="C444">
        <v>76148800</v>
      </c>
      <c r="D444">
        <v>48975402</v>
      </c>
      <c r="E444">
        <v>1</v>
      </c>
      <c r="F444">
        <v>1</v>
      </c>
      <c r="G444">
        <v>1</v>
      </c>
      <c r="H444">
        <v>2</v>
      </c>
      <c r="I444" t="s">
        <v>667</v>
      </c>
      <c r="J444" t="s">
        <v>668</v>
      </c>
      <c r="K444" t="s">
        <v>669</v>
      </c>
      <c r="L444">
        <v>1368</v>
      </c>
      <c r="N444">
        <v>1011</v>
      </c>
      <c r="O444" t="s">
        <v>633</v>
      </c>
      <c r="P444" t="s">
        <v>633</v>
      </c>
      <c r="Q444">
        <v>1</v>
      </c>
      <c r="X444">
        <v>2.4</v>
      </c>
      <c r="Y444">
        <v>0</v>
      </c>
      <c r="Z444">
        <v>0.9</v>
      </c>
      <c r="AA444">
        <v>0</v>
      </c>
      <c r="AB444">
        <v>0</v>
      </c>
      <c r="AC444">
        <v>0</v>
      </c>
      <c r="AD444">
        <v>1</v>
      </c>
      <c r="AE444">
        <v>0</v>
      </c>
      <c r="AF444" t="s">
        <v>24</v>
      </c>
      <c r="AG444">
        <v>2.76</v>
      </c>
      <c r="AH444">
        <v>2</v>
      </c>
      <c r="AI444">
        <v>76148804</v>
      </c>
      <c r="AJ444">
        <v>440</v>
      </c>
      <c r="AK444">
        <v>0</v>
      </c>
      <c r="AL444">
        <v>0</v>
      </c>
      <c r="AM444">
        <v>0</v>
      </c>
      <c r="AN444">
        <v>0</v>
      </c>
      <c r="AO444">
        <v>0</v>
      </c>
      <c r="AP444">
        <v>0</v>
      </c>
      <c r="AQ444">
        <v>0</v>
      </c>
      <c r="AR444">
        <v>0</v>
      </c>
    </row>
    <row r="445" spans="1:44" x14ac:dyDescent="0.2">
      <c r="A445">
        <f>ROW(Source!A242)</f>
        <v>242</v>
      </c>
      <c r="B445">
        <v>76148815</v>
      </c>
      <c r="C445">
        <v>76148800</v>
      </c>
      <c r="D445">
        <v>48975416</v>
      </c>
      <c r="E445">
        <v>1</v>
      </c>
      <c r="F445">
        <v>1</v>
      </c>
      <c r="G445">
        <v>1</v>
      </c>
      <c r="H445">
        <v>2</v>
      </c>
      <c r="I445" t="s">
        <v>781</v>
      </c>
      <c r="J445" t="s">
        <v>782</v>
      </c>
      <c r="K445" t="s">
        <v>783</v>
      </c>
      <c r="L445">
        <v>1368</v>
      </c>
      <c r="N445">
        <v>1011</v>
      </c>
      <c r="O445" t="s">
        <v>633</v>
      </c>
      <c r="P445" t="s">
        <v>633</v>
      </c>
      <c r="Q445">
        <v>1</v>
      </c>
      <c r="X445">
        <v>2.4</v>
      </c>
      <c r="Y445">
        <v>0</v>
      </c>
      <c r="Z445">
        <v>3.28</v>
      </c>
      <c r="AA445">
        <v>0</v>
      </c>
      <c r="AB445">
        <v>0</v>
      </c>
      <c r="AC445">
        <v>0</v>
      </c>
      <c r="AD445">
        <v>1</v>
      </c>
      <c r="AE445">
        <v>0</v>
      </c>
      <c r="AF445" t="s">
        <v>24</v>
      </c>
      <c r="AG445">
        <v>2.76</v>
      </c>
      <c r="AH445">
        <v>2</v>
      </c>
      <c r="AI445">
        <v>76148805</v>
      </c>
      <c r="AJ445">
        <v>441</v>
      </c>
      <c r="AK445">
        <v>0</v>
      </c>
      <c r="AL445">
        <v>0</v>
      </c>
      <c r="AM445">
        <v>0</v>
      </c>
      <c r="AN445">
        <v>0</v>
      </c>
      <c r="AO445">
        <v>0</v>
      </c>
      <c r="AP445">
        <v>0</v>
      </c>
      <c r="AQ445">
        <v>0</v>
      </c>
      <c r="AR445">
        <v>0</v>
      </c>
    </row>
    <row r="446" spans="1:44" x14ac:dyDescent="0.2">
      <c r="A446">
        <f>ROW(Source!A242)</f>
        <v>242</v>
      </c>
      <c r="B446">
        <v>76148816</v>
      </c>
      <c r="C446">
        <v>76148800</v>
      </c>
      <c r="D446">
        <v>48977174</v>
      </c>
      <c r="E446">
        <v>1</v>
      </c>
      <c r="F446">
        <v>1</v>
      </c>
      <c r="G446">
        <v>1</v>
      </c>
      <c r="H446">
        <v>2</v>
      </c>
      <c r="I446" t="s">
        <v>676</v>
      </c>
      <c r="J446" t="s">
        <v>677</v>
      </c>
      <c r="K446" t="s">
        <v>678</v>
      </c>
      <c r="L446">
        <v>1368</v>
      </c>
      <c r="N446">
        <v>1011</v>
      </c>
      <c r="O446" t="s">
        <v>633</v>
      </c>
      <c r="P446" t="s">
        <v>633</v>
      </c>
      <c r="Q446">
        <v>1</v>
      </c>
      <c r="X446">
        <v>0.2</v>
      </c>
      <c r="Y446">
        <v>0</v>
      </c>
      <c r="Z446">
        <v>87.17</v>
      </c>
      <c r="AA446">
        <v>11.6</v>
      </c>
      <c r="AB446">
        <v>0</v>
      </c>
      <c r="AC446">
        <v>0</v>
      </c>
      <c r="AD446">
        <v>1</v>
      </c>
      <c r="AE446">
        <v>0</v>
      </c>
      <c r="AF446" t="s">
        <v>24</v>
      </c>
      <c r="AG446">
        <v>0.22999999999999998</v>
      </c>
      <c r="AH446">
        <v>2</v>
      </c>
      <c r="AI446">
        <v>76148806</v>
      </c>
      <c r="AJ446">
        <v>442</v>
      </c>
      <c r="AK446">
        <v>0</v>
      </c>
      <c r="AL446">
        <v>0</v>
      </c>
      <c r="AM446">
        <v>0</v>
      </c>
      <c r="AN446">
        <v>0</v>
      </c>
      <c r="AO446">
        <v>0</v>
      </c>
      <c r="AP446">
        <v>0</v>
      </c>
      <c r="AQ446">
        <v>0</v>
      </c>
      <c r="AR446">
        <v>0</v>
      </c>
    </row>
    <row r="447" spans="1:44" x14ac:dyDescent="0.2">
      <c r="A447">
        <f>ROW(Source!A242)</f>
        <v>242</v>
      </c>
      <c r="B447">
        <v>76148817</v>
      </c>
      <c r="C447">
        <v>76148800</v>
      </c>
      <c r="D447">
        <v>48903634</v>
      </c>
      <c r="E447">
        <v>1</v>
      </c>
      <c r="F447">
        <v>1</v>
      </c>
      <c r="G447">
        <v>1</v>
      </c>
      <c r="H447">
        <v>3</v>
      </c>
      <c r="I447" t="s">
        <v>679</v>
      </c>
      <c r="J447" t="s">
        <v>680</v>
      </c>
      <c r="K447" t="s">
        <v>681</v>
      </c>
      <c r="L447">
        <v>1308</v>
      </c>
      <c r="N447">
        <v>1003</v>
      </c>
      <c r="O447" t="s">
        <v>345</v>
      </c>
      <c r="P447" t="s">
        <v>345</v>
      </c>
      <c r="Q447">
        <v>100</v>
      </c>
      <c r="X447">
        <v>9.5999999999999992E-3</v>
      </c>
      <c r="Y447">
        <v>120</v>
      </c>
      <c r="Z447">
        <v>0</v>
      </c>
      <c r="AA447">
        <v>0</v>
      </c>
      <c r="AB447">
        <v>0</v>
      </c>
      <c r="AC447">
        <v>0</v>
      </c>
      <c r="AD447">
        <v>1</v>
      </c>
      <c r="AE447">
        <v>0</v>
      </c>
      <c r="AF447" t="s">
        <v>3</v>
      </c>
      <c r="AG447">
        <v>9.5999999999999992E-3</v>
      </c>
      <c r="AH447">
        <v>2</v>
      </c>
      <c r="AI447">
        <v>76148807</v>
      </c>
      <c r="AJ447">
        <v>443</v>
      </c>
      <c r="AK447">
        <v>0</v>
      </c>
      <c r="AL447">
        <v>0</v>
      </c>
      <c r="AM447">
        <v>0</v>
      </c>
      <c r="AN447">
        <v>0</v>
      </c>
      <c r="AO447">
        <v>0</v>
      </c>
      <c r="AP447">
        <v>0</v>
      </c>
      <c r="AQ447">
        <v>0</v>
      </c>
      <c r="AR447">
        <v>0</v>
      </c>
    </row>
    <row r="448" spans="1:44" x14ac:dyDescent="0.2">
      <c r="A448">
        <f>ROW(Source!A242)</f>
        <v>242</v>
      </c>
      <c r="B448">
        <v>76148818</v>
      </c>
      <c r="C448">
        <v>76148800</v>
      </c>
      <c r="D448">
        <v>48915251</v>
      </c>
      <c r="E448">
        <v>1</v>
      </c>
      <c r="F448">
        <v>1</v>
      </c>
      <c r="G448">
        <v>1</v>
      </c>
      <c r="H448">
        <v>3</v>
      </c>
      <c r="I448" t="s">
        <v>682</v>
      </c>
      <c r="J448" t="s">
        <v>683</v>
      </c>
      <c r="K448" t="s">
        <v>684</v>
      </c>
      <c r="L448">
        <v>1348</v>
      </c>
      <c r="N448">
        <v>1009</v>
      </c>
      <c r="O448" t="s">
        <v>362</v>
      </c>
      <c r="P448" t="s">
        <v>362</v>
      </c>
      <c r="Q448">
        <v>1000</v>
      </c>
      <c r="X448">
        <v>6.0000000000000002E-5</v>
      </c>
      <c r="Y448">
        <v>7826.9</v>
      </c>
      <c r="Z448">
        <v>0</v>
      </c>
      <c r="AA448">
        <v>0</v>
      </c>
      <c r="AB448">
        <v>0</v>
      </c>
      <c r="AC448">
        <v>0</v>
      </c>
      <c r="AD448">
        <v>1</v>
      </c>
      <c r="AE448">
        <v>0</v>
      </c>
      <c r="AF448" t="s">
        <v>3</v>
      </c>
      <c r="AG448">
        <v>6.0000000000000002E-5</v>
      </c>
      <c r="AH448">
        <v>2</v>
      </c>
      <c r="AI448">
        <v>76148808</v>
      </c>
      <c r="AJ448">
        <v>444</v>
      </c>
      <c r="AK448">
        <v>0</v>
      </c>
      <c r="AL448">
        <v>0</v>
      </c>
      <c r="AM448">
        <v>0</v>
      </c>
      <c r="AN448">
        <v>0</v>
      </c>
      <c r="AO448">
        <v>0</v>
      </c>
      <c r="AP448">
        <v>0</v>
      </c>
      <c r="AQ448">
        <v>0</v>
      </c>
      <c r="AR448">
        <v>0</v>
      </c>
    </row>
    <row r="449" spans="1:44" x14ac:dyDescent="0.2">
      <c r="A449">
        <f>ROW(Source!A242)</f>
        <v>242</v>
      </c>
      <c r="B449">
        <v>76148819</v>
      </c>
      <c r="C449">
        <v>76148800</v>
      </c>
      <c r="D449">
        <v>48958748</v>
      </c>
      <c r="E449">
        <v>1</v>
      </c>
      <c r="F449">
        <v>1</v>
      </c>
      <c r="G449">
        <v>1</v>
      </c>
      <c r="H449">
        <v>3</v>
      </c>
      <c r="I449" t="s">
        <v>685</v>
      </c>
      <c r="J449" t="s">
        <v>686</v>
      </c>
      <c r="K449" t="s">
        <v>687</v>
      </c>
      <c r="L449">
        <v>1346</v>
      </c>
      <c r="N449">
        <v>1009</v>
      </c>
      <c r="O449" t="s">
        <v>414</v>
      </c>
      <c r="P449" t="s">
        <v>414</v>
      </c>
      <c r="Q449">
        <v>1</v>
      </c>
      <c r="X449">
        <v>0.5</v>
      </c>
      <c r="Y449">
        <v>68.05</v>
      </c>
      <c r="Z449">
        <v>0</v>
      </c>
      <c r="AA449">
        <v>0</v>
      </c>
      <c r="AB449">
        <v>0</v>
      </c>
      <c r="AC449">
        <v>0</v>
      </c>
      <c r="AD449">
        <v>1</v>
      </c>
      <c r="AE449">
        <v>0</v>
      </c>
      <c r="AF449" t="s">
        <v>3</v>
      </c>
      <c r="AG449">
        <v>0.5</v>
      </c>
      <c r="AH449">
        <v>2</v>
      </c>
      <c r="AI449">
        <v>76148809</v>
      </c>
      <c r="AJ449">
        <v>445</v>
      </c>
      <c r="AK449">
        <v>0</v>
      </c>
      <c r="AL449">
        <v>0</v>
      </c>
      <c r="AM449">
        <v>0</v>
      </c>
      <c r="AN449">
        <v>0</v>
      </c>
      <c r="AO449">
        <v>0</v>
      </c>
      <c r="AP449">
        <v>0</v>
      </c>
      <c r="AQ449">
        <v>0</v>
      </c>
      <c r="AR449">
        <v>0</v>
      </c>
    </row>
    <row r="450" spans="1:44" x14ac:dyDescent="0.2">
      <c r="A450">
        <f>ROW(Source!A242)</f>
        <v>242</v>
      </c>
      <c r="B450">
        <v>76148820</v>
      </c>
      <c r="C450">
        <v>76148800</v>
      </c>
      <c r="D450">
        <v>48974791</v>
      </c>
      <c r="E450">
        <v>1</v>
      </c>
      <c r="F450">
        <v>1</v>
      </c>
      <c r="G450">
        <v>1</v>
      </c>
      <c r="H450">
        <v>3</v>
      </c>
      <c r="I450" t="s">
        <v>658</v>
      </c>
      <c r="J450" t="s">
        <v>659</v>
      </c>
      <c r="K450" t="s">
        <v>660</v>
      </c>
      <c r="L450">
        <v>1374</v>
      </c>
      <c r="N450">
        <v>1013</v>
      </c>
      <c r="O450" t="s">
        <v>661</v>
      </c>
      <c r="P450" t="s">
        <v>661</v>
      </c>
      <c r="Q450">
        <v>1</v>
      </c>
      <c r="X450">
        <v>1.91</v>
      </c>
      <c r="Y450">
        <v>1</v>
      </c>
      <c r="Z450">
        <v>0</v>
      </c>
      <c r="AA450">
        <v>0</v>
      </c>
      <c r="AB450">
        <v>0</v>
      </c>
      <c r="AC450">
        <v>0</v>
      </c>
      <c r="AD450">
        <v>1</v>
      </c>
      <c r="AE450">
        <v>0</v>
      </c>
      <c r="AF450" t="s">
        <v>3</v>
      </c>
      <c r="AG450">
        <v>1.91</v>
      </c>
      <c r="AH450">
        <v>2</v>
      </c>
      <c r="AI450">
        <v>76148810</v>
      </c>
      <c r="AJ450">
        <v>446</v>
      </c>
      <c r="AK450">
        <v>0</v>
      </c>
      <c r="AL450">
        <v>0</v>
      </c>
      <c r="AM450">
        <v>0</v>
      </c>
      <c r="AN450">
        <v>0</v>
      </c>
      <c r="AO450">
        <v>0</v>
      </c>
      <c r="AP450">
        <v>0</v>
      </c>
      <c r="AQ450">
        <v>0</v>
      </c>
      <c r="AR450">
        <v>0</v>
      </c>
    </row>
    <row r="451" spans="1:44" x14ac:dyDescent="0.2">
      <c r="A451">
        <f>ROW(Source!A243)</f>
        <v>243</v>
      </c>
      <c r="B451">
        <v>76148811</v>
      </c>
      <c r="C451">
        <v>76148800</v>
      </c>
      <c r="D451">
        <v>42326370</v>
      </c>
      <c r="E451">
        <v>1</v>
      </c>
      <c r="F451">
        <v>1</v>
      </c>
      <c r="G451">
        <v>1</v>
      </c>
      <c r="H451">
        <v>1</v>
      </c>
      <c r="I451" t="s">
        <v>662</v>
      </c>
      <c r="J451" t="s">
        <v>3</v>
      </c>
      <c r="K451" t="s">
        <v>663</v>
      </c>
      <c r="L451">
        <v>1369</v>
      </c>
      <c r="N451">
        <v>1013</v>
      </c>
      <c r="O451" t="s">
        <v>623</v>
      </c>
      <c r="P451" t="s">
        <v>623</v>
      </c>
      <c r="Q451">
        <v>1</v>
      </c>
      <c r="X451">
        <v>9.92</v>
      </c>
      <c r="Y451">
        <v>0</v>
      </c>
      <c r="Z451">
        <v>0</v>
      </c>
      <c r="AA451">
        <v>0</v>
      </c>
      <c r="AB451">
        <v>9.6199999999999992</v>
      </c>
      <c r="AC451">
        <v>0</v>
      </c>
      <c r="AD451">
        <v>1</v>
      </c>
      <c r="AE451">
        <v>1</v>
      </c>
      <c r="AF451" t="s">
        <v>24</v>
      </c>
      <c r="AG451">
        <v>11.407999999999999</v>
      </c>
      <c r="AH451">
        <v>2</v>
      </c>
      <c r="AI451">
        <v>76148801</v>
      </c>
      <c r="AJ451">
        <v>447</v>
      </c>
      <c r="AK451">
        <v>0</v>
      </c>
      <c r="AL451">
        <v>0</v>
      </c>
      <c r="AM451">
        <v>0</v>
      </c>
      <c r="AN451">
        <v>0</v>
      </c>
      <c r="AO451">
        <v>0</v>
      </c>
      <c r="AP451">
        <v>0</v>
      </c>
      <c r="AQ451">
        <v>0</v>
      </c>
      <c r="AR451">
        <v>0</v>
      </c>
    </row>
    <row r="452" spans="1:44" x14ac:dyDescent="0.2">
      <c r="A452">
        <f>ROW(Source!A243)</f>
        <v>243</v>
      </c>
      <c r="B452">
        <v>76148812</v>
      </c>
      <c r="C452">
        <v>76148800</v>
      </c>
      <c r="D452">
        <v>121548</v>
      </c>
      <c r="E452">
        <v>1</v>
      </c>
      <c r="F452">
        <v>1</v>
      </c>
      <c r="G452">
        <v>1</v>
      </c>
      <c r="H452">
        <v>1</v>
      </c>
      <c r="I452" t="s">
        <v>30</v>
      </c>
      <c r="J452" t="s">
        <v>3</v>
      </c>
      <c r="K452" t="s">
        <v>628</v>
      </c>
      <c r="L452">
        <v>608254</v>
      </c>
      <c r="N452">
        <v>1013</v>
      </c>
      <c r="O452" t="s">
        <v>629</v>
      </c>
      <c r="P452" t="s">
        <v>629</v>
      </c>
      <c r="Q452">
        <v>1</v>
      </c>
      <c r="X452">
        <v>0.2</v>
      </c>
      <c r="Y452">
        <v>0</v>
      </c>
      <c r="Z452">
        <v>0</v>
      </c>
      <c r="AA452">
        <v>0</v>
      </c>
      <c r="AB452">
        <v>0</v>
      </c>
      <c r="AC452">
        <v>0</v>
      </c>
      <c r="AD452">
        <v>1</v>
      </c>
      <c r="AE452">
        <v>2</v>
      </c>
      <c r="AF452" t="s">
        <v>24</v>
      </c>
      <c r="AG452">
        <v>0.22999999999999998</v>
      </c>
      <c r="AH452">
        <v>2</v>
      </c>
      <c r="AI452">
        <v>76148802</v>
      </c>
      <c r="AJ452">
        <v>448</v>
      </c>
      <c r="AK452">
        <v>0</v>
      </c>
      <c r="AL452">
        <v>0</v>
      </c>
      <c r="AM452">
        <v>0</v>
      </c>
      <c r="AN452">
        <v>0</v>
      </c>
      <c r="AO452">
        <v>0</v>
      </c>
      <c r="AP452">
        <v>0</v>
      </c>
      <c r="AQ452">
        <v>0</v>
      </c>
      <c r="AR452">
        <v>0</v>
      </c>
    </row>
    <row r="453" spans="1:44" x14ac:dyDescent="0.2">
      <c r="A453">
        <f>ROW(Source!A243)</f>
        <v>243</v>
      </c>
      <c r="B453">
        <v>76148813</v>
      </c>
      <c r="C453">
        <v>76148800</v>
      </c>
      <c r="D453">
        <v>48975304</v>
      </c>
      <c r="E453">
        <v>1</v>
      </c>
      <c r="F453">
        <v>1</v>
      </c>
      <c r="G453">
        <v>1</v>
      </c>
      <c r="H453">
        <v>2</v>
      </c>
      <c r="I453" t="s">
        <v>664</v>
      </c>
      <c r="J453" t="s">
        <v>665</v>
      </c>
      <c r="K453" t="s">
        <v>666</v>
      </c>
      <c r="L453">
        <v>1368</v>
      </c>
      <c r="N453">
        <v>1011</v>
      </c>
      <c r="O453" t="s">
        <v>633</v>
      </c>
      <c r="P453" t="s">
        <v>633</v>
      </c>
      <c r="Q453">
        <v>1</v>
      </c>
      <c r="X453">
        <v>0.2</v>
      </c>
      <c r="Y453">
        <v>0</v>
      </c>
      <c r="Z453">
        <v>134.65</v>
      </c>
      <c r="AA453">
        <v>13.5</v>
      </c>
      <c r="AB453">
        <v>0</v>
      </c>
      <c r="AC453">
        <v>0</v>
      </c>
      <c r="AD453">
        <v>1</v>
      </c>
      <c r="AE453">
        <v>0</v>
      </c>
      <c r="AF453" t="s">
        <v>24</v>
      </c>
      <c r="AG453">
        <v>0.22999999999999998</v>
      </c>
      <c r="AH453">
        <v>2</v>
      </c>
      <c r="AI453">
        <v>76148803</v>
      </c>
      <c r="AJ453">
        <v>449</v>
      </c>
      <c r="AK453">
        <v>0</v>
      </c>
      <c r="AL453">
        <v>0</v>
      </c>
      <c r="AM453">
        <v>0</v>
      </c>
      <c r="AN453">
        <v>0</v>
      </c>
      <c r="AO453">
        <v>0</v>
      </c>
      <c r="AP453">
        <v>0</v>
      </c>
      <c r="AQ453">
        <v>0</v>
      </c>
      <c r="AR453">
        <v>0</v>
      </c>
    </row>
    <row r="454" spans="1:44" x14ac:dyDescent="0.2">
      <c r="A454">
        <f>ROW(Source!A243)</f>
        <v>243</v>
      </c>
      <c r="B454">
        <v>76148814</v>
      </c>
      <c r="C454">
        <v>76148800</v>
      </c>
      <c r="D454">
        <v>48975402</v>
      </c>
      <c r="E454">
        <v>1</v>
      </c>
      <c r="F454">
        <v>1</v>
      </c>
      <c r="G454">
        <v>1</v>
      </c>
      <c r="H454">
        <v>2</v>
      </c>
      <c r="I454" t="s">
        <v>667</v>
      </c>
      <c r="J454" t="s">
        <v>668</v>
      </c>
      <c r="K454" t="s">
        <v>669</v>
      </c>
      <c r="L454">
        <v>1368</v>
      </c>
      <c r="N454">
        <v>1011</v>
      </c>
      <c r="O454" t="s">
        <v>633</v>
      </c>
      <c r="P454" t="s">
        <v>633</v>
      </c>
      <c r="Q454">
        <v>1</v>
      </c>
      <c r="X454">
        <v>2.4</v>
      </c>
      <c r="Y454">
        <v>0</v>
      </c>
      <c r="Z454">
        <v>0.9</v>
      </c>
      <c r="AA454">
        <v>0</v>
      </c>
      <c r="AB454">
        <v>0</v>
      </c>
      <c r="AC454">
        <v>0</v>
      </c>
      <c r="AD454">
        <v>1</v>
      </c>
      <c r="AE454">
        <v>0</v>
      </c>
      <c r="AF454" t="s">
        <v>24</v>
      </c>
      <c r="AG454">
        <v>2.76</v>
      </c>
      <c r="AH454">
        <v>2</v>
      </c>
      <c r="AI454">
        <v>76148804</v>
      </c>
      <c r="AJ454">
        <v>450</v>
      </c>
      <c r="AK454">
        <v>0</v>
      </c>
      <c r="AL454">
        <v>0</v>
      </c>
      <c r="AM454">
        <v>0</v>
      </c>
      <c r="AN454">
        <v>0</v>
      </c>
      <c r="AO454">
        <v>0</v>
      </c>
      <c r="AP454">
        <v>0</v>
      </c>
      <c r="AQ454">
        <v>0</v>
      </c>
      <c r="AR454">
        <v>0</v>
      </c>
    </row>
    <row r="455" spans="1:44" x14ac:dyDescent="0.2">
      <c r="A455">
        <f>ROW(Source!A243)</f>
        <v>243</v>
      </c>
      <c r="B455">
        <v>76148815</v>
      </c>
      <c r="C455">
        <v>76148800</v>
      </c>
      <c r="D455">
        <v>48975416</v>
      </c>
      <c r="E455">
        <v>1</v>
      </c>
      <c r="F455">
        <v>1</v>
      </c>
      <c r="G455">
        <v>1</v>
      </c>
      <c r="H455">
        <v>2</v>
      </c>
      <c r="I455" t="s">
        <v>781</v>
      </c>
      <c r="J455" t="s">
        <v>782</v>
      </c>
      <c r="K455" t="s">
        <v>783</v>
      </c>
      <c r="L455">
        <v>1368</v>
      </c>
      <c r="N455">
        <v>1011</v>
      </c>
      <c r="O455" t="s">
        <v>633</v>
      </c>
      <c r="P455" t="s">
        <v>633</v>
      </c>
      <c r="Q455">
        <v>1</v>
      </c>
      <c r="X455">
        <v>2.4</v>
      </c>
      <c r="Y455">
        <v>0</v>
      </c>
      <c r="Z455">
        <v>3.28</v>
      </c>
      <c r="AA455">
        <v>0</v>
      </c>
      <c r="AB455">
        <v>0</v>
      </c>
      <c r="AC455">
        <v>0</v>
      </c>
      <c r="AD455">
        <v>1</v>
      </c>
      <c r="AE455">
        <v>0</v>
      </c>
      <c r="AF455" t="s">
        <v>24</v>
      </c>
      <c r="AG455">
        <v>2.76</v>
      </c>
      <c r="AH455">
        <v>2</v>
      </c>
      <c r="AI455">
        <v>76148805</v>
      </c>
      <c r="AJ455">
        <v>451</v>
      </c>
      <c r="AK455">
        <v>0</v>
      </c>
      <c r="AL455">
        <v>0</v>
      </c>
      <c r="AM455">
        <v>0</v>
      </c>
      <c r="AN455">
        <v>0</v>
      </c>
      <c r="AO455">
        <v>0</v>
      </c>
      <c r="AP455">
        <v>0</v>
      </c>
      <c r="AQ455">
        <v>0</v>
      </c>
      <c r="AR455">
        <v>0</v>
      </c>
    </row>
    <row r="456" spans="1:44" x14ac:dyDescent="0.2">
      <c r="A456">
        <f>ROW(Source!A243)</f>
        <v>243</v>
      </c>
      <c r="B456">
        <v>76148816</v>
      </c>
      <c r="C456">
        <v>76148800</v>
      </c>
      <c r="D456">
        <v>48977174</v>
      </c>
      <c r="E456">
        <v>1</v>
      </c>
      <c r="F456">
        <v>1</v>
      </c>
      <c r="G456">
        <v>1</v>
      </c>
      <c r="H456">
        <v>2</v>
      </c>
      <c r="I456" t="s">
        <v>676</v>
      </c>
      <c r="J456" t="s">
        <v>677</v>
      </c>
      <c r="K456" t="s">
        <v>678</v>
      </c>
      <c r="L456">
        <v>1368</v>
      </c>
      <c r="N456">
        <v>1011</v>
      </c>
      <c r="O456" t="s">
        <v>633</v>
      </c>
      <c r="P456" t="s">
        <v>633</v>
      </c>
      <c r="Q456">
        <v>1</v>
      </c>
      <c r="X456">
        <v>0.2</v>
      </c>
      <c r="Y456">
        <v>0</v>
      </c>
      <c r="Z456">
        <v>87.17</v>
      </c>
      <c r="AA456">
        <v>11.6</v>
      </c>
      <c r="AB456">
        <v>0</v>
      </c>
      <c r="AC456">
        <v>0</v>
      </c>
      <c r="AD456">
        <v>1</v>
      </c>
      <c r="AE456">
        <v>0</v>
      </c>
      <c r="AF456" t="s">
        <v>24</v>
      </c>
      <c r="AG456">
        <v>0.22999999999999998</v>
      </c>
      <c r="AH456">
        <v>2</v>
      </c>
      <c r="AI456">
        <v>76148806</v>
      </c>
      <c r="AJ456">
        <v>452</v>
      </c>
      <c r="AK456">
        <v>0</v>
      </c>
      <c r="AL456">
        <v>0</v>
      </c>
      <c r="AM456">
        <v>0</v>
      </c>
      <c r="AN456">
        <v>0</v>
      </c>
      <c r="AO456">
        <v>0</v>
      </c>
      <c r="AP456">
        <v>0</v>
      </c>
      <c r="AQ456">
        <v>0</v>
      </c>
      <c r="AR456">
        <v>0</v>
      </c>
    </row>
    <row r="457" spans="1:44" x14ac:dyDescent="0.2">
      <c r="A457">
        <f>ROW(Source!A243)</f>
        <v>243</v>
      </c>
      <c r="B457">
        <v>76148817</v>
      </c>
      <c r="C457">
        <v>76148800</v>
      </c>
      <c r="D457">
        <v>48903634</v>
      </c>
      <c r="E457">
        <v>1</v>
      </c>
      <c r="F457">
        <v>1</v>
      </c>
      <c r="G457">
        <v>1</v>
      </c>
      <c r="H457">
        <v>3</v>
      </c>
      <c r="I457" t="s">
        <v>679</v>
      </c>
      <c r="J457" t="s">
        <v>680</v>
      </c>
      <c r="K457" t="s">
        <v>681</v>
      </c>
      <c r="L457">
        <v>1308</v>
      </c>
      <c r="N457">
        <v>1003</v>
      </c>
      <c r="O457" t="s">
        <v>345</v>
      </c>
      <c r="P457" t="s">
        <v>345</v>
      </c>
      <c r="Q457">
        <v>100</v>
      </c>
      <c r="X457">
        <v>9.5999999999999992E-3</v>
      </c>
      <c r="Y457">
        <v>120</v>
      </c>
      <c r="Z457">
        <v>0</v>
      </c>
      <c r="AA457">
        <v>0</v>
      </c>
      <c r="AB457">
        <v>0</v>
      </c>
      <c r="AC457">
        <v>0</v>
      </c>
      <c r="AD457">
        <v>1</v>
      </c>
      <c r="AE457">
        <v>0</v>
      </c>
      <c r="AF457" t="s">
        <v>3</v>
      </c>
      <c r="AG457">
        <v>9.5999999999999992E-3</v>
      </c>
      <c r="AH457">
        <v>2</v>
      </c>
      <c r="AI457">
        <v>76148807</v>
      </c>
      <c r="AJ457">
        <v>453</v>
      </c>
      <c r="AK457">
        <v>0</v>
      </c>
      <c r="AL457">
        <v>0</v>
      </c>
      <c r="AM457">
        <v>0</v>
      </c>
      <c r="AN457">
        <v>0</v>
      </c>
      <c r="AO457">
        <v>0</v>
      </c>
      <c r="AP457">
        <v>0</v>
      </c>
      <c r="AQ457">
        <v>0</v>
      </c>
      <c r="AR457">
        <v>0</v>
      </c>
    </row>
    <row r="458" spans="1:44" x14ac:dyDescent="0.2">
      <c r="A458">
        <f>ROW(Source!A243)</f>
        <v>243</v>
      </c>
      <c r="B458">
        <v>76148818</v>
      </c>
      <c r="C458">
        <v>76148800</v>
      </c>
      <c r="D458">
        <v>48915251</v>
      </c>
      <c r="E458">
        <v>1</v>
      </c>
      <c r="F458">
        <v>1</v>
      </c>
      <c r="G458">
        <v>1</v>
      </c>
      <c r="H458">
        <v>3</v>
      </c>
      <c r="I458" t="s">
        <v>682</v>
      </c>
      <c r="J458" t="s">
        <v>683</v>
      </c>
      <c r="K458" t="s">
        <v>684</v>
      </c>
      <c r="L458">
        <v>1348</v>
      </c>
      <c r="N458">
        <v>1009</v>
      </c>
      <c r="O458" t="s">
        <v>362</v>
      </c>
      <c r="P458" t="s">
        <v>362</v>
      </c>
      <c r="Q458">
        <v>1000</v>
      </c>
      <c r="X458">
        <v>6.0000000000000002E-5</v>
      </c>
      <c r="Y458">
        <v>7826.9</v>
      </c>
      <c r="Z458">
        <v>0</v>
      </c>
      <c r="AA458">
        <v>0</v>
      </c>
      <c r="AB458">
        <v>0</v>
      </c>
      <c r="AC458">
        <v>0</v>
      </c>
      <c r="AD458">
        <v>1</v>
      </c>
      <c r="AE458">
        <v>0</v>
      </c>
      <c r="AF458" t="s">
        <v>3</v>
      </c>
      <c r="AG458">
        <v>6.0000000000000002E-5</v>
      </c>
      <c r="AH458">
        <v>2</v>
      </c>
      <c r="AI458">
        <v>76148808</v>
      </c>
      <c r="AJ458">
        <v>454</v>
      </c>
      <c r="AK458">
        <v>0</v>
      </c>
      <c r="AL458">
        <v>0</v>
      </c>
      <c r="AM458">
        <v>0</v>
      </c>
      <c r="AN458">
        <v>0</v>
      </c>
      <c r="AO458">
        <v>0</v>
      </c>
      <c r="AP458">
        <v>0</v>
      </c>
      <c r="AQ458">
        <v>0</v>
      </c>
      <c r="AR458">
        <v>0</v>
      </c>
    </row>
    <row r="459" spans="1:44" x14ac:dyDescent="0.2">
      <c r="A459">
        <f>ROW(Source!A243)</f>
        <v>243</v>
      </c>
      <c r="B459">
        <v>76148819</v>
      </c>
      <c r="C459">
        <v>76148800</v>
      </c>
      <c r="D459">
        <v>48958748</v>
      </c>
      <c r="E459">
        <v>1</v>
      </c>
      <c r="F459">
        <v>1</v>
      </c>
      <c r="G459">
        <v>1</v>
      </c>
      <c r="H459">
        <v>3</v>
      </c>
      <c r="I459" t="s">
        <v>685</v>
      </c>
      <c r="J459" t="s">
        <v>686</v>
      </c>
      <c r="K459" t="s">
        <v>687</v>
      </c>
      <c r="L459">
        <v>1346</v>
      </c>
      <c r="N459">
        <v>1009</v>
      </c>
      <c r="O459" t="s">
        <v>414</v>
      </c>
      <c r="P459" t="s">
        <v>414</v>
      </c>
      <c r="Q459">
        <v>1</v>
      </c>
      <c r="X459">
        <v>0.5</v>
      </c>
      <c r="Y459">
        <v>68.05</v>
      </c>
      <c r="Z459">
        <v>0</v>
      </c>
      <c r="AA459">
        <v>0</v>
      </c>
      <c r="AB459">
        <v>0</v>
      </c>
      <c r="AC459">
        <v>0</v>
      </c>
      <c r="AD459">
        <v>1</v>
      </c>
      <c r="AE459">
        <v>0</v>
      </c>
      <c r="AF459" t="s">
        <v>3</v>
      </c>
      <c r="AG459">
        <v>0.5</v>
      </c>
      <c r="AH459">
        <v>2</v>
      </c>
      <c r="AI459">
        <v>76148809</v>
      </c>
      <c r="AJ459">
        <v>455</v>
      </c>
      <c r="AK459">
        <v>0</v>
      </c>
      <c r="AL459">
        <v>0</v>
      </c>
      <c r="AM459">
        <v>0</v>
      </c>
      <c r="AN459">
        <v>0</v>
      </c>
      <c r="AO459">
        <v>0</v>
      </c>
      <c r="AP459">
        <v>0</v>
      </c>
      <c r="AQ459">
        <v>0</v>
      </c>
      <c r="AR459">
        <v>0</v>
      </c>
    </row>
    <row r="460" spans="1:44" x14ac:dyDescent="0.2">
      <c r="A460">
        <f>ROW(Source!A243)</f>
        <v>243</v>
      </c>
      <c r="B460">
        <v>76148820</v>
      </c>
      <c r="C460">
        <v>76148800</v>
      </c>
      <c r="D460">
        <v>48974791</v>
      </c>
      <c r="E460">
        <v>1</v>
      </c>
      <c r="F460">
        <v>1</v>
      </c>
      <c r="G460">
        <v>1</v>
      </c>
      <c r="H460">
        <v>3</v>
      </c>
      <c r="I460" t="s">
        <v>658</v>
      </c>
      <c r="J460" t="s">
        <v>659</v>
      </c>
      <c r="K460" t="s">
        <v>660</v>
      </c>
      <c r="L460">
        <v>1374</v>
      </c>
      <c r="N460">
        <v>1013</v>
      </c>
      <c r="O460" t="s">
        <v>661</v>
      </c>
      <c r="P460" t="s">
        <v>661</v>
      </c>
      <c r="Q460">
        <v>1</v>
      </c>
      <c r="X460">
        <v>1.91</v>
      </c>
      <c r="Y460">
        <v>1</v>
      </c>
      <c r="Z460">
        <v>0</v>
      </c>
      <c r="AA460">
        <v>0</v>
      </c>
      <c r="AB460">
        <v>0</v>
      </c>
      <c r="AC460">
        <v>0</v>
      </c>
      <c r="AD460">
        <v>1</v>
      </c>
      <c r="AE460">
        <v>0</v>
      </c>
      <c r="AF460" t="s">
        <v>3</v>
      </c>
      <c r="AG460">
        <v>1.91</v>
      </c>
      <c r="AH460">
        <v>2</v>
      </c>
      <c r="AI460">
        <v>76148810</v>
      </c>
      <c r="AJ460">
        <v>456</v>
      </c>
      <c r="AK460">
        <v>0</v>
      </c>
      <c r="AL460">
        <v>0</v>
      </c>
      <c r="AM460">
        <v>0</v>
      </c>
      <c r="AN460">
        <v>0</v>
      </c>
      <c r="AO460">
        <v>0</v>
      </c>
      <c r="AP460">
        <v>0</v>
      </c>
      <c r="AQ460">
        <v>0</v>
      </c>
      <c r="AR460">
        <v>0</v>
      </c>
    </row>
    <row r="461" spans="1:44" x14ac:dyDescent="0.2">
      <c r="A461">
        <f>ROW(Source!A246)</f>
        <v>246</v>
      </c>
      <c r="B461">
        <v>76148831</v>
      </c>
      <c r="C461">
        <v>76148822</v>
      </c>
      <c r="D461">
        <v>42095955</v>
      </c>
      <c r="E461">
        <v>1</v>
      </c>
      <c r="F461">
        <v>1</v>
      </c>
      <c r="G461">
        <v>1</v>
      </c>
      <c r="H461">
        <v>1</v>
      </c>
      <c r="I461" t="s">
        <v>784</v>
      </c>
      <c r="J461" t="s">
        <v>3</v>
      </c>
      <c r="K461" t="s">
        <v>785</v>
      </c>
      <c r="L461">
        <v>1369</v>
      </c>
      <c r="N461">
        <v>1013</v>
      </c>
      <c r="O461" t="s">
        <v>623</v>
      </c>
      <c r="P461" t="s">
        <v>623</v>
      </c>
      <c r="Q461">
        <v>1</v>
      </c>
      <c r="X461">
        <v>2.89</v>
      </c>
      <c r="Y461">
        <v>0</v>
      </c>
      <c r="Z461">
        <v>0</v>
      </c>
      <c r="AA461">
        <v>0</v>
      </c>
      <c r="AB461">
        <v>8.9700000000000006</v>
      </c>
      <c r="AC461">
        <v>0</v>
      </c>
      <c r="AD461">
        <v>1</v>
      </c>
      <c r="AE461">
        <v>1</v>
      </c>
      <c r="AF461" t="s">
        <v>286</v>
      </c>
      <c r="AG461">
        <v>3.9881999999999995</v>
      </c>
      <c r="AH461">
        <v>2</v>
      </c>
      <c r="AI461">
        <v>76148823</v>
      </c>
      <c r="AJ461">
        <v>457</v>
      </c>
      <c r="AK461">
        <v>0</v>
      </c>
      <c r="AL461">
        <v>0</v>
      </c>
      <c r="AM461">
        <v>0</v>
      </c>
      <c r="AN461">
        <v>0</v>
      </c>
      <c r="AO461">
        <v>0</v>
      </c>
      <c r="AP461">
        <v>0</v>
      </c>
      <c r="AQ461">
        <v>0</v>
      </c>
      <c r="AR461">
        <v>0</v>
      </c>
    </row>
    <row r="462" spans="1:44" x14ac:dyDescent="0.2">
      <c r="A462">
        <f>ROW(Source!A246)</f>
        <v>246</v>
      </c>
      <c r="B462">
        <v>76148832</v>
      </c>
      <c r="C462">
        <v>76148822</v>
      </c>
      <c r="D462">
        <v>48975514</v>
      </c>
      <c r="E462">
        <v>1</v>
      </c>
      <c r="F462">
        <v>1</v>
      </c>
      <c r="G462">
        <v>1</v>
      </c>
      <c r="H462">
        <v>2</v>
      </c>
      <c r="I462" t="s">
        <v>786</v>
      </c>
      <c r="J462" t="s">
        <v>787</v>
      </c>
      <c r="K462" t="s">
        <v>788</v>
      </c>
      <c r="L462">
        <v>1368</v>
      </c>
      <c r="N462">
        <v>1011</v>
      </c>
      <c r="O462" t="s">
        <v>633</v>
      </c>
      <c r="P462" t="s">
        <v>633</v>
      </c>
      <c r="Q462">
        <v>1</v>
      </c>
      <c r="X462">
        <v>0.47</v>
      </c>
      <c r="Y462">
        <v>0</v>
      </c>
      <c r="Z462">
        <v>14</v>
      </c>
      <c r="AA462">
        <v>0</v>
      </c>
      <c r="AB462">
        <v>0</v>
      </c>
      <c r="AC462">
        <v>0</v>
      </c>
      <c r="AD462">
        <v>1</v>
      </c>
      <c r="AE462">
        <v>0</v>
      </c>
      <c r="AF462" t="s">
        <v>286</v>
      </c>
      <c r="AG462">
        <v>0.64859999999999984</v>
      </c>
      <c r="AH462">
        <v>2</v>
      </c>
      <c r="AI462">
        <v>76148824</v>
      </c>
      <c r="AJ462">
        <v>458</v>
      </c>
      <c r="AK462">
        <v>0</v>
      </c>
      <c r="AL462">
        <v>0</v>
      </c>
      <c r="AM462">
        <v>0</v>
      </c>
      <c r="AN462">
        <v>0</v>
      </c>
      <c r="AO462">
        <v>0</v>
      </c>
      <c r="AP462">
        <v>0</v>
      </c>
      <c r="AQ462">
        <v>0</v>
      </c>
      <c r="AR462">
        <v>0</v>
      </c>
    </row>
    <row r="463" spans="1:44" x14ac:dyDescent="0.2">
      <c r="A463">
        <f>ROW(Source!A246)</f>
        <v>246</v>
      </c>
      <c r="B463">
        <v>76148833</v>
      </c>
      <c r="C463">
        <v>76148822</v>
      </c>
      <c r="D463">
        <v>48975939</v>
      </c>
      <c r="E463">
        <v>1</v>
      </c>
      <c r="F463">
        <v>1</v>
      </c>
      <c r="G463">
        <v>1</v>
      </c>
      <c r="H463">
        <v>2</v>
      </c>
      <c r="I463" t="s">
        <v>789</v>
      </c>
      <c r="J463" t="s">
        <v>790</v>
      </c>
      <c r="K463" t="s">
        <v>791</v>
      </c>
      <c r="L463">
        <v>1368</v>
      </c>
      <c r="N463">
        <v>1011</v>
      </c>
      <c r="O463" t="s">
        <v>633</v>
      </c>
      <c r="P463" t="s">
        <v>633</v>
      </c>
      <c r="Q463">
        <v>1</v>
      </c>
      <c r="X463">
        <v>1.1499999999999999</v>
      </c>
      <c r="Y463">
        <v>0</v>
      </c>
      <c r="Z463">
        <v>30</v>
      </c>
      <c r="AA463">
        <v>0</v>
      </c>
      <c r="AB463">
        <v>0</v>
      </c>
      <c r="AC463">
        <v>0</v>
      </c>
      <c r="AD463">
        <v>1</v>
      </c>
      <c r="AE463">
        <v>0</v>
      </c>
      <c r="AF463" t="s">
        <v>286</v>
      </c>
      <c r="AG463">
        <v>1.5869999999999997</v>
      </c>
      <c r="AH463">
        <v>2</v>
      </c>
      <c r="AI463">
        <v>76148825</v>
      </c>
      <c r="AJ463">
        <v>459</v>
      </c>
      <c r="AK463">
        <v>0</v>
      </c>
      <c r="AL463">
        <v>0</v>
      </c>
      <c r="AM463">
        <v>0</v>
      </c>
      <c r="AN463">
        <v>0</v>
      </c>
      <c r="AO463">
        <v>0</v>
      </c>
      <c r="AP463">
        <v>0</v>
      </c>
      <c r="AQ463">
        <v>0</v>
      </c>
      <c r="AR463">
        <v>0</v>
      </c>
    </row>
    <row r="464" spans="1:44" x14ac:dyDescent="0.2">
      <c r="A464">
        <f>ROW(Source!A246)</f>
        <v>246</v>
      </c>
      <c r="B464">
        <v>76148834</v>
      </c>
      <c r="C464">
        <v>76148822</v>
      </c>
      <c r="D464">
        <v>48977174</v>
      </c>
      <c r="E464">
        <v>1</v>
      </c>
      <c r="F464">
        <v>1</v>
      </c>
      <c r="G464">
        <v>1</v>
      </c>
      <c r="H464">
        <v>2</v>
      </c>
      <c r="I464" t="s">
        <v>676</v>
      </c>
      <c r="J464" t="s">
        <v>677</v>
      </c>
      <c r="K464" t="s">
        <v>678</v>
      </c>
      <c r="L464">
        <v>1368</v>
      </c>
      <c r="N464">
        <v>1011</v>
      </c>
      <c r="O464" t="s">
        <v>633</v>
      </c>
      <c r="P464" t="s">
        <v>633</v>
      </c>
      <c r="Q464">
        <v>1</v>
      </c>
      <c r="X464">
        <v>0.04</v>
      </c>
      <c r="Y464">
        <v>0</v>
      </c>
      <c r="Z464">
        <v>87.17</v>
      </c>
      <c r="AA464">
        <v>11.6</v>
      </c>
      <c r="AB464">
        <v>0</v>
      </c>
      <c r="AC464">
        <v>0</v>
      </c>
      <c r="AD464">
        <v>1</v>
      </c>
      <c r="AE464">
        <v>0</v>
      </c>
      <c r="AF464" t="s">
        <v>286</v>
      </c>
      <c r="AG464">
        <v>5.5199999999999999E-2</v>
      </c>
      <c r="AH464">
        <v>2</v>
      </c>
      <c r="AI464">
        <v>76148826</v>
      </c>
      <c r="AJ464">
        <v>460</v>
      </c>
      <c r="AK464">
        <v>0</v>
      </c>
      <c r="AL464">
        <v>0</v>
      </c>
      <c r="AM464">
        <v>0</v>
      </c>
      <c r="AN464">
        <v>0</v>
      </c>
      <c r="AO464">
        <v>0</v>
      </c>
      <c r="AP464">
        <v>0</v>
      </c>
      <c r="AQ464">
        <v>0</v>
      </c>
      <c r="AR464">
        <v>0</v>
      </c>
    </row>
    <row r="465" spans="1:44" x14ac:dyDescent="0.2">
      <c r="A465">
        <f>ROW(Source!A246)</f>
        <v>246</v>
      </c>
      <c r="B465">
        <v>76148835</v>
      </c>
      <c r="C465">
        <v>76148822</v>
      </c>
      <c r="D465">
        <v>48901204</v>
      </c>
      <c r="E465">
        <v>1</v>
      </c>
      <c r="F465">
        <v>1</v>
      </c>
      <c r="G465">
        <v>1</v>
      </c>
      <c r="H465">
        <v>3</v>
      </c>
      <c r="I465" t="s">
        <v>792</v>
      </c>
      <c r="J465" t="s">
        <v>793</v>
      </c>
      <c r="K465" t="s">
        <v>794</v>
      </c>
      <c r="L465">
        <v>1348</v>
      </c>
      <c r="N465">
        <v>1009</v>
      </c>
      <c r="O465" t="s">
        <v>362</v>
      </c>
      <c r="P465" t="s">
        <v>362</v>
      </c>
      <c r="Q465">
        <v>1000</v>
      </c>
      <c r="X465">
        <v>1.2E-2</v>
      </c>
      <c r="Y465">
        <v>1383.1</v>
      </c>
      <c r="Z465">
        <v>0</v>
      </c>
      <c r="AA465">
        <v>0</v>
      </c>
      <c r="AB465">
        <v>0</v>
      </c>
      <c r="AC465">
        <v>0</v>
      </c>
      <c r="AD465">
        <v>1</v>
      </c>
      <c r="AE465">
        <v>0</v>
      </c>
      <c r="AF465" t="s">
        <v>3</v>
      </c>
      <c r="AG465">
        <v>1.2E-2</v>
      </c>
      <c r="AH465">
        <v>2</v>
      </c>
      <c r="AI465">
        <v>76148827</v>
      </c>
      <c r="AJ465">
        <v>461</v>
      </c>
      <c r="AK465">
        <v>0</v>
      </c>
      <c r="AL465">
        <v>0</v>
      </c>
      <c r="AM465">
        <v>0</v>
      </c>
      <c r="AN465">
        <v>0</v>
      </c>
      <c r="AO465">
        <v>0</v>
      </c>
      <c r="AP465">
        <v>0</v>
      </c>
      <c r="AQ465">
        <v>0</v>
      </c>
      <c r="AR465">
        <v>0</v>
      </c>
    </row>
    <row r="466" spans="1:44" x14ac:dyDescent="0.2">
      <c r="A466">
        <f>ROW(Source!A246)</f>
        <v>246</v>
      </c>
      <c r="B466">
        <v>76148836</v>
      </c>
      <c r="C466">
        <v>76148822</v>
      </c>
      <c r="D466">
        <v>48900850</v>
      </c>
      <c r="E466">
        <v>1</v>
      </c>
      <c r="F466">
        <v>1</v>
      </c>
      <c r="G466">
        <v>1</v>
      </c>
      <c r="H466">
        <v>3</v>
      </c>
      <c r="I466" t="s">
        <v>795</v>
      </c>
      <c r="J466" t="s">
        <v>796</v>
      </c>
      <c r="K466" t="s">
        <v>797</v>
      </c>
      <c r="L466">
        <v>1348</v>
      </c>
      <c r="N466">
        <v>1009</v>
      </c>
      <c r="O466" t="s">
        <v>362</v>
      </c>
      <c r="P466" t="s">
        <v>362</v>
      </c>
      <c r="Q466">
        <v>1000</v>
      </c>
      <c r="X466">
        <v>4.1999999999999997E-3</v>
      </c>
      <c r="Y466">
        <v>30030</v>
      </c>
      <c r="Z466">
        <v>0</v>
      </c>
      <c r="AA466">
        <v>0</v>
      </c>
      <c r="AB466">
        <v>0</v>
      </c>
      <c r="AC466">
        <v>0</v>
      </c>
      <c r="AD466">
        <v>1</v>
      </c>
      <c r="AE466">
        <v>0</v>
      </c>
      <c r="AF466" t="s">
        <v>3</v>
      </c>
      <c r="AG466">
        <v>4.1999999999999997E-3</v>
      </c>
      <c r="AH466">
        <v>2</v>
      </c>
      <c r="AI466">
        <v>76148828</v>
      </c>
      <c r="AJ466">
        <v>462</v>
      </c>
      <c r="AK466">
        <v>0</v>
      </c>
      <c r="AL466">
        <v>0</v>
      </c>
      <c r="AM466">
        <v>0</v>
      </c>
      <c r="AN466">
        <v>0</v>
      </c>
      <c r="AO466">
        <v>0</v>
      </c>
      <c r="AP466">
        <v>0</v>
      </c>
      <c r="AQ466">
        <v>0</v>
      </c>
      <c r="AR466">
        <v>0</v>
      </c>
    </row>
    <row r="467" spans="1:44" x14ac:dyDescent="0.2">
      <c r="A467">
        <f>ROW(Source!A246)</f>
        <v>246</v>
      </c>
      <c r="B467">
        <v>76148837</v>
      </c>
      <c r="C467">
        <v>76148822</v>
      </c>
      <c r="D467">
        <v>48905904</v>
      </c>
      <c r="E467">
        <v>1</v>
      </c>
      <c r="F467">
        <v>1</v>
      </c>
      <c r="G467">
        <v>1</v>
      </c>
      <c r="H467">
        <v>3</v>
      </c>
      <c r="I467" t="s">
        <v>1005</v>
      </c>
      <c r="J467" t="s">
        <v>1006</v>
      </c>
      <c r="K467" t="s">
        <v>1007</v>
      </c>
      <c r="L467">
        <v>1348</v>
      </c>
      <c r="N467">
        <v>1009</v>
      </c>
      <c r="O467" t="s">
        <v>362</v>
      </c>
      <c r="P467" t="s">
        <v>362</v>
      </c>
      <c r="Q467">
        <v>1000</v>
      </c>
      <c r="X467">
        <v>0</v>
      </c>
      <c r="Y467">
        <v>5989</v>
      </c>
      <c r="Z467">
        <v>0</v>
      </c>
      <c r="AA467">
        <v>0</v>
      </c>
      <c r="AB467">
        <v>0</v>
      </c>
      <c r="AC467">
        <v>1</v>
      </c>
      <c r="AD467">
        <v>0</v>
      </c>
      <c r="AE467">
        <v>0</v>
      </c>
      <c r="AF467" t="s">
        <v>3</v>
      </c>
      <c r="AG467">
        <v>0</v>
      </c>
      <c r="AH467">
        <v>3</v>
      </c>
      <c r="AI467">
        <v>-1</v>
      </c>
      <c r="AJ467" t="s">
        <v>3</v>
      </c>
      <c r="AK467">
        <v>0</v>
      </c>
      <c r="AL467">
        <v>0</v>
      </c>
      <c r="AM467">
        <v>0</v>
      </c>
      <c r="AN467">
        <v>0</v>
      </c>
      <c r="AO467">
        <v>0</v>
      </c>
      <c r="AP467">
        <v>0</v>
      </c>
      <c r="AQ467">
        <v>0</v>
      </c>
      <c r="AR467">
        <v>0</v>
      </c>
    </row>
    <row r="468" spans="1:44" x14ac:dyDescent="0.2">
      <c r="A468">
        <f>ROW(Source!A246)</f>
        <v>246</v>
      </c>
      <c r="B468">
        <v>76148838</v>
      </c>
      <c r="C468">
        <v>76148822</v>
      </c>
      <c r="D468">
        <v>48907032</v>
      </c>
      <c r="E468">
        <v>1</v>
      </c>
      <c r="F468">
        <v>1</v>
      </c>
      <c r="G468">
        <v>1</v>
      </c>
      <c r="H468">
        <v>3</v>
      </c>
      <c r="I468" t="s">
        <v>798</v>
      </c>
      <c r="J468" t="s">
        <v>799</v>
      </c>
      <c r="K468" t="s">
        <v>800</v>
      </c>
      <c r="L468">
        <v>1348</v>
      </c>
      <c r="N468">
        <v>1009</v>
      </c>
      <c r="O468" t="s">
        <v>362</v>
      </c>
      <c r="P468" t="s">
        <v>362</v>
      </c>
      <c r="Q468">
        <v>1000</v>
      </c>
      <c r="X468">
        <v>5.9999999999999995E-4</v>
      </c>
      <c r="Y468">
        <v>10315.01</v>
      </c>
      <c r="Z468">
        <v>0</v>
      </c>
      <c r="AA468">
        <v>0</v>
      </c>
      <c r="AB468">
        <v>0</v>
      </c>
      <c r="AC468">
        <v>0</v>
      </c>
      <c r="AD468">
        <v>1</v>
      </c>
      <c r="AE468">
        <v>0</v>
      </c>
      <c r="AF468" t="s">
        <v>3</v>
      </c>
      <c r="AG468">
        <v>5.9999999999999995E-4</v>
      </c>
      <c r="AH468">
        <v>2</v>
      </c>
      <c r="AI468">
        <v>76148829</v>
      </c>
      <c r="AJ468">
        <v>463</v>
      </c>
      <c r="AK468">
        <v>0</v>
      </c>
      <c r="AL468">
        <v>0</v>
      </c>
      <c r="AM468">
        <v>0</v>
      </c>
      <c r="AN468">
        <v>0</v>
      </c>
      <c r="AO468">
        <v>0</v>
      </c>
      <c r="AP468">
        <v>0</v>
      </c>
      <c r="AQ468">
        <v>0</v>
      </c>
      <c r="AR468">
        <v>0</v>
      </c>
    </row>
    <row r="469" spans="1:44" x14ac:dyDescent="0.2">
      <c r="A469">
        <f>ROW(Source!A246)</f>
        <v>246</v>
      </c>
      <c r="B469">
        <v>76148839</v>
      </c>
      <c r="C469">
        <v>76148822</v>
      </c>
      <c r="D469">
        <v>48908514</v>
      </c>
      <c r="E469">
        <v>1</v>
      </c>
      <c r="F469">
        <v>1</v>
      </c>
      <c r="G469">
        <v>1</v>
      </c>
      <c r="H469">
        <v>3</v>
      </c>
      <c r="I469" t="s">
        <v>801</v>
      </c>
      <c r="J469" t="s">
        <v>802</v>
      </c>
      <c r="K469" t="s">
        <v>803</v>
      </c>
      <c r="L469">
        <v>1339</v>
      </c>
      <c r="N469">
        <v>1007</v>
      </c>
      <c r="O469" t="s">
        <v>643</v>
      </c>
      <c r="P469" t="s">
        <v>643</v>
      </c>
      <c r="Q469">
        <v>1</v>
      </c>
      <c r="X469">
        <v>1.9000000000000001E-4</v>
      </c>
      <c r="Y469">
        <v>1100</v>
      </c>
      <c r="Z469">
        <v>0</v>
      </c>
      <c r="AA469">
        <v>0</v>
      </c>
      <c r="AB469">
        <v>0</v>
      </c>
      <c r="AC469">
        <v>0</v>
      </c>
      <c r="AD469">
        <v>1</v>
      </c>
      <c r="AE469">
        <v>0</v>
      </c>
      <c r="AF469" t="s">
        <v>3</v>
      </c>
      <c r="AG469">
        <v>1.9000000000000001E-4</v>
      </c>
      <c r="AH469">
        <v>2</v>
      </c>
      <c r="AI469">
        <v>76148830</v>
      </c>
      <c r="AJ469">
        <v>464</v>
      </c>
      <c r="AK469">
        <v>0</v>
      </c>
      <c r="AL469">
        <v>0</v>
      </c>
      <c r="AM469">
        <v>0</v>
      </c>
      <c r="AN469">
        <v>0</v>
      </c>
      <c r="AO469">
        <v>0</v>
      </c>
      <c r="AP469">
        <v>0</v>
      </c>
      <c r="AQ469">
        <v>0</v>
      </c>
      <c r="AR469">
        <v>0</v>
      </c>
    </row>
    <row r="470" spans="1:44" x14ac:dyDescent="0.2">
      <c r="A470">
        <f>ROW(Source!A247)</f>
        <v>247</v>
      </c>
      <c r="B470">
        <v>76148831</v>
      </c>
      <c r="C470">
        <v>76148822</v>
      </c>
      <c r="D470">
        <v>42095955</v>
      </c>
      <c r="E470">
        <v>1</v>
      </c>
      <c r="F470">
        <v>1</v>
      </c>
      <c r="G470">
        <v>1</v>
      </c>
      <c r="H470">
        <v>1</v>
      </c>
      <c r="I470" t="s">
        <v>784</v>
      </c>
      <c r="J470" t="s">
        <v>3</v>
      </c>
      <c r="K470" t="s">
        <v>785</v>
      </c>
      <c r="L470">
        <v>1369</v>
      </c>
      <c r="N470">
        <v>1013</v>
      </c>
      <c r="O470" t="s">
        <v>623</v>
      </c>
      <c r="P470" t="s">
        <v>623</v>
      </c>
      <c r="Q470">
        <v>1</v>
      </c>
      <c r="X470">
        <v>2.89</v>
      </c>
      <c r="Y470">
        <v>0</v>
      </c>
      <c r="Z470">
        <v>0</v>
      </c>
      <c r="AA470">
        <v>0</v>
      </c>
      <c r="AB470">
        <v>8.9700000000000006</v>
      </c>
      <c r="AC470">
        <v>0</v>
      </c>
      <c r="AD470">
        <v>1</v>
      </c>
      <c r="AE470">
        <v>1</v>
      </c>
      <c r="AF470" t="s">
        <v>286</v>
      </c>
      <c r="AG470">
        <v>3.9881999999999995</v>
      </c>
      <c r="AH470">
        <v>2</v>
      </c>
      <c r="AI470">
        <v>76148823</v>
      </c>
      <c r="AJ470">
        <v>465</v>
      </c>
      <c r="AK470">
        <v>0</v>
      </c>
      <c r="AL470">
        <v>0</v>
      </c>
      <c r="AM470">
        <v>0</v>
      </c>
      <c r="AN470">
        <v>0</v>
      </c>
      <c r="AO470">
        <v>0</v>
      </c>
      <c r="AP470">
        <v>0</v>
      </c>
      <c r="AQ470">
        <v>0</v>
      </c>
      <c r="AR470">
        <v>0</v>
      </c>
    </row>
    <row r="471" spans="1:44" x14ac:dyDescent="0.2">
      <c r="A471">
        <f>ROW(Source!A247)</f>
        <v>247</v>
      </c>
      <c r="B471">
        <v>76148832</v>
      </c>
      <c r="C471">
        <v>76148822</v>
      </c>
      <c r="D471">
        <v>48975514</v>
      </c>
      <c r="E471">
        <v>1</v>
      </c>
      <c r="F471">
        <v>1</v>
      </c>
      <c r="G471">
        <v>1</v>
      </c>
      <c r="H471">
        <v>2</v>
      </c>
      <c r="I471" t="s">
        <v>786</v>
      </c>
      <c r="J471" t="s">
        <v>787</v>
      </c>
      <c r="K471" t="s">
        <v>788</v>
      </c>
      <c r="L471">
        <v>1368</v>
      </c>
      <c r="N471">
        <v>1011</v>
      </c>
      <c r="O471" t="s">
        <v>633</v>
      </c>
      <c r="P471" t="s">
        <v>633</v>
      </c>
      <c r="Q471">
        <v>1</v>
      </c>
      <c r="X471">
        <v>0.47</v>
      </c>
      <c r="Y471">
        <v>0</v>
      </c>
      <c r="Z471">
        <v>14</v>
      </c>
      <c r="AA471">
        <v>0</v>
      </c>
      <c r="AB471">
        <v>0</v>
      </c>
      <c r="AC471">
        <v>0</v>
      </c>
      <c r="AD471">
        <v>1</v>
      </c>
      <c r="AE471">
        <v>0</v>
      </c>
      <c r="AF471" t="s">
        <v>286</v>
      </c>
      <c r="AG471">
        <v>0.64859999999999984</v>
      </c>
      <c r="AH471">
        <v>2</v>
      </c>
      <c r="AI471">
        <v>76148824</v>
      </c>
      <c r="AJ471">
        <v>466</v>
      </c>
      <c r="AK471">
        <v>0</v>
      </c>
      <c r="AL471">
        <v>0</v>
      </c>
      <c r="AM471">
        <v>0</v>
      </c>
      <c r="AN471">
        <v>0</v>
      </c>
      <c r="AO471">
        <v>0</v>
      </c>
      <c r="AP471">
        <v>0</v>
      </c>
      <c r="AQ471">
        <v>0</v>
      </c>
      <c r="AR471">
        <v>0</v>
      </c>
    </row>
    <row r="472" spans="1:44" x14ac:dyDescent="0.2">
      <c r="A472">
        <f>ROW(Source!A247)</f>
        <v>247</v>
      </c>
      <c r="B472">
        <v>76148833</v>
      </c>
      <c r="C472">
        <v>76148822</v>
      </c>
      <c r="D472">
        <v>48975939</v>
      </c>
      <c r="E472">
        <v>1</v>
      </c>
      <c r="F472">
        <v>1</v>
      </c>
      <c r="G472">
        <v>1</v>
      </c>
      <c r="H472">
        <v>2</v>
      </c>
      <c r="I472" t="s">
        <v>789</v>
      </c>
      <c r="J472" t="s">
        <v>790</v>
      </c>
      <c r="K472" t="s">
        <v>791</v>
      </c>
      <c r="L472">
        <v>1368</v>
      </c>
      <c r="N472">
        <v>1011</v>
      </c>
      <c r="O472" t="s">
        <v>633</v>
      </c>
      <c r="P472" t="s">
        <v>633</v>
      </c>
      <c r="Q472">
        <v>1</v>
      </c>
      <c r="X472">
        <v>1.1499999999999999</v>
      </c>
      <c r="Y472">
        <v>0</v>
      </c>
      <c r="Z472">
        <v>30</v>
      </c>
      <c r="AA472">
        <v>0</v>
      </c>
      <c r="AB472">
        <v>0</v>
      </c>
      <c r="AC472">
        <v>0</v>
      </c>
      <c r="AD472">
        <v>1</v>
      </c>
      <c r="AE472">
        <v>0</v>
      </c>
      <c r="AF472" t="s">
        <v>286</v>
      </c>
      <c r="AG472">
        <v>1.5869999999999997</v>
      </c>
      <c r="AH472">
        <v>2</v>
      </c>
      <c r="AI472">
        <v>76148825</v>
      </c>
      <c r="AJ472">
        <v>467</v>
      </c>
      <c r="AK472">
        <v>0</v>
      </c>
      <c r="AL472">
        <v>0</v>
      </c>
      <c r="AM472">
        <v>0</v>
      </c>
      <c r="AN472">
        <v>0</v>
      </c>
      <c r="AO472">
        <v>0</v>
      </c>
      <c r="AP472">
        <v>0</v>
      </c>
      <c r="AQ472">
        <v>0</v>
      </c>
      <c r="AR472">
        <v>0</v>
      </c>
    </row>
    <row r="473" spans="1:44" x14ac:dyDescent="0.2">
      <c r="A473">
        <f>ROW(Source!A247)</f>
        <v>247</v>
      </c>
      <c r="B473">
        <v>76148834</v>
      </c>
      <c r="C473">
        <v>76148822</v>
      </c>
      <c r="D473">
        <v>48977174</v>
      </c>
      <c r="E473">
        <v>1</v>
      </c>
      <c r="F473">
        <v>1</v>
      </c>
      <c r="G473">
        <v>1</v>
      </c>
      <c r="H473">
        <v>2</v>
      </c>
      <c r="I473" t="s">
        <v>676</v>
      </c>
      <c r="J473" t="s">
        <v>677</v>
      </c>
      <c r="K473" t="s">
        <v>678</v>
      </c>
      <c r="L473">
        <v>1368</v>
      </c>
      <c r="N473">
        <v>1011</v>
      </c>
      <c r="O473" t="s">
        <v>633</v>
      </c>
      <c r="P473" t="s">
        <v>633</v>
      </c>
      <c r="Q473">
        <v>1</v>
      </c>
      <c r="X473">
        <v>0.04</v>
      </c>
      <c r="Y473">
        <v>0</v>
      </c>
      <c r="Z473">
        <v>87.17</v>
      </c>
      <c r="AA473">
        <v>11.6</v>
      </c>
      <c r="AB473">
        <v>0</v>
      </c>
      <c r="AC473">
        <v>0</v>
      </c>
      <c r="AD473">
        <v>1</v>
      </c>
      <c r="AE473">
        <v>0</v>
      </c>
      <c r="AF473" t="s">
        <v>286</v>
      </c>
      <c r="AG473">
        <v>5.5199999999999999E-2</v>
      </c>
      <c r="AH473">
        <v>2</v>
      </c>
      <c r="AI473">
        <v>76148826</v>
      </c>
      <c r="AJ473">
        <v>468</v>
      </c>
      <c r="AK473">
        <v>0</v>
      </c>
      <c r="AL473">
        <v>0</v>
      </c>
      <c r="AM473">
        <v>0</v>
      </c>
      <c r="AN473">
        <v>0</v>
      </c>
      <c r="AO473">
        <v>0</v>
      </c>
      <c r="AP473">
        <v>0</v>
      </c>
      <c r="AQ473">
        <v>0</v>
      </c>
      <c r="AR473">
        <v>0</v>
      </c>
    </row>
    <row r="474" spans="1:44" x14ac:dyDescent="0.2">
      <c r="A474">
        <f>ROW(Source!A247)</f>
        <v>247</v>
      </c>
      <c r="B474">
        <v>76148835</v>
      </c>
      <c r="C474">
        <v>76148822</v>
      </c>
      <c r="D474">
        <v>48901204</v>
      </c>
      <c r="E474">
        <v>1</v>
      </c>
      <c r="F474">
        <v>1</v>
      </c>
      <c r="G474">
        <v>1</v>
      </c>
      <c r="H474">
        <v>3</v>
      </c>
      <c r="I474" t="s">
        <v>792</v>
      </c>
      <c r="J474" t="s">
        <v>793</v>
      </c>
      <c r="K474" t="s">
        <v>794</v>
      </c>
      <c r="L474">
        <v>1348</v>
      </c>
      <c r="N474">
        <v>1009</v>
      </c>
      <c r="O474" t="s">
        <v>362</v>
      </c>
      <c r="P474" t="s">
        <v>362</v>
      </c>
      <c r="Q474">
        <v>1000</v>
      </c>
      <c r="X474">
        <v>1.2E-2</v>
      </c>
      <c r="Y474">
        <v>1383.1</v>
      </c>
      <c r="Z474">
        <v>0</v>
      </c>
      <c r="AA474">
        <v>0</v>
      </c>
      <c r="AB474">
        <v>0</v>
      </c>
      <c r="AC474">
        <v>0</v>
      </c>
      <c r="AD474">
        <v>1</v>
      </c>
      <c r="AE474">
        <v>0</v>
      </c>
      <c r="AF474" t="s">
        <v>3</v>
      </c>
      <c r="AG474">
        <v>1.2E-2</v>
      </c>
      <c r="AH474">
        <v>2</v>
      </c>
      <c r="AI474">
        <v>76148827</v>
      </c>
      <c r="AJ474">
        <v>469</v>
      </c>
      <c r="AK474">
        <v>0</v>
      </c>
      <c r="AL474">
        <v>0</v>
      </c>
      <c r="AM474">
        <v>0</v>
      </c>
      <c r="AN474">
        <v>0</v>
      </c>
      <c r="AO474">
        <v>0</v>
      </c>
      <c r="AP474">
        <v>0</v>
      </c>
      <c r="AQ474">
        <v>0</v>
      </c>
      <c r="AR474">
        <v>0</v>
      </c>
    </row>
    <row r="475" spans="1:44" x14ac:dyDescent="0.2">
      <c r="A475">
        <f>ROW(Source!A247)</f>
        <v>247</v>
      </c>
      <c r="B475">
        <v>76148836</v>
      </c>
      <c r="C475">
        <v>76148822</v>
      </c>
      <c r="D475">
        <v>48900850</v>
      </c>
      <c r="E475">
        <v>1</v>
      </c>
      <c r="F475">
        <v>1</v>
      </c>
      <c r="G475">
        <v>1</v>
      </c>
      <c r="H475">
        <v>3</v>
      </c>
      <c r="I475" t="s">
        <v>795</v>
      </c>
      <c r="J475" t="s">
        <v>796</v>
      </c>
      <c r="K475" t="s">
        <v>797</v>
      </c>
      <c r="L475">
        <v>1348</v>
      </c>
      <c r="N475">
        <v>1009</v>
      </c>
      <c r="O475" t="s">
        <v>362</v>
      </c>
      <c r="P475" t="s">
        <v>362</v>
      </c>
      <c r="Q475">
        <v>1000</v>
      </c>
      <c r="X475">
        <v>4.1999999999999997E-3</v>
      </c>
      <c r="Y475">
        <v>30030</v>
      </c>
      <c r="Z475">
        <v>0</v>
      </c>
      <c r="AA475">
        <v>0</v>
      </c>
      <c r="AB475">
        <v>0</v>
      </c>
      <c r="AC475">
        <v>0</v>
      </c>
      <c r="AD475">
        <v>1</v>
      </c>
      <c r="AE475">
        <v>0</v>
      </c>
      <c r="AF475" t="s">
        <v>3</v>
      </c>
      <c r="AG475">
        <v>4.1999999999999997E-3</v>
      </c>
      <c r="AH475">
        <v>2</v>
      </c>
      <c r="AI475">
        <v>76148828</v>
      </c>
      <c r="AJ475">
        <v>470</v>
      </c>
      <c r="AK475">
        <v>0</v>
      </c>
      <c r="AL475">
        <v>0</v>
      </c>
      <c r="AM475">
        <v>0</v>
      </c>
      <c r="AN475">
        <v>0</v>
      </c>
      <c r="AO475">
        <v>0</v>
      </c>
      <c r="AP475">
        <v>0</v>
      </c>
      <c r="AQ475">
        <v>0</v>
      </c>
      <c r="AR475">
        <v>0</v>
      </c>
    </row>
    <row r="476" spans="1:44" x14ac:dyDescent="0.2">
      <c r="A476">
        <f>ROW(Source!A247)</f>
        <v>247</v>
      </c>
      <c r="B476">
        <v>76148837</v>
      </c>
      <c r="C476">
        <v>76148822</v>
      </c>
      <c r="D476">
        <v>48905904</v>
      </c>
      <c r="E476">
        <v>1</v>
      </c>
      <c r="F476">
        <v>1</v>
      </c>
      <c r="G476">
        <v>1</v>
      </c>
      <c r="H476">
        <v>3</v>
      </c>
      <c r="I476" t="s">
        <v>1005</v>
      </c>
      <c r="J476" t="s">
        <v>1006</v>
      </c>
      <c r="K476" t="s">
        <v>1007</v>
      </c>
      <c r="L476">
        <v>1348</v>
      </c>
      <c r="N476">
        <v>1009</v>
      </c>
      <c r="O476" t="s">
        <v>362</v>
      </c>
      <c r="P476" t="s">
        <v>362</v>
      </c>
      <c r="Q476">
        <v>1000</v>
      </c>
      <c r="X476">
        <v>0</v>
      </c>
      <c r="Y476">
        <v>5989</v>
      </c>
      <c r="Z476">
        <v>0</v>
      </c>
      <c r="AA476">
        <v>0</v>
      </c>
      <c r="AB476">
        <v>0</v>
      </c>
      <c r="AC476">
        <v>1</v>
      </c>
      <c r="AD476">
        <v>0</v>
      </c>
      <c r="AE476">
        <v>0</v>
      </c>
      <c r="AF476" t="s">
        <v>3</v>
      </c>
      <c r="AG476">
        <v>0</v>
      </c>
      <c r="AH476">
        <v>3</v>
      </c>
      <c r="AI476">
        <v>-1</v>
      </c>
      <c r="AJ476" t="s">
        <v>3</v>
      </c>
      <c r="AK476">
        <v>0</v>
      </c>
      <c r="AL476">
        <v>0</v>
      </c>
      <c r="AM476">
        <v>0</v>
      </c>
      <c r="AN476">
        <v>0</v>
      </c>
      <c r="AO476">
        <v>0</v>
      </c>
      <c r="AP476">
        <v>0</v>
      </c>
      <c r="AQ476">
        <v>0</v>
      </c>
      <c r="AR476">
        <v>0</v>
      </c>
    </row>
    <row r="477" spans="1:44" x14ac:dyDescent="0.2">
      <c r="A477">
        <f>ROW(Source!A247)</f>
        <v>247</v>
      </c>
      <c r="B477">
        <v>76148838</v>
      </c>
      <c r="C477">
        <v>76148822</v>
      </c>
      <c r="D477">
        <v>48907032</v>
      </c>
      <c r="E477">
        <v>1</v>
      </c>
      <c r="F477">
        <v>1</v>
      </c>
      <c r="G477">
        <v>1</v>
      </c>
      <c r="H477">
        <v>3</v>
      </c>
      <c r="I477" t="s">
        <v>798</v>
      </c>
      <c r="J477" t="s">
        <v>799</v>
      </c>
      <c r="K477" t="s">
        <v>800</v>
      </c>
      <c r="L477">
        <v>1348</v>
      </c>
      <c r="N477">
        <v>1009</v>
      </c>
      <c r="O477" t="s">
        <v>362</v>
      </c>
      <c r="P477" t="s">
        <v>362</v>
      </c>
      <c r="Q477">
        <v>1000</v>
      </c>
      <c r="X477">
        <v>5.9999999999999995E-4</v>
      </c>
      <c r="Y477">
        <v>10315.01</v>
      </c>
      <c r="Z477">
        <v>0</v>
      </c>
      <c r="AA477">
        <v>0</v>
      </c>
      <c r="AB477">
        <v>0</v>
      </c>
      <c r="AC477">
        <v>0</v>
      </c>
      <c r="AD477">
        <v>1</v>
      </c>
      <c r="AE477">
        <v>0</v>
      </c>
      <c r="AF477" t="s">
        <v>3</v>
      </c>
      <c r="AG477">
        <v>5.9999999999999995E-4</v>
      </c>
      <c r="AH477">
        <v>2</v>
      </c>
      <c r="AI477">
        <v>76148829</v>
      </c>
      <c r="AJ477">
        <v>471</v>
      </c>
      <c r="AK477">
        <v>0</v>
      </c>
      <c r="AL477">
        <v>0</v>
      </c>
      <c r="AM477">
        <v>0</v>
      </c>
      <c r="AN477">
        <v>0</v>
      </c>
      <c r="AO477">
        <v>0</v>
      </c>
      <c r="AP477">
        <v>0</v>
      </c>
      <c r="AQ477">
        <v>0</v>
      </c>
      <c r="AR477">
        <v>0</v>
      </c>
    </row>
    <row r="478" spans="1:44" x14ac:dyDescent="0.2">
      <c r="A478">
        <f>ROW(Source!A247)</f>
        <v>247</v>
      </c>
      <c r="B478">
        <v>76148839</v>
      </c>
      <c r="C478">
        <v>76148822</v>
      </c>
      <c r="D478">
        <v>48908514</v>
      </c>
      <c r="E478">
        <v>1</v>
      </c>
      <c r="F478">
        <v>1</v>
      </c>
      <c r="G478">
        <v>1</v>
      </c>
      <c r="H478">
        <v>3</v>
      </c>
      <c r="I478" t="s">
        <v>801</v>
      </c>
      <c r="J478" t="s">
        <v>802</v>
      </c>
      <c r="K478" t="s">
        <v>803</v>
      </c>
      <c r="L478">
        <v>1339</v>
      </c>
      <c r="N478">
        <v>1007</v>
      </c>
      <c r="O478" t="s">
        <v>643</v>
      </c>
      <c r="P478" t="s">
        <v>643</v>
      </c>
      <c r="Q478">
        <v>1</v>
      </c>
      <c r="X478">
        <v>1.9000000000000001E-4</v>
      </c>
      <c r="Y478">
        <v>1100</v>
      </c>
      <c r="Z478">
        <v>0</v>
      </c>
      <c r="AA478">
        <v>0</v>
      </c>
      <c r="AB478">
        <v>0</v>
      </c>
      <c r="AC478">
        <v>0</v>
      </c>
      <c r="AD478">
        <v>1</v>
      </c>
      <c r="AE478">
        <v>0</v>
      </c>
      <c r="AF478" t="s">
        <v>3</v>
      </c>
      <c r="AG478">
        <v>1.9000000000000001E-4</v>
      </c>
      <c r="AH478">
        <v>2</v>
      </c>
      <c r="AI478">
        <v>76148830</v>
      </c>
      <c r="AJ478">
        <v>472</v>
      </c>
      <c r="AK478">
        <v>0</v>
      </c>
      <c r="AL478">
        <v>0</v>
      </c>
      <c r="AM478">
        <v>0</v>
      </c>
      <c r="AN478">
        <v>0</v>
      </c>
      <c r="AO478">
        <v>0</v>
      </c>
      <c r="AP478">
        <v>0</v>
      </c>
      <c r="AQ478">
        <v>0</v>
      </c>
      <c r="AR478">
        <v>0</v>
      </c>
    </row>
    <row r="479" spans="1:44" x14ac:dyDescent="0.2">
      <c r="A479">
        <f>ROW(Source!A248)</f>
        <v>248</v>
      </c>
      <c r="B479">
        <v>76148850</v>
      </c>
      <c r="C479">
        <v>76148840</v>
      </c>
      <c r="D479">
        <v>42326370</v>
      </c>
      <c r="E479">
        <v>1</v>
      </c>
      <c r="F479">
        <v>1</v>
      </c>
      <c r="G479">
        <v>1</v>
      </c>
      <c r="H479">
        <v>1</v>
      </c>
      <c r="I479" t="s">
        <v>662</v>
      </c>
      <c r="J479" t="s">
        <v>3</v>
      </c>
      <c r="K479" t="s">
        <v>663</v>
      </c>
      <c r="L479">
        <v>1369</v>
      </c>
      <c r="N479">
        <v>1013</v>
      </c>
      <c r="O479" t="s">
        <v>623</v>
      </c>
      <c r="P479" t="s">
        <v>623</v>
      </c>
      <c r="Q479">
        <v>1</v>
      </c>
      <c r="X479">
        <v>7.86</v>
      </c>
      <c r="Y479">
        <v>0</v>
      </c>
      <c r="Z479">
        <v>0</v>
      </c>
      <c r="AA479">
        <v>0</v>
      </c>
      <c r="AB479">
        <v>9.6199999999999992</v>
      </c>
      <c r="AC479">
        <v>0</v>
      </c>
      <c r="AD479">
        <v>1</v>
      </c>
      <c r="AE479">
        <v>1</v>
      </c>
      <c r="AF479" t="s">
        <v>286</v>
      </c>
      <c r="AG479">
        <v>10.8468</v>
      </c>
      <c r="AH479">
        <v>2</v>
      </c>
      <c r="AI479">
        <v>76148841</v>
      </c>
      <c r="AJ479">
        <v>473</v>
      </c>
      <c r="AK479">
        <v>0</v>
      </c>
      <c r="AL479">
        <v>0</v>
      </c>
      <c r="AM479">
        <v>0</v>
      </c>
      <c r="AN479">
        <v>0</v>
      </c>
      <c r="AO479">
        <v>0</v>
      </c>
      <c r="AP479">
        <v>0</v>
      </c>
      <c r="AQ479">
        <v>0</v>
      </c>
      <c r="AR479">
        <v>0</v>
      </c>
    </row>
    <row r="480" spans="1:44" x14ac:dyDescent="0.2">
      <c r="A480">
        <f>ROW(Source!A248)</f>
        <v>248</v>
      </c>
      <c r="B480">
        <v>76148851</v>
      </c>
      <c r="C480">
        <v>76148840</v>
      </c>
      <c r="D480">
        <v>121548</v>
      </c>
      <c r="E480">
        <v>1</v>
      </c>
      <c r="F480">
        <v>1</v>
      </c>
      <c r="G480">
        <v>1</v>
      </c>
      <c r="H480">
        <v>1</v>
      </c>
      <c r="I480" t="s">
        <v>30</v>
      </c>
      <c r="J480" t="s">
        <v>3</v>
      </c>
      <c r="K480" t="s">
        <v>628</v>
      </c>
      <c r="L480">
        <v>608254</v>
      </c>
      <c r="N480">
        <v>1013</v>
      </c>
      <c r="O480" t="s">
        <v>629</v>
      </c>
      <c r="P480" t="s">
        <v>629</v>
      </c>
      <c r="Q480">
        <v>1</v>
      </c>
      <c r="X480">
        <v>0.01</v>
      </c>
      <c r="Y480">
        <v>0</v>
      </c>
      <c r="Z480">
        <v>0</v>
      </c>
      <c r="AA480">
        <v>0</v>
      </c>
      <c r="AB480">
        <v>0</v>
      </c>
      <c r="AC480">
        <v>0</v>
      </c>
      <c r="AD480">
        <v>1</v>
      </c>
      <c r="AE480">
        <v>2</v>
      </c>
      <c r="AF480" t="s">
        <v>286</v>
      </c>
      <c r="AG480">
        <v>1.38E-2</v>
      </c>
      <c r="AH480">
        <v>2</v>
      </c>
      <c r="AI480">
        <v>76148842</v>
      </c>
      <c r="AJ480">
        <v>474</v>
      </c>
      <c r="AK480">
        <v>0</v>
      </c>
      <c r="AL480">
        <v>0</v>
      </c>
      <c r="AM480">
        <v>0</v>
      </c>
      <c r="AN480">
        <v>0</v>
      </c>
      <c r="AO480">
        <v>0</v>
      </c>
      <c r="AP480">
        <v>0</v>
      </c>
      <c r="AQ480">
        <v>0</v>
      </c>
      <c r="AR480">
        <v>0</v>
      </c>
    </row>
    <row r="481" spans="1:44" x14ac:dyDescent="0.2">
      <c r="A481">
        <f>ROW(Source!A248)</f>
        <v>248</v>
      </c>
      <c r="B481">
        <v>76148852</v>
      </c>
      <c r="C481">
        <v>76148840</v>
      </c>
      <c r="D481">
        <v>48975304</v>
      </c>
      <c r="E481">
        <v>1</v>
      </c>
      <c r="F481">
        <v>1</v>
      </c>
      <c r="G481">
        <v>1</v>
      </c>
      <c r="H481">
        <v>2</v>
      </c>
      <c r="I481" t="s">
        <v>664</v>
      </c>
      <c r="J481" t="s">
        <v>665</v>
      </c>
      <c r="K481" t="s">
        <v>666</v>
      </c>
      <c r="L481">
        <v>1368</v>
      </c>
      <c r="N481">
        <v>1011</v>
      </c>
      <c r="O481" t="s">
        <v>633</v>
      </c>
      <c r="P481" t="s">
        <v>633</v>
      </c>
      <c r="Q481">
        <v>1</v>
      </c>
      <c r="X481">
        <v>0.01</v>
      </c>
      <c r="Y481">
        <v>0</v>
      </c>
      <c r="Z481">
        <v>134.65</v>
      </c>
      <c r="AA481">
        <v>13.5</v>
      </c>
      <c r="AB481">
        <v>0</v>
      </c>
      <c r="AC481">
        <v>0</v>
      </c>
      <c r="AD481">
        <v>1</v>
      </c>
      <c r="AE481">
        <v>0</v>
      </c>
      <c r="AF481" t="s">
        <v>286</v>
      </c>
      <c r="AG481">
        <v>1.38E-2</v>
      </c>
      <c r="AH481">
        <v>2</v>
      </c>
      <c r="AI481">
        <v>76148843</v>
      </c>
      <c r="AJ481">
        <v>475</v>
      </c>
      <c r="AK481">
        <v>0</v>
      </c>
      <c r="AL481">
        <v>0</v>
      </c>
      <c r="AM481">
        <v>0</v>
      </c>
      <c r="AN481">
        <v>0</v>
      </c>
      <c r="AO481">
        <v>0</v>
      </c>
      <c r="AP481">
        <v>0</v>
      </c>
      <c r="AQ481">
        <v>0</v>
      </c>
      <c r="AR481">
        <v>0</v>
      </c>
    </row>
    <row r="482" spans="1:44" x14ac:dyDescent="0.2">
      <c r="A482">
        <f>ROW(Source!A248)</f>
        <v>248</v>
      </c>
      <c r="B482">
        <v>76148853</v>
      </c>
      <c r="C482">
        <v>76148840</v>
      </c>
      <c r="D482">
        <v>48977174</v>
      </c>
      <c r="E482">
        <v>1</v>
      </c>
      <c r="F482">
        <v>1</v>
      </c>
      <c r="G482">
        <v>1</v>
      </c>
      <c r="H482">
        <v>2</v>
      </c>
      <c r="I482" t="s">
        <v>676</v>
      </c>
      <c r="J482" t="s">
        <v>677</v>
      </c>
      <c r="K482" t="s">
        <v>678</v>
      </c>
      <c r="L482">
        <v>1368</v>
      </c>
      <c r="N482">
        <v>1011</v>
      </c>
      <c r="O482" t="s">
        <v>633</v>
      </c>
      <c r="P482" t="s">
        <v>633</v>
      </c>
      <c r="Q482">
        <v>1</v>
      </c>
      <c r="X482">
        <v>0.01</v>
      </c>
      <c r="Y482">
        <v>0</v>
      </c>
      <c r="Z482">
        <v>87.17</v>
      </c>
      <c r="AA482">
        <v>11.6</v>
      </c>
      <c r="AB482">
        <v>0</v>
      </c>
      <c r="AC482">
        <v>0</v>
      </c>
      <c r="AD482">
        <v>1</v>
      </c>
      <c r="AE482">
        <v>0</v>
      </c>
      <c r="AF482" t="s">
        <v>286</v>
      </c>
      <c r="AG482">
        <v>1.38E-2</v>
      </c>
      <c r="AH482">
        <v>2</v>
      </c>
      <c r="AI482">
        <v>76148844</v>
      </c>
      <c r="AJ482">
        <v>476</v>
      </c>
      <c r="AK482">
        <v>0</v>
      </c>
      <c r="AL482">
        <v>0</v>
      </c>
      <c r="AM482">
        <v>0</v>
      </c>
      <c r="AN482">
        <v>0</v>
      </c>
      <c r="AO482">
        <v>0</v>
      </c>
      <c r="AP482">
        <v>0</v>
      </c>
      <c r="AQ482">
        <v>0</v>
      </c>
      <c r="AR482">
        <v>0</v>
      </c>
    </row>
    <row r="483" spans="1:44" x14ac:dyDescent="0.2">
      <c r="A483">
        <f>ROW(Source!A248)</f>
        <v>248</v>
      </c>
      <c r="B483">
        <v>76148854</v>
      </c>
      <c r="C483">
        <v>76148840</v>
      </c>
      <c r="D483">
        <v>48900459</v>
      </c>
      <c r="E483">
        <v>1</v>
      </c>
      <c r="F483">
        <v>1</v>
      </c>
      <c r="G483">
        <v>1</v>
      </c>
      <c r="H483">
        <v>3</v>
      </c>
      <c r="I483" t="s">
        <v>708</v>
      </c>
      <c r="J483" t="s">
        <v>709</v>
      </c>
      <c r="K483" t="s">
        <v>710</v>
      </c>
      <c r="L483">
        <v>1348</v>
      </c>
      <c r="N483">
        <v>1009</v>
      </c>
      <c r="O483" t="s">
        <v>362</v>
      </c>
      <c r="P483" t="s">
        <v>362</v>
      </c>
      <c r="Q483">
        <v>1000</v>
      </c>
      <c r="X483">
        <v>8.0000000000000004E-4</v>
      </c>
      <c r="Y483">
        <v>4488.3999999999996</v>
      </c>
      <c r="Z483">
        <v>0</v>
      </c>
      <c r="AA483">
        <v>0</v>
      </c>
      <c r="AB483">
        <v>0</v>
      </c>
      <c r="AC483">
        <v>0</v>
      </c>
      <c r="AD483">
        <v>1</v>
      </c>
      <c r="AE483">
        <v>0</v>
      </c>
      <c r="AF483" t="s">
        <v>3</v>
      </c>
      <c r="AG483">
        <v>8.0000000000000004E-4</v>
      </c>
      <c r="AH483">
        <v>2</v>
      </c>
      <c r="AI483">
        <v>76148845</v>
      </c>
      <c r="AJ483">
        <v>477</v>
      </c>
      <c r="AK483">
        <v>0</v>
      </c>
      <c r="AL483">
        <v>0</v>
      </c>
      <c r="AM483">
        <v>0</v>
      </c>
      <c r="AN483">
        <v>0</v>
      </c>
      <c r="AO483">
        <v>0</v>
      </c>
      <c r="AP483">
        <v>0</v>
      </c>
      <c r="AQ483">
        <v>0</v>
      </c>
      <c r="AR483">
        <v>0</v>
      </c>
    </row>
    <row r="484" spans="1:44" x14ac:dyDescent="0.2">
      <c r="A484">
        <f>ROW(Source!A248)</f>
        <v>248</v>
      </c>
      <c r="B484">
        <v>76148855</v>
      </c>
      <c r="C484">
        <v>76148840</v>
      </c>
      <c r="D484">
        <v>48903634</v>
      </c>
      <c r="E484">
        <v>1</v>
      </c>
      <c r="F484">
        <v>1</v>
      </c>
      <c r="G484">
        <v>1</v>
      </c>
      <c r="H484">
        <v>3</v>
      </c>
      <c r="I484" t="s">
        <v>679</v>
      </c>
      <c r="J484" t="s">
        <v>680</v>
      </c>
      <c r="K484" t="s">
        <v>681</v>
      </c>
      <c r="L484">
        <v>1308</v>
      </c>
      <c r="N484">
        <v>1003</v>
      </c>
      <c r="O484" t="s">
        <v>345</v>
      </c>
      <c r="P484" t="s">
        <v>345</v>
      </c>
      <c r="Q484">
        <v>100</v>
      </c>
      <c r="X484">
        <v>2.3999999999999998E-3</v>
      </c>
      <c r="Y484">
        <v>120</v>
      </c>
      <c r="Z484">
        <v>0</v>
      </c>
      <c r="AA484">
        <v>0</v>
      </c>
      <c r="AB484">
        <v>0</v>
      </c>
      <c r="AC484">
        <v>0</v>
      </c>
      <c r="AD484">
        <v>1</v>
      </c>
      <c r="AE484">
        <v>0</v>
      </c>
      <c r="AF484" t="s">
        <v>3</v>
      </c>
      <c r="AG484">
        <v>2.3999999999999998E-3</v>
      </c>
      <c r="AH484">
        <v>2</v>
      </c>
      <c r="AI484">
        <v>76148846</v>
      </c>
      <c r="AJ484">
        <v>478</v>
      </c>
      <c r="AK484">
        <v>0</v>
      </c>
      <c r="AL484">
        <v>0</v>
      </c>
      <c r="AM484">
        <v>0</v>
      </c>
      <c r="AN484">
        <v>0</v>
      </c>
      <c r="AO484">
        <v>0</v>
      </c>
      <c r="AP484">
        <v>0</v>
      </c>
      <c r="AQ484">
        <v>0</v>
      </c>
      <c r="AR484">
        <v>0</v>
      </c>
    </row>
    <row r="485" spans="1:44" x14ac:dyDescent="0.2">
      <c r="A485">
        <f>ROW(Source!A248)</f>
        <v>248</v>
      </c>
      <c r="B485">
        <v>76148856</v>
      </c>
      <c r="C485">
        <v>76148840</v>
      </c>
      <c r="D485">
        <v>48974621</v>
      </c>
      <c r="E485">
        <v>1</v>
      </c>
      <c r="F485">
        <v>1</v>
      </c>
      <c r="G485">
        <v>1</v>
      </c>
      <c r="H485">
        <v>3</v>
      </c>
      <c r="I485" t="s">
        <v>714</v>
      </c>
      <c r="J485" t="s">
        <v>715</v>
      </c>
      <c r="K485" t="s">
        <v>716</v>
      </c>
      <c r="L485">
        <v>1348</v>
      </c>
      <c r="N485">
        <v>1009</v>
      </c>
      <c r="O485" t="s">
        <v>362</v>
      </c>
      <c r="P485" t="s">
        <v>362</v>
      </c>
      <c r="Q485">
        <v>1000</v>
      </c>
      <c r="X485">
        <v>2.0000000000000002E-5</v>
      </c>
      <c r="Y485">
        <v>8105.71</v>
      </c>
      <c r="Z485">
        <v>0</v>
      </c>
      <c r="AA485">
        <v>0</v>
      </c>
      <c r="AB485">
        <v>0</v>
      </c>
      <c r="AC485">
        <v>0</v>
      </c>
      <c r="AD485">
        <v>1</v>
      </c>
      <c r="AE485">
        <v>0</v>
      </c>
      <c r="AF485" t="s">
        <v>3</v>
      </c>
      <c r="AG485">
        <v>2.0000000000000002E-5</v>
      </c>
      <c r="AH485">
        <v>2</v>
      </c>
      <c r="AI485">
        <v>76148847</v>
      </c>
      <c r="AJ485">
        <v>479</v>
      </c>
      <c r="AK485">
        <v>0</v>
      </c>
      <c r="AL485">
        <v>0</v>
      </c>
      <c r="AM485">
        <v>0</v>
      </c>
      <c r="AN485">
        <v>0</v>
      </c>
      <c r="AO485">
        <v>0</v>
      </c>
      <c r="AP485">
        <v>0</v>
      </c>
      <c r="AQ485">
        <v>0</v>
      </c>
      <c r="AR485">
        <v>0</v>
      </c>
    </row>
    <row r="486" spans="1:44" x14ac:dyDescent="0.2">
      <c r="A486">
        <f>ROW(Source!A248)</f>
        <v>248</v>
      </c>
      <c r="B486">
        <v>76148857</v>
      </c>
      <c r="C486">
        <v>76148840</v>
      </c>
      <c r="D486">
        <v>48964128</v>
      </c>
      <c r="E486">
        <v>1</v>
      </c>
      <c r="F486">
        <v>1</v>
      </c>
      <c r="G486">
        <v>1</v>
      </c>
      <c r="H486">
        <v>3</v>
      </c>
      <c r="I486" t="s">
        <v>804</v>
      </c>
      <c r="J486" t="s">
        <v>805</v>
      </c>
      <c r="K486" t="s">
        <v>806</v>
      </c>
      <c r="L486">
        <v>1354</v>
      </c>
      <c r="N486">
        <v>1010</v>
      </c>
      <c r="O486" t="s">
        <v>149</v>
      </c>
      <c r="P486" t="s">
        <v>149</v>
      </c>
      <c r="Q486">
        <v>1</v>
      </c>
      <c r="X486">
        <v>3.1</v>
      </c>
      <c r="Y486">
        <v>13.33</v>
      </c>
      <c r="Z486">
        <v>0</v>
      </c>
      <c r="AA486">
        <v>0</v>
      </c>
      <c r="AB486">
        <v>0</v>
      </c>
      <c r="AC486">
        <v>0</v>
      </c>
      <c r="AD486">
        <v>1</v>
      </c>
      <c r="AE486">
        <v>0</v>
      </c>
      <c r="AF486" t="s">
        <v>3</v>
      </c>
      <c r="AG486">
        <v>3.1</v>
      </c>
      <c r="AH486">
        <v>2</v>
      </c>
      <c r="AI486">
        <v>76148848</v>
      </c>
      <c r="AJ486">
        <v>480</v>
      </c>
      <c r="AK486">
        <v>0</v>
      </c>
      <c r="AL486">
        <v>0</v>
      </c>
      <c r="AM486">
        <v>0</v>
      </c>
      <c r="AN486">
        <v>0</v>
      </c>
      <c r="AO486">
        <v>0</v>
      </c>
      <c r="AP486">
        <v>0</v>
      </c>
      <c r="AQ486">
        <v>0</v>
      </c>
      <c r="AR486">
        <v>0</v>
      </c>
    </row>
    <row r="487" spans="1:44" x14ac:dyDescent="0.2">
      <c r="A487">
        <f>ROW(Source!A248)</f>
        <v>248</v>
      </c>
      <c r="B487">
        <v>76148858</v>
      </c>
      <c r="C487">
        <v>76148840</v>
      </c>
      <c r="D487">
        <v>48974791</v>
      </c>
      <c r="E487">
        <v>1</v>
      </c>
      <c r="F487">
        <v>1</v>
      </c>
      <c r="G487">
        <v>1</v>
      </c>
      <c r="H487">
        <v>3</v>
      </c>
      <c r="I487" t="s">
        <v>658</v>
      </c>
      <c r="J487" t="s">
        <v>659</v>
      </c>
      <c r="K487" t="s">
        <v>660</v>
      </c>
      <c r="L487">
        <v>1374</v>
      </c>
      <c r="N487">
        <v>1013</v>
      </c>
      <c r="O487" t="s">
        <v>661</v>
      </c>
      <c r="P487" t="s">
        <v>661</v>
      </c>
      <c r="Q487">
        <v>1</v>
      </c>
      <c r="X487">
        <v>1.51</v>
      </c>
      <c r="Y487">
        <v>1</v>
      </c>
      <c r="Z487">
        <v>0</v>
      </c>
      <c r="AA487">
        <v>0</v>
      </c>
      <c r="AB487">
        <v>0</v>
      </c>
      <c r="AC487">
        <v>0</v>
      </c>
      <c r="AD487">
        <v>1</v>
      </c>
      <c r="AE487">
        <v>0</v>
      </c>
      <c r="AF487" t="s">
        <v>3</v>
      </c>
      <c r="AG487">
        <v>1.51</v>
      </c>
      <c r="AH487">
        <v>2</v>
      </c>
      <c r="AI487">
        <v>76148849</v>
      </c>
      <c r="AJ487">
        <v>481</v>
      </c>
      <c r="AK487">
        <v>0</v>
      </c>
      <c r="AL487">
        <v>0</v>
      </c>
      <c r="AM487">
        <v>0</v>
      </c>
      <c r="AN487">
        <v>0</v>
      </c>
      <c r="AO487">
        <v>0</v>
      </c>
      <c r="AP487">
        <v>0</v>
      </c>
      <c r="AQ487">
        <v>0</v>
      </c>
      <c r="AR487">
        <v>0</v>
      </c>
    </row>
    <row r="488" spans="1:44" x14ac:dyDescent="0.2">
      <c r="A488">
        <f>ROW(Source!A249)</f>
        <v>249</v>
      </c>
      <c r="B488">
        <v>76148850</v>
      </c>
      <c r="C488">
        <v>76148840</v>
      </c>
      <c r="D488">
        <v>42326370</v>
      </c>
      <c r="E488">
        <v>1</v>
      </c>
      <c r="F488">
        <v>1</v>
      </c>
      <c r="G488">
        <v>1</v>
      </c>
      <c r="H488">
        <v>1</v>
      </c>
      <c r="I488" t="s">
        <v>662</v>
      </c>
      <c r="J488" t="s">
        <v>3</v>
      </c>
      <c r="K488" t="s">
        <v>663</v>
      </c>
      <c r="L488">
        <v>1369</v>
      </c>
      <c r="N488">
        <v>1013</v>
      </c>
      <c r="O488" t="s">
        <v>623</v>
      </c>
      <c r="P488" t="s">
        <v>623</v>
      </c>
      <c r="Q488">
        <v>1</v>
      </c>
      <c r="X488">
        <v>7.86</v>
      </c>
      <c r="Y488">
        <v>0</v>
      </c>
      <c r="Z488">
        <v>0</v>
      </c>
      <c r="AA488">
        <v>0</v>
      </c>
      <c r="AB488">
        <v>9.6199999999999992</v>
      </c>
      <c r="AC488">
        <v>0</v>
      </c>
      <c r="AD488">
        <v>1</v>
      </c>
      <c r="AE488">
        <v>1</v>
      </c>
      <c r="AF488" t="s">
        <v>286</v>
      </c>
      <c r="AG488">
        <v>10.8468</v>
      </c>
      <c r="AH488">
        <v>2</v>
      </c>
      <c r="AI488">
        <v>76148841</v>
      </c>
      <c r="AJ488">
        <v>482</v>
      </c>
      <c r="AK488">
        <v>0</v>
      </c>
      <c r="AL488">
        <v>0</v>
      </c>
      <c r="AM488">
        <v>0</v>
      </c>
      <c r="AN488">
        <v>0</v>
      </c>
      <c r="AO488">
        <v>0</v>
      </c>
      <c r="AP488">
        <v>0</v>
      </c>
      <c r="AQ488">
        <v>0</v>
      </c>
      <c r="AR488">
        <v>0</v>
      </c>
    </row>
    <row r="489" spans="1:44" x14ac:dyDescent="0.2">
      <c r="A489">
        <f>ROW(Source!A249)</f>
        <v>249</v>
      </c>
      <c r="B489">
        <v>76148851</v>
      </c>
      <c r="C489">
        <v>76148840</v>
      </c>
      <c r="D489">
        <v>121548</v>
      </c>
      <c r="E489">
        <v>1</v>
      </c>
      <c r="F489">
        <v>1</v>
      </c>
      <c r="G489">
        <v>1</v>
      </c>
      <c r="H489">
        <v>1</v>
      </c>
      <c r="I489" t="s">
        <v>30</v>
      </c>
      <c r="J489" t="s">
        <v>3</v>
      </c>
      <c r="K489" t="s">
        <v>628</v>
      </c>
      <c r="L489">
        <v>608254</v>
      </c>
      <c r="N489">
        <v>1013</v>
      </c>
      <c r="O489" t="s">
        <v>629</v>
      </c>
      <c r="P489" t="s">
        <v>629</v>
      </c>
      <c r="Q489">
        <v>1</v>
      </c>
      <c r="X489">
        <v>0.01</v>
      </c>
      <c r="Y489">
        <v>0</v>
      </c>
      <c r="Z489">
        <v>0</v>
      </c>
      <c r="AA489">
        <v>0</v>
      </c>
      <c r="AB489">
        <v>0</v>
      </c>
      <c r="AC489">
        <v>0</v>
      </c>
      <c r="AD489">
        <v>1</v>
      </c>
      <c r="AE489">
        <v>2</v>
      </c>
      <c r="AF489" t="s">
        <v>286</v>
      </c>
      <c r="AG489">
        <v>1.38E-2</v>
      </c>
      <c r="AH489">
        <v>2</v>
      </c>
      <c r="AI489">
        <v>76148842</v>
      </c>
      <c r="AJ489">
        <v>483</v>
      </c>
      <c r="AK489">
        <v>0</v>
      </c>
      <c r="AL489">
        <v>0</v>
      </c>
      <c r="AM489">
        <v>0</v>
      </c>
      <c r="AN489">
        <v>0</v>
      </c>
      <c r="AO489">
        <v>0</v>
      </c>
      <c r="AP489">
        <v>0</v>
      </c>
      <c r="AQ489">
        <v>0</v>
      </c>
      <c r="AR489">
        <v>0</v>
      </c>
    </row>
    <row r="490" spans="1:44" x14ac:dyDescent="0.2">
      <c r="A490">
        <f>ROW(Source!A249)</f>
        <v>249</v>
      </c>
      <c r="B490">
        <v>76148852</v>
      </c>
      <c r="C490">
        <v>76148840</v>
      </c>
      <c r="D490">
        <v>48975304</v>
      </c>
      <c r="E490">
        <v>1</v>
      </c>
      <c r="F490">
        <v>1</v>
      </c>
      <c r="G490">
        <v>1</v>
      </c>
      <c r="H490">
        <v>2</v>
      </c>
      <c r="I490" t="s">
        <v>664</v>
      </c>
      <c r="J490" t="s">
        <v>665</v>
      </c>
      <c r="K490" t="s">
        <v>666</v>
      </c>
      <c r="L490">
        <v>1368</v>
      </c>
      <c r="N490">
        <v>1011</v>
      </c>
      <c r="O490" t="s">
        <v>633</v>
      </c>
      <c r="P490" t="s">
        <v>633</v>
      </c>
      <c r="Q490">
        <v>1</v>
      </c>
      <c r="X490">
        <v>0.01</v>
      </c>
      <c r="Y490">
        <v>0</v>
      </c>
      <c r="Z490">
        <v>134.65</v>
      </c>
      <c r="AA490">
        <v>13.5</v>
      </c>
      <c r="AB490">
        <v>0</v>
      </c>
      <c r="AC490">
        <v>0</v>
      </c>
      <c r="AD490">
        <v>1</v>
      </c>
      <c r="AE490">
        <v>0</v>
      </c>
      <c r="AF490" t="s">
        <v>286</v>
      </c>
      <c r="AG490">
        <v>1.38E-2</v>
      </c>
      <c r="AH490">
        <v>2</v>
      </c>
      <c r="AI490">
        <v>76148843</v>
      </c>
      <c r="AJ490">
        <v>484</v>
      </c>
      <c r="AK490">
        <v>0</v>
      </c>
      <c r="AL490">
        <v>0</v>
      </c>
      <c r="AM490">
        <v>0</v>
      </c>
      <c r="AN490">
        <v>0</v>
      </c>
      <c r="AO490">
        <v>0</v>
      </c>
      <c r="AP490">
        <v>0</v>
      </c>
      <c r="AQ490">
        <v>0</v>
      </c>
      <c r="AR490">
        <v>0</v>
      </c>
    </row>
    <row r="491" spans="1:44" x14ac:dyDescent="0.2">
      <c r="A491">
        <f>ROW(Source!A249)</f>
        <v>249</v>
      </c>
      <c r="B491">
        <v>76148853</v>
      </c>
      <c r="C491">
        <v>76148840</v>
      </c>
      <c r="D491">
        <v>48977174</v>
      </c>
      <c r="E491">
        <v>1</v>
      </c>
      <c r="F491">
        <v>1</v>
      </c>
      <c r="G491">
        <v>1</v>
      </c>
      <c r="H491">
        <v>2</v>
      </c>
      <c r="I491" t="s">
        <v>676</v>
      </c>
      <c r="J491" t="s">
        <v>677</v>
      </c>
      <c r="K491" t="s">
        <v>678</v>
      </c>
      <c r="L491">
        <v>1368</v>
      </c>
      <c r="N491">
        <v>1011</v>
      </c>
      <c r="O491" t="s">
        <v>633</v>
      </c>
      <c r="P491" t="s">
        <v>633</v>
      </c>
      <c r="Q491">
        <v>1</v>
      </c>
      <c r="X491">
        <v>0.01</v>
      </c>
      <c r="Y491">
        <v>0</v>
      </c>
      <c r="Z491">
        <v>87.17</v>
      </c>
      <c r="AA491">
        <v>11.6</v>
      </c>
      <c r="AB491">
        <v>0</v>
      </c>
      <c r="AC491">
        <v>0</v>
      </c>
      <c r="AD491">
        <v>1</v>
      </c>
      <c r="AE491">
        <v>0</v>
      </c>
      <c r="AF491" t="s">
        <v>286</v>
      </c>
      <c r="AG491">
        <v>1.38E-2</v>
      </c>
      <c r="AH491">
        <v>2</v>
      </c>
      <c r="AI491">
        <v>76148844</v>
      </c>
      <c r="AJ491">
        <v>485</v>
      </c>
      <c r="AK491">
        <v>0</v>
      </c>
      <c r="AL491">
        <v>0</v>
      </c>
      <c r="AM491">
        <v>0</v>
      </c>
      <c r="AN491">
        <v>0</v>
      </c>
      <c r="AO491">
        <v>0</v>
      </c>
      <c r="AP491">
        <v>0</v>
      </c>
      <c r="AQ491">
        <v>0</v>
      </c>
      <c r="AR491">
        <v>0</v>
      </c>
    </row>
    <row r="492" spans="1:44" x14ac:dyDescent="0.2">
      <c r="A492">
        <f>ROW(Source!A249)</f>
        <v>249</v>
      </c>
      <c r="B492">
        <v>76148854</v>
      </c>
      <c r="C492">
        <v>76148840</v>
      </c>
      <c r="D492">
        <v>48900459</v>
      </c>
      <c r="E492">
        <v>1</v>
      </c>
      <c r="F492">
        <v>1</v>
      </c>
      <c r="G492">
        <v>1</v>
      </c>
      <c r="H492">
        <v>3</v>
      </c>
      <c r="I492" t="s">
        <v>708</v>
      </c>
      <c r="J492" t="s">
        <v>709</v>
      </c>
      <c r="K492" t="s">
        <v>710</v>
      </c>
      <c r="L492">
        <v>1348</v>
      </c>
      <c r="N492">
        <v>1009</v>
      </c>
      <c r="O492" t="s">
        <v>362</v>
      </c>
      <c r="P492" t="s">
        <v>362</v>
      </c>
      <c r="Q492">
        <v>1000</v>
      </c>
      <c r="X492">
        <v>8.0000000000000004E-4</v>
      </c>
      <c r="Y492">
        <v>4488.3999999999996</v>
      </c>
      <c r="Z492">
        <v>0</v>
      </c>
      <c r="AA492">
        <v>0</v>
      </c>
      <c r="AB492">
        <v>0</v>
      </c>
      <c r="AC492">
        <v>0</v>
      </c>
      <c r="AD492">
        <v>1</v>
      </c>
      <c r="AE492">
        <v>0</v>
      </c>
      <c r="AF492" t="s">
        <v>3</v>
      </c>
      <c r="AG492">
        <v>8.0000000000000004E-4</v>
      </c>
      <c r="AH492">
        <v>2</v>
      </c>
      <c r="AI492">
        <v>76148845</v>
      </c>
      <c r="AJ492">
        <v>486</v>
      </c>
      <c r="AK492">
        <v>0</v>
      </c>
      <c r="AL492">
        <v>0</v>
      </c>
      <c r="AM492">
        <v>0</v>
      </c>
      <c r="AN492">
        <v>0</v>
      </c>
      <c r="AO492">
        <v>0</v>
      </c>
      <c r="AP492">
        <v>0</v>
      </c>
      <c r="AQ492">
        <v>0</v>
      </c>
      <c r="AR492">
        <v>0</v>
      </c>
    </row>
    <row r="493" spans="1:44" x14ac:dyDescent="0.2">
      <c r="A493">
        <f>ROW(Source!A249)</f>
        <v>249</v>
      </c>
      <c r="B493">
        <v>76148855</v>
      </c>
      <c r="C493">
        <v>76148840</v>
      </c>
      <c r="D493">
        <v>48903634</v>
      </c>
      <c r="E493">
        <v>1</v>
      </c>
      <c r="F493">
        <v>1</v>
      </c>
      <c r="G493">
        <v>1</v>
      </c>
      <c r="H493">
        <v>3</v>
      </c>
      <c r="I493" t="s">
        <v>679</v>
      </c>
      <c r="J493" t="s">
        <v>680</v>
      </c>
      <c r="K493" t="s">
        <v>681</v>
      </c>
      <c r="L493">
        <v>1308</v>
      </c>
      <c r="N493">
        <v>1003</v>
      </c>
      <c r="O493" t="s">
        <v>345</v>
      </c>
      <c r="P493" t="s">
        <v>345</v>
      </c>
      <c r="Q493">
        <v>100</v>
      </c>
      <c r="X493">
        <v>2.3999999999999998E-3</v>
      </c>
      <c r="Y493">
        <v>120</v>
      </c>
      <c r="Z493">
        <v>0</v>
      </c>
      <c r="AA493">
        <v>0</v>
      </c>
      <c r="AB493">
        <v>0</v>
      </c>
      <c r="AC493">
        <v>0</v>
      </c>
      <c r="AD493">
        <v>1</v>
      </c>
      <c r="AE493">
        <v>0</v>
      </c>
      <c r="AF493" t="s">
        <v>3</v>
      </c>
      <c r="AG493">
        <v>2.3999999999999998E-3</v>
      </c>
      <c r="AH493">
        <v>2</v>
      </c>
      <c r="AI493">
        <v>76148846</v>
      </c>
      <c r="AJ493">
        <v>487</v>
      </c>
      <c r="AK493">
        <v>0</v>
      </c>
      <c r="AL493">
        <v>0</v>
      </c>
      <c r="AM493">
        <v>0</v>
      </c>
      <c r="AN493">
        <v>0</v>
      </c>
      <c r="AO493">
        <v>0</v>
      </c>
      <c r="AP493">
        <v>0</v>
      </c>
      <c r="AQ493">
        <v>0</v>
      </c>
      <c r="AR493">
        <v>0</v>
      </c>
    </row>
    <row r="494" spans="1:44" x14ac:dyDescent="0.2">
      <c r="A494">
        <f>ROW(Source!A249)</f>
        <v>249</v>
      </c>
      <c r="B494">
        <v>76148856</v>
      </c>
      <c r="C494">
        <v>76148840</v>
      </c>
      <c r="D494">
        <v>48974621</v>
      </c>
      <c r="E494">
        <v>1</v>
      </c>
      <c r="F494">
        <v>1</v>
      </c>
      <c r="G494">
        <v>1</v>
      </c>
      <c r="H494">
        <v>3</v>
      </c>
      <c r="I494" t="s">
        <v>714</v>
      </c>
      <c r="J494" t="s">
        <v>715</v>
      </c>
      <c r="K494" t="s">
        <v>716</v>
      </c>
      <c r="L494">
        <v>1348</v>
      </c>
      <c r="N494">
        <v>1009</v>
      </c>
      <c r="O494" t="s">
        <v>362</v>
      </c>
      <c r="P494" t="s">
        <v>362</v>
      </c>
      <c r="Q494">
        <v>1000</v>
      </c>
      <c r="X494">
        <v>2.0000000000000002E-5</v>
      </c>
      <c r="Y494">
        <v>8105.71</v>
      </c>
      <c r="Z494">
        <v>0</v>
      </c>
      <c r="AA494">
        <v>0</v>
      </c>
      <c r="AB494">
        <v>0</v>
      </c>
      <c r="AC494">
        <v>0</v>
      </c>
      <c r="AD494">
        <v>1</v>
      </c>
      <c r="AE494">
        <v>0</v>
      </c>
      <c r="AF494" t="s">
        <v>3</v>
      </c>
      <c r="AG494">
        <v>2.0000000000000002E-5</v>
      </c>
      <c r="AH494">
        <v>2</v>
      </c>
      <c r="AI494">
        <v>76148847</v>
      </c>
      <c r="AJ494">
        <v>488</v>
      </c>
      <c r="AK494">
        <v>0</v>
      </c>
      <c r="AL494">
        <v>0</v>
      </c>
      <c r="AM494">
        <v>0</v>
      </c>
      <c r="AN494">
        <v>0</v>
      </c>
      <c r="AO494">
        <v>0</v>
      </c>
      <c r="AP494">
        <v>0</v>
      </c>
      <c r="AQ494">
        <v>0</v>
      </c>
      <c r="AR494">
        <v>0</v>
      </c>
    </row>
    <row r="495" spans="1:44" x14ac:dyDescent="0.2">
      <c r="A495">
        <f>ROW(Source!A249)</f>
        <v>249</v>
      </c>
      <c r="B495">
        <v>76148857</v>
      </c>
      <c r="C495">
        <v>76148840</v>
      </c>
      <c r="D495">
        <v>48964128</v>
      </c>
      <c r="E495">
        <v>1</v>
      </c>
      <c r="F495">
        <v>1</v>
      </c>
      <c r="G495">
        <v>1</v>
      </c>
      <c r="H495">
        <v>3</v>
      </c>
      <c r="I495" t="s">
        <v>804</v>
      </c>
      <c r="J495" t="s">
        <v>805</v>
      </c>
      <c r="K495" t="s">
        <v>806</v>
      </c>
      <c r="L495">
        <v>1354</v>
      </c>
      <c r="N495">
        <v>1010</v>
      </c>
      <c r="O495" t="s">
        <v>149</v>
      </c>
      <c r="P495" t="s">
        <v>149</v>
      </c>
      <c r="Q495">
        <v>1</v>
      </c>
      <c r="X495">
        <v>3.1</v>
      </c>
      <c r="Y495">
        <v>13.33</v>
      </c>
      <c r="Z495">
        <v>0</v>
      </c>
      <c r="AA495">
        <v>0</v>
      </c>
      <c r="AB495">
        <v>0</v>
      </c>
      <c r="AC495">
        <v>0</v>
      </c>
      <c r="AD495">
        <v>1</v>
      </c>
      <c r="AE495">
        <v>0</v>
      </c>
      <c r="AF495" t="s">
        <v>3</v>
      </c>
      <c r="AG495">
        <v>3.1</v>
      </c>
      <c r="AH495">
        <v>2</v>
      </c>
      <c r="AI495">
        <v>76148848</v>
      </c>
      <c r="AJ495">
        <v>489</v>
      </c>
      <c r="AK495">
        <v>0</v>
      </c>
      <c r="AL495">
        <v>0</v>
      </c>
      <c r="AM495">
        <v>0</v>
      </c>
      <c r="AN495">
        <v>0</v>
      </c>
      <c r="AO495">
        <v>0</v>
      </c>
      <c r="AP495">
        <v>0</v>
      </c>
      <c r="AQ495">
        <v>0</v>
      </c>
      <c r="AR495">
        <v>0</v>
      </c>
    </row>
    <row r="496" spans="1:44" x14ac:dyDescent="0.2">
      <c r="A496">
        <f>ROW(Source!A249)</f>
        <v>249</v>
      </c>
      <c r="B496">
        <v>76148858</v>
      </c>
      <c r="C496">
        <v>76148840</v>
      </c>
      <c r="D496">
        <v>48974791</v>
      </c>
      <c r="E496">
        <v>1</v>
      </c>
      <c r="F496">
        <v>1</v>
      </c>
      <c r="G496">
        <v>1</v>
      </c>
      <c r="H496">
        <v>3</v>
      </c>
      <c r="I496" t="s">
        <v>658</v>
      </c>
      <c r="J496" t="s">
        <v>659</v>
      </c>
      <c r="K496" t="s">
        <v>660</v>
      </c>
      <c r="L496">
        <v>1374</v>
      </c>
      <c r="N496">
        <v>1013</v>
      </c>
      <c r="O496" t="s">
        <v>661</v>
      </c>
      <c r="P496" t="s">
        <v>661</v>
      </c>
      <c r="Q496">
        <v>1</v>
      </c>
      <c r="X496">
        <v>1.51</v>
      </c>
      <c r="Y496">
        <v>1</v>
      </c>
      <c r="Z496">
        <v>0</v>
      </c>
      <c r="AA496">
        <v>0</v>
      </c>
      <c r="AB496">
        <v>0</v>
      </c>
      <c r="AC496">
        <v>0</v>
      </c>
      <c r="AD496">
        <v>1</v>
      </c>
      <c r="AE496">
        <v>0</v>
      </c>
      <c r="AF496" t="s">
        <v>3</v>
      </c>
      <c r="AG496">
        <v>1.51</v>
      </c>
      <c r="AH496">
        <v>2</v>
      </c>
      <c r="AI496">
        <v>76148849</v>
      </c>
      <c r="AJ496">
        <v>490</v>
      </c>
      <c r="AK496">
        <v>0</v>
      </c>
      <c r="AL496">
        <v>0</v>
      </c>
      <c r="AM496">
        <v>0</v>
      </c>
      <c r="AN496">
        <v>0</v>
      </c>
      <c r="AO496">
        <v>0</v>
      </c>
      <c r="AP496">
        <v>0</v>
      </c>
      <c r="AQ496">
        <v>0</v>
      </c>
      <c r="AR496">
        <v>0</v>
      </c>
    </row>
    <row r="497" spans="1:44" x14ac:dyDescent="0.2">
      <c r="A497">
        <f>ROW(Source!A250)</f>
        <v>250</v>
      </c>
      <c r="B497">
        <v>76148865</v>
      </c>
      <c r="C497">
        <v>76148859</v>
      </c>
      <c r="D497">
        <v>42326370</v>
      </c>
      <c r="E497">
        <v>1</v>
      </c>
      <c r="F497">
        <v>1</v>
      </c>
      <c r="G497">
        <v>1</v>
      </c>
      <c r="H497">
        <v>1</v>
      </c>
      <c r="I497" t="s">
        <v>662</v>
      </c>
      <c r="J497" t="s">
        <v>3</v>
      </c>
      <c r="K497" t="s">
        <v>663</v>
      </c>
      <c r="L497">
        <v>1369</v>
      </c>
      <c r="N497">
        <v>1013</v>
      </c>
      <c r="O497" t="s">
        <v>623</v>
      </c>
      <c r="P497" t="s">
        <v>623</v>
      </c>
      <c r="Q497">
        <v>1</v>
      </c>
      <c r="X497">
        <v>22.16</v>
      </c>
      <c r="Y497">
        <v>0</v>
      </c>
      <c r="Z497">
        <v>0</v>
      </c>
      <c r="AA497">
        <v>0</v>
      </c>
      <c r="AB497">
        <v>9.6199999999999992</v>
      </c>
      <c r="AC497">
        <v>0</v>
      </c>
      <c r="AD497">
        <v>1</v>
      </c>
      <c r="AE497">
        <v>1</v>
      </c>
      <c r="AF497" t="s">
        <v>286</v>
      </c>
      <c r="AG497">
        <v>30.580799999999996</v>
      </c>
      <c r="AH497">
        <v>2</v>
      </c>
      <c r="AI497">
        <v>76148860</v>
      </c>
      <c r="AJ497">
        <v>491</v>
      </c>
      <c r="AK497">
        <v>0</v>
      </c>
      <c r="AL497">
        <v>0</v>
      </c>
      <c r="AM497">
        <v>0</v>
      </c>
      <c r="AN497">
        <v>0</v>
      </c>
      <c r="AO497">
        <v>0</v>
      </c>
      <c r="AP497">
        <v>0</v>
      </c>
      <c r="AQ497">
        <v>0</v>
      </c>
      <c r="AR497">
        <v>0</v>
      </c>
    </row>
    <row r="498" spans="1:44" x14ac:dyDescent="0.2">
      <c r="A498">
        <f>ROW(Source!A250)</f>
        <v>250</v>
      </c>
      <c r="B498">
        <v>76148866</v>
      </c>
      <c r="C498">
        <v>76148859</v>
      </c>
      <c r="D498">
        <v>48900459</v>
      </c>
      <c r="E498">
        <v>1</v>
      </c>
      <c r="F498">
        <v>1</v>
      </c>
      <c r="G498">
        <v>1</v>
      </c>
      <c r="H498">
        <v>3</v>
      </c>
      <c r="I498" t="s">
        <v>708</v>
      </c>
      <c r="J498" t="s">
        <v>709</v>
      </c>
      <c r="K498" t="s">
        <v>710</v>
      </c>
      <c r="L498">
        <v>1348</v>
      </c>
      <c r="N498">
        <v>1009</v>
      </c>
      <c r="O498" t="s">
        <v>362</v>
      </c>
      <c r="P498" t="s">
        <v>362</v>
      </c>
      <c r="Q498">
        <v>1000</v>
      </c>
      <c r="X498">
        <v>2.3999999999999998E-3</v>
      </c>
      <c r="Y498">
        <v>4488.3999999999996</v>
      </c>
      <c r="Z498">
        <v>0</v>
      </c>
      <c r="AA498">
        <v>0</v>
      </c>
      <c r="AB498">
        <v>0</v>
      </c>
      <c r="AC498">
        <v>0</v>
      </c>
      <c r="AD498">
        <v>1</v>
      </c>
      <c r="AE498">
        <v>0</v>
      </c>
      <c r="AF498" t="s">
        <v>3</v>
      </c>
      <c r="AG498">
        <v>2.3999999999999998E-3</v>
      </c>
      <c r="AH498">
        <v>2</v>
      </c>
      <c r="AI498">
        <v>76148861</v>
      </c>
      <c r="AJ498">
        <v>492</v>
      </c>
      <c r="AK498">
        <v>0</v>
      </c>
      <c r="AL498">
        <v>0</v>
      </c>
      <c r="AM498">
        <v>0</v>
      </c>
      <c r="AN498">
        <v>0</v>
      </c>
      <c r="AO498">
        <v>0</v>
      </c>
      <c r="AP498">
        <v>0</v>
      </c>
      <c r="AQ498">
        <v>0</v>
      </c>
      <c r="AR498">
        <v>0</v>
      </c>
    </row>
    <row r="499" spans="1:44" x14ac:dyDescent="0.2">
      <c r="A499">
        <f>ROW(Source!A250)</f>
        <v>250</v>
      </c>
      <c r="B499">
        <v>76148867</v>
      </c>
      <c r="C499">
        <v>76148859</v>
      </c>
      <c r="D499">
        <v>48903634</v>
      </c>
      <c r="E499">
        <v>1</v>
      </c>
      <c r="F499">
        <v>1</v>
      </c>
      <c r="G499">
        <v>1</v>
      </c>
      <c r="H499">
        <v>3</v>
      </c>
      <c r="I499" t="s">
        <v>679</v>
      </c>
      <c r="J499" t="s">
        <v>680</v>
      </c>
      <c r="K499" t="s">
        <v>681</v>
      </c>
      <c r="L499">
        <v>1308</v>
      </c>
      <c r="N499">
        <v>1003</v>
      </c>
      <c r="O499" t="s">
        <v>345</v>
      </c>
      <c r="P499" t="s">
        <v>345</v>
      </c>
      <c r="Q499">
        <v>100</v>
      </c>
      <c r="X499">
        <v>7.1999999999999998E-3</v>
      </c>
      <c r="Y499">
        <v>120</v>
      </c>
      <c r="Z499">
        <v>0</v>
      </c>
      <c r="AA499">
        <v>0</v>
      </c>
      <c r="AB499">
        <v>0</v>
      </c>
      <c r="AC499">
        <v>0</v>
      </c>
      <c r="AD499">
        <v>1</v>
      </c>
      <c r="AE499">
        <v>0</v>
      </c>
      <c r="AF499" t="s">
        <v>3</v>
      </c>
      <c r="AG499">
        <v>7.1999999999999998E-3</v>
      </c>
      <c r="AH499">
        <v>2</v>
      </c>
      <c r="AI499">
        <v>76148862</v>
      </c>
      <c r="AJ499">
        <v>493</v>
      </c>
      <c r="AK499">
        <v>0</v>
      </c>
      <c r="AL499">
        <v>0</v>
      </c>
      <c r="AM499">
        <v>0</v>
      </c>
      <c r="AN499">
        <v>0</v>
      </c>
      <c r="AO499">
        <v>0</v>
      </c>
      <c r="AP499">
        <v>0</v>
      </c>
      <c r="AQ499">
        <v>0</v>
      </c>
      <c r="AR499">
        <v>0</v>
      </c>
    </row>
    <row r="500" spans="1:44" x14ac:dyDescent="0.2">
      <c r="A500">
        <f>ROW(Source!A250)</f>
        <v>250</v>
      </c>
      <c r="B500">
        <v>76148868</v>
      </c>
      <c r="C500">
        <v>76148859</v>
      </c>
      <c r="D500">
        <v>48974621</v>
      </c>
      <c r="E500">
        <v>1</v>
      </c>
      <c r="F500">
        <v>1</v>
      </c>
      <c r="G500">
        <v>1</v>
      </c>
      <c r="H500">
        <v>3</v>
      </c>
      <c r="I500" t="s">
        <v>714</v>
      </c>
      <c r="J500" t="s">
        <v>715</v>
      </c>
      <c r="K500" t="s">
        <v>716</v>
      </c>
      <c r="L500">
        <v>1348</v>
      </c>
      <c r="N500">
        <v>1009</v>
      </c>
      <c r="O500" t="s">
        <v>362</v>
      </c>
      <c r="P500" t="s">
        <v>362</v>
      </c>
      <c r="Q500">
        <v>1000</v>
      </c>
      <c r="X500">
        <v>6.0000000000000002E-5</v>
      </c>
      <c r="Y500">
        <v>8105.71</v>
      </c>
      <c r="Z500">
        <v>0</v>
      </c>
      <c r="AA500">
        <v>0</v>
      </c>
      <c r="AB500">
        <v>0</v>
      </c>
      <c r="AC500">
        <v>0</v>
      </c>
      <c r="AD500">
        <v>1</v>
      </c>
      <c r="AE500">
        <v>0</v>
      </c>
      <c r="AF500" t="s">
        <v>3</v>
      </c>
      <c r="AG500">
        <v>6.0000000000000002E-5</v>
      </c>
      <c r="AH500">
        <v>2</v>
      </c>
      <c r="AI500">
        <v>76148863</v>
      </c>
      <c r="AJ500">
        <v>494</v>
      </c>
      <c r="AK500">
        <v>0</v>
      </c>
      <c r="AL500">
        <v>0</v>
      </c>
      <c r="AM500">
        <v>0</v>
      </c>
      <c r="AN500">
        <v>0</v>
      </c>
      <c r="AO500">
        <v>0</v>
      </c>
      <c r="AP500">
        <v>0</v>
      </c>
      <c r="AQ500">
        <v>0</v>
      </c>
      <c r="AR500">
        <v>0</v>
      </c>
    </row>
    <row r="501" spans="1:44" x14ac:dyDescent="0.2">
      <c r="A501">
        <f>ROW(Source!A250)</f>
        <v>250</v>
      </c>
      <c r="B501">
        <v>76148869</v>
      </c>
      <c r="C501">
        <v>76148859</v>
      </c>
      <c r="D501">
        <v>48974791</v>
      </c>
      <c r="E501">
        <v>1</v>
      </c>
      <c r="F501">
        <v>1</v>
      </c>
      <c r="G501">
        <v>1</v>
      </c>
      <c r="H501">
        <v>3</v>
      </c>
      <c r="I501" t="s">
        <v>658</v>
      </c>
      <c r="J501" t="s">
        <v>659</v>
      </c>
      <c r="K501" t="s">
        <v>660</v>
      </c>
      <c r="L501">
        <v>1374</v>
      </c>
      <c r="N501">
        <v>1013</v>
      </c>
      <c r="O501" t="s">
        <v>661</v>
      </c>
      <c r="P501" t="s">
        <v>661</v>
      </c>
      <c r="Q501">
        <v>1</v>
      </c>
      <c r="X501">
        <v>4.26</v>
      </c>
      <c r="Y501">
        <v>1</v>
      </c>
      <c r="Z501">
        <v>0</v>
      </c>
      <c r="AA501">
        <v>0</v>
      </c>
      <c r="AB501">
        <v>0</v>
      </c>
      <c r="AC501">
        <v>0</v>
      </c>
      <c r="AD501">
        <v>1</v>
      </c>
      <c r="AE501">
        <v>0</v>
      </c>
      <c r="AF501" t="s">
        <v>3</v>
      </c>
      <c r="AG501">
        <v>4.26</v>
      </c>
      <c r="AH501">
        <v>2</v>
      </c>
      <c r="AI501">
        <v>76148864</v>
      </c>
      <c r="AJ501">
        <v>495</v>
      </c>
      <c r="AK501">
        <v>0</v>
      </c>
      <c r="AL501">
        <v>0</v>
      </c>
      <c r="AM501">
        <v>0</v>
      </c>
      <c r="AN501">
        <v>0</v>
      </c>
      <c r="AO501">
        <v>0</v>
      </c>
      <c r="AP501">
        <v>0</v>
      </c>
      <c r="AQ501">
        <v>0</v>
      </c>
      <c r="AR501">
        <v>0</v>
      </c>
    </row>
    <row r="502" spans="1:44" x14ac:dyDescent="0.2">
      <c r="A502">
        <f>ROW(Source!A251)</f>
        <v>251</v>
      </c>
      <c r="B502">
        <v>76148865</v>
      </c>
      <c r="C502">
        <v>76148859</v>
      </c>
      <c r="D502">
        <v>42326370</v>
      </c>
      <c r="E502">
        <v>1</v>
      </c>
      <c r="F502">
        <v>1</v>
      </c>
      <c r="G502">
        <v>1</v>
      </c>
      <c r="H502">
        <v>1</v>
      </c>
      <c r="I502" t="s">
        <v>662</v>
      </c>
      <c r="J502" t="s">
        <v>3</v>
      </c>
      <c r="K502" t="s">
        <v>663</v>
      </c>
      <c r="L502">
        <v>1369</v>
      </c>
      <c r="N502">
        <v>1013</v>
      </c>
      <c r="O502" t="s">
        <v>623</v>
      </c>
      <c r="P502" t="s">
        <v>623</v>
      </c>
      <c r="Q502">
        <v>1</v>
      </c>
      <c r="X502">
        <v>22.16</v>
      </c>
      <c r="Y502">
        <v>0</v>
      </c>
      <c r="Z502">
        <v>0</v>
      </c>
      <c r="AA502">
        <v>0</v>
      </c>
      <c r="AB502">
        <v>9.6199999999999992</v>
      </c>
      <c r="AC502">
        <v>0</v>
      </c>
      <c r="AD502">
        <v>1</v>
      </c>
      <c r="AE502">
        <v>1</v>
      </c>
      <c r="AF502" t="s">
        <v>286</v>
      </c>
      <c r="AG502">
        <v>30.580799999999996</v>
      </c>
      <c r="AH502">
        <v>2</v>
      </c>
      <c r="AI502">
        <v>76148860</v>
      </c>
      <c r="AJ502">
        <v>496</v>
      </c>
      <c r="AK502">
        <v>0</v>
      </c>
      <c r="AL502">
        <v>0</v>
      </c>
      <c r="AM502">
        <v>0</v>
      </c>
      <c r="AN502">
        <v>0</v>
      </c>
      <c r="AO502">
        <v>0</v>
      </c>
      <c r="AP502">
        <v>0</v>
      </c>
      <c r="AQ502">
        <v>0</v>
      </c>
      <c r="AR502">
        <v>0</v>
      </c>
    </row>
    <row r="503" spans="1:44" x14ac:dyDescent="0.2">
      <c r="A503">
        <f>ROW(Source!A251)</f>
        <v>251</v>
      </c>
      <c r="B503">
        <v>76148866</v>
      </c>
      <c r="C503">
        <v>76148859</v>
      </c>
      <c r="D503">
        <v>48900459</v>
      </c>
      <c r="E503">
        <v>1</v>
      </c>
      <c r="F503">
        <v>1</v>
      </c>
      <c r="G503">
        <v>1</v>
      </c>
      <c r="H503">
        <v>3</v>
      </c>
      <c r="I503" t="s">
        <v>708</v>
      </c>
      <c r="J503" t="s">
        <v>709</v>
      </c>
      <c r="K503" t="s">
        <v>710</v>
      </c>
      <c r="L503">
        <v>1348</v>
      </c>
      <c r="N503">
        <v>1009</v>
      </c>
      <c r="O503" t="s">
        <v>362</v>
      </c>
      <c r="P503" t="s">
        <v>362</v>
      </c>
      <c r="Q503">
        <v>1000</v>
      </c>
      <c r="X503">
        <v>2.3999999999999998E-3</v>
      </c>
      <c r="Y503">
        <v>4488.3999999999996</v>
      </c>
      <c r="Z503">
        <v>0</v>
      </c>
      <c r="AA503">
        <v>0</v>
      </c>
      <c r="AB503">
        <v>0</v>
      </c>
      <c r="AC503">
        <v>0</v>
      </c>
      <c r="AD503">
        <v>1</v>
      </c>
      <c r="AE503">
        <v>0</v>
      </c>
      <c r="AF503" t="s">
        <v>3</v>
      </c>
      <c r="AG503">
        <v>2.3999999999999998E-3</v>
      </c>
      <c r="AH503">
        <v>2</v>
      </c>
      <c r="AI503">
        <v>76148861</v>
      </c>
      <c r="AJ503">
        <v>497</v>
      </c>
      <c r="AK503">
        <v>0</v>
      </c>
      <c r="AL503">
        <v>0</v>
      </c>
      <c r="AM503">
        <v>0</v>
      </c>
      <c r="AN503">
        <v>0</v>
      </c>
      <c r="AO503">
        <v>0</v>
      </c>
      <c r="AP503">
        <v>0</v>
      </c>
      <c r="AQ503">
        <v>0</v>
      </c>
      <c r="AR503">
        <v>0</v>
      </c>
    </row>
    <row r="504" spans="1:44" x14ac:dyDescent="0.2">
      <c r="A504">
        <f>ROW(Source!A251)</f>
        <v>251</v>
      </c>
      <c r="B504">
        <v>76148867</v>
      </c>
      <c r="C504">
        <v>76148859</v>
      </c>
      <c r="D504">
        <v>48903634</v>
      </c>
      <c r="E504">
        <v>1</v>
      </c>
      <c r="F504">
        <v>1</v>
      </c>
      <c r="G504">
        <v>1</v>
      </c>
      <c r="H504">
        <v>3</v>
      </c>
      <c r="I504" t="s">
        <v>679</v>
      </c>
      <c r="J504" t="s">
        <v>680</v>
      </c>
      <c r="K504" t="s">
        <v>681</v>
      </c>
      <c r="L504">
        <v>1308</v>
      </c>
      <c r="N504">
        <v>1003</v>
      </c>
      <c r="O504" t="s">
        <v>345</v>
      </c>
      <c r="P504" t="s">
        <v>345</v>
      </c>
      <c r="Q504">
        <v>100</v>
      </c>
      <c r="X504">
        <v>7.1999999999999998E-3</v>
      </c>
      <c r="Y504">
        <v>120</v>
      </c>
      <c r="Z504">
        <v>0</v>
      </c>
      <c r="AA504">
        <v>0</v>
      </c>
      <c r="AB504">
        <v>0</v>
      </c>
      <c r="AC504">
        <v>0</v>
      </c>
      <c r="AD504">
        <v>1</v>
      </c>
      <c r="AE504">
        <v>0</v>
      </c>
      <c r="AF504" t="s">
        <v>3</v>
      </c>
      <c r="AG504">
        <v>7.1999999999999998E-3</v>
      </c>
      <c r="AH504">
        <v>2</v>
      </c>
      <c r="AI504">
        <v>76148862</v>
      </c>
      <c r="AJ504">
        <v>498</v>
      </c>
      <c r="AK504">
        <v>0</v>
      </c>
      <c r="AL504">
        <v>0</v>
      </c>
      <c r="AM504">
        <v>0</v>
      </c>
      <c r="AN504">
        <v>0</v>
      </c>
      <c r="AO504">
        <v>0</v>
      </c>
      <c r="AP504">
        <v>0</v>
      </c>
      <c r="AQ504">
        <v>0</v>
      </c>
      <c r="AR504">
        <v>0</v>
      </c>
    </row>
    <row r="505" spans="1:44" x14ac:dyDescent="0.2">
      <c r="A505">
        <f>ROW(Source!A251)</f>
        <v>251</v>
      </c>
      <c r="B505">
        <v>76148868</v>
      </c>
      <c r="C505">
        <v>76148859</v>
      </c>
      <c r="D505">
        <v>48974621</v>
      </c>
      <c r="E505">
        <v>1</v>
      </c>
      <c r="F505">
        <v>1</v>
      </c>
      <c r="G505">
        <v>1</v>
      </c>
      <c r="H505">
        <v>3</v>
      </c>
      <c r="I505" t="s">
        <v>714</v>
      </c>
      <c r="J505" t="s">
        <v>715</v>
      </c>
      <c r="K505" t="s">
        <v>716</v>
      </c>
      <c r="L505">
        <v>1348</v>
      </c>
      <c r="N505">
        <v>1009</v>
      </c>
      <c r="O505" t="s">
        <v>362</v>
      </c>
      <c r="P505" t="s">
        <v>362</v>
      </c>
      <c r="Q505">
        <v>1000</v>
      </c>
      <c r="X505">
        <v>6.0000000000000002E-5</v>
      </c>
      <c r="Y505">
        <v>8105.71</v>
      </c>
      <c r="Z505">
        <v>0</v>
      </c>
      <c r="AA505">
        <v>0</v>
      </c>
      <c r="AB505">
        <v>0</v>
      </c>
      <c r="AC505">
        <v>0</v>
      </c>
      <c r="AD505">
        <v>1</v>
      </c>
      <c r="AE505">
        <v>0</v>
      </c>
      <c r="AF505" t="s">
        <v>3</v>
      </c>
      <c r="AG505">
        <v>6.0000000000000002E-5</v>
      </c>
      <c r="AH505">
        <v>2</v>
      </c>
      <c r="AI505">
        <v>76148863</v>
      </c>
      <c r="AJ505">
        <v>499</v>
      </c>
      <c r="AK505">
        <v>0</v>
      </c>
      <c r="AL505">
        <v>0</v>
      </c>
      <c r="AM505">
        <v>0</v>
      </c>
      <c r="AN505">
        <v>0</v>
      </c>
      <c r="AO505">
        <v>0</v>
      </c>
      <c r="AP505">
        <v>0</v>
      </c>
      <c r="AQ505">
        <v>0</v>
      </c>
      <c r="AR505">
        <v>0</v>
      </c>
    </row>
    <row r="506" spans="1:44" x14ac:dyDescent="0.2">
      <c r="A506">
        <f>ROW(Source!A251)</f>
        <v>251</v>
      </c>
      <c r="B506">
        <v>76148869</v>
      </c>
      <c r="C506">
        <v>76148859</v>
      </c>
      <c r="D506">
        <v>48974791</v>
      </c>
      <c r="E506">
        <v>1</v>
      </c>
      <c r="F506">
        <v>1</v>
      </c>
      <c r="G506">
        <v>1</v>
      </c>
      <c r="H506">
        <v>3</v>
      </c>
      <c r="I506" t="s">
        <v>658</v>
      </c>
      <c r="J506" t="s">
        <v>659</v>
      </c>
      <c r="K506" t="s">
        <v>660</v>
      </c>
      <c r="L506">
        <v>1374</v>
      </c>
      <c r="N506">
        <v>1013</v>
      </c>
      <c r="O506" t="s">
        <v>661</v>
      </c>
      <c r="P506" t="s">
        <v>661</v>
      </c>
      <c r="Q506">
        <v>1</v>
      </c>
      <c r="X506">
        <v>4.26</v>
      </c>
      <c r="Y506">
        <v>1</v>
      </c>
      <c r="Z506">
        <v>0</v>
      </c>
      <c r="AA506">
        <v>0</v>
      </c>
      <c r="AB506">
        <v>0</v>
      </c>
      <c r="AC506">
        <v>0</v>
      </c>
      <c r="AD506">
        <v>1</v>
      </c>
      <c r="AE506">
        <v>0</v>
      </c>
      <c r="AF506" t="s">
        <v>3</v>
      </c>
      <c r="AG506">
        <v>4.26</v>
      </c>
      <c r="AH506">
        <v>2</v>
      </c>
      <c r="AI506">
        <v>76148864</v>
      </c>
      <c r="AJ506">
        <v>500</v>
      </c>
      <c r="AK506">
        <v>0</v>
      </c>
      <c r="AL506">
        <v>0</v>
      </c>
      <c r="AM506">
        <v>0</v>
      </c>
      <c r="AN506">
        <v>0</v>
      </c>
      <c r="AO506">
        <v>0</v>
      </c>
      <c r="AP506">
        <v>0</v>
      </c>
      <c r="AQ506">
        <v>0</v>
      </c>
      <c r="AR506">
        <v>0</v>
      </c>
    </row>
    <row r="507" spans="1:44" x14ac:dyDescent="0.2">
      <c r="A507">
        <f>ROW(Source!A252)</f>
        <v>252</v>
      </c>
      <c r="B507">
        <v>76148884</v>
      </c>
      <c r="C507">
        <v>76148870</v>
      </c>
      <c r="D507">
        <v>42331666</v>
      </c>
      <c r="E507">
        <v>1</v>
      </c>
      <c r="F507">
        <v>1</v>
      </c>
      <c r="G507">
        <v>1</v>
      </c>
      <c r="H507">
        <v>1</v>
      </c>
      <c r="I507" t="s">
        <v>647</v>
      </c>
      <c r="J507" t="s">
        <v>3</v>
      </c>
      <c r="K507" t="s">
        <v>648</v>
      </c>
      <c r="L507">
        <v>1369</v>
      </c>
      <c r="N507">
        <v>1013</v>
      </c>
      <c r="O507" t="s">
        <v>623</v>
      </c>
      <c r="P507" t="s">
        <v>623</v>
      </c>
      <c r="Q507">
        <v>1</v>
      </c>
      <c r="X507">
        <v>9.4499999999999993</v>
      </c>
      <c r="Y507">
        <v>0</v>
      </c>
      <c r="Z507">
        <v>0</v>
      </c>
      <c r="AA507">
        <v>0</v>
      </c>
      <c r="AB507">
        <v>10.06</v>
      </c>
      <c r="AC507">
        <v>0</v>
      </c>
      <c r="AD507">
        <v>1</v>
      </c>
      <c r="AE507">
        <v>1</v>
      </c>
      <c r="AF507" t="s">
        <v>24</v>
      </c>
      <c r="AG507">
        <v>10.867499999999998</v>
      </c>
      <c r="AH507">
        <v>2</v>
      </c>
      <c r="AI507">
        <v>76148871</v>
      </c>
      <c r="AJ507">
        <v>501</v>
      </c>
      <c r="AK507">
        <v>0</v>
      </c>
      <c r="AL507">
        <v>0</v>
      </c>
      <c r="AM507">
        <v>0</v>
      </c>
      <c r="AN507">
        <v>0</v>
      </c>
      <c r="AO507">
        <v>0</v>
      </c>
      <c r="AP507">
        <v>0</v>
      </c>
      <c r="AQ507">
        <v>0</v>
      </c>
      <c r="AR507">
        <v>0</v>
      </c>
    </row>
    <row r="508" spans="1:44" x14ac:dyDescent="0.2">
      <c r="A508">
        <f>ROW(Source!A252)</f>
        <v>252</v>
      </c>
      <c r="B508">
        <v>76148885</v>
      </c>
      <c r="C508">
        <v>76148870</v>
      </c>
      <c r="D508">
        <v>48900465</v>
      </c>
      <c r="E508">
        <v>1</v>
      </c>
      <c r="F508">
        <v>1</v>
      </c>
      <c r="G508">
        <v>1</v>
      </c>
      <c r="H508">
        <v>3</v>
      </c>
      <c r="I508" t="s">
        <v>775</v>
      </c>
      <c r="J508" t="s">
        <v>776</v>
      </c>
      <c r="K508" t="s">
        <v>777</v>
      </c>
      <c r="L508">
        <v>1348</v>
      </c>
      <c r="N508">
        <v>1009</v>
      </c>
      <c r="O508" t="s">
        <v>362</v>
      </c>
      <c r="P508" t="s">
        <v>362</v>
      </c>
      <c r="Q508">
        <v>1000</v>
      </c>
      <c r="X508">
        <v>2.0000000000000001E-4</v>
      </c>
      <c r="Y508">
        <v>4770</v>
      </c>
      <c r="Z508">
        <v>0</v>
      </c>
      <c r="AA508">
        <v>0</v>
      </c>
      <c r="AB508">
        <v>0</v>
      </c>
      <c r="AC508">
        <v>0</v>
      </c>
      <c r="AD508">
        <v>1</v>
      </c>
      <c r="AE508">
        <v>0</v>
      </c>
      <c r="AF508" t="s">
        <v>3</v>
      </c>
      <c r="AG508">
        <v>2.0000000000000001E-4</v>
      </c>
      <c r="AH508">
        <v>2</v>
      </c>
      <c r="AI508">
        <v>76148872</v>
      </c>
      <c r="AJ508">
        <v>502</v>
      </c>
      <c r="AK508">
        <v>0</v>
      </c>
      <c r="AL508">
        <v>0</v>
      </c>
      <c r="AM508">
        <v>0</v>
      </c>
      <c r="AN508">
        <v>0</v>
      </c>
      <c r="AO508">
        <v>0</v>
      </c>
      <c r="AP508">
        <v>0</v>
      </c>
      <c r="AQ508">
        <v>0</v>
      </c>
      <c r="AR508">
        <v>0</v>
      </c>
    </row>
    <row r="509" spans="1:44" x14ac:dyDescent="0.2">
      <c r="A509">
        <f>ROW(Source!A252)</f>
        <v>252</v>
      </c>
      <c r="B509">
        <v>76148886</v>
      </c>
      <c r="C509">
        <v>76148870</v>
      </c>
      <c r="D509">
        <v>48900998</v>
      </c>
      <c r="E509">
        <v>1</v>
      </c>
      <c r="F509">
        <v>1</v>
      </c>
      <c r="G509">
        <v>1</v>
      </c>
      <c r="H509">
        <v>3</v>
      </c>
      <c r="I509" t="s">
        <v>807</v>
      </c>
      <c r="J509" t="s">
        <v>808</v>
      </c>
      <c r="K509" t="s">
        <v>809</v>
      </c>
      <c r="L509">
        <v>1346</v>
      </c>
      <c r="N509">
        <v>1009</v>
      </c>
      <c r="O509" t="s">
        <v>414</v>
      </c>
      <c r="P509" t="s">
        <v>414</v>
      </c>
      <c r="Q509">
        <v>1</v>
      </c>
      <c r="X509">
        <v>0.5</v>
      </c>
      <c r="Y509">
        <v>30.4</v>
      </c>
      <c r="Z509">
        <v>0</v>
      </c>
      <c r="AA509">
        <v>0</v>
      </c>
      <c r="AB509">
        <v>0</v>
      </c>
      <c r="AC509">
        <v>0</v>
      </c>
      <c r="AD509">
        <v>1</v>
      </c>
      <c r="AE509">
        <v>0</v>
      </c>
      <c r="AF509" t="s">
        <v>3</v>
      </c>
      <c r="AG509">
        <v>0.5</v>
      </c>
      <c r="AH509">
        <v>2</v>
      </c>
      <c r="AI509">
        <v>76148873</v>
      </c>
      <c r="AJ509">
        <v>503</v>
      </c>
      <c r="AK509">
        <v>0</v>
      </c>
      <c r="AL509">
        <v>0</v>
      </c>
      <c r="AM509">
        <v>0</v>
      </c>
      <c r="AN509">
        <v>0</v>
      </c>
      <c r="AO509">
        <v>0</v>
      </c>
      <c r="AP509">
        <v>0</v>
      </c>
      <c r="AQ509">
        <v>0</v>
      </c>
      <c r="AR509">
        <v>0</v>
      </c>
    </row>
    <row r="510" spans="1:44" x14ac:dyDescent="0.2">
      <c r="A510">
        <f>ROW(Source!A252)</f>
        <v>252</v>
      </c>
      <c r="B510">
        <v>76148887</v>
      </c>
      <c r="C510">
        <v>76148870</v>
      </c>
      <c r="D510">
        <v>48903670</v>
      </c>
      <c r="E510">
        <v>1</v>
      </c>
      <c r="F510">
        <v>1</v>
      </c>
      <c r="G510">
        <v>1</v>
      </c>
      <c r="H510">
        <v>3</v>
      </c>
      <c r="I510" t="s">
        <v>810</v>
      </c>
      <c r="J510" t="s">
        <v>811</v>
      </c>
      <c r="K510" t="s">
        <v>812</v>
      </c>
      <c r="L510">
        <v>1346</v>
      </c>
      <c r="N510">
        <v>1009</v>
      </c>
      <c r="O510" t="s">
        <v>414</v>
      </c>
      <c r="P510" t="s">
        <v>414</v>
      </c>
      <c r="Q510">
        <v>1</v>
      </c>
      <c r="X510">
        <v>1.3049999999999999</v>
      </c>
      <c r="Y510">
        <v>250</v>
      </c>
      <c r="Z510">
        <v>0</v>
      </c>
      <c r="AA510">
        <v>0</v>
      </c>
      <c r="AB510">
        <v>0</v>
      </c>
      <c r="AC510">
        <v>0</v>
      </c>
      <c r="AD510">
        <v>1</v>
      </c>
      <c r="AE510">
        <v>0</v>
      </c>
      <c r="AF510" t="s">
        <v>3</v>
      </c>
      <c r="AG510">
        <v>1.3049999999999999</v>
      </c>
      <c r="AH510">
        <v>2</v>
      </c>
      <c r="AI510">
        <v>76148874</v>
      </c>
      <c r="AJ510">
        <v>504</v>
      </c>
      <c r="AK510">
        <v>0</v>
      </c>
      <c r="AL510">
        <v>0</v>
      </c>
      <c r="AM510">
        <v>0</v>
      </c>
      <c r="AN510">
        <v>0</v>
      </c>
      <c r="AO510">
        <v>0</v>
      </c>
      <c r="AP510">
        <v>0</v>
      </c>
      <c r="AQ510">
        <v>0</v>
      </c>
      <c r="AR510">
        <v>0</v>
      </c>
    </row>
    <row r="511" spans="1:44" x14ac:dyDescent="0.2">
      <c r="A511">
        <f>ROW(Source!A252)</f>
        <v>252</v>
      </c>
      <c r="B511">
        <v>76148888</v>
      </c>
      <c r="C511">
        <v>76148870</v>
      </c>
      <c r="D511">
        <v>48903672</v>
      </c>
      <c r="E511">
        <v>1</v>
      </c>
      <c r="F511">
        <v>1</v>
      </c>
      <c r="G511">
        <v>1</v>
      </c>
      <c r="H511">
        <v>3</v>
      </c>
      <c r="I511" t="s">
        <v>813</v>
      </c>
      <c r="J511" t="s">
        <v>814</v>
      </c>
      <c r="K511" t="s">
        <v>815</v>
      </c>
      <c r="L511">
        <v>1301</v>
      </c>
      <c r="N511">
        <v>1003</v>
      </c>
      <c r="O511" t="s">
        <v>57</v>
      </c>
      <c r="P511" t="s">
        <v>57</v>
      </c>
      <c r="Q511">
        <v>1</v>
      </c>
      <c r="X511">
        <v>0.72</v>
      </c>
      <c r="Y511">
        <v>5.38</v>
      </c>
      <c r="Z511">
        <v>0</v>
      </c>
      <c r="AA511">
        <v>0</v>
      </c>
      <c r="AB511">
        <v>0</v>
      </c>
      <c r="AC511">
        <v>0</v>
      </c>
      <c r="AD511">
        <v>1</v>
      </c>
      <c r="AE511">
        <v>0</v>
      </c>
      <c r="AF511" t="s">
        <v>3</v>
      </c>
      <c r="AG511">
        <v>0.72</v>
      </c>
      <c r="AH511">
        <v>2</v>
      </c>
      <c r="AI511">
        <v>76148875</v>
      </c>
      <c r="AJ511">
        <v>505</v>
      </c>
      <c r="AK511">
        <v>0</v>
      </c>
      <c r="AL511">
        <v>0</v>
      </c>
      <c r="AM511">
        <v>0</v>
      </c>
      <c r="AN511">
        <v>0</v>
      </c>
      <c r="AO511">
        <v>0</v>
      </c>
      <c r="AP511">
        <v>0</v>
      </c>
      <c r="AQ511">
        <v>0</v>
      </c>
      <c r="AR511">
        <v>0</v>
      </c>
    </row>
    <row r="512" spans="1:44" x14ac:dyDescent="0.2">
      <c r="A512">
        <f>ROW(Source!A252)</f>
        <v>252</v>
      </c>
      <c r="B512">
        <v>76148889</v>
      </c>
      <c r="C512">
        <v>76148870</v>
      </c>
      <c r="D512">
        <v>48903674</v>
      </c>
      <c r="E512">
        <v>1</v>
      </c>
      <c r="F512">
        <v>1</v>
      </c>
      <c r="G512">
        <v>1</v>
      </c>
      <c r="H512">
        <v>3</v>
      </c>
      <c r="I512" t="s">
        <v>705</v>
      </c>
      <c r="J512" t="s">
        <v>706</v>
      </c>
      <c r="K512" t="s">
        <v>707</v>
      </c>
      <c r="L512">
        <v>1346</v>
      </c>
      <c r="N512">
        <v>1009</v>
      </c>
      <c r="O512" t="s">
        <v>414</v>
      </c>
      <c r="P512" t="s">
        <v>414</v>
      </c>
      <c r="Q512">
        <v>1</v>
      </c>
      <c r="X512">
        <v>0.105</v>
      </c>
      <c r="Y512">
        <v>30.4</v>
      </c>
      <c r="Z512">
        <v>0</v>
      </c>
      <c r="AA512">
        <v>0</v>
      </c>
      <c r="AB512">
        <v>0</v>
      </c>
      <c r="AC512">
        <v>0</v>
      </c>
      <c r="AD512">
        <v>1</v>
      </c>
      <c r="AE512">
        <v>0</v>
      </c>
      <c r="AF512" t="s">
        <v>3</v>
      </c>
      <c r="AG512">
        <v>0.105</v>
      </c>
      <c r="AH512">
        <v>2</v>
      </c>
      <c r="AI512">
        <v>76148876</v>
      </c>
      <c r="AJ512">
        <v>506</v>
      </c>
      <c r="AK512">
        <v>0</v>
      </c>
      <c r="AL512">
        <v>0</v>
      </c>
      <c r="AM512">
        <v>0</v>
      </c>
      <c r="AN512">
        <v>0</v>
      </c>
      <c r="AO512">
        <v>0</v>
      </c>
      <c r="AP512">
        <v>0</v>
      </c>
      <c r="AQ512">
        <v>0</v>
      </c>
      <c r="AR512">
        <v>0</v>
      </c>
    </row>
    <row r="513" spans="1:44" x14ac:dyDescent="0.2">
      <c r="A513">
        <f>ROW(Source!A252)</f>
        <v>252</v>
      </c>
      <c r="B513">
        <v>76148890</v>
      </c>
      <c r="C513">
        <v>76148870</v>
      </c>
      <c r="D513">
        <v>48903683</v>
      </c>
      <c r="E513">
        <v>1</v>
      </c>
      <c r="F513">
        <v>1</v>
      </c>
      <c r="G513">
        <v>1</v>
      </c>
      <c r="H513">
        <v>3</v>
      </c>
      <c r="I513" t="s">
        <v>816</v>
      </c>
      <c r="J513" t="s">
        <v>817</v>
      </c>
      <c r="K513" t="s">
        <v>818</v>
      </c>
      <c r="L513">
        <v>1346</v>
      </c>
      <c r="N513">
        <v>1009</v>
      </c>
      <c r="O513" t="s">
        <v>414</v>
      </c>
      <c r="P513" t="s">
        <v>414</v>
      </c>
      <c r="Q513">
        <v>1</v>
      </c>
      <c r="X513">
        <v>0.1</v>
      </c>
      <c r="Y513">
        <v>60</v>
      </c>
      <c r="Z513">
        <v>0</v>
      </c>
      <c r="AA513">
        <v>0</v>
      </c>
      <c r="AB513">
        <v>0</v>
      </c>
      <c r="AC513">
        <v>0</v>
      </c>
      <c r="AD513">
        <v>1</v>
      </c>
      <c r="AE513">
        <v>0</v>
      </c>
      <c r="AF513" t="s">
        <v>3</v>
      </c>
      <c r="AG513">
        <v>0.1</v>
      </c>
      <c r="AH513">
        <v>2</v>
      </c>
      <c r="AI513">
        <v>76148877</v>
      </c>
      <c r="AJ513">
        <v>507</v>
      </c>
      <c r="AK513">
        <v>0</v>
      </c>
      <c r="AL513">
        <v>0</v>
      </c>
      <c r="AM513">
        <v>0</v>
      </c>
      <c r="AN513">
        <v>0</v>
      </c>
      <c r="AO513">
        <v>0</v>
      </c>
      <c r="AP513">
        <v>0</v>
      </c>
      <c r="AQ513">
        <v>0</v>
      </c>
      <c r="AR513">
        <v>0</v>
      </c>
    </row>
    <row r="514" spans="1:44" x14ac:dyDescent="0.2">
      <c r="A514">
        <f>ROW(Source!A252)</f>
        <v>252</v>
      </c>
      <c r="B514">
        <v>76148891</v>
      </c>
      <c r="C514">
        <v>76148870</v>
      </c>
      <c r="D514">
        <v>48914325</v>
      </c>
      <c r="E514">
        <v>1</v>
      </c>
      <c r="F514">
        <v>1</v>
      </c>
      <c r="G514">
        <v>1</v>
      </c>
      <c r="H514">
        <v>3</v>
      </c>
      <c r="I514" t="s">
        <v>819</v>
      </c>
      <c r="J514" t="s">
        <v>820</v>
      </c>
      <c r="K514" t="s">
        <v>821</v>
      </c>
      <c r="L514">
        <v>1348</v>
      </c>
      <c r="N514">
        <v>1009</v>
      </c>
      <c r="O514" t="s">
        <v>362</v>
      </c>
      <c r="P514" t="s">
        <v>362</v>
      </c>
      <c r="Q514">
        <v>1000</v>
      </c>
      <c r="X514">
        <v>6.0000000000000002E-5</v>
      </c>
      <c r="Y514">
        <v>11200.3</v>
      </c>
      <c r="Z514">
        <v>0</v>
      </c>
      <c r="AA514">
        <v>0</v>
      </c>
      <c r="AB514">
        <v>0</v>
      </c>
      <c r="AC514">
        <v>0</v>
      </c>
      <c r="AD514">
        <v>1</v>
      </c>
      <c r="AE514">
        <v>0</v>
      </c>
      <c r="AF514" t="s">
        <v>3</v>
      </c>
      <c r="AG514">
        <v>6.0000000000000002E-5</v>
      </c>
      <c r="AH514">
        <v>2</v>
      </c>
      <c r="AI514">
        <v>76148878</v>
      </c>
      <c r="AJ514">
        <v>508</v>
      </c>
      <c r="AK514">
        <v>0</v>
      </c>
      <c r="AL514">
        <v>0</v>
      </c>
      <c r="AM514">
        <v>0</v>
      </c>
      <c r="AN514">
        <v>0</v>
      </c>
      <c r="AO514">
        <v>0</v>
      </c>
      <c r="AP514">
        <v>0</v>
      </c>
      <c r="AQ514">
        <v>0</v>
      </c>
      <c r="AR514">
        <v>0</v>
      </c>
    </row>
    <row r="515" spans="1:44" x14ac:dyDescent="0.2">
      <c r="A515">
        <f>ROW(Source!A252)</f>
        <v>252</v>
      </c>
      <c r="B515">
        <v>76148892</v>
      </c>
      <c r="C515">
        <v>76148870</v>
      </c>
      <c r="D515">
        <v>48915433</v>
      </c>
      <c r="E515">
        <v>1</v>
      </c>
      <c r="F515">
        <v>1</v>
      </c>
      <c r="G515">
        <v>1</v>
      </c>
      <c r="H515">
        <v>3</v>
      </c>
      <c r="I515" t="s">
        <v>822</v>
      </c>
      <c r="J515" t="s">
        <v>823</v>
      </c>
      <c r="K515" t="s">
        <v>824</v>
      </c>
      <c r="L515">
        <v>1346</v>
      </c>
      <c r="N515">
        <v>1009</v>
      </c>
      <c r="O515" t="s">
        <v>414</v>
      </c>
      <c r="P515" t="s">
        <v>414</v>
      </c>
      <c r="Q515">
        <v>1</v>
      </c>
      <c r="X515">
        <v>0.02</v>
      </c>
      <c r="Y515">
        <v>32</v>
      </c>
      <c r="Z515">
        <v>0</v>
      </c>
      <c r="AA515">
        <v>0</v>
      </c>
      <c r="AB515">
        <v>0</v>
      </c>
      <c r="AC515">
        <v>0</v>
      </c>
      <c r="AD515">
        <v>1</v>
      </c>
      <c r="AE515">
        <v>0</v>
      </c>
      <c r="AF515" t="s">
        <v>3</v>
      </c>
      <c r="AG515">
        <v>0.02</v>
      </c>
      <c r="AH515">
        <v>2</v>
      </c>
      <c r="AI515">
        <v>76148879</v>
      </c>
      <c r="AJ515">
        <v>509</v>
      </c>
      <c r="AK515">
        <v>0</v>
      </c>
      <c r="AL515">
        <v>0</v>
      </c>
      <c r="AM515">
        <v>0</v>
      </c>
      <c r="AN515">
        <v>0</v>
      </c>
      <c r="AO515">
        <v>0</v>
      </c>
      <c r="AP515">
        <v>0</v>
      </c>
      <c r="AQ515">
        <v>0</v>
      </c>
      <c r="AR515">
        <v>0</v>
      </c>
    </row>
    <row r="516" spans="1:44" x14ac:dyDescent="0.2">
      <c r="A516">
        <f>ROW(Source!A252)</f>
        <v>252</v>
      </c>
      <c r="B516">
        <v>76148893</v>
      </c>
      <c r="C516">
        <v>76148870</v>
      </c>
      <c r="D516">
        <v>48958747</v>
      </c>
      <c r="E516">
        <v>1</v>
      </c>
      <c r="F516">
        <v>1</v>
      </c>
      <c r="G516">
        <v>1</v>
      </c>
      <c r="H516">
        <v>3</v>
      </c>
      <c r="I516" t="s">
        <v>825</v>
      </c>
      <c r="J516" t="s">
        <v>826</v>
      </c>
      <c r="K516" t="s">
        <v>827</v>
      </c>
      <c r="L516">
        <v>1346</v>
      </c>
      <c r="N516">
        <v>1009</v>
      </c>
      <c r="O516" t="s">
        <v>414</v>
      </c>
      <c r="P516" t="s">
        <v>414</v>
      </c>
      <c r="Q516">
        <v>1</v>
      </c>
      <c r="X516">
        <v>0.05</v>
      </c>
      <c r="Y516">
        <v>65.75</v>
      </c>
      <c r="Z516">
        <v>0</v>
      </c>
      <c r="AA516">
        <v>0</v>
      </c>
      <c r="AB516">
        <v>0</v>
      </c>
      <c r="AC516">
        <v>0</v>
      </c>
      <c r="AD516">
        <v>1</v>
      </c>
      <c r="AE516">
        <v>0</v>
      </c>
      <c r="AF516" t="s">
        <v>3</v>
      </c>
      <c r="AG516">
        <v>0.05</v>
      </c>
      <c r="AH516">
        <v>2</v>
      </c>
      <c r="AI516">
        <v>76148880</v>
      </c>
      <c r="AJ516">
        <v>510</v>
      </c>
      <c r="AK516">
        <v>0</v>
      </c>
      <c r="AL516">
        <v>0</v>
      </c>
      <c r="AM516">
        <v>0</v>
      </c>
      <c r="AN516">
        <v>0</v>
      </c>
      <c r="AO516">
        <v>0</v>
      </c>
      <c r="AP516">
        <v>0</v>
      </c>
      <c r="AQ516">
        <v>0</v>
      </c>
      <c r="AR516">
        <v>0</v>
      </c>
    </row>
    <row r="517" spans="1:44" x14ac:dyDescent="0.2">
      <c r="A517">
        <f>ROW(Source!A252)</f>
        <v>252</v>
      </c>
      <c r="B517">
        <v>76148894</v>
      </c>
      <c r="C517">
        <v>76148870</v>
      </c>
      <c r="D517">
        <v>48959762</v>
      </c>
      <c r="E517">
        <v>1</v>
      </c>
      <c r="F517">
        <v>1</v>
      </c>
      <c r="G517">
        <v>1</v>
      </c>
      <c r="H517">
        <v>3</v>
      </c>
      <c r="I517" t="s">
        <v>828</v>
      </c>
      <c r="J517" t="s">
        <v>829</v>
      </c>
      <c r="K517" t="s">
        <v>830</v>
      </c>
      <c r="L517">
        <v>1301</v>
      </c>
      <c r="N517">
        <v>1003</v>
      </c>
      <c r="O517" t="s">
        <v>57</v>
      </c>
      <c r="P517" t="s">
        <v>57</v>
      </c>
      <c r="Q517">
        <v>1</v>
      </c>
      <c r="X517">
        <v>0.83</v>
      </c>
      <c r="Y517">
        <v>95</v>
      </c>
      <c r="Z517">
        <v>0</v>
      </c>
      <c r="AA517">
        <v>0</v>
      </c>
      <c r="AB517">
        <v>0</v>
      </c>
      <c r="AC517">
        <v>0</v>
      </c>
      <c r="AD517">
        <v>1</v>
      </c>
      <c r="AE517">
        <v>0</v>
      </c>
      <c r="AF517" t="s">
        <v>3</v>
      </c>
      <c r="AG517">
        <v>0.83</v>
      </c>
      <c r="AH517">
        <v>2</v>
      </c>
      <c r="AI517">
        <v>76148881</v>
      </c>
      <c r="AJ517">
        <v>511</v>
      </c>
      <c r="AK517">
        <v>0</v>
      </c>
      <c r="AL517">
        <v>0</v>
      </c>
      <c r="AM517">
        <v>0</v>
      </c>
      <c r="AN517">
        <v>0</v>
      </c>
      <c r="AO517">
        <v>0</v>
      </c>
      <c r="AP517">
        <v>0</v>
      </c>
      <c r="AQ517">
        <v>0</v>
      </c>
      <c r="AR517">
        <v>0</v>
      </c>
    </row>
    <row r="518" spans="1:44" x14ac:dyDescent="0.2">
      <c r="A518">
        <f>ROW(Source!A252)</f>
        <v>252</v>
      </c>
      <c r="B518">
        <v>76148895</v>
      </c>
      <c r="C518">
        <v>76148870</v>
      </c>
      <c r="D518">
        <v>48959763</v>
      </c>
      <c r="E518">
        <v>1</v>
      </c>
      <c r="F518">
        <v>1</v>
      </c>
      <c r="G518">
        <v>1</v>
      </c>
      <c r="H518">
        <v>3</v>
      </c>
      <c r="I518" t="s">
        <v>502</v>
      </c>
      <c r="J518" t="s">
        <v>504</v>
      </c>
      <c r="K518" t="s">
        <v>503</v>
      </c>
      <c r="L518">
        <v>1354</v>
      </c>
      <c r="N518">
        <v>1010</v>
      </c>
      <c r="O518" t="s">
        <v>149</v>
      </c>
      <c r="P518" t="s">
        <v>149</v>
      </c>
      <c r="Q518">
        <v>1</v>
      </c>
      <c r="X518">
        <v>10</v>
      </c>
      <c r="Y518">
        <v>1.7</v>
      </c>
      <c r="Z518">
        <v>0</v>
      </c>
      <c r="AA518">
        <v>0</v>
      </c>
      <c r="AB518">
        <v>0</v>
      </c>
      <c r="AC518">
        <v>0</v>
      </c>
      <c r="AD518">
        <v>1</v>
      </c>
      <c r="AE518">
        <v>0</v>
      </c>
      <c r="AF518" t="s">
        <v>3</v>
      </c>
      <c r="AG518">
        <v>10</v>
      </c>
      <c r="AH518">
        <v>2</v>
      </c>
      <c r="AI518">
        <v>76148882</v>
      </c>
      <c r="AJ518">
        <v>512</v>
      </c>
      <c r="AK518">
        <v>0</v>
      </c>
      <c r="AL518">
        <v>0</v>
      </c>
      <c r="AM518">
        <v>0</v>
      </c>
      <c r="AN518">
        <v>0</v>
      </c>
      <c r="AO518">
        <v>0</v>
      </c>
      <c r="AP518">
        <v>0</v>
      </c>
      <c r="AQ518">
        <v>0</v>
      </c>
      <c r="AR518">
        <v>0</v>
      </c>
    </row>
    <row r="519" spans="1:44" x14ac:dyDescent="0.2">
      <c r="A519">
        <f>ROW(Source!A252)</f>
        <v>252</v>
      </c>
      <c r="B519">
        <v>76148896</v>
      </c>
      <c r="C519">
        <v>76148870</v>
      </c>
      <c r="D519">
        <v>48974791</v>
      </c>
      <c r="E519">
        <v>1</v>
      </c>
      <c r="F519">
        <v>1</v>
      </c>
      <c r="G519">
        <v>1</v>
      </c>
      <c r="H519">
        <v>3</v>
      </c>
      <c r="I519" t="s">
        <v>658</v>
      </c>
      <c r="J519" t="s">
        <v>659</v>
      </c>
      <c r="K519" t="s">
        <v>660</v>
      </c>
      <c r="L519">
        <v>1374</v>
      </c>
      <c r="N519">
        <v>1013</v>
      </c>
      <c r="O519" t="s">
        <v>661</v>
      </c>
      <c r="P519" t="s">
        <v>661</v>
      </c>
      <c r="Q519">
        <v>1</v>
      </c>
      <c r="X519">
        <v>1.9</v>
      </c>
      <c r="Y519">
        <v>1</v>
      </c>
      <c r="Z519">
        <v>0</v>
      </c>
      <c r="AA519">
        <v>0</v>
      </c>
      <c r="AB519">
        <v>0</v>
      </c>
      <c r="AC519">
        <v>0</v>
      </c>
      <c r="AD519">
        <v>1</v>
      </c>
      <c r="AE519">
        <v>0</v>
      </c>
      <c r="AF519" t="s">
        <v>3</v>
      </c>
      <c r="AG519">
        <v>1.9</v>
      </c>
      <c r="AH519">
        <v>2</v>
      </c>
      <c r="AI519">
        <v>76148883</v>
      </c>
      <c r="AJ519">
        <v>513</v>
      </c>
      <c r="AK519">
        <v>0</v>
      </c>
      <c r="AL519">
        <v>0</v>
      </c>
      <c r="AM519">
        <v>0</v>
      </c>
      <c r="AN519">
        <v>0</v>
      </c>
      <c r="AO519">
        <v>0</v>
      </c>
      <c r="AP519">
        <v>0</v>
      </c>
      <c r="AQ519">
        <v>0</v>
      </c>
      <c r="AR519">
        <v>0</v>
      </c>
    </row>
    <row r="520" spans="1:44" x14ac:dyDescent="0.2">
      <c r="A520">
        <f>ROW(Source!A253)</f>
        <v>253</v>
      </c>
      <c r="B520">
        <v>76148884</v>
      </c>
      <c r="C520">
        <v>76148870</v>
      </c>
      <c r="D520">
        <v>42331666</v>
      </c>
      <c r="E520">
        <v>1</v>
      </c>
      <c r="F520">
        <v>1</v>
      </c>
      <c r="G520">
        <v>1</v>
      </c>
      <c r="H520">
        <v>1</v>
      </c>
      <c r="I520" t="s">
        <v>647</v>
      </c>
      <c r="J520" t="s">
        <v>3</v>
      </c>
      <c r="K520" t="s">
        <v>648</v>
      </c>
      <c r="L520">
        <v>1369</v>
      </c>
      <c r="N520">
        <v>1013</v>
      </c>
      <c r="O520" t="s">
        <v>623</v>
      </c>
      <c r="P520" t="s">
        <v>623</v>
      </c>
      <c r="Q520">
        <v>1</v>
      </c>
      <c r="X520">
        <v>9.4499999999999993</v>
      </c>
      <c r="Y520">
        <v>0</v>
      </c>
      <c r="Z520">
        <v>0</v>
      </c>
      <c r="AA520">
        <v>0</v>
      </c>
      <c r="AB520">
        <v>10.06</v>
      </c>
      <c r="AC520">
        <v>0</v>
      </c>
      <c r="AD520">
        <v>1</v>
      </c>
      <c r="AE520">
        <v>1</v>
      </c>
      <c r="AF520" t="s">
        <v>24</v>
      </c>
      <c r="AG520">
        <v>10.867499999999998</v>
      </c>
      <c r="AH520">
        <v>2</v>
      </c>
      <c r="AI520">
        <v>76148871</v>
      </c>
      <c r="AJ520">
        <v>514</v>
      </c>
      <c r="AK520">
        <v>0</v>
      </c>
      <c r="AL520">
        <v>0</v>
      </c>
      <c r="AM520">
        <v>0</v>
      </c>
      <c r="AN520">
        <v>0</v>
      </c>
      <c r="AO520">
        <v>0</v>
      </c>
      <c r="AP520">
        <v>0</v>
      </c>
      <c r="AQ520">
        <v>0</v>
      </c>
      <c r="AR520">
        <v>0</v>
      </c>
    </row>
    <row r="521" spans="1:44" x14ac:dyDescent="0.2">
      <c r="A521">
        <f>ROW(Source!A253)</f>
        <v>253</v>
      </c>
      <c r="B521">
        <v>76148885</v>
      </c>
      <c r="C521">
        <v>76148870</v>
      </c>
      <c r="D521">
        <v>48900465</v>
      </c>
      <c r="E521">
        <v>1</v>
      </c>
      <c r="F521">
        <v>1</v>
      </c>
      <c r="G521">
        <v>1</v>
      </c>
      <c r="H521">
        <v>3</v>
      </c>
      <c r="I521" t="s">
        <v>775</v>
      </c>
      <c r="J521" t="s">
        <v>776</v>
      </c>
      <c r="K521" t="s">
        <v>777</v>
      </c>
      <c r="L521">
        <v>1348</v>
      </c>
      <c r="N521">
        <v>1009</v>
      </c>
      <c r="O521" t="s">
        <v>362</v>
      </c>
      <c r="P521" t="s">
        <v>362</v>
      </c>
      <c r="Q521">
        <v>1000</v>
      </c>
      <c r="X521">
        <v>2.0000000000000001E-4</v>
      </c>
      <c r="Y521">
        <v>4770</v>
      </c>
      <c r="Z521">
        <v>0</v>
      </c>
      <c r="AA521">
        <v>0</v>
      </c>
      <c r="AB521">
        <v>0</v>
      </c>
      <c r="AC521">
        <v>0</v>
      </c>
      <c r="AD521">
        <v>1</v>
      </c>
      <c r="AE521">
        <v>0</v>
      </c>
      <c r="AF521" t="s">
        <v>3</v>
      </c>
      <c r="AG521">
        <v>2.0000000000000001E-4</v>
      </c>
      <c r="AH521">
        <v>2</v>
      </c>
      <c r="AI521">
        <v>76148872</v>
      </c>
      <c r="AJ521">
        <v>515</v>
      </c>
      <c r="AK521">
        <v>0</v>
      </c>
      <c r="AL521">
        <v>0</v>
      </c>
      <c r="AM521">
        <v>0</v>
      </c>
      <c r="AN521">
        <v>0</v>
      </c>
      <c r="AO521">
        <v>0</v>
      </c>
      <c r="AP521">
        <v>0</v>
      </c>
      <c r="AQ521">
        <v>0</v>
      </c>
      <c r="AR521">
        <v>0</v>
      </c>
    </row>
    <row r="522" spans="1:44" x14ac:dyDescent="0.2">
      <c r="A522">
        <f>ROW(Source!A253)</f>
        <v>253</v>
      </c>
      <c r="B522">
        <v>76148886</v>
      </c>
      <c r="C522">
        <v>76148870</v>
      </c>
      <c r="D522">
        <v>48900998</v>
      </c>
      <c r="E522">
        <v>1</v>
      </c>
      <c r="F522">
        <v>1</v>
      </c>
      <c r="G522">
        <v>1</v>
      </c>
      <c r="H522">
        <v>3</v>
      </c>
      <c r="I522" t="s">
        <v>807</v>
      </c>
      <c r="J522" t="s">
        <v>808</v>
      </c>
      <c r="K522" t="s">
        <v>809</v>
      </c>
      <c r="L522">
        <v>1346</v>
      </c>
      <c r="N522">
        <v>1009</v>
      </c>
      <c r="O522" t="s">
        <v>414</v>
      </c>
      <c r="P522" t="s">
        <v>414</v>
      </c>
      <c r="Q522">
        <v>1</v>
      </c>
      <c r="X522">
        <v>0.5</v>
      </c>
      <c r="Y522">
        <v>30.4</v>
      </c>
      <c r="Z522">
        <v>0</v>
      </c>
      <c r="AA522">
        <v>0</v>
      </c>
      <c r="AB522">
        <v>0</v>
      </c>
      <c r="AC522">
        <v>0</v>
      </c>
      <c r="AD522">
        <v>1</v>
      </c>
      <c r="AE522">
        <v>0</v>
      </c>
      <c r="AF522" t="s">
        <v>3</v>
      </c>
      <c r="AG522">
        <v>0.5</v>
      </c>
      <c r="AH522">
        <v>2</v>
      </c>
      <c r="AI522">
        <v>76148873</v>
      </c>
      <c r="AJ522">
        <v>516</v>
      </c>
      <c r="AK522">
        <v>0</v>
      </c>
      <c r="AL522">
        <v>0</v>
      </c>
      <c r="AM522">
        <v>0</v>
      </c>
      <c r="AN522">
        <v>0</v>
      </c>
      <c r="AO522">
        <v>0</v>
      </c>
      <c r="AP522">
        <v>0</v>
      </c>
      <c r="AQ522">
        <v>0</v>
      </c>
      <c r="AR522">
        <v>0</v>
      </c>
    </row>
    <row r="523" spans="1:44" x14ac:dyDescent="0.2">
      <c r="A523">
        <f>ROW(Source!A253)</f>
        <v>253</v>
      </c>
      <c r="B523">
        <v>76148887</v>
      </c>
      <c r="C523">
        <v>76148870</v>
      </c>
      <c r="D523">
        <v>48903670</v>
      </c>
      <c r="E523">
        <v>1</v>
      </c>
      <c r="F523">
        <v>1</v>
      </c>
      <c r="G523">
        <v>1</v>
      </c>
      <c r="H523">
        <v>3</v>
      </c>
      <c r="I523" t="s">
        <v>810</v>
      </c>
      <c r="J523" t="s">
        <v>811</v>
      </c>
      <c r="K523" t="s">
        <v>812</v>
      </c>
      <c r="L523">
        <v>1346</v>
      </c>
      <c r="N523">
        <v>1009</v>
      </c>
      <c r="O523" t="s">
        <v>414</v>
      </c>
      <c r="P523" t="s">
        <v>414</v>
      </c>
      <c r="Q523">
        <v>1</v>
      </c>
      <c r="X523">
        <v>1.3049999999999999</v>
      </c>
      <c r="Y523">
        <v>250</v>
      </c>
      <c r="Z523">
        <v>0</v>
      </c>
      <c r="AA523">
        <v>0</v>
      </c>
      <c r="AB523">
        <v>0</v>
      </c>
      <c r="AC523">
        <v>0</v>
      </c>
      <c r="AD523">
        <v>1</v>
      </c>
      <c r="AE523">
        <v>0</v>
      </c>
      <c r="AF523" t="s">
        <v>3</v>
      </c>
      <c r="AG523">
        <v>1.3049999999999999</v>
      </c>
      <c r="AH523">
        <v>2</v>
      </c>
      <c r="AI523">
        <v>76148874</v>
      </c>
      <c r="AJ523">
        <v>517</v>
      </c>
      <c r="AK523">
        <v>0</v>
      </c>
      <c r="AL523">
        <v>0</v>
      </c>
      <c r="AM523">
        <v>0</v>
      </c>
      <c r="AN523">
        <v>0</v>
      </c>
      <c r="AO523">
        <v>0</v>
      </c>
      <c r="AP523">
        <v>0</v>
      </c>
      <c r="AQ523">
        <v>0</v>
      </c>
      <c r="AR523">
        <v>0</v>
      </c>
    </row>
    <row r="524" spans="1:44" x14ac:dyDescent="0.2">
      <c r="A524">
        <f>ROW(Source!A253)</f>
        <v>253</v>
      </c>
      <c r="B524">
        <v>76148888</v>
      </c>
      <c r="C524">
        <v>76148870</v>
      </c>
      <c r="D524">
        <v>48903672</v>
      </c>
      <c r="E524">
        <v>1</v>
      </c>
      <c r="F524">
        <v>1</v>
      </c>
      <c r="G524">
        <v>1</v>
      </c>
      <c r="H524">
        <v>3</v>
      </c>
      <c r="I524" t="s">
        <v>813</v>
      </c>
      <c r="J524" t="s">
        <v>814</v>
      </c>
      <c r="K524" t="s">
        <v>815</v>
      </c>
      <c r="L524">
        <v>1301</v>
      </c>
      <c r="N524">
        <v>1003</v>
      </c>
      <c r="O524" t="s">
        <v>57</v>
      </c>
      <c r="P524" t="s">
        <v>57</v>
      </c>
      <c r="Q524">
        <v>1</v>
      </c>
      <c r="X524">
        <v>0.72</v>
      </c>
      <c r="Y524">
        <v>5.38</v>
      </c>
      <c r="Z524">
        <v>0</v>
      </c>
      <c r="AA524">
        <v>0</v>
      </c>
      <c r="AB524">
        <v>0</v>
      </c>
      <c r="AC524">
        <v>0</v>
      </c>
      <c r="AD524">
        <v>1</v>
      </c>
      <c r="AE524">
        <v>0</v>
      </c>
      <c r="AF524" t="s">
        <v>3</v>
      </c>
      <c r="AG524">
        <v>0.72</v>
      </c>
      <c r="AH524">
        <v>2</v>
      </c>
      <c r="AI524">
        <v>76148875</v>
      </c>
      <c r="AJ524">
        <v>518</v>
      </c>
      <c r="AK524">
        <v>0</v>
      </c>
      <c r="AL524">
        <v>0</v>
      </c>
      <c r="AM524">
        <v>0</v>
      </c>
      <c r="AN524">
        <v>0</v>
      </c>
      <c r="AO524">
        <v>0</v>
      </c>
      <c r="AP524">
        <v>0</v>
      </c>
      <c r="AQ524">
        <v>0</v>
      </c>
      <c r="AR524">
        <v>0</v>
      </c>
    </row>
    <row r="525" spans="1:44" x14ac:dyDescent="0.2">
      <c r="A525">
        <f>ROW(Source!A253)</f>
        <v>253</v>
      </c>
      <c r="B525">
        <v>76148889</v>
      </c>
      <c r="C525">
        <v>76148870</v>
      </c>
      <c r="D525">
        <v>48903674</v>
      </c>
      <c r="E525">
        <v>1</v>
      </c>
      <c r="F525">
        <v>1</v>
      </c>
      <c r="G525">
        <v>1</v>
      </c>
      <c r="H525">
        <v>3</v>
      </c>
      <c r="I525" t="s">
        <v>705</v>
      </c>
      <c r="J525" t="s">
        <v>706</v>
      </c>
      <c r="K525" t="s">
        <v>707</v>
      </c>
      <c r="L525">
        <v>1346</v>
      </c>
      <c r="N525">
        <v>1009</v>
      </c>
      <c r="O525" t="s">
        <v>414</v>
      </c>
      <c r="P525" t="s">
        <v>414</v>
      </c>
      <c r="Q525">
        <v>1</v>
      </c>
      <c r="X525">
        <v>0.105</v>
      </c>
      <c r="Y525">
        <v>30.4</v>
      </c>
      <c r="Z525">
        <v>0</v>
      </c>
      <c r="AA525">
        <v>0</v>
      </c>
      <c r="AB525">
        <v>0</v>
      </c>
      <c r="AC525">
        <v>0</v>
      </c>
      <c r="AD525">
        <v>1</v>
      </c>
      <c r="AE525">
        <v>0</v>
      </c>
      <c r="AF525" t="s">
        <v>3</v>
      </c>
      <c r="AG525">
        <v>0.105</v>
      </c>
      <c r="AH525">
        <v>2</v>
      </c>
      <c r="AI525">
        <v>76148876</v>
      </c>
      <c r="AJ525">
        <v>519</v>
      </c>
      <c r="AK525">
        <v>0</v>
      </c>
      <c r="AL525">
        <v>0</v>
      </c>
      <c r="AM525">
        <v>0</v>
      </c>
      <c r="AN525">
        <v>0</v>
      </c>
      <c r="AO525">
        <v>0</v>
      </c>
      <c r="AP525">
        <v>0</v>
      </c>
      <c r="AQ525">
        <v>0</v>
      </c>
      <c r="AR525">
        <v>0</v>
      </c>
    </row>
    <row r="526" spans="1:44" x14ac:dyDescent="0.2">
      <c r="A526">
        <f>ROW(Source!A253)</f>
        <v>253</v>
      </c>
      <c r="B526">
        <v>76148890</v>
      </c>
      <c r="C526">
        <v>76148870</v>
      </c>
      <c r="D526">
        <v>48903683</v>
      </c>
      <c r="E526">
        <v>1</v>
      </c>
      <c r="F526">
        <v>1</v>
      </c>
      <c r="G526">
        <v>1</v>
      </c>
      <c r="H526">
        <v>3</v>
      </c>
      <c r="I526" t="s">
        <v>816</v>
      </c>
      <c r="J526" t="s">
        <v>817</v>
      </c>
      <c r="K526" t="s">
        <v>818</v>
      </c>
      <c r="L526">
        <v>1346</v>
      </c>
      <c r="N526">
        <v>1009</v>
      </c>
      <c r="O526" t="s">
        <v>414</v>
      </c>
      <c r="P526" t="s">
        <v>414</v>
      </c>
      <c r="Q526">
        <v>1</v>
      </c>
      <c r="X526">
        <v>0.1</v>
      </c>
      <c r="Y526">
        <v>60</v>
      </c>
      <c r="Z526">
        <v>0</v>
      </c>
      <c r="AA526">
        <v>0</v>
      </c>
      <c r="AB526">
        <v>0</v>
      </c>
      <c r="AC526">
        <v>0</v>
      </c>
      <c r="AD526">
        <v>1</v>
      </c>
      <c r="AE526">
        <v>0</v>
      </c>
      <c r="AF526" t="s">
        <v>3</v>
      </c>
      <c r="AG526">
        <v>0.1</v>
      </c>
      <c r="AH526">
        <v>2</v>
      </c>
      <c r="AI526">
        <v>76148877</v>
      </c>
      <c r="AJ526">
        <v>520</v>
      </c>
      <c r="AK526">
        <v>0</v>
      </c>
      <c r="AL526">
        <v>0</v>
      </c>
      <c r="AM526">
        <v>0</v>
      </c>
      <c r="AN526">
        <v>0</v>
      </c>
      <c r="AO526">
        <v>0</v>
      </c>
      <c r="AP526">
        <v>0</v>
      </c>
      <c r="AQ526">
        <v>0</v>
      </c>
      <c r="AR526">
        <v>0</v>
      </c>
    </row>
    <row r="527" spans="1:44" x14ac:dyDescent="0.2">
      <c r="A527">
        <f>ROW(Source!A253)</f>
        <v>253</v>
      </c>
      <c r="B527">
        <v>76148891</v>
      </c>
      <c r="C527">
        <v>76148870</v>
      </c>
      <c r="D527">
        <v>48914325</v>
      </c>
      <c r="E527">
        <v>1</v>
      </c>
      <c r="F527">
        <v>1</v>
      </c>
      <c r="G527">
        <v>1</v>
      </c>
      <c r="H527">
        <v>3</v>
      </c>
      <c r="I527" t="s">
        <v>819</v>
      </c>
      <c r="J527" t="s">
        <v>820</v>
      </c>
      <c r="K527" t="s">
        <v>821</v>
      </c>
      <c r="L527">
        <v>1348</v>
      </c>
      <c r="N527">
        <v>1009</v>
      </c>
      <c r="O527" t="s">
        <v>362</v>
      </c>
      <c r="P527" t="s">
        <v>362</v>
      </c>
      <c r="Q527">
        <v>1000</v>
      </c>
      <c r="X527">
        <v>6.0000000000000002E-5</v>
      </c>
      <c r="Y527">
        <v>11200.3</v>
      </c>
      <c r="Z527">
        <v>0</v>
      </c>
      <c r="AA527">
        <v>0</v>
      </c>
      <c r="AB527">
        <v>0</v>
      </c>
      <c r="AC527">
        <v>0</v>
      </c>
      <c r="AD527">
        <v>1</v>
      </c>
      <c r="AE527">
        <v>0</v>
      </c>
      <c r="AF527" t="s">
        <v>3</v>
      </c>
      <c r="AG527">
        <v>6.0000000000000002E-5</v>
      </c>
      <c r="AH527">
        <v>2</v>
      </c>
      <c r="AI527">
        <v>76148878</v>
      </c>
      <c r="AJ527">
        <v>521</v>
      </c>
      <c r="AK527">
        <v>0</v>
      </c>
      <c r="AL527">
        <v>0</v>
      </c>
      <c r="AM527">
        <v>0</v>
      </c>
      <c r="AN527">
        <v>0</v>
      </c>
      <c r="AO527">
        <v>0</v>
      </c>
      <c r="AP527">
        <v>0</v>
      </c>
      <c r="AQ527">
        <v>0</v>
      </c>
      <c r="AR527">
        <v>0</v>
      </c>
    </row>
    <row r="528" spans="1:44" x14ac:dyDescent="0.2">
      <c r="A528">
        <f>ROW(Source!A253)</f>
        <v>253</v>
      </c>
      <c r="B528">
        <v>76148892</v>
      </c>
      <c r="C528">
        <v>76148870</v>
      </c>
      <c r="D528">
        <v>48915433</v>
      </c>
      <c r="E528">
        <v>1</v>
      </c>
      <c r="F528">
        <v>1</v>
      </c>
      <c r="G528">
        <v>1</v>
      </c>
      <c r="H528">
        <v>3</v>
      </c>
      <c r="I528" t="s">
        <v>822</v>
      </c>
      <c r="J528" t="s">
        <v>823</v>
      </c>
      <c r="K528" t="s">
        <v>824</v>
      </c>
      <c r="L528">
        <v>1346</v>
      </c>
      <c r="N528">
        <v>1009</v>
      </c>
      <c r="O528" t="s">
        <v>414</v>
      </c>
      <c r="P528" t="s">
        <v>414</v>
      </c>
      <c r="Q528">
        <v>1</v>
      </c>
      <c r="X528">
        <v>0.02</v>
      </c>
      <c r="Y528">
        <v>32</v>
      </c>
      <c r="Z528">
        <v>0</v>
      </c>
      <c r="AA528">
        <v>0</v>
      </c>
      <c r="AB528">
        <v>0</v>
      </c>
      <c r="AC528">
        <v>0</v>
      </c>
      <c r="AD528">
        <v>1</v>
      </c>
      <c r="AE528">
        <v>0</v>
      </c>
      <c r="AF528" t="s">
        <v>3</v>
      </c>
      <c r="AG528">
        <v>0.02</v>
      </c>
      <c r="AH528">
        <v>2</v>
      </c>
      <c r="AI528">
        <v>76148879</v>
      </c>
      <c r="AJ528">
        <v>522</v>
      </c>
      <c r="AK528">
        <v>0</v>
      </c>
      <c r="AL528">
        <v>0</v>
      </c>
      <c r="AM528">
        <v>0</v>
      </c>
      <c r="AN528">
        <v>0</v>
      </c>
      <c r="AO528">
        <v>0</v>
      </c>
      <c r="AP528">
        <v>0</v>
      </c>
      <c r="AQ528">
        <v>0</v>
      </c>
      <c r="AR528">
        <v>0</v>
      </c>
    </row>
    <row r="529" spans="1:44" x14ac:dyDescent="0.2">
      <c r="A529">
        <f>ROW(Source!A253)</f>
        <v>253</v>
      </c>
      <c r="B529">
        <v>76148893</v>
      </c>
      <c r="C529">
        <v>76148870</v>
      </c>
      <c r="D529">
        <v>48958747</v>
      </c>
      <c r="E529">
        <v>1</v>
      </c>
      <c r="F529">
        <v>1</v>
      </c>
      <c r="G529">
        <v>1</v>
      </c>
      <c r="H529">
        <v>3</v>
      </c>
      <c r="I529" t="s">
        <v>825</v>
      </c>
      <c r="J529" t="s">
        <v>826</v>
      </c>
      <c r="K529" t="s">
        <v>827</v>
      </c>
      <c r="L529">
        <v>1346</v>
      </c>
      <c r="N529">
        <v>1009</v>
      </c>
      <c r="O529" t="s">
        <v>414</v>
      </c>
      <c r="P529" t="s">
        <v>414</v>
      </c>
      <c r="Q529">
        <v>1</v>
      </c>
      <c r="X529">
        <v>0.05</v>
      </c>
      <c r="Y529">
        <v>65.75</v>
      </c>
      <c r="Z529">
        <v>0</v>
      </c>
      <c r="AA529">
        <v>0</v>
      </c>
      <c r="AB529">
        <v>0</v>
      </c>
      <c r="AC529">
        <v>0</v>
      </c>
      <c r="AD529">
        <v>1</v>
      </c>
      <c r="AE529">
        <v>0</v>
      </c>
      <c r="AF529" t="s">
        <v>3</v>
      </c>
      <c r="AG529">
        <v>0.05</v>
      </c>
      <c r="AH529">
        <v>2</v>
      </c>
      <c r="AI529">
        <v>76148880</v>
      </c>
      <c r="AJ529">
        <v>523</v>
      </c>
      <c r="AK529">
        <v>0</v>
      </c>
      <c r="AL529">
        <v>0</v>
      </c>
      <c r="AM529">
        <v>0</v>
      </c>
      <c r="AN529">
        <v>0</v>
      </c>
      <c r="AO529">
        <v>0</v>
      </c>
      <c r="AP529">
        <v>0</v>
      </c>
      <c r="AQ529">
        <v>0</v>
      </c>
      <c r="AR529">
        <v>0</v>
      </c>
    </row>
    <row r="530" spans="1:44" x14ac:dyDescent="0.2">
      <c r="A530">
        <f>ROW(Source!A253)</f>
        <v>253</v>
      </c>
      <c r="B530">
        <v>76148894</v>
      </c>
      <c r="C530">
        <v>76148870</v>
      </c>
      <c r="D530">
        <v>48959762</v>
      </c>
      <c r="E530">
        <v>1</v>
      </c>
      <c r="F530">
        <v>1</v>
      </c>
      <c r="G530">
        <v>1</v>
      </c>
      <c r="H530">
        <v>3</v>
      </c>
      <c r="I530" t="s">
        <v>828</v>
      </c>
      <c r="J530" t="s">
        <v>829</v>
      </c>
      <c r="K530" t="s">
        <v>830</v>
      </c>
      <c r="L530">
        <v>1301</v>
      </c>
      <c r="N530">
        <v>1003</v>
      </c>
      <c r="O530" t="s">
        <v>57</v>
      </c>
      <c r="P530" t="s">
        <v>57</v>
      </c>
      <c r="Q530">
        <v>1</v>
      </c>
      <c r="X530">
        <v>0.83</v>
      </c>
      <c r="Y530">
        <v>95</v>
      </c>
      <c r="Z530">
        <v>0</v>
      </c>
      <c r="AA530">
        <v>0</v>
      </c>
      <c r="AB530">
        <v>0</v>
      </c>
      <c r="AC530">
        <v>0</v>
      </c>
      <c r="AD530">
        <v>1</v>
      </c>
      <c r="AE530">
        <v>0</v>
      </c>
      <c r="AF530" t="s">
        <v>3</v>
      </c>
      <c r="AG530">
        <v>0.83</v>
      </c>
      <c r="AH530">
        <v>2</v>
      </c>
      <c r="AI530">
        <v>76148881</v>
      </c>
      <c r="AJ530">
        <v>524</v>
      </c>
      <c r="AK530">
        <v>0</v>
      </c>
      <c r="AL530">
        <v>0</v>
      </c>
      <c r="AM530">
        <v>0</v>
      </c>
      <c r="AN530">
        <v>0</v>
      </c>
      <c r="AO530">
        <v>0</v>
      </c>
      <c r="AP530">
        <v>0</v>
      </c>
      <c r="AQ530">
        <v>0</v>
      </c>
      <c r="AR530">
        <v>0</v>
      </c>
    </row>
    <row r="531" spans="1:44" x14ac:dyDescent="0.2">
      <c r="A531">
        <f>ROW(Source!A253)</f>
        <v>253</v>
      </c>
      <c r="B531">
        <v>76148895</v>
      </c>
      <c r="C531">
        <v>76148870</v>
      </c>
      <c r="D531">
        <v>48959763</v>
      </c>
      <c r="E531">
        <v>1</v>
      </c>
      <c r="F531">
        <v>1</v>
      </c>
      <c r="G531">
        <v>1</v>
      </c>
      <c r="H531">
        <v>3</v>
      </c>
      <c r="I531" t="s">
        <v>502</v>
      </c>
      <c r="J531" t="s">
        <v>504</v>
      </c>
      <c r="K531" t="s">
        <v>503</v>
      </c>
      <c r="L531">
        <v>1354</v>
      </c>
      <c r="N531">
        <v>1010</v>
      </c>
      <c r="O531" t="s">
        <v>149</v>
      </c>
      <c r="P531" t="s">
        <v>149</v>
      </c>
      <c r="Q531">
        <v>1</v>
      </c>
      <c r="X531">
        <v>10</v>
      </c>
      <c r="Y531">
        <v>1.7</v>
      </c>
      <c r="Z531">
        <v>0</v>
      </c>
      <c r="AA531">
        <v>0</v>
      </c>
      <c r="AB531">
        <v>0</v>
      </c>
      <c r="AC531">
        <v>0</v>
      </c>
      <c r="AD531">
        <v>1</v>
      </c>
      <c r="AE531">
        <v>0</v>
      </c>
      <c r="AF531" t="s">
        <v>3</v>
      </c>
      <c r="AG531">
        <v>10</v>
      </c>
      <c r="AH531">
        <v>2</v>
      </c>
      <c r="AI531">
        <v>76148882</v>
      </c>
      <c r="AJ531">
        <v>525</v>
      </c>
      <c r="AK531">
        <v>0</v>
      </c>
      <c r="AL531">
        <v>0</v>
      </c>
      <c r="AM531">
        <v>0</v>
      </c>
      <c r="AN531">
        <v>0</v>
      </c>
      <c r="AO531">
        <v>0</v>
      </c>
      <c r="AP531">
        <v>0</v>
      </c>
      <c r="AQ531">
        <v>0</v>
      </c>
      <c r="AR531">
        <v>0</v>
      </c>
    </row>
    <row r="532" spans="1:44" x14ac:dyDescent="0.2">
      <c r="A532">
        <f>ROW(Source!A253)</f>
        <v>253</v>
      </c>
      <c r="B532">
        <v>76148896</v>
      </c>
      <c r="C532">
        <v>76148870</v>
      </c>
      <c r="D532">
        <v>48974791</v>
      </c>
      <c r="E532">
        <v>1</v>
      </c>
      <c r="F532">
        <v>1</v>
      </c>
      <c r="G532">
        <v>1</v>
      </c>
      <c r="H532">
        <v>3</v>
      </c>
      <c r="I532" t="s">
        <v>658</v>
      </c>
      <c r="J532" t="s">
        <v>659</v>
      </c>
      <c r="K532" t="s">
        <v>660</v>
      </c>
      <c r="L532">
        <v>1374</v>
      </c>
      <c r="N532">
        <v>1013</v>
      </c>
      <c r="O532" t="s">
        <v>661</v>
      </c>
      <c r="P532" t="s">
        <v>661</v>
      </c>
      <c r="Q532">
        <v>1</v>
      </c>
      <c r="X532">
        <v>1.9</v>
      </c>
      <c r="Y532">
        <v>1</v>
      </c>
      <c r="Z532">
        <v>0</v>
      </c>
      <c r="AA532">
        <v>0</v>
      </c>
      <c r="AB532">
        <v>0</v>
      </c>
      <c r="AC532">
        <v>0</v>
      </c>
      <c r="AD532">
        <v>1</v>
      </c>
      <c r="AE532">
        <v>0</v>
      </c>
      <c r="AF532" t="s">
        <v>3</v>
      </c>
      <c r="AG532">
        <v>1.9</v>
      </c>
      <c r="AH532">
        <v>2</v>
      </c>
      <c r="AI532">
        <v>76148883</v>
      </c>
      <c r="AJ532">
        <v>526</v>
      </c>
      <c r="AK532">
        <v>0</v>
      </c>
      <c r="AL532">
        <v>0</v>
      </c>
      <c r="AM532">
        <v>0</v>
      </c>
      <c r="AN532">
        <v>0</v>
      </c>
      <c r="AO532">
        <v>0</v>
      </c>
      <c r="AP532">
        <v>0</v>
      </c>
      <c r="AQ532">
        <v>0</v>
      </c>
      <c r="AR532">
        <v>0</v>
      </c>
    </row>
    <row r="533" spans="1:44" x14ac:dyDescent="0.2">
      <c r="A533">
        <f>ROW(Source!A256)</f>
        <v>256</v>
      </c>
      <c r="B533">
        <v>76148904</v>
      </c>
      <c r="C533">
        <v>76148898</v>
      </c>
      <c r="D533">
        <v>42326370</v>
      </c>
      <c r="E533">
        <v>1</v>
      </c>
      <c r="F533">
        <v>1</v>
      </c>
      <c r="G533">
        <v>1</v>
      </c>
      <c r="H533">
        <v>1</v>
      </c>
      <c r="I533" t="s">
        <v>662</v>
      </c>
      <c r="J533" t="s">
        <v>3</v>
      </c>
      <c r="K533" t="s">
        <v>663</v>
      </c>
      <c r="L533">
        <v>1369</v>
      </c>
      <c r="N533">
        <v>1013</v>
      </c>
      <c r="O533" t="s">
        <v>623</v>
      </c>
      <c r="P533" t="s">
        <v>623</v>
      </c>
      <c r="Q533">
        <v>1</v>
      </c>
      <c r="X533">
        <v>5.74</v>
      </c>
      <c r="Y533">
        <v>0</v>
      </c>
      <c r="Z533">
        <v>0</v>
      </c>
      <c r="AA533">
        <v>0</v>
      </c>
      <c r="AB533">
        <v>9.6199999999999992</v>
      </c>
      <c r="AC533">
        <v>0</v>
      </c>
      <c r="AD533">
        <v>1</v>
      </c>
      <c r="AE533">
        <v>1</v>
      </c>
      <c r="AF533" t="s">
        <v>3</v>
      </c>
      <c r="AG533">
        <v>5.74</v>
      </c>
      <c r="AH533">
        <v>2</v>
      </c>
      <c r="AI533">
        <v>76148899</v>
      </c>
      <c r="AJ533">
        <v>527</v>
      </c>
      <c r="AK533">
        <v>0</v>
      </c>
      <c r="AL533">
        <v>0</v>
      </c>
      <c r="AM533">
        <v>0</v>
      </c>
      <c r="AN533">
        <v>0</v>
      </c>
      <c r="AO533">
        <v>0</v>
      </c>
      <c r="AP533">
        <v>0</v>
      </c>
      <c r="AQ533">
        <v>0</v>
      </c>
      <c r="AR533">
        <v>0</v>
      </c>
    </row>
    <row r="534" spans="1:44" x14ac:dyDescent="0.2">
      <c r="A534">
        <f>ROW(Source!A256)</f>
        <v>256</v>
      </c>
      <c r="B534">
        <v>76148905</v>
      </c>
      <c r="C534">
        <v>76148898</v>
      </c>
      <c r="D534">
        <v>121548</v>
      </c>
      <c r="E534">
        <v>1</v>
      </c>
      <c r="F534">
        <v>1</v>
      </c>
      <c r="G534">
        <v>1</v>
      </c>
      <c r="H534">
        <v>1</v>
      </c>
      <c r="I534" t="s">
        <v>30</v>
      </c>
      <c r="J534" t="s">
        <v>3</v>
      </c>
      <c r="K534" t="s">
        <v>628</v>
      </c>
      <c r="L534">
        <v>608254</v>
      </c>
      <c r="N534">
        <v>1013</v>
      </c>
      <c r="O534" t="s">
        <v>629</v>
      </c>
      <c r="P534" t="s">
        <v>629</v>
      </c>
      <c r="Q534">
        <v>1</v>
      </c>
      <c r="X534">
        <v>1.92</v>
      </c>
      <c r="Y534">
        <v>0</v>
      </c>
      <c r="Z534">
        <v>0</v>
      </c>
      <c r="AA534">
        <v>0</v>
      </c>
      <c r="AB534">
        <v>0</v>
      </c>
      <c r="AC534">
        <v>0</v>
      </c>
      <c r="AD534">
        <v>1</v>
      </c>
      <c r="AE534">
        <v>2</v>
      </c>
      <c r="AF534" t="s">
        <v>3</v>
      </c>
      <c r="AG534">
        <v>1.92</v>
      </c>
      <c r="AH534">
        <v>2</v>
      </c>
      <c r="AI534">
        <v>76148900</v>
      </c>
      <c r="AJ534">
        <v>528</v>
      </c>
      <c r="AK534">
        <v>0</v>
      </c>
      <c r="AL534">
        <v>0</v>
      </c>
      <c r="AM534">
        <v>0</v>
      </c>
      <c r="AN534">
        <v>0</v>
      </c>
      <c r="AO534">
        <v>0</v>
      </c>
      <c r="AP534">
        <v>0</v>
      </c>
      <c r="AQ534">
        <v>0</v>
      </c>
      <c r="AR534">
        <v>0</v>
      </c>
    </row>
    <row r="535" spans="1:44" x14ac:dyDescent="0.2">
      <c r="A535">
        <f>ROW(Source!A256)</f>
        <v>256</v>
      </c>
      <c r="B535">
        <v>76148906</v>
      </c>
      <c r="C535">
        <v>76148898</v>
      </c>
      <c r="D535">
        <v>48975304</v>
      </c>
      <c r="E535">
        <v>1</v>
      </c>
      <c r="F535">
        <v>1</v>
      </c>
      <c r="G535">
        <v>1</v>
      </c>
      <c r="H535">
        <v>2</v>
      </c>
      <c r="I535" t="s">
        <v>664</v>
      </c>
      <c r="J535" t="s">
        <v>665</v>
      </c>
      <c r="K535" t="s">
        <v>666</v>
      </c>
      <c r="L535">
        <v>1368</v>
      </c>
      <c r="N535">
        <v>1011</v>
      </c>
      <c r="O535" t="s">
        <v>633</v>
      </c>
      <c r="P535" t="s">
        <v>633</v>
      </c>
      <c r="Q535">
        <v>1</v>
      </c>
      <c r="X535">
        <v>1.92</v>
      </c>
      <c r="Y535">
        <v>0</v>
      </c>
      <c r="Z535">
        <v>134.65</v>
      </c>
      <c r="AA535">
        <v>13.5</v>
      </c>
      <c r="AB535">
        <v>0</v>
      </c>
      <c r="AC535">
        <v>0</v>
      </c>
      <c r="AD535">
        <v>1</v>
      </c>
      <c r="AE535">
        <v>0</v>
      </c>
      <c r="AF535" t="s">
        <v>3</v>
      </c>
      <c r="AG535">
        <v>1.92</v>
      </c>
      <c r="AH535">
        <v>2</v>
      </c>
      <c r="AI535">
        <v>76148901</v>
      </c>
      <c r="AJ535">
        <v>529</v>
      </c>
      <c r="AK535">
        <v>0</v>
      </c>
      <c r="AL535">
        <v>0</v>
      </c>
      <c r="AM535">
        <v>0</v>
      </c>
      <c r="AN535">
        <v>0</v>
      </c>
      <c r="AO535">
        <v>0</v>
      </c>
      <c r="AP535">
        <v>0</v>
      </c>
      <c r="AQ535">
        <v>0</v>
      </c>
      <c r="AR535">
        <v>0</v>
      </c>
    </row>
    <row r="536" spans="1:44" x14ac:dyDescent="0.2">
      <c r="A536">
        <f>ROW(Source!A256)</f>
        <v>256</v>
      </c>
      <c r="B536">
        <v>76148907</v>
      </c>
      <c r="C536">
        <v>76148898</v>
      </c>
      <c r="D536">
        <v>48977174</v>
      </c>
      <c r="E536">
        <v>1</v>
      </c>
      <c r="F536">
        <v>1</v>
      </c>
      <c r="G536">
        <v>1</v>
      </c>
      <c r="H536">
        <v>2</v>
      </c>
      <c r="I536" t="s">
        <v>676</v>
      </c>
      <c r="J536" t="s">
        <v>677</v>
      </c>
      <c r="K536" t="s">
        <v>678</v>
      </c>
      <c r="L536">
        <v>1368</v>
      </c>
      <c r="N536">
        <v>1011</v>
      </c>
      <c r="O536" t="s">
        <v>633</v>
      </c>
      <c r="P536" t="s">
        <v>633</v>
      </c>
      <c r="Q536">
        <v>1</v>
      </c>
      <c r="X536">
        <v>1.92</v>
      </c>
      <c r="Y536">
        <v>0</v>
      </c>
      <c r="Z536">
        <v>87.17</v>
      </c>
      <c r="AA536">
        <v>11.6</v>
      </c>
      <c r="AB536">
        <v>0</v>
      </c>
      <c r="AC536">
        <v>0</v>
      </c>
      <c r="AD536">
        <v>1</v>
      </c>
      <c r="AE536">
        <v>0</v>
      </c>
      <c r="AF536" t="s">
        <v>3</v>
      </c>
      <c r="AG536">
        <v>1.92</v>
      </c>
      <c r="AH536">
        <v>2</v>
      </c>
      <c r="AI536">
        <v>76148902</v>
      </c>
      <c r="AJ536">
        <v>530</v>
      </c>
      <c r="AK536">
        <v>0</v>
      </c>
      <c r="AL536">
        <v>0</v>
      </c>
      <c r="AM536">
        <v>0</v>
      </c>
      <c r="AN536">
        <v>0</v>
      </c>
      <c r="AO536">
        <v>0</v>
      </c>
      <c r="AP536">
        <v>0</v>
      </c>
      <c r="AQ536">
        <v>0</v>
      </c>
      <c r="AR536">
        <v>0</v>
      </c>
    </row>
    <row r="537" spans="1:44" x14ac:dyDescent="0.2">
      <c r="A537">
        <f>ROW(Source!A256)</f>
        <v>256</v>
      </c>
      <c r="B537">
        <v>76148908</v>
      </c>
      <c r="C537">
        <v>76148898</v>
      </c>
      <c r="D537">
        <v>48974791</v>
      </c>
      <c r="E537">
        <v>1</v>
      </c>
      <c r="F537">
        <v>1</v>
      </c>
      <c r="G537">
        <v>1</v>
      </c>
      <c r="H537">
        <v>3</v>
      </c>
      <c r="I537" t="s">
        <v>658</v>
      </c>
      <c r="J537" t="s">
        <v>659</v>
      </c>
      <c r="K537" t="s">
        <v>660</v>
      </c>
      <c r="L537">
        <v>1374</v>
      </c>
      <c r="N537">
        <v>1013</v>
      </c>
      <c r="O537" t="s">
        <v>661</v>
      </c>
      <c r="P537" t="s">
        <v>661</v>
      </c>
      <c r="Q537">
        <v>1</v>
      </c>
      <c r="X537">
        <v>1.1000000000000001</v>
      </c>
      <c r="Y537">
        <v>1</v>
      </c>
      <c r="Z537">
        <v>0</v>
      </c>
      <c r="AA537">
        <v>0</v>
      </c>
      <c r="AB537">
        <v>0</v>
      </c>
      <c r="AC537">
        <v>0</v>
      </c>
      <c r="AD537">
        <v>1</v>
      </c>
      <c r="AE537">
        <v>0</v>
      </c>
      <c r="AF537" t="s">
        <v>3</v>
      </c>
      <c r="AG537">
        <v>1.1000000000000001</v>
      </c>
      <c r="AH537">
        <v>2</v>
      </c>
      <c r="AI537">
        <v>76148903</v>
      </c>
      <c r="AJ537">
        <v>531</v>
      </c>
      <c r="AK537">
        <v>0</v>
      </c>
      <c r="AL537">
        <v>0</v>
      </c>
      <c r="AM537">
        <v>0</v>
      </c>
      <c r="AN537">
        <v>0</v>
      </c>
      <c r="AO537">
        <v>0</v>
      </c>
      <c r="AP537">
        <v>0</v>
      </c>
      <c r="AQ537">
        <v>0</v>
      </c>
      <c r="AR537">
        <v>0</v>
      </c>
    </row>
    <row r="538" spans="1:44" x14ac:dyDescent="0.2">
      <c r="A538">
        <f>ROW(Source!A257)</f>
        <v>257</v>
      </c>
      <c r="B538">
        <v>76148904</v>
      </c>
      <c r="C538">
        <v>76148898</v>
      </c>
      <c r="D538">
        <v>42326370</v>
      </c>
      <c r="E538">
        <v>1</v>
      </c>
      <c r="F538">
        <v>1</v>
      </c>
      <c r="G538">
        <v>1</v>
      </c>
      <c r="H538">
        <v>1</v>
      </c>
      <c r="I538" t="s">
        <v>662</v>
      </c>
      <c r="J538" t="s">
        <v>3</v>
      </c>
      <c r="K538" t="s">
        <v>663</v>
      </c>
      <c r="L538">
        <v>1369</v>
      </c>
      <c r="N538">
        <v>1013</v>
      </c>
      <c r="O538" t="s">
        <v>623</v>
      </c>
      <c r="P538" t="s">
        <v>623</v>
      </c>
      <c r="Q538">
        <v>1</v>
      </c>
      <c r="X538">
        <v>5.74</v>
      </c>
      <c r="Y538">
        <v>0</v>
      </c>
      <c r="Z538">
        <v>0</v>
      </c>
      <c r="AA538">
        <v>0</v>
      </c>
      <c r="AB538">
        <v>9.6199999999999992</v>
      </c>
      <c r="AC538">
        <v>0</v>
      </c>
      <c r="AD538">
        <v>1</v>
      </c>
      <c r="AE538">
        <v>1</v>
      </c>
      <c r="AF538" t="s">
        <v>3</v>
      </c>
      <c r="AG538">
        <v>5.74</v>
      </c>
      <c r="AH538">
        <v>2</v>
      </c>
      <c r="AI538">
        <v>76148899</v>
      </c>
      <c r="AJ538">
        <v>532</v>
      </c>
      <c r="AK538">
        <v>0</v>
      </c>
      <c r="AL538">
        <v>0</v>
      </c>
      <c r="AM538">
        <v>0</v>
      </c>
      <c r="AN538">
        <v>0</v>
      </c>
      <c r="AO538">
        <v>0</v>
      </c>
      <c r="AP538">
        <v>0</v>
      </c>
      <c r="AQ538">
        <v>0</v>
      </c>
      <c r="AR538">
        <v>0</v>
      </c>
    </row>
    <row r="539" spans="1:44" x14ac:dyDescent="0.2">
      <c r="A539">
        <f>ROW(Source!A257)</f>
        <v>257</v>
      </c>
      <c r="B539">
        <v>76148905</v>
      </c>
      <c r="C539">
        <v>76148898</v>
      </c>
      <c r="D539">
        <v>121548</v>
      </c>
      <c r="E539">
        <v>1</v>
      </c>
      <c r="F539">
        <v>1</v>
      </c>
      <c r="G539">
        <v>1</v>
      </c>
      <c r="H539">
        <v>1</v>
      </c>
      <c r="I539" t="s">
        <v>30</v>
      </c>
      <c r="J539" t="s">
        <v>3</v>
      </c>
      <c r="K539" t="s">
        <v>628</v>
      </c>
      <c r="L539">
        <v>608254</v>
      </c>
      <c r="N539">
        <v>1013</v>
      </c>
      <c r="O539" t="s">
        <v>629</v>
      </c>
      <c r="P539" t="s">
        <v>629</v>
      </c>
      <c r="Q539">
        <v>1</v>
      </c>
      <c r="X539">
        <v>1.92</v>
      </c>
      <c r="Y539">
        <v>0</v>
      </c>
      <c r="Z539">
        <v>0</v>
      </c>
      <c r="AA539">
        <v>0</v>
      </c>
      <c r="AB539">
        <v>0</v>
      </c>
      <c r="AC539">
        <v>0</v>
      </c>
      <c r="AD539">
        <v>1</v>
      </c>
      <c r="AE539">
        <v>2</v>
      </c>
      <c r="AF539" t="s">
        <v>3</v>
      </c>
      <c r="AG539">
        <v>1.92</v>
      </c>
      <c r="AH539">
        <v>2</v>
      </c>
      <c r="AI539">
        <v>76148900</v>
      </c>
      <c r="AJ539">
        <v>533</v>
      </c>
      <c r="AK539">
        <v>0</v>
      </c>
      <c r="AL539">
        <v>0</v>
      </c>
      <c r="AM539">
        <v>0</v>
      </c>
      <c r="AN539">
        <v>0</v>
      </c>
      <c r="AO539">
        <v>0</v>
      </c>
      <c r="AP539">
        <v>0</v>
      </c>
      <c r="AQ539">
        <v>0</v>
      </c>
      <c r="AR539">
        <v>0</v>
      </c>
    </row>
    <row r="540" spans="1:44" x14ac:dyDescent="0.2">
      <c r="A540">
        <f>ROW(Source!A257)</f>
        <v>257</v>
      </c>
      <c r="B540">
        <v>76148906</v>
      </c>
      <c r="C540">
        <v>76148898</v>
      </c>
      <c r="D540">
        <v>48975304</v>
      </c>
      <c r="E540">
        <v>1</v>
      </c>
      <c r="F540">
        <v>1</v>
      </c>
      <c r="G540">
        <v>1</v>
      </c>
      <c r="H540">
        <v>2</v>
      </c>
      <c r="I540" t="s">
        <v>664</v>
      </c>
      <c r="J540" t="s">
        <v>665</v>
      </c>
      <c r="K540" t="s">
        <v>666</v>
      </c>
      <c r="L540">
        <v>1368</v>
      </c>
      <c r="N540">
        <v>1011</v>
      </c>
      <c r="O540" t="s">
        <v>633</v>
      </c>
      <c r="P540" t="s">
        <v>633</v>
      </c>
      <c r="Q540">
        <v>1</v>
      </c>
      <c r="X540">
        <v>1.92</v>
      </c>
      <c r="Y540">
        <v>0</v>
      </c>
      <c r="Z540">
        <v>134.65</v>
      </c>
      <c r="AA540">
        <v>13.5</v>
      </c>
      <c r="AB540">
        <v>0</v>
      </c>
      <c r="AC540">
        <v>0</v>
      </c>
      <c r="AD540">
        <v>1</v>
      </c>
      <c r="AE540">
        <v>0</v>
      </c>
      <c r="AF540" t="s">
        <v>3</v>
      </c>
      <c r="AG540">
        <v>1.92</v>
      </c>
      <c r="AH540">
        <v>2</v>
      </c>
      <c r="AI540">
        <v>76148901</v>
      </c>
      <c r="AJ540">
        <v>534</v>
      </c>
      <c r="AK540">
        <v>0</v>
      </c>
      <c r="AL540">
        <v>0</v>
      </c>
      <c r="AM540">
        <v>0</v>
      </c>
      <c r="AN540">
        <v>0</v>
      </c>
      <c r="AO540">
        <v>0</v>
      </c>
      <c r="AP540">
        <v>0</v>
      </c>
      <c r="AQ540">
        <v>0</v>
      </c>
      <c r="AR540">
        <v>0</v>
      </c>
    </row>
    <row r="541" spans="1:44" x14ac:dyDescent="0.2">
      <c r="A541">
        <f>ROW(Source!A257)</f>
        <v>257</v>
      </c>
      <c r="B541">
        <v>76148907</v>
      </c>
      <c r="C541">
        <v>76148898</v>
      </c>
      <c r="D541">
        <v>48977174</v>
      </c>
      <c r="E541">
        <v>1</v>
      </c>
      <c r="F541">
        <v>1</v>
      </c>
      <c r="G541">
        <v>1</v>
      </c>
      <c r="H541">
        <v>2</v>
      </c>
      <c r="I541" t="s">
        <v>676</v>
      </c>
      <c r="J541" t="s">
        <v>677</v>
      </c>
      <c r="K541" t="s">
        <v>678</v>
      </c>
      <c r="L541">
        <v>1368</v>
      </c>
      <c r="N541">
        <v>1011</v>
      </c>
      <c r="O541" t="s">
        <v>633</v>
      </c>
      <c r="P541" t="s">
        <v>633</v>
      </c>
      <c r="Q541">
        <v>1</v>
      </c>
      <c r="X541">
        <v>1.92</v>
      </c>
      <c r="Y541">
        <v>0</v>
      </c>
      <c r="Z541">
        <v>87.17</v>
      </c>
      <c r="AA541">
        <v>11.6</v>
      </c>
      <c r="AB541">
        <v>0</v>
      </c>
      <c r="AC541">
        <v>0</v>
      </c>
      <c r="AD541">
        <v>1</v>
      </c>
      <c r="AE541">
        <v>0</v>
      </c>
      <c r="AF541" t="s">
        <v>3</v>
      </c>
      <c r="AG541">
        <v>1.92</v>
      </c>
      <c r="AH541">
        <v>2</v>
      </c>
      <c r="AI541">
        <v>76148902</v>
      </c>
      <c r="AJ541">
        <v>535</v>
      </c>
      <c r="AK541">
        <v>0</v>
      </c>
      <c r="AL541">
        <v>0</v>
      </c>
      <c r="AM541">
        <v>0</v>
      </c>
      <c r="AN541">
        <v>0</v>
      </c>
      <c r="AO541">
        <v>0</v>
      </c>
      <c r="AP541">
        <v>0</v>
      </c>
      <c r="AQ541">
        <v>0</v>
      </c>
      <c r="AR541">
        <v>0</v>
      </c>
    </row>
    <row r="542" spans="1:44" x14ac:dyDescent="0.2">
      <c r="A542">
        <f>ROW(Source!A257)</f>
        <v>257</v>
      </c>
      <c r="B542">
        <v>76148908</v>
      </c>
      <c r="C542">
        <v>76148898</v>
      </c>
      <c r="D542">
        <v>48974791</v>
      </c>
      <c r="E542">
        <v>1</v>
      </c>
      <c r="F542">
        <v>1</v>
      </c>
      <c r="G542">
        <v>1</v>
      </c>
      <c r="H542">
        <v>3</v>
      </c>
      <c r="I542" t="s">
        <v>658</v>
      </c>
      <c r="J542" t="s">
        <v>659</v>
      </c>
      <c r="K542" t="s">
        <v>660</v>
      </c>
      <c r="L542">
        <v>1374</v>
      </c>
      <c r="N542">
        <v>1013</v>
      </c>
      <c r="O542" t="s">
        <v>661</v>
      </c>
      <c r="P542" t="s">
        <v>661</v>
      </c>
      <c r="Q542">
        <v>1</v>
      </c>
      <c r="X542">
        <v>1.1000000000000001</v>
      </c>
      <c r="Y542">
        <v>1</v>
      </c>
      <c r="Z542">
        <v>0</v>
      </c>
      <c r="AA542">
        <v>0</v>
      </c>
      <c r="AB542">
        <v>0</v>
      </c>
      <c r="AC542">
        <v>0</v>
      </c>
      <c r="AD542">
        <v>1</v>
      </c>
      <c r="AE542">
        <v>0</v>
      </c>
      <c r="AF542" t="s">
        <v>3</v>
      </c>
      <c r="AG542">
        <v>1.1000000000000001</v>
      </c>
      <c r="AH542">
        <v>2</v>
      </c>
      <c r="AI542">
        <v>76148903</v>
      </c>
      <c r="AJ542">
        <v>536</v>
      </c>
      <c r="AK542">
        <v>0</v>
      </c>
      <c r="AL542">
        <v>0</v>
      </c>
      <c r="AM542">
        <v>0</v>
      </c>
      <c r="AN542">
        <v>0</v>
      </c>
      <c r="AO542">
        <v>0</v>
      </c>
      <c r="AP542">
        <v>0</v>
      </c>
      <c r="AQ542">
        <v>0</v>
      </c>
      <c r="AR542">
        <v>0</v>
      </c>
    </row>
    <row r="543" spans="1:44" x14ac:dyDescent="0.2">
      <c r="A543">
        <f>ROW(Source!A258)</f>
        <v>258</v>
      </c>
      <c r="B543">
        <v>76148915</v>
      </c>
      <c r="C543">
        <v>76148909</v>
      </c>
      <c r="D543">
        <v>42326370</v>
      </c>
      <c r="E543">
        <v>1</v>
      </c>
      <c r="F543">
        <v>1</v>
      </c>
      <c r="G543">
        <v>1</v>
      </c>
      <c r="H543">
        <v>1</v>
      </c>
      <c r="I543" t="s">
        <v>662</v>
      </c>
      <c r="J543" t="s">
        <v>3</v>
      </c>
      <c r="K543" t="s">
        <v>663</v>
      </c>
      <c r="L543">
        <v>1369</v>
      </c>
      <c r="N543">
        <v>1013</v>
      </c>
      <c r="O543" t="s">
        <v>623</v>
      </c>
      <c r="P543" t="s">
        <v>623</v>
      </c>
      <c r="Q543">
        <v>1</v>
      </c>
      <c r="X543">
        <v>19.52</v>
      </c>
      <c r="Y543">
        <v>0</v>
      </c>
      <c r="Z543">
        <v>0</v>
      </c>
      <c r="AA543">
        <v>0</v>
      </c>
      <c r="AB543">
        <v>9.6199999999999992</v>
      </c>
      <c r="AC543">
        <v>0</v>
      </c>
      <c r="AD543">
        <v>1</v>
      </c>
      <c r="AE543">
        <v>1</v>
      </c>
      <c r="AF543" t="s">
        <v>286</v>
      </c>
      <c r="AG543">
        <v>26.937599999999996</v>
      </c>
      <c r="AH543">
        <v>2</v>
      </c>
      <c r="AI543">
        <v>76148910</v>
      </c>
      <c r="AJ543">
        <v>537</v>
      </c>
      <c r="AK543">
        <v>0</v>
      </c>
      <c r="AL543">
        <v>0</v>
      </c>
      <c r="AM543">
        <v>0</v>
      </c>
      <c r="AN543">
        <v>0</v>
      </c>
      <c r="AO543">
        <v>0</v>
      </c>
      <c r="AP543">
        <v>0</v>
      </c>
      <c r="AQ543">
        <v>0</v>
      </c>
      <c r="AR543">
        <v>0</v>
      </c>
    </row>
    <row r="544" spans="1:44" x14ac:dyDescent="0.2">
      <c r="A544">
        <f>ROW(Source!A258)</f>
        <v>258</v>
      </c>
      <c r="B544">
        <v>76148916</v>
      </c>
      <c r="C544">
        <v>76148909</v>
      </c>
      <c r="D544">
        <v>121548</v>
      </c>
      <c r="E544">
        <v>1</v>
      </c>
      <c r="F544">
        <v>1</v>
      </c>
      <c r="G544">
        <v>1</v>
      </c>
      <c r="H544">
        <v>1</v>
      </c>
      <c r="I544" t="s">
        <v>30</v>
      </c>
      <c r="J544" t="s">
        <v>3</v>
      </c>
      <c r="K544" t="s">
        <v>628</v>
      </c>
      <c r="L544">
        <v>608254</v>
      </c>
      <c r="N544">
        <v>1013</v>
      </c>
      <c r="O544" t="s">
        <v>629</v>
      </c>
      <c r="P544" t="s">
        <v>629</v>
      </c>
      <c r="Q544">
        <v>1</v>
      </c>
      <c r="X544">
        <v>0.54</v>
      </c>
      <c r="Y544">
        <v>0</v>
      </c>
      <c r="Z544">
        <v>0</v>
      </c>
      <c r="AA544">
        <v>0</v>
      </c>
      <c r="AB544">
        <v>0</v>
      </c>
      <c r="AC544">
        <v>0</v>
      </c>
      <c r="AD544">
        <v>1</v>
      </c>
      <c r="AE544">
        <v>2</v>
      </c>
      <c r="AF544" t="s">
        <v>286</v>
      </c>
      <c r="AG544">
        <v>0.74519999999999997</v>
      </c>
      <c r="AH544">
        <v>2</v>
      </c>
      <c r="AI544">
        <v>76148911</v>
      </c>
      <c r="AJ544">
        <v>538</v>
      </c>
      <c r="AK544">
        <v>0</v>
      </c>
      <c r="AL544">
        <v>0</v>
      </c>
      <c r="AM544">
        <v>0</v>
      </c>
      <c r="AN544">
        <v>0</v>
      </c>
      <c r="AO544">
        <v>0</v>
      </c>
      <c r="AP544">
        <v>0</v>
      </c>
      <c r="AQ544">
        <v>0</v>
      </c>
      <c r="AR544">
        <v>0</v>
      </c>
    </row>
    <row r="545" spans="1:44" x14ac:dyDescent="0.2">
      <c r="A545">
        <f>ROW(Source!A258)</f>
        <v>258</v>
      </c>
      <c r="B545">
        <v>76148917</v>
      </c>
      <c r="C545">
        <v>76148909</v>
      </c>
      <c r="D545">
        <v>48975304</v>
      </c>
      <c r="E545">
        <v>1</v>
      </c>
      <c r="F545">
        <v>1</v>
      </c>
      <c r="G545">
        <v>1</v>
      </c>
      <c r="H545">
        <v>2</v>
      </c>
      <c r="I545" t="s">
        <v>664</v>
      </c>
      <c r="J545" t="s">
        <v>665</v>
      </c>
      <c r="K545" t="s">
        <v>666</v>
      </c>
      <c r="L545">
        <v>1368</v>
      </c>
      <c r="N545">
        <v>1011</v>
      </c>
      <c r="O545" t="s">
        <v>633</v>
      </c>
      <c r="P545" t="s">
        <v>633</v>
      </c>
      <c r="Q545">
        <v>1</v>
      </c>
      <c r="X545">
        <v>0.54</v>
      </c>
      <c r="Y545">
        <v>0</v>
      </c>
      <c r="Z545">
        <v>134.65</v>
      </c>
      <c r="AA545">
        <v>13.5</v>
      </c>
      <c r="AB545">
        <v>0</v>
      </c>
      <c r="AC545">
        <v>0</v>
      </c>
      <c r="AD545">
        <v>1</v>
      </c>
      <c r="AE545">
        <v>0</v>
      </c>
      <c r="AF545" t="s">
        <v>286</v>
      </c>
      <c r="AG545">
        <v>0.74519999999999997</v>
      </c>
      <c r="AH545">
        <v>2</v>
      </c>
      <c r="AI545">
        <v>76148912</v>
      </c>
      <c r="AJ545">
        <v>539</v>
      </c>
      <c r="AK545">
        <v>0</v>
      </c>
      <c r="AL545">
        <v>0</v>
      </c>
      <c r="AM545">
        <v>0</v>
      </c>
      <c r="AN545">
        <v>0</v>
      </c>
      <c r="AO545">
        <v>0</v>
      </c>
      <c r="AP545">
        <v>0</v>
      </c>
      <c r="AQ545">
        <v>0</v>
      </c>
      <c r="AR545">
        <v>0</v>
      </c>
    </row>
    <row r="546" spans="1:44" x14ac:dyDescent="0.2">
      <c r="A546">
        <f>ROW(Source!A258)</f>
        <v>258</v>
      </c>
      <c r="B546">
        <v>76148918</v>
      </c>
      <c r="C546">
        <v>76148909</v>
      </c>
      <c r="D546">
        <v>48977174</v>
      </c>
      <c r="E546">
        <v>1</v>
      </c>
      <c r="F546">
        <v>1</v>
      </c>
      <c r="G546">
        <v>1</v>
      </c>
      <c r="H546">
        <v>2</v>
      </c>
      <c r="I546" t="s">
        <v>676</v>
      </c>
      <c r="J546" t="s">
        <v>677</v>
      </c>
      <c r="K546" t="s">
        <v>678</v>
      </c>
      <c r="L546">
        <v>1368</v>
      </c>
      <c r="N546">
        <v>1011</v>
      </c>
      <c r="O546" t="s">
        <v>633</v>
      </c>
      <c r="P546" t="s">
        <v>633</v>
      </c>
      <c r="Q546">
        <v>1</v>
      </c>
      <c r="X546">
        <v>0.54</v>
      </c>
      <c r="Y546">
        <v>0</v>
      </c>
      <c r="Z546">
        <v>87.17</v>
      </c>
      <c r="AA546">
        <v>11.6</v>
      </c>
      <c r="AB546">
        <v>0</v>
      </c>
      <c r="AC546">
        <v>0</v>
      </c>
      <c r="AD546">
        <v>1</v>
      </c>
      <c r="AE546">
        <v>0</v>
      </c>
      <c r="AF546" t="s">
        <v>286</v>
      </c>
      <c r="AG546">
        <v>0.74519999999999997</v>
      </c>
      <c r="AH546">
        <v>2</v>
      </c>
      <c r="AI546">
        <v>76148913</v>
      </c>
      <c r="AJ546">
        <v>540</v>
      </c>
      <c r="AK546">
        <v>0</v>
      </c>
      <c r="AL546">
        <v>0</v>
      </c>
      <c r="AM546">
        <v>0</v>
      </c>
      <c r="AN546">
        <v>0</v>
      </c>
      <c r="AO546">
        <v>0</v>
      </c>
      <c r="AP546">
        <v>0</v>
      </c>
      <c r="AQ546">
        <v>0</v>
      </c>
      <c r="AR546">
        <v>0</v>
      </c>
    </row>
    <row r="547" spans="1:44" x14ac:dyDescent="0.2">
      <c r="A547">
        <f>ROW(Source!A258)</f>
        <v>258</v>
      </c>
      <c r="B547">
        <v>76148919</v>
      </c>
      <c r="C547">
        <v>76148909</v>
      </c>
      <c r="D547">
        <v>48974791</v>
      </c>
      <c r="E547">
        <v>1</v>
      </c>
      <c r="F547">
        <v>1</v>
      </c>
      <c r="G547">
        <v>1</v>
      </c>
      <c r="H547">
        <v>3</v>
      </c>
      <c r="I547" t="s">
        <v>658</v>
      </c>
      <c r="J547" t="s">
        <v>659</v>
      </c>
      <c r="K547" t="s">
        <v>660</v>
      </c>
      <c r="L547">
        <v>1374</v>
      </c>
      <c r="N547">
        <v>1013</v>
      </c>
      <c r="O547" t="s">
        <v>661</v>
      </c>
      <c r="P547" t="s">
        <v>661</v>
      </c>
      <c r="Q547">
        <v>1</v>
      </c>
      <c r="X547">
        <v>3.76</v>
      </c>
      <c r="Y547">
        <v>1</v>
      </c>
      <c r="Z547">
        <v>0</v>
      </c>
      <c r="AA547">
        <v>0</v>
      </c>
      <c r="AB547">
        <v>0</v>
      </c>
      <c r="AC547">
        <v>0</v>
      </c>
      <c r="AD547">
        <v>1</v>
      </c>
      <c r="AE547">
        <v>0</v>
      </c>
      <c r="AF547" t="s">
        <v>3</v>
      </c>
      <c r="AG547">
        <v>3.76</v>
      </c>
      <c r="AH547">
        <v>2</v>
      </c>
      <c r="AI547">
        <v>76148914</v>
      </c>
      <c r="AJ547">
        <v>541</v>
      </c>
      <c r="AK547">
        <v>0</v>
      </c>
      <c r="AL547">
        <v>0</v>
      </c>
      <c r="AM547">
        <v>0</v>
      </c>
      <c r="AN547">
        <v>0</v>
      </c>
      <c r="AO547">
        <v>0</v>
      </c>
      <c r="AP547">
        <v>0</v>
      </c>
      <c r="AQ547">
        <v>0</v>
      </c>
      <c r="AR547">
        <v>0</v>
      </c>
    </row>
    <row r="548" spans="1:44" x14ac:dyDescent="0.2">
      <c r="A548">
        <f>ROW(Source!A259)</f>
        <v>259</v>
      </c>
      <c r="B548">
        <v>76148915</v>
      </c>
      <c r="C548">
        <v>76148909</v>
      </c>
      <c r="D548">
        <v>42326370</v>
      </c>
      <c r="E548">
        <v>1</v>
      </c>
      <c r="F548">
        <v>1</v>
      </c>
      <c r="G548">
        <v>1</v>
      </c>
      <c r="H548">
        <v>1</v>
      </c>
      <c r="I548" t="s">
        <v>662</v>
      </c>
      <c r="J548" t="s">
        <v>3</v>
      </c>
      <c r="K548" t="s">
        <v>663</v>
      </c>
      <c r="L548">
        <v>1369</v>
      </c>
      <c r="N548">
        <v>1013</v>
      </c>
      <c r="O548" t="s">
        <v>623</v>
      </c>
      <c r="P548" t="s">
        <v>623</v>
      </c>
      <c r="Q548">
        <v>1</v>
      </c>
      <c r="X548">
        <v>19.52</v>
      </c>
      <c r="Y548">
        <v>0</v>
      </c>
      <c r="Z548">
        <v>0</v>
      </c>
      <c r="AA548">
        <v>0</v>
      </c>
      <c r="AB548">
        <v>9.6199999999999992</v>
      </c>
      <c r="AC548">
        <v>0</v>
      </c>
      <c r="AD548">
        <v>1</v>
      </c>
      <c r="AE548">
        <v>1</v>
      </c>
      <c r="AF548" t="s">
        <v>286</v>
      </c>
      <c r="AG548">
        <v>26.937599999999996</v>
      </c>
      <c r="AH548">
        <v>2</v>
      </c>
      <c r="AI548">
        <v>76148910</v>
      </c>
      <c r="AJ548">
        <v>542</v>
      </c>
      <c r="AK548">
        <v>0</v>
      </c>
      <c r="AL548">
        <v>0</v>
      </c>
      <c r="AM548">
        <v>0</v>
      </c>
      <c r="AN548">
        <v>0</v>
      </c>
      <c r="AO548">
        <v>0</v>
      </c>
      <c r="AP548">
        <v>0</v>
      </c>
      <c r="AQ548">
        <v>0</v>
      </c>
      <c r="AR548">
        <v>0</v>
      </c>
    </row>
    <row r="549" spans="1:44" x14ac:dyDescent="0.2">
      <c r="A549">
        <f>ROW(Source!A259)</f>
        <v>259</v>
      </c>
      <c r="B549">
        <v>76148916</v>
      </c>
      <c r="C549">
        <v>76148909</v>
      </c>
      <c r="D549">
        <v>121548</v>
      </c>
      <c r="E549">
        <v>1</v>
      </c>
      <c r="F549">
        <v>1</v>
      </c>
      <c r="G549">
        <v>1</v>
      </c>
      <c r="H549">
        <v>1</v>
      </c>
      <c r="I549" t="s">
        <v>30</v>
      </c>
      <c r="J549" t="s">
        <v>3</v>
      </c>
      <c r="K549" t="s">
        <v>628</v>
      </c>
      <c r="L549">
        <v>608254</v>
      </c>
      <c r="N549">
        <v>1013</v>
      </c>
      <c r="O549" t="s">
        <v>629</v>
      </c>
      <c r="P549" t="s">
        <v>629</v>
      </c>
      <c r="Q549">
        <v>1</v>
      </c>
      <c r="X549">
        <v>0.54</v>
      </c>
      <c r="Y549">
        <v>0</v>
      </c>
      <c r="Z549">
        <v>0</v>
      </c>
      <c r="AA549">
        <v>0</v>
      </c>
      <c r="AB549">
        <v>0</v>
      </c>
      <c r="AC549">
        <v>0</v>
      </c>
      <c r="AD549">
        <v>1</v>
      </c>
      <c r="AE549">
        <v>2</v>
      </c>
      <c r="AF549" t="s">
        <v>286</v>
      </c>
      <c r="AG549">
        <v>0.74519999999999997</v>
      </c>
      <c r="AH549">
        <v>2</v>
      </c>
      <c r="AI549">
        <v>76148911</v>
      </c>
      <c r="AJ549">
        <v>543</v>
      </c>
      <c r="AK549">
        <v>0</v>
      </c>
      <c r="AL549">
        <v>0</v>
      </c>
      <c r="AM549">
        <v>0</v>
      </c>
      <c r="AN549">
        <v>0</v>
      </c>
      <c r="AO549">
        <v>0</v>
      </c>
      <c r="AP549">
        <v>0</v>
      </c>
      <c r="AQ549">
        <v>0</v>
      </c>
      <c r="AR549">
        <v>0</v>
      </c>
    </row>
    <row r="550" spans="1:44" x14ac:dyDescent="0.2">
      <c r="A550">
        <f>ROW(Source!A259)</f>
        <v>259</v>
      </c>
      <c r="B550">
        <v>76148917</v>
      </c>
      <c r="C550">
        <v>76148909</v>
      </c>
      <c r="D550">
        <v>48975304</v>
      </c>
      <c r="E550">
        <v>1</v>
      </c>
      <c r="F550">
        <v>1</v>
      </c>
      <c r="G550">
        <v>1</v>
      </c>
      <c r="H550">
        <v>2</v>
      </c>
      <c r="I550" t="s">
        <v>664</v>
      </c>
      <c r="J550" t="s">
        <v>665</v>
      </c>
      <c r="K550" t="s">
        <v>666</v>
      </c>
      <c r="L550">
        <v>1368</v>
      </c>
      <c r="N550">
        <v>1011</v>
      </c>
      <c r="O550" t="s">
        <v>633</v>
      </c>
      <c r="P550" t="s">
        <v>633</v>
      </c>
      <c r="Q550">
        <v>1</v>
      </c>
      <c r="X550">
        <v>0.54</v>
      </c>
      <c r="Y550">
        <v>0</v>
      </c>
      <c r="Z550">
        <v>134.65</v>
      </c>
      <c r="AA550">
        <v>13.5</v>
      </c>
      <c r="AB550">
        <v>0</v>
      </c>
      <c r="AC550">
        <v>0</v>
      </c>
      <c r="AD550">
        <v>1</v>
      </c>
      <c r="AE550">
        <v>0</v>
      </c>
      <c r="AF550" t="s">
        <v>286</v>
      </c>
      <c r="AG550">
        <v>0.74519999999999997</v>
      </c>
      <c r="AH550">
        <v>2</v>
      </c>
      <c r="AI550">
        <v>76148912</v>
      </c>
      <c r="AJ550">
        <v>544</v>
      </c>
      <c r="AK550">
        <v>0</v>
      </c>
      <c r="AL550">
        <v>0</v>
      </c>
      <c r="AM550">
        <v>0</v>
      </c>
      <c r="AN550">
        <v>0</v>
      </c>
      <c r="AO550">
        <v>0</v>
      </c>
      <c r="AP550">
        <v>0</v>
      </c>
      <c r="AQ550">
        <v>0</v>
      </c>
      <c r="AR550">
        <v>0</v>
      </c>
    </row>
    <row r="551" spans="1:44" x14ac:dyDescent="0.2">
      <c r="A551">
        <f>ROW(Source!A259)</f>
        <v>259</v>
      </c>
      <c r="B551">
        <v>76148918</v>
      </c>
      <c r="C551">
        <v>76148909</v>
      </c>
      <c r="D551">
        <v>48977174</v>
      </c>
      <c r="E551">
        <v>1</v>
      </c>
      <c r="F551">
        <v>1</v>
      </c>
      <c r="G551">
        <v>1</v>
      </c>
      <c r="H551">
        <v>2</v>
      </c>
      <c r="I551" t="s">
        <v>676</v>
      </c>
      <c r="J551" t="s">
        <v>677</v>
      </c>
      <c r="K551" t="s">
        <v>678</v>
      </c>
      <c r="L551">
        <v>1368</v>
      </c>
      <c r="N551">
        <v>1011</v>
      </c>
      <c r="O551" t="s">
        <v>633</v>
      </c>
      <c r="P551" t="s">
        <v>633</v>
      </c>
      <c r="Q551">
        <v>1</v>
      </c>
      <c r="X551">
        <v>0.54</v>
      </c>
      <c r="Y551">
        <v>0</v>
      </c>
      <c r="Z551">
        <v>87.17</v>
      </c>
      <c r="AA551">
        <v>11.6</v>
      </c>
      <c r="AB551">
        <v>0</v>
      </c>
      <c r="AC551">
        <v>0</v>
      </c>
      <c r="AD551">
        <v>1</v>
      </c>
      <c r="AE551">
        <v>0</v>
      </c>
      <c r="AF551" t="s">
        <v>286</v>
      </c>
      <c r="AG551">
        <v>0.74519999999999997</v>
      </c>
      <c r="AH551">
        <v>2</v>
      </c>
      <c r="AI551">
        <v>76148913</v>
      </c>
      <c r="AJ551">
        <v>545</v>
      </c>
      <c r="AK551">
        <v>0</v>
      </c>
      <c r="AL551">
        <v>0</v>
      </c>
      <c r="AM551">
        <v>0</v>
      </c>
      <c r="AN551">
        <v>0</v>
      </c>
      <c r="AO551">
        <v>0</v>
      </c>
      <c r="AP551">
        <v>0</v>
      </c>
      <c r="AQ551">
        <v>0</v>
      </c>
      <c r="AR551">
        <v>0</v>
      </c>
    </row>
    <row r="552" spans="1:44" x14ac:dyDescent="0.2">
      <c r="A552">
        <f>ROW(Source!A259)</f>
        <v>259</v>
      </c>
      <c r="B552">
        <v>76148919</v>
      </c>
      <c r="C552">
        <v>76148909</v>
      </c>
      <c r="D552">
        <v>48974791</v>
      </c>
      <c r="E552">
        <v>1</v>
      </c>
      <c r="F552">
        <v>1</v>
      </c>
      <c r="G552">
        <v>1</v>
      </c>
      <c r="H552">
        <v>3</v>
      </c>
      <c r="I552" t="s">
        <v>658</v>
      </c>
      <c r="J552" t="s">
        <v>659</v>
      </c>
      <c r="K552" t="s">
        <v>660</v>
      </c>
      <c r="L552">
        <v>1374</v>
      </c>
      <c r="N552">
        <v>1013</v>
      </c>
      <c r="O552" t="s">
        <v>661</v>
      </c>
      <c r="P552" t="s">
        <v>661</v>
      </c>
      <c r="Q552">
        <v>1</v>
      </c>
      <c r="X552">
        <v>3.76</v>
      </c>
      <c r="Y552">
        <v>1</v>
      </c>
      <c r="Z552">
        <v>0</v>
      </c>
      <c r="AA552">
        <v>0</v>
      </c>
      <c r="AB552">
        <v>0</v>
      </c>
      <c r="AC552">
        <v>0</v>
      </c>
      <c r="AD552">
        <v>1</v>
      </c>
      <c r="AE552">
        <v>0</v>
      </c>
      <c r="AF552" t="s">
        <v>3</v>
      </c>
      <c r="AG552">
        <v>3.76</v>
      </c>
      <c r="AH552">
        <v>2</v>
      </c>
      <c r="AI552">
        <v>76148914</v>
      </c>
      <c r="AJ552">
        <v>546</v>
      </c>
      <c r="AK552">
        <v>0</v>
      </c>
      <c r="AL552">
        <v>0</v>
      </c>
      <c r="AM552">
        <v>0</v>
      </c>
      <c r="AN552">
        <v>0</v>
      </c>
      <c r="AO552">
        <v>0</v>
      </c>
      <c r="AP552">
        <v>0</v>
      </c>
      <c r="AQ552">
        <v>0</v>
      </c>
      <c r="AR552">
        <v>0</v>
      </c>
    </row>
    <row r="553" spans="1:44" x14ac:dyDescent="0.2">
      <c r="A553">
        <f>ROW(Source!A262)</f>
        <v>262</v>
      </c>
      <c r="B553">
        <v>76148933</v>
      </c>
      <c r="C553">
        <v>76148921</v>
      </c>
      <c r="D553">
        <v>42331666</v>
      </c>
      <c r="E553">
        <v>1</v>
      </c>
      <c r="F553">
        <v>1</v>
      </c>
      <c r="G553">
        <v>1</v>
      </c>
      <c r="H553">
        <v>1</v>
      </c>
      <c r="I553" t="s">
        <v>647</v>
      </c>
      <c r="J553" t="s">
        <v>3</v>
      </c>
      <c r="K553" t="s">
        <v>648</v>
      </c>
      <c r="L553">
        <v>1369</v>
      </c>
      <c r="N553">
        <v>1013</v>
      </c>
      <c r="O553" t="s">
        <v>623</v>
      </c>
      <c r="P553" t="s">
        <v>623</v>
      </c>
      <c r="Q553">
        <v>1</v>
      </c>
      <c r="X553">
        <v>4.78</v>
      </c>
      <c r="Y553">
        <v>0</v>
      </c>
      <c r="Z553">
        <v>0</v>
      </c>
      <c r="AA553">
        <v>0</v>
      </c>
      <c r="AB553">
        <v>10.06</v>
      </c>
      <c r="AC553">
        <v>0</v>
      </c>
      <c r="AD553">
        <v>1</v>
      </c>
      <c r="AE553">
        <v>1</v>
      </c>
      <c r="AF553" t="s">
        <v>24</v>
      </c>
      <c r="AG553">
        <v>5.4969999999999999</v>
      </c>
      <c r="AH553">
        <v>2</v>
      </c>
      <c r="AI553">
        <v>76148922</v>
      </c>
      <c r="AJ553">
        <v>547</v>
      </c>
      <c r="AK553">
        <v>0</v>
      </c>
      <c r="AL553">
        <v>0</v>
      </c>
      <c r="AM553">
        <v>0</v>
      </c>
      <c r="AN553">
        <v>0</v>
      </c>
      <c r="AO553">
        <v>0</v>
      </c>
      <c r="AP553">
        <v>0</v>
      </c>
      <c r="AQ553">
        <v>0</v>
      </c>
      <c r="AR553">
        <v>0</v>
      </c>
    </row>
    <row r="554" spans="1:44" x14ac:dyDescent="0.2">
      <c r="A554">
        <f>ROW(Source!A262)</f>
        <v>262</v>
      </c>
      <c r="B554">
        <v>76148934</v>
      </c>
      <c r="C554">
        <v>76148921</v>
      </c>
      <c r="D554">
        <v>48900465</v>
      </c>
      <c r="E554">
        <v>1</v>
      </c>
      <c r="F554">
        <v>1</v>
      </c>
      <c r="G554">
        <v>1</v>
      </c>
      <c r="H554">
        <v>3</v>
      </c>
      <c r="I554" t="s">
        <v>775</v>
      </c>
      <c r="J554" t="s">
        <v>776</v>
      </c>
      <c r="K554" t="s">
        <v>777</v>
      </c>
      <c r="L554">
        <v>1348</v>
      </c>
      <c r="N554">
        <v>1009</v>
      </c>
      <c r="O554" t="s">
        <v>362</v>
      </c>
      <c r="P554" t="s">
        <v>362</v>
      </c>
      <c r="Q554">
        <v>1000</v>
      </c>
      <c r="X554">
        <v>1E-4</v>
      </c>
      <c r="Y554">
        <v>4770</v>
      </c>
      <c r="Z554">
        <v>0</v>
      </c>
      <c r="AA554">
        <v>0</v>
      </c>
      <c r="AB554">
        <v>0</v>
      </c>
      <c r="AC554">
        <v>0</v>
      </c>
      <c r="AD554">
        <v>1</v>
      </c>
      <c r="AE554">
        <v>0</v>
      </c>
      <c r="AF554" t="s">
        <v>3</v>
      </c>
      <c r="AG554">
        <v>1E-4</v>
      </c>
      <c r="AH554">
        <v>2</v>
      </c>
      <c r="AI554">
        <v>76148923</v>
      </c>
      <c r="AJ554">
        <v>548</v>
      </c>
      <c r="AK554">
        <v>0</v>
      </c>
      <c r="AL554">
        <v>0</v>
      </c>
      <c r="AM554">
        <v>0</v>
      </c>
      <c r="AN554">
        <v>0</v>
      </c>
      <c r="AO554">
        <v>0</v>
      </c>
      <c r="AP554">
        <v>0</v>
      </c>
      <c r="AQ554">
        <v>0</v>
      </c>
      <c r="AR554">
        <v>0</v>
      </c>
    </row>
    <row r="555" spans="1:44" x14ac:dyDescent="0.2">
      <c r="A555">
        <f>ROW(Source!A262)</f>
        <v>262</v>
      </c>
      <c r="B555">
        <v>76148935</v>
      </c>
      <c r="C555">
        <v>76148921</v>
      </c>
      <c r="D555">
        <v>48903162</v>
      </c>
      <c r="E555">
        <v>1</v>
      </c>
      <c r="F555">
        <v>1</v>
      </c>
      <c r="G555">
        <v>1</v>
      </c>
      <c r="H555">
        <v>3</v>
      </c>
      <c r="I555" t="s">
        <v>831</v>
      </c>
      <c r="J555" t="s">
        <v>832</v>
      </c>
      <c r="K555" t="s">
        <v>833</v>
      </c>
      <c r="L555">
        <v>1348</v>
      </c>
      <c r="N555">
        <v>1009</v>
      </c>
      <c r="O555" t="s">
        <v>362</v>
      </c>
      <c r="P555" t="s">
        <v>362</v>
      </c>
      <c r="Q555">
        <v>1000</v>
      </c>
      <c r="X555">
        <v>3.0000000000000001E-5</v>
      </c>
      <c r="Y555">
        <v>22533</v>
      </c>
      <c r="Z555">
        <v>0</v>
      </c>
      <c r="AA555">
        <v>0</v>
      </c>
      <c r="AB555">
        <v>0</v>
      </c>
      <c r="AC555">
        <v>0</v>
      </c>
      <c r="AD555">
        <v>1</v>
      </c>
      <c r="AE555">
        <v>0</v>
      </c>
      <c r="AF555" t="s">
        <v>3</v>
      </c>
      <c r="AG555">
        <v>3.0000000000000001E-5</v>
      </c>
      <c r="AH555">
        <v>2</v>
      </c>
      <c r="AI555">
        <v>76148924</v>
      </c>
      <c r="AJ555">
        <v>549</v>
      </c>
      <c r="AK555">
        <v>0</v>
      </c>
      <c r="AL555">
        <v>0</v>
      </c>
      <c r="AM555">
        <v>0</v>
      </c>
      <c r="AN555">
        <v>0</v>
      </c>
      <c r="AO555">
        <v>0</v>
      </c>
      <c r="AP555">
        <v>0</v>
      </c>
      <c r="AQ555">
        <v>0</v>
      </c>
      <c r="AR555">
        <v>0</v>
      </c>
    </row>
    <row r="556" spans="1:44" x14ac:dyDescent="0.2">
      <c r="A556">
        <f>ROW(Source!A262)</f>
        <v>262</v>
      </c>
      <c r="B556">
        <v>76148936</v>
      </c>
      <c r="C556">
        <v>76148921</v>
      </c>
      <c r="D556">
        <v>48903311</v>
      </c>
      <c r="E556">
        <v>1</v>
      </c>
      <c r="F556">
        <v>1</v>
      </c>
      <c r="G556">
        <v>1</v>
      </c>
      <c r="H556">
        <v>3</v>
      </c>
      <c r="I556" t="s">
        <v>834</v>
      </c>
      <c r="J556" t="s">
        <v>835</v>
      </c>
      <c r="K556" t="s">
        <v>836</v>
      </c>
      <c r="L556">
        <v>1348</v>
      </c>
      <c r="N556">
        <v>1009</v>
      </c>
      <c r="O556" t="s">
        <v>362</v>
      </c>
      <c r="P556" t="s">
        <v>362</v>
      </c>
      <c r="Q556">
        <v>1000</v>
      </c>
      <c r="X556">
        <v>2.0000000000000002E-5</v>
      </c>
      <c r="Y556">
        <v>6389</v>
      </c>
      <c r="Z556">
        <v>0</v>
      </c>
      <c r="AA556">
        <v>0</v>
      </c>
      <c r="AB556">
        <v>0</v>
      </c>
      <c r="AC556">
        <v>0</v>
      </c>
      <c r="AD556">
        <v>1</v>
      </c>
      <c r="AE556">
        <v>0</v>
      </c>
      <c r="AF556" t="s">
        <v>3</v>
      </c>
      <c r="AG556">
        <v>2.0000000000000002E-5</v>
      </c>
      <c r="AH556">
        <v>2</v>
      </c>
      <c r="AI556">
        <v>76148925</v>
      </c>
      <c r="AJ556">
        <v>550</v>
      </c>
      <c r="AK556">
        <v>0</v>
      </c>
      <c r="AL556">
        <v>0</v>
      </c>
      <c r="AM556">
        <v>0</v>
      </c>
      <c r="AN556">
        <v>0</v>
      </c>
      <c r="AO556">
        <v>0</v>
      </c>
      <c r="AP556">
        <v>0</v>
      </c>
      <c r="AQ556">
        <v>0</v>
      </c>
      <c r="AR556">
        <v>0</v>
      </c>
    </row>
    <row r="557" spans="1:44" x14ac:dyDescent="0.2">
      <c r="A557">
        <f>ROW(Source!A262)</f>
        <v>262</v>
      </c>
      <c r="B557">
        <v>76148937</v>
      </c>
      <c r="C557">
        <v>76148921</v>
      </c>
      <c r="D557">
        <v>48907270</v>
      </c>
      <c r="E557">
        <v>1</v>
      </c>
      <c r="F557">
        <v>1</v>
      </c>
      <c r="G557">
        <v>1</v>
      </c>
      <c r="H557">
        <v>3</v>
      </c>
      <c r="I557" t="s">
        <v>360</v>
      </c>
      <c r="J557" t="s">
        <v>363</v>
      </c>
      <c r="K557" t="s">
        <v>701</v>
      </c>
      <c r="L557">
        <v>1348</v>
      </c>
      <c r="N557">
        <v>1009</v>
      </c>
      <c r="O557" t="s">
        <v>362</v>
      </c>
      <c r="P557" t="s">
        <v>362</v>
      </c>
      <c r="Q557">
        <v>1000</v>
      </c>
      <c r="X557">
        <v>1.0000000000000001E-5</v>
      </c>
      <c r="Y557">
        <v>9040.01</v>
      </c>
      <c r="Z557">
        <v>0</v>
      </c>
      <c r="AA557">
        <v>0</v>
      </c>
      <c r="AB557">
        <v>0</v>
      </c>
      <c r="AC557">
        <v>0</v>
      </c>
      <c r="AD557">
        <v>1</v>
      </c>
      <c r="AE557">
        <v>0</v>
      </c>
      <c r="AF557" t="s">
        <v>3</v>
      </c>
      <c r="AG557">
        <v>1.0000000000000001E-5</v>
      </c>
      <c r="AH557">
        <v>2</v>
      </c>
      <c r="AI557">
        <v>76148926</v>
      </c>
      <c r="AJ557">
        <v>551</v>
      </c>
      <c r="AK557">
        <v>0</v>
      </c>
      <c r="AL557">
        <v>0</v>
      </c>
      <c r="AM557">
        <v>0</v>
      </c>
      <c r="AN557">
        <v>0</v>
      </c>
      <c r="AO557">
        <v>0</v>
      </c>
      <c r="AP557">
        <v>0</v>
      </c>
      <c r="AQ557">
        <v>0</v>
      </c>
      <c r="AR557">
        <v>0</v>
      </c>
    </row>
    <row r="558" spans="1:44" x14ac:dyDescent="0.2">
      <c r="A558">
        <f>ROW(Source!A262)</f>
        <v>262</v>
      </c>
      <c r="B558">
        <v>76148938</v>
      </c>
      <c r="C558">
        <v>76148921</v>
      </c>
      <c r="D558">
        <v>48903406</v>
      </c>
      <c r="E558">
        <v>1</v>
      </c>
      <c r="F558">
        <v>1</v>
      </c>
      <c r="G558">
        <v>1</v>
      </c>
      <c r="H558">
        <v>3</v>
      </c>
      <c r="I558" t="s">
        <v>837</v>
      </c>
      <c r="J558" t="s">
        <v>838</v>
      </c>
      <c r="K558" t="s">
        <v>839</v>
      </c>
      <c r="L558">
        <v>1346</v>
      </c>
      <c r="N558">
        <v>1009</v>
      </c>
      <c r="O558" t="s">
        <v>414</v>
      </c>
      <c r="P558" t="s">
        <v>414</v>
      </c>
      <c r="Q558">
        <v>1</v>
      </c>
      <c r="X558">
        <v>1.4E-2</v>
      </c>
      <c r="Y558">
        <v>32.6</v>
      </c>
      <c r="Z558">
        <v>0</v>
      </c>
      <c r="AA558">
        <v>0</v>
      </c>
      <c r="AB558">
        <v>0</v>
      </c>
      <c r="AC558">
        <v>0</v>
      </c>
      <c r="AD558">
        <v>1</v>
      </c>
      <c r="AE558">
        <v>0</v>
      </c>
      <c r="AF558" t="s">
        <v>3</v>
      </c>
      <c r="AG558">
        <v>1.4E-2</v>
      </c>
      <c r="AH558">
        <v>2</v>
      </c>
      <c r="AI558">
        <v>76148927</v>
      </c>
      <c r="AJ558">
        <v>552</v>
      </c>
      <c r="AK558">
        <v>0</v>
      </c>
      <c r="AL558">
        <v>0</v>
      </c>
      <c r="AM558">
        <v>0</v>
      </c>
      <c r="AN558">
        <v>0</v>
      </c>
      <c r="AO558">
        <v>0</v>
      </c>
      <c r="AP558">
        <v>0</v>
      </c>
      <c r="AQ558">
        <v>0</v>
      </c>
      <c r="AR558">
        <v>0</v>
      </c>
    </row>
    <row r="559" spans="1:44" x14ac:dyDescent="0.2">
      <c r="A559">
        <f>ROW(Source!A262)</f>
        <v>262</v>
      </c>
      <c r="B559">
        <v>76148939</v>
      </c>
      <c r="C559">
        <v>76148921</v>
      </c>
      <c r="D559">
        <v>48900998</v>
      </c>
      <c r="E559">
        <v>1</v>
      </c>
      <c r="F559">
        <v>1</v>
      </c>
      <c r="G559">
        <v>1</v>
      </c>
      <c r="H559">
        <v>3</v>
      </c>
      <c r="I559" t="s">
        <v>807</v>
      </c>
      <c r="J559" t="s">
        <v>808</v>
      </c>
      <c r="K559" t="s">
        <v>809</v>
      </c>
      <c r="L559">
        <v>1346</v>
      </c>
      <c r="N559">
        <v>1009</v>
      </c>
      <c r="O559" t="s">
        <v>414</v>
      </c>
      <c r="P559" t="s">
        <v>414</v>
      </c>
      <c r="Q559">
        <v>1</v>
      </c>
      <c r="X559">
        <v>0.15</v>
      </c>
      <c r="Y559">
        <v>30.4</v>
      </c>
      <c r="Z559">
        <v>0</v>
      </c>
      <c r="AA559">
        <v>0</v>
      </c>
      <c r="AB559">
        <v>0</v>
      </c>
      <c r="AC559">
        <v>0</v>
      </c>
      <c r="AD559">
        <v>1</v>
      </c>
      <c r="AE559">
        <v>0</v>
      </c>
      <c r="AF559" t="s">
        <v>3</v>
      </c>
      <c r="AG559">
        <v>0.15</v>
      </c>
      <c r="AH559">
        <v>2</v>
      </c>
      <c r="AI559">
        <v>76148928</v>
      </c>
      <c r="AJ559">
        <v>553</v>
      </c>
      <c r="AK559">
        <v>0</v>
      </c>
      <c r="AL559">
        <v>0</v>
      </c>
      <c r="AM559">
        <v>0</v>
      </c>
      <c r="AN559">
        <v>0</v>
      </c>
      <c r="AO559">
        <v>0</v>
      </c>
      <c r="AP559">
        <v>0</v>
      </c>
      <c r="AQ559">
        <v>0</v>
      </c>
      <c r="AR559">
        <v>0</v>
      </c>
    </row>
    <row r="560" spans="1:44" x14ac:dyDescent="0.2">
      <c r="A560">
        <f>ROW(Source!A262)</f>
        <v>262</v>
      </c>
      <c r="B560">
        <v>76148940</v>
      </c>
      <c r="C560">
        <v>76148921</v>
      </c>
      <c r="D560">
        <v>48903670</v>
      </c>
      <c r="E560">
        <v>1</v>
      </c>
      <c r="F560">
        <v>1</v>
      </c>
      <c r="G560">
        <v>1</v>
      </c>
      <c r="H560">
        <v>3</v>
      </c>
      <c r="I560" t="s">
        <v>810</v>
      </c>
      <c r="J560" t="s">
        <v>811</v>
      </c>
      <c r="K560" t="s">
        <v>812</v>
      </c>
      <c r="L560">
        <v>1346</v>
      </c>
      <c r="N560">
        <v>1009</v>
      </c>
      <c r="O560" t="s">
        <v>414</v>
      </c>
      <c r="P560" t="s">
        <v>414</v>
      </c>
      <c r="Q560">
        <v>1</v>
      </c>
      <c r="X560">
        <v>0.02</v>
      </c>
      <c r="Y560">
        <v>250</v>
      </c>
      <c r="Z560">
        <v>0</v>
      </c>
      <c r="AA560">
        <v>0</v>
      </c>
      <c r="AB560">
        <v>0</v>
      </c>
      <c r="AC560">
        <v>0</v>
      </c>
      <c r="AD560">
        <v>1</v>
      </c>
      <c r="AE560">
        <v>0</v>
      </c>
      <c r="AF560" t="s">
        <v>3</v>
      </c>
      <c r="AG560">
        <v>0.02</v>
      </c>
      <c r="AH560">
        <v>2</v>
      </c>
      <c r="AI560">
        <v>76148929</v>
      </c>
      <c r="AJ560">
        <v>554</v>
      </c>
      <c r="AK560">
        <v>0</v>
      </c>
      <c r="AL560">
        <v>0</v>
      </c>
      <c r="AM560">
        <v>0</v>
      </c>
      <c r="AN560">
        <v>0</v>
      </c>
      <c r="AO560">
        <v>0</v>
      </c>
      <c r="AP560">
        <v>0</v>
      </c>
      <c r="AQ560">
        <v>0</v>
      </c>
      <c r="AR560">
        <v>0</v>
      </c>
    </row>
    <row r="561" spans="1:44" x14ac:dyDescent="0.2">
      <c r="A561">
        <f>ROW(Source!A262)</f>
        <v>262</v>
      </c>
      <c r="B561">
        <v>76148941</v>
      </c>
      <c r="C561">
        <v>76148921</v>
      </c>
      <c r="D561">
        <v>48908482</v>
      </c>
      <c r="E561">
        <v>1</v>
      </c>
      <c r="F561">
        <v>1</v>
      </c>
      <c r="G561">
        <v>1</v>
      </c>
      <c r="H561">
        <v>3</v>
      </c>
      <c r="I561" t="s">
        <v>840</v>
      </c>
      <c r="J561" t="s">
        <v>841</v>
      </c>
      <c r="K561" t="s">
        <v>842</v>
      </c>
      <c r="L561">
        <v>1339</v>
      </c>
      <c r="N561">
        <v>1007</v>
      </c>
      <c r="O561" t="s">
        <v>643</v>
      </c>
      <c r="P561" t="s">
        <v>643</v>
      </c>
      <c r="Q561">
        <v>1</v>
      </c>
      <c r="X561">
        <v>6.0000000000000001E-3</v>
      </c>
      <c r="Y561">
        <v>1414.5</v>
      </c>
      <c r="Z561">
        <v>0</v>
      </c>
      <c r="AA561">
        <v>0</v>
      </c>
      <c r="AB561">
        <v>0</v>
      </c>
      <c r="AC561">
        <v>0</v>
      </c>
      <c r="AD561">
        <v>1</v>
      </c>
      <c r="AE561">
        <v>0</v>
      </c>
      <c r="AF561" t="s">
        <v>3</v>
      </c>
      <c r="AG561">
        <v>6.0000000000000001E-3</v>
      </c>
      <c r="AH561">
        <v>2</v>
      </c>
      <c r="AI561">
        <v>76148930</v>
      </c>
      <c r="AJ561">
        <v>555</v>
      </c>
      <c r="AK561">
        <v>0</v>
      </c>
      <c r="AL561">
        <v>0</v>
      </c>
      <c r="AM561">
        <v>0</v>
      </c>
      <c r="AN561">
        <v>0</v>
      </c>
      <c r="AO561">
        <v>0</v>
      </c>
      <c r="AP561">
        <v>0</v>
      </c>
      <c r="AQ561">
        <v>0</v>
      </c>
      <c r="AR561">
        <v>0</v>
      </c>
    </row>
    <row r="562" spans="1:44" x14ac:dyDescent="0.2">
      <c r="A562">
        <f>ROW(Source!A262)</f>
        <v>262</v>
      </c>
      <c r="B562">
        <v>76148942</v>
      </c>
      <c r="C562">
        <v>76148921</v>
      </c>
      <c r="D562">
        <v>48956322</v>
      </c>
      <c r="E562">
        <v>1</v>
      </c>
      <c r="F562">
        <v>1</v>
      </c>
      <c r="G562">
        <v>1</v>
      </c>
      <c r="H562">
        <v>3</v>
      </c>
      <c r="I562" t="s">
        <v>843</v>
      </c>
      <c r="J562" t="s">
        <v>844</v>
      </c>
      <c r="K562" t="s">
        <v>845</v>
      </c>
      <c r="L562">
        <v>1348</v>
      </c>
      <c r="N562">
        <v>1009</v>
      </c>
      <c r="O562" t="s">
        <v>362</v>
      </c>
      <c r="P562" t="s">
        <v>362</v>
      </c>
      <c r="Q562">
        <v>1000</v>
      </c>
      <c r="X562">
        <v>1.1999999999999999E-3</v>
      </c>
      <c r="Y562">
        <v>11452.06</v>
      </c>
      <c r="Z562">
        <v>0</v>
      </c>
      <c r="AA562">
        <v>0</v>
      </c>
      <c r="AB562">
        <v>0</v>
      </c>
      <c r="AC562">
        <v>0</v>
      </c>
      <c r="AD562">
        <v>1</v>
      </c>
      <c r="AE562">
        <v>0</v>
      </c>
      <c r="AF562" t="s">
        <v>3</v>
      </c>
      <c r="AG562">
        <v>1.1999999999999999E-3</v>
      </c>
      <c r="AH562">
        <v>2</v>
      </c>
      <c r="AI562">
        <v>76148931</v>
      </c>
      <c r="AJ562">
        <v>556</v>
      </c>
      <c r="AK562">
        <v>0</v>
      </c>
      <c r="AL562">
        <v>0</v>
      </c>
      <c r="AM562">
        <v>0</v>
      </c>
      <c r="AN562">
        <v>0</v>
      </c>
      <c r="AO562">
        <v>0</v>
      </c>
      <c r="AP562">
        <v>0</v>
      </c>
      <c r="AQ562">
        <v>0</v>
      </c>
      <c r="AR562">
        <v>0</v>
      </c>
    </row>
    <row r="563" spans="1:44" x14ac:dyDescent="0.2">
      <c r="A563">
        <f>ROW(Source!A262)</f>
        <v>262</v>
      </c>
      <c r="B563">
        <v>76148943</v>
      </c>
      <c r="C563">
        <v>76148921</v>
      </c>
      <c r="D563">
        <v>48974791</v>
      </c>
      <c r="E563">
        <v>1</v>
      </c>
      <c r="F563">
        <v>1</v>
      </c>
      <c r="G563">
        <v>1</v>
      </c>
      <c r="H563">
        <v>3</v>
      </c>
      <c r="I563" t="s">
        <v>658</v>
      </c>
      <c r="J563" t="s">
        <v>659</v>
      </c>
      <c r="K563" t="s">
        <v>660</v>
      </c>
      <c r="L563">
        <v>1374</v>
      </c>
      <c r="N563">
        <v>1013</v>
      </c>
      <c r="O563" t="s">
        <v>661</v>
      </c>
      <c r="P563" t="s">
        <v>661</v>
      </c>
      <c r="Q563">
        <v>1</v>
      </c>
      <c r="X563">
        <v>0.96</v>
      </c>
      <c r="Y563">
        <v>1</v>
      </c>
      <c r="Z563">
        <v>0</v>
      </c>
      <c r="AA563">
        <v>0</v>
      </c>
      <c r="AB563">
        <v>0</v>
      </c>
      <c r="AC563">
        <v>0</v>
      </c>
      <c r="AD563">
        <v>1</v>
      </c>
      <c r="AE563">
        <v>0</v>
      </c>
      <c r="AF563" t="s">
        <v>3</v>
      </c>
      <c r="AG563">
        <v>0.96</v>
      </c>
      <c r="AH563">
        <v>2</v>
      </c>
      <c r="AI563">
        <v>76148932</v>
      </c>
      <c r="AJ563">
        <v>557</v>
      </c>
      <c r="AK563">
        <v>0</v>
      </c>
      <c r="AL563">
        <v>0</v>
      </c>
      <c r="AM563">
        <v>0</v>
      </c>
      <c r="AN563">
        <v>0</v>
      </c>
      <c r="AO563">
        <v>0</v>
      </c>
      <c r="AP563">
        <v>0</v>
      </c>
      <c r="AQ563">
        <v>0</v>
      </c>
      <c r="AR563">
        <v>0</v>
      </c>
    </row>
    <row r="564" spans="1:44" x14ac:dyDescent="0.2">
      <c r="A564">
        <f>ROW(Source!A263)</f>
        <v>263</v>
      </c>
      <c r="B564">
        <v>76148933</v>
      </c>
      <c r="C564">
        <v>76148921</v>
      </c>
      <c r="D564">
        <v>42331666</v>
      </c>
      <c r="E564">
        <v>1</v>
      </c>
      <c r="F564">
        <v>1</v>
      </c>
      <c r="G564">
        <v>1</v>
      </c>
      <c r="H564">
        <v>1</v>
      </c>
      <c r="I564" t="s">
        <v>647</v>
      </c>
      <c r="J564" t="s">
        <v>3</v>
      </c>
      <c r="K564" t="s">
        <v>648</v>
      </c>
      <c r="L564">
        <v>1369</v>
      </c>
      <c r="N564">
        <v>1013</v>
      </c>
      <c r="O564" t="s">
        <v>623</v>
      </c>
      <c r="P564" t="s">
        <v>623</v>
      </c>
      <c r="Q564">
        <v>1</v>
      </c>
      <c r="X564">
        <v>4.78</v>
      </c>
      <c r="Y564">
        <v>0</v>
      </c>
      <c r="Z564">
        <v>0</v>
      </c>
      <c r="AA564">
        <v>0</v>
      </c>
      <c r="AB564">
        <v>10.06</v>
      </c>
      <c r="AC564">
        <v>0</v>
      </c>
      <c r="AD564">
        <v>1</v>
      </c>
      <c r="AE564">
        <v>1</v>
      </c>
      <c r="AF564" t="s">
        <v>24</v>
      </c>
      <c r="AG564">
        <v>5.4969999999999999</v>
      </c>
      <c r="AH564">
        <v>2</v>
      </c>
      <c r="AI564">
        <v>76148922</v>
      </c>
      <c r="AJ564">
        <v>558</v>
      </c>
      <c r="AK564">
        <v>0</v>
      </c>
      <c r="AL564">
        <v>0</v>
      </c>
      <c r="AM564">
        <v>0</v>
      </c>
      <c r="AN564">
        <v>0</v>
      </c>
      <c r="AO564">
        <v>0</v>
      </c>
      <c r="AP564">
        <v>0</v>
      </c>
      <c r="AQ564">
        <v>0</v>
      </c>
      <c r="AR564">
        <v>0</v>
      </c>
    </row>
    <row r="565" spans="1:44" x14ac:dyDescent="0.2">
      <c r="A565">
        <f>ROW(Source!A263)</f>
        <v>263</v>
      </c>
      <c r="B565">
        <v>76148934</v>
      </c>
      <c r="C565">
        <v>76148921</v>
      </c>
      <c r="D565">
        <v>48900465</v>
      </c>
      <c r="E565">
        <v>1</v>
      </c>
      <c r="F565">
        <v>1</v>
      </c>
      <c r="G565">
        <v>1</v>
      </c>
      <c r="H565">
        <v>3</v>
      </c>
      <c r="I565" t="s">
        <v>775</v>
      </c>
      <c r="J565" t="s">
        <v>776</v>
      </c>
      <c r="K565" t="s">
        <v>777</v>
      </c>
      <c r="L565">
        <v>1348</v>
      </c>
      <c r="N565">
        <v>1009</v>
      </c>
      <c r="O565" t="s">
        <v>362</v>
      </c>
      <c r="P565" t="s">
        <v>362</v>
      </c>
      <c r="Q565">
        <v>1000</v>
      </c>
      <c r="X565">
        <v>1E-4</v>
      </c>
      <c r="Y565">
        <v>4770</v>
      </c>
      <c r="Z565">
        <v>0</v>
      </c>
      <c r="AA565">
        <v>0</v>
      </c>
      <c r="AB565">
        <v>0</v>
      </c>
      <c r="AC565">
        <v>0</v>
      </c>
      <c r="AD565">
        <v>1</v>
      </c>
      <c r="AE565">
        <v>0</v>
      </c>
      <c r="AF565" t="s">
        <v>3</v>
      </c>
      <c r="AG565">
        <v>1E-4</v>
      </c>
      <c r="AH565">
        <v>2</v>
      </c>
      <c r="AI565">
        <v>76148923</v>
      </c>
      <c r="AJ565">
        <v>559</v>
      </c>
      <c r="AK565">
        <v>0</v>
      </c>
      <c r="AL565">
        <v>0</v>
      </c>
      <c r="AM565">
        <v>0</v>
      </c>
      <c r="AN565">
        <v>0</v>
      </c>
      <c r="AO565">
        <v>0</v>
      </c>
      <c r="AP565">
        <v>0</v>
      </c>
      <c r="AQ565">
        <v>0</v>
      </c>
      <c r="AR565">
        <v>0</v>
      </c>
    </row>
    <row r="566" spans="1:44" x14ac:dyDescent="0.2">
      <c r="A566">
        <f>ROW(Source!A263)</f>
        <v>263</v>
      </c>
      <c r="B566">
        <v>76148935</v>
      </c>
      <c r="C566">
        <v>76148921</v>
      </c>
      <c r="D566">
        <v>48903162</v>
      </c>
      <c r="E566">
        <v>1</v>
      </c>
      <c r="F566">
        <v>1</v>
      </c>
      <c r="G566">
        <v>1</v>
      </c>
      <c r="H566">
        <v>3</v>
      </c>
      <c r="I566" t="s">
        <v>831</v>
      </c>
      <c r="J566" t="s">
        <v>832</v>
      </c>
      <c r="K566" t="s">
        <v>833</v>
      </c>
      <c r="L566">
        <v>1348</v>
      </c>
      <c r="N566">
        <v>1009</v>
      </c>
      <c r="O566" t="s">
        <v>362</v>
      </c>
      <c r="P566" t="s">
        <v>362</v>
      </c>
      <c r="Q566">
        <v>1000</v>
      </c>
      <c r="X566">
        <v>3.0000000000000001E-5</v>
      </c>
      <c r="Y566">
        <v>22533</v>
      </c>
      <c r="Z566">
        <v>0</v>
      </c>
      <c r="AA566">
        <v>0</v>
      </c>
      <c r="AB566">
        <v>0</v>
      </c>
      <c r="AC566">
        <v>0</v>
      </c>
      <c r="AD566">
        <v>1</v>
      </c>
      <c r="AE566">
        <v>0</v>
      </c>
      <c r="AF566" t="s">
        <v>3</v>
      </c>
      <c r="AG566">
        <v>3.0000000000000001E-5</v>
      </c>
      <c r="AH566">
        <v>2</v>
      </c>
      <c r="AI566">
        <v>76148924</v>
      </c>
      <c r="AJ566">
        <v>560</v>
      </c>
      <c r="AK566">
        <v>0</v>
      </c>
      <c r="AL566">
        <v>0</v>
      </c>
      <c r="AM566">
        <v>0</v>
      </c>
      <c r="AN566">
        <v>0</v>
      </c>
      <c r="AO566">
        <v>0</v>
      </c>
      <c r="AP566">
        <v>0</v>
      </c>
      <c r="AQ566">
        <v>0</v>
      </c>
      <c r="AR566">
        <v>0</v>
      </c>
    </row>
    <row r="567" spans="1:44" x14ac:dyDescent="0.2">
      <c r="A567">
        <f>ROW(Source!A263)</f>
        <v>263</v>
      </c>
      <c r="B567">
        <v>76148936</v>
      </c>
      <c r="C567">
        <v>76148921</v>
      </c>
      <c r="D567">
        <v>48903311</v>
      </c>
      <c r="E567">
        <v>1</v>
      </c>
      <c r="F567">
        <v>1</v>
      </c>
      <c r="G567">
        <v>1</v>
      </c>
      <c r="H567">
        <v>3</v>
      </c>
      <c r="I567" t="s">
        <v>834</v>
      </c>
      <c r="J567" t="s">
        <v>835</v>
      </c>
      <c r="K567" t="s">
        <v>836</v>
      </c>
      <c r="L567">
        <v>1348</v>
      </c>
      <c r="N567">
        <v>1009</v>
      </c>
      <c r="O567" t="s">
        <v>362</v>
      </c>
      <c r="P567" t="s">
        <v>362</v>
      </c>
      <c r="Q567">
        <v>1000</v>
      </c>
      <c r="X567">
        <v>2.0000000000000002E-5</v>
      </c>
      <c r="Y567">
        <v>6389</v>
      </c>
      <c r="Z567">
        <v>0</v>
      </c>
      <c r="AA567">
        <v>0</v>
      </c>
      <c r="AB567">
        <v>0</v>
      </c>
      <c r="AC567">
        <v>0</v>
      </c>
      <c r="AD567">
        <v>1</v>
      </c>
      <c r="AE567">
        <v>0</v>
      </c>
      <c r="AF567" t="s">
        <v>3</v>
      </c>
      <c r="AG567">
        <v>2.0000000000000002E-5</v>
      </c>
      <c r="AH567">
        <v>2</v>
      </c>
      <c r="AI567">
        <v>76148925</v>
      </c>
      <c r="AJ567">
        <v>561</v>
      </c>
      <c r="AK567">
        <v>0</v>
      </c>
      <c r="AL567">
        <v>0</v>
      </c>
      <c r="AM567">
        <v>0</v>
      </c>
      <c r="AN567">
        <v>0</v>
      </c>
      <c r="AO567">
        <v>0</v>
      </c>
      <c r="AP567">
        <v>0</v>
      </c>
      <c r="AQ567">
        <v>0</v>
      </c>
      <c r="AR567">
        <v>0</v>
      </c>
    </row>
    <row r="568" spans="1:44" x14ac:dyDescent="0.2">
      <c r="A568">
        <f>ROW(Source!A263)</f>
        <v>263</v>
      </c>
      <c r="B568">
        <v>76148937</v>
      </c>
      <c r="C568">
        <v>76148921</v>
      </c>
      <c r="D568">
        <v>48907270</v>
      </c>
      <c r="E568">
        <v>1</v>
      </c>
      <c r="F568">
        <v>1</v>
      </c>
      <c r="G568">
        <v>1</v>
      </c>
      <c r="H568">
        <v>3</v>
      </c>
      <c r="I568" t="s">
        <v>360</v>
      </c>
      <c r="J568" t="s">
        <v>363</v>
      </c>
      <c r="K568" t="s">
        <v>701</v>
      </c>
      <c r="L568">
        <v>1348</v>
      </c>
      <c r="N568">
        <v>1009</v>
      </c>
      <c r="O568" t="s">
        <v>362</v>
      </c>
      <c r="P568" t="s">
        <v>362</v>
      </c>
      <c r="Q568">
        <v>1000</v>
      </c>
      <c r="X568">
        <v>1.0000000000000001E-5</v>
      </c>
      <c r="Y568">
        <v>9040.01</v>
      </c>
      <c r="Z568">
        <v>0</v>
      </c>
      <c r="AA568">
        <v>0</v>
      </c>
      <c r="AB568">
        <v>0</v>
      </c>
      <c r="AC568">
        <v>0</v>
      </c>
      <c r="AD568">
        <v>1</v>
      </c>
      <c r="AE568">
        <v>0</v>
      </c>
      <c r="AF568" t="s">
        <v>3</v>
      </c>
      <c r="AG568">
        <v>1.0000000000000001E-5</v>
      </c>
      <c r="AH568">
        <v>2</v>
      </c>
      <c r="AI568">
        <v>76148926</v>
      </c>
      <c r="AJ568">
        <v>562</v>
      </c>
      <c r="AK568">
        <v>0</v>
      </c>
      <c r="AL568">
        <v>0</v>
      </c>
      <c r="AM568">
        <v>0</v>
      </c>
      <c r="AN568">
        <v>0</v>
      </c>
      <c r="AO568">
        <v>0</v>
      </c>
      <c r="AP568">
        <v>0</v>
      </c>
      <c r="AQ568">
        <v>0</v>
      </c>
      <c r="AR568">
        <v>0</v>
      </c>
    </row>
    <row r="569" spans="1:44" x14ac:dyDescent="0.2">
      <c r="A569">
        <f>ROW(Source!A263)</f>
        <v>263</v>
      </c>
      <c r="B569">
        <v>76148938</v>
      </c>
      <c r="C569">
        <v>76148921</v>
      </c>
      <c r="D569">
        <v>48903406</v>
      </c>
      <c r="E569">
        <v>1</v>
      </c>
      <c r="F569">
        <v>1</v>
      </c>
      <c r="G569">
        <v>1</v>
      </c>
      <c r="H569">
        <v>3</v>
      </c>
      <c r="I569" t="s">
        <v>837</v>
      </c>
      <c r="J569" t="s">
        <v>838</v>
      </c>
      <c r="K569" t="s">
        <v>839</v>
      </c>
      <c r="L569">
        <v>1346</v>
      </c>
      <c r="N569">
        <v>1009</v>
      </c>
      <c r="O569" t="s">
        <v>414</v>
      </c>
      <c r="P569" t="s">
        <v>414</v>
      </c>
      <c r="Q569">
        <v>1</v>
      </c>
      <c r="X569">
        <v>1.4E-2</v>
      </c>
      <c r="Y569">
        <v>32.6</v>
      </c>
      <c r="Z569">
        <v>0</v>
      </c>
      <c r="AA569">
        <v>0</v>
      </c>
      <c r="AB569">
        <v>0</v>
      </c>
      <c r="AC569">
        <v>0</v>
      </c>
      <c r="AD569">
        <v>1</v>
      </c>
      <c r="AE569">
        <v>0</v>
      </c>
      <c r="AF569" t="s">
        <v>3</v>
      </c>
      <c r="AG569">
        <v>1.4E-2</v>
      </c>
      <c r="AH569">
        <v>2</v>
      </c>
      <c r="AI569">
        <v>76148927</v>
      </c>
      <c r="AJ569">
        <v>563</v>
      </c>
      <c r="AK569">
        <v>0</v>
      </c>
      <c r="AL569">
        <v>0</v>
      </c>
      <c r="AM569">
        <v>0</v>
      </c>
      <c r="AN569">
        <v>0</v>
      </c>
      <c r="AO569">
        <v>0</v>
      </c>
      <c r="AP569">
        <v>0</v>
      </c>
      <c r="AQ569">
        <v>0</v>
      </c>
      <c r="AR569">
        <v>0</v>
      </c>
    </row>
    <row r="570" spans="1:44" x14ac:dyDescent="0.2">
      <c r="A570">
        <f>ROW(Source!A263)</f>
        <v>263</v>
      </c>
      <c r="B570">
        <v>76148939</v>
      </c>
      <c r="C570">
        <v>76148921</v>
      </c>
      <c r="D570">
        <v>48900998</v>
      </c>
      <c r="E570">
        <v>1</v>
      </c>
      <c r="F570">
        <v>1</v>
      </c>
      <c r="G570">
        <v>1</v>
      </c>
      <c r="H570">
        <v>3</v>
      </c>
      <c r="I570" t="s">
        <v>807</v>
      </c>
      <c r="J570" t="s">
        <v>808</v>
      </c>
      <c r="K570" t="s">
        <v>809</v>
      </c>
      <c r="L570">
        <v>1346</v>
      </c>
      <c r="N570">
        <v>1009</v>
      </c>
      <c r="O570" t="s">
        <v>414</v>
      </c>
      <c r="P570" t="s">
        <v>414</v>
      </c>
      <c r="Q570">
        <v>1</v>
      </c>
      <c r="X570">
        <v>0.15</v>
      </c>
      <c r="Y570">
        <v>30.4</v>
      </c>
      <c r="Z570">
        <v>0</v>
      </c>
      <c r="AA570">
        <v>0</v>
      </c>
      <c r="AB570">
        <v>0</v>
      </c>
      <c r="AC570">
        <v>0</v>
      </c>
      <c r="AD570">
        <v>1</v>
      </c>
      <c r="AE570">
        <v>0</v>
      </c>
      <c r="AF570" t="s">
        <v>3</v>
      </c>
      <c r="AG570">
        <v>0.15</v>
      </c>
      <c r="AH570">
        <v>2</v>
      </c>
      <c r="AI570">
        <v>76148928</v>
      </c>
      <c r="AJ570">
        <v>564</v>
      </c>
      <c r="AK570">
        <v>0</v>
      </c>
      <c r="AL570">
        <v>0</v>
      </c>
      <c r="AM570">
        <v>0</v>
      </c>
      <c r="AN570">
        <v>0</v>
      </c>
      <c r="AO570">
        <v>0</v>
      </c>
      <c r="AP570">
        <v>0</v>
      </c>
      <c r="AQ570">
        <v>0</v>
      </c>
      <c r="AR570">
        <v>0</v>
      </c>
    </row>
    <row r="571" spans="1:44" x14ac:dyDescent="0.2">
      <c r="A571">
        <f>ROW(Source!A263)</f>
        <v>263</v>
      </c>
      <c r="B571">
        <v>76148940</v>
      </c>
      <c r="C571">
        <v>76148921</v>
      </c>
      <c r="D571">
        <v>48903670</v>
      </c>
      <c r="E571">
        <v>1</v>
      </c>
      <c r="F571">
        <v>1</v>
      </c>
      <c r="G571">
        <v>1</v>
      </c>
      <c r="H571">
        <v>3</v>
      </c>
      <c r="I571" t="s">
        <v>810</v>
      </c>
      <c r="J571" t="s">
        <v>811</v>
      </c>
      <c r="K571" t="s">
        <v>812</v>
      </c>
      <c r="L571">
        <v>1346</v>
      </c>
      <c r="N571">
        <v>1009</v>
      </c>
      <c r="O571" t="s">
        <v>414</v>
      </c>
      <c r="P571" t="s">
        <v>414</v>
      </c>
      <c r="Q571">
        <v>1</v>
      </c>
      <c r="X571">
        <v>0.02</v>
      </c>
      <c r="Y571">
        <v>250</v>
      </c>
      <c r="Z571">
        <v>0</v>
      </c>
      <c r="AA571">
        <v>0</v>
      </c>
      <c r="AB571">
        <v>0</v>
      </c>
      <c r="AC571">
        <v>0</v>
      </c>
      <c r="AD571">
        <v>1</v>
      </c>
      <c r="AE571">
        <v>0</v>
      </c>
      <c r="AF571" t="s">
        <v>3</v>
      </c>
      <c r="AG571">
        <v>0.02</v>
      </c>
      <c r="AH571">
        <v>2</v>
      </c>
      <c r="AI571">
        <v>76148929</v>
      </c>
      <c r="AJ571">
        <v>565</v>
      </c>
      <c r="AK571">
        <v>0</v>
      </c>
      <c r="AL571">
        <v>0</v>
      </c>
      <c r="AM571">
        <v>0</v>
      </c>
      <c r="AN571">
        <v>0</v>
      </c>
      <c r="AO571">
        <v>0</v>
      </c>
      <c r="AP571">
        <v>0</v>
      </c>
      <c r="AQ571">
        <v>0</v>
      </c>
      <c r="AR571">
        <v>0</v>
      </c>
    </row>
    <row r="572" spans="1:44" x14ac:dyDescent="0.2">
      <c r="A572">
        <f>ROW(Source!A263)</f>
        <v>263</v>
      </c>
      <c r="B572">
        <v>76148941</v>
      </c>
      <c r="C572">
        <v>76148921</v>
      </c>
      <c r="D572">
        <v>48908482</v>
      </c>
      <c r="E572">
        <v>1</v>
      </c>
      <c r="F572">
        <v>1</v>
      </c>
      <c r="G572">
        <v>1</v>
      </c>
      <c r="H572">
        <v>3</v>
      </c>
      <c r="I572" t="s">
        <v>840</v>
      </c>
      <c r="J572" t="s">
        <v>841</v>
      </c>
      <c r="K572" t="s">
        <v>842</v>
      </c>
      <c r="L572">
        <v>1339</v>
      </c>
      <c r="N572">
        <v>1007</v>
      </c>
      <c r="O572" t="s">
        <v>643</v>
      </c>
      <c r="P572" t="s">
        <v>643</v>
      </c>
      <c r="Q572">
        <v>1</v>
      </c>
      <c r="X572">
        <v>6.0000000000000001E-3</v>
      </c>
      <c r="Y572">
        <v>1414.5</v>
      </c>
      <c r="Z572">
        <v>0</v>
      </c>
      <c r="AA572">
        <v>0</v>
      </c>
      <c r="AB572">
        <v>0</v>
      </c>
      <c r="AC572">
        <v>0</v>
      </c>
      <c r="AD572">
        <v>1</v>
      </c>
      <c r="AE572">
        <v>0</v>
      </c>
      <c r="AF572" t="s">
        <v>3</v>
      </c>
      <c r="AG572">
        <v>6.0000000000000001E-3</v>
      </c>
      <c r="AH572">
        <v>2</v>
      </c>
      <c r="AI572">
        <v>76148930</v>
      </c>
      <c r="AJ572">
        <v>566</v>
      </c>
      <c r="AK572">
        <v>0</v>
      </c>
      <c r="AL572">
        <v>0</v>
      </c>
      <c r="AM572">
        <v>0</v>
      </c>
      <c r="AN572">
        <v>0</v>
      </c>
      <c r="AO572">
        <v>0</v>
      </c>
      <c r="AP572">
        <v>0</v>
      </c>
      <c r="AQ572">
        <v>0</v>
      </c>
      <c r="AR572">
        <v>0</v>
      </c>
    </row>
    <row r="573" spans="1:44" x14ac:dyDescent="0.2">
      <c r="A573">
        <f>ROW(Source!A263)</f>
        <v>263</v>
      </c>
      <c r="B573">
        <v>76148942</v>
      </c>
      <c r="C573">
        <v>76148921</v>
      </c>
      <c r="D573">
        <v>48956322</v>
      </c>
      <c r="E573">
        <v>1</v>
      </c>
      <c r="F573">
        <v>1</v>
      </c>
      <c r="G573">
        <v>1</v>
      </c>
      <c r="H573">
        <v>3</v>
      </c>
      <c r="I573" t="s">
        <v>843</v>
      </c>
      <c r="J573" t="s">
        <v>844</v>
      </c>
      <c r="K573" t="s">
        <v>845</v>
      </c>
      <c r="L573">
        <v>1348</v>
      </c>
      <c r="N573">
        <v>1009</v>
      </c>
      <c r="O573" t="s">
        <v>362</v>
      </c>
      <c r="P573" t="s">
        <v>362</v>
      </c>
      <c r="Q573">
        <v>1000</v>
      </c>
      <c r="X573">
        <v>1.1999999999999999E-3</v>
      </c>
      <c r="Y573">
        <v>11452.06</v>
      </c>
      <c r="Z573">
        <v>0</v>
      </c>
      <c r="AA573">
        <v>0</v>
      </c>
      <c r="AB573">
        <v>0</v>
      </c>
      <c r="AC573">
        <v>0</v>
      </c>
      <c r="AD573">
        <v>1</v>
      </c>
      <c r="AE573">
        <v>0</v>
      </c>
      <c r="AF573" t="s">
        <v>3</v>
      </c>
      <c r="AG573">
        <v>1.1999999999999999E-3</v>
      </c>
      <c r="AH573">
        <v>2</v>
      </c>
      <c r="AI573">
        <v>76148931</v>
      </c>
      <c r="AJ573">
        <v>567</v>
      </c>
      <c r="AK573">
        <v>0</v>
      </c>
      <c r="AL573">
        <v>0</v>
      </c>
      <c r="AM573">
        <v>0</v>
      </c>
      <c r="AN573">
        <v>0</v>
      </c>
      <c r="AO573">
        <v>0</v>
      </c>
      <c r="AP573">
        <v>0</v>
      </c>
      <c r="AQ573">
        <v>0</v>
      </c>
      <c r="AR573">
        <v>0</v>
      </c>
    </row>
    <row r="574" spans="1:44" x14ac:dyDescent="0.2">
      <c r="A574">
        <f>ROW(Source!A263)</f>
        <v>263</v>
      </c>
      <c r="B574">
        <v>76148943</v>
      </c>
      <c r="C574">
        <v>76148921</v>
      </c>
      <c r="D574">
        <v>48974791</v>
      </c>
      <c r="E574">
        <v>1</v>
      </c>
      <c r="F574">
        <v>1</v>
      </c>
      <c r="G574">
        <v>1</v>
      </c>
      <c r="H574">
        <v>3</v>
      </c>
      <c r="I574" t="s">
        <v>658</v>
      </c>
      <c r="J574" t="s">
        <v>659</v>
      </c>
      <c r="K574" t="s">
        <v>660</v>
      </c>
      <c r="L574">
        <v>1374</v>
      </c>
      <c r="N574">
        <v>1013</v>
      </c>
      <c r="O574" t="s">
        <v>661</v>
      </c>
      <c r="P574" t="s">
        <v>661</v>
      </c>
      <c r="Q574">
        <v>1</v>
      </c>
      <c r="X574">
        <v>0.96</v>
      </c>
      <c r="Y574">
        <v>1</v>
      </c>
      <c r="Z574">
        <v>0</v>
      </c>
      <c r="AA574">
        <v>0</v>
      </c>
      <c r="AB574">
        <v>0</v>
      </c>
      <c r="AC574">
        <v>0</v>
      </c>
      <c r="AD574">
        <v>1</v>
      </c>
      <c r="AE574">
        <v>0</v>
      </c>
      <c r="AF574" t="s">
        <v>3</v>
      </c>
      <c r="AG574">
        <v>0.96</v>
      </c>
      <c r="AH574">
        <v>2</v>
      </c>
      <c r="AI574">
        <v>76148932</v>
      </c>
      <c r="AJ574">
        <v>568</v>
      </c>
      <c r="AK574">
        <v>0</v>
      </c>
      <c r="AL574">
        <v>0</v>
      </c>
      <c r="AM574">
        <v>0</v>
      </c>
      <c r="AN574">
        <v>0</v>
      </c>
      <c r="AO574">
        <v>0</v>
      </c>
      <c r="AP574">
        <v>0</v>
      </c>
      <c r="AQ574">
        <v>0</v>
      </c>
      <c r="AR574">
        <v>0</v>
      </c>
    </row>
    <row r="575" spans="1:44" x14ac:dyDescent="0.2">
      <c r="A575">
        <f>ROW(Source!A266)</f>
        <v>266</v>
      </c>
      <c r="B575">
        <v>76148950</v>
      </c>
      <c r="C575">
        <v>76148945</v>
      </c>
      <c r="D575">
        <v>42326316</v>
      </c>
      <c r="E575">
        <v>1</v>
      </c>
      <c r="F575">
        <v>1</v>
      </c>
      <c r="G575">
        <v>1</v>
      </c>
      <c r="H575">
        <v>1</v>
      </c>
      <c r="I575" t="s">
        <v>846</v>
      </c>
      <c r="J575" t="s">
        <v>3</v>
      </c>
      <c r="K575" t="s">
        <v>847</v>
      </c>
      <c r="L575">
        <v>1369</v>
      </c>
      <c r="N575">
        <v>1013</v>
      </c>
      <c r="O575" t="s">
        <v>623</v>
      </c>
      <c r="P575" t="s">
        <v>623</v>
      </c>
      <c r="Q575">
        <v>1</v>
      </c>
      <c r="X575">
        <v>0.82</v>
      </c>
      <c r="Y575">
        <v>0</v>
      </c>
      <c r="Z575">
        <v>0</v>
      </c>
      <c r="AA575">
        <v>0</v>
      </c>
      <c r="AB575">
        <v>9.4</v>
      </c>
      <c r="AC575">
        <v>0</v>
      </c>
      <c r="AD575">
        <v>1</v>
      </c>
      <c r="AE575">
        <v>1</v>
      </c>
      <c r="AF575" t="s">
        <v>286</v>
      </c>
      <c r="AG575">
        <v>1.1315999999999997</v>
      </c>
      <c r="AH575">
        <v>2</v>
      </c>
      <c r="AI575">
        <v>76148946</v>
      </c>
      <c r="AJ575">
        <v>569</v>
      </c>
      <c r="AK575">
        <v>0</v>
      </c>
      <c r="AL575">
        <v>0</v>
      </c>
      <c r="AM575">
        <v>0</v>
      </c>
      <c r="AN575">
        <v>0</v>
      </c>
      <c r="AO575">
        <v>0</v>
      </c>
      <c r="AP575">
        <v>0</v>
      </c>
      <c r="AQ575">
        <v>0</v>
      </c>
      <c r="AR575">
        <v>0</v>
      </c>
    </row>
    <row r="576" spans="1:44" x14ac:dyDescent="0.2">
      <c r="A576">
        <f>ROW(Source!A266)</f>
        <v>266</v>
      </c>
      <c r="B576">
        <v>76148951</v>
      </c>
      <c r="C576">
        <v>76148945</v>
      </c>
      <c r="D576">
        <v>48907288</v>
      </c>
      <c r="E576">
        <v>1</v>
      </c>
      <c r="F576">
        <v>1</v>
      </c>
      <c r="G576">
        <v>1</v>
      </c>
      <c r="H576">
        <v>3</v>
      </c>
      <c r="I576" t="s">
        <v>848</v>
      </c>
      <c r="J576" t="s">
        <v>849</v>
      </c>
      <c r="K576" t="s">
        <v>850</v>
      </c>
      <c r="L576">
        <v>1348</v>
      </c>
      <c r="N576">
        <v>1009</v>
      </c>
      <c r="O576" t="s">
        <v>362</v>
      </c>
      <c r="P576" t="s">
        <v>362</v>
      </c>
      <c r="Q576">
        <v>1000</v>
      </c>
      <c r="X576">
        <v>2.0000000000000002E-5</v>
      </c>
      <c r="Y576">
        <v>12430</v>
      </c>
      <c r="Z576">
        <v>0</v>
      </c>
      <c r="AA576">
        <v>0</v>
      </c>
      <c r="AB576">
        <v>0</v>
      </c>
      <c r="AC576">
        <v>0</v>
      </c>
      <c r="AD576">
        <v>1</v>
      </c>
      <c r="AE576">
        <v>0</v>
      </c>
      <c r="AF576" t="s">
        <v>3</v>
      </c>
      <c r="AG576">
        <v>2.0000000000000002E-5</v>
      </c>
      <c r="AH576">
        <v>2</v>
      </c>
      <c r="AI576">
        <v>76148947</v>
      </c>
      <c r="AJ576">
        <v>570</v>
      </c>
      <c r="AK576">
        <v>0</v>
      </c>
      <c r="AL576">
        <v>0</v>
      </c>
      <c r="AM576">
        <v>0</v>
      </c>
      <c r="AN576">
        <v>0</v>
      </c>
      <c r="AO576">
        <v>0</v>
      </c>
      <c r="AP576">
        <v>0</v>
      </c>
      <c r="AQ576">
        <v>0</v>
      </c>
      <c r="AR576">
        <v>0</v>
      </c>
    </row>
    <row r="577" spans="1:44" x14ac:dyDescent="0.2">
      <c r="A577">
        <f>ROW(Source!A266)</f>
        <v>266</v>
      </c>
      <c r="B577">
        <v>76148952</v>
      </c>
      <c r="C577">
        <v>76148945</v>
      </c>
      <c r="D577">
        <v>48967072</v>
      </c>
      <c r="E577">
        <v>1</v>
      </c>
      <c r="F577">
        <v>1</v>
      </c>
      <c r="G577">
        <v>1</v>
      </c>
      <c r="H577">
        <v>3</v>
      </c>
      <c r="I577" t="s">
        <v>851</v>
      </c>
      <c r="J577" t="s">
        <v>852</v>
      </c>
      <c r="K577" t="s">
        <v>853</v>
      </c>
      <c r="L577">
        <v>1354</v>
      </c>
      <c r="N577">
        <v>1010</v>
      </c>
      <c r="O577" t="s">
        <v>149</v>
      </c>
      <c r="P577" t="s">
        <v>149</v>
      </c>
      <c r="Q577">
        <v>1</v>
      </c>
      <c r="X577">
        <v>1</v>
      </c>
      <c r="Y577">
        <v>3.9</v>
      </c>
      <c r="Z577">
        <v>0</v>
      </c>
      <c r="AA577">
        <v>0</v>
      </c>
      <c r="AB577">
        <v>0</v>
      </c>
      <c r="AC577">
        <v>0</v>
      </c>
      <c r="AD577">
        <v>1</v>
      </c>
      <c r="AE577">
        <v>0</v>
      </c>
      <c r="AF577" t="s">
        <v>3</v>
      </c>
      <c r="AG577">
        <v>1</v>
      </c>
      <c r="AH577">
        <v>2</v>
      </c>
      <c r="AI577">
        <v>76148948</v>
      </c>
      <c r="AJ577">
        <v>571</v>
      </c>
      <c r="AK577">
        <v>0</v>
      </c>
      <c r="AL577">
        <v>0</v>
      </c>
      <c r="AM577">
        <v>0</v>
      </c>
      <c r="AN577">
        <v>0</v>
      </c>
      <c r="AO577">
        <v>0</v>
      </c>
      <c r="AP577">
        <v>0</v>
      </c>
      <c r="AQ577">
        <v>0</v>
      </c>
      <c r="AR577">
        <v>0</v>
      </c>
    </row>
    <row r="578" spans="1:44" x14ac:dyDescent="0.2">
      <c r="A578">
        <f>ROW(Source!A266)</f>
        <v>266</v>
      </c>
      <c r="B578">
        <v>76148953</v>
      </c>
      <c r="C578">
        <v>76148945</v>
      </c>
      <c r="D578">
        <v>48974791</v>
      </c>
      <c r="E578">
        <v>1</v>
      </c>
      <c r="F578">
        <v>1</v>
      </c>
      <c r="G578">
        <v>1</v>
      </c>
      <c r="H578">
        <v>3</v>
      </c>
      <c r="I578" t="s">
        <v>658</v>
      </c>
      <c r="J578" t="s">
        <v>659</v>
      </c>
      <c r="K578" t="s">
        <v>660</v>
      </c>
      <c r="L578">
        <v>1374</v>
      </c>
      <c r="N578">
        <v>1013</v>
      </c>
      <c r="O578" t="s">
        <v>661</v>
      </c>
      <c r="P578" t="s">
        <v>661</v>
      </c>
      <c r="Q578">
        <v>1</v>
      </c>
      <c r="X578">
        <v>0.15</v>
      </c>
      <c r="Y578">
        <v>1</v>
      </c>
      <c r="Z578">
        <v>0</v>
      </c>
      <c r="AA578">
        <v>0</v>
      </c>
      <c r="AB578">
        <v>0</v>
      </c>
      <c r="AC578">
        <v>0</v>
      </c>
      <c r="AD578">
        <v>1</v>
      </c>
      <c r="AE578">
        <v>0</v>
      </c>
      <c r="AF578" t="s">
        <v>3</v>
      </c>
      <c r="AG578">
        <v>0.15</v>
      </c>
      <c r="AH578">
        <v>2</v>
      </c>
      <c r="AI578">
        <v>76148949</v>
      </c>
      <c r="AJ578">
        <v>572</v>
      </c>
      <c r="AK578">
        <v>0</v>
      </c>
      <c r="AL578">
        <v>0</v>
      </c>
      <c r="AM578">
        <v>0</v>
      </c>
      <c r="AN578">
        <v>0</v>
      </c>
      <c r="AO578">
        <v>0</v>
      </c>
      <c r="AP578">
        <v>0</v>
      </c>
      <c r="AQ578">
        <v>0</v>
      </c>
      <c r="AR578">
        <v>0</v>
      </c>
    </row>
    <row r="579" spans="1:44" x14ac:dyDescent="0.2">
      <c r="A579">
        <f>ROW(Source!A267)</f>
        <v>267</v>
      </c>
      <c r="B579">
        <v>76148950</v>
      </c>
      <c r="C579">
        <v>76148945</v>
      </c>
      <c r="D579">
        <v>42326316</v>
      </c>
      <c r="E579">
        <v>1</v>
      </c>
      <c r="F579">
        <v>1</v>
      </c>
      <c r="G579">
        <v>1</v>
      </c>
      <c r="H579">
        <v>1</v>
      </c>
      <c r="I579" t="s">
        <v>846</v>
      </c>
      <c r="J579" t="s">
        <v>3</v>
      </c>
      <c r="K579" t="s">
        <v>847</v>
      </c>
      <c r="L579">
        <v>1369</v>
      </c>
      <c r="N579">
        <v>1013</v>
      </c>
      <c r="O579" t="s">
        <v>623</v>
      </c>
      <c r="P579" t="s">
        <v>623</v>
      </c>
      <c r="Q579">
        <v>1</v>
      </c>
      <c r="X579">
        <v>0.82</v>
      </c>
      <c r="Y579">
        <v>0</v>
      </c>
      <c r="Z579">
        <v>0</v>
      </c>
      <c r="AA579">
        <v>0</v>
      </c>
      <c r="AB579">
        <v>9.4</v>
      </c>
      <c r="AC579">
        <v>0</v>
      </c>
      <c r="AD579">
        <v>1</v>
      </c>
      <c r="AE579">
        <v>1</v>
      </c>
      <c r="AF579" t="s">
        <v>286</v>
      </c>
      <c r="AG579">
        <v>1.1315999999999997</v>
      </c>
      <c r="AH579">
        <v>2</v>
      </c>
      <c r="AI579">
        <v>76148946</v>
      </c>
      <c r="AJ579">
        <v>573</v>
      </c>
      <c r="AK579">
        <v>0</v>
      </c>
      <c r="AL579">
        <v>0</v>
      </c>
      <c r="AM579">
        <v>0</v>
      </c>
      <c r="AN579">
        <v>0</v>
      </c>
      <c r="AO579">
        <v>0</v>
      </c>
      <c r="AP579">
        <v>0</v>
      </c>
      <c r="AQ579">
        <v>0</v>
      </c>
      <c r="AR579">
        <v>0</v>
      </c>
    </row>
    <row r="580" spans="1:44" x14ac:dyDescent="0.2">
      <c r="A580">
        <f>ROW(Source!A267)</f>
        <v>267</v>
      </c>
      <c r="B580">
        <v>76148951</v>
      </c>
      <c r="C580">
        <v>76148945</v>
      </c>
      <c r="D580">
        <v>48907288</v>
      </c>
      <c r="E580">
        <v>1</v>
      </c>
      <c r="F580">
        <v>1</v>
      </c>
      <c r="G580">
        <v>1</v>
      </c>
      <c r="H580">
        <v>3</v>
      </c>
      <c r="I580" t="s">
        <v>848</v>
      </c>
      <c r="J580" t="s">
        <v>849</v>
      </c>
      <c r="K580" t="s">
        <v>850</v>
      </c>
      <c r="L580">
        <v>1348</v>
      </c>
      <c r="N580">
        <v>1009</v>
      </c>
      <c r="O580" t="s">
        <v>362</v>
      </c>
      <c r="P580" t="s">
        <v>362</v>
      </c>
      <c r="Q580">
        <v>1000</v>
      </c>
      <c r="X580">
        <v>2.0000000000000002E-5</v>
      </c>
      <c r="Y580">
        <v>12430</v>
      </c>
      <c r="Z580">
        <v>0</v>
      </c>
      <c r="AA580">
        <v>0</v>
      </c>
      <c r="AB580">
        <v>0</v>
      </c>
      <c r="AC580">
        <v>0</v>
      </c>
      <c r="AD580">
        <v>1</v>
      </c>
      <c r="AE580">
        <v>0</v>
      </c>
      <c r="AF580" t="s">
        <v>3</v>
      </c>
      <c r="AG580">
        <v>2.0000000000000002E-5</v>
      </c>
      <c r="AH580">
        <v>2</v>
      </c>
      <c r="AI580">
        <v>76148947</v>
      </c>
      <c r="AJ580">
        <v>574</v>
      </c>
      <c r="AK580">
        <v>0</v>
      </c>
      <c r="AL580">
        <v>0</v>
      </c>
      <c r="AM580">
        <v>0</v>
      </c>
      <c r="AN580">
        <v>0</v>
      </c>
      <c r="AO580">
        <v>0</v>
      </c>
      <c r="AP580">
        <v>0</v>
      </c>
      <c r="AQ580">
        <v>0</v>
      </c>
      <c r="AR580">
        <v>0</v>
      </c>
    </row>
    <row r="581" spans="1:44" x14ac:dyDescent="0.2">
      <c r="A581">
        <f>ROW(Source!A267)</f>
        <v>267</v>
      </c>
      <c r="B581">
        <v>76148952</v>
      </c>
      <c r="C581">
        <v>76148945</v>
      </c>
      <c r="D581">
        <v>48967072</v>
      </c>
      <c r="E581">
        <v>1</v>
      </c>
      <c r="F581">
        <v>1</v>
      </c>
      <c r="G581">
        <v>1</v>
      </c>
      <c r="H581">
        <v>3</v>
      </c>
      <c r="I581" t="s">
        <v>851</v>
      </c>
      <c r="J581" t="s">
        <v>852</v>
      </c>
      <c r="K581" t="s">
        <v>853</v>
      </c>
      <c r="L581">
        <v>1354</v>
      </c>
      <c r="N581">
        <v>1010</v>
      </c>
      <c r="O581" t="s">
        <v>149</v>
      </c>
      <c r="P581" t="s">
        <v>149</v>
      </c>
      <c r="Q581">
        <v>1</v>
      </c>
      <c r="X581">
        <v>1</v>
      </c>
      <c r="Y581">
        <v>3.9</v>
      </c>
      <c r="Z581">
        <v>0</v>
      </c>
      <c r="AA581">
        <v>0</v>
      </c>
      <c r="AB581">
        <v>0</v>
      </c>
      <c r="AC581">
        <v>0</v>
      </c>
      <c r="AD581">
        <v>1</v>
      </c>
      <c r="AE581">
        <v>0</v>
      </c>
      <c r="AF581" t="s">
        <v>3</v>
      </c>
      <c r="AG581">
        <v>1</v>
      </c>
      <c r="AH581">
        <v>2</v>
      </c>
      <c r="AI581">
        <v>76148948</v>
      </c>
      <c r="AJ581">
        <v>575</v>
      </c>
      <c r="AK581">
        <v>0</v>
      </c>
      <c r="AL581">
        <v>0</v>
      </c>
      <c r="AM581">
        <v>0</v>
      </c>
      <c r="AN581">
        <v>0</v>
      </c>
      <c r="AO581">
        <v>0</v>
      </c>
      <c r="AP581">
        <v>0</v>
      </c>
      <c r="AQ581">
        <v>0</v>
      </c>
      <c r="AR581">
        <v>0</v>
      </c>
    </row>
    <row r="582" spans="1:44" x14ac:dyDescent="0.2">
      <c r="A582">
        <f>ROW(Source!A267)</f>
        <v>267</v>
      </c>
      <c r="B582">
        <v>76148953</v>
      </c>
      <c r="C582">
        <v>76148945</v>
      </c>
      <c r="D582">
        <v>48974791</v>
      </c>
      <c r="E582">
        <v>1</v>
      </c>
      <c r="F582">
        <v>1</v>
      </c>
      <c r="G582">
        <v>1</v>
      </c>
      <c r="H582">
        <v>3</v>
      </c>
      <c r="I582" t="s">
        <v>658</v>
      </c>
      <c r="J582" t="s">
        <v>659</v>
      </c>
      <c r="K582" t="s">
        <v>660</v>
      </c>
      <c r="L582">
        <v>1374</v>
      </c>
      <c r="N582">
        <v>1013</v>
      </c>
      <c r="O582" t="s">
        <v>661</v>
      </c>
      <c r="P582" t="s">
        <v>661</v>
      </c>
      <c r="Q582">
        <v>1</v>
      </c>
      <c r="X582">
        <v>0.15</v>
      </c>
      <c r="Y582">
        <v>1</v>
      </c>
      <c r="Z582">
        <v>0</v>
      </c>
      <c r="AA582">
        <v>0</v>
      </c>
      <c r="AB582">
        <v>0</v>
      </c>
      <c r="AC582">
        <v>0</v>
      </c>
      <c r="AD582">
        <v>1</v>
      </c>
      <c r="AE582">
        <v>0</v>
      </c>
      <c r="AF582" t="s">
        <v>3</v>
      </c>
      <c r="AG582">
        <v>0.15</v>
      </c>
      <c r="AH582">
        <v>2</v>
      </c>
      <c r="AI582">
        <v>76148949</v>
      </c>
      <c r="AJ582">
        <v>576</v>
      </c>
      <c r="AK582">
        <v>0</v>
      </c>
      <c r="AL582">
        <v>0</v>
      </c>
      <c r="AM582">
        <v>0</v>
      </c>
      <c r="AN582">
        <v>0</v>
      </c>
      <c r="AO582">
        <v>0</v>
      </c>
      <c r="AP582">
        <v>0</v>
      </c>
      <c r="AQ582">
        <v>0</v>
      </c>
      <c r="AR582">
        <v>0</v>
      </c>
    </row>
    <row r="583" spans="1:44" x14ac:dyDescent="0.2">
      <c r="A583">
        <f>ROW(Source!A268)</f>
        <v>268</v>
      </c>
      <c r="B583">
        <v>76148961</v>
      </c>
      <c r="C583">
        <v>76148954</v>
      </c>
      <c r="D583">
        <v>42331666</v>
      </c>
      <c r="E583">
        <v>1</v>
      </c>
      <c r="F583">
        <v>1</v>
      </c>
      <c r="G583">
        <v>1</v>
      </c>
      <c r="H583">
        <v>1</v>
      </c>
      <c r="I583" t="s">
        <v>647</v>
      </c>
      <c r="J583" t="s">
        <v>3</v>
      </c>
      <c r="K583" t="s">
        <v>648</v>
      </c>
      <c r="L583">
        <v>1369</v>
      </c>
      <c r="N583">
        <v>1013</v>
      </c>
      <c r="O583" t="s">
        <v>623</v>
      </c>
      <c r="P583" t="s">
        <v>623</v>
      </c>
      <c r="Q583">
        <v>1</v>
      </c>
      <c r="X583">
        <v>23</v>
      </c>
      <c r="Y583">
        <v>0</v>
      </c>
      <c r="Z583">
        <v>0</v>
      </c>
      <c r="AA583">
        <v>0</v>
      </c>
      <c r="AB583">
        <v>10.06</v>
      </c>
      <c r="AC583">
        <v>0</v>
      </c>
      <c r="AD583">
        <v>1</v>
      </c>
      <c r="AE583">
        <v>1</v>
      </c>
      <c r="AF583" t="s">
        <v>48</v>
      </c>
      <c r="AG583">
        <v>7.9349999999999996</v>
      </c>
      <c r="AH583">
        <v>2</v>
      </c>
      <c r="AI583">
        <v>76148955</v>
      </c>
      <c r="AJ583">
        <v>577</v>
      </c>
      <c r="AK583">
        <v>0</v>
      </c>
      <c r="AL583">
        <v>0</v>
      </c>
      <c r="AM583">
        <v>0</v>
      </c>
      <c r="AN583">
        <v>0</v>
      </c>
      <c r="AO583">
        <v>0</v>
      </c>
      <c r="AP583">
        <v>0</v>
      </c>
      <c r="AQ583">
        <v>0</v>
      </c>
      <c r="AR583">
        <v>0</v>
      </c>
    </row>
    <row r="584" spans="1:44" x14ac:dyDescent="0.2">
      <c r="A584">
        <f>ROW(Source!A268)</f>
        <v>268</v>
      </c>
      <c r="B584">
        <v>76148962</v>
      </c>
      <c r="C584">
        <v>76148954</v>
      </c>
      <c r="D584">
        <v>121548</v>
      </c>
      <c r="E584">
        <v>1</v>
      </c>
      <c r="F584">
        <v>1</v>
      </c>
      <c r="G584">
        <v>1</v>
      </c>
      <c r="H584">
        <v>1</v>
      </c>
      <c r="I584" t="s">
        <v>30</v>
      </c>
      <c r="J584" t="s">
        <v>3</v>
      </c>
      <c r="K584" t="s">
        <v>628</v>
      </c>
      <c r="L584">
        <v>608254</v>
      </c>
      <c r="N584">
        <v>1013</v>
      </c>
      <c r="O584" t="s">
        <v>629</v>
      </c>
      <c r="P584" t="s">
        <v>629</v>
      </c>
      <c r="Q584">
        <v>1</v>
      </c>
      <c r="X584">
        <v>9.0399999999999991</v>
      </c>
      <c r="Y584">
        <v>0</v>
      </c>
      <c r="Z584">
        <v>0</v>
      </c>
      <c r="AA584">
        <v>0</v>
      </c>
      <c r="AB584">
        <v>0</v>
      </c>
      <c r="AC584">
        <v>0</v>
      </c>
      <c r="AD584">
        <v>1</v>
      </c>
      <c r="AE584">
        <v>2</v>
      </c>
      <c r="AF584" t="s">
        <v>48</v>
      </c>
      <c r="AG584">
        <v>3.1187999999999998</v>
      </c>
      <c r="AH584">
        <v>2</v>
      </c>
      <c r="AI584">
        <v>76148956</v>
      </c>
      <c r="AJ584">
        <v>578</v>
      </c>
      <c r="AK584">
        <v>0</v>
      </c>
      <c r="AL584">
        <v>0</v>
      </c>
      <c r="AM584">
        <v>0</v>
      </c>
      <c r="AN584">
        <v>0</v>
      </c>
      <c r="AO584">
        <v>0</v>
      </c>
      <c r="AP584">
        <v>0</v>
      </c>
      <c r="AQ584">
        <v>0</v>
      </c>
      <c r="AR584">
        <v>0</v>
      </c>
    </row>
    <row r="585" spans="1:44" x14ac:dyDescent="0.2">
      <c r="A585">
        <f>ROW(Source!A268)</f>
        <v>268</v>
      </c>
      <c r="B585">
        <v>76148963</v>
      </c>
      <c r="C585">
        <v>76148954</v>
      </c>
      <c r="D585">
        <v>48976329</v>
      </c>
      <c r="E585">
        <v>1</v>
      </c>
      <c r="F585">
        <v>1</v>
      </c>
      <c r="G585">
        <v>1</v>
      </c>
      <c r="H585">
        <v>2</v>
      </c>
      <c r="I585" t="s">
        <v>649</v>
      </c>
      <c r="J585" t="s">
        <v>650</v>
      </c>
      <c r="K585" t="s">
        <v>651</v>
      </c>
      <c r="L585">
        <v>1368</v>
      </c>
      <c r="N585">
        <v>1011</v>
      </c>
      <c r="O585" t="s">
        <v>633</v>
      </c>
      <c r="P585" t="s">
        <v>633</v>
      </c>
      <c r="Q585">
        <v>1</v>
      </c>
      <c r="X585">
        <v>4.6399999999999997</v>
      </c>
      <c r="Y585">
        <v>0</v>
      </c>
      <c r="Z585">
        <v>110.86</v>
      </c>
      <c r="AA585">
        <v>11.6</v>
      </c>
      <c r="AB585">
        <v>0</v>
      </c>
      <c r="AC585">
        <v>0</v>
      </c>
      <c r="AD585">
        <v>1</v>
      </c>
      <c r="AE585">
        <v>0</v>
      </c>
      <c r="AF585" t="s">
        <v>48</v>
      </c>
      <c r="AG585">
        <v>1.6007999999999998</v>
      </c>
      <c r="AH585">
        <v>2</v>
      </c>
      <c r="AI585">
        <v>76148957</v>
      </c>
      <c r="AJ585">
        <v>579</v>
      </c>
      <c r="AK585">
        <v>0</v>
      </c>
      <c r="AL585">
        <v>0</v>
      </c>
      <c r="AM585">
        <v>0</v>
      </c>
      <c r="AN585">
        <v>0</v>
      </c>
      <c r="AO585">
        <v>0</v>
      </c>
      <c r="AP585">
        <v>0</v>
      </c>
      <c r="AQ585">
        <v>0</v>
      </c>
      <c r="AR585">
        <v>0</v>
      </c>
    </row>
    <row r="586" spans="1:44" x14ac:dyDescent="0.2">
      <c r="A586">
        <f>ROW(Source!A268)</f>
        <v>268</v>
      </c>
      <c r="B586">
        <v>76148964</v>
      </c>
      <c r="C586">
        <v>76148954</v>
      </c>
      <c r="D586">
        <v>48976334</v>
      </c>
      <c r="E586">
        <v>1</v>
      </c>
      <c r="F586">
        <v>1</v>
      </c>
      <c r="G586">
        <v>1</v>
      </c>
      <c r="H586">
        <v>2</v>
      </c>
      <c r="I586" t="s">
        <v>652</v>
      </c>
      <c r="J586" t="s">
        <v>653</v>
      </c>
      <c r="K586" t="s">
        <v>654</v>
      </c>
      <c r="L586">
        <v>1368</v>
      </c>
      <c r="N586">
        <v>1011</v>
      </c>
      <c r="O586" t="s">
        <v>633</v>
      </c>
      <c r="P586" t="s">
        <v>633</v>
      </c>
      <c r="Q586">
        <v>1</v>
      </c>
      <c r="X586">
        <v>4.6399999999999997</v>
      </c>
      <c r="Y586">
        <v>0</v>
      </c>
      <c r="Z586">
        <v>58.03</v>
      </c>
      <c r="AA586">
        <v>0</v>
      </c>
      <c r="AB586">
        <v>0</v>
      </c>
      <c r="AC586">
        <v>0</v>
      </c>
      <c r="AD586">
        <v>1</v>
      </c>
      <c r="AE586">
        <v>0</v>
      </c>
      <c r="AF586" t="s">
        <v>48</v>
      </c>
      <c r="AG586">
        <v>1.6007999999999998</v>
      </c>
      <c r="AH586">
        <v>2</v>
      </c>
      <c r="AI586">
        <v>76148958</v>
      </c>
      <c r="AJ586">
        <v>580</v>
      </c>
      <c r="AK586">
        <v>0</v>
      </c>
      <c r="AL586">
        <v>0</v>
      </c>
      <c r="AM586">
        <v>0</v>
      </c>
      <c r="AN586">
        <v>0</v>
      </c>
      <c r="AO586">
        <v>0</v>
      </c>
      <c r="AP586">
        <v>0</v>
      </c>
      <c r="AQ586">
        <v>0</v>
      </c>
      <c r="AR586">
        <v>0</v>
      </c>
    </row>
    <row r="587" spans="1:44" x14ac:dyDescent="0.2">
      <c r="A587">
        <f>ROW(Source!A268)</f>
        <v>268</v>
      </c>
      <c r="B587">
        <v>76148965</v>
      </c>
      <c r="C587">
        <v>76148954</v>
      </c>
      <c r="D587">
        <v>48976338</v>
      </c>
      <c r="E587">
        <v>1</v>
      </c>
      <c r="F587">
        <v>1</v>
      </c>
      <c r="G587">
        <v>1</v>
      </c>
      <c r="H587">
        <v>2</v>
      </c>
      <c r="I587" t="s">
        <v>655</v>
      </c>
      <c r="J587" t="s">
        <v>656</v>
      </c>
      <c r="K587" t="s">
        <v>657</v>
      </c>
      <c r="L587">
        <v>1368</v>
      </c>
      <c r="N587">
        <v>1011</v>
      </c>
      <c r="O587" t="s">
        <v>633</v>
      </c>
      <c r="P587" t="s">
        <v>633</v>
      </c>
      <c r="Q587">
        <v>1</v>
      </c>
      <c r="X587">
        <v>4.4000000000000004</v>
      </c>
      <c r="Y587">
        <v>0</v>
      </c>
      <c r="Z587">
        <v>332.31</v>
      </c>
      <c r="AA587">
        <v>13.5</v>
      </c>
      <c r="AB587">
        <v>0</v>
      </c>
      <c r="AC587">
        <v>0</v>
      </c>
      <c r="AD587">
        <v>1</v>
      </c>
      <c r="AE587">
        <v>0</v>
      </c>
      <c r="AF587" t="s">
        <v>48</v>
      </c>
      <c r="AG587">
        <v>1.5179999999999998</v>
      </c>
      <c r="AH587">
        <v>2</v>
      </c>
      <c r="AI587">
        <v>76148959</v>
      </c>
      <c r="AJ587">
        <v>581</v>
      </c>
      <c r="AK587">
        <v>0</v>
      </c>
      <c r="AL587">
        <v>0</v>
      </c>
      <c r="AM587">
        <v>0</v>
      </c>
      <c r="AN587">
        <v>0</v>
      </c>
      <c r="AO587">
        <v>0</v>
      </c>
      <c r="AP587">
        <v>0</v>
      </c>
      <c r="AQ587">
        <v>0</v>
      </c>
      <c r="AR587">
        <v>0</v>
      </c>
    </row>
    <row r="588" spans="1:44" x14ac:dyDescent="0.2">
      <c r="A588">
        <f>ROW(Source!A268)</f>
        <v>268</v>
      </c>
      <c r="B588">
        <v>76148966</v>
      </c>
      <c r="C588">
        <v>76148954</v>
      </c>
      <c r="D588">
        <v>48974791</v>
      </c>
      <c r="E588">
        <v>1</v>
      </c>
      <c r="F588">
        <v>1</v>
      </c>
      <c r="G588">
        <v>1</v>
      </c>
      <c r="H588">
        <v>3</v>
      </c>
      <c r="I588" t="s">
        <v>658</v>
      </c>
      <c r="J588" t="s">
        <v>659</v>
      </c>
      <c r="K588" t="s">
        <v>660</v>
      </c>
      <c r="L588">
        <v>1374</v>
      </c>
      <c r="N588">
        <v>1013</v>
      </c>
      <c r="O588" t="s">
        <v>661</v>
      </c>
      <c r="P588" t="s">
        <v>661</v>
      </c>
      <c r="Q588">
        <v>1</v>
      </c>
      <c r="X588">
        <v>4.63</v>
      </c>
      <c r="Y588">
        <v>1</v>
      </c>
      <c r="Z588">
        <v>0</v>
      </c>
      <c r="AA588">
        <v>0</v>
      </c>
      <c r="AB588">
        <v>0</v>
      </c>
      <c r="AC588">
        <v>0</v>
      </c>
      <c r="AD588">
        <v>1</v>
      </c>
      <c r="AE588">
        <v>0</v>
      </c>
      <c r="AF588" t="s">
        <v>47</v>
      </c>
      <c r="AG588">
        <v>1.389</v>
      </c>
      <c r="AH588">
        <v>2</v>
      </c>
      <c r="AI588">
        <v>76148960</v>
      </c>
      <c r="AJ588">
        <v>582</v>
      </c>
      <c r="AK588">
        <v>0</v>
      </c>
      <c r="AL588">
        <v>0</v>
      </c>
      <c r="AM588">
        <v>0</v>
      </c>
      <c r="AN588">
        <v>0</v>
      </c>
      <c r="AO588">
        <v>0</v>
      </c>
      <c r="AP588">
        <v>0</v>
      </c>
      <c r="AQ588">
        <v>0</v>
      </c>
      <c r="AR588">
        <v>0</v>
      </c>
    </row>
    <row r="589" spans="1:44" x14ac:dyDescent="0.2">
      <c r="A589">
        <f>ROW(Source!A269)</f>
        <v>269</v>
      </c>
      <c r="B589">
        <v>76148961</v>
      </c>
      <c r="C589">
        <v>76148954</v>
      </c>
      <c r="D589">
        <v>42331666</v>
      </c>
      <c r="E589">
        <v>1</v>
      </c>
      <c r="F589">
        <v>1</v>
      </c>
      <c r="G589">
        <v>1</v>
      </c>
      <c r="H589">
        <v>1</v>
      </c>
      <c r="I589" t="s">
        <v>647</v>
      </c>
      <c r="J589" t="s">
        <v>3</v>
      </c>
      <c r="K589" t="s">
        <v>648</v>
      </c>
      <c r="L589">
        <v>1369</v>
      </c>
      <c r="N589">
        <v>1013</v>
      </c>
      <c r="O589" t="s">
        <v>623</v>
      </c>
      <c r="P589" t="s">
        <v>623</v>
      </c>
      <c r="Q589">
        <v>1</v>
      </c>
      <c r="X589">
        <v>23</v>
      </c>
      <c r="Y589">
        <v>0</v>
      </c>
      <c r="Z589">
        <v>0</v>
      </c>
      <c r="AA589">
        <v>0</v>
      </c>
      <c r="AB589">
        <v>10.06</v>
      </c>
      <c r="AC589">
        <v>0</v>
      </c>
      <c r="AD589">
        <v>1</v>
      </c>
      <c r="AE589">
        <v>1</v>
      </c>
      <c r="AF589" t="s">
        <v>48</v>
      </c>
      <c r="AG589">
        <v>7.9349999999999996</v>
      </c>
      <c r="AH589">
        <v>2</v>
      </c>
      <c r="AI589">
        <v>76148955</v>
      </c>
      <c r="AJ589">
        <v>583</v>
      </c>
      <c r="AK589">
        <v>0</v>
      </c>
      <c r="AL589">
        <v>0</v>
      </c>
      <c r="AM589">
        <v>0</v>
      </c>
      <c r="AN589">
        <v>0</v>
      </c>
      <c r="AO589">
        <v>0</v>
      </c>
      <c r="AP589">
        <v>0</v>
      </c>
      <c r="AQ589">
        <v>0</v>
      </c>
      <c r="AR589">
        <v>0</v>
      </c>
    </row>
    <row r="590" spans="1:44" x14ac:dyDescent="0.2">
      <c r="A590">
        <f>ROW(Source!A269)</f>
        <v>269</v>
      </c>
      <c r="B590">
        <v>76148962</v>
      </c>
      <c r="C590">
        <v>76148954</v>
      </c>
      <c r="D590">
        <v>121548</v>
      </c>
      <c r="E590">
        <v>1</v>
      </c>
      <c r="F590">
        <v>1</v>
      </c>
      <c r="G590">
        <v>1</v>
      </c>
      <c r="H590">
        <v>1</v>
      </c>
      <c r="I590" t="s">
        <v>30</v>
      </c>
      <c r="J590" t="s">
        <v>3</v>
      </c>
      <c r="K590" t="s">
        <v>628</v>
      </c>
      <c r="L590">
        <v>608254</v>
      </c>
      <c r="N590">
        <v>1013</v>
      </c>
      <c r="O590" t="s">
        <v>629</v>
      </c>
      <c r="P590" t="s">
        <v>629</v>
      </c>
      <c r="Q590">
        <v>1</v>
      </c>
      <c r="X590">
        <v>9.0399999999999991</v>
      </c>
      <c r="Y590">
        <v>0</v>
      </c>
      <c r="Z590">
        <v>0</v>
      </c>
      <c r="AA590">
        <v>0</v>
      </c>
      <c r="AB590">
        <v>0</v>
      </c>
      <c r="AC590">
        <v>0</v>
      </c>
      <c r="AD590">
        <v>1</v>
      </c>
      <c r="AE590">
        <v>2</v>
      </c>
      <c r="AF590" t="s">
        <v>48</v>
      </c>
      <c r="AG590">
        <v>3.1187999999999998</v>
      </c>
      <c r="AH590">
        <v>2</v>
      </c>
      <c r="AI590">
        <v>76148956</v>
      </c>
      <c r="AJ590">
        <v>584</v>
      </c>
      <c r="AK590">
        <v>0</v>
      </c>
      <c r="AL590">
        <v>0</v>
      </c>
      <c r="AM590">
        <v>0</v>
      </c>
      <c r="AN590">
        <v>0</v>
      </c>
      <c r="AO590">
        <v>0</v>
      </c>
      <c r="AP590">
        <v>0</v>
      </c>
      <c r="AQ590">
        <v>0</v>
      </c>
      <c r="AR590">
        <v>0</v>
      </c>
    </row>
    <row r="591" spans="1:44" x14ac:dyDescent="0.2">
      <c r="A591">
        <f>ROW(Source!A269)</f>
        <v>269</v>
      </c>
      <c r="B591">
        <v>76148963</v>
      </c>
      <c r="C591">
        <v>76148954</v>
      </c>
      <c r="D591">
        <v>48976329</v>
      </c>
      <c r="E591">
        <v>1</v>
      </c>
      <c r="F591">
        <v>1</v>
      </c>
      <c r="G591">
        <v>1</v>
      </c>
      <c r="H591">
        <v>2</v>
      </c>
      <c r="I591" t="s">
        <v>649</v>
      </c>
      <c r="J591" t="s">
        <v>650</v>
      </c>
      <c r="K591" t="s">
        <v>651</v>
      </c>
      <c r="L591">
        <v>1368</v>
      </c>
      <c r="N591">
        <v>1011</v>
      </c>
      <c r="O591" t="s">
        <v>633</v>
      </c>
      <c r="P591" t="s">
        <v>633</v>
      </c>
      <c r="Q591">
        <v>1</v>
      </c>
      <c r="X591">
        <v>4.6399999999999997</v>
      </c>
      <c r="Y591">
        <v>0</v>
      </c>
      <c r="Z591">
        <v>110.86</v>
      </c>
      <c r="AA591">
        <v>11.6</v>
      </c>
      <c r="AB591">
        <v>0</v>
      </c>
      <c r="AC591">
        <v>0</v>
      </c>
      <c r="AD591">
        <v>1</v>
      </c>
      <c r="AE591">
        <v>0</v>
      </c>
      <c r="AF591" t="s">
        <v>48</v>
      </c>
      <c r="AG591">
        <v>1.6007999999999998</v>
      </c>
      <c r="AH591">
        <v>2</v>
      </c>
      <c r="AI591">
        <v>76148957</v>
      </c>
      <c r="AJ591">
        <v>585</v>
      </c>
      <c r="AK591">
        <v>0</v>
      </c>
      <c r="AL591">
        <v>0</v>
      </c>
      <c r="AM591">
        <v>0</v>
      </c>
      <c r="AN591">
        <v>0</v>
      </c>
      <c r="AO591">
        <v>0</v>
      </c>
      <c r="AP591">
        <v>0</v>
      </c>
      <c r="AQ591">
        <v>0</v>
      </c>
      <c r="AR591">
        <v>0</v>
      </c>
    </row>
    <row r="592" spans="1:44" x14ac:dyDescent="0.2">
      <c r="A592">
        <f>ROW(Source!A269)</f>
        <v>269</v>
      </c>
      <c r="B592">
        <v>76148964</v>
      </c>
      <c r="C592">
        <v>76148954</v>
      </c>
      <c r="D592">
        <v>48976334</v>
      </c>
      <c r="E592">
        <v>1</v>
      </c>
      <c r="F592">
        <v>1</v>
      </c>
      <c r="G592">
        <v>1</v>
      </c>
      <c r="H592">
        <v>2</v>
      </c>
      <c r="I592" t="s">
        <v>652</v>
      </c>
      <c r="J592" t="s">
        <v>653</v>
      </c>
      <c r="K592" t="s">
        <v>654</v>
      </c>
      <c r="L592">
        <v>1368</v>
      </c>
      <c r="N592">
        <v>1011</v>
      </c>
      <c r="O592" t="s">
        <v>633</v>
      </c>
      <c r="P592" t="s">
        <v>633</v>
      </c>
      <c r="Q592">
        <v>1</v>
      </c>
      <c r="X592">
        <v>4.6399999999999997</v>
      </c>
      <c r="Y592">
        <v>0</v>
      </c>
      <c r="Z592">
        <v>58.03</v>
      </c>
      <c r="AA592">
        <v>0</v>
      </c>
      <c r="AB592">
        <v>0</v>
      </c>
      <c r="AC592">
        <v>0</v>
      </c>
      <c r="AD592">
        <v>1</v>
      </c>
      <c r="AE592">
        <v>0</v>
      </c>
      <c r="AF592" t="s">
        <v>48</v>
      </c>
      <c r="AG592">
        <v>1.6007999999999998</v>
      </c>
      <c r="AH592">
        <v>2</v>
      </c>
      <c r="AI592">
        <v>76148958</v>
      </c>
      <c r="AJ592">
        <v>586</v>
      </c>
      <c r="AK592">
        <v>0</v>
      </c>
      <c r="AL592">
        <v>0</v>
      </c>
      <c r="AM592">
        <v>0</v>
      </c>
      <c r="AN592">
        <v>0</v>
      </c>
      <c r="AO592">
        <v>0</v>
      </c>
      <c r="AP592">
        <v>0</v>
      </c>
      <c r="AQ592">
        <v>0</v>
      </c>
      <c r="AR592">
        <v>0</v>
      </c>
    </row>
    <row r="593" spans="1:44" x14ac:dyDescent="0.2">
      <c r="A593">
        <f>ROW(Source!A269)</f>
        <v>269</v>
      </c>
      <c r="B593">
        <v>76148965</v>
      </c>
      <c r="C593">
        <v>76148954</v>
      </c>
      <c r="D593">
        <v>48976338</v>
      </c>
      <c r="E593">
        <v>1</v>
      </c>
      <c r="F593">
        <v>1</v>
      </c>
      <c r="G593">
        <v>1</v>
      </c>
      <c r="H593">
        <v>2</v>
      </c>
      <c r="I593" t="s">
        <v>655</v>
      </c>
      <c r="J593" t="s">
        <v>656</v>
      </c>
      <c r="K593" t="s">
        <v>657</v>
      </c>
      <c r="L593">
        <v>1368</v>
      </c>
      <c r="N593">
        <v>1011</v>
      </c>
      <c r="O593" t="s">
        <v>633</v>
      </c>
      <c r="P593" t="s">
        <v>633</v>
      </c>
      <c r="Q593">
        <v>1</v>
      </c>
      <c r="X593">
        <v>4.4000000000000004</v>
      </c>
      <c r="Y593">
        <v>0</v>
      </c>
      <c r="Z593">
        <v>332.31</v>
      </c>
      <c r="AA593">
        <v>13.5</v>
      </c>
      <c r="AB593">
        <v>0</v>
      </c>
      <c r="AC593">
        <v>0</v>
      </c>
      <c r="AD593">
        <v>1</v>
      </c>
      <c r="AE593">
        <v>0</v>
      </c>
      <c r="AF593" t="s">
        <v>48</v>
      </c>
      <c r="AG593">
        <v>1.5179999999999998</v>
      </c>
      <c r="AH593">
        <v>2</v>
      </c>
      <c r="AI593">
        <v>76148959</v>
      </c>
      <c r="AJ593">
        <v>587</v>
      </c>
      <c r="AK593">
        <v>0</v>
      </c>
      <c r="AL593">
        <v>0</v>
      </c>
      <c r="AM593">
        <v>0</v>
      </c>
      <c r="AN593">
        <v>0</v>
      </c>
      <c r="AO593">
        <v>0</v>
      </c>
      <c r="AP593">
        <v>0</v>
      </c>
      <c r="AQ593">
        <v>0</v>
      </c>
      <c r="AR593">
        <v>0</v>
      </c>
    </row>
    <row r="594" spans="1:44" x14ac:dyDescent="0.2">
      <c r="A594">
        <f>ROW(Source!A269)</f>
        <v>269</v>
      </c>
      <c r="B594">
        <v>76148966</v>
      </c>
      <c r="C594">
        <v>76148954</v>
      </c>
      <c r="D594">
        <v>48974791</v>
      </c>
      <c r="E594">
        <v>1</v>
      </c>
      <c r="F594">
        <v>1</v>
      </c>
      <c r="G594">
        <v>1</v>
      </c>
      <c r="H594">
        <v>3</v>
      </c>
      <c r="I594" t="s">
        <v>658</v>
      </c>
      <c r="J594" t="s">
        <v>659</v>
      </c>
      <c r="K594" t="s">
        <v>660</v>
      </c>
      <c r="L594">
        <v>1374</v>
      </c>
      <c r="N594">
        <v>1013</v>
      </c>
      <c r="O594" t="s">
        <v>661</v>
      </c>
      <c r="P594" t="s">
        <v>661</v>
      </c>
      <c r="Q594">
        <v>1</v>
      </c>
      <c r="X594">
        <v>4.63</v>
      </c>
      <c r="Y594">
        <v>1</v>
      </c>
      <c r="Z594">
        <v>0</v>
      </c>
      <c r="AA594">
        <v>0</v>
      </c>
      <c r="AB594">
        <v>0</v>
      </c>
      <c r="AC594">
        <v>0</v>
      </c>
      <c r="AD594">
        <v>1</v>
      </c>
      <c r="AE594">
        <v>0</v>
      </c>
      <c r="AF594" t="s">
        <v>47</v>
      </c>
      <c r="AG594">
        <v>1.389</v>
      </c>
      <c r="AH594">
        <v>2</v>
      </c>
      <c r="AI594">
        <v>76148960</v>
      </c>
      <c r="AJ594">
        <v>588</v>
      </c>
      <c r="AK594">
        <v>0</v>
      </c>
      <c r="AL594">
        <v>0</v>
      </c>
      <c r="AM594">
        <v>0</v>
      </c>
      <c r="AN594">
        <v>0</v>
      </c>
      <c r="AO594">
        <v>0</v>
      </c>
      <c r="AP594">
        <v>0</v>
      </c>
      <c r="AQ594">
        <v>0</v>
      </c>
      <c r="AR594">
        <v>0</v>
      </c>
    </row>
    <row r="595" spans="1:44" x14ac:dyDescent="0.2">
      <c r="A595">
        <f>ROW(Source!A273)</f>
        <v>273</v>
      </c>
      <c r="B595">
        <v>76148971</v>
      </c>
      <c r="C595">
        <v>76148969</v>
      </c>
      <c r="D595">
        <v>42090890</v>
      </c>
      <c r="E595">
        <v>1</v>
      </c>
      <c r="F595">
        <v>1</v>
      </c>
      <c r="G595">
        <v>1</v>
      </c>
      <c r="H595">
        <v>1</v>
      </c>
      <c r="I595" t="s">
        <v>621</v>
      </c>
      <c r="J595" t="s">
        <v>3</v>
      </c>
      <c r="K595" t="s">
        <v>622</v>
      </c>
      <c r="L595">
        <v>1369</v>
      </c>
      <c r="N595">
        <v>1013</v>
      </c>
      <c r="O595" t="s">
        <v>623</v>
      </c>
      <c r="P595" t="s">
        <v>623</v>
      </c>
      <c r="Q595">
        <v>1</v>
      </c>
      <c r="X595">
        <v>154</v>
      </c>
      <c r="Y595">
        <v>0</v>
      </c>
      <c r="Z595">
        <v>0</v>
      </c>
      <c r="AA595">
        <v>0</v>
      </c>
      <c r="AB595">
        <v>7.8</v>
      </c>
      <c r="AC595">
        <v>0</v>
      </c>
      <c r="AD595">
        <v>1</v>
      </c>
      <c r="AE595">
        <v>1</v>
      </c>
      <c r="AF595" t="s">
        <v>24</v>
      </c>
      <c r="AG595">
        <v>177.1</v>
      </c>
      <c r="AH595">
        <v>2</v>
      </c>
      <c r="AI595">
        <v>76148970</v>
      </c>
      <c r="AJ595">
        <v>589</v>
      </c>
      <c r="AK595">
        <v>0</v>
      </c>
      <c r="AL595">
        <v>0</v>
      </c>
      <c r="AM595">
        <v>0</v>
      </c>
      <c r="AN595">
        <v>0</v>
      </c>
      <c r="AO595">
        <v>0</v>
      </c>
      <c r="AP595">
        <v>0</v>
      </c>
      <c r="AQ595">
        <v>0</v>
      </c>
      <c r="AR595">
        <v>0</v>
      </c>
    </row>
    <row r="596" spans="1:44" x14ac:dyDescent="0.2">
      <c r="A596">
        <f>ROW(Source!A274)</f>
        <v>274</v>
      </c>
      <c r="B596">
        <v>76148971</v>
      </c>
      <c r="C596">
        <v>76148969</v>
      </c>
      <c r="D596">
        <v>42090890</v>
      </c>
      <c r="E596">
        <v>1</v>
      </c>
      <c r="F596">
        <v>1</v>
      </c>
      <c r="G596">
        <v>1</v>
      </c>
      <c r="H596">
        <v>1</v>
      </c>
      <c r="I596" t="s">
        <v>621</v>
      </c>
      <c r="J596" t="s">
        <v>3</v>
      </c>
      <c r="K596" t="s">
        <v>622</v>
      </c>
      <c r="L596">
        <v>1369</v>
      </c>
      <c r="N596">
        <v>1013</v>
      </c>
      <c r="O596" t="s">
        <v>623</v>
      </c>
      <c r="P596" t="s">
        <v>623</v>
      </c>
      <c r="Q596">
        <v>1</v>
      </c>
      <c r="X596">
        <v>154</v>
      </c>
      <c r="Y596">
        <v>0</v>
      </c>
      <c r="Z596">
        <v>0</v>
      </c>
      <c r="AA596">
        <v>0</v>
      </c>
      <c r="AB596">
        <v>7.8</v>
      </c>
      <c r="AC596">
        <v>0</v>
      </c>
      <c r="AD596">
        <v>1</v>
      </c>
      <c r="AE596">
        <v>1</v>
      </c>
      <c r="AF596" t="s">
        <v>24</v>
      </c>
      <c r="AG596">
        <v>177.1</v>
      </c>
      <c r="AH596">
        <v>2</v>
      </c>
      <c r="AI596">
        <v>76148970</v>
      </c>
      <c r="AJ596">
        <v>590</v>
      </c>
      <c r="AK596">
        <v>0</v>
      </c>
      <c r="AL596">
        <v>0</v>
      </c>
      <c r="AM596">
        <v>0</v>
      </c>
      <c r="AN596">
        <v>0</v>
      </c>
      <c r="AO596">
        <v>0</v>
      </c>
      <c r="AP596">
        <v>0</v>
      </c>
      <c r="AQ596">
        <v>0</v>
      </c>
      <c r="AR596">
        <v>0</v>
      </c>
    </row>
    <row r="597" spans="1:44" x14ac:dyDescent="0.2">
      <c r="A597">
        <f>ROW(Source!A275)</f>
        <v>275</v>
      </c>
      <c r="B597">
        <v>76148974</v>
      </c>
      <c r="C597">
        <v>76148972</v>
      </c>
      <c r="D597">
        <v>42090890</v>
      </c>
      <c r="E597">
        <v>1</v>
      </c>
      <c r="F597">
        <v>1</v>
      </c>
      <c r="G597">
        <v>1</v>
      </c>
      <c r="H597">
        <v>1</v>
      </c>
      <c r="I597" t="s">
        <v>621</v>
      </c>
      <c r="J597" t="s">
        <v>3</v>
      </c>
      <c r="K597" t="s">
        <v>622</v>
      </c>
      <c r="L597">
        <v>1369</v>
      </c>
      <c r="N597">
        <v>1013</v>
      </c>
      <c r="O597" t="s">
        <v>623</v>
      </c>
      <c r="P597" t="s">
        <v>623</v>
      </c>
      <c r="Q597">
        <v>1</v>
      </c>
      <c r="X597">
        <v>154</v>
      </c>
      <c r="Y597">
        <v>0</v>
      </c>
      <c r="Z597">
        <v>0</v>
      </c>
      <c r="AA597">
        <v>0</v>
      </c>
      <c r="AB597">
        <v>7.8</v>
      </c>
      <c r="AC597">
        <v>0</v>
      </c>
      <c r="AD597">
        <v>1</v>
      </c>
      <c r="AE597">
        <v>1</v>
      </c>
      <c r="AF597" t="s">
        <v>336</v>
      </c>
      <c r="AG597">
        <v>255.02399999999994</v>
      </c>
      <c r="AH597">
        <v>2</v>
      </c>
      <c r="AI597">
        <v>76148973</v>
      </c>
      <c r="AJ597">
        <v>591</v>
      </c>
      <c r="AK597">
        <v>0</v>
      </c>
      <c r="AL597">
        <v>0</v>
      </c>
      <c r="AM597">
        <v>0</v>
      </c>
      <c r="AN597">
        <v>0</v>
      </c>
      <c r="AO597">
        <v>0</v>
      </c>
      <c r="AP597">
        <v>0</v>
      </c>
      <c r="AQ597">
        <v>0</v>
      </c>
      <c r="AR597">
        <v>0</v>
      </c>
    </row>
    <row r="598" spans="1:44" x14ac:dyDescent="0.2">
      <c r="A598">
        <f>ROW(Source!A276)</f>
        <v>276</v>
      </c>
      <c r="B598">
        <v>76148974</v>
      </c>
      <c r="C598">
        <v>76148972</v>
      </c>
      <c r="D598">
        <v>42090890</v>
      </c>
      <c r="E598">
        <v>1</v>
      </c>
      <c r="F598">
        <v>1</v>
      </c>
      <c r="G598">
        <v>1</v>
      </c>
      <c r="H598">
        <v>1</v>
      </c>
      <c r="I598" t="s">
        <v>621</v>
      </c>
      <c r="J598" t="s">
        <v>3</v>
      </c>
      <c r="K598" t="s">
        <v>622</v>
      </c>
      <c r="L598">
        <v>1369</v>
      </c>
      <c r="N598">
        <v>1013</v>
      </c>
      <c r="O598" t="s">
        <v>623</v>
      </c>
      <c r="P598" t="s">
        <v>623</v>
      </c>
      <c r="Q598">
        <v>1</v>
      </c>
      <c r="X598">
        <v>154</v>
      </c>
      <c r="Y598">
        <v>0</v>
      </c>
      <c r="Z598">
        <v>0</v>
      </c>
      <c r="AA598">
        <v>0</v>
      </c>
      <c r="AB598">
        <v>7.8</v>
      </c>
      <c r="AC598">
        <v>0</v>
      </c>
      <c r="AD598">
        <v>1</v>
      </c>
      <c r="AE598">
        <v>1</v>
      </c>
      <c r="AF598" t="s">
        <v>336</v>
      </c>
      <c r="AG598">
        <v>255.02399999999994</v>
      </c>
      <c r="AH598">
        <v>2</v>
      </c>
      <c r="AI598">
        <v>76148973</v>
      </c>
      <c r="AJ598">
        <v>592</v>
      </c>
      <c r="AK598">
        <v>0</v>
      </c>
      <c r="AL598">
        <v>0</v>
      </c>
      <c r="AM598">
        <v>0</v>
      </c>
      <c r="AN598">
        <v>0</v>
      </c>
      <c r="AO598">
        <v>0</v>
      </c>
      <c r="AP598">
        <v>0</v>
      </c>
      <c r="AQ598">
        <v>0</v>
      </c>
      <c r="AR598">
        <v>0</v>
      </c>
    </row>
    <row r="599" spans="1:44" x14ac:dyDescent="0.2">
      <c r="A599">
        <f>ROW(Source!A277)</f>
        <v>277</v>
      </c>
      <c r="B599">
        <v>76148977</v>
      </c>
      <c r="C599">
        <v>76148975</v>
      </c>
      <c r="D599">
        <v>42097363</v>
      </c>
      <c r="E599">
        <v>1</v>
      </c>
      <c r="F599">
        <v>1</v>
      </c>
      <c r="G599">
        <v>1</v>
      </c>
      <c r="H599">
        <v>1</v>
      </c>
      <c r="I599" t="s">
        <v>624</v>
      </c>
      <c r="J599" t="s">
        <v>3</v>
      </c>
      <c r="K599" t="s">
        <v>625</v>
      </c>
      <c r="L599">
        <v>1369</v>
      </c>
      <c r="N599">
        <v>1013</v>
      </c>
      <c r="O599" t="s">
        <v>623</v>
      </c>
      <c r="P599" t="s">
        <v>623</v>
      </c>
      <c r="Q599">
        <v>1</v>
      </c>
      <c r="X599">
        <v>97.2</v>
      </c>
      <c r="Y599">
        <v>0</v>
      </c>
      <c r="Z599">
        <v>0</v>
      </c>
      <c r="AA599">
        <v>0</v>
      </c>
      <c r="AB599">
        <v>7.5</v>
      </c>
      <c r="AC599">
        <v>0</v>
      </c>
      <c r="AD599">
        <v>1</v>
      </c>
      <c r="AE599">
        <v>1</v>
      </c>
      <c r="AF599" t="s">
        <v>24</v>
      </c>
      <c r="AG599">
        <v>111.78</v>
      </c>
      <c r="AH599">
        <v>2</v>
      </c>
      <c r="AI599">
        <v>76148976</v>
      </c>
      <c r="AJ599">
        <v>593</v>
      </c>
      <c r="AK599">
        <v>0</v>
      </c>
      <c r="AL599">
        <v>0</v>
      </c>
      <c r="AM599">
        <v>0</v>
      </c>
      <c r="AN599">
        <v>0</v>
      </c>
      <c r="AO599">
        <v>0</v>
      </c>
      <c r="AP599">
        <v>0</v>
      </c>
      <c r="AQ599">
        <v>0</v>
      </c>
      <c r="AR599">
        <v>0</v>
      </c>
    </row>
    <row r="600" spans="1:44" x14ac:dyDescent="0.2">
      <c r="A600">
        <f>ROW(Source!A278)</f>
        <v>278</v>
      </c>
      <c r="B600">
        <v>76148977</v>
      </c>
      <c r="C600">
        <v>76148975</v>
      </c>
      <c r="D600">
        <v>42097363</v>
      </c>
      <c r="E600">
        <v>1</v>
      </c>
      <c r="F600">
        <v>1</v>
      </c>
      <c r="G600">
        <v>1</v>
      </c>
      <c r="H600">
        <v>1</v>
      </c>
      <c r="I600" t="s">
        <v>624</v>
      </c>
      <c r="J600" t="s">
        <v>3</v>
      </c>
      <c r="K600" t="s">
        <v>625</v>
      </c>
      <c r="L600">
        <v>1369</v>
      </c>
      <c r="N600">
        <v>1013</v>
      </c>
      <c r="O600" t="s">
        <v>623</v>
      </c>
      <c r="P600" t="s">
        <v>623</v>
      </c>
      <c r="Q600">
        <v>1</v>
      </c>
      <c r="X600">
        <v>97.2</v>
      </c>
      <c r="Y600">
        <v>0</v>
      </c>
      <c r="Z600">
        <v>0</v>
      </c>
      <c r="AA600">
        <v>0</v>
      </c>
      <c r="AB600">
        <v>7.5</v>
      </c>
      <c r="AC600">
        <v>0</v>
      </c>
      <c r="AD600">
        <v>1</v>
      </c>
      <c r="AE600">
        <v>1</v>
      </c>
      <c r="AF600" t="s">
        <v>24</v>
      </c>
      <c r="AG600">
        <v>111.78</v>
      </c>
      <c r="AH600">
        <v>2</v>
      </c>
      <c r="AI600">
        <v>76148976</v>
      </c>
      <c r="AJ600">
        <v>594</v>
      </c>
      <c r="AK600">
        <v>0</v>
      </c>
      <c r="AL600">
        <v>0</v>
      </c>
      <c r="AM600">
        <v>0</v>
      </c>
      <c r="AN600">
        <v>0</v>
      </c>
      <c r="AO600">
        <v>0</v>
      </c>
      <c r="AP600">
        <v>0</v>
      </c>
      <c r="AQ600">
        <v>0</v>
      </c>
      <c r="AR600">
        <v>0</v>
      </c>
    </row>
    <row r="601" spans="1:44" x14ac:dyDescent="0.2">
      <c r="A601">
        <f>ROW(Source!A279)</f>
        <v>279</v>
      </c>
      <c r="B601">
        <v>76148986</v>
      </c>
      <c r="C601">
        <v>76148978</v>
      </c>
      <c r="D601">
        <v>42092598</v>
      </c>
      <c r="E601">
        <v>1</v>
      </c>
      <c r="F601">
        <v>1</v>
      </c>
      <c r="G601">
        <v>1</v>
      </c>
      <c r="H601">
        <v>1</v>
      </c>
      <c r="I601" t="s">
        <v>626</v>
      </c>
      <c r="J601" t="s">
        <v>3</v>
      </c>
      <c r="K601" t="s">
        <v>627</v>
      </c>
      <c r="L601">
        <v>1369</v>
      </c>
      <c r="N601">
        <v>1013</v>
      </c>
      <c r="O601" t="s">
        <v>623</v>
      </c>
      <c r="P601" t="s">
        <v>623</v>
      </c>
      <c r="Q601">
        <v>1</v>
      </c>
      <c r="X601">
        <v>2.2999999999999998</v>
      </c>
      <c r="Y601">
        <v>0</v>
      </c>
      <c r="Z601">
        <v>0</v>
      </c>
      <c r="AA601">
        <v>0</v>
      </c>
      <c r="AB601">
        <v>8.17</v>
      </c>
      <c r="AC601">
        <v>0</v>
      </c>
      <c r="AD601">
        <v>1</v>
      </c>
      <c r="AE601">
        <v>1</v>
      </c>
      <c r="AF601" t="s">
        <v>24</v>
      </c>
      <c r="AG601">
        <v>2.6449999999999996</v>
      </c>
      <c r="AH601">
        <v>2</v>
      </c>
      <c r="AI601">
        <v>76148979</v>
      </c>
      <c r="AJ601">
        <v>595</v>
      </c>
      <c r="AK601">
        <v>0</v>
      </c>
      <c r="AL601">
        <v>0</v>
      </c>
      <c r="AM601">
        <v>0</v>
      </c>
      <c r="AN601">
        <v>0</v>
      </c>
      <c r="AO601">
        <v>0</v>
      </c>
      <c r="AP601">
        <v>0</v>
      </c>
      <c r="AQ601">
        <v>0</v>
      </c>
      <c r="AR601">
        <v>0</v>
      </c>
    </row>
    <row r="602" spans="1:44" x14ac:dyDescent="0.2">
      <c r="A602">
        <f>ROW(Source!A279)</f>
        <v>279</v>
      </c>
      <c r="B602">
        <v>76148987</v>
      </c>
      <c r="C602">
        <v>76148978</v>
      </c>
      <c r="D602">
        <v>121548</v>
      </c>
      <c r="E602">
        <v>1</v>
      </c>
      <c r="F602">
        <v>1</v>
      </c>
      <c r="G602">
        <v>1</v>
      </c>
      <c r="H602">
        <v>1</v>
      </c>
      <c r="I602" t="s">
        <v>30</v>
      </c>
      <c r="J602" t="s">
        <v>3</v>
      </c>
      <c r="K602" t="s">
        <v>628</v>
      </c>
      <c r="L602">
        <v>608254</v>
      </c>
      <c r="N602">
        <v>1013</v>
      </c>
      <c r="O602" t="s">
        <v>629</v>
      </c>
      <c r="P602" t="s">
        <v>629</v>
      </c>
      <c r="Q602">
        <v>1</v>
      </c>
      <c r="X602">
        <v>0.28999999999999998</v>
      </c>
      <c r="Y602">
        <v>0</v>
      </c>
      <c r="Z602">
        <v>0</v>
      </c>
      <c r="AA602">
        <v>0</v>
      </c>
      <c r="AB602">
        <v>0</v>
      </c>
      <c r="AC602">
        <v>0</v>
      </c>
      <c r="AD602">
        <v>1</v>
      </c>
      <c r="AE602">
        <v>2</v>
      </c>
      <c r="AF602" t="s">
        <v>24</v>
      </c>
      <c r="AG602">
        <v>0.33349999999999996</v>
      </c>
      <c r="AH602">
        <v>2</v>
      </c>
      <c r="AI602">
        <v>76148980</v>
      </c>
      <c r="AJ602">
        <v>596</v>
      </c>
      <c r="AK602">
        <v>0</v>
      </c>
      <c r="AL602">
        <v>0</v>
      </c>
      <c r="AM602">
        <v>0</v>
      </c>
      <c r="AN602">
        <v>0</v>
      </c>
      <c r="AO602">
        <v>0</v>
      </c>
      <c r="AP602">
        <v>0</v>
      </c>
      <c r="AQ602">
        <v>0</v>
      </c>
      <c r="AR602">
        <v>0</v>
      </c>
    </row>
    <row r="603" spans="1:44" x14ac:dyDescent="0.2">
      <c r="A603">
        <f>ROW(Source!A279)</f>
        <v>279</v>
      </c>
      <c r="B603">
        <v>76148988</v>
      </c>
      <c r="C603">
        <v>76148978</v>
      </c>
      <c r="D603">
        <v>48975479</v>
      </c>
      <c r="E603">
        <v>1</v>
      </c>
      <c r="F603">
        <v>1</v>
      </c>
      <c r="G603">
        <v>1</v>
      </c>
      <c r="H603">
        <v>2</v>
      </c>
      <c r="I603" t="s">
        <v>630</v>
      </c>
      <c r="J603" t="s">
        <v>631</v>
      </c>
      <c r="K603" t="s">
        <v>632</v>
      </c>
      <c r="L603">
        <v>1368</v>
      </c>
      <c r="N603">
        <v>1011</v>
      </c>
      <c r="O603" t="s">
        <v>633</v>
      </c>
      <c r="P603" t="s">
        <v>633</v>
      </c>
      <c r="Q603">
        <v>1</v>
      </c>
      <c r="X603">
        <v>0.08</v>
      </c>
      <c r="Y603">
        <v>0</v>
      </c>
      <c r="Z603">
        <v>90.4</v>
      </c>
      <c r="AA603">
        <v>11.6</v>
      </c>
      <c r="AB603">
        <v>0</v>
      </c>
      <c r="AC603">
        <v>0</v>
      </c>
      <c r="AD603">
        <v>1</v>
      </c>
      <c r="AE603">
        <v>0</v>
      </c>
      <c r="AF603" t="s">
        <v>24</v>
      </c>
      <c r="AG603">
        <v>9.1999999999999998E-2</v>
      </c>
      <c r="AH603">
        <v>2</v>
      </c>
      <c r="AI603">
        <v>76148981</v>
      </c>
      <c r="AJ603">
        <v>597</v>
      </c>
      <c r="AK603">
        <v>0</v>
      </c>
      <c r="AL603">
        <v>0</v>
      </c>
      <c r="AM603">
        <v>0</v>
      </c>
      <c r="AN603">
        <v>0</v>
      </c>
      <c r="AO603">
        <v>0</v>
      </c>
      <c r="AP603">
        <v>0</v>
      </c>
      <c r="AQ603">
        <v>0</v>
      </c>
      <c r="AR603">
        <v>0</v>
      </c>
    </row>
    <row r="604" spans="1:44" x14ac:dyDescent="0.2">
      <c r="A604">
        <f>ROW(Source!A279)</f>
        <v>279</v>
      </c>
      <c r="B604">
        <v>76148989</v>
      </c>
      <c r="C604">
        <v>76148978</v>
      </c>
      <c r="D604">
        <v>48975561</v>
      </c>
      <c r="E604">
        <v>1</v>
      </c>
      <c r="F604">
        <v>1</v>
      </c>
      <c r="G604">
        <v>1</v>
      </c>
      <c r="H604">
        <v>2</v>
      </c>
      <c r="I604" t="s">
        <v>634</v>
      </c>
      <c r="J604" t="s">
        <v>635</v>
      </c>
      <c r="K604" t="s">
        <v>636</v>
      </c>
      <c r="L604">
        <v>1368</v>
      </c>
      <c r="N604">
        <v>1011</v>
      </c>
      <c r="O604" t="s">
        <v>633</v>
      </c>
      <c r="P604" t="s">
        <v>633</v>
      </c>
      <c r="Q604">
        <v>1</v>
      </c>
      <c r="X604">
        <v>0.21</v>
      </c>
      <c r="Y604">
        <v>0</v>
      </c>
      <c r="Z604">
        <v>90</v>
      </c>
      <c r="AA604">
        <v>10.06</v>
      </c>
      <c r="AB604">
        <v>0</v>
      </c>
      <c r="AC604">
        <v>0</v>
      </c>
      <c r="AD604">
        <v>1</v>
      </c>
      <c r="AE604">
        <v>0</v>
      </c>
      <c r="AF604" t="s">
        <v>24</v>
      </c>
      <c r="AG604">
        <v>0.24149999999999996</v>
      </c>
      <c r="AH604">
        <v>2</v>
      </c>
      <c r="AI604">
        <v>76148982</v>
      </c>
      <c r="AJ604">
        <v>598</v>
      </c>
      <c r="AK604">
        <v>0</v>
      </c>
      <c r="AL604">
        <v>0</v>
      </c>
      <c r="AM604">
        <v>0</v>
      </c>
      <c r="AN604">
        <v>0</v>
      </c>
      <c r="AO604">
        <v>0</v>
      </c>
      <c r="AP604">
        <v>0</v>
      </c>
      <c r="AQ604">
        <v>0</v>
      </c>
      <c r="AR604">
        <v>0</v>
      </c>
    </row>
    <row r="605" spans="1:44" x14ac:dyDescent="0.2">
      <c r="A605">
        <f>ROW(Source!A279)</f>
        <v>279</v>
      </c>
      <c r="B605">
        <v>76148990</v>
      </c>
      <c r="C605">
        <v>76148978</v>
      </c>
      <c r="D605">
        <v>48976906</v>
      </c>
      <c r="E605">
        <v>1</v>
      </c>
      <c r="F605">
        <v>1</v>
      </c>
      <c r="G605">
        <v>1</v>
      </c>
      <c r="H605">
        <v>2</v>
      </c>
      <c r="I605" t="s">
        <v>637</v>
      </c>
      <c r="J605" t="s">
        <v>638</v>
      </c>
      <c r="K605" t="s">
        <v>639</v>
      </c>
      <c r="L605">
        <v>1368</v>
      </c>
      <c r="N605">
        <v>1011</v>
      </c>
      <c r="O605" t="s">
        <v>633</v>
      </c>
      <c r="P605" t="s">
        <v>633</v>
      </c>
      <c r="Q605">
        <v>1</v>
      </c>
      <c r="X605">
        <v>0.42</v>
      </c>
      <c r="Y605">
        <v>0</v>
      </c>
      <c r="Z605">
        <v>0.55000000000000004</v>
      </c>
      <c r="AA605">
        <v>0</v>
      </c>
      <c r="AB605">
        <v>0</v>
      </c>
      <c r="AC605">
        <v>0</v>
      </c>
      <c r="AD605">
        <v>1</v>
      </c>
      <c r="AE605">
        <v>0</v>
      </c>
      <c r="AF605" t="s">
        <v>24</v>
      </c>
      <c r="AG605">
        <v>0.48299999999999993</v>
      </c>
      <c r="AH605">
        <v>2</v>
      </c>
      <c r="AI605">
        <v>76148983</v>
      </c>
      <c r="AJ605">
        <v>599</v>
      </c>
      <c r="AK605">
        <v>0</v>
      </c>
      <c r="AL605">
        <v>0</v>
      </c>
      <c r="AM605">
        <v>0</v>
      </c>
      <c r="AN605">
        <v>0</v>
      </c>
      <c r="AO605">
        <v>0</v>
      </c>
      <c r="AP605">
        <v>0</v>
      </c>
      <c r="AQ605">
        <v>0</v>
      </c>
      <c r="AR605">
        <v>0</v>
      </c>
    </row>
    <row r="606" spans="1:44" x14ac:dyDescent="0.2">
      <c r="A606">
        <f>ROW(Source!A279)</f>
        <v>279</v>
      </c>
      <c r="B606">
        <v>76148991</v>
      </c>
      <c r="C606">
        <v>76148978</v>
      </c>
      <c r="D606">
        <v>48945934</v>
      </c>
      <c r="E606">
        <v>1</v>
      </c>
      <c r="F606">
        <v>1</v>
      </c>
      <c r="G606">
        <v>1</v>
      </c>
      <c r="H606">
        <v>3</v>
      </c>
      <c r="I606" t="s">
        <v>640</v>
      </c>
      <c r="J606" t="s">
        <v>641</v>
      </c>
      <c r="K606" t="s">
        <v>642</v>
      </c>
      <c r="L606">
        <v>1339</v>
      </c>
      <c r="N606">
        <v>1007</v>
      </c>
      <c r="O606" t="s">
        <v>643</v>
      </c>
      <c r="P606" t="s">
        <v>643</v>
      </c>
      <c r="Q606">
        <v>1</v>
      </c>
      <c r="X606">
        <v>1.2</v>
      </c>
      <c r="Y606">
        <v>59.99</v>
      </c>
      <c r="Z606">
        <v>0</v>
      </c>
      <c r="AA606">
        <v>0</v>
      </c>
      <c r="AB606">
        <v>0</v>
      </c>
      <c r="AC606">
        <v>0</v>
      </c>
      <c r="AD606">
        <v>1</v>
      </c>
      <c r="AE606">
        <v>0</v>
      </c>
      <c r="AF606" t="s">
        <v>3</v>
      </c>
      <c r="AG606">
        <v>1.2</v>
      </c>
      <c r="AH606">
        <v>2</v>
      </c>
      <c r="AI606">
        <v>76148984</v>
      </c>
      <c r="AJ606">
        <v>600</v>
      </c>
      <c r="AK606">
        <v>0</v>
      </c>
      <c r="AL606">
        <v>0</v>
      </c>
      <c r="AM606">
        <v>0</v>
      </c>
      <c r="AN606">
        <v>0</v>
      </c>
      <c r="AO606">
        <v>0</v>
      </c>
      <c r="AP606">
        <v>0</v>
      </c>
      <c r="AQ606">
        <v>0</v>
      </c>
      <c r="AR606">
        <v>0</v>
      </c>
    </row>
    <row r="607" spans="1:44" x14ac:dyDescent="0.2">
      <c r="A607">
        <f>ROW(Source!A279)</f>
        <v>279</v>
      </c>
      <c r="B607">
        <v>76148992</v>
      </c>
      <c r="C607">
        <v>76148978</v>
      </c>
      <c r="D607">
        <v>48946351</v>
      </c>
      <c r="E607">
        <v>1</v>
      </c>
      <c r="F607">
        <v>1</v>
      </c>
      <c r="G607">
        <v>1</v>
      </c>
      <c r="H607">
        <v>3</v>
      </c>
      <c r="I607" t="s">
        <v>644</v>
      </c>
      <c r="J607" t="s">
        <v>645</v>
      </c>
      <c r="K607" t="s">
        <v>646</v>
      </c>
      <c r="L607">
        <v>1339</v>
      </c>
      <c r="N607">
        <v>1007</v>
      </c>
      <c r="O607" t="s">
        <v>643</v>
      </c>
      <c r="P607" t="s">
        <v>643</v>
      </c>
      <c r="Q607">
        <v>1</v>
      </c>
      <c r="X607">
        <v>0.15</v>
      </c>
      <c r="Y607">
        <v>2.44</v>
      </c>
      <c r="Z607">
        <v>0</v>
      </c>
      <c r="AA607">
        <v>0</v>
      </c>
      <c r="AB607">
        <v>0</v>
      </c>
      <c r="AC607">
        <v>0</v>
      </c>
      <c r="AD607">
        <v>1</v>
      </c>
      <c r="AE607">
        <v>0</v>
      </c>
      <c r="AF607" t="s">
        <v>3</v>
      </c>
      <c r="AG607">
        <v>0.15</v>
      </c>
      <c r="AH607">
        <v>2</v>
      </c>
      <c r="AI607">
        <v>76148985</v>
      </c>
      <c r="AJ607">
        <v>601</v>
      </c>
      <c r="AK607">
        <v>0</v>
      </c>
      <c r="AL607">
        <v>0</v>
      </c>
      <c r="AM607">
        <v>0</v>
      </c>
      <c r="AN607">
        <v>0</v>
      </c>
      <c r="AO607">
        <v>0</v>
      </c>
      <c r="AP607">
        <v>0</v>
      </c>
      <c r="AQ607">
        <v>0</v>
      </c>
      <c r="AR607">
        <v>0</v>
      </c>
    </row>
    <row r="608" spans="1:44" x14ac:dyDescent="0.2">
      <c r="A608">
        <f>ROW(Source!A280)</f>
        <v>280</v>
      </c>
      <c r="B608">
        <v>76148986</v>
      </c>
      <c r="C608">
        <v>76148978</v>
      </c>
      <c r="D608">
        <v>42092598</v>
      </c>
      <c r="E608">
        <v>1</v>
      </c>
      <c r="F608">
        <v>1</v>
      </c>
      <c r="G608">
        <v>1</v>
      </c>
      <c r="H608">
        <v>1</v>
      </c>
      <c r="I608" t="s">
        <v>626</v>
      </c>
      <c r="J608" t="s">
        <v>3</v>
      </c>
      <c r="K608" t="s">
        <v>627</v>
      </c>
      <c r="L608">
        <v>1369</v>
      </c>
      <c r="N608">
        <v>1013</v>
      </c>
      <c r="O608" t="s">
        <v>623</v>
      </c>
      <c r="P608" t="s">
        <v>623</v>
      </c>
      <c r="Q608">
        <v>1</v>
      </c>
      <c r="X608">
        <v>2.2999999999999998</v>
      </c>
      <c r="Y608">
        <v>0</v>
      </c>
      <c r="Z608">
        <v>0</v>
      </c>
      <c r="AA608">
        <v>0</v>
      </c>
      <c r="AB608">
        <v>8.17</v>
      </c>
      <c r="AC608">
        <v>0</v>
      </c>
      <c r="AD608">
        <v>1</v>
      </c>
      <c r="AE608">
        <v>1</v>
      </c>
      <c r="AF608" t="s">
        <v>24</v>
      </c>
      <c r="AG608">
        <v>2.6449999999999996</v>
      </c>
      <c r="AH608">
        <v>2</v>
      </c>
      <c r="AI608">
        <v>76148979</v>
      </c>
      <c r="AJ608">
        <v>602</v>
      </c>
      <c r="AK608">
        <v>0</v>
      </c>
      <c r="AL608">
        <v>0</v>
      </c>
      <c r="AM608">
        <v>0</v>
      </c>
      <c r="AN608">
        <v>0</v>
      </c>
      <c r="AO608">
        <v>0</v>
      </c>
      <c r="AP608">
        <v>0</v>
      </c>
      <c r="AQ608">
        <v>0</v>
      </c>
      <c r="AR608">
        <v>0</v>
      </c>
    </row>
    <row r="609" spans="1:44" x14ac:dyDescent="0.2">
      <c r="A609">
        <f>ROW(Source!A280)</f>
        <v>280</v>
      </c>
      <c r="B609">
        <v>76148987</v>
      </c>
      <c r="C609">
        <v>76148978</v>
      </c>
      <c r="D609">
        <v>121548</v>
      </c>
      <c r="E609">
        <v>1</v>
      </c>
      <c r="F609">
        <v>1</v>
      </c>
      <c r="G609">
        <v>1</v>
      </c>
      <c r="H609">
        <v>1</v>
      </c>
      <c r="I609" t="s">
        <v>30</v>
      </c>
      <c r="J609" t="s">
        <v>3</v>
      </c>
      <c r="K609" t="s">
        <v>628</v>
      </c>
      <c r="L609">
        <v>608254</v>
      </c>
      <c r="N609">
        <v>1013</v>
      </c>
      <c r="O609" t="s">
        <v>629</v>
      </c>
      <c r="P609" t="s">
        <v>629</v>
      </c>
      <c r="Q609">
        <v>1</v>
      </c>
      <c r="X609">
        <v>0.28999999999999998</v>
      </c>
      <c r="Y609">
        <v>0</v>
      </c>
      <c r="Z609">
        <v>0</v>
      </c>
      <c r="AA609">
        <v>0</v>
      </c>
      <c r="AB609">
        <v>0</v>
      </c>
      <c r="AC609">
        <v>0</v>
      </c>
      <c r="AD609">
        <v>1</v>
      </c>
      <c r="AE609">
        <v>2</v>
      </c>
      <c r="AF609" t="s">
        <v>24</v>
      </c>
      <c r="AG609">
        <v>0.33349999999999996</v>
      </c>
      <c r="AH609">
        <v>2</v>
      </c>
      <c r="AI609">
        <v>76148980</v>
      </c>
      <c r="AJ609">
        <v>603</v>
      </c>
      <c r="AK609">
        <v>0</v>
      </c>
      <c r="AL609">
        <v>0</v>
      </c>
      <c r="AM609">
        <v>0</v>
      </c>
      <c r="AN609">
        <v>0</v>
      </c>
      <c r="AO609">
        <v>0</v>
      </c>
      <c r="AP609">
        <v>0</v>
      </c>
      <c r="AQ609">
        <v>0</v>
      </c>
      <c r="AR609">
        <v>0</v>
      </c>
    </row>
    <row r="610" spans="1:44" x14ac:dyDescent="0.2">
      <c r="A610">
        <f>ROW(Source!A280)</f>
        <v>280</v>
      </c>
      <c r="B610">
        <v>76148988</v>
      </c>
      <c r="C610">
        <v>76148978</v>
      </c>
      <c r="D610">
        <v>48975479</v>
      </c>
      <c r="E610">
        <v>1</v>
      </c>
      <c r="F610">
        <v>1</v>
      </c>
      <c r="G610">
        <v>1</v>
      </c>
      <c r="H610">
        <v>2</v>
      </c>
      <c r="I610" t="s">
        <v>630</v>
      </c>
      <c r="J610" t="s">
        <v>631</v>
      </c>
      <c r="K610" t="s">
        <v>632</v>
      </c>
      <c r="L610">
        <v>1368</v>
      </c>
      <c r="N610">
        <v>1011</v>
      </c>
      <c r="O610" t="s">
        <v>633</v>
      </c>
      <c r="P610" t="s">
        <v>633</v>
      </c>
      <c r="Q610">
        <v>1</v>
      </c>
      <c r="X610">
        <v>0.08</v>
      </c>
      <c r="Y610">
        <v>0</v>
      </c>
      <c r="Z610">
        <v>90.4</v>
      </c>
      <c r="AA610">
        <v>11.6</v>
      </c>
      <c r="AB610">
        <v>0</v>
      </c>
      <c r="AC610">
        <v>0</v>
      </c>
      <c r="AD610">
        <v>1</v>
      </c>
      <c r="AE610">
        <v>0</v>
      </c>
      <c r="AF610" t="s">
        <v>24</v>
      </c>
      <c r="AG610">
        <v>9.1999999999999998E-2</v>
      </c>
      <c r="AH610">
        <v>2</v>
      </c>
      <c r="AI610">
        <v>76148981</v>
      </c>
      <c r="AJ610">
        <v>604</v>
      </c>
      <c r="AK610">
        <v>0</v>
      </c>
      <c r="AL610">
        <v>0</v>
      </c>
      <c r="AM610">
        <v>0</v>
      </c>
      <c r="AN610">
        <v>0</v>
      </c>
      <c r="AO610">
        <v>0</v>
      </c>
      <c r="AP610">
        <v>0</v>
      </c>
      <c r="AQ610">
        <v>0</v>
      </c>
      <c r="AR610">
        <v>0</v>
      </c>
    </row>
    <row r="611" spans="1:44" x14ac:dyDescent="0.2">
      <c r="A611">
        <f>ROW(Source!A280)</f>
        <v>280</v>
      </c>
      <c r="B611">
        <v>76148989</v>
      </c>
      <c r="C611">
        <v>76148978</v>
      </c>
      <c r="D611">
        <v>48975561</v>
      </c>
      <c r="E611">
        <v>1</v>
      </c>
      <c r="F611">
        <v>1</v>
      </c>
      <c r="G611">
        <v>1</v>
      </c>
      <c r="H611">
        <v>2</v>
      </c>
      <c r="I611" t="s">
        <v>634</v>
      </c>
      <c r="J611" t="s">
        <v>635</v>
      </c>
      <c r="K611" t="s">
        <v>636</v>
      </c>
      <c r="L611">
        <v>1368</v>
      </c>
      <c r="N611">
        <v>1011</v>
      </c>
      <c r="O611" t="s">
        <v>633</v>
      </c>
      <c r="P611" t="s">
        <v>633</v>
      </c>
      <c r="Q611">
        <v>1</v>
      </c>
      <c r="X611">
        <v>0.21</v>
      </c>
      <c r="Y611">
        <v>0</v>
      </c>
      <c r="Z611">
        <v>90</v>
      </c>
      <c r="AA611">
        <v>10.06</v>
      </c>
      <c r="AB611">
        <v>0</v>
      </c>
      <c r="AC611">
        <v>0</v>
      </c>
      <c r="AD611">
        <v>1</v>
      </c>
      <c r="AE611">
        <v>0</v>
      </c>
      <c r="AF611" t="s">
        <v>24</v>
      </c>
      <c r="AG611">
        <v>0.24149999999999996</v>
      </c>
      <c r="AH611">
        <v>2</v>
      </c>
      <c r="AI611">
        <v>76148982</v>
      </c>
      <c r="AJ611">
        <v>605</v>
      </c>
      <c r="AK611">
        <v>0</v>
      </c>
      <c r="AL611">
        <v>0</v>
      </c>
      <c r="AM611">
        <v>0</v>
      </c>
      <c r="AN611">
        <v>0</v>
      </c>
      <c r="AO611">
        <v>0</v>
      </c>
      <c r="AP611">
        <v>0</v>
      </c>
      <c r="AQ611">
        <v>0</v>
      </c>
      <c r="AR611">
        <v>0</v>
      </c>
    </row>
    <row r="612" spans="1:44" x14ac:dyDescent="0.2">
      <c r="A612">
        <f>ROW(Source!A280)</f>
        <v>280</v>
      </c>
      <c r="B612">
        <v>76148990</v>
      </c>
      <c r="C612">
        <v>76148978</v>
      </c>
      <c r="D612">
        <v>48976906</v>
      </c>
      <c r="E612">
        <v>1</v>
      </c>
      <c r="F612">
        <v>1</v>
      </c>
      <c r="G612">
        <v>1</v>
      </c>
      <c r="H612">
        <v>2</v>
      </c>
      <c r="I612" t="s">
        <v>637</v>
      </c>
      <c r="J612" t="s">
        <v>638</v>
      </c>
      <c r="K612" t="s">
        <v>639</v>
      </c>
      <c r="L612">
        <v>1368</v>
      </c>
      <c r="N612">
        <v>1011</v>
      </c>
      <c r="O612" t="s">
        <v>633</v>
      </c>
      <c r="P612" t="s">
        <v>633</v>
      </c>
      <c r="Q612">
        <v>1</v>
      </c>
      <c r="X612">
        <v>0.42</v>
      </c>
      <c r="Y612">
        <v>0</v>
      </c>
      <c r="Z612">
        <v>0.55000000000000004</v>
      </c>
      <c r="AA612">
        <v>0</v>
      </c>
      <c r="AB612">
        <v>0</v>
      </c>
      <c r="AC612">
        <v>0</v>
      </c>
      <c r="AD612">
        <v>1</v>
      </c>
      <c r="AE612">
        <v>0</v>
      </c>
      <c r="AF612" t="s">
        <v>24</v>
      </c>
      <c r="AG612">
        <v>0.48299999999999993</v>
      </c>
      <c r="AH612">
        <v>2</v>
      </c>
      <c r="AI612">
        <v>76148983</v>
      </c>
      <c r="AJ612">
        <v>606</v>
      </c>
      <c r="AK612">
        <v>0</v>
      </c>
      <c r="AL612">
        <v>0</v>
      </c>
      <c r="AM612">
        <v>0</v>
      </c>
      <c r="AN612">
        <v>0</v>
      </c>
      <c r="AO612">
        <v>0</v>
      </c>
      <c r="AP612">
        <v>0</v>
      </c>
      <c r="AQ612">
        <v>0</v>
      </c>
      <c r="AR612">
        <v>0</v>
      </c>
    </row>
    <row r="613" spans="1:44" x14ac:dyDescent="0.2">
      <c r="A613">
        <f>ROW(Source!A280)</f>
        <v>280</v>
      </c>
      <c r="B613">
        <v>76148991</v>
      </c>
      <c r="C613">
        <v>76148978</v>
      </c>
      <c r="D613">
        <v>48945934</v>
      </c>
      <c r="E613">
        <v>1</v>
      </c>
      <c r="F613">
        <v>1</v>
      </c>
      <c r="G613">
        <v>1</v>
      </c>
      <c r="H613">
        <v>3</v>
      </c>
      <c r="I613" t="s">
        <v>640</v>
      </c>
      <c r="J613" t="s">
        <v>641</v>
      </c>
      <c r="K613" t="s">
        <v>642</v>
      </c>
      <c r="L613">
        <v>1339</v>
      </c>
      <c r="N613">
        <v>1007</v>
      </c>
      <c r="O613" t="s">
        <v>643</v>
      </c>
      <c r="P613" t="s">
        <v>643</v>
      </c>
      <c r="Q613">
        <v>1</v>
      </c>
      <c r="X613">
        <v>1.2</v>
      </c>
      <c r="Y613">
        <v>59.99</v>
      </c>
      <c r="Z613">
        <v>0</v>
      </c>
      <c r="AA613">
        <v>0</v>
      </c>
      <c r="AB613">
        <v>0</v>
      </c>
      <c r="AC613">
        <v>0</v>
      </c>
      <c r="AD613">
        <v>1</v>
      </c>
      <c r="AE613">
        <v>0</v>
      </c>
      <c r="AF613" t="s">
        <v>3</v>
      </c>
      <c r="AG613">
        <v>1.2</v>
      </c>
      <c r="AH613">
        <v>2</v>
      </c>
      <c r="AI613">
        <v>76148984</v>
      </c>
      <c r="AJ613">
        <v>607</v>
      </c>
      <c r="AK613">
        <v>0</v>
      </c>
      <c r="AL613">
        <v>0</v>
      </c>
      <c r="AM613">
        <v>0</v>
      </c>
      <c r="AN613">
        <v>0</v>
      </c>
      <c r="AO613">
        <v>0</v>
      </c>
      <c r="AP613">
        <v>0</v>
      </c>
      <c r="AQ613">
        <v>0</v>
      </c>
      <c r="AR613">
        <v>0</v>
      </c>
    </row>
    <row r="614" spans="1:44" x14ac:dyDescent="0.2">
      <c r="A614">
        <f>ROW(Source!A280)</f>
        <v>280</v>
      </c>
      <c r="B614">
        <v>76148992</v>
      </c>
      <c r="C614">
        <v>76148978</v>
      </c>
      <c r="D614">
        <v>48946351</v>
      </c>
      <c r="E614">
        <v>1</v>
      </c>
      <c r="F614">
        <v>1</v>
      </c>
      <c r="G614">
        <v>1</v>
      </c>
      <c r="H614">
        <v>3</v>
      </c>
      <c r="I614" t="s">
        <v>644</v>
      </c>
      <c r="J614" t="s">
        <v>645</v>
      </c>
      <c r="K614" t="s">
        <v>646</v>
      </c>
      <c r="L614">
        <v>1339</v>
      </c>
      <c r="N614">
        <v>1007</v>
      </c>
      <c r="O614" t="s">
        <v>643</v>
      </c>
      <c r="P614" t="s">
        <v>643</v>
      </c>
      <c r="Q614">
        <v>1</v>
      </c>
      <c r="X614">
        <v>0.15</v>
      </c>
      <c r="Y614">
        <v>2.44</v>
      </c>
      <c r="Z614">
        <v>0</v>
      </c>
      <c r="AA614">
        <v>0</v>
      </c>
      <c r="AB614">
        <v>0</v>
      </c>
      <c r="AC614">
        <v>0</v>
      </c>
      <c r="AD614">
        <v>1</v>
      </c>
      <c r="AE614">
        <v>0</v>
      </c>
      <c r="AF614" t="s">
        <v>3</v>
      </c>
      <c r="AG614">
        <v>0.15</v>
      </c>
      <c r="AH614">
        <v>2</v>
      </c>
      <c r="AI614">
        <v>76148985</v>
      </c>
      <c r="AJ614">
        <v>608</v>
      </c>
      <c r="AK614">
        <v>0</v>
      </c>
      <c r="AL614">
        <v>0</v>
      </c>
      <c r="AM614">
        <v>0</v>
      </c>
      <c r="AN614">
        <v>0</v>
      </c>
      <c r="AO614">
        <v>0</v>
      </c>
      <c r="AP614">
        <v>0</v>
      </c>
      <c r="AQ614">
        <v>0</v>
      </c>
      <c r="AR614">
        <v>0</v>
      </c>
    </row>
    <row r="615" spans="1:44" x14ac:dyDescent="0.2">
      <c r="A615">
        <f>ROW(Source!A281)</f>
        <v>281</v>
      </c>
      <c r="B615">
        <v>76148999</v>
      </c>
      <c r="C615">
        <v>76148993</v>
      </c>
      <c r="D615">
        <v>42092619</v>
      </c>
      <c r="E615">
        <v>1</v>
      </c>
      <c r="F615">
        <v>1</v>
      </c>
      <c r="G615">
        <v>1</v>
      </c>
      <c r="H615">
        <v>1</v>
      </c>
      <c r="I615" t="s">
        <v>770</v>
      </c>
      <c r="J615" t="s">
        <v>3</v>
      </c>
      <c r="K615" t="s">
        <v>771</v>
      </c>
      <c r="L615">
        <v>1369</v>
      </c>
      <c r="N615">
        <v>1013</v>
      </c>
      <c r="O615" t="s">
        <v>623</v>
      </c>
      <c r="P615" t="s">
        <v>623</v>
      </c>
      <c r="Q615">
        <v>1</v>
      </c>
      <c r="X615">
        <v>104.46</v>
      </c>
      <c r="Y615">
        <v>0</v>
      </c>
      <c r="Z615">
        <v>0</v>
      </c>
      <c r="AA615">
        <v>0</v>
      </c>
      <c r="AB615">
        <v>8.4600000000000009</v>
      </c>
      <c r="AC615">
        <v>0</v>
      </c>
      <c r="AD615">
        <v>1</v>
      </c>
      <c r="AE615">
        <v>1</v>
      </c>
      <c r="AF615" t="s">
        <v>24</v>
      </c>
      <c r="AG615">
        <v>120.12899999999998</v>
      </c>
      <c r="AH615">
        <v>2</v>
      </c>
      <c r="AI615">
        <v>76148994</v>
      </c>
      <c r="AJ615">
        <v>609</v>
      </c>
      <c r="AK615">
        <v>0</v>
      </c>
      <c r="AL615">
        <v>0</v>
      </c>
      <c r="AM615">
        <v>0</v>
      </c>
      <c r="AN615">
        <v>0</v>
      </c>
      <c r="AO615">
        <v>0</v>
      </c>
      <c r="AP615">
        <v>0</v>
      </c>
      <c r="AQ615">
        <v>0</v>
      </c>
      <c r="AR615">
        <v>0</v>
      </c>
    </row>
    <row r="616" spans="1:44" x14ac:dyDescent="0.2">
      <c r="A616">
        <f>ROW(Source!A281)</f>
        <v>281</v>
      </c>
      <c r="B616">
        <v>76149000</v>
      </c>
      <c r="C616">
        <v>76148993</v>
      </c>
      <c r="D616">
        <v>121548</v>
      </c>
      <c r="E616">
        <v>1</v>
      </c>
      <c r="F616">
        <v>1</v>
      </c>
      <c r="G616">
        <v>1</v>
      </c>
      <c r="H616">
        <v>1</v>
      </c>
      <c r="I616" t="s">
        <v>30</v>
      </c>
      <c r="J616" t="s">
        <v>3</v>
      </c>
      <c r="K616" t="s">
        <v>628</v>
      </c>
      <c r="L616">
        <v>608254</v>
      </c>
      <c r="N616">
        <v>1013</v>
      </c>
      <c r="O616" t="s">
        <v>629</v>
      </c>
      <c r="P616" t="s">
        <v>629</v>
      </c>
      <c r="Q616">
        <v>1</v>
      </c>
      <c r="X616">
        <v>28.54</v>
      </c>
      <c r="Y616">
        <v>0</v>
      </c>
      <c r="Z616">
        <v>0</v>
      </c>
      <c r="AA616">
        <v>0</v>
      </c>
      <c r="AB616">
        <v>0</v>
      </c>
      <c r="AC616">
        <v>0</v>
      </c>
      <c r="AD616">
        <v>1</v>
      </c>
      <c r="AE616">
        <v>2</v>
      </c>
      <c r="AF616" t="s">
        <v>24</v>
      </c>
      <c r="AG616">
        <v>32.820999999999998</v>
      </c>
      <c r="AH616">
        <v>2</v>
      </c>
      <c r="AI616">
        <v>76148995</v>
      </c>
      <c r="AJ616">
        <v>610</v>
      </c>
      <c r="AK616">
        <v>0</v>
      </c>
      <c r="AL616">
        <v>0</v>
      </c>
      <c r="AM616">
        <v>0</v>
      </c>
      <c r="AN616">
        <v>0</v>
      </c>
      <c r="AO616">
        <v>0</v>
      </c>
      <c r="AP616">
        <v>0</v>
      </c>
      <c r="AQ616">
        <v>0</v>
      </c>
      <c r="AR616">
        <v>0</v>
      </c>
    </row>
    <row r="617" spans="1:44" x14ac:dyDescent="0.2">
      <c r="A617">
        <f>ROW(Source!A281)</f>
        <v>281</v>
      </c>
      <c r="B617">
        <v>76149001</v>
      </c>
      <c r="C617">
        <v>76148993</v>
      </c>
      <c r="D617">
        <v>48975728</v>
      </c>
      <c r="E617">
        <v>1</v>
      </c>
      <c r="F617">
        <v>1</v>
      </c>
      <c r="G617">
        <v>1</v>
      </c>
      <c r="H617">
        <v>2</v>
      </c>
      <c r="I617" t="s">
        <v>772</v>
      </c>
      <c r="J617" t="s">
        <v>773</v>
      </c>
      <c r="K617" t="s">
        <v>774</v>
      </c>
      <c r="L617">
        <v>1368</v>
      </c>
      <c r="N617">
        <v>1011</v>
      </c>
      <c r="O617" t="s">
        <v>633</v>
      </c>
      <c r="P617" t="s">
        <v>633</v>
      </c>
      <c r="Q617">
        <v>1</v>
      </c>
      <c r="X617">
        <v>28.54</v>
      </c>
      <c r="Y617">
        <v>0</v>
      </c>
      <c r="Z617">
        <v>100.1</v>
      </c>
      <c r="AA617">
        <v>13.5</v>
      </c>
      <c r="AB617">
        <v>0</v>
      </c>
      <c r="AC617">
        <v>0</v>
      </c>
      <c r="AD617">
        <v>1</v>
      </c>
      <c r="AE617">
        <v>0</v>
      </c>
      <c r="AF617" t="s">
        <v>24</v>
      </c>
      <c r="AG617">
        <v>32.820999999999998</v>
      </c>
      <c r="AH617">
        <v>2</v>
      </c>
      <c r="AI617">
        <v>76148996</v>
      </c>
      <c r="AJ617">
        <v>611</v>
      </c>
      <c r="AK617">
        <v>0</v>
      </c>
      <c r="AL617">
        <v>0</v>
      </c>
      <c r="AM617">
        <v>0</v>
      </c>
      <c r="AN617">
        <v>0</v>
      </c>
      <c r="AO617">
        <v>0</v>
      </c>
      <c r="AP617">
        <v>0</v>
      </c>
      <c r="AQ617">
        <v>0</v>
      </c>
      <c r="AR617">
        <v>0</v>
      </c>
    </row>
    <row r="618" spans="1:44" x14ac:dyDescent="0.2">
      <c r="A618">
        <f>ROW(Source!A281)</f>
        <v>281</v>
      </c>
      <c r="B618">
        <v>76149002</v>
      </c>
      <c r="C618">
        <v>76148993</v>
      </c>
      <c r="D618">
        <v>48900465</v>
      </c>
      <c r="E618">
        <v>1</v>
      </c>
      <c r="F618">
        <v>1</v>
      </c>
      <c r="G618">
        <v>1</v>
      </c>
      <c r="H618">
        <v>3</v>
      </c>
      <c r="I618" t="s">
        <v>775</v>
      </c>
      <c r="J618" t="s">
        <v>776</v>
      </c>
      <c r="K618" t="s">
        <v>777</v>
      </c>
      <c r="L618">
        <v>1348</v>
      </c>
      <c r="N618">
        <v>1009</v>
      </c>
      <c r="O618" t="s">
        <v>362</v>
      </c>
      <c r="P618" t="s">
        <v>362</v>
      </c>
      <c r="Q618">
        <v>1000</v>
      </c>
      <c r="X618">
        <v>8.0000000000000004E-4</v>
      </c>
      <c r="Y618">
        <v>4770</v>
      </c>
      <c r="Z618">
        <v>0</v>
      </c>
      <c r="AA618">
        <v>0</v>
      </c>
      <c r="AB618">
        <v>0</v>
      </c>
      <c r="AC618">
        <v>0</v>
      </c>
      <c r="AD618">
        <v>1</v>
      </c>
      <c r="AE618">
        <v>0</v>
      </c>
      <c r="AF618" t="s">
        <v>3</v>
      </c>
      <c r="AG618">
        <v>8.0000000000000004E-4</v>
      </c>
      <c r="AH618">
        <v>2</v>
      </c>
      <c r="AI618">
        <v>76148997</v>
      </c>
      <c r="AJ618">
        <v>612</v>
      </c>
      <c r="AK618">
        <v>0</v>
      </c>
      <c r="AL618">
        <v>0</v>
      </c>
      <c r="AM618">
        <v>0</v>
      </c>
      <c r="AN618">
        <v>0</v>
      </c>
      <c r="AO618">
        <v>0</v>
      </c>
      <c r="AP618">
        <v>0</v>
      </c>
      <c r="AQ618">
        <v>0</v>
      </c>
      <c r="AR618">
        <v>0</v>
      </c>
    </row>
    <row r="619" spans="1:44" x14ac:dyDescent="0.2">
      <c r="A619">
        <f>ROW(Source!A281)</f>
        <v>281</v>
      </c>
      <c r="B619">
        <v>76149003</v>
      </c>
      <c r="C619">
        <v>76148993</v>
      </c>
      <c r="D619">
        <v>48908322</v>
      </c>
      <c r="E619">
        <v>1</v>
      </c>
      <c r="F619">
        <v>1</v>
      </c>
      <c r="G619">
        <v>1</v>
      </c>
      <c r="H619">
        <v>3</v>
      </c>
      <c r="I619" t="s">
        <v>778</v>
      </c>
      <c r="J619" t="s">
        <v>779</v>
      </c>
      <c r="K619" t="s">
        <v>780</v>
      </c>
      <c r="L619">
        <v>1339</v>
      </c>
      <c r="N619">
        <v>1007</v>
      </c>
      <c r="O619" t="s">
        <v>643</v>
      </c>
      <c r="P619" t="s">
        <v>643</v>
      </c>
      <c r="Q619">
        <v>1</v>
      </c>
      <c r="X619">
        <v>0.08</v>
      </c>
      <c r="Y619">
        <v>802.46</v>
      </c>
      <c r="Z619">
        <v>0</v>
      </c>
      <c r="AA619">
        <v>0</v>
      </c>
      <c r="AB619">
        <v>0</v>
      </c>
      <c r="AC619">
        <v>0</v>
      </c>
      <c r="AD619">
        <v>1</v>
      </c>
      <c r="AE619">
        <v>0</v>
      </c>
      <c r="AF619" t="s">
        <v>3</v>
      </c>
      <c r="AG619">
        <v>0.08</v>
      </c>
      <c r="AH619">
        <v>2</v>
      </c>
      <c r="AI619">
        <v>76148998</v>
      </c>
      <c r="AJ619">
        <v>613</v>
      </c>
      <c r="AK619">
        <v>0</v>
      </c>
      <c r="AL619">
        <v>0</v>
      </c>
      <c r="AM619">
        <v>0</v>
      </c>
      <c r="AN619">
        <v>0</v>
      </c>
      <c r="AO619">
        <v>0</v>
      </c>
      <c r="AP619">
        <v>0</v>
      </c>
      <c r="AQ619">
        <v>0</v>
      </c>
      <c r="AR619">
        <v>0</v>
      </c>
    </row>
    <row r="620" spans="1:44" x14ac:dyDescent="0.2">
      <c r="A620">
        <f>ROW(Source!A281)</f>
        <v>281</v>
      </c>
      <c r="B620">
        <v>76149004</v>
      </c>
      <c r="C620">
        <v>76148993</v>
      </c>
      <c r="D620">
        <v>48959161</v>
      </c>
      <c r="E620">
        <v>1</v>
      </c>
      <c r="F620">
        <v>1</v>
      </c>
      <c r="G620">
        <v>1</v>
      </c>
      <c r="H620">
        <v>3</v>
      </c>
      <c r="I620" t="s">
        <v>1017</v>
      </c>
      <c r="J620" t="s">
        <v>1018</v>
      </c>
      <c r="K620" t="s">
        <v>1019</v>
      </c>
      <c r="L620">
        <v>1301</v>
      </c>
      <c r="N620">
        <v>1003</v>
      </c>
      <c r="O620" t="s">
        <v>57</v>
      </c>
      <c r="P620" t="s">
        <v>57</v>
      </c>
      <c r="Q620">
        <v>1</v>
      </c>
      <c r="X620">
        <v>1000</v>
      </c>
      <c r="Y620">
        <v>0</v>
      </c>
      <c r="Z620">
        <v>0</v>
      </c>
      <c r="AA620">
        <v>0</v>
      </c>
      <c r="AB620">
        <v>0</v>
      </c>
      <c r="AC620">
        <v>0</v>
      </c>
      <c r="AD620">
        <v>0</v>
      </c>
      <c r="AE620">
        <v>0</v>
      </c>
      <c r="AF620" t="s">
        <v>3</v>
      </c>
      <c r="AG620">
        <v>1000</v>
      </c>
      <c r="AH620">
        <v>3</v>
      </c>
      <c r="AI620">
        <v>-1</v>
      </c>
      <c r="AJ620" t="s">
        <v>3</v>
      </c>
      <c r="AK620">
        <v>0</v>
      </c>
      <c r="AL620">
        <v>0</v>
      </c>
      <c r="AM620">
        <v>0</v>
      </c>
      <c r="AN620">
        <v>0</v>
      </c>
      <c r="AO620">
        <v>0</v>
      </c>
      <c r="AP620">
        <v>0</v>
      </c>
      <c r="AQ620">
        <v>0</v>
      </c>
      <c r="AR620">
        <v>0</v>
      </c>
    </row>
    <row r="621" spans="1:44" x14ac:dyDescent="0.2">
      <c r="A621">
        <f>ROW(Source!A282)</f>
        <v>282</v>
      </c>
      <c r="B621">
        <v>76148999</v>
      </c>
      <c r="C621">
        <v>76148993</v>
      </c>
      <c r="D621">
        <v>42092619</v>
      </c>
      <c r="E621">
        <v>1</v>
      </c>
      <c r="F621">
        <v>1</v>
      </c>
      <c r="G621">
        <v>1</v>
      </c>
      <c r="H621">
        <v>1</v>
      </c>
      <c r="I621" t="s">
        <v>770</v>
      </c>
      <c r="J621" t="s">
        <v>3</v>
      </c>
      <c r="K621" t="s">
        <v>771</v>
      </c>
      <c r="L621">
        <v>1369</v>
      </c>
      <c r="N621">
        <v>1013</v>
      </c>
      <c r="O621" t="s">
        <v>623</v>
      </c>
      <c r="P621" t="s">
        <v>623</v>
      </c>
      <c r="Q621">
        <v>1</v>
      </c>
      <c r="X621">
        <v>104.46</v>
      </c>
      <c r="Y621">
        <v>0</v>
      </c>
      <c r="Z621">
        <v>0</v>
      </c>
      <c r="AA621">
        <v>0</v>
      </c>
      <c r="AB621">
        <v>8.4600000000000009</v>
      </c>
      <c r="AC621">
        <v>0</v>
      </c>
      <c r="AD621">
        <v>1</v>
      </c>
      <c r="AE621">
        <v>1</v>
      </c>
      <c r="AF621" t="s">
        <v>24</v>
      </c>
      <c r="AG621">
        <v>120.12899999999998</v>
      </c>
      <c r="AH621">
        <v>2</v>
      </c>
      <c r="AI621">
        <v>76148994</v>
      </c>
      <c r="AJ621">
        <v>614</v>
      </c>
      <c r="AK621">
        <v>0</v>
      </c>
      <c r="AL621">
        <v>0</v>
      </c>
      <c r="AM621">
        <v>0</v>
      </c>
      <c r="AN621">
        <v>0</v>
      </c>
      <c r="AO621">
        <v>0</v>
      </c>
      <c r="AP621">
        <v>0</v>
      </c>
      <c r="AQ621">
        <v>0</v>
      </c>
      <c r="AR621">
        <v>0</v>
      </c>
    </row>
    <row r="622" spans="1:44" x14ac:dyDescent="0.2">
      <c r="A622">
        <f>ROW(Source!A282)</f>
        <v>282</v>
      </c>
      <c r="B622">
        <v>76149000</v>
      </c>
      <c r="C622">
        <v>76148993</v>
      </c>
      <c r="D622">
        <v>121548</v>
      </c>
      <c r="E622">
        <v>1</v>
      </c>
      <c r="F622">
        <v>1</v>
      </c>
      <c r="G622">
        <v>1</v>
      </c>
      <c r="H622">
        <v>1</v>
      </c>
      <c r="I622" t="s">
        <v>30</v>
      </c>
      <c r="J622" t="s">
        <v>3</v>
      </c>
      <c r="K622" t="s">
        <v>628</v>
      </c>
      <c r="L622">
        <v>608254</v>
      </c>
      <c r="N622">
        <v>1013</v>
      </c>
      <c r="O622" t="s">
        <v>629</v>
      </c>
      <c r="P622" t="s">
        <v>629</v>
      </c>
      <c r="Q622">
        <v>1</v>
      </c>
      <c r="X622">
        <v>28.54</v>
      </c>
      <c r="Y622">
        <v>0</v>
      </c>
      <c r="Z622">
        <v>0</v>
      </c>
      <c r="AA622">
        <v>0</v>
      </c>
      <c r="AB622">
        <v>0</v>
      </c>
      <c r="AC622">
        <v>0</v>
      </c>
      <c r="AD622">
        <v>1</v>
      </c>
      <c r="AE622">
        <v>2</v>
      </c>
      <c r="AF622" t="s">
        <v>24</v>
      </c>
      <c r="AG622">
        <v>32.820999999999998</v>
      </c>
      <c r="AH622">
        <v>2</v>
      </c>
      <c r="AI622">
        <v>76148995</v>
      </c>
      <c r="AJ622">
        <v>615</v>
      </c>
      <c r="AK622">
        <v>0</v>
      </c>
      <c r="AL622">
        <v>0</v>
      </c>
      <c r="AM622">
        <v>0</v>
      </c>
      <c r="AN622">
        <v>0</v>
      </c>
      <c r="AO622">
        <v>0</v>
      </c>
      <c r="AP622">
        <v>0</v>
      </c>
      <c r="AQ622">
        <v>0</v>
      </c>
      <c r="AR622">
        <v>0</v>
      </c>
    </row>
    <row r="623" spans="1:44" x14ac:dyDescent="0.2">
      <c r="A623">
        <f>ROW(Source!A282)</f>
        <v>282</v>
      </c>
      <c r="B623">
        <v>76149001</v>
      </c>
      <c r="C623">
        <v>76148993</v>
      </c>
      <c r="D623">
        <v>48975728</v>
      </c>
      <c r="E623">
        <v>1</v>
      </c>
      <c r="F623">
        <v>1</v>
      </c>
      <c r="G623">
        <v>1</v>
      </c>
      <c r="H623">
        <v>2</v>
      </c>
      <c r="I623" t="s">
        <v>772</v>
      </c>
      <c r="J623" t="s">
        <v>773</v>
      </c>
      <c r="K623" t="s">
        <v>774</v>
      </c>
      <c r="L623">
        <v>1368</v>
      </c>
      <c r="N623">
        <v>1011</v>
      </c>
      <c r="O623" t="s">
        <v>633</v>
      </c>
      <c r="P623" t="s">
        <v>633</v>
      </c>
      <c r="Q623">
        <v>1</v>
      </c>
      <c r="X623">
        <v>28.54</v>
      </c>
      <c r="Y623">
        <v>0</v>
      </c>
      <c r="Z623">
        <v>100.1</v>
      </c>
      <c r="AA623">
        <v>13.5</v>
      </c>
      <c r="AB623">
        <v>0</v>
      </c>
      <c r="AC623">
        <v>0</v>
      </c>
      <c r="AD623">
        <v>1</v>
      </c>
      <c r="AE623">
        <v>0</v>
      </c>
      <c r="AF623" t="s">
        <v>24</v>
      </c>
      <c r="AG623">
        <v>32.820999999999998</v>
      </c>
      <c r="AH623">
        <v>2</v>
      </c>
      <c r="AI623">
        <v>76148996</v>
      </c>
      <c r="AJ623">
        <v>616</v>
      </c>
      <c r="AK623">
        <v>0</v>
      </c>
      <c r="AL623">
        <v>0</v>
      </c>
      <c r="AM623">
        <v>0</v>
      </c>
      <c r="AN623">
        <v>0</v>
      </c>
      <c r="AO623">
        <v>0</v>
      </c>
      <c r="AP623">
        <v>0</v>
      </c>
      <c r="AQ623">
        <v>0</v>
      </c>
      <c r="AR623">
        <v>0</v>
      </c>
    </row>
    <row r="624" spans="1:44" x14ac:dyDescent="0.2">
      <c r="A624">
        <f>ROW(Source!A282)</f>
        <v>282</v>
      </c>
      <c r="B624">
        <v>76149002</v>
      </c>
      <c r="C624">
        <v>76148993</v>
      </c>
      <c r="D624">
        <v>48900465</v>
      </c>
      <c r="E624">
        <v>1</v>
      </c>
      <c r="F624">
        <v>1</v>
      </c>
      <c r="G624">
        <v>1</v>
      </c>
      <c r="H624">
        <v>3</v>
      </c>
      <c r="I624" t="s">
        <v>775</v>
      </c>
      <c r="J624" t="s">
        <v>776</v>
      </c>
      <c r="K624" t="s">
        <v>777</v>
      </c>
      <c r="L624">
        <v>1348</v>
      </c>
      <c r="N624">
        <v>1009</v>
      </c>
      <c r="O624" t="s">
        <v>362</v>
      </c>
      <c r="P624" t="s">
        <v>362</v>
      </c>
      <c r="Q624">
        <v>1000</v>
      </c>
      <c r="X624">
        <v>8.0000000000000004E-4</v>
      </c>
      <c r="Y624">
        <v>4770</v>
      </c>
      <c r="Z624">
        <v>0</v>
      </c>
      <c r="AA624">
        <v>0</v>
      </c>
      <c r="AB624">
        <v>0</v>
      </c>
      <c r="AC624">
        <v>0</v>
      </c>
      <c r="AD624">
        <v>1</v>
      </c>
      <c r="AE624">
        <v>0</v>
      </c>
      <c r="AF624" t="s">
        <v>3</v>
      </c>
      <c r="AG624">
        <v>8.0000000000000004E-4</v>
      </c>
      <c r="AH624">
        <v>2</v>
      </c>
      <c r="AI624">
        <v>76148997</v>
      </c>
      <c r="AJ624">
        <v>617</v>
      </c>
      <c r="AK624">
        <v>0</v>
      </c>
      <c r="AL624">
        <v>0</v>
      </c>
      <c r="AM624">
        <v>0</v>
      </c>
      <c r="AN624">
        <v>0</v>
      </c>
      <c r="AO624">
        <v>0</v>
      </c>
      <c r="AP624">
        <v>0</v>
      </c>
      <c r="AQ624">
        <v>0</v>
      </c>
      <c r="AR624">
        <v>0</v>
      </c>
    </row>
    <row r="625" spans="1:44" x14ac:dyDescent="0.2">
      <c r="A625">
        <f>ROW(Source!A282)</f>
        <v>282</v>
      </c>
      <c r="B625">
        <v>76149003</v>
      </c>
      <c r="C625">
        <v>76148993</v>
      </c>
      <c r="D625">
        <v>48908322</v>
      </c>
      <c r="E625">
        <v>1</v>
      </c>
      <c r="F625">
        <v>1</v>
      </c>
      <c r="G625">
        <v>1</v>
      </c>
      <c r="H625">
        <v>3</v>
      </c>
      <c r="I625" t="s">
        <v>778</v>
      </c>
      <c r="J625" t="s">
        <v>779</v>
      </c>
      <c r="K625" t="s">
        <v>780</v>
      </c>
      <c r="L625">
        <v>1339</v>
      </c>
      <c r="N625">
        <v>1007</v>
      </c>
      <c r="O625" t="s">
        <v>643</v>
      </c>
      <c r="P625" t="s">
        <v>643</v>
      </c>
      <c r="Q625">
        <v>1</v>
      </c>
      <c r="X625">
        <v>0.08</v>
      </c>
      <c r="Y625">
        <v>802.46</v>
      </c>
      <c r="Z625">
        <v>0</v>
      </c>
      <c r="AA625">
        <v>0</v>
      </c>
      <c r="AB625">
        <v>0</v>
      </c>
      <c r="AC625">
        <v>0</v>
      </c>
      <c r="AD625">
        <v>1</v>
      </c>
      <c r="AE625">
        <v>0</v>
      </c>
      <c r="AF625" t="s">
        <v>3</v>
      </c>
      <c r="AG625">
        <v>0.08</v>
      </c>
      <c r="AH625">
        <v>2</v>
      </c>
      <c r="AI625">
        <v>76148998</v>
      </c>
      <c r="AJ625">
        <v>618</v>
      </c>
      <c r="AK625">
        <v>0</v>
      </c>
      <c r="AL625">
        <v>0</v>
      </c>
      <c r="AM625">
        <v>0</v>
      </c>
      <c r="AN625">
        <v>0</v>
      </c>
      <c r="AO625">
        <v>0</v>
      </c>
      <c r="AP625">
        <v>0</v>
      </c>
      <c r="AQ625">
        <v>0</v>
      </c>
      <c r="AR625">
        <v>0</v>
      </c>
    </row>
    <row r="626" spans="1:44" x14ac:dyDescent="0.2">
      <c r="A626">
        <f>ROW(Source!A282)</f>
        <v>282</v>
      </c>
      <c r="B626">
        <v>76149004</v>
      </c>
      <c r="C626">
        <v>76148993</v>
      </c>
      <c r="D626">
        <v>48959161</v>
      </c>
      <c r="E626">
        <v>1</v>
      </c>
      <c r="F626">
        <v>1</v>
      </c>
      <c r="G626">
        <v>1</v>
      </c>
      <c r="H626">
        <v>3</v>
      </c>
      <c r="I626" t="s">
        <v>1017</v>
      </c>
      <c r="J626" t="s">
        <v>1018</v>
      </c>
      <c r="K626" t="s">
        <v>1019</v>
      </c>
      <c r="L626">
        <v>1301</v>
      </c>
      <c r="N626">
        <v>1003</v>
      </c>
      <c r="O626" t="s">
        <v>57</v>
      </c>
      <c r="P626" t="s">
        <v>57</v>
      </c>
      <c r="Q626">
        <v>1</v>
      </c>
      <c r="X626">
        <v>1000</v>
      </c>
      <c r="Y626">
        <v>0</v>
      </c>
      <c r="Z626">
        <v>0</v>
      </c>
      <c r="AA626">
        <v>0</v>
      </c>
      <c r="AB626">
        <v>0</v>
      </c>
      <c r="AC626">
        <v>0</v>
      </c>
      <c r="AD626">
        <v>0</v>
      </c>
      <c r="AE626">
        <v>0</v>
      </c>
      <c r="AF626" t="s">
        <v>3</v>
      </c>
      <c r="AG626">
        <v>1000</v>
      </c>
      <c r="AH626">
        <v>3</v>
      </c>
      <c r="AI626">
        <v>-1</v>
      </c>
      <c r="AJ626" t="s">
        <v>3</v>
      </c>
      <c r="AK626">
        <v>0</v>
      </c>
      <c r="AL626">
        <v>0</v>
      </c>
      <c r="AM626">
        <v>0</v>
      </c>
      <c r="AN626">
        <v>0</v>
      </c>
      <c r="AO626">
        <v>0</v>
      </c>
      <c r="AP626">
        <v>0</v>
      </c>
      <c r="AQ626">
        <v>0</v>
      </c>
      <c r="AR626">
        <v>0</v>
      </c>
    </row>
    <row r="627" spans="1:44" x14ac:dyDescent="0.2">
      <c r="A627">
        <f>ROW(Source!A285)</f>
        <v>285</v>
      </c>
      <c r="B627">
        <v>76149016</v>
      </c>
      <c r="C627">
        <v>76149006</v>
      </c>
      <c r="D627">
        <v>42326316</v>
      </c>
      <c r="E627">
        <v>1</v>
      </c>
      <c r="F627">
        <v>1</v>
      </c>
      <c r="G627">
        <v>1</v>
      </c>
      <c r="H627">
        <v>1</v>
      </c>
      <c r="I627" t="s">
        <v>846</v>
      </c>
      <c r="J627" t="s">
        <v>3</v>
      </c>
      <c r="K627" t="s">
        <v>847</v>
      </c>
      <c r="L627">
        <v>1369</v>
      </c>
      <c r="N627">
        <v>1013</v>
      </c>
      <c r="O627" t="s">
        <v>623</v>
      </c>
      <c r="P627" t="s">
        <v>623</v>
      </c>
      <c r="Q627">
        <v>1</v>
      </c>
      <c r="X627">
        <v>31.28</v>
      </c>
      <c r="Y627">
        <v>0</v>
      </c>
      <c r="Z627">
        <v>0</v>
      </c>
      <c r="AA627">
        <v>0</v>
      </c>
      <c r="AB627">
        <v>9.4</v>
      </c>
      <c r="AC627">
        <v>0</v>
      </c>
      <c r="AD627">
        <v>1</v>
      </c>
      <c r="AE627">
        <v>1</v>
      </c>
      <c r="AF627" t="s">
        <v>24</v>
      </c>
      <c r="AG627">
        <v>35.972000000000001</v>
      </c>
      <c r="AH627">
        <v>2</v>
      </c>
      <c r="AI627">
        <v>76149007</v>
      </c>
      <c r="AJ627">
        <v>619</v>
      </c>
      <c r="AK627">
        <v>0</v>
      </c>
      <c r="AL627">
        <v>0</v>
      </c>
      <c r="AM627">
        <v>0</v>
      </c>
      <c r="AN627">
        <v>0</v>
      </c>
      <c r="AO627">
        <v>0</v>
      </c>
      <c r="AP627">
        <v>0</v>
      </c>
      <c r="AQ627">
        <v>0</v>
      </c>
      <c r="AR627">
        <v>0</v>
      </c>
    </row>
    <row r="628" spans="1:44" x14ac:dyDescent="0.2">
      <c r="A628">
        <f>ROW(Source!A285)</f>
        <v>285</v>
      </c>
      <c r="B628">
        <v>76149017</v>
      </c>
      <c r="C628">
        <v>76149006</v>
      </c>
      <c r="D628">
        <v>121548</v>
      </c>
      <c r="E628">
        <v>1</v>
      </c>
      <c r="F628">
        <v>1</v>
      </c>
      <c r="G628">
        <v>1</v>
      </c>
      <c r="H628">
        <v>1</v>
      </c>
      <c r="I628" t="s">
        <v>30</v>
      </c>
      <c r="J628" t="s">
        <v>3</v>
      </c>
      <c r="K628" t="s">
        <v>628</v>
      </c>
      <c r="L628">
        <v>608254</v>
      </c>
      <c r="N628">
        <v>1013</v>
      </c>
      <c r="O628" t="s">
        <v>629</v>
      </c>
      <c r="P628" t="s">
        <v>629</v>
      </c>
      <c r="Q628">
        <v>1</v>
      </c>
      <c r="X628">
        <v>0.35</v>
      </c>
      <c r="Y628">
        <v>0</v>
      </c>
      <c r="Z628">
        <v>0</v>
      </c>
      <c r="AA628">
        <v>0</v>
      </c>
      <c r="AB628">
        <v>0</v>
      </c>
      <c r="AC628">
        <v>0</v>
      </c>
      <c r="AD628">
        <v>1</v>
      </c>
      <c r="AE628">
        <v>2</v>
      </c>
      <c r="AF628" t="s">
        <v>24</v>
      </c>
      <c r="AG628">
        <v>0.40249999999999997</v>
      </c>
      <c r="AH628">
        <v>2</v>
      </c>
      <c r="AI628">
        <v>76149008</v>
      </c>
      <c r="AJ628">
        <v>620</v>
      </c>
      <c r="AK628">
        <v>0</v>
      </c>
      <c r="AL628">
        <v>0</v>
      </c>
      <c r="AM628">
        <v>0</v>
      </c>
      <c r="AN628">
        <v>0</v>
      </c>
      <c r="AO628">
        <v>0</v>
      </c>
      <c r="AP628">
        <v>0</v>
      </c>
      <c r="AQ628">
        <v>0</v>
      </c>
      <c r="AR628">
        <v>0</v>
      </c>
    </row>
    <row r="629" spans="1:44" x14ac:dyDescent="0.2">
      <c r="A629">
        <f>ROW(Source!A285)</f>
        <v>285</v>
      </c>
      <c r="B629">
        <v>76149018</v>
      </c>
      <c r="C629">
        <v>76149006</v>
      </c>
      <c r="D629">
        <v>48975304</v>
      </c>
      <c r="E629">
        <v>1</v>
      </c>
      <c r="F629">
        <v>1</v>
      </c>
      <c r="G629">
        <v>1</v>
      </c>
      <c r="H629">
        <v>2</v>
      </c>
      <c r="I629" t="s">
        <v>664</v>
      </c>
      <c r="J629" t="s">
        <v>665</v>
      </c>
      <c r="K629" t="s">
        <v>666</v>
      </c>
      <c r="L629">
        <v>1368</v>
      </c>
      <c r="N629">
        <v>1011</v>
      </c>
      <c r="O629" t="s">
        <v>633</v>
      </c>
      <c r="P629" t="s">
        <v>633</v>
      </c>
      <c r="Q629">
        <v>1</v>
      </c>
      <c r="X629">
        <v>0.35</v>
      </c>
      <c r="Y629">
        <v>0</v>
      </c>
      <c r="Z629">
        <v>134.65</v>
      </c>
      <c r="AA629">
        <v>13.5</v>
      </c>
      <c r="AB629">
        <v>0</v>
      </c>
      <c r="AC629">
        <v>0</v>
      </c>
      <c r="AD629">
        <v>1</v>
      </c>
      <c r="AE629">
        <v>0</v>
      </c>
      <c r="AF629" t="s">
        <v>24</v>
      </c>
      <c r="AG629">
        <v>0.40249999999999997</v>
      </c>
      <c r="AH629">
        <v>2</v>
      </c>
      <c r="AI629">
        <v>76149009</v>
      </c>
      <c r="AJ629">
        <v>621</v>
      </c>
      <c r="AK629">
        <v>0</v>
      </c>
      <c r="AL629">
        <v>0</v>
      </c>
      <c r="AM629">
        <v>0</v>
      </c>
      <c r="AN629">
        <v>0</v>
      </c>
      <c r="AO629">
        <v>0</v>
      </c>
      <c r="AP629">
        <v>0</v>
      </c>
      <c r="AQ629">
        <v>0</v>
      </c>
      <c r="AR629">
        <v>0</v>
      </c>
    </row>
    <row r="630" spans="1:44" x14ac:dyDescent="0.2">
      <c r="A630">
        <f>ROW(Source!A285)</f>
        <v>285</v>
      </c>
      <c r="B630">
        <v>76149019</v>
      </c>
      <c r="C630">
        <v>76149006</v>
      </c>
      <c r="D630">
        <v>48975523</v>
      </c>
      <c r="E630">
        <v>1</v>
      </c>
      <c r="F630">
        <v>1</v>
      </c>
      <c r="G630">
        <v>1</v>
      </c>
      <c r="H630">
        <v>2</v>
      </c>
      <c r="I630" t="s">
        <v>854</v>
      </c>
      <c r="J630" t="s">
        <v>855</v>
      </c>
      <c r="K630" t="s">
        <v>856</v>
      </c>
      <c r="L630">
        <v>1368</v>
      </c>
      <c r="N630">
        <v>1011</v>
      </c>
      <c r="O630" t="s">
        <v>633</v>
      </c>
      <c r="P630" t="s">
        <v>633</v>
      </c>
      <c r="Q630">
        <v>1</v>
      </c>
      <c r="X630">
        <v>2.16</v>
      </c>
      <c r="Y630">
        <v>0</v>
      </c>
      <c r="Z630">
        <v>8.1</v>
      </c>
      <c r="AA630">
        <v>0</v>
      </c>
      <c r="AB630">
        <v>0</v>
      </c>
      <c r="AC630">
        <v>0</v>
      </c>
      <c r="AD630">
        <v>1</v>
      </c>
      <c r="AE630">
        <v>0</v>
      </c>
      <c r="AF630" t="s">
        <v>24</v>
      </c>
      <c r="AG630">
        <v>2.484</v>
      </c>
      <c r="AH630">
        <v>2</v>
      </c>
      <c r="AI630">
        <v>76149010</v>
      </c>
      <c r="AJ630">
        <v>622</v>
      </c>
      <c r="AK630">
        <v>0</v>
      </c>
      <c r="AL630">
        <v>0</v>
      </c>
      <c r="AM630">
        <v>0</v>
      </c>
      <c r="AN630">
        <v>0</v>
      </c>
      <c r="AO630">
        <v>0</v>
      </c>
      <c r="AP630">
        <v>0</v>
      </c>
      <c r="AQ630">
        <v>0</v>
      </c>
      <c r="AR630">
        <v>0</v>
      </c>
    </row>
    <row r="631" spans="1:44" x14ac:dyDescent="0.2">
      <c r="A631">
        <f>ROW(Source!A285)</f>
        <v>285</v>
      </c>
      <c r="B631">
        <v>76149020</v>
      </c>
      <c r="C631">
        <v>76149006</v>
      </c>
      <c r="D631">
        <v>48976925</v>
      </c>
      <c r="E631">
        <v>1</v>
      </c>
      <c r="F631">
        <v>1</v>
      </c>
      <c r="G631">
        <v>1</v>
      </c>
      <c r="H631">
        <v>2</v>
      </c>
      <c r="I631" t="s">
        <v>857</v>
      </c>
      <c r="J631" t="s">
        <v>858</v>
      </c>
      <c r="K631" t="s">
        <v>859</v>
      </c>
      <c r="L631">
        <v>1368</v>
      </c>
      <c r="N631">
        <v>1011</v>
      </c>
      <c r="O631" t="s">
        <v>633</v>
      </c>
      <c r="P631" t="s">
        <v>633</v>
      </c>
      <c r="Q631">
        <v>1</v>
      </c>
      <c r="X631">
        <v>7.18</v>
      </c>
      <c r="Y631">
        <v>0</v>
      </c>
      <c r="Z631">
        <v>2.08</v>
      </c>
      <c r="AA631">
        <v>0</v>
      </c>
      <c r="AB631">
        <v>0</v>
      </c>
      <c r="AC631">
        <v>0</v>
      </c>
      <c r="AD631">
        <v>1</v>
      </c>
      <c r="AE631">
        <v>0</v>
      </c>
      <c r="AF631" t="s">
        <v>24</v>
      </c>
      <c r="AG631">
        <v>8.2569999999999997</v>
      </c>
      <c r="AH631">
        <v>2</v>
      </c>
      <c r="AI631">
        <v>76149011</v>
      </c>
      <c r="AJ631">
        <v>623</v>
      </c>
      <c r="AK631">
        <v>0</v>
      </c>
      <c r="AL631">
        <v>0</v>
      </c>
      <c r="AM631">
        <v>0</v>
      </c>
      <c r="AN631">
        <v>0</v>
      </c>
      <c r="AO631">
        <v>0</v>
      </c>
      <c r="AP631">
        <v>0</v>
      </c>
      <c r="AQ631">
        <v>0</v>
      </c>
      <c r="AR631">
        <v>0</v>
      </c>
    </row>
    <row r="632" spans="1:44" x14ac:dyDescent="0.2">
      <c r="A632">
        <f>ROW(Source!A285)</f>
        <v>285</v>
      </c>
      <c r="B632">
        <v>76149021</v>
      </c>
      <c r="C632">
        <v>76149006</v>
      </c>
      <c r="D632">
        <v>48977174</v>
      </c>
      <c r="E632">
        <v>1</v>
      </c>
      <c r="F632">
        <v>1</v>
      </c>
      <c r="G632">
        <v>1</v>
      </c>
      <c r="H632">
        <v>2</v>
      </c>
      <c r="I632" t="s">
        <v>676</v>
      </c>
      <c r="J632" t="s">
        <v>677</v>
      </c>
      <c r="K632" t="s">
        <v>678</v>
      </c>
      <c r="L632">
        <v>1368</v>
      </c>
      <c r="N632">
        <v>1011</v>
      </c>
      <c r="O632" t="s">
        <v>633</v>
      </c>
      <c r="P632" t="s">
        <v>633</v>
      </c>
      <c r="Q632">
        <v>1</v>
      </c>
      <c r="X632">
        <v>0.35</v>
      </c>
      <c r="Y632">
        <v>0</v>
      </c>
      <c r="Z632">
        <v>87.17</v>
      </c>
      <c r="AA632">
        <v>11.6</v>
      </c>
      <c r="AB632">
        <v>0</v>
      </c>
      <c r="AC632">
        <v>0</v>
      </c>
      <c r="AD632">
        <v>1</v>
      </c>
      <c r="AE632">
        <v>0</v>
      </c>
      <c r="AF632" t="s">
        <v>24</v>
      </c>
      <c r="AG632">
        <v>0.40249999999999997</v>
      </c>
      <c r="AH632">
        <v>2</v>
      </c>
      <c r="AI632">
        <v>76149012</v>
      </c>
      <c r="AJ632">
        <v>624</v>
      </c>
      <c r="AK632">
        <v>0</v>
      </c>
      <c r="AL632">
        <v>0</v>
      </c>
      <c r="AM632">
        <v>0</v>
      </c>
      <c r="AN632">
        <v>0</v>
      </c>
      <c r="AO632">
        <v>0</v>
      </c>
      <c r="AP632">
        <v>0</v>
      </c>
      <c r="AQ632">
        <v>0</v>
      </c>
      <c r="AR632">
        <v>0</v>
      </c>
    </row>
    <row r="633" spans="1:44" x14ac:dyDescent="0.2">
      <c r="A633">
        <f>ROW(Source!A285)</f>
        <v>285</v>
      </c>
      <c r="B633">
        <v>76149022</v>
      </c>
      <c r="C633">
        <v>76149006</v>
      </c>
      <c r="D633">
        <v>48907033</v>
      </c>
      <c r="E633">
        <v>1</v>
      </c>
      <c r="F633">
        <v>1</v>
      </c>
      <c r="G633">
        <v>1</v>
      </c>
      <c r="H633">
        <v>3</v>
      </c>
      <c r="I633" t="s">
        <v>860</v>
      </c>
      <c r="J633" t="s">
        <v>861</v>
      </c>
      <c r="K633" t="s">
        <v>862</v>
      </c>
      <c r="L633">
        <v>1346</v>
      </c>
      <c r="N633">
        <v>1009</v>
      </c>
      <c r="O633" t="s">
        <v>414</v>
      </c>
      <c r="P633" t="s">
        <v>414</v>
      </c>
      <c r="Q633">
        <v>1</v>
      </c>
      <c r="X633">
        <v>0.96</v>
      </c>
      <c r="Y633">
        <v>10.58</v>
      </c>
      <c r="Z633">
        <v>0</v>
      </c>
      <c r="AA633">
        <v>0</v>
      </c>
      <c r="AB633">
        <v>0</v>
      </c>
      <c r="AC633">
        <v>0</v>
      </c>
      <c r="AD633">
        <v>1</v>
      </c>
      <c r="AE633">
        <v>0</v>
      </c>
      <c r="AF633" t="s">
        <v>3</v>
      </c>
      <c r="AG633">
        <v>0.96</v>
      </c>
      <c r="AH633">
        <v>2</v>
      </c>
      <c r="AI633">
        <v>76149013</v>
      </c>
      <c r="AJ633">
        <v>625</v>
      </c>
      <c r="AK633">
        <v>0</v>
      </c>
      <c r="AL633">
        <v>0</v>
      </c>
      <c r="AM633">
        <v>0</v>
      </c>
      <c r="AN633">
        <v>0</v>
      </c>
      <c r="AO633">
        <v>0</v>
      </c>
      <c r="AP633">
        <v>0</v>
      </c>
      <c r="AQ633">
        <v>0</v>
      </c>
      <c r="AR633">
        <v>0</v>
      </c>
    </row>
    <row r="634" spans="1:44" x14ac:dyDescent="0.2">
      <c r="A634">
        <f>ROW(Source!A285)</f>
        <v>285</v>
      </c>
      <c r="B634">
        <v>76149023</v>
      </c>
      <c r="C634">
        <v>76149006</v>
      </c>
      <c r="D634">
        <v>48915143</v>
      </c>
      <c r="E634">
        <v>1</v>
      </c>
      <c r="F634">
        <v>1</v>
      </c>
      <c r="G634">
        <v>1</v>
      </c>
      <c r="H634">
        <v>3</v>
      </c>
      <c r="I634" t="s">
        <v>863</v>
      </c>
      <c r="J634" t="s">
        <v>864</v>
      </c>
      <c r="K634" t="s">
        <v>865</v>
      </c>
      <c r="L634">
        <v>1346</v>
      </c>
      <c r="N634">
        <v>1009</v>
      </c>
      <c r="O634" t="s">
        <v>414</v>
      </c>
      <c r="P634" t="s">
        <v>414</v>
      </c>
      <c r="Q634">
        <v>1</v>
      </c>
      <c r="X634">
        <v>0.55000000000000004</v>
      </c>
      <c r="Y634">
        <v>25.8</v>
      </c>
      <c r="Z634">
        <v>0</v>
      </c>
      <c r="AA634">
        <v>0</v>
      </c>
      <c r="AB634">
        <v>0</v>
      </c>
      <c r="AC634">
        <v>0</v>
      </c>
      <c r="AD634">
        <v>1</v>
      </c>
      <c r="AE634">
        <v>0</v>
      </c>
      <c r="AF634" t="s">
        <v>3</v>
      </c>
      <c r="AG634">
        <v>0.55000000000000004</v>
      </c>
      <c r="AH634">
        <v>2</v>
      </c>
      <c r="AI634">
        <v>76149014</v>
      </c>
      <c r="AJ634">
        <v>626</v>
      </c>
      <c r="AK634">
        <v>0</v>
      </c>
      <c r="AL634">
        <v>0</v>
      </c>
      <c r="AM634">
        <v>0</v>
      </c>
      <c r="AN634">
        <v>0</v>
      </c>
      <c r="AO634">
        <v>0</v>
      </c>
      <c r="AP634">
        <v>0</v>
      </c>
      <c r="AQ634">
        <v>0</v>
      </c>
      <c r="AR634">
        <v>0</v>
      </c>
    </row>
    <row r="635" spans="1:44" x14ac:dyDescent="0.2">
      <c r="A635">
        <f>ROW(Source!A285)</f>
        <v>285</v>
      </c>
      <c r="B635">
        <v>76149024</v>
      </c>
      <c r="C635">
        <v>76149006</v>
      </c>
      <c r="D635">
        <v>48974791</v>
      </c>
      <c r="E635">
        <v>1</v>
      </c>
      <c r="F635">
        <v>1</v>
      </c>
      <c r="G635">
        <v>1</v>
      </c>
      <c r="H635">
        <v>3</v>
      </c>
      <c r="I635" t="s">
        <v>658</v>
      </c>
      <c r="J635" t="s">
        <v>659</v>
      </c>
      <c r="K635" t="s">
        <v>660</v>
      </c>
      <c r="L635">
        <v>1374</v>
      </c>
      <c r="N635">
        <v>1013</v>
      </c>
      <c r="O635" t="s">
        <v>661</v>
      </c>
      <c r="P635" t="s">
        <v>661</v>
      </c>
      <c r="Q635">
        <v>1</v>
      </c>
      <c r="X635">
        <v>5.88</v>
      </c>
      <c r="Y635">
        <v>1</v>
      </c>
      <c r="Z635">
        <v>0</v>
      </c>
      <c r="AA635">
        <v>0</v>
      </c>
      <c r="AB635">
        <v>0</v>
      </c>
      <c r="AC635">
        <v>0</v>
      </c>
      <c r="AD635">
        <v>1</v>
      </c>
      <c r="AE635">
        <v>0</v>
      </c>
      <c r="AF635" t="s">
        <v>3</v>
      </c>
      <c r="AG635">
        <v>5.88</v>
      </c>
      <c r="AH635">
        <v>2</v>
      </c>
      <c r="AI635">
        <v>76149015</v>
      </c>
      <c r="AJ635">
        <v>627</v>
      </c>
      <c r="AK635">
        <v>0</v>
      </c>
      <c r="AL635">
        <v>0</v>
      </c>
      <c r="AM635">
        <v>0</v>
      </c>
      <c r="AN635">
        <v>0</v>
      </c>
      <c r="AO635">
        <v>0</v>
      </c>
      <c r="AP635">
        <v>0</v>
      </c>
      <c r="AQ635">
        <v>0</v>
      </c>
      <c r="AR635">
        <v>0</v>
      </c>
    </row>
    <row r="636" spans="1:44" x14ac:dyDescent="0.2">
      <c r="A636">
        <f>ROW(Source!A286)</f>
        <v>286</v>
      </c>
      <c r="B636">
        <v>76149016</v>
      </c>
      <c r="C636">
        <v>76149006</v>
      </c>
      <c r="D636">
        <v>42326316</v>
      </c>
      <c r="E636">
        <v>1</v>
      </c>
      <c r="F636">
        <v>1</v>
      </c>
      <c r="G636">
        <v>1</v>
      </c>
      <c r="H636">
        <v>1</v>
      </c>
      <c r="I636" t="s">
        <v>846</v>
      </c>
      <c r="J636" t="s">
        <v>3</v>
      </c>
      <c r="K636" t="s">
        <v>847</v>
      </c>
      <c r="L636">
        <v>1369</v>
      </c>
      <c r="N636">
        <v>1013</v>
      </c>
      <c r="O636" t="s">
        <v>623</v>
      </c>
      <c r="P636" t="s">
        <v>623</v>
      </c>
      <c r="Q636">
        <v>1</v>
      </c>
      <c r="X636">
        <v>31.28</v>
      </c>
      <c r="Y636">
        <v>0</v>
      </c>
      <c r="Z636">
        <v>0</v>
      </c>
      <c r="AA636">
        <v>0</v>
      </c>
      <c r="AB636">
        <v>9.4</v>
      </c>
      <c r="AC636">
        <v>0</v>
      </c>
      <c r="AD636">
        <v>1</v>
      </c>
      <c r="AE636">
        <v>1</v>
      </c>
      <c r="AF636" t="s">
        <v>24</v>
      </c>
      <c r="AG636">
        <v>35.972000000000001</v>
      </c>
      <c r="AH636">
        <v>2</v>
      </c>
      <c r="AI636">
        <v>76149007</v>
      </c>
      <c r="AJ636">
        <v>628</v>
      </c>
      <c r="AK636">
        <v>0</v>
      </c>
      <c r="AL636">
        <v>0</v>
      </c>
      <c r="AM636">
        <v>0</v>
      </c>
      <c r="AN636">
        <v>0</v>
      </c>
      <c r="AO636">
        <v>0</v>
      </c>
      <c r="AP636">
        <v>0</v>
      </c>
      <c r="AQ636">
        <v>0</v>
      </c>
      <c r="AR636">
        <v>0</v>
      </c>
    </row>
    <row r="637" spans="1:44" x14ac:dyDescent="0.2">
      <c r="A637">
        <f>ROW(Source!A286)</f>
        <v>286</v>
      </c>
      <c r="B637">
        <v>76149017</v>
      </c>
      <c r="C637">
        <v>76149006</v>
      </c>
      <c r="D637">
        <v>121548</v>
      </c>
      <c r="E637">
        <v>1</v>
      </c>
      <c r="F637">
        <v>1</v>
      </c>
      <c r="G637">
        <v>1</v>
      </c>
      <c r="H637">
        <v>1</v>
      </c>
      <c r="I637" t="s">
        <v>30</v>
      </c>
      <c r="J637" t="s">
        <v>3</v>
      </c>
      <c r="K637" t="s">
        <v>628</v>
      </c>
      <c r="L637">
        <v>608254</v>
      </c>
      <c r="N637">
        <v>1013</v>
      </c>
      <c r="O637" t="s">
        <v>629</v>
      </c>
      <c r="P637" t="s">
        <v>629</v>
      </c>
      <c r="Q637">
        <v>1</v>
      </c>
      <c r="X637">
        <v>0.35</v>
      </c>
      <c r="Y637">
        <v>0</v>
      </c>
      <c r="Z637">
        <v>0</v>
      </c>
      <c r="AA637">
        <v>0</v>
      </c>
      <c r="AB637">
        <v>0</v>
      </c>
      <c r="AC637">
        <v>0</v>
      </c>
      <c r="AD637">
        <v>1</v>
      </c>
      <c r="AE637">
        <v>2</v>
      </c>
      <c r="AF637" t="s">
        <v>24</v>
      </c>
      <c r="AG637">
        <v>0.40249999999999997</v>
      </c>
      <c r="AH637">
        <v>2</v>
      </c>
      <c r="AI637">
        <v>76149008</v>
      </c>
      <c r="AJ637">
        <v>629</v>
      </c>
      <c r="AK637">
        <v>0</v>
      </c>
      <c r="AL637">
        <v>0</v>
      </c>
      <c r="AM637">
        <v>0</v>
      </c>
      <c r="AN637">
        <v>0</v>
      </c>
      <c r="AO637">
        <v>0</v>
      </c>
      <c r="AP637">
        <v>0</v>
      </c>
      <c r="AQ637">
        <v>0</v>
      </c>
      <c r="AR637">
        <v>0</v>
      </c>
    </row>
    <row r="638" spans="1:44" x14ac:dyDescent="0.2">
      <c r="A638">
        <f>ROW(Source!A286)</f>
        <v>286</v>
      </c>
      <c r="B638">
        <v>76149018</v>
      </c>
      <c r="C638">
        <v>76149006</v>
      </c>
      <c r="D638">
        <v>48975304</v>
      </c>
      <c r="E638">
        <v>1</v>
      </c>
      <c r="F638">
        <v>1</v>
      </c>
      <c r="G638">
        <v>1</v>
      </c>
      <c r="H638">
        <v>2</v>
      </c>
      <c r="I638" t="s">
        <v>664</v>
      </c>
      <c r="J638" t="s">
        <v>665</v>
      </c>
      <c r="K638" t="s">
        <v>666</v>
      </c>
      <c r="L638">
        <v>1368</v>
      </c>
      <c r="N638">
        <v>1011</v>
      </c>
      <c r="O638" t="s">
        <v>633</v>
      </c>
      <c r="P638" t="s">
        <v>633</v>
      </c>
      <c r="Q638">
        <v>1</v>
      </c>
      <c r="X638">
        <v>0.35</v>
      </c>
      <c r="Y638">
        <v>0</v>
      </c>
      <c r="Z638">
        <v>134.65</v>
      </c>
      <c r="AA638">
        <v>13.5</v>
      </c>
      <c r="AB638">
        <v>0</v>
      </c>
      <c r="AC638">
        <v>0</v>
      </c>
      <c r="AD638">
        <v>1</v>
      </c>
      <c r="AE638">
        <v>0</v>
      </c>
      <c r="AF638" t="s">
        <v>24</v>
      </c>
      <c r="AG638">
        <v>0.40249999999999997</v>
      </c>
      <c r="AH638">
        <v>2</v>
      </c>
      <c r="AI638">
        <v>76149009</v>
      </c>
      <c r="AJ638">
        <v>630</v>
      </c>
      <c r="AK638">
        <v>0</v>
      </c>
      <c r="AL638">
        <v>0</v>
      </c>
      <c r="AM638">
        <v>0</v>
      </c>
      <c r="AN638">
        <v>0</v>
      </c>
      <c r="AO638">
        <v>0</v>
      </c>
      <c r="AP638">
        <v>0</v>
      </c>
      <c r="AQ638">
        <v>0</v>
      </c>
      <c r="AR638">
        <v>0</v>
      </c>
    </row>
    <row r="639" spans="1:44" x14ac:dyDescent="0.2">
      <c r="A639">
        <f>ROW(Source!A286)</f>
        <v>286</v>
      </c>
      <c r="B639">
        <v>76149019</v>
      </c>
      <c r="C639">
        <v>76149006</v>
      </c>
      <c r="D639">
        <v>48975523</v>
      </c>
      <c r="E639">
        <v>1</v>
      </c>
      <c r="F639">
        <v>1</v>
      </c>
      <c r="G639">
        <v>1</v>
      </c>
      <c r="H639">
        <v>2</v>
      </c>
      <c r="I639" t="s">
        <v>854</v>
      </c>
      <c r="J639" t="s">
        <v>855</v>
      </c>
      <c r="K639" t="s">
        <v>856</v>
      </c>
      <c r="L639">
        <v>1368</v>
      </c>
      <c r="N639">
        <v>1011</v>
      </c>
      <c r="O639" t="s">
        <v>633</v>
      </c>
      <c r="P639" t="s">
        <v>633</v>
      </c>
      <c r="Q639">
        <v>1</v>
      </c>
      <c r="X639">
        <v>2.16</v>
      </c>
      <c r="Y639">
        <v>0</v>
      </c>
      <c r="Z639">
        <v>8.1</v>
      </c>
      <c r="AA639">
        <v>0</v>
      </c>
      <c r="AB639">
        <v>0</v>
      </c>
      <c r="AC639">
        <v>0</v>
      </c>
      <c r="AD639">
        <v>1</v>
      </c>
      <c r="AE639">
        <v>0</v>
      </c>
      <c r="AF639" t="s">
        <v>24</v>
      </c>
      <c r="AG639">
        <v>2.484</v>
      </c>
      <c r="AH639">
        <v>2</v>
      </c>
      <c r="AI639">
        <v>76149010</v>
      </c>
      <c r="AJ639">
        <v>631</v>
      </c>
      <c r="AK639">
        <v>0</v>
      </c>
      <c r="AL639">
        <v>0</v>
      </c>
      <c r="AM639">
        <v>0</v>
      </c>
      <c r="AN639">
        <v>0</v>
      </c>
      <c r="AO639">
        <v>0</v>
      </c>
      <c r="AP639">
        <v>0</v>
      </c>
      <c r="AQ639">
        <v>0</v>
      </c>
      <c r="AR639">
        <v>0</v>
      </c>
    </row>
    <row r="640" spans="1:44" x14ac:dyDescent="0.2">
      <c r="A640">
        <f>ROW(Source!A286)</f>
        <v>286</v>
      </c>
      <c r="B640">
        <v>76149020</v>
      </c>
      <c r="C640">
        <v>76149006</v>
      </c>
      <c r="D640">
        <v>48976925</v>
      </c>
      <c r="E640">
        <v>1</v>
      </c>
      <c r="F640">
        <v>1</v>
      </c>
      <c r="G640">
        <v>1</v>
      </c>
      <c r="H640">
        <v>2</v>
      </c>
      <c r="I640" t="s">
        <v>857</v>
      </c>
      <c r="J640" t="s">
        <v>858</v>
      </c>
      <c r="K640" t="s">
        <v>859</v>
      </c>
      <c r="L640">
        <v>1368</v>
      </c>
      <c r="N640">
        <v>1011</v>
      </c>
      <c r="O640" t="s">
        <v>633</v>
      </c>
      <c r="P640" t="s">
        <v>633</v>
      </c>
      <c r="Q640">
        <v>1</v>
      </c>
      <c r="X640">
        <v>7.18</v>
      </c>
      <c r="Y640">
        <v>0</v>
      </c>
      <c r="Z640">
        <v>2.08</v>
      </c>
      <c r="AA640">
        <v>0</v>
      </c>
      <c r="AB640">
        <v>0</v>
      </c>
      <c r="AC640">
        <v>0</v>
      </c>
      <c r="AD640">
        <v>1</v>
      </c>
      <c r="AE640">
        <v>0</v>
      </c>
      <c r="AF640" t="s">
        <v>24</v>
      </c>
      <c r="AG640">
        <v>8.2569999999999997</v>
      </c>
      <c r="AH640">
        <v>2</v>
      </c>
      <c r="AI640">
        <v>76149011</v>
      </c>
      <c r="AJ640">
        <v>632</v>
      </c>
      <c r="AK640">
        <v>0</v>
      </c>
      <c r="AL640">
        <v>0</v>
      </c>
      <c r="AM640">
        <v>0</v>
      </c>
      <c r="AN640">
        <v>0</v>
      </c>
      <c r="AO640">
        <v>0</v>
      </c>
      <c r="AP640">
        <v>0</v>
      </c>
      <c r="AQ640">
        <v>0</v>
      </c>
      <c r="AR640">
        <v>0</v>
      </c>
    </row>
    <row r="641" spans="1:44" x14ac:dyDescent="0.2">
      <c r="A641">
        <f>ROW(Source!A286)</f>
        <v>286</v>
      </c>
      <c r="B641">
        <v>76149021</v>
      </c>
      <c r="C641">
        <v>76149006</v>
      </c>
      <c r="D641">
        <v>48977174</v>
      </c>
      <c r="E641">
        <v>1</v>
      </c>
      <c r="F641">
        <v>1</v>
      </c>
      <c r="G641">
        <v>1</v>
      </c>
      <c r="H641">
        <v>2</v>
      </c>
      <c r="I641" t="s">
        <v>676</v>
      </c>
      <c r="J641" t="s">
        <v>677</v>
      </c>
      <c r="K641" t="s">
        <v>678</v>
      </c>
      <c r="L641">
        <v>1368</v>
      </c>
      <c r="N641">
        <v>1011</v>
      </c>
      <c r="O641" t="s">
        <v>633</v>
      </c>
      <c r="P641" t="s">
        <v>633</v>
      </c>
      <c r="Q641">
        <v>1</v>
      </c>
      <c r="X641">
        <v>0.35</v>
      </c>
      <c r="Y641">
        <v>0</v>
      </c>
      <c r="Z641">
        <v>87.17</v>
      </c>
      <c r="AA641">
        <v>11.6</v>
      </c>
      <c r="AB641">
        <v>0</v>
      </c>
      <c r="AC641">
        <v>0</v>
      </c>
      <c r="AD641">
        <v>1</v>
      </c>
      <c r="AE641">
        <v>0</v>
      </c>
      <c r="AF641" t="s">
        <v>24</v>
      </c>
      <c r="AG641">
        <v>0.40249999999999997</v>
      </c>
      <c r="AH641">
        <v>2</v>
      </c>
      <c r="AI641">
        <v>76149012</v>
      </c>
      <c r="AJ641">
        <v>633</v>
      </c>
      <c r="AK641">
        <v>0</v>
      </c>
      <c r="AL641">
        <v>0</v>
      </c>
      <c r="AM641">
        <v>0</v>
      </c>
      <c r="AN641">
        <v>0</v>
      </c>
      <c r="AO641">
        <v>0</v>
      </c>
      <c r="AP641">
        <v>0</v>
      </c>
      <c r="AQ641">
        <v>0</v>
      </c>
      <c r="AR641">
        <v>0</v>
      </c>
    </row>
    <row r="642" spans="1:44" x14ac:dyDescent="0.2">
      <c r="A642">
        <f>ROW(Source!A286)</f>
        <v>286</v>
      </c>
      <c r="B642">
        <v>76149022</v>
      </c>
      <c r="C642">
        <v>76149006</v>
      </c>
      <c r="D642">
        <v>48907033</v>
      </c>
      <c r="E642">
        <v>1</v>
      </c>
      <c r="F642">
        <v>1</v>
      </c>
      <c r="G642">
        <v>1</v>
      </c>
      <c r="H642">
        <v>3</v>
      </c>
      <c r="I642" t="s">
        <v>860</v>
      </c>
      <c r="J642" t="s">
        <v>861</v>
      </c>
      <c r="K642" t="s">
        <v>862</v>
      </c>
      <c r="L642">
        <v>1346</v>
      </c>
      <c r="N642">
        <v>1009</v>
      </c>
      <c r="O642" t="s">
        <v>414</v>
      </c>
      <c r="P642" t="s">
        <v>414</v>
      </c>
      <c r="Q642">
        <v>1</v>
      </c>
      <c r="X642">
        <v>0.96</v>
      </c>
      <c r="Y642">
        <v>10.58</v>
      </c>
      <c r="Z642">
        <v>0</v>
      </c>
      <c r="AA642">
        <v>0</v>
      </c>
      <c r="AB642">
        <v>0</v>
      </c>
      <c r="AC642">
        <v>0</v>
      </c>
      <c r="AD642">
        <v>1</v>
      </c>
      <c r="AE642">
        <v>0</v>
      </c>
      <c r="AF642" t="s">
        <v>3</v>
      </c>
      <c r="AG642">
        <v>0.96</v>
      </c>
      <c r="AH642">
        <v>2</v>
      </c>
      <c r="AI642">
        <v>76149013</v>
      </c>
      <c r="AJ642">
        <v>634</v>
      </c>
      <c r="AK642">
        <v>0</v>
      </c>
      <c r="AL642">
        <v>0</v>
      </c>
      <c r="AM642">
        <v>0</v>
      </c>
      <c r="AN642">
        <v>0</v>
      </c>
      <c r="AO642">
        <v>0</v>
      </c>
      <c r="AP642">
        <v>0</v>
      </c>
      <c r="AQ642">
        <v>0</v>
      </c>
      <c r="AR642">
        <v>0</v>
      </c>
    </row>
    <row r="643" spans="1:44" x14ac:dyDescent="0.2">
      <c r="A643">
        <f>ROW(Source!A286)</f>
        <v>286</v>
      </c>
      <c r="B643">
        <v>76149023</v>
      </c>
      <c r="C643">
        <v>76149006</v>
      </c>
      <c r="D643">
        <v>48915143</v>
      </c>
      <c r="E643">
        <v>1</v>
      </c>
      <c r="F643">
        <v>1</v>
      </c>
      <c r="G643">
        <v>1</v>
      </c>
      <c r="H643">
        <v>3</v>
      </c>
      <c r="I643" t="s">
        <v>863</v>
      </c>
      <c r="J643" t="s">
        <v>864</v>
      </c>
      <c r="K643" t="s">
        <v>865</v>
      </c>
      <c r="L643">
        <v>1346</v>
      </c>
      <c r="N643">
        <v>1009</v>
      </c>
      <c r="O643" t="s">
        <v>414</v>
      </c>
      <c r="P643" t="s">
        <v>414</v>
      </c>
      <c r="Q643">
        <v>1</v>
      </c>
      <c r="X643">
        <v>0.55000000000000004</v>
      </c>
      <c r="Y643">
        <v>25.8</v>
      </c>
      <c r="Z643">
        <v>0</v>
      </c>
      <c r="AA643">
        <v>0</v>
      </c>
      <c r="AB643">
        <v>0</v>
      </c>
      <c r="AC643">
        <v>0</v>
      </c>
      <c r="AD643">
        <v>1</v>
      </c>
      <c r="AE643">
        <v>0</v>
      </c>
      <c r="AF643" t="s">
        <v>3</v>
      </c>
      <c r="AG643">
        <v>0.55000000000000004</v>
      </c>
      <c r="AH643">
        <v>2</v>
      </c>
      <c r="AI643">
        <v>76149014</v>
      </c>
      <c r="AJ643">
        <v>635</v>
      </c>
      <c r="AK643">
        <v>0</v>
      </c>
      <c r="AL643">
        <v>0</v>
      </c>
      <c r="AM643">
        <v>0</v>
      </c>
      <c r="AN643">
        <v>0</v>
      </c>
      <c r="AO643">
        <v>0</v>
      </c>
      <c r="AP643">
        <v>0</v>
      </c>
      <c r="AQ643">
        <v>0</v>
      </c>
      <c r="AR643">
        <v>0</v>
      </c>
    </row>
    <row r="644" spans="1:44" x14ac:dyDescent="0.2">
      <c r="A644">
        <f>ROW(Source!A286)</f>
        <v>286</v>
      </c>
      <c r="B644">
        <v>76149024</v>
      </c>
      <c r="C644">
        <v>76149006</v>
      </c>
      <c r="D644">
        <v>48974791</v>
      </c>
      <c r="E644">
        <v>1</v>
      </c>
      <c r="F644">
        <v>1</v>
      </c>
      <c r="G644">
        <v>1</v>
      </c>
      <c r="H644">
        <v>3</v>
      </c>
      <c r="I644" t="s">
        <v>658</v>
      </c>
      <c r="J644" t="s">
        <v>659</v>
      </c>
      <c r="K644" t="s">
        <v>660</v>
      </c>
      <c r="L644">
        <v>1374</v>
      </c>
      <c r="N644">
        <v>1013</v>
      </c>
      <c r="O644" t="s">
        <v>661</v>
      </c>
      <c r="P644" t="s">
        <v>661</v>
      </c>
      <c r="Q644">
        <v>1</v>
      </c>
      <c r="X644">
        <v>5.88</v>
      </c>
      <c r="Y644">
        <v>1</v>
      </c>
      <c r="Z644">
        <v>0</v>
      </c>
      <c r="AA644">
        <v>0</v>
      </c>
      <c r="AB644">
        <v>0</v>
      </c>
      <c r="AC644">
        <v>0</v>
      </c>
      <c r="AD644">
        <v>1</v>
      </c>
      <c r="AE644">
        <v>0</v>
      </c>
      <c r="AF644" t="s">
        <v>3</v>
      </c>
      <c r="AG644">
        <v>5.88</v>
      </c>
      <c r="AH644">
        <v>2</v>
      </c>
      <c r="AI644">
        <v>76149015</v>
      </c>
      <c r="AJ644">
        <v>636</v>
      </c>
      <c r="AK644">
        <v>0</v>
      </c>
      <c r="AL644">
        <v>0</v>
      </c>
      <c r="AM644">
        <v>0</v>
      </c>
      <c r="AN644">
        <v>0</v>
      </c>
      <c r="AO644">
        <v>0</v>
      </c>
      <c r="AP644">
        <v>0</v>
      </c>
      <c r="AQ644">
        <v>0</v>
      </c>
      <c r="AR644">
        <v>0</v>
      </c>
    </row>
    <row r="645" spans="1:44" x14ac:dyDescent="0.2">
      <c r="A645">
        <f>ROW(Source!A289)</f>
        <v>289</v>
      </c>
      <c r="B645">
        <v>76149037</v>
      </c>
      <c r="C645">
        <v>76149026</v>
      </c>
      <c r="D645">
        <v>42326370</v>
      </c>
      <c r="E645">
        <v>1</v>
      </c>
      <c r="F645">
        <v>1</v>
      </c>
      <c r="G645">
        <v>1</v>
      </c>
      <c r="H645">
        <v>1</v>
      </c>
      <c r="I645" t="s">
        <v>662</v>
      </c>
      <c r="J645" t="s">
        <v>3</v>
      </c>
      <c r="K645" t="s">
        <v>663</v>
      </c>
      <c r="L645">
        <v>1369</v>
      </c>
      <c r="N645">
        <v>1013</v>
      </c>
      <c r="O645" t="s">
        <v>623</v>
      </c>
      <c r="P645" t="s">
        <v>623</v>
      </c>
      <c r="Q645">
        <v>1</v>
      </c>
      <c r="X645">
        <v>9.92</v>
      </c>
      <c r="Y645">
        <v>0</v>
      </c>
      <c r="Z645">
        <v>0</v>
      </c>
      <c r="AA645">
        <v>0</v>
      </c>
      <c r="AB645">
        <v>9.6199999999999992</v>
      </c>
      <c r="AC645">
        <v>0</v>
      </c>
      <c r="AD645">
        <v>1</v>
      </c>
      <c r="AE645">
        <v>1</v>
      </c>
      <c r="AF645" t="s">
        <v>24</v>
      </c>
      <c r="AG645">
        <v>11.407999999999999</v>
      </c>
      <c r="AH645">
        <v>2</v>
      </c>
      <c r="AI645">
        <v>76149027</v>
      </c>
      <c r="AJ645">
        <v>637</v>
      </c>
      <c r="AK645">
        <v>0</v>
      </c>
      <c r="AL645">
        <v>0</v>
      </c>
      <c r="AM645">
        <v>0</v>
      </c>
      <c r="AN645">
        <v>0</v>
      </c>
      <c r="AO645">
        <v>0</v>
      </c>
      <c r="AP645">
        <v>0</v>
      </c>
      <c r="AQ645">
        <v>0</v>
      </c>
      <c r="AR645">
        <v>0</v>
      </c>
    </row>
    <row r="646" spans="1:44" x14ac:dyDescent="0.2">
      <c r="A646">
        <f>ROW(Source!A289)</f>
        <v>289</v>
      </c>
      <c r="B646">
        <v>76149038</v>
      </c>
      <c r="C646">
        <v>76149026</v>
      </c>
      <c r="D646">
        <v>121548</v>
      </c>
      <c r="E646">
        <v>1</v>
      </c>
      <c r="F646">
        <v>1</v>
      </c>
      <c r="G646">
        <v>1</v>
      </c>
      <c r="H646">
        <v>1</v>
      </c>
      <c r="I646" t="s">
        <v>30</v>
      </c>
      <c r="J646" t="s">
        <v>3</v>
      </c>
      <c r="K646" t="s">
        <v>628</v>
      </c>
      <c r="L646">
        <v>608254</v>
      </c>
      <c r="N646">
        <v>1013</v>
      </c>
      <c r="O646" t="s">
        <v>629</v>
      </c>
      <c r="P646" t="s">
        <v>629</v>
      </c>
      <c r="Q646">
        <v>1</v>
      </c>
      <c r="X646">
        <v>0.2</v>
      </c>
      <c r="Y646">
        <v>0</v>
      </c>
      <c r="Z646">
        <v>0</v>
      </c>
      <c r="AA646">
        <v>0</v>
      </c>
      <c r="AB646">
        <v>0</v>
      </c>
      <c r="AC646">
        <v>0</v>
      </c>
      <c r="AD646">
        <v>1</v>
      </c>
      <c r="AE646">
        <v>2</v>
      </c>
      <c r="AF646" t="s">
        <v>24</v>
      </c>
      <c r="AG646">
        <v>0.22999999999999998</v>
      </c>
      <c r="AH646">
        <v>2</v>
      </c>
      <c r="AI646">
        <v>76149028</v>
      </c>
      <c r="AJ646">
        <v>638</v>
      </c>
      <c r="AK646">
        <v>0</v>
      </c>
      <c r="AL646">
        <v>0</v>
      </c>
      <c r="AM646">
        <v>0</v>
      </c>
      <c r="AN646">
        <v>0</v>
      </c>
      <c r="AO646">
        <v>0</v>
      </c>
      <c r="AP646">
        <v>0</v>
      </c>
      <c r="AQ646">
        <v>0</v>
      </c>
      <c r="AR646">
        <v>0</v>
      </c>
    </row>
    <row r="647" spans="1:44" x14ac:dyDescent="0.2">
      <c r="A647">
        <f>ROW(Source!A289)</f>
        <v>289</v>
      </c>
      <c r="B647">
        <v>76149039</v>
      </c>
      <c r="C647">
        <v>76149026</v>
      </c>
      <c r="D647">
        <v>48975304</v>
      </c>
      <c r="E647">
        <v>1</v>
      </c>
      <c r="F647">
        <v>1</v>
      </c>
      <c r="G647">
        <v>1</v>
      </c>
      <c r="H647">
        <v>2</v>
      </c>
      <c r="I647" t="s">
        <v>664</v>
      </c>
      <c r="J647" t="s">
        <v>665</v>
      </c>
      <c r="K647" t="s">
        <v>666</v>
      </c>
      <c r="L647">
        <v>1368</v>
      </c>
      <c r="N647">
        <v>1011</v>
      </c>
      <c r="O647" t="s">
        <v>633</v>
      </c>
      <c r="P647" t="s">
        <v>633</v>
      </c>
      <c r="Q647">
        <v>1</v>
      </c>
      <c r="X647">
        <v>0.2</v>
      </c>
      <c r="Y647">
        <v>0</v>
      </c>
      <c r="Z647">
        <v>134.65</v>
      </c>
      <c r="AA647">
        <v>13.5</v>
      </c>
      <c r="AB647">
        <v>0</v>
      </c>
      <c r="AC647">
        <v>0</v>
      </c>
      <c r="AD647">
        <v>1</v>
      </c>
      <c r="AE647">
        <v>0</v>
      </c>
      <c r="AF647" t="s">
        <v>24</v>
      </c>
      <c r="AG647">
        <v>0.22999999999999998</v>
      </c>
      <c r="AH647">
        <v>2</v>
      </c>
      <c r="AI647">
        <v>76149029</v>
      </c>
      <c r="AJ647">
        <v>639</v>
      </c>
      <c r="AK647">
        <v>0</v>
      </c>
      <c r="AL647">
        <v>0</v>
      </c>
      <c r="AM647">
        <v>0</v>
      </c>
      <c r="AN647">
        <v>0</v>
      </c>
      <c r="AO647">
        <v>0</v>
      </c>
      <c r="AP647">
        <v>0</v>
      </c>
      <c r="AQ647">
        <v>0</v>
      </c>
      <c r="AR647">
        <v>0</v>
      </c>
    </row>
    <row r="648" spans="1:44" x14ac:dyDescent="0.2">
      <c r="A648">
        <f>ROW(Source!A289)</f>
        <v>289</v>
      </c>
      <c r="B648">
        <v>76149040</v>
      </c>
      <c r="C648">
        <v>76149026</v>
      </c>
      <c r="D648">
        <v>48975402</v>
      </c>
      <c r="E648">
        <v>1</v>
      </c>
      <c r="F648">
        <v>1</v>
      </c>
      <c r="G648">
        <v>1</v>
      </c>
      <c r="H648">
        <v>2</v>
      </c>
      <c r="I648" t="s">
        <v>667</v>
      </c>
      <c r="J648" t="s">
        <v>668</v>
      </c>
      <c r="K648" t="s">
        <v>669</v>
      </c>
      <c r="L648">
        <v>1368</v>
      </c>
      <c r="N648">
        <v>1011</v>
      </c>
      <c r="O648" t="s">
        <v>633</v>
      </c>
      <c r="P648" t="s">
        <v>633</v>
      </c>
      <c r="Q648">
        <v>1</v>
      </c>
      <c r="X648">
        <v>2.4</v>
      </c>
      <c r="Y648">
        <v>0</v>
      </c>
      <c r="Z648">
        <v>0.9</v>
      </c>
      <c r="AA648">
        <v>0</v>
      </c>
      <c r="AB648">
        <v>0</v>
      </c>
      <c r="AC648">
        <v>0</v>
      </c>
      <c r="AD648">
        <v>1</v>
      </c>
      <c r="AE648">
        <v>0</v>
      </c>
      <c r="AF648" t="s">
        <v>24</v>
      </c>
      <c r="AG648">
        <v>2.76</v>
      </c>
      <c r="AH648">
        <v>2</v>
      </c>
      <c r="AI648">
        <v>76149030</v>
      </c>
      <c r="AJ648">
        <v>640</v>
      </c>
      <c r="AK648">
        <v>0</v>
      </c>
      <c r="AL648">
        <v>0</v>
      </c>
      <c r="AM648">
        <v>0</v>
      </c>
      <c r="AN648">
        <v>0</v>
      </c>
      <c r="AO648">
        <v>0</v>
      </c>
      <c r="AP648">
        <v>0</v>
      </c>
      <c r="AQ648">
        <v>0</v>
      </c>
      <c r="AR648">
        <v>0</v>
      </c>
    </row>
    <row r="649" spans="1:44" x14ac:dyDescent="0.2">
      <c r="A649">
        <f>ROW(Source!A289)</f>
        <v>289</v>
      </c>
      <c r="B649">
        <v>76149041</v>
      </c>
      <c r="C649">
        <v>76149026</v>
      </c>
      <c r="D649">
        <v>48975416</v>
      </c>
      <c r="E649">
        <v>1</v>
      </c>
      <c r="F649">
        <v>1</v>
      </c>
      <c r="G649">
        <v>1</v>
      </c>
      <c r="H649">
        <v>2</v>
      </c>
      <c r="I649" t="s">
        <v>781</v>
      </c>
      <c r="J649" t="s">
        <v>782</v>
      </c>
      <c r="K649" t="s">
        <v>783</v>
      </c>
      <c r="L649">
        <v>1368</v>
      </c>
      <c r="N649">
        <v>1011</v>
      </c>
      <c r="O649" t="s">
        <v>633</v>
      </c>
      <c r="P649" t="s">
        <v>633</v>
      </c>
      <c r="Q649">
        <v>1</v>
      </c>
      <c r="X649">
        <v>2.4</v>
      </c>
      <c r="Y649">
        <v>0</v>
      </c>
      <c r="Z649">
        <v>3.28</v>
      </c>
      <c r="AA649">
        <v>0</v>
      </c>
      <c r="AB649">
        <v>0</v>
      </c>
      <c r="AC649">
        <v>0</v>
      </c>
      <c r="AD649">
        <v>1</v>
      </c>
      <c r="AE649">
        <v>0</v>
      </c>
      <c r="AF649" t="s">
        <v>24</v>
      </c>
      <c r="AG649">
        <v>2.76</v>
      </c>
      <c r="AH649">
        <v>2</v>
      </c>
      <c r="AI649">
        <v>76149031</v>
      </c>
      <c r="AJ649">
        <v>641</v>
      </c>
      <c r="AK649">
        <v>0</v>
      </c>
      <c r="AL649">
        <v>0</v>
      </c>
      <c r="AM649">
        <v>0</v>
      </c>
      <c r="AN649">
        <v>0</v>
      </c>
      <c r="AO649">
        <v>0</v>
      </c>
      <c r="AP649">
        <v>0</v>
      </c>
      <c r="AQ649">
        <v>0</v>
      </c>
      <c r="AR649">
        <v>0</v>
      </c>
    </row>
    <row r="650" spans="1:44" x14ac:dyDescent="0.2">
      <c r="A650">
        <f>ROW(Source!A289)</f>
        <v>289</v>
      </c>
      <c r="B650">
        <v>76149042</v>
      </c>
      <c r="C650">
        <v>76149026</v>
      </c>
      <c r="D650">
        <v>48977174</v>
      </c>
      <c r="E650">
        <v>1</v>
      </c>
      <c r="F650">
        <v>1</v>
      </c>
      <c r="G650">
        <v>1</v>
      </c>
      <c r="H650">
        <v>2</v>
      </c>
      <c r="I650" t="s">
        <v>676</v>
      </c>
      <c r="J650" t="s">
        <v>677</v>
      </c>
      <c r="K650" t="s">
        <v>678</v>
      </c>
      <c r="L650">
        <v>1368</v>
      </c>
      <c r="N650">
        <v>1011</v>
      </c>
      <c r="O650" t="s">
        <v>633</v>
      </c>
      <c r="P650" t="s">
        <v>633</v>
      </c>
      <c r="Q650">
        <v>1</v>
      </c>
      <c r="X650">
        <v>0.2</v>
      </c>
      <c r="Y650">
        <v>0</v>
      </c>
      <c r="Z650">
        <v>87.17</v>
      </c>
      <c r="AA650">
        <v>11.6</v>
      </c>
      <c r="AB650">
        <v>0</v>
      </c>
      <c r="AC650">
        <v>0</v>
      </c>
      <c r="AD650">
        <v>1</v>
      </c>
      <c r="AE650">
        <v>0</v>
      </c>
      <c r="AF650" t="s">
        <v>24</v>
      </c>
      <c r="AG650">
        <v>0.22999999999999998</v>
      </c>
      <c r="AH650">
        <v>2</v>
      </c>
      <c r="AI650">
        <v>76149032</v>
      </c>
      <c r="AJ650">
        <v>642</v>
      </c>
      <c r="AK650">
        <v>0</v>
      </c>
      <c r="AL650">
        <v>0</v>
      </c>
      <c r="AM650">
        <v>0</v>
      </c>
      <c r="AN650">
        <v>0</v>
      </c>
      <c r="AO650">
        <v>0</v>
      </c>
      <c r="AP650">
        <v>0</v>
      </c>
      <c r="AQ650">
        <v>0</v>
      </c>
      <c r="AR650">
        <v>0</v>
      </c>
    </row>
    <row r="651" spans="1:44" x14ac:dyDescent="0.2">
      <c r="A651">
        <f>ROW(Source!A289)</f>
        <v>289</v>
      </c>
      <c r="B651">
        <v>76149043</v>
      </c>
      <c r="C651">
        <v>76149026</v>
      </c>
      <c r="D651">
        <v>48903634</v>
      </c>
      <c r="E651">
        <v>1</v>
      </c>
      <c r="F651">
        <v>1</v>
      </c>
      <c r="G651">
        <v>1</v>
      </c>
      <c r="H651">
        <v>3</v>
      </c>
      <c r="I651" t="s">
        <v>679</v>
      </c>
      <c r="J651" t="s">
        <v>680</v>
      </c>
      <c r="K651" t="s">
        <v>681</v>
      </c>
      <c r="L651">
        <v>1308</v>
      </c>
      <c r="N651">
        <v>1003</v>
      </c>
      <c r="O651" t="s">
        <v>345</v>
      </c>
      <c r="P651" t="s">
        <v>345</v>
      </c>
      <c r="Q651">
        <v>100</v>
      </c>
      <c r="X651">
        <v>9.5999999999999992E-3</v>
      </c>
      <c r="Y651">
        <v>120</v>
      </c>
      <c r="Z651">
        <v>0</v>
      </c>
      <c r="AA651">
        <v>0</v>
      </c>
      <c r="AB651">
        <v>0</v>
      </c>
      <c r="AC651">
        <v>0</v>
      </c>
      <c r="AD651">
        <v>1</v>
      </c>
      <c r="AE651">
        <v>0</v>
      </c>
      <c r="AF651" t="s">
        <v>3</v>
      </c>
      <c r="AG651">
        <v>9.5999999999999992E-3</v>
      </c>
      <c r="AH651">
        <v>2</v>
      </c>
      <c r="AI651">
        <v>76149033</v>
      </c>
      <c r="AJ651">
        <v>643</v>
      </c>
      <c r="AK651">
        <v>0</v>
      </c>
      <c r="AL651">
        <v>0</v>
      </c>
      <c r="AM651">
        <v>0</v>
      </c>
      <c r="AN651">
        <v>0</v>
      </c>
      <c r="AO651">
        <v>0</v>
      </c>
      <c r="AP651">
        <v>0</v>
      </c>
      <c r="AQ651">
        <v>0</v>
      </c>
      <c r="AR651">
        <v>0</v>
      </c>
    </row>
    <row r="652" spans="1:44" x14ac:dyDescent="0.2">
      <c r="A652">
        <f>ROW(Source!A289)</f>
        <v>289</v>
      </c>
      <c r="B652">
        <v>76149044</v>
      </c>
      <c r="C652">
        <v>76149026</v>
      </c>
      <c r="D652">
        <v>48915251</v>
      </c>
      <c r="E652">
        <v>1</v>
      </c>
      <c r="F652">
        <v>1</v>
      </c>
      <c r="G652">
        <v>1</v>
      </c>
      <c r="H652">
        <v>3</v>
      </c>
      <c r="I652" t="s">
        <v>682</v>
      </c>
      <c r="J652" t="s">
        <v>683</v>
      </c>
      <c r="K652" t="s">
        <v>684</v>
      </c>
      <c r="L652">
        <v>1348</v>
      </c>
      <c r="N652">
        <v>1009</v>
      </c>
      <c r="O652" t="s">
        <v>362</v>
      </c>
      <c r="P652" t="s">
        <v>362</v>
      </c>
      <c r="Q652">
        <v>1000</v>
      </c>
      <c r="X652">
        <v>6.0000000000000002E-5</v>
      </c>
      <c r="Y652">
        <v>7826.9</v>
      </c>
      <c r="Z652">
        <v>0</v>
      </c>
      <c r="AA652">
        <v>0</v>
      </c>
      <c r="AB652">
        <v>0</v>
      </c>
      <c r="AC652">
        <v>0</v>
      </c>
      <c r="AD652">
        <v>1</v>
      </c>
      <c r="AE652">
        <v>0</v>
      </c>
      <c r="AF652" t="s">
        <v>3</v>
      </c>
      <c r="AG652">
        <v>6.0000000000000002E-5</v>
      </c>
      <c r="AH652">
        <v>2</v>
      </c>
      <c r="AI652">
        <v>76149034</v>
      </c>
      <c r="AJ652">
        <v>644</v>
      </c>
      <c r="AK652">
        <v>0</v>
      </c>
      <c r="AL652">
        <v>0</v>
      </c>
      <c r="AM652">
        <v>0</v>
      </c>
      <c r="AN652">
        <v>0</v>
      </c>
      <c r="AO652">
        <v>0</v>
      </c>
      <c r="AP652">
        <v>0</v>
      </c>
      <c r="AQ652">
        <v>0</v>
      </c>
      <c r="AR652">
        <v>0</v>
      </c>
    </row>
    <row r="653" spans="1:44" x14ac:dyDescent="0.2">
      <c r="A653">
        <f>ROW(Source!A289)</f>
        <v>289</v>
      </c>
      <c r="B653">
        <v>76149045</v>
      </c>
      <c r="C653">
        <v>76149026</v>
      </c>
      <c r="D653">
        <v>48958748</v>
      </c>
      <c r="E653">
        <v>1</v>
      </c>
      <c r="F653">
        <v>1</v>
      </c>
      <c r="G653">
        <v>1</v>
      </c>
      <c r="H653">
        <v>3</v>
      </c>
      <c r="I653" t="s">
        <v>685</v>
      </c>
      <c r="J653" t="s">
        <v>686</v>
      </c>
      <c r="K653" t="s">
        <v>687</v>
      </c>
      <c r="L653">
        <v>1346</v>
      </c>
      <c r="N653">
        <v>1009</v>
      </c>
      <c r="O653" t="s">
        <v>414</v>
      </c>
      <c r="P653" t="s">
        <v>414</v>
      </c>
      <c r="Q653">
        <v>1</v>
      </c>
      <c r="X653">
        <v>0.5</v>
      </c>
      <c r="Y653">
        <v>68.05</v>
      </c>
      <c r="Z653">
        <v>0</v>
      </c>
      <c r="AA653">
        <v>0</v>
      </c>
      <c r="AB653">
        <v>0</v>
      </c>
      <c r="AC653">
        <v>0</v>
      </c>
      <c r="AD653">
        <v>1</v>
      </c>
      <c r="AE653">
        <v>0</v>
      </c>
      <c r="AF653" t="s">
        <v>3</v>
      </c>
      <c r="AG653">
        <v>0.5</v>
      </c>
      <c r="AH653">
        <v>2</v>
      </c>
      <c r="AI653">
        <v>76149035</v>
      </c>
      <c r="AJ653">
        <v>645</v>
      </c>
      <c r="AK653">
        <v>0</v>
      </c>
      <c r="AL653">
        <v>0</v>
      </c>
      <c r="AM653">
        <v>0</v>
      </c>
      <c r="AN653">
        <v>0</v>
      </c>
      <c r="AO653">
        <v>0</v>
      </c>
      <c r="AP653">
        <v>0</v>
      </c>
      <c r="AQ653">
        <v>0</v>
      </c>
      <c r="AR653">
        <v>0</v>
      </c>
    </row>
    <row r="654" spans="1:44" x14ac:dyDescent="0.2">
      <c r="A654">
        <f>ROW(Source!A289)</f>
        <v>289</v>
      </c>
      <c r="B654">
        <v>76149046</v>
      </c>
      <c r="C654">
        <v>76149026</v>
      </c>
      <c r="D654">
        <v>48974791</v>
      </c>
      <c r="E654">
        <v>1</v>
      </c>
      <c r="F654">
        <v>1</v>
      </c>
      <c r="G654">
        <v>1</v>
      </c>
      <c r="H654">
        <v>3</v>
      </c>
      <c r="I654" t="s">
        <v>658</v>
      </c>
      <c r="J654" t="s">
        <v>659</v>
      </c>
      <c r="K654" t="s">
        <v>660</v>
      </c>
      <c r="L654">
        <v>1374</v>
      </c>
      <c r="N654">
        <v>1013</v>
      </c>
      <c r="O654" t="s">
        <v>661</v>
      </c>
      <c r="P654" t="s">
        <v>661</v>
      </c>
      <c r="Q654">
        <v>1</v>
      </c>
      <c r="X654">
        <v>1.91</v>
      </c>
      <c r="Y654">
        <v>1</v>
      </c>
      <c r="Z654">
        <v>0</v>
      </c>
      <c r="AA654">
        <v>0</v>
      </c>
      <c r="AB654">
        <v>0</v>
      </c>
      <c r="AC654">
        <v>0</v>
      </c>
      <c r="AD654">
        <v>1</v>
      </c>
      <c r="AE654">
        <v>0</v>
      </c>
      <c r="AF654" t="s">
        <v>3</v>
      </c>
      <c r="AG654">
        <v>1.91</v>
      </c>
      <c r="AH654">
        <v>2</v>
      </c>
      <c r="AI654">
        <v>76149036</v>
      </c>
      <c r="AJ654">
        <v>646</v>
      </c>
      <c r="AK654">
        <v>0</v>
      </c>
      <c r="AL654">
        <v>0</v>
      </c>
      <c r="AM654">
        <v>0</v>
      </c>
      <c r="AN654">
        <v>0</v>
      </c>
      <c r="AO654">
        <v>0</v>
      </c>
      <c r="AP654">
        <v>0</v>
      </c>
      <c r="AQ654">
        <v>0</v>
      </c>
      <c r="AR654">
        <v>0</v>
      </c>
    </row>
    <row r="655" spans="1:44" x14ac:dyDescent="0.2">
      <c r="A655">
        <f>ROW(Source!A290)</f>
        <v>290</v>
      </c>
      <c r="B655">
        <v>76149037</v>
      </c>
      <c r="C655">
        <v>76149026</v>
      </c>
      <c r="D655">
        <v>42326370</v>
      </c>
      <c r="E655">
        <v>1</v>
      </c>
      <c r="F655">
        <v>1</v>
      </c>
      <c r="G655">
        <v>1</v>
      </c>
      <c r="H655">
        <v>1</v>
      </c>
      <c r="I655" t="s">
        <v>662</v>
      </c>
      <c r="J655" t="s">
        <v>3</v>
      </c>
      <c r="K655" t="s">
        <v>663</v>
      </c>
      <c r="L655">
        <v>1369</v>
      </c>
      <c r="N655">
        <v>1013</v>
      </c>
      <c r="O655" t="s">
        <v>623</v>
      </c>
      <c r="P655" t="s">
        <v>623</v>
      </c>
      <c r="Q655">
        <v>1</v>
      </c>
      <c r="X655">
        <v>9.92</v>
      </c>
      <c r="Y655">
        <v>0</v>
      </c>
      <c r="Z655">
        <v>0</v>
      </c>
      <c r="AA655">
        <v>0</v>
      </c>
      <c r="AB655">
        <v>9.6199999999999992</v>
      </c>
      <c r="AC655">
        <v>0</v>
      </c>
      <c r="AD655">
        <v>1</v>
      </c>
      <c r="AE655">
        <v>1</v>
      </c>
      <c r="AF655" t="s">
        <v>24</v>
      </c>
      <c r="AG655">
        <v>11.407999999999999</v>
      </c>
      <c r="AH655">
        <v>2</v>
      </c>
      <c r="AI655">
        <v>76149027</v>
      </c>
      <c r="AJ655">
        <v>647</v>
      </c>
      <c r="AK655">
        <v>0</v>
      </c>
      <c r="AL655">
        <v>0</v>
      </c>
      <c r="AM655">
        <v>0</v>
      </c>
      <c r="AN655">
        <v>0</v>
      </c>
      <c r="AO655">
        <v>0</v>
      </c>
      <c r="AP655">
        <v>0</v>
      </c>
      <c r="AQ655">
        <v>0</v>
      </c>
      <c r="AR655">
        <v>0</v>
      </c>
    </row>
    <row r="656" spans="1:44" x14ac:dyDescent="0.2">
      <c r="A656">
        <f>ROW(Source!A290)</f>
        <v>290</v>
      </c>
      <c r="B656">
        <v>76149038</v>
      </c>
      <c r="C656">
        <v>76149026</v>
      </c>
      <c r="D656">
        <v>121548</v>
      </c>
      <c r="E656">
        <v>1</v>
      </c>
      <c r="F656">
        <v>1</v>
      </c>
      <c r="G656">
        <v>1</v>
      </c>
      <c r="H656">
        <v>1</v>
      </c>
      <c r="I656" t="s">
        <v>30</v>
      </c>
      <c r="J656" t="s">
        <v>3</v>
      </c>
      <c r="K656" t="s">
        <v>628</v>
      </c>
      <c r="L656">
        <v>608254</v>
      </c>
      <c r="N656">
        <v>1013</v>
      </c>
      <c r="O656" t="s">
        <v>629</v>
      </c>
      <c r="P656" t="s">
        <v>629</v>
      </c>
      <c r="Q656">
        <v>1</v>
      </c>
      <c r="X656">
        <v>0.2</v>
      </c>
      <c r="Y656">
        <v>0</v>
      </c>
      <c r="Z656">
        <v>0</v>
      </c>
      <c r="AA656">
        <v>0</v>
      </c>
      <c r="AB656">
        <v>0</v>
      </c>
      <c r="AC656">
        <v>0</v>
      </c>
      <c r="AD656">
        <v>1</v>
      </c>
      <c r="AE656">
        <v>2</v>
      </c>
      <c r="AF656" t="s">
        <v>24</v>
      </c>
      <c r="AG656">
        <v>0.22999999999999998</v>
      </c>
      <c r="AH656">
        <v>2</v>
      </c>
      <c r="AI656">
        <v>76149028</v>
      </c>
      <c r="AJ656">
        <v>648</v>
      </c>
      <c r="AK656">
        <v>0</v>
      </c>
      <c r="AL656">
        <v>0</v>
      </c>
      <c r="AM656">
        <v>0</v>
      </c>
      <c r="AN656">
        <v>0</v>
      </c>
      <c r="AO656">
        <v>0</v>
      </c>
      <c r="AP656">
        <v>0</v>
      </c>
      <c r="AQ656">
        <v>0</v>
      </c>
      <c r="AR656">
        <v>0</v>
      </c>
    </row>
    <row r="657" spans="1:44" x14ac:dyDescent="0.2">
      <c r="A657">
        <f>ROW(Source!A290)</f>
        <v>290</v>
      </c>
      <c r="B657">
        <v>76149039</v>
      </c>
      <c r="C657">
        <v>76149026</v>
      </c>
      <c r="D657">
        <v>48975304</v>
      </c>
      <c r="E657">
        <v>1</v>
      </c>
      <c r="F657">
        <v>1</v>
      </c>
      <c r="G657">
        <v>1</v>
      </c>
      <c r="H657">
        <v>2</v>
      </c>
      <c r="I657" t="s">
        <v>664</v>
      </c>
      <c r="J657" t="s">
        <v>665</v>
      </c>
      <c r="K657" t="s">
        <v>666</v>
      </c>
      <c r="L657">
        <v>1368</v>
      </c>
      <c r="N657">
        <v>1011</v>
      </c>
      <c r="O657" t="s">
        <v>633</v>
      </c>
      <c r="P657" t="s">
        <v>633</v>
      </c>
      <c r="Q657">
        <v>1</v>
      </c>
      <c r="X657">
        <v>0.2</v>
      </c>
      <c r="Y657">
        <v>0</v>
      </c>
      <c r="Z657">
        <v>134.65</v>
      </c>
      <c r="AA657">
        <v>13.5</v>
      </c>
      <c r="AB657">
        <v>0</v>
      </c>
      <c r="AC657">
        <v>0</v>
      </c>
      <c r="AD657">
        <v>1</v>
      </c>
      <c r="AE657">
        <v>0</v>
      </c>
      <c r="AF657" t="s">
        <v>24</v>
      </c>
      <c r="AG657">
        <v>0.22999999999999998</v>
      </c>
      <c r="AH657">
        <v>2</v>
      </c>
      <c r="AI657">
        <v>76149029</v>
      </c>
      <c r="AJ657">
        <v>649</v>
      </c>
      <c r="AK657">
        <v>0</v>
      </c>
      <c r="AL657">
        <v>0</v>
      </c>
      <c r="AM657">
        <v>0</v>
      </c>
      <c r="AN657">
        <v>0</v>
      </c>
      <c r="AO657">
        <v>0</v>
      </c>
      <c r="AP657">
        <v>0</v>
      </c>
      <c r="AQ657">
        <v>0</v>
      </c>
      <c r="AR657">
        <v>0</v>
      </c>
    </row>
    <row r="658" spans="1:44" x14ac:dyDescent="0.2">
      <c r="A658">
        <f>ROW(Source!A290)</f>
        <v>290</v>
      </c>
      <c r="B658">
        <v>76149040</v>
      </c>
      <c r="C658">
        <v>76149026</v>
      </c>
      <c r="D658">
        <v>48975402</v>
      </c>
      <c r="E658">
        <v>1</v>
      </c>
      <c r="F658">
        <v>1</v>
      </c>
      <c r="G658">
        <v>1</v>
      </c>
      <c r="H658">
        <v>2</v>
      </c>
      <c r="I658" t="s">
        <v>667</v>
      </c>
      <c r="J658" t="s">
        <v>668</v>
      </c>
      <c r="K658" t="s">
        <v>669</v>
      </c>
      <c r="L658">
        <v>1368</v>
      </c>
      <c r="N658">
        <v>1011</v>
      </c>
      <c r="O658" t="s">
        <v>633</v>
      </c>
      <c r="P658" t="s">
        <v>633</v>
      </c>
      <c r="Q658">
        <v>1</v>
      </c>
      <c r="X658">
        <v>2.4</v>
      </c>
      <c r="Y658">
        <v>0</v>
      </c>
      <c r="Z658">
        <v>0.9</v>
      </c>
      <c r="AA658">
        <v>0</v>
      </c>
      <c r="AB658">
        <v>0</v>
      </c>
      <c r="AC658">
        <v>0</v>
      </c>
      <c r="AD658">
        <v>1</v>
      </c>
      <c r="AE658">
        <v>0</v>
      </c>
      <c r="AF658" t="s">
        <v>24</v>
      </c>
      <c r="AG658">
        <v>2.76</v>
      </c>
      <c r="AH658">
        <v>2</v>
      </c>
      <c r="AI658">
        <v>76149030</v>
      </c>
      <c r="AJ658">
        <v>650</v>
      </c>
      <c r="AK658">
        <v>0</v>
      </c>
      <c r="AL658">
        <v>0</v>
      </c>
      <c r="AM658">
        <v>0</v>
      </c>
      <c r="AN658">
        <v>0</v>
      </c>
      <c r="AO658">
        <v>0</v>
      </c>
      <c r="AP658">
        <v>0</v>
      </c>
      <c r="AQ658">
        <v>0</v>
      </c>
      <c r="AR658">
        <v>0</v>
      </c>
    </row>
    <row r="659" spans="1:44" x14ac:dyDescent="0.2">
      <c r="A659">
        <f>ROW(Source!A290)</f>
        <v>290</v>
      </c>
      <c r="B659">
        <v>76149041</v>
      </c>
      <c r="C659">
        <v>76149026</v>
      </c>
      <c r="D659">
        <v>48975416</v>
      </c>
      <c r="E659">
        <v>1</v>
      </c>
      <c r="F659">
        <v>1</v>
      </c>
      <c r="G659">
        <v>1</v>
      </c>
      <c r="H659">
        <v>2</v>
      </c>
      <c r="I659" t="s">
        <v>781</v>
      </c>
      <c r="J659" t="s">
        <v>782</v>
      </c>
      <c r="K659" t="s">
        <v>783</v>
      </c>
      <c r="L659">
        <v>1368</v>
      </c>
      <c r="N659">
        <v>1011</v>
      </c>
      <c r="O659" t="s">
        <v>633</v>
      </c>
      <c r="P659" t="s">
        <v>633</v>
      </c>
      <c r="Q659">
        <v>1</v>
      </c>
      <c r="X659">
        <v>2.4</v>
      </c>
      <c r="Y659">
        <v>0</v>
      </c>
      <c r="Z659">
        <v>3.28</v>
      </c>
      <c r="AA659">
        <v>0</v>
      </c>
      <c r="AB659">
        <v>0</v>
      </c>
      <c r="AC659">
        <v>0</v>
      </c>
      <c r="AD659">
        <v>1</v>
      </c>
      <c r="AE659">
        <v>0</v>
      </c>
      <c r="AF659" t="s">
        <v>24</v>
      </c>
      <c r="AG659">
        <v>2.76</v>
      </c>
      <c r="AH659">
        <v>2</v>
      </c>
      <c r="AI659">
        <v>76149031</v>
      </c>
      <c r="AJ659">
        <v>651</v>
      </c>
      <c r="AK659">
        <v>0</v>
      </c>
      <c r="AL659">
        <v>0</v>
      </c>
      <c r="AM659">
        <v>0</v>
      </c>
      <c r="AN659">
        <v>0</v>
      </c>
      <c r="AO659">
        <v>0</v>
      </c>
      <c r="AP659">
        <v>0</v>
      </c>
      <c r="AQ659">
        <v>0</v>
      </c>
      <c r="AR659">
        <v>0</v>
      </c>
    </row>
    <row r="660" spans="1:44" x14ac:dyDescent="0.2">
      <c r="A660">
        <f>ROW(Source!A290)</f>
        <v>290</v>
      </c>
      <c r="B660">
        <v>76149042</v>
      </c>
      <c r="C660">
        <v>76149026</v>
      </c>
      <c r="D660">
        <v>48977174</v>
      </c>
      <c r="E660">
        <v>1</v>
      </c>
      <c r="F660">
        <v>1</v>
      </c>
      <c r="G660">
        <v>1</v>
      </c>
      <c r="H660">
        <v>2</v>
      </c>
      <c r="I660" t="s">
        <v>676</v>
      </c>
      <c r="J660" t="s">
        <v>677</v>
      </c>
      <c r="K660" t="s">
        <v>678</v>
      </c>
      <c r="L660">
        <v>1368</v>
      </c>
      <c r="N660">
        <v>1011</v>
      </c>
      <c r="O660" t="s">
        <v>633</v>
      </c>
      <c r="P660" t="s">
        <v>633</v>
      </c>
      <c r="Q660">
        <v>1</v>
      </c>
      <c r="X660">
        <v>0.2</v>
      </c>
      <c r="Y660">
        <v>0</v>
      </c>
      <c r="Z660">
        <v>87.17</v>
      </c>
      <c r="AA660">
        <v>11.6</v>
      </c>
      <c r="AB660">
        <v>0</v>
      </c>
      <c r="AC660">
        <v>0</v>
      </c>
      <c r="AD660">
        <v>1</v>
      </c>
      <c r="AE660">
        <v>0</v>
      </c>
      <c r="AF660" t="s">
        <v>24</v>
      </c>
      <c r="AG660">
        <v>0.22999999999999998</v>
      </c>
      <c r="AH660">
        <v>2</v>
      </c>
      <c r="AI660">
        <v>76149032</v>
      </c>
      <c r="AJ660">
        <v>652</v>
      </c>
      <c r="AK660">
        <v>0</v>
      </c>
      <c r="AL660">
        <v>0</v>
      </c>
      <c r="AM660">
        <v>0</v>
      </c>
      <c r="AN660">
        <v>0</v>
      </c>
      <c r="AO660">
        <v>0</v>
      </c>
      <c r="AP660">
        <v>0</v>
      </c>
      <c r="AQ660">
        <v>0</v>
      </c>
      <c r="AR660">
        <v>0</v>
      </c>
    </row>
    <row r="661" spans="1:44" x14ac:dyDescent="0.2">
      <c r="A661">
        <f>ROW(Source!A290)</f>
        <v>290</v>
      </c>
      <c r="B661">
        <v>76149043</v>
      </c>
      <c r="C661">
        <v>76149026</v>
      </c>
      <c r="D661">
        <v>48903634</v>
      </c>
      <c r="E661">
        <v>1</v>
      </c>
      <c r="F661">
        <v>1</v>
      </c>
      <c r="G661">
        <v>1</v>
      </c>
      <c r="H661">
        <v>3</v>
      </c>
      <c r="I661" t="s">
        <v>679</v>
      </c>
      <c r="J661" t="s">
        <v>680</v>
      </c>
      <c r="K661" t="s">
        <v>681</v>
      </c>
      <c r="L661">
        <v>1308</v>
      </c>
      <c r="N661">
        <v>1003</v>
      </c>
      <c r="O661" t="s">
        <v>345</v>
      </c>
      <c r="P661" t="s">
        <v>345</v>
      </c>
      <c r="Q661">
        <v>100</v>
      </c>
      <c r="X661">
        <v>9.5999999999999992E-3</v>
      </c>
      <c r="Y661">
        <v>120</v>
      </c>
      <c r="Z661">
        <v>0</v>
      </c>
      <c r="AA661">
        <v>0</v>
      </c>
      <c r="AB661">
        <v>0</v>
      </c>
      <c r="AC661">
        <v>0</v>
      </c>
      <c r="AD661">
        <v>1</v>
      </c>
      <c r="AE661">
        <v>0</v>
      </c>
      <c r="AF661" t="s">
        <v>3</v>
      </c>
      <c r="AG661">
        <v>9.5999999999999992E-3</v>
      </c>
      <c r="AH661">
        <v>2</v>
      </c>
      <c r="AI661">
        <v>76149033</v>
      </c>
      <c r="AJ661">
        <v>653</v>
      </c>
      <c r="AK661">
        <v>0</v>
      </c>
      <c r="AL661">
        <v>0</v>
      </c>
      <c r="AM661">
        <v>0</v>
      </c>
      <c r="AN661">
        <v>0</v>
      </c>
      <c r="AO661">
        <v>0</v>
      </c>
      <c r="AP661">
        <v>0</v>
      </c>
      <c r="AQ661">
        <v>0</v>
      </c>
      <c r="AR661">
        <v>0</v>
      </c>
    </row>
    <row r="662" spans="1:44" x14ac:dyDescent="0.2">
      <c r="A662">
        <f>ROW(Source!A290)</f>
        <v>290</v>
      </c>
      <c r="B662">
        <v>76149044</v>
      </c>
      <c r="C662">
        <v>76149026</v>
      </c>
      <c r="D662">
        <v>48915251</v>
      </c>
      <c r="E662">
        <v>1</v>
      </c>
      <c r="F662">
        <v>1</v>
      </c>
      <c r="G662">
        <v>1</v>
      </c>
      <c r="H662">
        <v>3</v>
      </c>
      <c r="I662" t="s">
        <v>682</v>
      </c>
      <c r="J662" t="s">
        <v>683</v>
      </c>
      <c r="K662" t="s">
        <v>684</v>
      </c>
      <c r="L662">
        <v>1348</v>
      </c>
      <c r="N662">
        <v>1009</v>
      </c>
      <c r="O662" t="s">
        <v>362</v>
      </c>
      <c r="P662" t="s">
        <v>362</v>
      </c>
      <c r="Q662">
        <v>1000</v>
      </c>
      <c r="X662">
        <v>6.0000000000000002E-5</v>
      </c>
      <c r="Y662">
        <v>7826.9</v>
      </c>
      <c r="Z662">
        <v>0</v>
      </c>
      <c r="AA662">
        <v>0</v>
      </c>
      <c r="AB662">
        <v>0</v>
      </c>
      <c r="AC662">
        <v>0</v>
      </c>
      <c r="AD662">
        <v>1</v>
      </c>
      <c r="AE662">
        <v>0</v>
      </c>
      <c r="AF662" t="s">
        <v>3</v>
      </c>
      <c r="AG662">
        <v>6.0000000000000002E-5</v>
      </c>
      <c r="AH662">
        <v>2</v>
      </c>
      <c r="AI662">
        <v>76149034</v>
      </c>
      <c r="AJ662">
        <v>654</v>
      </c>
      <c r="AK662">
        <v>0</v>
      </c>
      <c r="AL662">
        <v>0</v>
      </c>
      <c r="AM662">
        <v>0</v>
      </c>
      <c r="AN662">
        <v>0</v>
      </c>
      <c r="AO662">
        <v>0</v>
      </c>
      <c r="AP662">
        <v>0</v>
      </c>
      <c r="AQ662">
        <v>0</v>
      </c>
      <c r="AR662">
        <v>0</v>
      </c>
    </row>
    <row r="663" spans="1:44" x14ac:dyDescent="0.2">
      <c r="A663">
        <f>ROW(Source!A290)</f>
        <v>290</v>
      </c>
      <c r="B663">
        <v>76149045</v>
      </c>
      <c r="C663">
        <v>76149026</v>
      </c>
      <c r="D663">
        <v>48958748</v>
      </c>
      <c r="E663">
        <v>1</v>
      </c>
      <c r="F663">
        <v>1</v>
      </c>
      <c r="G663">
        <v>1</v>
      </c>
      <c r="H663">
        <v>3</v>
      </c>
      <c r="I663" t="s">
        <v>685</v>
      </c>
      <c r="J663" t="s">
        <v>686</v>
      </c>
      <c r="K663" t="s">
        <v>687</v>
      </c>
      <c r="L663">
        <v>1346</v>
      </c>
      <c r="N663">
        <v>1009</v>
      </c>
      <c r="O663" t="s">
        <v>414</v>
      </c>
      <c r="P663" t="s">
        <v>414</v>
      </c>
      <c r="Q663">
        <v>1</v>
      </c>
      <c r="X663">
        <v>0.5</v>
      </c>
      <c r="Y663">
        <v>68.05</v>
      </c>
      <c r="Z663">
        <v>0</v>
      </c>
      <c r="AA663">
        <v>0</v>
      </c>
      <c r="AB663">
        <v>0</v>
      </c>
      <c r="AC663">
        <v>0</v>
      </c>
      <c r="AD663">
        <v>1</v>
      </c>
      <c r="AE663">
        <v>0</v>
      </c>
      <c r="AF663" t="s">
        <v>3</v>
      </c>
      <c r="AG663">
        <v>0.5</v>
      </c>
      <c r="AH663">
        <v>2</v>
      </c>
      <c r="AI663">
        <v>76149035</v>
      </c>
      <c r="AJ663">
        <v>655</v>
      </c>
      <c r="AK663">
        <v>0</v>
      </c>
      <c r="AL663">
        <v>0</v>
      </c>
      <c r="AM663">
        <v>0</v>
      </c>
      <c r="AN663">
        <v>0</v>
      </c>
      <c r="AO663">
        <v>0</v>
      </c>
      <c r="AP663">
        <v>0</v>
      </c>
      <c r="AQ663">
        <v>0</v>
      </c>
      <c r="AR663">
        <v>0</v>
      </c>
    </row>
    <row r="664" spans="1:44" x14ac:dyDescent="0.2">
      <c r="A664">
        <f>ROW(Source!A290)</f>
        <v>290</v>
      </c>
      <c r="B664">
        <v>76149046</v>
      </c>
      <c r="C664">
        <v>76149026</v>
      </c>
      <c r="D664">
        <v>48974791</v>
      </c>
      <c r="E664">
        <v>1</v>
      </c>
      <c r="F664">
        <v>1</v>
      </c>
      <c r="G664">
        <v>1</v>
      </c>
      <c r="H664">
        <v>3</v>
      </c>
      <c r="I664" t="s">
        <v>658</v>
      </c>
      <c r="J664" t="s">
        <v>659</v>
      </c>
      <c r="K664" t="s">
        <v>660</v>
      </c>
      <c r="L664">
        <v>1374</v>
      </c>
      <c r="N664">
        <v>1013</v>
      </c>
      <c r="O664" t="s">
        <v>661</v>
      </c>
      <c r="P664" t="s">
        <v>661</v>
      </c>
      <c r="Q664">
        <v>1</v>
      </c>
      <c r="X664">
        <v>1.91</v>
      </c>
      <c r="Y664">
        <v>1</v>
      </c>
      <c r="Z664">
        <v>0</v>
      </c>
      <c r="AA664">
        <v>0</v>
      </c>
      <c r="AB664">
        <v>0</v>
      </c>
      <c r="AC664">
        <v>0</v>
      </c>
      <c r="AD664">
        <v>1</v>
      </c>
      <c r="AE664">
        <v>0</v>
      </c>
      <c r="AF664" t="s">
        <v>3</v>
      </c>
      <c r="AG664">
        <v>1.91</v>
      </c>
      <c r="AH664">
        <v>2</v>
      </c>
      <c r="AI664">
        <v>76149036</v>
      </c>
      <c r="AJ664">
        <v>656</v>
      </c>
      <c r="AK664">
        <v>0</v>
      </c>
      <c r="AL664">
        <v>0</v>
      </c>
      <c r="AM664">
        <v>0</v>
      </c>
      <c r="AN664">
        <v>0</v>
      </c>
      <c r="AO664">
        <v>0</v>
      </c>
      <c r="AP664">
        <v>0</v>
      </c>
      <c r="AQ664">
        <v>0</v>
      </c>
      <c r="AR664">
        <v>0</v>
      </c>
    </row>
    <row r="665" spans="1:44" x14ac:dyDescent="0.2">
      <c r="A665">
        <f>ROW(Source!A293)</f>
        <v>293</v>
      </c>
      <c r="B665">
        <v>76149053</v>
      </c>
      <c r="C665">
        <v>76149048</v>
      </c>
      <c r="D665">
        <v>42326316</v>
      </c>
      <c r="E665">
        <v>1</v>
      </c>
      <c r="F665">
        <v>1</v>
      </c>
      <c r="G665">
        <v>1</v>
      </c>
      <c r="H665">
        <v>1</v>
      </c>
      <c r="I665" t="s">
        <v>846</v>
      </c>
      <c r="J665" t="s">
        <v>3</v>
      </c>
      <c r="K665" t="s">
        <v>847</v>
      </c>
      <c r="L665">
        <v>1369</v>
      </c>
      <c r="N665">
        <v>1013</v>
      </c>
      <c r="O665" t="s">
        <v>623</v>
      </c>
      <c r="P665" t="s">
        <v>623</v>
      </c>
      <c r="Q665">
        <v>1</v>
      </c>
      <c r="X665">
        <v>0.82</v>
      </c>
      <c r="Y665">
        <v>0</v>
      </c>
      <c r="Z665">
        <v>0</v>
      </c>
      <c r="AA665">
        <v>0</v>
      </c>
      <c r="AB665">
        <v>9.4</v>
      </c>
      <c r="AC665">
        <v>0</v>
      </c>
      <c r="AD665">
        <v>1</v>
      </c>
      <c r="AE665">
        <v>1</v>
      </c>
      <c r="AF665" t="s">
        <v>286</v>
      </c>
      <c r="AG665">
        <v>1.1315999999999997</v>
      </c>
      <c r="AH665">
        <v>2</v>
      </c>
      <c r="AI665">
        <v>76149049</v>
      </c>
      <c r="AJ665">
        <v>657</v>
      </c>
      <c r="AK665">
        <v>0</v>
      </c>
      <c r="AL665">
        <v>0</v>
      </c>
      <c r="AM665">
        <v>0</v>
      </c>
      <c r="AN665">
        <v>0</v>
      </c>
      <c r="AO665">
        <v>0</v>
      </c>
      <c r="AP665">
        <v>0</v>
      </c>
      <c r="AQ665">
        <v>0</v>
      </c>
      <c r="AR665">
        <v>0</v>
      </c>
    </row>
    <row r="666" spans="1:44" x14ac:dyDescent="0.2">
      <c r="A666">
        <f>ROW(Source!A293)</f>
        <v>293</v>
      </c>
      <c r="B666">
        <v>76149054</v>
      </c>
      <c r="C666">
        <v>76149048</v>
      </c>
      <c r="D666">
        <v>48907288</v>
      </c>
      <c r="E666">
        <v>1</v>
      </c>
      <c r="F666">
        <v>1</v>
      </c>
      <c r="G666">
        <v>1</v>
      </c>
      <c r="H666">
        <v>3</v>
      </c>
      <c r="I666" t="s">
        <v>848</v>
      </c>
      <c r="J666" t="s">
        <v>849</v>
      </c>
      <c r="K666" t="s">
        <v>850</v>
      </c>
      <c r="L666">
        <v>1348</v>
      </c>
      <c r="N666">
        <v>1009</v>
      </c>
      <c r="O666" t="s">
        <v>362</v>
      </c>
      <c r="P666" t="s">
        <v>362</v>
      </c>
      <c r="Q666">
        <v>1000</v>
      </c>
      <c r="X666">
        <v>2.0000000000000002E-5</v>
      </c>
      <c r="Y666">
        <v>12430</v>
      </c>
      <c r="Z666">
        <v>0</v>
      </c>
      <c r="AA666">
        <v>0</v>
      </c>
      <c r="AB666">
        <v>0</v>
      </c>
      <c r="AC666">
        <v>0</v>
      </c>
      <c r="AD666">
        <v>1</v>
      </c>
      <c r="AE666">
        <v>0</v>
      </c>
      <c r="AF666" t="s">
        <v>3</v>
      </c>
      <c r="AG666">
        <v>2.0000000000000002E-5</v>
      </c>
      <c r="AH666">
        <v>2</v>
      </c>
      <c r="AI666">
        <v>76149050</v>
      </c>
      <c r="AJ666">
        <v>658</v>
      </c>
      <c r="AK666">
        <v>0</v>
      </c>
      <c r="AL666">
        <v>0</v>
      </c>
      <c r="AM666">
        <v>0</v>
      </c>
      <c r="AN666">
        <v>0</v>
      </c>
      <c r="AO666">
        <v>0</v>
      </c>
      <c r="AP666">
        <v>0</v>
      </c>
      <c r="AQ666">
        <v>0</v>
      </c>
      <c r="AR666">
        <v>0</v>
      </c>
    </row>
    <row r="667" spans="1:44" x14ac:dyDescent="0.2">
      <c r="A667">
        <f>ROW(Source!A293)</f>
        <v>293</v>
      </c>
      <c r="B667">
        <v>76149055</v>
      </c>
      <c r="C667">
        <v>76149048</v>
      </c>
      <c r="D667">
        <v>48967072</v>
      </c>
      <c r="E667">
        <v>1</v>
      </c>
      <c r="F667">
        <v>1</v>
      </c>
      <c r="G667">
        <v>1</v>
      </c>
      <c r="H667">
        <v>3</v>
      </c>
      <c r="I667" t="s">
        <v>851</v>
      </c>
      <c r="J667" t="s">
        <v>852</v>
      </c>
      <c r="K667" t="s">
        <v>853</v>
      </c>
      <c r="L667">
        <v>1354</v>
      </c>
      <c r="N667">
        <v>1010</v>
      </c>
      <c r="O667" t="s">
        <v>149</v>
      </c>
      <c r="P667" t="s">
        <v>149</v>
      </c>
      <c r="Q667">
        <v>1</v>
      </c>
      <c r="X667">
        <v>1</v>
      </c>
      <c r="Y667">
        <v>3.9</v>
      </c>
      <c r="Z667">
        <v>0</v>
      </c>
      <c r="AA667">
        <v>0</v>
      </c>
      <c r="AB667">
        <v>0</v>
      </c>
      <c r="AC667">
        <v>0</v>
      </c>
      <c r="AD667">
        <v>1</v>
      </c>
      <c r="AE667">
        <v>0</v>
      </c>
      <c r="AF667" t="s">
        <v>3</v>
      </c>
      <c r="AG667">
        <v>1</v>
      </c>
      <c r="AH667">
        <v>2</v>
      </c>
      <c r="AI667">
        <v>76149051</v>
      </c>
      <c r="AJ667">
        <v>659</v>
      </c>
      <c r="AK667">
        <v>0</v>
      </c>
      <c r="AL667">
        <v>0</v>
      </c>
      <c r="AM667">
        <v>0</v>
      </c>
      <c r="AN667">
        <v>0</v>
      </c>
      <c r="AO667">
        <v>0</v>
      </c>
      <c r="AP667">
        <v>0</v>
      </c>
      <c r="AQ667">
        <v>0</v>
      </c>
      <c r="AR667">
        <v>0</v>
      </c>
    </row>
    <row r="668" spans="1:44" x14ac:dyDescent="0.2">
      <c r="A668">
        <f>ROW(Source!A293)</f>
        <v>293</v>
      </c>
      <c r="B668">
        <v>76149056</v>
      </c>
      <c r="C668">
        <v>76149048</v>
      </c>
      <c r="D668">
        <v>48974791</v>
      </c>
      <c r="E668">
        <v>1</v>
      </c>
      <c r="F668">
        <v>1</v>
      </c>
      <c r="G668">
        <v>1</v>
      </c>
      <c r="H668">
        <v>3</v>
      </c>
      <c r="I668" t="s">
        <v>658</v>
      </c>
      <c r="J668" t="s">
        <v>659</v>
      </c>
      <c r="K668" t="s">
        <v>660</v>
      </c>
      <c r="L668">
        <v>1374</v>
      </c>
      <c r="N668">
        <v>1013</v>
      </c>
      <c r="O668" t="s">
        <v>661</v>
      </c>
      <c r="P668" t="s">
        <v>661</v>
      </c>
      <c r="Q668">
        <v>1</v>
      </c>
      <c r="X668">
        <v>0.15</v>
      </c>
      <c r="Y668">
        <v>1</v>
      </c>
      <c r="Z668">
        <v>0</v>
      </c>
      <c r="AA668">
        <v>0</v>
      </c>
      <c r="AB668">
        <v>0</v>
      </c>
      <c r="AC668">
        <v>0</v>
      </c>
      <c r="AD668">
        <v>1</v>
      </c>
      <c r="AE668">
        <v>0</v>
      </c>
      <c r="AF668" t="s">
        <v>3</v>
      </c>
      <c r="AG668">
        <v>0.15</v>
      </c>
      <c r="AH668">
        <v>2</v>
      </c>
      <c r="AI668">
        <v>76149052</v>
      </c>
      <c r="AJ668">
        <v>660</v>
      </c>
      <c r="AK668">
        <v>0</v>
      </c>
      <c r="AL668">
        <v>0</v>
      </c>
      <c r="AM668">
        <v>0</v>
      </c>
      <c r="AN668">
        <v>0</v>
      </c>
      <c r="AO668">
        <v>0</v>
      </c>
      <c r="AP668">
        <v>0</v>
      </c>
      <c r="AQ668">
        <v>0</v>
      </c>
      <c r="AR668">
        <v>0</v>
      </c>
    </row>
    <row r="669" spans="1:44" x14ac:dyDescent="0.2">
      <c r="A669">
        <f>ROW(Source!A294)</f>
        <v>294</v>
      </c>
      <c r="B669">
        <v>76149053</v>
      </c>
      <c r="C669">
        <v>76149048</v>
      </c>
      <c r="D669">
        <v>42326316</v>
      </c>
      <c r="E669">
        <v>1</v>
      </c>
      <c r="F669">
        <v>1</v>
      </c>
      <c r="G669">
        <v>1</v>
      </c>
      <c r="H669">
        <v>1</v>
      </c>
      <c r="I669" t="s">
        <v>846</v>
      </c>
      <c r="J669" t="s">
        <v>3</v>
      </c>
      <c r="K669" t="s">
        <v>847</v>
      </c>
      <c r="L669">
        <v>1369</v>
      </c>
      <c r="N669">
        <v>1013</v>
      </c>
      <c r="O669" t="s">
        <v>623</v>
      </c>
      <c r="P669" t="s">
        <v>623</v>
      </c>
      <c r="Q669">
        <v>1</v>
      </c>
      <c r="X669">
        <v>0.82</v>
      </c>
      <c r="Y669">
        <v>0</v>
      </c>
      <c r="Z669">
        <v>0</v>
      </c>
      <c r="AA669">
        <v>0</v>
      </c>
      <c r="AB669">
        <v>9.4</v>
      </c>
      <c r="AC669">
        <v>0</v>
      </c>
      <c r="AD669">
        <v>1</v>
      </c>
      <c r="AE669">
        <v>1</v>
      </c>
      <c r="AF669" t="s">
        <v>286</v>
      </c>
      <c r="AG669">
        <v>1.1315999999999997</v>
      </c>
      <c r="AH669">
        <v>2</v>
      </c>
      <c r="AI669">
        <v>76149049</v>
      </c>
      <c r="AJ669">
        <v>661</v>
      </c>
      <c r="AK669">
        <v>0</v>
      </c>
      <c r="AL669">
        <v>0</v>
      </c>
      <c r="AM669">
        <v>0</v>
      </c>
      <c r="AN669">
        <v>0</v>
      </c>
      <c r="AO669">
        <v>0</v>
      </c>
      <c r="AP669">
        <v>0</v>
      </c>
      <c r="AQ669">
        <v>0</v>
      </c>
      <c r="AR669">
        <v>0</v>
      </c>
    </row>
    <row r="670" spans="1:44" x14ac:dyDescent="0.2">
      <c r="A670">
        <f>ROW(Source!A294)</f>
        <v>294</v>
      </c>
      <c r="B670">
        <v>76149054</v>
      </c>
      <c r="C670">
        <v>76149048</v>
      </c>
      <c r="D670">
        <v>48907288</v>
      </c>
      <c r="E670">
        <v>1</v>
      </c>
      <c r="F670">
        <v>1</v>
      </c>
      <c r="G670">
        <v>1</v>
      </c>
      <c r="H670">
        <v>3</v>
      </c>
      <c r="I670" t="s">
        <v>848</v>
      </c>
      <c r="J670" t="s">
        <v>849</v>
      </c>
      <c r="K670" t="s">
        <v>850</v>
      </c>
      <c r="L670">
        <v>1348</v>
      </c>
      <c r="N670">
        <v>1009</v>
      </c>
      <c r="O670" t="s">
        <v>362</v>
      </c>
      <c r="P670" t="s">
        <v>362</v>
      </c>
      <c r="Q670">
        <v>1000</v>
      </c>
      <c r="X670">
        <v>2.0000000000000002E-5</v>
      </c>
      <c r="Y670">
        <v>12430</v>
      </c>
      <c r="Z670">
        <v>0</v>
      </c>
      <c r="AA670">
        <v>0</v>
      </c>
      <c r="AB670">
        <v>0</v>
      </c>
      <c r="AC670">
        <v>0</v>
      </c>
      <c r="AD670">
        <v>1</v>
      </c>
      <c r="AE670">
        <v>0</v>
      </c>
      <c r="AF670" t="s">
        <v>3</v>
      </c>
      <c r="AG670">
        <v>2.0000000000000002E-5</v>
      </c>
      <c r="AH670">
        <v>2</v>
      </c>
      <c r="AI670">
        <v>76149050</v>
      </c>
      <c r="AJ670">
        <v>662</v>
      </c>
      <c r="AK670">
        <v>0</v>
      </c>
      <c r="AL670">
        <v>0</v>
      </c>
      <c r="AM670">
        <v>0</v>
      </c>
      <c r="AN670">
        <v>0</v>
      </c>
      <c r="AO670">
        <v>0</v>
      </c>
      <c r="AP670">
        <v>0</v>
      </c>
      <c r="AQ670">
        <v>0</v>
      </c>
      <c r="AR670">
        <v>0</v>
      </c>
    </row>
    <row r="671" spans="1:44" x14ac:dyDescent="0.2">
      <c r="A671">
        <f>ROW(Source!A294)</f>
        <v>294</v>
      </c>
      <c r="B671">
        <v>76149055</v>
      </c>
      <c r="C671">
        <v>76149048</v>
      </c>
      <c r="D671">
        <v>48967072</v>
      </c>
      <c r="E671">
        <v>1</v>
      </c>
      <c r="F671">
        <v>1</v>
      </c>
      <c r="G671">
        <v>1</v>
      </c>
      <c r="H671">
        <v>3</v>
      </c>
      <c r="I671" t="s">
        <v>851</v>
      </c>
      <c r="J671" t="s">
        <v>852</v>
      </c>
      <c r="K671" t="s">
        <v>853</v>
      </c>
      <c r="L671">
        <v>1354</v>
      </c>
      <c r="N671">
        <v>1010</v>
      </c>
      <c r="O671" t="s">
        <v>149</v>
      </c>
      <c r="P671" t="s">
        <v>149</v>
      </c>
      <c r="Q671">
        <v>1</v>
      </c>
      <c r="X671">
        <v>1</v>
      </c>
      <c r="Y671">
        <v>3.9</v>
      </c>
      <c r="Z671">
        <v>0</v>
      </c>
      <c r="AA671">
        <v>0</v>
      </c>
      <c r="AB671">
        <v>0</v>
      </c>
      <c r="AC671">
        <v>0</v>
      </c>
      <c r="AD671">
        <v>1</v>
      </c>
      <c r="AE671">
        <v>0</v>
      </c>
      <c r="AF671" t="s">
        <v>3</v>
      </c>
      <c r="AG671">
        <v>1</v>
      </c>
      <c r="AH671">
        <v>2</v>
      </c>
      <c r="AI671">
        <v>76149051</v>
      </c>
      <c r="AJ671">
        <v>663</v>
      </c>
      <c r="AK671">
        <v>0</v>
      </c>
      <c r="AL671">
        <v>0</v>
      </c>
      <c r="AM671">
        <v>0</v>
      </c>
      <c r="AN671">
        <v>0</v>
      </c>
      <c r="AO671">
        <v>0</v>
      </c>
      <c r="AP671">
        <v>0</v>
      </c>
      <c r="AQ671">
        <v>0</v>
      </c>
      <c r="AR671">
        <v>0</v>
      </c>
    </row>
    <row r="672" spans="1:44" x14ac:dyDescent="0.2">
      <c r="A672">
        <f>ROW(Source!A294)</f>
        <v>294</v>
      </c>
      <c r="B672">
        <v>76149056</v>
      </c>
      <c r="C672">
        <v>76149048</v>
      </c>
      <c r="D672">
        <v>48974791</v>
      </c>
      <c r="E672">
        <v>1</v>
      </c>
      <c r="F672">
        <v>1</v>
      </c>
      <c r="G672">
        <v>1</v>
      </c>
      <c r="H672">
        <v>3</v>
      </c>
      <c r="I672" t="s">
        <v>658</v>
      </c>
      <c r="J672" t="s">
        <v>659</v>
      </c>
      <c r="K672" t="s">
        <v>660</v>
      </c>
      <c r="L672">
        <v>1374</v>
      </c>
      <c r="N672">
        <v>1013</v>
      </c>
      <c r="O672" t="s">
        <v>661</v>
      </c>
      <c r="P672" t="s">
        <v>661</v>
      </c>
      <c r="Q672">
        <v>1</v>
      </c>
      <c r="X672">
        <v>0.15</v>
      </c>
      <c r="Y672">
        <v>1</v>
      </c>
      <c r="Z672">
        <v>0</v>
      </c>
      <c r="AA672">
        <v>0</v>
      </c>
      <c r="AB672">
        <v>0</v>
      </c>
      <c r="AC672">
        <v>0</v>
      </c>
      <c r="AD672">
        <v>1</v>
      </c>
      <c r="AE672">
        <v>0</v>
      </c>
      <c r="AF672" t="s">
        <v>3</v>
      </c>
      <c r="AG672">
        <v>0.15</v>
      </c>
      <c r="AH672">
        <v>2</v>
      </c>
      <c r="AI672">
        <v>76149052</v>
      </c>
      <c r="AJ672">
        <v>664</v>
      </c>
      <c r="AK672">
        <v>0</v>
      </c>
      <c r="AL672">
        <v>0</v>
      </c>
      <c r="AM672">
        <v>0</v>
      </c>
      <c r="AN672">
        <v>0</v>
      </c>
      <c r="AO672">
        <v>0</v>
      </c>
      <c r="AP672">
        <v>0</v>
      </c>
      <c r="AQ672">
        <v>0</v>
      </c>
      <c r="AR672">
        <v>0</v>
      </c>
    </row>
    <row r="673" spans="1:44" x14ac:dyDescent="0.2">
      <c r="A673">
        <f>ROW(Source!A295)</f>
        <v>295</v>
      </c>
      <c r="B673">
        <v>76149069</v>
      </c>
      <c r="C673">
        <v>76149057</v>
      </c>
      <c r="D673">
        <v>42331666</v>
      </c>
      <c r="E673">
        <v>1</v>
      </c>
      <c r="F673">
        <v>1</v>
      </c>
      <c r="G673">
        <v>1</v>
      </c>
      <c r="H673">
        <v>1</v>
      </c>
      <c r="I673" t="s">
        <v>647</v>
      </c>
      <c r="J673" t="s">
        <v>3</v>
      </c>
      <c r="K673" t="s">
        <v>648</v>
      </c>
      <c r="L673">
        <v>1369</v>
      </c>
      <c r="N673">
        <v>1013</v>
      </c>
      <c r="O673" t="s">
        <v>623</v>
      </c>
      <c r="P673" t="s">
        <v>623</v>
      </c>
      <c r="Q673">
        <v>1</v>
      </c>
      <c r="X673">
        <v>4.78</v>
      </c>
      <c r="Y673">
        <v>0</v>
      </c>
      <c r="Z673">
        <v>0</v>
      </c>
      <c r="AA673">
        <v>0</v>
      </c>
      <c r="AB673">
        <v>10.06</v>
      </c>
      <c r="AC673">
        <v>0</v>
      </c>
      <c r="AD673">
        <v>1</v>
      </c>
      <c r="AE673">
        <v>1</v>
      </c>
      <c r="AF673" t="s">
        <v>24</v>
      </c>
      <c r="AG673">
        <v>5.4969999999999999</v>
      </c>
      <c r="AH673">
        <v>2</v>
      </c>
      <c r="AI673">
        <v>76149058</v>
      </c>
      <c r="AJ673">
        <v>665</v>
      </c>
      <c r="AK673">
        <v>0</v>
      </c>
      <c r="AL673">
        <v>0</v>
      </c>
      <c r="AM673">
        <v>0</v>
      </c>
      <c r="AN673">
        <v>0</v>
      </c>
      <c r="AO673">
        <v>0</v>
      </c>
      <c r="AP673">
        <v>0</v>
      </c>
      <c r="AQ673">
        <v>0</v>
      </c>
      <c r="AR673">
        <v>0</v>
      </c>
    </row>
    <row r="674" spans="1:44" x14ac:dyDescent="0.2">
      <c r="A674">
        <f>ROW(Source!A295)</f>
        <v>295</v>
      </c>
      <c r="B674">
        <v>76149070</v>
      </c>
      <c r="C674">
        <v>76149057</v>
      </c>
      <c r="D674">
        <v>48900465</v>
      </c>
      <c r="E674">
        <v>1</v>
      </c>
      <c r="F674">
        <v>1</v>
      </c>
      <c r="G674">
        <v>1</v>
      </c>
      <c r="H674">
        <v>3</v>
      </c>
      <c r="I674" t="s">
        <v>775</v>
      </c>
      <c r="J674" t="s">
        <v>776</v>
      </c>
      <c r="K674" t="s">
        <v>777</v>
      </c>
      <c r="L674">
        <v>1348</v>
      </c>
      <c r="N674">
        <v>1009</v>
      </c>
      <c r="O674" t="s">
        <v>362</v>
      </c>
      <c r="P674" t="s">
        <v>362</v>
      </c>
      <c r="Q674">
        <v>1000</v>
      </c>
      <c r="X674">
        <v>1E-4</v>
      </c>
      <c r="Y674">
        <v>4770</v>
      </c>
      <c r="Z674">
        <v>0</v>
      </c>
      <c r="AA674">
        <v>0</v>
      </c>
      <c r="AB674">
        <v>0</v>
      </c>
      <c r="AC674">
        <v>0</v>
      </c>
      <c r="AD674">
        <v>1</v>
      </c>
      <c r="AE674">
        <v>0</v>
      </c>
      <c r="AF674" t="s">
        <v>3</v>
      </c>
      <c r="AG674">
        <v>1E-4</v>
      </c>
      <c r="AH674">
        <v>2</v>
      </c>
      <c r="AI674">
        <v>76149059</v>
      </c>
      <c r="AJ674">
        <v>666</v>
      </c>
      <c r="AK674">
        <v>0</v>
      </c>
      <c r="AL674">
        <v>0</v>
      </c>
      <c r="AM674">
        <v>0</v>
      </c>
      <c r="AN674">
        <v>0</v>
      </c>
      <c r="AO674">
        <v>0</v>
      </c>
      <c r="AP674">
        <v>0</v>
      </c>
      <c r="AQ674">
        <v>0</v>
      </c>
      <c r="AR674">
        <v>0</v>
      </c>
    </row>
    <row r="675" spans="1:44" x14ac:dyDescent="0.2">
      <c r="A675">
        <f>ROW(Source!A295)</f>
        <v>295</v>
      </c>
      <c r="B675">
        <v>76149071</v>
      </c>
      <c r="C675">
        <v>76149057</v>
      </c>
      <c r="D675">
        <v>48903162</v>
      </c>
      <c r="E675">
        <v>1</v>
      </c>
      <c r="F675">
        <v>1</v>
      </c>
      <c r="G675">
        <v>1</v>
      </c>
      <c r="H675">
        <v>3</v>
      </c>
      <c r="I675" t="s">
        <v>831</v>
      </c>
      <c r="J675" t="s">
        <v>832</v>
      </c>
      <c r="K675" t="s">
        <v>833</v>
      </c>
      <c r="L675">
        <v>1348</v>
      </c>
      <c r="N675">
        <v>1009</v>
      </c>
      <c r="O675" t="s">
        <v>362</v>
      </c>
      <c r="P675" t="s">
        <v>362</v>
      </c>
      <c r="Q675">
        <v>1000</v>
      </c>
      <c r="X675">
        <v>3.0000000000000001E-5</v>
      </c>
      <c r="Y675">
        <v>22533</v>
      </c>
      <c r="Z675">
        <v>0</v>
      </c>
      <c r="AA675">
        <v>0</v>
      </c>
      <c r="AB675">
        <v>0</v>
      </c>
      <c r="AC675">
        <v>0</v>
      </c>
      <c r="AD675">
        <v>1</v>
      </c>
      <c r="AE675">
        <v>0</v>
      </c>
      <c r="AF675" t="s">
        <v>3</v>
      </c>
      <c r="AG675">
        <v>3.0000000000000001E-5</v>
      </c>
      <c r="AH675">
        <v>2</v>
      </c>
      <c r="AI675">
        <v>76149060</v>
      </c>
      <c r="AJ675">
        <v>667</v>
      </c>
      <c r="AK675">
        <v>0</v>
      </c>
      <c r="AL675">
        <v>0</v>
      </c>
      <c r="AM675">
        <v>0</v>
      </c>
      <c r="AN675">
        <v>0</v>
      </c>
      <c r="AO675">
        <v>0</v>
      </c>
      <c r="AP675">
        <v>0</v>
      </c>
      <c r="AQ675">
        <v>0</v>
      </c>
      <c r="AR675">
        <v>0</v>
      </c>
    </row>
    <row r="676" spans="1:44" x14ac:dyDescent="0.2">
      <c r="A676">
        <f>ROW(Source!A295)</f>
        <v>295</v>
      </c>
      <c r="B676">
        <v>76149072</v>
      </c>
      <c r="C676">
        <v>76149057</v>
      </c>
      <c r="D676">
        <v>48903311</v>
      </c>
      <c r="E676">
        <v>1</v>
      </c>
      <c r="F676">
        <v>1</v>
      </c>
      <c r="G676">
        <v>1</v>
      </c>
      <c r="H676">
        <v>3</v>
      </c>
      <c r="I676" t="s">
        <v>834</v>
      </c>
      <c r="J676" t="s">
        <v>835</v>
      </c>
      <c r="K676" t="s">
        <v>836</v>
      </c>
      <c r="L676">
        <v>1348</v>
      </c>
      <c r="N676">
        <v>1009</v>
      </c>
      <c r="O676" t="s">
        <v>362</v>
      </c>
      <c r="P676" t="s">
        <v>362</v>
      </c>
      <c r="Q676">
        <v>1000</v>
      </c>
      <c r="X676">
        <v>2.0000000000000002E-5</v>
      </c>
      <c r="Y676">
        <v>6389</v>
      </c>
      <c r="Z676">
        <v>0</v>
      </c>
      <c r="AA676">
        <v>0</v>
      </c>
      <c r="AB676">
        <v>0</v>
      </c>
      <c r="AC676">
        <v>0</v>
      </c>
      <c r="AD676">
        <v>1</v>
      </c>
      <c r="AE676">
        <v>0</v>
      </c>
      <c r="AF676" t="s">
        <v>3</v>
      </c>
      <c r="AG676">
        <v>2.0000000000000002E-5</v>
      </c>
      <c r="AH676">
        <v>2</v>
      </c>
      <c r="AI676">
        <v>76149061</v>
      </c>
      <c r="AJ676">
        <v>668</v>
      </c>
      <c r="AK676">
        <v>0</v>
      </c>
      <c r="AL676">
        <v>0</v>
      </c>
      <c r="AM676">
        <v>0</v>
      </c>
      <c r="AN676">
        <v>0</v>
      </c>
      <c r="AO676">
        <v>0</v>
      </c>
      <c r="AP676">
        <v>0</v>
      </c>
      <c r="AQ676">
        <v>0</v>
      </c>
      <c r="AR676">
        <v>0</v>
      </c>
    </row>
    <row r="677" spans="1:44" x14ac:dyDescent="0.2">
      <c r="A677">
        <f>ROW(Source!A295)</f>
        <v>295</v>
      </c>
      <c r="B677">
        <v>76149073</v>
      </c>
      <c r="C677">
        <v>76149057</v>
      </c>
      <c r="D677">
        <v>48907270</v>
      </c>
      <c r="E677">
        <v>1</v>
      </c>
      <c r="F677">
        <v>1</v>
      </c>
      <c r="G677">
        <v>1</v>
      </c>
      <c r="H677">
        <v>3</v>
      </c>
      <c r="I677" t="s">
        <v>360</v>
      </c>
      <c r="J677" t="s">
        <v>363</v>
      </c>
      <c r="K677" t="s">
        <v>701</v>
      </c>
      <c r="L677">
        <v>1348</v>
      </c>
      <c r="N677">
        <v>1009</v>
      </c>
      <c r="O677" t="s">
        <v>362</v>
      </c>
      <c r="P677" t="s">
        <v>362</v>
      </c>
      <c r="Q677">
        <v>1000</v>
      </c>
      <c r="X677">
        <v>1.0000000000000001E-5</v>
      </c>
      <c r="Y677">
        <v>9040.01</v>
      </c>
      <c r="Z677">
        <v>0</v>
      </c>
      <c r="AA677">
        <v>0</v>
      </c>
      <c r="AB677">
        <v>0</v>
      </c>
      <c r="AC677">
        <v>0</v>
      </c>
      <c r="AD677">
        <v>1</v>
      </c>
      <c r="AE677">
        <v>0</v>
      </c>
      <c r="AF677" t="s">
        <v>3</v>
      </c>
      <c r="AG677">
        <v>1.0000000000000001E-5</v>
      </c>
      <c r="AH677">
        <v>2</v>
      </c>
      <c r="AI677">
        <v>76149062</v>
      </c>
      <c r="AJ677">
        <v>669</v>
      </c>
      <c r="AK677">
        <v>0</v>
      </c>
      <c r="AL677">
        <v>0</v>
      </c>
      <c r="AM677">
        <v>0</v>
      </c>
      <c r="AN677">
        <v>0</v>
      </c>
      <c r="AO677">
        <v>0</v>
      </c>
      <c r="AP677">
        <v>0</v>
      </c>
      <c r="AQ677">
        <v>0</v>
      </c>
      <c r="AR677">
        <v>0</v>
      </c>
    </row>
    <row r="678" spans="1:44" x14ac:dyDescent="0.2">
      <c r="A678">
        <f>ROW(Source!A295)</f>
        <v>295</v>
      </c>
      <c r="B678">
        <v>76149074</v>
      </c>
      <c r="C678">
        <v>76149057</v>
      </c>
      <c r="D678">
        <v>48903406</v>
      </c>
      <c r="E678">
        <v>1</v>
      </c>
      <c r="F678">
        <v>1</v>
      </c>
      <c r="G678">
        <v>1</v>
      </c>
      <c r="H678">
        <v>3</v>
      </c>
      <c r="I678" t="s">
        <v>837</v>
      </c>
      <c r="J678" t="s">
        <v>838</v>
      </c>
      <c r="K678" t="s">
        <v>839</v>
      </c>
      <c r="L678">
        <v>1346</v>
      </c>
      <c r="N678">
        <v>1009</v>
      </c>
      <c r="O678" t="s">
        <v>414</v>
      </c>
      <c r="P678" t="s">
        <v>414</v>
      </c>
      <c r="Q678">
        <v>1</v>
      </c>
      <c r="X678">
        <v>1.4E-2</v>
      </c>
      <c r="Y678">
        <v>32.6</v>
      </c>
      <c r="Z678">
        <v>0</v>
      </c>
      <c r="AA678">
        <v>0</v>
      </c>
      <c r="AB678">
        <v>0</v>
      </c>
      <c r="AC678">
        <v>0</v>
      </c>
      <c r="AD678">
        <v>1</v>
      </c>
      <c r="AE678">
        <v>0</v>
      </c>
      <c r="AF678" t="s">
        <v>3</v>
      </c>
      <c r="AG678">
        <v>1.4E-2</v>
      </c>
      <c r="AH678">
        <v>2</v>
      </c>
      <c r="AI678">
        <v>76149063</v>
      </c>
      <c r="AJ678">
        <v>670</v>
      </c>
      <c r="AK678">
        <v>0</v>
      </c>
      <c r="AL678">
        <v>0</v>
      </c>
      <c r="AM678">
        <v>0</v>
      </c>
      <c r="AN678">
        <v>0</v>
      </c>
      <c r="AO678">
        <v>0</v>
      </c>
      <c r="AP678">
        <v>0</v>
      </c>
      <c r="AQ678">
        <v>0</v>
      </c>
      <c r="AR678">
        <v>0</v>
      </c>
    </row>
    <row r="679" spans="1:44" x14ac:dyDescent="0.2">
      <c r="A679">
        <f>ROW(Source!A295)</f>
        <v>295</v>
      </c>
      <c r="B679">
        <v>76149075</v>
      </c>
      <c r="C679">
        <v>76149057</v>
      </c>
      <c r="D679">
        <v>48900998</v>
      </c>
      <c r="E679">
        <v>1</v>
      </c>
      <c r="F679">
        <v>1</v>
      </c>
      <c r="G679">
        <v>1</v>
      </c>
      <c r="H679">
        <v>3</v>
      </c>
      <c r="I679" t="s">
        <v>807</v>
      </c>
      <c r="J679" t="s">
        <v>808</v>
      </c>
      <c r="K679" t="s">
        <v>809</v>
      </c>
      <c r="L679">
        <v>1346</v>
      </c>
      <c r="N679">
        <v>1009</v>
      </c>
      <c r="O679" t="s">
        <v>414</v>
      </c>
      <c r="P679" t="s">
        <v>414</v>
      </c>
      <c r="Q679">
        <v>1</v>
      </c>
      <c r="X679">
        <v>0.15</v>
      </c>
      <c r="Y679">
        <v>30.4</v>
      </c>
      <c r="Z679">
        <v>0</v>
      </c>
      <c r="AA679">
        <v>0</v>
      </c>
      <c r="AB679">
        <v>0</v>
      </c>
      <c r="AC679">
        <v>0</v>
      </c>
      <c r="AD679">
        <v>1</v>
      </c>
      <c r="AE679">
        <v>0</v>
      </c>
      <c r="AF679" t="s">
        <v>3</v>
      </c>
      <c r="AG679">
        <v>0.15</v>
      </c>
      <c r="AH679">
        <v>2</v>
      </c>
      <c r="AI679">
        <v>76149064</v>
      </c>
      <c r="AJ679">
        <v>671</v>
      </c>
      <c r="AK679">
        <v>0</v>
      </c>
      <c r="AL679">
        <v>0</v>
      </c>
      <c r="AM679">
        <v>0</v>
      </c>
      <c r="AN679">
        <v>0</v>
      </c>
      <c r="AO679">
        <v>0</v>
      </c>
      <c r="AP679">
        <v>0</v>
      </c>
      <c r="AQ679">
        <v>0</v>
      </c>
      <c r="AR679">
        <v>0</v>
      </c>
    </row>
    <row r="680" spans="1:44" x14ac:dyDescent="0.2">
      <c r="A680">
        <f>ROW(Source!A295)</f>
        <v>295</v>
      </c>
      <c r="B680">
        <v>76149076</v>
      </c>
      <c r="C680">
        <v>76149057</v>
      </c>
      <c r="D680">
        <v>48903670</v>
      </c>
      <c r="E680">
        <v>1</v>
      </c>
      <c r="F680">
        <v>1</v>
      </c>
      <c r="G680">
        <v>1</v>
      </c>
      <c r="H680">
        <v>3</v>
      </c>
      <c r="I680" t="s">
        <v>810</v>
      </c>
      <c r="J680" t="s">
        <v>811</v>
      </c>
      <c r="K680" t="s">
        <v>812</v>
      </c>
      <c r="L680">
        <v>1346</v>
      </c>
      <c r="N680">
        <v>1009</v>
      </c>
      <c r="O680" t="s">
        <v>414</v>
      </c>
      <c r="P680" t="s">
        <v>414</v>
      </c>
      <c r="Q680">
        <v>1</v>
      </c>
      <c r="X680">
        <v>0.02</v>
      </c>
      <c r="Y680">
        <v>250</v>
      </c>
      <c r="Z680">
        <v>0</v>
      </c>
      <c r="AA680">
        <v>0</v>
      </c>
      <c r="AB680">
        <v>0</v>
      </c>
      <c r="AC680">
        <v>0</v>
      </c>
      <c r="AD680">
        <v>1</v>
      </c>
      <c r="AE680">
        <v>0</v>
      </c>
      <c r="AF680" t="s">
        <v>3</v>
      </c>
      <c r="AG680">
        <v>0.02</v>
      </c>
      <c r="AH680">
        <v>2</v>
      </c>
      <c r="AI680">
        <v>76149065</v>
      </c>
      <c r="AJ680">
        <v>672</v>
      </c>
      <c r="AK680">
        <v>0</v>
      </c>
      <c r="AL680">
        <v>0</v>
      </c>
      <c r="AM680">
        <v>0</v>
      </c>
      <c r="AN680">
        <v>0</v>
      </c>
      <c r="AO680">
        <v>0</v>
      </c>
      <c r="AP680">
        <v>0</v>
      </c>
      <c r="AQ680">
        <v>0</v>
      </c>
      <c r="AR680">
        <v>0</v>
      </c>
    </row>
    <row r="681" spans="1:44" x14ac:dyDescent="0.2">
      <c r="A681">
        <f>ROW(Source!A295)</f>
        <v>295</v>
      </c>
      <c r="B681">
        <v>76149077</v>
      </c>
      <c r="C681">
        <v>76149057</v>
      </c>
      <c r="D681">
        <v>48908482</v>
      </c>
      <c r="E681">
        <v>1</v>
      </c>
      <c r="F681">
        <v>1</v>
      </c>
      <c r="G681">
        <v>1</v>
      </c>
      <c r="H681">
        <v>3</v>
      </c>
      <c r="I681" t="s">
        <v>840</v>
      </c>
      <c r="J681" t="s">
        <v>841</v>
      </c>
      <c r="K681" t="s">
        <v>842</v>
      </c>
      <c r="L681">
        <v>1339</v>
      </c>
      <c r="N681">
        <v>1007</v>
      </c>
      <c r="O681" t="s">
        <v>643</v>
      </c>
      <c r="P681" t="s">
        <v>643</v>
      </c>
      <c r="Q681">
        <v>1</v>
      </c>
      <c r="X681">
        <v>6.0000000000000001E-3</v>
      </c>
      <c r="Y681">
        <v>1414.5</v>
      </c>
      <c r="Z681">
        <v>0</v>
      </c>
      <c r="AA681">
        <v>0</v>
      </c>
      <c r="AB681">
        <v>0</v>
      </c>
      <c r="AC681">
        <v>0</v>
      </c>
      <c r="AD681">
        <v>1</v>
      </c>
      <c r="AE681">
        <v>0</v>
      </c>
      <c r="AF681" t="s">
        <v>3</v>
      </c>
      <c r="AG681">
        <v>6.0000000000000001E-3</v>
      </c>
      <c r="AH681">
        <v>2</v>
      </c>
      <c r="AI681">
        <v>76149066</v>
      </c>
      <c r="AJ681">
        <v>673</v>
      </c>
      <c r="AK681">
        <v>0</v>
      </c>
      <c r="AL681">
        <v>0</v>
      </c>
      <c r="AM681">
        <v>0</v>
      </c>
      <c r="AN681">
        <v>0</v>
      </c>
      <c r="AO681">
        <v>0</v>
      </c>
      <c r="AP681">
        <v>0</v>
      </c>
      <c r="AQ681">
        <v>0</v>
      </c>
      <c r="AR681">
        <v>0</v>
      </c>
    </row>
    <row r="682" spans="1:44" x14ac:dyDescent="0.2">
      <c r="A682">
        <f>ROW(Source!A295)</f>
        <v>295</v>
      </c>
      <c r="B682">
        <v>76149078</v>
      </c>
      <c r="C682">
        <v>76149057</v>
      </c>
      <c r="D682">
        <v>48956322</v>
      </c>
      <c r="E682">
        <v>1</v>
      </c>
      <c r="F682">
        <v>1</v>
      </c>
      <c r="G682">
        <v>1</v>
      </c>
      <c r="H682">
        <v>3</v>
      </c>
      <c r="I682" t="s">
        <v>843</v>
      </c>
      <c r="J682" t="s">
        <v>844</v>
      </c>
      <c r="K682" t="s">
        <v>845</v>
      </c>
      <c r="L682">
        <v>1348</v>
      </c>
      <c r="N682">
        <v>1009</v>
      </c>
      <c r="O682" t="s">
        <v>362</v>
      </c>
      <c r="P682" t="s">
        <v>362</v>
      </c>
      <c r="Q682">
        <v>1000</v>
      </c>
      <c r="X682">
        <v>1.1999999999999999E-3</v>
      </c>
      <c r="Y682">
        <v>11452.06</v>
      </c>
      <c r="Z682">
        <v>0</v>
      </c>
      <c r="AA682">
        <v>0</v>
      </c>
      <c r="AB682">
        <v>0</v>
      </c>
      <c r="AC682">
        <v>0</v>
      </c>
      <c r="AD682">
        <v>1</v>
      </c>
      <c r="AE682">
        <v>0</v>
      </c>
      <c r="AF682" t="s">
        <v>3</v>
      </c>
      <c r="AG682">
        <v>1.1999999999999999E-3</v>
      </c>
      <c r="AH682">
        <v>2</v>
      </c>
      <c r="AI682">
        <v>76149067</v>
      </c>
      <c r="AJ682">
        <v>674</v>
      </c>
      <c r="AK682">
        <v>0</v>
      </c>
      <c r="AL682">
        <v>0</v>
      </c>
      <c r="AM682">
        <v>0</v>
      </c>
      <c r="AN682">
        <v>0</v>
      </c>
      <c r="AO682">
        <v>0</v>
      </c>
      <c r="AP682">
        <v>0</v>
      </c>
      <c r="AQ682">
        <v>0</v>
      </c>
      <c r="AR682">
        <v>0</v>
      </c>
    </row>
    <row r="683" spans="1:44" x14ac:dyDescent="0.2">
      <c r="A683">
        <f>ROW(Source!A295)</f>
        <v>295</v>
      </c>
      <c r="B683">
        <v>76149079</v>
      </c>
      <c r="C683">
        <v>76149057</v>
      </c>
      <c r="D683">
        <v>48974791</v>
      </c>
      <c r="E683">
        <v>1</v>
      </c>
      <c r="F683">
        <v>1</v>
      </c>
      <c r="G683">
        <v>1</v>
      </c>
      <c r="H683">
        <v>3</v>
      </c>
      <c r="I683" t="s">
        <v>658</v>
      </c>
      <c r="J683" t="s">
        <v>659</v>
      </c>
      <c r="K683" t="s">
        <v>660</v>
      </c>
      <c r="L683">
        <v>1374</v>
      </c>
      <c r="N683">
        <v>1013</v>
      </c>
      <c r="O683" t="s">
        <v>661</v>
      </c>
      <c r="P683" t="s">
        <v>661</v>
      </c>
      <c r="Q683">
        <v>1</v>
      </c>
      <c r="X683">
        <v>0.96</v>
      </c>
      <c r="Y683">
        <v>1</v>
      </c>
      <c r="Z683">
        <v>0</v>
      </c>
      <c r="AA683">
        <v>0</v>
      </c>
      <c r="AB683">
        <v>0</v>
      </c>
      <c r="AC683">
        <v>0</v>
      </c>
      <c r="AD683">
        <v>1</v>
      </c>
      <c r="AE683">
        <v>0</v>
      </c>
      <c r="AF683" t="s">
        <v>3</v>
      </c>
      <c r="AG683">
        <v>0.96</v>
      </c>
      <c r="AH683">
        <v>2</v>
      </c>
      <c r="AI683">
        <v>76149068</v>
      </c>
      <c r="AJ683">
        <v>675</v>
      </c>
      <c r="AK683">
        <v>0</v>
      </c>
      <c r="AL683">
        <v>0</v>
      </c>
      <c r="AM683">
        <v>0</v>
      </c>
      <c r="AN683">
        <v>0</v>
      </c>
      <c r="AO683">
        <v>0</v>
      </c>
      <c r="AP683">
        <v>0</v>
      </c>
      <c r="AQ683">
        <v>0</v>
      </c>
      <c r="AR683">
        <v>0</v>
      </c>
    </row>
    <row r="684" spans="1:44" x14ac:dyDescent="0.2">
      <c r="A684">
        <f>ROW(Source!A296)</f>
        <v>296</v>
      </c>
      <c r="B684">
        <v>76149069</v>
      </c>
      <c r="C684">
        <v>76149057</v>
      </c>
      <c r="D684">
        <v>42331666</v>
      </c>
      <c r="E684">
        <v>1</v>
      </c>
      <c r="F684">
        <v>1</v>
      </c>
      <c r="G684">
        <v>1</v>
      </c>
      <c r="H684">
        <v>1</v>
      </c>
      <c r="I684" t="s">
        <v>647</v>
      </c>
      <c r="J684" t="s">
        <v>3</v>
      </c>
      <c r="K684" t="s">
        <v>648</v>
      </c>
      <c r="L684">
        <v>1369</v>
      </c>
      <c r="N684">
        <v>1013</v>
      </c>
      <c r="O684" t="s">
        <v>623</v>
      </c>
      <c r="P684" t="s">
        <v>623</v>
      </c>
      <c r="Q684">
        <v>1</v>
      </c>
      <c r="X684">
        <v>4.78</v>
      </c>
      <c r="Y684">
        <v>0</v>
      </c>
      <c r="Z684">
        <v>0</v>
      </c>
      <c r="AA684">
        <v>0</v>
      </c>
      <c r="AB684">
        <v>10.06</v>
      </c>
      <c r="AC684">
        <v>0</v>
      </c>
      <c r="AD684">
        <v>1</v>
      </c>
      <c r="AE684">
        <v>1</v>
      </c>
      <c r="AF684" t="s">
        <v>24</v>
      </c>
      <c r="AG684">
        <v>5.4969999999999999</v>
      </c>
      <c r="AH684">
        <v>2</v>
      </c>
      <c r="AI684">
        <v>76149058</v>
      </c>
      <c r="AJ684">
        <v>676</v>
      </c>
      <c r="AK684">
        <v>0</v>
      </c>
      <c r="AL684">
        <v>0</v>
      </c>
      <c r="AM684">
        <v>0</v>
      </c>
      <c r="AN684">
        <v>0</v>
      </c>
      <c r="AO684">
        <v>0</v>
      </c>
      <c r="AP684">
        <v>0</v>
      </c>
      <c r="AQ684">
        <v>0</v>
      </c>
      <c r="AR684">
        <v>0</v>
      </c>
    </row>
    <row r="685" spans="1:44" x14ac:dyDescent="0.2">
      <c r="A685">
        <f>ROW(Source!A296)</f>
        <v>296</v>
      </c>
      <c r="B685">
        <v>76149070</v>
      </c>
      <c r="C685">
        <v>76149057</v>
      </c>
      <c r="D685">
        <v>48900465</v>
      </c>
      <c r="E685">
        <v>1</v>
      </c>
      <c r="F685">
        <v>1</v>
      </c>
      <c r="G685">
        <v>1</v>
      </c>
      <c r="H685">
        <v>3</v>
      </c>
      <c r="I685" t="s">
        <v>775</v>
      </c>
      <c r="J685" t="s">
        <v>776</v>
      </c>
      <c r="K685" t="s">
        <v>777</v>
      </c>
      <c r="L685">
        <v>1348</v>
      </c>
      <c r="N685">
        <v>1009</v>
      </c>
      <c r="O685" t="s">
        <v>362</v>
      </c>
      <c r="P685" t="s">
        <v>362</v>
      </c>
      <c r="Q685">
        <v>1000</v>
      </c>
      <c r="X685">
        <v>1E-4</v>
      </c>
      <c r="Y685">
        <v>4770</v>
      </c>
      <c r="Z685">
        <v>0</v>
      </c>
      <c r="AA685">
        <v>0</v>
      </c>
      <c r="AB685">
        <v>0</v>
      </c>
      <c r="AC685">
        <v>0</v>
      </c>
      <c r="AD685">
        <v>1</v>
      </c>
      <c r="AE685">
        <v>0</v>
      </c>
      <c r="AF685" t="s">
        <v>3</v>
      </c>
      <c r="AG685">
        <v>1E-4</v>
      </c>
      <c r="AH685">
        <v>2</v>
      </c>
      <c r="AI685">
        <v>76149059</v>
      </c>
      <c r="AJ685">
        <v>677</v>
      </c>
      <c r="AK685">
        <v>0</v>
      </c>
      <c r="AL685">
        <v>0</v>
      </c>
      <c r="AM685">
        <v>0</v>
      </c>
      <c r="AN685">
        <v>0</v>
      </c>
      <c r="AO685">
        <v>0</v>
      </c>
      <c r="AP685">
        <v>0</v>
      </c>
      <c r="AQ685">
        <v>0</v>
      </c>
      <c r="AR685">
        <v>0</v>
      </c>
    </row>
    <row r="686" spans="1:44" x14ac:dyDescent="0.2">
      <c r="A686">
        <f>ROW(Source!A296)</f>
        <v>296</v>
      </c>
      <c r="B686">
        <v>76149071</v>
      </c>
      <c r="C686">
        <v>76149057</v>
      </c>
      <c r="D686">
        <v>48903162</v>
      </c>
      <c r="E686">
        <v>1</v>
      </c>
      <c r="F686">
        <v>1</v>
      </c>
      <c r="G686">
        <v>1</v>
      </c>
      <c r="H686">
        <v>3</v>
      </c>
      <c r="I686" t="s">
        <v>831</v>
      </c>
      <c r="J686" t="s">
        <v>832</v>
      </c>
      <c r="K686" t="s">
        <v>833</v>
      </c>
      <c r="L686">
        <v>1348</v>
      </c>
      <c r="N686">
        <v>1009</v>
      </c>
      <c r="O686" t="s">
        <v>362</v>
      </c>
      <c r="P686" t="s">
        <v>362</v>
      </c>
      <c r="Q686">
        <v>1000</v>
      </c>
      <c r="X686">
        <v>3.0000000000000001E-5</v>
      </c>
      <c r="Y686">
        <v>22533</v>
      </c>
      <c r="Z686">
        <v>0</v>
      </c>
      <c r="AA686">
        <v>0</v>
      </c>
      <c r="AB686">
        <v>0</v>
      </c>
      <c r="AC686">
        <v>0</v>
      </c>
      <c r="AD686">
        <v>1</v>
      </c>
      <c r="AE686">
        <v>0</v>
      </c>
      <c r="AF686" t="s">
        <v>3</v>
      </c>
      <c r="AG686">
        <v>3.0000000000000001E-5</v>
      </c>
      <c r="AH686">
        <v>2</v>
      </c>
      <c r="AI686">
        <v>76149060</v>
      </c>
      <c r="AJ686">
        <v>678</v>
      </c>
      <c r="AK686">
        <v>0</v>
      </c>
      <c r="AL686">
        <v>0</v>
      </c>
      <c r="AM686">
        <v>0</v>
      </c>
      <c r="AN686">
        <v>0</v>
      </c>
      <c r="AO686">
        <v>0</v>
      </c>
      <c r="AP686">
        <v>0</v>
      </c>
      <c r="AQ686">
        <v>0</v>
      </c>
      <c r="AR686">
        <v>0</v>
      </c>
    </row>
    <row r="687" spans="1:44" x14ac:dyDescent="0.2">
      <c r="A687">
        <f>ROW(Source!A296)</f>
        <v>296</v>
      </c>
      <c r="B687">
        <v>76149072</v>
      </c>
      <c r="C687">
        <v>76149057</v>
      </c>
      <c r="D687">
        <v>48903311</v>
      </c>
      <c r="E687">
        <v>1</v>
      </c>
      <c r="F687">
        <v>1</v>
      </c>
      <c r="G687">
        <v>1</v>
      </c>
      <c r="H687">
        <v>3</v>
      </c>
      <c r="I687" t="s">
        <v>834</v>
      </c>
      <c r="J687" t="s">
        <v>835</v>
      </c>
      <c r="K687" t="s">
        <v>836</v>
      </c>
      <c r="L687">
        <v>1348</v>
      </c>
      <c r="N687">
        <v>1009</v>
      </c>
      <c r="O687" t="s">
        <v>362</v>
      </c>
      <c r="P687" t="s">
        <v>362</v>
      </c>
      <c r="Q687">
        <v>1000</v>
      </c>
      <c r="X687">
        <v>2.0000000000000002E-5</v>
      </c>
      <c r="Y687">
        <v>6389</v>
      </c>
      <c r="Z687">
        <v>0</v>
      </c>
      <c r="AA687">
        <v>0</v>
      </c>
      <c r="AB687">
        <v>0</v>
      </c>
      <c r="AC687">
        <v>0</v>
      </c>
      <c r="AD687">
        <v>1</v>
      </c>
      <c r="AE687">
        <v>0</v>
      </c>
      <c r="AF687" t="s">
        <v>3</v>
      </c>
      <c r="AG687">
        <v>2.0000000000000002E-5</v>
      </c>
      <c r="AH687">
        <v>2</v>
      </c>
      <c r="AI687">
        <v>76149061</v>
      </c>
      <c r="AJ687">
        <v>679</v>
      </c>
      <c r="AK687">
        <v>0</v>
      </c>
      <c r="AL687">
        <v>0</v>
      </c>
      <c r="AM687">
        <v>0</v>
      </c>
      <c r="AN687">
        <v>0</v>
      </c>
      <c r="AO687">
        <v>0</v>
      </c>
      <c r="AP687">
        <v>0</v>
      </c>
      <c r="AQ687">
        <v>0</v>
      </c>
      <c r="AR687">
        <v>0</v>
      </c>
    </row>
    <row r="688" spans="1:44" x14ac:dyDescent="0.2">
      <c r="A688">
        <f>ROW(Source!A296)</f>
        <v>296</v>
      </c>
      <c r="B688">
        <v>76149073</v>
      </c>
      <c r="C688">
        <v>76149057</v>
      </c>
      <c r="D688">
        <v>48907270</v>
      </c>
      <c r="E688">
        <v>1</v>
      </c>
      <c r="F688">
        <v>1</v>
      </c>
      <c r="G688">
        <v>1</v>
      </c>
      <c r="H688">
        <v>3</v>
      </c>
      <c r="I688" t="s">
        <v>360</v>
      </c>
      <c r="J688" t="s">
        <v>363</v>
      </c>
      <c r="K688" t="s">
        <v>701</v>
      </c>
      <c r="L688">
        <v>1348</v>
      </c>
      <c r="N688">
        <v>1009</v>
      </c>
      <c r="O688" t="s">
        <v>362</v>
      </c>
      <c r="P688" t="s">
        <v>362</v>
      </c>
      <c r="Q688">
        <v>1000</v>
      </c>
      <c r="X688">
        <v>1.0000000000000001E-5</v>
      </c>
      <c r="Y688">
        <v>9040.01</v>
      </c>
      <c r="Z688">
        <v>0</v>
      </c>
      <c r="AA688">
        <v>0</v>
      </c>
      <c r="AB688">
        <v>0</v>
      </c>
      <c r="AC688">
        <v>0</v>
      </c>
      <c r="AD688">
        <v>1</v>
      </c>
      <c r="AE688">
        <v>0</v>
      </c>
      <c r="AF688" t="s">
        <v>3</v>
      </c>
      <c r="AG688">
        <v>1.0000000000000001E-5</v>
      </c>
      <c r="AH688">
        <v>2</v>
      </c>
      <c r="AI688">
        <v>76149062</v>
      </c>
      <c r="AJ688">
        <v>680</v>
      </c>
      <c r="AK688">
        <v>0</v>
      </c>
      <c r="AL688">
        <v>0</v>
      </c>
      <c r="AM688">
        <v>0</v>
      </c>
      <c r="AN688">
        <v>0</v>
      </c>
      <c r="AO688">
        <v>0</v>
      </c>
      <c r="AP688">
        <v>0</v>
      </c>
      <c r="AQ688">
        <v>0</v>
      </c>
      <c r="AR688">
        <v>0</v>
      </c>
    </row>
    <row r="689" spans="1:44" x14ac:dyDescent="0.2">
      <c r="A689">
        <f>ROW(Source!A296)</f>
        <v>296</v>
      </c>
      <c r="B689">
        <v>76149074</v>
      </c>
      <c r="C689">
        <v>76149057</v>
      </c>
      <c r="D689">
        <v>48903406</v>
      </c>
      <c r="E689">
        <v>1</v>
      </c>
      <c r="F689">
        <v>1</v>
      </c>
      <c r="G689">
        <v>1</v>
      </c>
      <c r="H689">
        <v>3</v>
      </c>
      <c r="I689" t="s">
        <v>837</v>
      </c>
      <c r="J689" t="s">
        <v>838</v>
      </c>
      <c r="K689" t="s">
        <v>839</v>
      </c>
      <c r="L689">
        <v>1346</v>
      </c>
      <c r="N689">
        <v>1009</v>
      </c>
      <c r="O689" t="s">
        <v>414</v>
      </c>
      <c r="P689" t="s">
        <v>414</v>
      </c>
      <c r="Q689">
        <v>1</v>
      </c>
      <c r="X689">
        <v>1.4E-2</v>
      </c>
      <c r="Y689">
        <v>32.6</v>
      </c>
      <c r="Z689">
        <v>0</v>
      </c>
      <c r="AA689">
        <v>0</v>
      </c>
      <c r="AB689">
        <v>0</v>
      </c>
      <c r="AC689">
        <v>0</v>
      </c>
      <c r="AD689">
        <v>1</v>
      </c>
      <c r="AE689">
        <v>0</v>
      </c>
      <c r="AF689" t="s">
        <v>3</v>
      </c>
      <c r="AG689">
        <v>1.4E-2</v>
      </c>
      <c r="AH689">
        <v>2</v>
      </c>
      <c r="AI689">
        <v>76149063</v>
      </c>
      <c r="AJ689">
        <v>681</v>
      </c>
      <c r="AK689">
        <v>0</v>
      </c>
      <c r="AL689">
        <v>0</v>
      </c>
      <c r="AM689">
        <v>0</v>
      </c>
      <c r="AN689">
        <v>0</v>
      </c>
      <c r="AO689">
        <v>0</v>
      </c>
      <c r="AP689">
        <v>0</v>
      </c>
      <c r="AQ689">
        <v>0</v>
      </c>
      <c r="AR689">
        <v>0</v>
      </c>
    </row>
    <row r="690" spans="1:44" x14ac:dyDescent="0.2">
      <c r="A690">
        <f>ROW(Source!A296)</f>
        <v>296</v>
      </c>
      <c r="B690">
        <v>76149075</v>
      </c>
      <c r="C690">
        <v>76149057</v>
      </c>
      <c r="D690">
        <v>48900998</v>
      </c>
      <c r="E690">
        <v>1</v>
      </c>
      <c r="F690">
        <v>1</v>
      </c>
      <c r="G690">
        <v>1</v>
      </c>
      <c r="H690">
        <v>3</v>
      </c>
      <c r="I690" t="s">
        <v>807</v>
      </c>
      <c r="J690" t="s">
        <v>808</v>
      </c>
      <c r="K690" t="s">
        <v>809</v>
      </c>
      <c r="L690">
        <v>1346</v>
      </c>
      <c r="N690">
        <v>1009</v>
      </c>
      <c r="O690" t="s">
        <v>414</v>
      </c>
      <c r="P690" t="s">
        <v>414</v>
      </c>
      <c r="Q690">
        <v>1</v>
      </c>
      <c r="X690">
        <v>0.15</v>
      </c>
      <c r="Y690">
        <v>30.4</v>
      </c>
      <c r="Z690">
        <v>0</v>
      </c>
      <c r="AA690">
        <v>0</v>
      </c>
      <c r="AB690">
        <v>0</v>
      </c>
      <c r="AC690">
        <v>0</v>
      </c>
      <c r="AD690">
        <v>1</v>
      </c>
      <c r="AE690">
        <v>0</v>
      </c>
      <c r="AF690" t="s">
        <v>3</v>
      </c>
      <c r="AG690">
        <v>0.15</v>
      </c>
      <c r="AH690">
        <v>2</v>
      </c>
      <c r="AI690">
        <v>76149064</v>
      </c>
      <c r="AJ690">
        <v>682</v>
      </c>
      <c r="AK690">
        <v>0</v>
      </c>
      <c r="AL690">
        <v>0</v>
      </c>
      <c r="AM690">
        <v>0</v>
      </c>
      <c r="AN690">
        <v>0</v>
      </c>
      <c r="AO690">
        <v>0</v>
      </c>
      <c r="AP690">
        <v>0</v>
      </c>
      <c r="AQ690">
        <v>0</v>
      </c>
      <c r="AR690">
        <v>0</v>
      </c>
    </row>
    <row r="691" spans="1:44" x14ac:dyDescent="0.2">
      <c r="A691">
        <f>ROW(Source!A296)</f>
        <v>296</v>
      </c>
      <c r="B691">
        <v>76149076</v>
      </c>
      <c r="C691">
        <v>76149057</v>
      </c>
      <c r="D691">
        <v>48903670</v>
      </c>
      <c r="E691">
        <v>1</v>
      </c>
      <c r="F691">
        <v>1</v>
      </c>
      <c r="G691">
        <v>1</v>
      </c>
      <c r="H691">
        <v>3</v>
      </c>
      <c r="I691" t="s">
        <v>810</v>
      </c>
      <c r="J691" t="s">
        <v>811</v>
      </c>
      <c r="K691" t="s">
        <v>812</v>
      </c>
      <c r="L691">
        <v>1346</v>
      </c>
      <c r="N691">
        <v>1009</v>
      </c>
      <c r="O691" t="s">
        <v>414</v>
      </c>
      <c r="P691" t="s">
        <v>414</v>
      </c>
      <c r="Q691">
        <v>1</v>
      </c>
      <c r="X691">
        <v>0.02</v>
      </c>
      <c r="Y691">
        <v>250</v>
      </c>
      <c r="Z691">
        <v>0</v>
      </c>
      <c r="AA691">
        <v>0</v>
      </c>
      <c r="AB691">
        <v>0</v>
      </c>
      <c r="AC691">
        <v>0</v>
      </c>
      <c r="AD691">
        <v>1</v>
      </c>
      <c r="AE691">
        <v>0</v>
      </c>
      <c r="AF691" t="s">
        <v>3</v>
      </c>
      <c r="AG691">
        <v>0.02</v>
      </c>
      <c r="AH691">
        <v>2</v>
      </c>
      <c r="AI691">
        <v>76149065</v>
      </c>
      <c r="AJ691">
        <v>683</v>
      </c>
      <c r="AK691">
        <v>0</v>
      </c>
      <c r="AL691">
        <v>0</v>
      </c>
      <c r="AM691">
        <v>0</v>
      </c>
      <c r="AN691">
        <v>0</v>
      </c>
      <c r="AO691">
        <v>0</v>
      </c>
      <c r="AP691">
        <v>0</v>
      </c>
      <c r="AQ691">
        <v>0</v>
      </c>
      <c r="AR691">
        <v>0</v>
      </c>
    </row>
    <row r="692" spans="1:44" x14ac:dyDescent="0.2">
      <c r="A692">
        <f>ROW(Source!A296)</f>
        <v>296</v>
      </c>
      <c r="B692">
        <v>76149077</v>
      </c>
      <c r="C692">
        <v>76149057</v>
      </c>
      <c r="D692">
        <v>48908482</v>
      </c>
      <c r="E692">
        <v>1</v>
      </c>
      <c r="F692">
        <v>1</v>
      </c>
      <c r="G692">
        <v>1</v>
      </c>
      <c r="H692">
        <v>3</v>
      </c>
      <c r="I692" t="s">
        <v>840</v>
      </c>
      <c r="J692" t="s">
        <v>841</v>
      </c>
      <c r="K692" t="s">
        <v>842</v>
      </c>
      <c r="L692">
        <v>1339</v>
      </c>
      <c r="N692">
        <v>1007</v>
      </c>
      <c r="O692" t="s">
        <v>643</v>
      </c>
      <c r="P692" t="s">
        <v>643</v>
      </c>
      <c r="Q692">
        <v>1</v>
      </c>
      <c r="X692">
        <v>6.0000000000000001E-3</v>
      </c>
      <c r="Y692">
        <v>1414.5</v>
      </c>
      <c r="Z692">
        <v>0</v>
      </c>
      <c r="AA692">
        <v>0</v>
      </c>
      <c r="AB692">
        <v>0</v>
      </c>
      <c r="AC692">
        <v>0</v>
      </c>
      <c r="AD692">
        <v>1</v>
      </c>
      <c r="AE692">
        <v>0</v>
      </c>
      <c r="AF692" t="s">
        <v>3</v>
      </c>
      <c r="AG692">
        <v>6.0000000000000001E-3</v>
      </c>
      <c r="AH692">
        <v>2</v>
      </c>
      <c r="AI692">
        <v>76149066</v>
      </c>
      <c r="AJ692">
        <v>684</v>
      </c>
      <c r="AK692">
        <v>0</v>
      </c>
      <c r="AL692">
        <v>0</v>
      </c>
      <c r="AM692">
        <v>0</v>
      </c>
      <c r="AN692">
        <v>0</v>
      </c>
      <c r="AO692">
        <v>0</v>
      </c>
      <c r="AP692">
        <v>0</v>
      </c>
      <c r="AQ692">
        <v>0</v>
      </c>
      <c r="AR692">
        <v>0</v>
      </c>
    </row>
    <row r="693" spans="1:44" x14ac:dyDescent="0.2">
      <c r="A693">
        <f>ROW(Source!A296)</f>
        <v>296</v>
      </c>
      <c r="B693">
        <v>76149078</v>
      </c>
      <c r="C693">
        <v>76149057</v>
      </c>
      <c r="D693">
        <v>48956322</v>
      </c>
      <c r="E693">
        <v>1</v>
      </c>
      <c r="F693">
        <v>1</v>
      </c>
      <c r="G693">
        <v>1</v>
      </c>
      <c r="H693">
        <v>3</v>
      </c>
      <c r="I693" t="s">
        <v>843</v>
      </c>
      <c r="J693" t="s">
        <v>844</v>
      </c>
      <c r="K693" t="s">
        <v>845</v>
      </c>
      <c r="L693">
        <v>1348</v>
      </c>
      <c r="N693">
        <v>1009</v>
      </c>
      <c r="O693" t="s">
        <v>362</v>
      </c>
      <c r="P693" t="s">
        <v>362</v>
      </c>
      <c r="Q693">
        <v>1000</v>
      </c>
      <c r="X693">
        <v>1.1999999999999999E-3</v>
      </c>
      <c r="Y693">
        <v>11452.06</v>
      </c>
      <c r="Z693">
        <v>0</v>
      </c>
      <c r="AA693">
        <v>0</v>
      </c>
      <c r="AB693">
        <v>0</v>
      </c>
      <c r="AC693">
        <v>0</v>
      </c>
      <c r="AD693">
        <v>1</v>
      </c>
      <c r="AE693">
        <v>0</v>
      </c>
      <c r="AF693" t="s">
        <v>3</v>
      </c>
      <c r="AG693">
        <v>1.1999999999999999E-3</v>
      </c>
      <c r="AH693">
        <v>2</v>
      </c>
      <c r="AI693">
        <v>76149067</v>
      </c>
      <c r="AJ693">
        <v>685</v>
      </c>
      <c r="AK693">
        <v>0</v>
      </c>
      <c r="AL693">
        <v>0</v>
      </c>
      <c r="AM693">
        <v>0</v>
      </c>
      <c r="AN693">
        <v>0</v>
      </c>
      <c r="AO693">
        <v>0</v>
      </c>
      <c r="AP693">
        <v>0</v>
      </c>
      <c r="AQ693">
        <v>0</v>
      </c>
      <c r="AR693">
        <v>0</v>
      </c>
    </row>
    <row r="694" spans="1:44" x14ac:dyDescent="0.2">
      <c r="A694">
        <f>ROW(Source!A296)</f>
        <v>296</v>
      </c>
      <c r="B694">
        <v>76149079</v>
      </c>
      <c r="C694">
        <v>76149057</v>
      </c>
      <c r="D694">
        <v>48974791</v>
      </c>
      <c r="E694">
        <v>1</v>
      </c>
      <c r="F694">
        <v>1</v>
      </c>
      <c r="G694">
        <v>1</v>
      </c>
      <c r="H694">
        <v>3</v>
      </c>
      <c r="I694" t="s">
        <v>658</v>
      </c>
      <c r="J694" t="s">
        <v>659</v>
      </c>
      <c r="K694" t="s">
        <v>660</v>
      </c>
      <c r="L694">
        <v>1374</v>
      </c>
      <c r="N694">
        <v>1013</v>
      </c>
      <c r="O694" t="s">
        <v>661</v>
      </c>
      <c r="P694" t="s">
        <v>661</v>
      </c>
      <c r="Q694">
        <v>1</v>
      </c>
      <c r="X694">
        <v>0.96</v>
      </c>
      <c r="Y694">
        <v>1</v>
      </c>
      <c r="Z694">
        <v>0</v>
      </c>
      <c r="AA694">
        <v>0</v>
      </c>
      <c r="AB694">
        <v>0</v>
      </c>
      <c r="AC694">
        <v>0</v>
      </c>
      <c r="AD694">
        <v>1</v>
      </c>
      <c r="AE694">
        <v>0</v>
      </c>
      <c r="AF694" t="s">
        <v>3</v>
      </c>
      <c r="AG694">
        <v>0.96</v>
      </c>
      <c r="AH694">
        <v>2</v>
      </c>
      <c r="AI694">
        <v>76149068</v>
      </c>
      <c r="AJ694">
        <v>686</v>
      </c>
      <c r="AK694">
        <v>0</v>
      </c>
      <c r="AL694">
        <v>0</v>
      </c>
      <c r="AM694">
        <v>0</v>
      </c>
      <c r="AN694">
        <v>0</v>
      </c>
      <c r="AO694">
        <v>0</v>
      </c>
      <c r="AP694">
        <v>0</v>
      </c>
      <c r="AQ694">
        <v>0</v>
      </c>
      <c r="AR694">
        <v>0</v>
      </c>
    </row>
    <row r="695" spans="1:44" x14ac:dyDescent="0.2">
      <c r="A695">
        <f>ROW(Source!A303)</f>
        <v>303</v>
      </c>
      <c r="B695">
        <v>76149090</v>
      </c>
      <c r="C695">
        <v>76149083</v>
      </c>
      <c r="D695">
        <v>42326370</v>
      </c>
      <c r="E695">
        <v>1</v>
      </c>
      <c r="F695">
        <v>1</v>
      </c>
      <c r="G695">
        <v>1</v>
      </c>
      <c r="H695">
        <v>1</v>
      </c>
      <c r="I695" t="s">
        <v>662</v>
      </c>
      <c r="J695" t="s">
        <v>3</v>
      </c>
      <c r="K695" t="s">
        <v>663</v>
      </c>
      <c r="L695">
        <v>1369</v>
      </c>
      <c r="N695">
        <v>1013</v>
      </c>
      <c r="O695" t="s">
        <v>623</v>
      </c>
      <c r="P695" t="s">
        <v>623</v>
      </c>
      <c r="Q695">
        <v>1</v>
      </c>
      <c r="X695">
        <v>2.2599999999999998</v>
      </c>
      <c r="Y695">
        <v>0</v>
      </c>
      <c r="Z695">
        <v>0</v>
      </c>
      <c r="AA695">
        <v>0</v>
      </c>
      <c r="AB695">
        <v>9.6199999999999992</v>
      </c>
      <c r="AC695">
        <v>0</v>
      </c>
      <c r="AD695">
        <v>1</v>
      </c>
      <c r="AE695">
        <v>1</v>
      </c>
      <c r="AF695" t="s">
        <v>286</v>
      </c>
      <c r="AG695">
        <v>3.1187999999999994</v>
      </c>
      <c r="AH695">
        <v>2</v>
      </c>
      <c r="AI695">
        <v>76149084</v>
      </c>
      <c r="AJ695">
        <v>687</v>
      </c>
      <c r="AK695">
        <v>0</v>
      </c>
      <c r="AL695">
        <v>0</v>
      </c>
      <c r="AM695">
        <v>0</v>
      </c>
      <c r="AN695">
        <v>0</v>
      </c>
      <c r="AO695">
        <v>0</v>
      </c>
      <c r="AP695">
        <v>0</v>
      </c>
      <c r="AQ695">
        <v>0</v>
      </c>
      <c r="AR695">
        <v>0</v>
      </c>
    </row>
    <row r="696" spans="1:44" x14ac:dyDescent="0.2">
      <c r="A696">
        <f>ROW(Source!A303)</f>
        <v>303</v>
      </c>
      <c r="B696">
        <v>76149091</v>
      </c>
      <c r="C696">
        <v>76149083</v>
      </c>
      <c r="D696">
        <v>48900459</v>
      </c>
      <c r="E696">
        <v>1</v>
      </c>
      <c r="F696">
        <v>1</v>
      </c>
      <c r="G696">
        <v>1</v>
      </c>
      <c r="H696">
        <v>3</v>
      </c>
      <c r="I696" t="s">
        <v>708</v>
      </c>
      <c r="J696" t="s">
        <v>709</v>
      </c>
      <c r="K696" t="s">
        <v>710</v>
      </c>
      <c r="L696">
        <v>1348</v>
      </c>
      <c r="N696">
        <v>1009</v>
      </c>
      <c r="O696" t="s">
        <v>362</v>
      </c>
      <c r="P696" t="s">
        <v>362</v>
      </c>
      <c r="Q696">
        <v>1000</v>
      </c>
      <c r="X696">
        <v>8.0000000000000004E-4</v>
      </c>
      <c r="Y696">
        <v>4488.3999999999996</v>
      </c>
      <c r="Z696">
        <v>0</v>
      </c>
      <c r="AA696">
        <v>0</v>
      </c>
      <c r="AB696">
        <v>0</v>
      </c>
      <c r="AC696">
        <v>0</v>
      </c>
      <c r="AD696">
        <v>1</v>
      </c>
      <c r="AE696">
        <v>0</v>
      </c>
      <c r="AF696" t="s">
        <v>3</v>
      </c>
      <c r="AG696">
        <v>8.0000000000000004E-4</v>
      </c>
      <c r="AH696">
        <v>2</v>
      </c>
      <c r="AI696">
        <v>76149085</v>
      </c>
      <c r="AJ696">
        <v>688</v>
      </c>
      <c r="AK696">
        <v>0</v>
      </c>
      <c r="AL696">
        <v>0</v>
      </c>
      <c r="AM696">
        <v>0</v>
      </c>
      <c r="AN696">
        <v>0</v>
      </c>
      <c r="AO696">
        <v>0</v>
      </c>
      <c r="AP696">
        <v>0</v>
      </c>
      <c r="AQ696">
        <v>0</v>
      </c>
      <c r="AR696">
        <v>0</v>
      </c>
    </row>
    <row r="697" spans="1:44" x14ac:dyDescent="0.2">
      <c r="A697">
        <f>ROW(Source!A303)</f>
        <v>303</v>
      </c>
      <c r="B697">
        <v>76149092</v>
      </c>
      <c r="C697">
        <v>76149083</v>
      </c>
      <c r="D697">
        <v>48900495</v>
      </c>
      <c r="E697">
        <v>1</v>
      </c>
      <c r="F697">
        <v>1</v>
      </c>
      <c r="G697">
        <v>1</v>
      </c>
      <c r="H697">
        <v>3</v>
      </c>
      <c r="I697" t="s">
        <v>711</v>
      </c>
      <c r="J697" t="s">
        <v>712</v>
      </c>
      <c r="K697" t="s">
        <v>713</v>
      </c>
      <c r="L697">
        <v>1346</v>
      </c>
      <c r="N697">
        <v>1009</v>
      </c>
      <c r="O697" t="s">
        <v>414</v>
      </c>
      <c r="P697" t="s">
        <v>414</v>
      </c>
      <c r="Q697">
        <v>1</v>
      </c>
      <c r="X697">
        <v>0.15</v>
      </c>
      <c r="Y697">
        <v>6.09</v>
      </c>
      <c r="Z697">
        <v>0</v>
      </c>
      <c r="AA697">
        <v>0</v>
      </c>
      <c r="AB697">
        <v>0</v>
      </c>
      <c r="AC697">
        <v>0</v>
      </c>
      <c r="AD697">
        <v>1</v>
      </c>
      <c r="AE697">
        <v>0</v>
      </c>
      <c r="AF697" t="s">
        <v>3</v>
      </c>
      <c r="AG697">
        <v>0.15</v>
      </c>
      <c r="AH697">
        <v>2</v>
      </c>
      <c r="AI697">
        <v>76149086</v>
      </c>
      <c r="AJ697">
        <v>689</v>
      </c>
      <c r="AK697">
        <v>0</v>
      </c>
      <c r="AL697">
        <v>0</v>
      </c>
      <c r="AM697">
        <v>0</v>
      </c>
      <c r="AN697">
        <v>0</v>
      </c>
      <c r="AO697">
        <v>0</v>
      </c>
      <c r="AP697">
        <v>0</v>
      </c>
      <c r="AQ697">
        <v>0</v>
      </c>
      <c r="AR697">
        <v>0</v>
      </c>
    </row>
    <row r="698" spans="1:44" x14ac:dyDescent="0.2">
      <c r="A698">
        <f>ROW(Source!A303)</f>
        <v>303</v>
      </c>
      <c r="B698">
        <v>76149093</v>
      </c>
      <c r="C698">
        <v>76149083</v>
      </c>
      <c r="D698">
        <v>48903634</v>
      </c>
      <c r="E698">
        <v>1</v>
      </c>
      <c r="F698">
        <v>1</v>
      </c>
      <c r="G698">
        <v>1</v>
      </c>
      <c r="H698">
        <v>3</v>
      </c>
      <c r="I698" t="s">
        <v>679</v>
      </c>
      <c r="J698" t="s">
        <v>680</v>
      </c>
      <c r="K698" t="s">
        <v>681</v>
      </c>
      <c r="L698">
        <v>1308</v>
      </c>
      <c r="N698">
        <v>1003</v>
      </c>
      <c r="O698" t="s">
        <v>345</v>
      </c>
      <c r="P698" t="s">
        <v>345</v>
      </c>
      <c r="Q698">
        <v>100</v>
      </c>
      <c r="X698">
        <v>2.3999999999999998E-3</v>
      </c>
      <c r="Y698">
        <v>120</v>
      </c>
      <c r="Z698">
        <v>0</v>
      </c>
      <c r="AA698">
        <v>0</v>
      </c>
      <c r="AB698">
        <v>0</v>
      </c>
      <c r="AC698">
        <v>0</v>
      </c>
      <c r="AD698">
        <v>1</v>
      </c>
      <c r="AE698">
        <v>0</v>
      </c>
      <c r="AF698" t="s">
        <v>3</v>
      </c>
      <c r="AG698">
        <v>2.3999999999999998E-3</v>
      </c>
      <c r="AH698">
        <v>2</v>
      </c>
      <c r="AI698">
        <v>76149087</v>
      </c>
      <c r="AJ698">
        <v>690</v>
      </c>
      <c r="AK698">
        <v>0</v>
      </c>
      <c r="AL698">
        <v>0</v>
      </c>
      <c r="AM698">
        <v>0</v>
      </c>
      <c r="AN698">
        <v>0</v>
      </c>
      <c r="AO698">
        <v>0</v>
      </c>
      <c r="AP698">
        <v>0</v>
      </c>
      <c r="AQ698">
        <v>0</v>
      </c>
      <c r="AR698">
        <v>0</v>
      </c>
    </row>
    <row r="699" spans="1:44" x14ac:dyDescent="0.2">
      <c r="A699">
        <f>ROW(Source!A303)</f>
        <v>303</v>
      </c>
      <c r="B699">
        <v>76149094</v>
      </c>
      <c r="C699">
        <v>76149083</v>
      </c>
      <c r="D699">
        <v>48974621</v>
      </c>
      <c r="E699">
        <v>1</v>
      </c>
      <c r="F699">
        <v>1</v>
      </c>
      <c r="G699">
        <v>1</v>
      </c>
      <c r="H699">
        <v>3</v>
      </c>
      <c r="I699" t="s">
        <v>714</v>
      </c>
      <c r="J699" t="s">
        <v>715</v>
      </c>
      <c r="K699" t="s">
        <v>716</v>
      </c>
      <c r="L699">
        <v>1348</v>
      </c>
      <c r="N699">
        <v>1009</v>
      </c>
      <c r="O699" t="s">
        <v>362</v>
      </c>
      <c r="P699" t="s">
        <v>362</v>
      </c>
      <c r="Q699">
        <v>1000</v>
      </c>
      <c r="X699">
        <v>1.0000000000000001E-5</v>
      </c>
      <c r="Y699">
        <v>8105.71</v>
      </c>
      <c r="Z699">
        <v>0</v>
      </c>
      <c r="AA699">
        <v>0</v>
      </c>
      <c r="AB699">
        <v>0</v>
      </c>
      <c r="AC699">
        <v>0</v>
      </c>
      <c r="AD699">
        <v>1</v>
      </c>
      <c r="AE699">
        <v>0</v>
      </c>
      <c r="AF699" t="s">
        <v>3</v>
      </c>
      <c r="AG699">
        <v>1.0000000000000001E-5</v>
      </c>
      <c r="AH699">
        <v>2</v>
      </c>
      <c r="AI699">
        <v>76149088</v>
      </c>
      <c r="AJ699">
        <v>691</v>
      </c>
      <c r="AK699">
        <v>0</v>
      </c>
      <c r="AL699">
        <v>0</v>
      </c>
      <c r="AM699">
        <v>0</v>
      </c>
      <c r="AN699">
        <v>0</v>
      </c>
      <c r="AO699">
        <v>0</v>
      </c>
      <c r="AP699">
        <v>0</v>
      </c>
      <c r="AQ699">
        <v>0</v>
      </c>
      <c r="AR699">
        <v>0</v>
      </c>
    </row>
    <row r="700" spans="1:44" x14ac:dyDescent="0.2">
      <c r="A700">
        <f>ROW(Source!A303)</f>
        <v>303</v>
      </c>
      <c r="B700">
        <v>76149095</v>
      </c>
      <c r="C700">
        <v>76149083</v>
      </c>
      <c r="D700">
        <v>48974791</v>
      </c>
      <c r="E700">
        <v>1</v>
      </c>
      <c r="F700">
        <v>1</v>
      </c>
      <c r="G700">
        <v>1</v>
      </c>
      <c r="H700">
        <v>3</v>
      </c>
      <c r="I700" t="s">
        <v>658</v>
      </c>
      <c r="J700" t="s">
        <v>659</v>
      </c>
      <c r="K700" t="s">
        <v>660</v>
      </c>
      <c r="L700">
        <v>1374</v>
      </c>
      <c r="N700">
        <v>1013</v>
      </c>
      <c r="O700" t="s">
        <v>661</v>
      </c>
      <c r="P700" t="s">
        <v>661</v>
      </c>
      <c r="Q700">
        <v>1</v>
      </c>
      <c r="X700">
        <v>0.43</v>
      </c>
      <c r="Y700">
        <v>1</v>
      </c>
      <c r="Z700">
        <v>0</v>
      </c>
      <c r="AA700">
        <v>0</v>
      </c>
      <c r="AB700">
        <v>0</v>
      </c>
      <c r="AC700">
        <v>0</v>
      </c>
      <c r="AD700">
        <v>1</v>
      </c>
      <c r="AE700">
        <v>0</v>
      </c>
      <c r="AF700" t="s">
        <v>3</v>
      </c>
      <c r="AG700">
        <v>0.43</v>
      </c>
      <c r="AH700">
        <v>2</v>
      </c>
      <c r="AI700">
        <v>76149089</v>
      </c>
      <c r="AJ700">
        <v>692</v>
      </c>
      <c r="AK700">
        <v>0</v>
      </c>
      <c r="AL700">
        <v>0</v>
      </c>
      <c r="AM700">
        <v>0</v>
      </c>
      <c r="AN700">
        <v>0</v>
      </c>
      <c r="AO700">
        <v>0</v>
      </c>
      <c r="AP700">
        <v>0</v>
      </c>
      <c r="AQ700">
        <v>0</v>
      </c>
      <c r="AR700">
        <v>0</v>
      </c>
    </row>
    <row r="701" spans="1:44" x14ac:dyDescent="0.2">
      <c r="A701">
        <f>ROW(Source!A304)</f>
        <v>304</v>
      </c>
      <c r="B701">
        <v>76149090</v>
      </c>
      <c r="C701">
        <v>76149083</v>
      </c>
      <c r="D701">
        <v>42326370</v>
      </c>
      <c r="E701">
        <v>1</v>
      </c>
      <c r="F701">
        <v>1</v>
      </c>
      <c r="G701">
        <v>1</v>
      </c>
      <c r="H701">
        <v>1</v>
      </c>
      <c r="I701" t="s">
        <v>662</v>
      </c>
      <c r="J701" t="s">
        <v>3</v>
      </c>
      <c r="K701" t="s">
        <v>663</v>
      </c>
      <c r="L701">
        <v>1369</v>
      </c>
      <c r="N701">
        <v>1013</v>
      </c>
      <c r="O701" t="s">
        <v>623</v>
      </c>
      <c r="P701" t="s">
        <v>623</v>
      </c>
      <c r="Q701">
        <v>1</v>
      </c>
      <c r="X701">
        <v>2.2599999999999998</v>
      </c>
      <c r="Y701">
        <v>0</v>
      </c>
      <c r="Z701">
        <v>0</v>
      </c>
      <c r="AA701">
        <v>0</v>
      </c>
      <c r="AB701">
        <v>9.6199999999999992</v>
      </c>
      <c r="AC701">
        <v>0</v>
      </c>
      <c r="AD701">
        <v>1</v>
      </c>
      <c r="AE701">
        <v>1</v>
      </c>
      <c r="AF701" t="s">
        <v>286</v>
      </c>
      <c r="AG701">
        <v>3.1187999999999994</v>
      </c>
      <c r="AH701">
        <v>2</v>
      </c>
      <c r="AI701">
        <v>76149084</v>
      </c>
      <c r="AJ701">
        <v>693</v>
      </c>
      <c r="AK701">
        <v>0</v>
      </c>
      <c r="AL701">
        <v>0</v>
      </c>
      <c r="AM701">
        <v>0</v>
      </c>
      <c r="AN701">
        <v>0</v>
      </c>
      <c r="AO701">
        <v>0</v>
      </c>
      <c r="AP701">
        <v>0</v>
      </c>
      <c r="AQ701">
        <v>0</v>
      </c>
      <c r="AR701">
        <v>0</v>
      </c>
    </row>
    <row r="702" spans="1:44" x14ac:dyDescent="0.2">
      <c r="A702">
        <f>ROW(Source!A304)</f>
        <v>304</v>
      </c>
      <c r="B702">
        <v>76149091</v>
      </c>
      <c r="C702">
        <v>76149083</v>
      </c>
      <c r="D702">
        <v>48900459</v>
      </c>
      <c r="E702">
        <v>1</v>
      </c>
      <c r="F702">
        <v>1</v>
      </c>
      <c r="G702">
        <v>1</v>
      </c>
      <c r="H702">
        <v>3</v>
      </c>
      <c r="I702" t="s">
        <v>708</v>
      </c>
      <c r="J702" t="s">
        <v>709</v>
      </c>
      <c r="K702" t="s">
        <v>710</v>
      </c>
      <c r="L702">
        <v>1348</v>
      </c>
      <c r="N702">
        <v>1009</v>
      </c>
      <c r="O702" t="s">
        <v>362</v>
      </c>
      <c r="P702" t="s">
        <v>362</v>
      </c>
      <c r="Q702">
        <v>1000</v>
      </c>
      <c r="X702">
        <v>8.0000000000000004E-4</v>
      </c>
      <c r="Y702">
        <v>4488.3999999999996</v>
      </c>
      <c r="Z702">
        <v>0</v>
      </c>
      <c r="AA702">
        <v>0</v>
      </c>
      <c r="AB702">
        <v>0</v>
      </c>
      <c r="AC702">
        <v>0</v>
      </c>
      <c r="AD702">
        <v>1</v>
      </c>
      <c r="AE702">
        <v>0</v>
      </c>
      <c r="AF702" t="s">
        <v>3</v>
      </c>
      <c r="AG702">
        <v>8.0000000000000004E-4</v>
      </c>
      <c r="AH702">
        <v>2</v>
      </c>
      <c r="AI702">
        <v>76149085</v>
      </c>
      <c r="AJ702">
        <v>694</v>
      </c>
      <c r="AK702">
        <v>0</v>
      </c>
      <c r="AL702">
        <v>0</v>
      </c>
      <c r="AM702">
        <v>0</v>
      </c>
      <c r="AN702">
        <v>0</v>
      </c>
      <c r="AO702">
        <v>0</v>
      </c>
      <c r="AP702">
        <v>0</v>
      </c>
      <c r="AQ702">
        <v>0</v>
      </c>
      <c r="AR702">
        <v>0</v>
      </c>
    </row>
    <row r="703" spans="1:44" x14ac:dyDescent="0.2">
      <c r="A703">
        <f>ROW(Source!A304)</f>
        <v>304</v>
      </c>
      <c r="B703">
        <v>76149092</v>
      </c>
      <c r="C703">
        <v>76149083</v>
      </c>
      <c r="D703">
        <v>48900495</v>
      </c>
      <c r="E703">
        <v>1</v>
      </c>
      <c r="F703">
        <v>1</v>
      </c>
      <c r="G703">
        <v>1</v>
      </c>
      <c r="H703">
        <v>3</v>
      </c>
      <c r="I703" t="s">
        <v>711</v>
      </c>
      <c r="J703" t="s">
        <v>712</v>
      </c>
      <c r="K703" t="s">
        <v>713</v>
      </c>
      <c r="L703">
        <v>1346</v>
      </c>
      <c r="N703">
        <v>1009</v>
      </c>
      <c r="O703" t="s">
        <v>414</v>
      </c>
      <c r="P703" t="s">
        <v>414</v>
      </c>
      <c r="Q703">
        <v>1</v>
      </c>
      <c r="X703">
        <v>0.15</v>
      </c>
      <c r="Y703">
        <v>6.09</v>
      </c>
      <c r="Z703">
        <v>0</v>
      </c>
      <c r="AA703">
        <v>0</v>
      </c>
      <c r="AB703">
        <v>0</v>
      </c>
      <c r="AC703">
        <v>0</v>
      </c>
      <c r="AD703">
        <v>1</v>
      </c>
      <c r="AE703">
        <v>0</v>
      </c>
      <c r="AF703" t="s">
        <v>3</v>
      </c>
      <c r="AG703">
        <v>0.15</v>
      </c>
      <c r="AH703">
        <v>2</v>
      </c>
      <c r="AI703">
        <v>76149086</v>
      </c>
      <c r="AJ703">
        <v>695</v>
      </c>
      <c r="AK703">
        <v>0</v>
      </c>
      <c r="AL703">
        <v>0</v>
      </c>
      <c r="AM703">
        <v>0</v>
      </c>
      <c r="AN703">
        <v>0</v>
      </c>
      <c r="AO703">
        <v>0</v>
      </c>
      <c r="AP703">
        <v>0</v>
      </c>
      <c r="AQ703">
        <v>0</v>
      </c>
      <c r="AR703">
        <v>0</v>
      </c>
    </row>
    <row r="704" spans="1:44" x14ac:dyDescent="0.2">
      <c r="A704">
        <f>ROW(Source!A304)</f>
        <v>304</v>
      </c>
      <c r="B704">
        <v>76149093</v>
      </c>
      <c r="C704">
        <v>76149083</v>
      </c>
      <c r="D704">
        <v>48903634</v>
      </c>
      <c r="E704">
        <v>1</v>
      </c>
      <c r="F704">
        <v>1</v>
      </c>
      <c r="G704">
        <v>1</v>
      </c>
      <c r="H704">
        <v>3</v>
      </c>
      <c r="I704" t="s">
        <v>679</v>
      </c>
      <c r="J704" t="s">
        <v>680</v>
      </c>
      <c r="K704" t="s">
        <v>681</v>
      </c>
      <c r="L704">
        <v>1308</v>
      </c>
      <c r="N704">
        <v>1003</v>
      </c>
      <c r="O704" t="s">
        <v>345</v>
      </c>
      <c r="P704" t="s">
        <v>345</v>
      </c>
      <c r="Q704">
        <v>100</v>
      </c>
      <c r="X704">
        <v>2.3999999999999998E-3</v>
      </c>
      <c r="Y704">
        <v>120</v>
      </c>
      <c r="Z704">
        <v>0</v>
      </c>
      <c r="AA704">
        <v>0</v>
      </c>
      <c r="AB704">
        <v>0</v>
      </c>
      <c r="AC704">
        <v>0</v>
      </c>
      <c r="AD704">
        <v>1</v>
      </c>
      <c r="AE704">
        <v>0</v>
      </c>
      <c r="AF704" t="s">
        <v>3</v>
      </c>
      <c r="AG704">
        <v>2.3999999999999998E-3</v>
      </c>
      <c r="AH704">
        <v>2</v>
      </c>
      <c r="AI704">
        <v>76149087</v>
      </c>
      <c r="AJ704">
        <v>696</v>
      </c>
      <c r="AK704">
        <v>0</v>
      </c>
      <c r="AL704">
        <v>0</v>
      </c>
      <c r="AM704">
        <v>0</v>
      </c>
      <c r="AN704">
        <v>0</v>
      </c>
      <c r="AO704">
        <v>0</v>
      </c>
      <c r="AP704">
        <v>0</v>
      </c>
      <c r="AQ704">
        <v>0</v>
      </c>
      <c r="AR704">
        <v>0</v>
      </c>
    </row>
    <row r="705" spans="1:44" x14ac:dyDescent="0.2">
      <c r="A705">
        <f>ROW(Source!A304)</f>
        <v>304</v>
      </c>
      <c r="B705">
        <v>76149094</v>
      </c>
      <c r="C705">
        <v>76149083</v>
      </c>
      <c r="D705">
        <v>48974621</v>
      </c>
      <c r="E705">
        <v>1</v>
      </c>
      <c r="F705">
        <v>1</v>
      </c>
      <c r="G705">
        <v>1</v>
      </c>
      <c r="H705">
        <v>3</v>
      </c>
      <c r="I705" t="s">
        <v>714</v>
      </c>
      <c r="J705" t="s">
        <v>715</v>
      </c>
      <c r="K705" t="s">
        <v>716</v>
      </c>
      <c r="L705">
        <v>1348</v>
      </c>
      <c r="N705">
        <v>1009</v>
      </c>
      <c r="O705" t="s">
        <v>362</v>
      </c>
      <c r="P705" t="s">
        <v>362</v>
      </c>
      <c r="Q705">
        <v>1000</v>
      </c>
      <c r="X705">
        <v>1.0000000000000001E-5</v>
      </c>
      <c r="Y705">
        <v>8105.71</v>
      </c>
      <c r="Z705">
        <v>0</v>
      </c>
      <c r="AA705">
        <v>0</v>
      </c>
      <c r="AB705">
        <v>0</v>
      </c>
      <c r="AC705">
        <v>0</v>
      </c>
      <c r="AD705">
        <v>1</v>
      </c>
      <c r="AE705">
        <v>0</v>
      </c>
      <c r="AF705" t="s">
        <v>3</v>
      </c>
      <c r="AG705">
        <v>1.0000000000000001E-5</v>
      </c>
      <c r="AH705">
        <v>2</v>
      </c>
      <c r="AI705">
        <v>76149088</v>
      </c>
      <c r="AJ705">
        <v>697</v>
      </c>
      <c r="AK705">
        <v>0</v>
      </c>
      <c r="AL705">
        <v>0</v>
      </c>
      <c r="AM705">
        <v>0</v>
      </c>
      <c r="AN705">
        <v>0</v>
      </c>
      <c r="AO705">
        <v>0</v>
      </c>
      <c r="AP705">
        <v>0</v>
      </c>
      <c r="AQ705">
        <v>0</v>
      </c>
      <c r="AR705">
        <v>0</v>
      </c>
    </row>
    <row r="706" spans="1:44" x14ac:dyDescent="0.2">
      <c r="A706">
        <f>ROW(Source!A304)</f>
        <v>304</v>
      </c>
      <c r="B706">
        <v>76149095</v>
      </c>
      <c r="C706">
        <v>76149083</v>
      </c>
      <c r="D706">
        <v>48974791</v>
      </c>
      <c r="E706">
        <v>1</v>
      </c>
      <c r="F706">
        <v>1</v>
      </c>
      <c r="G706">
        <v>1</v>
      </c>
      <c r="H706">
        <v>3</v>
      </c>
      <c r="I706" t="s">
        <v>658</v>
      </c>
      <c r="J706" t="s">
        <v>659</v>
      </c>
      <c r="K706" t="s">
        <v>660</v>
      </c>
      <c r="L706">
        <v>1374</v>
      </c>
      <c r="N706">
        <v>1013</v>
      </c>
      <c r="O706" t="s">
        <v>661</v>
      </c>
      <c r="P706" t="s">
        <v>661</v>
      </c>
      <c r="Q706">
        <v>1</v>
      </c>
      <c r="X706">
        <v>0.43</v>
      </c>
      <c r="Y706">
        <v>1</v>
      </c>
      <c r="Z706">
        <v>0</v>
      </c>
      <c r="AA706">
        <v>0</v>
      </c>
      <c r="AB706">
        <v>0</v>
      </c>
      <c r="AC706">
        <v>0</v>
      </c>
      <c r="AD706">
        <v>1</v>
      </c>
      <c r="AE706">
        <v>0</v>
      </c>
      <c r="AF706" t="s">
        <v>3</v>
      </c>
      <c r="AG706">
        <v>0.43</v>
      </c>
      <c r="AH706">
        <v>2</v>
      </c>
      <c r="AI706">
        <v>76149089</v>
      </c>
      <c r="AJ706">
        <v>698</v>
      </c>
      <c r="AK706">
        <v>0</v>
      </c>
      <c r="AL706">
        <v>0</v>
      </c>
      <c r="AM706">
        <v>0</v>
      </c>
      <c r="AN706">
        <v>0</v>
      </c>
      <c r="AO706">
        <v>0</v>
      </c>
      <c r="AP706">
        <v>0</v>
      </c>
      <c r="AQ706">
        <v>0</v>
      </c>
      <c r="AR706">
        <v>0</v>
      </c>
    </row>
    <row r="707" spans="1:44" x14ac:dyDescent="0.2">
      <c r="A707">
        <f>ROW(Source!A305)</f>
        <v>305</v>
      </c>
      <c r="B707">
        <v>76149099</v>
      </c>
      <c r="C707">
        <v>76149096</v>
      </c>
      <c r="D707">
        <v>42326370</v>
      </c>
      <c r="E707">
        <v>1</v>
      </c>
      <c r="F707">
        <v>1</v>
      </c>
      <c r="G707">
        <v>1</v>
      </c>
      <c r="H707">
        <v>1</v>
      </c>
      <c r="I707" t="s">
        <v>662</v>
      </c>
      <c r="J707" t="s">
        <v>3</v>
      </c>
      <c r="K707" t="s">
        <v>663</v>
      </c>
      <c r="L707">
        <v>1369</v>
      </c>
      <c r="N707">
        <v>1013</v>
      </c>
      <c r="O707" t="s">
        <v>623</v>
      </c>
      <c r="P707" t="s">
        <v>623</v>
      </c>
      <c r="Q707">
        <v>1</v>
      </c>
      <c r="X707">
        <v>22.72</v>
      </c>
      <c r="Y707">
        <v>0</v>
      </c>
      <c r="Z707">
        <v>0</v>
      </c>
      <c r="AA707">
        <v>0</v>
      </c>
      <c r="AB707">
        <v>9.6199999999999992</v>
      </c>
      <c r="AC707">
        <v>0</v>
      </c>
      <c r="AD707">
        <v>1</v>
      </c>
      <c r="AE707">
        <v>1</v>
      </c>
      <c r="AF707" t="s">
        <v>286</v>
      </c>
      <c r="AG707">
        <v>31.353599999999997</v>
      </c>
      <c r="AH707">
        <v>2</v>
      </c>
      <c r="AI707">
        <v>76149097</v>
      </c>
      <c r="AJ707">
        <v>699</v>
      </c>
      <c r="AK707">
        <v>0</v>
      </c>
      <c r="AL707">
        <v>0</v>
      </c>
      <c r="AM707">
        <v>0</v>
      </c>
      <c r="AN707">
        <v>0</v>
      </c>
      <c r="AO707">
        <v>0</v>
      </c>
      <c r="AP707">
        <v>0</v>
      </c>
      <c r="AQ707">
        <v>0</v>
      </c>
      <c r="AR707">
        <v>0</v>
      </c>
    </row>
    <row r="708" spans="1:44" x14ac:dyDescent="0.2">
      <c r="A708">
        <f>ROW(Source!A305)</f>
        <v>305</v>
      </c>
      <c r="B708">
        <v>76149100</v>
      </c>
      <c r="C708">
        <v>76149096</v>
      </c>
      <c r="D708">
        <v>48974791</v>
      </c>
      <c r="E708">
        <v>1</v>
      </c>
      <c r="F708">
        <v>1</v>
      </c>
      <c r="G708">
        <v>1</v>
      </c>
      <c r="H708">
        <v>3</v>
      </c>
      <c r="I708" t="s">
        <v>658</v>
      </c>
      <c r="J708" t="s">
        <v>659</v>
      </c>
      <c r="K708" t="s">
        <v>660</v>
      </c>
      <c r="L708">
        <v>1374</v>
      </c>
      <c r="N708">
        <v>1013</v>
      </c>
      <c r="O708" t="s">
        <v>661</v>
      </c>
      <c r="P708" t="s">
        <v>661</v>
      </c>
      <c r="Q708">
        <v>1</v>
      </c>
      <c r="X708">
        <v>4.37</v>
      </c>
      <c r="Y708">
        <v>1</v>
      </c>
      <c r="Z708">
        <v>0</v>
      </c>
      <c r="AA708">
        <v>0</v>
      </c>
      <c r="AB708">
        <v>0</v>
      </c>
      <c r="AC708">
        <v>0</v>
      </c>
      <c r="AD708">
        <v>1</v>
      </c>
      <c r="AE708">
        <v>0</v>
      </c>
      <c r="AF708" t="s">
        <v>3</v>
      </c>
      <c r="AG708">
        <v>4.37</v>
      </c>
      <c r="AH708">
        <v>2</v>
      </c>
      <c r="AI708">
        <v>76149098</v>
      </c>
      <c r="AJ708">
        <v>700</v>
      </c>
      <c r="AK708">
        <v>0</v>
      </c>
      <c r="AL708">
        <v>0</v>
      </c>
      <c r="AM708">
        <v>0</v>
      </c>
      <c r="AN708">
        <v>0</v>
      </c>
      <c r="AO708">
        <v>0</v>
      </c>
      <c r="AP708">
        <v>0</v>
      </c>
      <c r="AQ708">
        <v>0</v>
      </c>
      <c r="AR708">
        <v>0</v>
      </c>
    </row>
    <row r="709" spans="1:44" x14ac:dyDescent="0.2">
      <c r="A709">
        <f>ROW(Source!A306)</f>
        <v>306</v>
      </c>
      <c r="B709">
        <v>76149099</v>
      </c>
      <c r="C709">
        <v>76149096</v>
      </c>
      <c r="D709">
        <v>42326370</v>
      </c>
      <c r="E709">
        <v>1</v>
      </c>
      <c r="F709">
        <v>1</v>
      </c>
      <c r="G709">
        <v>1</v>
      </c>
      <c r="H709">
        <v>1</v>
      </c>
      <c r="I709" t="s">
        <v>662</v>
      </c>
      <c r="J709" t="s">
        <v>3</v>
      </c>
      <c r="K709" t="s">
        <v>663</v>
      </c>
      <c r="L709">
        <v>1369</v>
      </c>
      <c r="N709">
        <v>1013</v>
      </c>
      <c r="O709" t="s">
        <v>623</v>
      </c>
      <c r="P709" t="s">
        <v>623</v>
      </c>
      <c r="Q709">
        <v>1</v>
      </c>
      <c r="X709">
        <v>22.72</v>
      </c>
      <c r="Y709">
        <v>0</v>
      </c>
      <c r="Z709">
        <v>0</v>
      </c>
      <c r="AA709">
        <v>0</v>
      </c>
      <c r="AB709">
        <v>9.6199999999999992</v>
      </c>
      <c r="AC709">
        <v>0</v>
      </c>
      <c r="AD709">
        <v>1</v>
      </c>
      <c r="AE709">
        <v>1</v>
      </c>
      <c r="AF709" t="s">
        <v>286</v>
      </c>
      <c r="AG709">
        <v>31.353599999999997</v>
      </c>
      <c r="AH709">
        <v>2</v>
      </c>
      <c r="AI709">
        <v>76149097</v>
      </c>
      <c r="AJ709">
        <v>701</v>
      </c>
      <c r="AK709">
        <v>0</v>
      </c>
      <c r="AL709">
        <v>0</v>
      </c>
      <c r="AM709">
        <v>0</v>
      </c>
      <c r="AN709">
        <v>0</v>
      </c>
      <c r="AO709">
        <v>0</v>
      </c>
      <c r="AP709">
        <v>0</v>
      </c>
      <c r="AQ709">
        <v>0</v>
      </c>
      <c r="AR709">
        <v>0</v>
      </c>
    </row>
    <row r="710" spans="1:44" x14ac:dyDescent="0.2">
      <c r="A710">
        <f>ROW(Source!A306)</f>
        <v>306</v>
      </c>
      <c r="B710">
        <v>76149100</v>
      </c>
      <c r="C710">
        <v>76149096</v>
      </c>
      <c r="D710">
        <v>48974791</v>
      </c>
      <c r="E710">
        <v>1</v>
      </c>
      <c r="F710">
        <v>1</v>
      </c>
      <c r="G710">
        <v>1</v>
      </c>
      <c r="H710">
        <v>3</v>
      </c>
      <c r="I710" t="s">
        <v>658</v>
      </c>
      <c r="J710" t="s">
        <v>659</v>
      </c>
      <c r="K710" t="s">
        <v>660</v>
      </c>
      <c r="L710">
        <v>1374</v>
      </c>
      <c r="N710">
        <v>1013</v>
      </c>
      <c r="O710" t="s">
        <v>661</v>
      </c>
      <c r="P710" t="s">
        <v>661</v>
      </c>
      <c r="Q710">
        <v>1</v>
      </c>
      <c r="X710">
        <v>4.37</v>
      </c>
      <c r="Y710">
        <v>1</v>
      </c>
      <c r="Z710">
        <v>0</v>
      </c>
      <c r="AA710">
        <v>0</v>
      </c>
      <c r="AB710">
        <v>0</v>
      </c>
      <c r="AC710">
        <v>0</v>
      </c>
      <c r="AD710">
        <v>1</v>
      </c>
      <c r="AE710">
        <v>0</v>
      </c>
      <c r="AF710" t="s">
        <v>3</v>
      </c>
      <c r="AG710">
        <v>4.37</v>
      </c>
      <c r="AH710">
        <v>2</v>
      </c>
      <c r="AI710">
        <v>76149098</v>
      </c>
      <c r="AJ710">
        <v>702</v>
      </c>
      <c r="AK710">
        <v>0</v>
      </c>
      <c r="AL710">
        <v>0</v>
      </c>
      <c r="AM710">
        <v>0</v>
      </c>
      <c r="AN710">
        <v>0</v>
      </c>
      <c r="AO710">
        <v>0</v>
      </c>
      <c r="AP710">
        <v>0</v>
      </c>
      <c r="AQ710">
        <v>0</v>
      </c>
      <c r="AR710">
        <v>0</v>
      </c>
    </row>
    <row r="711" spans="1:44" x14ac:dyDescent="0.2">
      <c r="A711">
        <f>ROW(Source!A307)</f>
        <v>307</v>
      </c>
      <c r="B711">
        <v>76149110</v>
      </c>
      <c r="C711">
        <v>76149101</v>
      </c>
      <c r="D711">
        <v>42095955</v>
      </c>
      <c r="E711">
        <v>1</v>
      </c>
      <c r="F711">
        <v>1</v>
      </c>
      <c r="G711">
        <v>1</v>
      </c>
      <c r="H711">
        <v>1</v>
      </c>
      <c r="I711" t="s">
        <v>784</v>
      </c>
      <c r="J711" t="s">
        <v>3</v>
      </c>
      <c r="K711" t="s">
        <v>785</v>
      </c>
      <c r="L711">
        <v>1369</v>
      </c>
      <c r="N711">
        <v>1013</v>
      </c>
      <c r="O711" t="s">
        <v>623</v>
      </c>
      <c r="P711" t="s">
        <v>623</v>
      </c>
      <c r="Q711">
        <v>1</v>
      </c>
      <c r="X711">
        <v>2.89</v>
      </c>
      <c r="Y711">
        <v>0</v>
      </c>
      <c r="Z711">
        <v>0</v>
      </c>
      <c r="AA711">
        <v>0</v>
      </c>
      <c r="AB711">
        <v>8.9700000000000006</v>
      </c>
      <c r="AC711">
        <v>0</v>
      </c>
      <c r="AD711">
        <v>1</v>
      </c>
      <c r="AE711">
        <v>1</v>
      </c>
      <c r="AF711" t="s">
        <v>286</v>
      </c>
      <c r="AG711">
        <v>3.9881999999999995</v>
      </c>
      <c r="AH711">
        <v>2</v>
      </c>
      <c r="AI711">
        <v>76149102</v>
      </c>
      <c r="AJ711">
        <v>703</v>
      </c>
      <c r="AK711">
        <v>0</v>
      </c>
      <c r="AL711">
        <v>0</v>
      </c>
      <c r="AM711">
        <v>0</v>
      </c>
      <c r="AN711">
        <v>0</v>
      </c>
      <c r="AO711">
        <v>0</v>
      </c>
      <c r="AP711">
        <v>0</v>
      </c>
      <c r="AQ711">
        <v>0</v>
      </c>
      <c r="AR711">
        <v>0</v>
      </c>
    </row>
    <row r="712" spans="1:44" x14ac:dyDescent="0.2">
      <c r="A712">
        <f>ROW(Source!A307)</f>
        <v>307</v>
      </c>
      <c r="B712">
        <v>76149111</v>
      </c>
      <c r="C712">
        <v>76149101</v>
      </c>
      <c r="D712">
        <v>48975514</v>
      </c>
      <c r="E712">
        <v>1</v>
      </c>
      <c r="F712">
        <v>1</v>
      </c>
      <c r="G712">
        <v>1</v>
      </c>
      <c r="H712">
        <v>2</v>
      </c>
      <c r="I712" t="s">
        <v>786</v>
      </c>
      <c r="J712" t="s">
        <v>787</v>
      </c>
      <c r="K712" t="s">
        <v>788</v>
      </c>
      <c r="L712">
        <v>1368</v>
      </c>
      <c r="N712">
        <v>1011</v>
      </c>
      <c r="O712" t="s">
        <v>633</v>
      </c>
      <c r="P712" t="s">
        <v>633</v>
      </c>
      <c r="Q712">
        <v>1</v>
      </c>
      <c r="X712">
        <v>0.47</v>
      </c>
      <c r="Y712">
        <v>0</v>
      </c>
      <c r="Z712">
        <v>14</v>
      </c>
      <c r="AA712">
        <v>0</v>
      </c>
      <c r="AB712">
        <v>0</v>
      </c>
      <c r="AC712">
        <v>0</v>
      </c>
      <c r="AD712">
        <v>1</v>
      </c>
      <c r="AE712">
        <v>0</v>
      </c>
      <c r="AF712" t="s">
        <v>286</v>
      </c>
      <c r="AG712">
        <v>0.64859999999999984</v>
      </c>
      <c r="AH712">
        <v>2</v>
      </c>
      <c r="AI712">
        <v>76149103</v>
      </c>
      <c r="AJ712">
        <v>704</v>
      </c>
      <c r="AK712">
        <v>0</v>
      </c>
      <c r="AL712">
        <v>0</v>
      </c>
      <c r="AM712">
        <v>0</v>
      </c>
      <c r="AN712">
        <v>0</v>
      </c>
      <c r="AO712">
        <v>0</v>
      </c>
      <c r="AP712">
        <v>0</v>
      </c>
      <c r="AQ712">
        <v>0</v>
      </c>
      <c r="AR712">
        <v>0</v>
      </c>
    </row>
    <row r="713" spans="1:44" x14ac:dyDescent="0.2">
      <c r="A713">
        <f>ROW(Source!A307)</f>
        <v>307</v>
      </c>
      <c r="B713">
        <v>76149112</v>
      </c>
      <c r="C713">
        <v>76149101</v>
      </c>
      <c r="D713">
        <v>48975939</v>
      </c>
      <c r="E713">
        <v>1</v>
      </c>
      <c r="F713">
        <v>1</v>
      </c>
      <c r="G713">
        <v>1</v>
      </c>
      <c r="H713">
        <v>2</v>
      </c>
      <c r="I713" t="s">
        <v>789</v>
      </c>
      <c r="J713" t="s">
        <v>790</v>
      </c>
      <c r="K713" t="s">
        <v>791</v>
      </c>
      <c r="L713">
        <v>1368</v>
      </c>
      <c r="N713">
        <v>1011</v>
      </c>
      <c r="O713" t="s">
        <v>633</v>
      </c>
      <c r="P713" t="s">
        <v>633</v>
      </c>
      <c r="Q713">
        <v>1</v>
      </c>
      <c r="X713">
        <v>1.1499999999999999</v>
      </c>
      <c r="Y713">
        <v>0</v>
      </c>
      <c r="Z713">
        <v>30</v>
      </c>
      <c r="AA713">
        <v>0</v>
      </c>
      <c r="AB713">
        <v>0</v>
      </c>
      <c r="AC713">
        <v>0</v>
      </c>
      <c r="AD713">
        <v>1</v>
      </c>
      <c r="AE713">
        <v>0</v>
      </c>
      <c r="AF713" t="s">
        <v>286</v>
      </c>
      <c r="AG713">
        <v>1.5869999999999997</v>
      </c>
      <c r="AH713">
        <v>2</v>
      </c>
      <c r="AI713">
        <v>76149104</v>
      </c>
      <c r="AJ713">
        <v>705</v>
      </c>
      <c r="AK713">
        <v>0</v>
      </c>
      <c r="AL713">
        <v>0</v>
      </c>
      <c r="AM713">
        <v>0</v>
      </c>
      <c r="AN713">
        <v>0</v>
      </c>
      <c r="AO713">
        <v>0</v>
      </c>
      <c r="AP713">
        <v>0</v>
      </c>
      <c r="AQ713">
        <v>0</v>
      </c>
      <c r="AR713">
        <v>0</v>
      </c>
    </row>
    <row r="714" spans="1:44" x14ac:dyDescent="0.2">
      <c r="A714">
        <f>ROW(Source!A307)</f>
        <v>307</v>
      </c>
      <c r="B714">
        <v>76149113</v>
      </c>
      <c r="C714">
        <v>76149101</v>
      </c>
      <c r="D714">
        <v>48977174</v>
      </c>
      <c r="E714">
        <v>1</v>
      </c>
      <c r="F714">
        <v>1</v>
      </c>
      <c r="G714">
        <v>1</v>
      </c>
      <c r="H714">
        <v>2</v>
      </c>
      <c r="I714" t="s">
        <v>676</v>
      </c>
      <c r="J714" t="s">
        <v>677</v>
      </c>
      <c r="K714" t="s">
        <v>678</v>
      </c>
      <c r="L714">
        <v>1368</v>
      </c>
      <c r="N714">
        <v>1011</v>
      </c>
      <c r="O714" t="s">
        <v>633</v>
      </c>
      <c r="P714" t="s">
        <v>633</v>
      </c>
      <c r="Q714">
        <v>1</v>
      </c>
      <c r="X714">
        <v>0.04</v>
      </c>
      <c r="Y714">
        <v>0</v>
      </c>
      <c r="Z714">
        <v>87.17</v>
      </c>
      <c r="AA714">
        <v>11.6</v>
      </c>
      <c r="AB714">
        <v>0</v>
      </c>
      <c r="AC714">
        <v>0</v>
      </c>
      <c r="AD714">
        <v>1</v>
      </c>
      <c r="AE714">
        <v>0</v>
      </c>
      <c r="AF714" t="s">
        <v>286</v>
      </c>
      <c r="AG714">
        <v>5.5199999999999999E-2</v>
      </c>
      <c r="AH714">
        <v>2</v>
      </c>
      <c r="AI714">
        <v>76149105</v>
      </c>
      <c r="AJ714">
        <v>706</v>
      </c>
      <c r="AK714">
        <v>0</v>
      </c>
      <c r="AL714">
        <v>0</v>
      </c>
      <c r="AM714">
        <v>0</v>
      </c>
      <c r="AN714">
        <v>0</v>
      </c>
      <c r="AO714">
        <v>0</v>
      </c>
      <c r="AP714">
        <v>0</v>
      </c>
      <c r="AQ714">
        <v>0</v>
      </c>
      <c r="AR714">
        <v>0</v>
      </c>
    </row>
    <row r="715" spans="1:44" x14ac:dyDescent="0.2">
      <c r="A715">
        <f>ROW(Source!A307)</f>
        <v>307</v>
      </c>
      <c r="B715">
        <v>76149114</v>
      </c>
      <c r="C715">
        <v>76149101</v>
      </c>
      <c r="D715">
        <v>48901204</v>
      </c>
      <c r="E715">
        <v>1</v>
      </c>
      <c r="F715">
        <v>1</v>
      </c>
      <c r="G715">
        <v>1</v>
      </c>
      <c r="H715">
        <v>3</v>
      </c>
      <c r="I715" t="s">
        <v>792</v>
      </c>
      <c r="J715" t="s">
        <v>793</v>
      </c>
      <c r="K715" t="s">
        <v>794</v>
      </c>
      <c r="L715">
        <v>1348</v>
      </c>
      <c r="N715">
        <v>1009</v>
      </c>
      <c r="O715" t="s">
        <v>362</v>
      </c>
      <c r="P715" t="s">
        <v>362</v>
      </c>
      <c r="Q715">
        <v>1000</v>
      </c>
      <c r="X715">
        <v>1.2E-2</v>
      </c>
      <c r="Y715">
        <v>1383.1</v>
      </c>
      <c r="Z715">
        <v>0</v>
      </c>
      <c r="AA715">
        <v>0</v>
      </c>
      <c r="AB715">
        <v>0</v>
      </c>
      <c r="AC715">
        <v>0</v>
      </c>
      <c r="AD715">
        <v>1</v>
      </c>
      <c r="AE715">
        <v>0</v>
      </c>
      <c r="AF715" t="s">
        <v>3</v>
      </c>
      <c r="AG715">
        <v>1.2E-2</v>
      </c>
      <c r="AH715">
        <v>2</v>
      </c>
      <c r="AI715">
        <v>76149106</v>
      </c>
      <c r="AJ715">
        <v>707</v>
      </c>
      <c r="AK715">
        <v>0</v>
      </c>
      <c r="AL715">
        <v>0</v>
      </c>
      <c r="AM715">
        <v>0</v>
      </c>
      <c r="AN715">
        <v>0</v>
      </c>
      <c r="AO715">
        <v>0</v>
      </c>
      <c r="AP715">
        <v>0</v>
      </c>
      <c r="AQ715">
        <v>0</v>
      </c>
      <c r="AR715">
        <v>0</v>
      </c>
    </row>
    <row r="716" spans="1:44" x14ac:dyDescent="0.2">
      <c r="A716">
        <f>ROW(Source!A307)</f>
        <v>307</v>
      </c>
      <c r="B716">
        <v>76149115</v>
      </c>
      <c r="C716">
        <v>76149101</v>
      </c>
      <c r="D716">
        <v>48900850</v>
      </c>
      <c r="E716">
        <v>1</v>
      </c>
      <c r="F716">
        <v>1</v>
      </c>
      <c r="G716">
        <v>1</v>
      </c>
      <c r="H716">
        <v>3</v>
      </c>
      <c r="I716" t="s">
        <v>795</v>
      </c>
      <c r="J716" t="s">
        <v>796</v>
      </c>
      <c r="K716" t="s">
        <v>797</v>
      </c>
      <c r="L716">
        <v>1348</v>
      </c>
      <c r="N716">
        <v>1009</v>
      </c>
      <c r="O716" t="s">
        <v>362</v>
      </c>
      <c r="P716" t="s">
        <v>362</v>
      </c>
      <c r="Q716">
        <v>1000</v>
      </c>
      <c r="X716">
        <v>4.1999999999999997E-3</v>
      </c>
      <c r="Y716">
        <v>30030</v>
      </c>
      <c r="Z716">
        <v>0</v>
      </c>
      <c r="AA716">
        <v>0</v>
      </c>
      <c r="AB716">
        <v>0</v>
      </c>
      <c r="AC716">
        <v>0</v>
      </c>
      <c r="AD716">
        <v>1</v>
      </c>
      <c r="AE716">
        <v>0</v>
      </c>
      <c r="AF716" t="s">
        <v>3</v>
      </c>
      <c r="AG716">
        <v>4.1999999999999997E-3</v>
      </c>
      <c r="AH716">
        <v>2</v>
      </c>
      <c r="AI716">
        <v>76149107</v>
      </c>
      <c r="AJ716">
        <v>708</v>
      </c>
      <c r="AK716">
        <v>0</v>
      </c>
      <c r="AL716">
        <v>0</v>
      </c>
      <c r="AM716">
        <v>0</v>
      </c>
      <c r="AN716">
        <v>0</v>
      </c>
      <c r="AO716">
        <v>0</v>
      </c>
      <c r="AP716">
        <v>0</v>
      </c>
      <c r="AQ716">
        <v>0</v>
      </c>
      <c r="AR716">
        <v>0</v>
      </c>
    </row>
    <row r="717" spans="1:44" x14ac:dyDescent="0.2">
      <c r="A717">
        <f>ROW(Source!A307)</f>
        <v>307</v>
      </c>
      <c r="B717">
        <v>76149116</v>
      </c>
      <c r="C717">
        <v>76149101</v>
      </c>
      <c r="D717">
        <v>48905904</v>
      </c>
      <c r="E717">
        <v>1</v>
      </c>
      <c r="F717">
        <v>1</v>
      </c>
      <c r="G717">
        <v>1</v>
      </c>
      <c r="H717">
        <v>3</v>
      </c>
      <c r="I717" t="s">
        <v>1005</v>
      </c>
      <c r="J717" t="s">
        <v>1006</v>
      </c>
      <c r="K717" t="s">
        <v>1007</v>
      </c>
      <c r="L717">
        <v>1348</v>
      </c>
      <c r="N717">
        <v>1009</v>
      </c>
      <c r="O717" t="s">
        <v>362</v>
      </c>
      <c r="P717" t="s">
        <v>362</v>
      </c>
      <c r="Q717">
        <v>1000</v>
      </c>
      <c r="X717">
        <v>0</v>
      </c>
      <c r="Y717">
        <v>5989</v>
      </c>
      <c r="Z717">
        <v>0</v>
      </c>
      <c r="AA717">
        <v>0</v>
      </c>
      <c r="AB717">
        <v>0</v>
      </c>
      <c r="AC717">
        <v>1</v>
      </c>
      <c r="AD717">
        <v>0</v>
      </c>
      <c r="AE717">
        <v>0</v>
      </c>
      <c r="AF717" t="s">
        <v>3</v>
      </c>
      <c r="AG717">
        <v>0</v>
      </c>
      <c r="AH717">
        <v>3</v>
      </c>
      <c r="AI717">
        <v>-1</v>
      </c>
      <c r="AJ717" t="s">
        <v>3</v>
      </c>
      <c r="AK717">
        <v>0</v>
      </c>
      <c r="AL717">
        <v>0</v>
      </c>
      <c r="AM717">
        <v>0</v>
      </c>
      <c r="AN717">
        <v>0</v>
      </c>
      <c r="AO717">
        <v>0</v>
      </c>
      <c r="AP717">
        <v>0</v>
      </c>
      <c r="AQ717">
        <v>0</v>
      </c>
      <c r="AR717">
        <v>0</v>
      </c>
    </row>
    <row r="718" spans="1:44" x14ac:dyDescent="0.2">
      <c r="A718">
        <f>ROW(Source!A307)</f>
        <v>307</v>
      </c>
      <c r="B718">
        <v>76149117</v>
      </c>
      <c r="C718">
        <v>76149101</v>
      </c>
      <c r="D718">
        <v>48907032</v>
      </c>
      <c r="E718">
        <v>1</v>
      </c>
      <c r="F718">
        <v>1</v>
      </c>
      <c r="G718">
        <v>1</v>
      </c>
      <c r="H718">
        <v>3</v>
      </c>
      <c r="I718" t="s">
        <v>798</v>
      </c>
      <c r="J718" t="s">
        <v>799</v>
      </c>
      <c r="K718" t="s">
        <v>800</v>
      </c>
      <c r="L718">
        <v>1348</v>
      </c>
      <c r="N718">
        <v>1009</v>
      </c>
      <c r="O718" t="s">
        <v>362</v>
      </c>
      <c r="P718" t="s">
        <v>362</v>
      </c>
      <c r="Q718">
        <v>1000</v>
      </c>
      <c r="X718">
        <v>5.9999999999999995E-4</v>
      </c>
      <c r="Y718">
        <v>10315.01</v>
      </c>
      <c r="Z718">
        <v>0</v>
      </c>
      <c r="AA718">
        <v>0</v>
      </c>
      <c r="AB718">
        <v>0</v>
      </c>
      <c r="AC718">
        <v>0</v>
      </c>
      <c r="AD718">
        <v>1</v>
      </c>
      <c r="AE718">
        <v>0</v>
      </c>
      <c r="AF718" t="s">
        <v>3</v>
      </c>
      <c r="AG718">
        <v>5.9999999999999995E-4</v>
      </c>
      <c r="AH718">
        <v>2</v>
      </c>
      <c r="AI718">
        <v>76149108</v>
      </c>
      <c r="AJ718">
        <v>709</v>
      </c>
      <c r="AK718">
        <v>0</v>
      </c>
      <c r="AL718">
        <v>0</v>
      </c>
      <c r="AM718">
        <v>0</v>
      </c>
      <c r="AN718">
        <v>0</v>
      </c>
      <c r="AO718">
        <v>0</v>
      </c>
      <c r="AP718">
        <v>0</v>
      </c>
      <c r="AQ718">
        <v>0</v>
      </c>
      <c r="AR718">
        <v>0</v>
      </c>
    </row>
    <row r="719" spans="1:44" x14ac:dyDescent="0.2">
      <c r="A719">
        <f>ROW(Source!A307)</f>
        <v>307</v>
      </c>
      <c r="B719">
        <v>76149118</v>
      </c>
      <c r="C719">
        <v>76149101</v>
      </c>
      <c r="D719">
        <v>48908514</v>
      </c>
      <c r="E719">
        <v>1</v>
      </c>
      <c r="F719">
        <v>1</v>
      </c>
      <c r="G719">
        <v>1</v>
      </c>
      <c r="H719">
        <v>3</v>
      </c>
      <c r="I719" t="s">
        <v>801</v>
      </c>
      <c r="J719" t="s">
        <v>802</v>
      </c>
      <c r="K719" t="s">
        <v>803</v>
      </c>
      <c r="L719">
        <v>1339</v>
      </c>
      <c r="N719">
        <v>1007</v>
      </c>
      <c r="O719" t="s">
        <v>643</v>
      </c>
      <c r="P719" t="s">
        <v>643</v>
      </c>
      <c r="Q719">
        <v>1</v>
      </c>
      <c r="X719">
        <v>1.9000000000000001E-4</v>
      </c>
      <c r="Y719">
        <v>1100</v>
      </c>
      <c r="Z719">
        <v>0</v>
      </c>
      <c r="AA719">
        <v>0</v>
      </c>
      <c r="AB719">
        <v>0</v>
      </c>
      <c r="AC719">
        <v>0</v>
      </c>
      <c r="AD719">
        <v>1</v>
      </c>
      <c r="AE719">
        <v>0</v>
      </c>
      <c r="AF719" t="s">
        <v>3</v>
      </c>
      <c r="AG719">
        <v>1.9000000000000001E-4</v>
      </c>
      <c r="AH719">
        <v>2</v>
      </c>
      <c r="AI719">
        <v>76149109</v>
      </c>
      <c r="AJ719">
        <v>710</v>
      </c>
      <c r="AK719">
        <v>0</v>
      </c>
      <c r="AL719">
        <v>0</v>
      </c>
      <c r="AM719">
        <v>0</v>
      </c>
      <c r="AN719">
        <v>0</v>
      </c>
      <c r="AO719">
        <v>0</v>
      </c>
      <c r="AP719">
        <v>0</v>
      </c>
      <c r="AQ719">
        <v>0</v>
      </c>
      <c r="AR719">
        <v>0</v>
      </c>
    </row>
    <row r="720" spans="1:44" x14ac:dyDescent="0.2">
      <c r="A720">
        <f>ROW(Source!A308)</f>
        <v>308</v>
      </c>
      <c r="B720">
        <v>76149110</v>
      </c>
      <c r="C720">
        <v>76149101</v>
      </c>
      <c r="D720">
        <v>42095955</v>
      </c>
      <c r="E720">
        <v>1</v>
      </c>
      <c r="F720">
        <v>1</v>
      </c>
      <c r="G720">
        <v>1</v>
      </c>
      <c r="H720">
        <v>1</v>
      </c>
      <c r="I720" t="s">
        <v>784</v>
      </c>
      <c r="J720" t="s">
        <v>3</v>
      </c>
      <c r="K720" t="s">
        <v>785</v>
      </c>
      <c r="L720">
        <v>1369</v>
      </c>
      <c r="N720">
        <v>1013</v>
      </c>
      <c r="O720" t="s">
        <v>623</v>
      </c>
      <c r="P720" t="s">
        <v>623</v>
      </c>
      <c r="Q720">
        <v>1</v>
      </c>
      <c r="X720">
        <v>2.89</v>
      </c>
      <c r="Y720">
        <v>0</v>
      </c>
      <c r="Z720">
        <v>0</v>
      </c>
      <c r="AA720">
        <v>0</v>
      </c>
      <c r="AB720">
        <v>8.9700000000000006</v>
      </c>
      <c r="AC720">
        <v>0</v>
      </c>
      <c r="AD720">
        <v>1</v>
      </c>
      <c r="AE720">
        <v>1</v>
      </c>
      <c r="AF720" t="s">
        <v>286</v>
      </c>
      <c r="AG720">
        <v>3.9881999999999995</v>
      </c>
      <c r="AH720">
        <v>2</v>
      </c>
      <c r="AI720">
        <v>76149102</v>
      </c>
      <c r="AJ720">
        <v>711</v>
      </c>
      <c r="AK720">
        <v>0</v>
      </c>
      <c r="AL720">
        <v>0</v>
      </c>
      <c r="AM720">
        <v>0</v>
      </c>
      <c r="AN720">
        <v>0</v>
      </c>
      <c r="AO720">
        <v>0</v>
      </c>
      <c r="AP720">
        <v>0</v>
      </c>
      <c r="AQ720">
        <v>0</v>
      </c>
      <c r="AR720">
        <v>0</v>
      </c>
    </row>
    <row r="721" spans="1:44" x14ac:dyDescent="0.2">
      <c r="A721">
        <f>ROW(Source!A308)</f>
        <v>308</v>
      </c>
      <c r="B721">
        <v>76149111</v>
      </c>
      <c r="C721">
        <v>76149101</v>
      </c>
      <c r="D721">
        <v>48975514</v>
      </c>
      <c r="E721">
        <v>1</v>
      </c>
      <c r="F721">
        <v>1</v>
      </c>
      <c r="G721">
        <v>1</v>
      </c>
      <c r="H721">
        <v>2</v>
      </c>
      <c r="I721" t="s">
        <v>786</v>
      </c>
      <c r="J721" t="s">
        <v>787</v>
      </c>
      <c r="K721" t="s">
        <v>788</v>
      </c>
      <c r="L721">
        <v>1368</v>
      </c>
      <c r="N721">
        <v>1011</v>
      </c>
      <c r="O721" t="s">
        <v>633</v>
      </c>
      <c r="P721" t="s">
        <v>633</v>
      </c>
      <c r="Q721">
        <v>1</v>
      </c>
      <c r="X721">
        <v>0.47</v>
      </c>
      <c r="Y721">
        <v>0</v>
      </c>
      <c r="Z721">
        <v>14</v>
      </c>
      <c r="AA721">
        <v>0</v>
      </c>
      <c r="AB721">
        <v>0</v>
      </c>
      <c r="AC721">
        <v>0</v>
      </c>
      <c r="AD721">
        <v>1</v>
      </c>
      <c r="AE721">
        <v>0</v>
      </c>
      <c r="AF721" t="s">
        <v>286</v>
      </c>
      <c r="AG721">
        <v>0.64859999999999984</v>
      </c>
      <c r="AH721">
        <v>2</v>
      </c>
      <c r="AI721">
        <v>76149103</v>
      </c>
      <c r="AJ721">
        <v>712</v>
      </c>
      <c r="AK721">
        <v>0</v>
      </c>
      <c r="AL721">
        <v>0</v>
      </c>
      <c r="AM721">
        <v>0</v>
      </c>
      <c r="AN721">
        <v>0</v>
      </c>
      <c r="AO721">
        <v>0</v>
      </c>
      <c r="AP721">
        <v>0</v>
      </c>
      <c r="AQ721">
        <v>0</v>
      </c>
      <c r="AR721">
        <v>0</v>
      </c>
    </row>
    <row r="722" spans="1:44" x14ac:dyDescent="0.2">
      <c r="A722">
        <f>ROW(Source!A308)</f>
        <v>308</v>
      </c>
      <c r="B722">
        <v>76149112</v>
      </c>
      <c r="C722">
        <v>76149101</v>
      </c>
      <c r="D722">
        <v>48975939</v>
      </c>
      <c r="E722">
        <v>1</v>
      </c>
      <c r="F722">
        <v>1</v>
      </c>
      <c r="G722">
        <v>1</v>
      </c>
      <c r="H722">
        <v>2</v>
      </c>
      <c r="I722" t="s">
        <v>789</v>
      </c>
      <c r="J722" t="s">
        <v>790</v>
      </c>
      <c r="K722" t="s">
        <v>791</v>
      </c>
      <c r="L722">
        <v>1368</v>
      </c>
      <c r="N722">
        <v>1011</v>
      </c>
      <c r="O722" t="s">
        <v>633</v>
      </c>
      <c r="P722" t="s">
        <v>633</v>
      </c>
      <c r="Q722">
        <v>1</v>
      </c>
      <c r="X722">
        <v>1.1499999999999999</v>
      </c>
      <c r="Y722">
        <v>0</v>
      </c>
      <c r="Z722">
        <v>30</v>
      </c>
      <c r="AA722">
        <v>0</v>
      </c>
      <c r="AB722">
        <v>0</v>
      </c>
      <c r="AC722">
        <v>0</v>
      </c>
      <c r="AD722">
        <v>1</v>
      </c>
      <c r="AE722">
        <v>0</v>
      </c>
      <c r="AF722" t="s">
        <v>286</v>
      </c>
      <c r="AG722">
        <v>1.5869999999999997</v>
      </c>
      <c r="AH722">
        <v>2</v>
      </c>
      <c r="AI722">
        <v>76149104</v>
      </c>
      <c r="AJ722">
        <v>713</v>
      </c>
      <c r="AK722">
        <v>0</v>
      </c>
      <c r="AL722">
        <v>0</v>
      </c>
      <c r="AM722">
        <v>0</v>
      </c>
      <c r="AN722">
        <v>0</v>
      </c>
      <c r="AO722">
        <v>0</v>
      </c>
      <c r="AP722">
        <v>0</v>
      </c>
      <c r="AQ722">
        <v>0</v>
      </c>
      <c r="AR722">
        <v>0</v>
      </c>
    </row>
    <row r="723" spans="1:44" x14ac:dyDescent="0.2">
      <c r="A723">
        <f>ROW(Source!A308)</f>
        <v>308</v>
      </c>
      <c r="B723">
        <v>76149113</v>
      </c>
      <c r="C723">
        <v>76149101</v>
      </c>
      <c r="D723">
        <v>48977174</v>
      </c>
      <c r="E723">
        <v>1</v>
      </c>
      <c r="F723">
        <v>1</v>
      </c>
      <c r="G723">
        <v>1</v>
      </c>
      <c r="H723">
        <v>2</v>
      </c>
      <c r="I723" t="s">
        <v>676</v>
      </c>
      <c r="J723" t="s">
        <v>677</v>
      </c>
      <c r="K723" t="s">
        <v>678</v>
      </c>
      <c r="L723">
        <v>1368</v>
      </c>
      <c r="N723">
        <v>1011</v>
      </c>
      <c r="O723" t="s">
        <v>633</v>
      </c>
      <c r="P723" t="s">
        <v>633</v>
      </c>
      <c r="Q723">
        <v>1</v>
      </c>
      <c r="X723">
        <v>0.04</v>
      </c>
      <c r="Y723">
        <v>0</v>
      </c>
      <c r="Z723">
        <v>87.17</v>
      </c>
      <c r="AA723">
        <v>11.6</v>
      </c>
      <c r="AB723">
        <v>0</v>
      </c>
      <c r="AC723">
        <v>0</v>
      </c>
      <c r="AD723">
        <v>1</v>
      </c>
      <c r="AE723">
        <v>0</v>
      </c>
      <c r="AF723" t="s">
        <v>286</v>
      </c>
      <c r="AG723">
        <v>5.5199999999999999E-2</v>
      </c>
      <c r="AH723">
        <v>2</v>
      </c>
      <c r="AI723">
        <v>76149105</v>
      </c>
      <c r="AJ723">
        <v>714</v>
      </c>
      <c r="AK723">
        <v>0</v>
      </c>
      <c r="AL723">
        <v>0</v>
      </c>
      <c r="AM723">
        <v>0</v>
      </c>
      <c r="AN723">
        <v>0</v>
      </c>
      <c r="AO723">
        <v>0</v>
      </c>
      <c r="AP723">
        <v>0</v>
      </c>
      <c r="AQ723">
        <v>0</v>
      </c>
      <c r="AR723">
        <v>0</v>
      </c>
    </row>
    <row r="724" spans="1:44" x14ac:dyDescent="0.2">
      <c r="A724">
        <f>ROW(Source!A308)</f>
        <v>308</v>
      </c>
      <c r="B724">
        <v>76149114</v>
      </c>
      <c r="C724">
        <v>76149101</v>
      </c>
      <c r="D724">
        <v>48901204</v>
      </c>
      <c r="E724">
        <v>1</v>
      </c>
      <c r="F724">
        <v>1</v>
      </c>
      <c r="G724">
        <v>1</v>
      </c>
      <c r="H724">
        <v>3</v>
      </c>
      <c r="I724" t="s">
        <v>792</v>
      </c>
      <c r="J724" t="s">
        <v>793</v>
      </c>
      <c r="K724" t="s">
        <v>794</v>
      </c>
      <c r="L724">
        <v>1348</v>
      </c>
      <c r="N724">
        <v>1009</v>
      </c>
      <c r="O724" t="s">
        <v>362</v>
      </c>
      <c r="P724" t="s">
        <v>362</v>
      </c>
      <c r="Q724">
        <v>1000</v>
      </c>
      <c r="X724">
        <v>1.2E-2</v>
      </c>
      <c r="Y724">
        <v>1383.1</v>
      </c>
      <c r="Z724">
        <v>0</v>
      </c>
      <c r="AA724">
        <v>0</v>
      </c>
      <c r="AB724">
        <v>0</v>
      </c>
      <c r="AC724">
        <v>0</v>
      </c>
      <c r="AD724">
        <v>1</v>
      </c>
      <c r="AE724">
        <v>0</v>
      </c>
      <c r="AF724" t="s">
        <v>3</v>
      </c>
      <c r="AG724">
        <v>1.2E-2</v>
      </c>
      <c r="AH724">
        <v>2</v>
      </c>
      <c r="AI724">
        <v>76149106</v>
      </c>
      <c r="AJ724">
        <v>715</v>
      </c>
      <c r="AK724">
        <v>0</v>
      </c>
      <c r="AL724">
        <v>0</v>
      </c>
      <c r="AM724">
        <v>0</v>
      </c>
      <c r="AN724">
        <v>0</v>
      </c>
      <c r="AO724">
        <v>0</v>
      </c>
      <c r="AP724">
        <v>0</v>
      </c>
      <c r="AQ724">
        <v>0</v>
      </c>
      <c r="AR724">
        <v>0</v>
      </c>
    </row>
    <row r="725" spans="1:44" x14ac:dyDescent="0.2">
      <c r="A725">
        <f>ROW(Source!A308)</f>
        <v>308</v>
      </c>
      <c r="B725">
        <v>76149115</v>
      </c>
      <c r="C725">
        <v>76149101</v>
      </c>
      <c r="D725">
        <v>48900850</v>
      </c>
      <c r="E725">
        <v>1</v>
      </c>
      <c r="F725">
        <v>1</v>
      </c>
      <c r="G725">
        <v>1</v>
      </c>
      <c r="H725">
        <v>3</v>
      </c>
      <c r="I725" t="s">
        <v>795</v>
      </c>
      <c r="J725" t="s">
        <v>796</v>
      </c>
      <c r="K725" t="s">
        <v>797</v>
      </c>
      <c r="L725">
        <v>1348</v>
      </c>
      <c r="N725">
        <v>1009</v>
      </c>
      <c r="O725" t="s">
        <v>362</v>
      </c>
      <c r="P725" t="s">
        <v>362</v>
      </c>
      <c r="Q725">
        <v>1000</v>
      </c>
      <c r="X725">
        <v>4.1999999999999997E-3</v>
      </c>
      <c r="Y725">
        <v>30030</v>
      </c>
      <c r="Z725">
        <v>0</v>
      </c>
      <c r="AA725">
        <v>0</v>
      </c>
      <c r="AB725">
        <v>0</v>
      </c>
      <c r="AC725">
        <v>0</v>
      </c>
      <c r="AD725">
        <v>1</v>
      </c>
      <c r="AE725">
        <v>0</v>
      </c>
      <c r="AF725" t="s">
        <v>3</v>
      </c>
      <c r="AG725">
        <v>4.1999999999999997E-3</v>
      </c>
      <c r="AH725">
        <v>2</v>
      </c>
      <c r="AI725">
        <v>76149107</v>
      </c>
      <c r="AJ725">
        <v>716</v>
      </c>
      <c r="AK725">
        <v>0</v>
      </c>
      <c r="AL725">
        <v>0</v>
      </c>
      <c r="AM725">
        <v>0</v>
      </c>
      <c r="AN725">
        <v>0</v>
      </c>
      <c r="AO725">
        <v>0</v>
      </c>
      <c r="AP725">
        <v>0</v>
      </c>
      <c r="AQ725">
        <v>0</v>
      </c>
      <c r="AR725">
        <v>0</v>
      </c>
    </row>
    <row r="726" spans="1:44" x14ac:dyDescent="0.2">
      <c r="A726">
        <f>ROW(Source!A308)</f>
        <v>308</v>
      </c>
      <c r="B726">
        <v>76149116</v>
      </c>
      <c r="C726">
        <v>76149101</v>
      </c>
      <c r="D726">
        <v>48905904</v>
      </c>
      <c r="E726">
        <v>1</v>
      </c>
      <c r="F726">
        <v>1</v>
      </c>
      <c r="G726">
        <v>1</v>
      </c>
      <c r="H726">
        <v>3</v>
      </c>
      <c r="I726" t="s">
        <v>1005</v>
      </c>
      <c r="J726" t="s">
        <v>1006</v>
      </c>
      <c r="K726" t="s">
        <v>1007</v>
      </c>
      <c r="L726">
        <v>1348</v>
      </c>
      <c r="N726">
        <v>1009</v>
      </c>
      <c r="O726" t="s">
        <v>362</v>
      </c>
      <c r="P726" t="s">
        <v>362</v>
      </c>
      <c r="Q726">
        <v>1000</v>
      </c>
      <c r="X726">
        <v>0</v>
      </c>
      <c r="Y726">
        <v>5989</v>
      </c>
      <c r="Z726">
        <v>0</v>
      </c>
      <c r="AA726">
        <v>0</v>
      </c>
      <c r="AB726">
        <v>0</v>
      </c>
      <c r="AC726">
        <v>1</v>
      </c>
      <c r="AD726">
        <v>0</v>
      </c>
      <c r="AE726">
        <v>0</v>
      </c>
      <c r="AF726" t="s">
        <v>3</v>
      </c>
      <c r="AG726">
        <v>0</v>
      </c>
      <c r="AH726">
        <v>3</v>
      </c>
      <c r="AI726">
        <v>-1</v>
      </c>
      <c r="AJ726" t="s">
        <v>3</v>
      </c>
      <c r="AK726">
        <v>0</v>
      </c>
      <c r="AL726">
        <v>0</v>
      </c>
      <c r="AM726">
        <v>0</v>
      </c>
      <c r="AN726">
        <v>0</v>
      </c>
      <c r="AO726">
        <v>0</v>
      </c>
      <c r="AP726">
        <v>0</v>
      </c>
      <c r="AQ726">
        <v>0</v>
      </c>
      <c r="AR726">
        <v>0</v>
      </c>
    </row>
    <row r="727" spans="1:44" x14ac:dyDescent="0.2">
      <c r="A727">
        <f>ROW(Source!A308)</f>
        <v>308</v>
      </c>
      <c r="B727">
        <v>76149117</v>
      </c>
      <c r="C727">
        <v>76149101</v>
      </c>
      <c r="D727">
        <v>48907032</v>
      </c>
      <c r="E727">
        <v>1</v>
      </c>
      <c r="F727">
        <v>1</v>
      </c>
      <c r="G727">
        <v>1</v>
      </c>
      <c r="H727">
        <v>3</v>
      </c>
      <c r="I727" t="s">
        <v>798</v>
      </c>
      <c r="J727" t="s">
        <v>799</v>
      </c>
      <c r="K727" t="s">
        <v>800</v>
      </c>
      <c r="L727">
        <v>1348</v>
      </c>
      <c r="N727">
        <v>1009</v>
      </c>
      <c r="O727" t="s">
        <v>362</v>
      </c>
      <c r="P727" t="s">
        <v>362</v>
      </c>
      <c r="Q727">
        <v>1000</v>
      </c>
      <c r="X727">
        <v>5.9999999999999995E-4</v>
      </c>
      <c r="Y727">
        <v>10315.01</v>
      </c>
      <c r="Z727">
        <v>0</v>
      </c>
      <c r="AA727">
        <v>0</v>
      </c>
      <c r="AB727">
        <v>0</v>
      </c>
      <c r="AC727">
        <v>0</v>
      </c>
      <c r="AD727">
        <v>1</v>
      </c>
      <c r="AE727">
        <v>0</v>
      </c>
      <c r="AF727" t="s">
        <v>3</v>
      </c>
      <c r="AG727">
        <v>5.9999999999999995E-4</v>
      </c>
      <c r="AH727">
        <v>2</v>
      </c>
      <c r="AI727">
        <v>76149108</v>
      </c>
      <c r="AJ727">
        <v>717</v>
      </c>
      <c r="AK727">
        <v>0</v>
      </c>
      <c r="AL727">
        <v>0</v>
      </c>
      <c r="AM727">
        <v>0</v>
      </c>
      <c r="AN727">
        <v>0</v>
      </c>
      <c r="AO727">
        <v>0</v>
      </c>
      <c r="AP727">
        <v>0</v>
      </c>
      <c r="AQ727">
        <v>0</v>
      </c>
      <c r="AR727">
        <v>0</v>
      </c>
    </row>
    <row r="728" spans="1:44" x14ac:dyDescent="0.2">
      <c r="A728">
        <f>ROW(Source!A308)</f>
        <v>308</v>
      </c>
      <c r="B728">
        <v>76149118</v>
      </c>
      <c r="C728">
        <v>76149101</v>
      </c>
      <c r="D728">
        <v>48908514</v>
      </c>
      <c r="E728">
        <v>1</v>
      </c>
      <c r="F728">
        <v>1</v>
      </c>
      <c r="G728">
        <v>1</v>
      </c>
      <c r="H728">
        <v>3</v>
      </c>
      <c r="I728" t="s">
        <v>801</v>
      </c>
      <c r="J728" t="s">
        <v>802</v>
      </c>
      <c r="K728" t="s">
        <v>803</v>
      </c>
      <c r="L728">
        <v>1339</v>
      </c>
      <c r="N728">
        <v>1007</v>
      </c>
      <c r="O728" t="s">
        <v>643</v>
      </c>
      <c r="P728" t="s">
        <v>643</v>
      </c>
      <c r="Q728">
        <v>1</v>
      </c>
      <c r="X728">
        <v>1.9000000000000001E-4</v>
      </c>
      <c r="Y728">
        <v>1100</v>
      </c>
      <c r="Z728">
        <v>0</v>
      </c>
      <c r="AA728">
        <v>0</v>
      </c>
      <c r="AB728">
        <v>0</v>
      </c>
      <c r="AC728">
        <v>0</v>
      </c>
      <c r="AD728">
        <v>1</v>
      </c>
      <c r="AE728">
        <v>0</v>
      </c>
      <c r="AF728" t="s">
        <v>3</v>
      </c>
      <c r="AG728">
        <v>1.9000000000000001E-4</v>
      </c>
      <c r="AH728">
        <v>2</v>
      </c>
      <c r="AI728">
        <v>76149109</v>
      </c>
      <c r="AJ728">
        <v>718</v>
      </c>
      <c r="AK728">
        <v>0</v>
      </c>
      <c r="AL728">
        <v>0</v>
      </c>
      <c r="AM728">
        <v>0</v>
      </c>
      <c r="AN728">
        <v>0</v>
      </c>
      <c r="AO728">
        <v>0</v>
      </c>
      <c r="AP728">
        <v>0</v>
      </c>
      <c r="AQ728">
        <v>0</v>
      </c>
      <c r="AR728">
        <v>0</v>
      </c>
    </row>
    <row r="729" spans="1:44" x14ac:dyDescent="0.2">
      <c r="A729">
        <f>ROW(Source!A310)</f>
        <v>310</v>
      </c>
      <c r="B729">
        <v>76149125</v>
      </c>
      <c r="C729">
        <v>76149120</v>
      </c>
      <c r="D729">
        <v>42096355</v>
      </c>
      <c r="E729">
        <v>1</v>
      </c>
      <c r="F729">
        <v>1</v>
      </c>
      <c r="G729">
        <v>1</v>
      </c>
      <c r="H729">
        <v>1</v>
      </c>
      <c r="I729" t="s">
        <v>866</v>
      </c>
      <c r="J729" t="s">
        <v>3</v>
      </c>
      <c r="K729" t="s">
        <v>867</v>
      </c>
      <c r="L729">
        <v>1369</v>
      </c>
      <c r="N729">
        <v>1013</v>
      </c>
      <c r="O729" t="s">
        <v>623</v>
      </c>
      <c r="P729" t="s">
        <v>623</v>
      </c>
      <c r="Q729">
        <v>1</v>
      </c>
      <c r="X729">
        <v>2.14</v>
      </c>
      <c r="Y729">
        <v>0</v>
      </c>
      <c r="Z729">
        <v>0</v>
      </c>
      <c r="AA729">
        <v>0</v>
      </c>
      <c r="AB729">
        <v>8.74</v>
      </c>
      <c r="AC729">
        <v>0</v>
      </c>
      <c r="AD729">
        <v>1</v>
      </c>
      <c r="AE729">
        <v>1</v>
      </c>
      <c r="AF729" t="s">
        <v>380</v>
      </c>
      <c r="AG729">
        <v>3.2485200000000001</v>
      </c>
      <c r="AH729">
        <v>2</v>
      </c>
      <c r="AI729">
        <v>76149121</v>
      </c>
      <c r="AJ729">
        <v>719</v>
      </c>
      <c r="AK729">
        <v>0</v>
      </c>
      <c r="AL729">
        <v>0</v>
      </c>
      <c r="AM729">
        <v>0</v>
      </c>
      <c r="AN729">
        <v>0</v>
      </c>
      <c r="AO729">
        <v>0</v>
      </c>
      <c r="AP729">
        <v>0</v>
      </c>
      <c r="AQ729">
        <v>0</v>
      </c>
      <c r="AR729">
        <v>0</v>
      </c>
    </row>
    <row r="730" spans="1:44" x14ac:dyDescent="0.2">
      <c r="A730">
        <f>ROW(Source!A310)</f>
        <v>310</v>
      </c>
      <c r="B730">
        <v>76149126</v>
      </c>
      <c r="C730">
        <v>76149120</v>
      </c>
      <c r="D730">
        <v>121548</v>
      </c>
      <c r="E730">
        <v>1</v>
      </c>
      <c r="F730">
        <v>1</v>
      </c>
      <c r="G730">
        <v>1</v>
      </c>
      <c r="H730">
        <v>1</v>
      </c>
      <c r="I730" t="s">
        <v>30</v>
      </c>
      <c r="J730" t="s">
        <v>3</v>
      </c>
      <c r="K730" t="s">
        <v>628</v>
      </c>
      <c r="L730">
        <v>608254</v>
      </c>
      <c r="N730">
        <v>1013</v>
      </c>
      <c r="O730" t="s">
        <v>629</v>
      </c>
      <c r="P730" t="s">
        <v>629</v>
      </c>
      <c r="Q730">
        <v>1</v>
      </c>
      <c r="X730">
        <v>0.18</v>
      </c>
      <c r="Y730">
        <v>0</v>
      </c>
      <c r="Z730">
        <v>0</v>
      </c>
      <c r="AA730">
        <v>0</v>
      </c>
      <c r="AB730">
        <v>0</v>
      </c>
      <c r="AC730">
        <v>0</v>
      </c>
      <c r="AD730">
        <v>1</v>
      </c>
      <c r="AE730">
        <v>2</v>
      </c>
      <c r="AF730" t="s">
        <v>380</v>
      </c>
      <c r="AG730">
        <v>0.27323999999999998</v>
      </c>
      <c r="AH730">
        <v>2</v>
      </c>
      <c r="AI730">
        <v>76149122</v>
      </c>
      <c r="AJ730">
        <v>720</v>
      </c>
      <c r="AK730">
        <v>0</v>
      </c>
      <c r="AL730">
        <v>0</v>
      </c>
      <c r="AM730">
        <v>0</v>
      </c>
      <c r="AN730">
        <v>0</v>
      </c>
      <c r="AO730">
        <v>0</v>
      </c>
      <c r="AP730">
        <v>0</v>
      </c>
      <c r="AQ730">
        <v>0</v>
      </c>
      <c r="AR730">
        <v>0</v>
      </c>
    </row>
    <row r="731" spans="1:44" x14ac:dyDescent="0.2">
      <c r="A731">
        <f>ROW(Source!A310)</f>
        <v>310</v>
      </c>
      <c r="B731">
        <v>76149127</v>
      </c>
      <c r="C731">
        <v>76149120</v>
      </c>
      <c r="D731">
        <v>48975206</v>
      </c>
      <c r="E731">
        <v>1</v>
      </c>
      <c r="F731">
        <v>1</v>
      </c>
      <c r="G731">
        <v>1</v>
      </c>
      <c r="H731">
        <v>2</v>
      </c>
      <c r="I731" t="s">
        <v>868</v>
      </c>
      <c r="J731" t="s">
        <v>869</v>
      </c>
      <c r="K731" t="s">
        <v>870</v>
      </c>
      <c r="L731">
        <v>1368</v>
      </c>
      <c r="N731">
        <v>1011</v>
      </c>
      <c r="O731" t="s">
        <v>633</v>
      </c>
      <c r="P731" t="s">
        <v>633</v>
      </c>
      <c r="Q731">
        <v>1</v>
      </c>
      <c r="X731">
        <v>0.18</v>
      </c>
      <c r="Y731">
        <v>0</v>
      </c>
      <c r="Z731">
        <v>77.2</v>
      </c>
      <c r="AA731">
        <v>13.5</v>
      </c>
      <c r="AB731">
        <v>0</v>
      </c>
      <c r="AC731">
        <v>0</v>
      </c>
      <c r="AD731">
        <v>1</v>
      </c>
      <c r="AE731">
        <v>0</v>
      </c>
      <c r="AF731" t="s">
        <v>380</v>
      </c>
      <c r="AG731">
        <v>0.27323999999999998</v>
      </c>
      <c r="AH731">
        <v>2</v>
      </c>
      <c r="AI731">
        <v>76149123</v>
      </c>
      <c r="AJ731">
        <v>721</v>
      </c>
      <c r="AK731">
        <v>0</v>
      </c>
      <c r="AL731">
        <v>0</v>
      </c>
      <c r="AM731">
        <v>0</v>
      </c>
      <c r="AN731">
        <v>0</v>
      </c>
      <c r="AO731">
        <v>0</v>
      </c>
      <c r="AP731">
        <v>0</v>
      </c>
      <c r="AQ731">
        <v>0</v>
      </c>
      <c r="AR731">
        <v>0</v>
      </c>
    </row>
    <row r="732" spans="1:44" x14ac:dyDescent="0.2">
      <c r="A732">
        <f>ROW(Source!A310)</f>
        <v>310</v>
      </c>
      <c r="B732">
        <v>76149128</v>
      </c>
      <c r="C732">
        <v>76149120</v>
      </c>
      <c r="D732">
        <v>48906743</v>
      </c>
      <c r="E732">
        <v>1</v>
      </c>
      <c r="F732">
        <v>1</v>
      </c>
      <c r="G732">
        <v>1</v>
      </c>
      <c r="H732">
        <v>3</v>
      </c>
      <c r="I732" t="s">
        <v>871</v>
      </c>
      <c r="J732" t="s">
        <v>872</v>
      </c>
      <c r="K732" t="s">
        <v>873</v>
      </c>
      <c r="L732">
        <v>1348</v>
      </c>
      <c r="N732">
        <v>1009</v>
      </c>
      <c r="O732" t="s">
        <v>362</v>
      </c>
      <c r="P732" t="s">
        <v>362</v>
      </c>
      <c r="Q732">
        <v>1000</v>
      </c>
      <c r="X732">
        <v>2.6700000000000001E-3</v>
      </c>
      <c r="Y732">
        <v>12110</v>
      </c>
      <c r="Z732">
        <v>0</v>
      </c>
      <c r="AA732">
        <v>0</v>
      </c>
      <c r="AB732">
        <v>0</v>
      </c>
      <c r="AC732">
        <v>0</v>
      </c>
      <c r="AD732">
        <v>1</v>
      </c>
      <c r="AE732">
        <v>0</v>
      </c>
      <c r="AF732" t="s">
        <v>3</v>
      </c>
      <c r="AG732">
        <v>2.6700000000000001E-3</v>
      </c>
      <c r="AH732">
        <v>2</v>
      </c>
      <c r="AI732">
        <v>76149124</v>
      </c>
      <c r="AJ732">
        <v>722</v>
      </c>
      <c r="AK732">
        <v>0</v>
      </c>
      <c r="AL732">
        <v>0</v>
      </c>
      <c r="AM732">
        <v>0</v>
      </c>
      <c r="AN732">
        <v>0</v>
      </c>
      <c r="AO732">
        <v>0</v>
      </c>
      <c r="AP732">
        <v>0</v>
      </c>
      <c r="AQ732">
        <v>0</v>
      </c>
      <c r="AR732">
        <v>0</v>
      </c>
    </row>
    <row r="733" spans="1:44" x14ac:dyDescent="0.2">
      <c r="A733">
        <f>ROW(Source!A310)</f>
        <v>310</v>
      </c>
      <c r="B733">
        <v>76149129</v>
      </c>
      <c r="C733">
        <v>76149120</v>
      </c>
      <c r="D733">
        <v>48943571</v>
      </c>
      <c r="E733">
        <v>1</v>
      </c>
      <c r="F733">
        <v>1</v>
      </c>
      <c r="G733">
        <v>1</v>
      </c>
      <c r="H733">
        <v>3</v>
      </c>
      <c r="I733" t="s">
        <v>1020</v>
      </c>
      <c r="J733" t="s">
        <v>1021</v>
      </c>
      <c r="K733" t="s">
        <v>1022</v>
      </c>
      <c r="L733">
        <v>1339</v>
      </c>
      <c r="N733">
        <v>1007</v>
      </c>
      <c r="O733" t="s">
        <v>643</v>
      </c>
      <c r="P733" t="s">
        <v>643</v>
      </c>
      <c r="Q733">
        <v>1</v>
      </c>
      <c r="X733">
        <v>0</v>
      </c>
      <c r="Y733">
        <v>0</v>
      </c>
      <c r="Z733">
        <v>0</v>
      </c>
      <c r="AA733">
        <v>0</v>
      </c>
      <c r="AB733">
        <v>0</v>
      </c>
      <c r="AC733">
        <v>1</v>
      </c>
      <c r="AD733">
        <v>0</v>
      </c>
      <c r="AE733">
        <v>0</v>
      </c>
      <c r="AF733" t="s">
        <v>3</v>
      </c>
      <c r="AG733">
        <v>0</v>
      </c>
      <c r="AH733">
        <v>3</v>
      </c>
      <c r="AI733">
        <v>-1</v>
      </c>
      <c r="AJ733" t="s">
        <v>3</v>
      </c>
      <c r="AK733">
        <v>0</v>
      </c>
      <c r="AL733">
        <v>0</v>
      </c>
      <c r="AM733">
        <v>0</v>
      </c>
      <c r="AN733">
        <v>0</v>
      </c>
      <c r="AO733">
        <v>0</v>
      </c>
      <c r="AP733">
        <v>0</v>
      </c>
      <c r="AQ733">
        <v>0</v>
      </c>
      <c r="AR733">
        <v>0</v>
      </c>
    </row>
    <row r="734" spans="1:44" x14ac:dyDescent="0.2">
      <c r="A734">
        <f>ROW(Source!A311)</f>
        <v>311</v>
      </c>
      <c r="B734">
        <v>76149125</v>
      </c>
      <c r="C734">
        <v>76149120</v>
      </c>
      <c r="D734">
        <v>42096355</v>
      </c>
      <c r="E734">
        <v>1</v>
      </c>
      <c r="F734">
        <v>1</v>
      </c>
      <c r="G734">
        <v>1</v>
      </c>
      <c r="H734">
        <v>1</v>
      </c>
      <c r="I734" t="s">
        <v>866</v>
      </c>
      <c r="J734" t="s">
        <v>3</v>
      </c>
      <c r="K734" t="s">
        <v>867</v>
      </c>
      <c r="L734">
        <v>1369</v>
      </c>
      <c r="N734">
        <v>1013</v>
      </c>
      <c r="O734" t="s">
        <v>623</v>
      </c>
      <c r="P734" t="s">
        <v>623</v>
      </c>
      <c r="Q734">
        <v>1</v>
      </c>
      <c r="X734">
        <v>2.14</v>
      </c>
      <c r="Y734">
        <v>0</v>
      </c>
      <c r="Z734">
        <v>0</v>
      </c>
      <c r="AA734">
        <v>0</v>
      </c>
      <c r="AB734">
        <v>8.74</v>
      </c>
      <c r="AC734">
        <v>0</v>
      </c>
      <c r="AD734">
        <v>1</v>
      </c>
      <c r="AE734">
        <v>1</v>
      </c>
      <c r="AF734" t="s">
        <v>380</v>
      </c>
      <c r="AG734">
        <v>3.2485200000000001</v>
      </c>
      <c r="AH734">
        <v>2</v>
      </c>
      <c r="AI734">
        <v>76149121</v>
      </c>
      <c r="AJ734">
        <v>723</v>
      </c>
      <c r="AK734">
        <v>0</v>
      </c>
      <c r="AL734">
        <v>0</v>
      </c>
      <c r="AM734">
        <v>0</v>
      </c>
      <c r="AN734">
        <v>0</v>
      </c>
      <c r="AO734">
        <v>0</v>
      </c>
      <c r="AP734">
        <v>0</v>
      </c>
      <c r="AQ734">
        <v>0</v>
      </c>
      <c r="AR734">
        <v>0</v>
      </c>
    </row>
    <row r="735" spans="1:44" x14ac:dyDescent="0.2">
      <c r="A735">
        <f>ROW(Source!A311)</f>
        <v>311</v>
      </c>
      <c r="B735">
        <v>76149126</v>
      </c>
      <c r="C735">
        <v>76149120</v>
      </c>
      <c r="D735">
        <v>121548</v>
      </c>
      <c r="E735">
        <v>1</v>
      </c>
      <c r="F735">
        <v>1</v>
      </c>
      <c r="G735">
        <v>1</v>
      </c>
      <c r="H735">
        <v>1</v>
      </c>
      <c r="I735" t="s">
        <v>30</v>
      </c>
      <c r="J735" t="s">
        <v>3</v>
      </c>
      <c r="K735" t="s">
        <v>628</v>
      </c>
      <c r="L735">
        <v>608254</v>
      </c>
      <c r="N735">
        <v>1013</v>
      </c>
      <c r="O735" t="s">
        <v>629</v>
      </c>
      <c r="P735" t="s">
        <v>629</v>
      </c>
      <c r="Q735">
        <v>1</v>
      </c>
      <c r="X735">
        <v>0.18</v>
      </c>
      <c r="Y735">
        <v>0</v>
      </c>
      <c r="Z735">
        <v>0</v>
      </c>
      <c r="AA735">
        <v>0</v>
      </c>
      <c r="AB735">
        <v>0</v>
      </c>
      <c r="AC735">
        <v>0</v>
      </c>
      <c r="AD735">
        <v>1</v>
      </c>
      <c r="AE735">
        <v>2</v>
      </c>
      <c r="AF735" t="s">
        <v>380</v>
      </c>
      <c r="AG735">
        <v>0.27323999999999998</v>
      </c>
      <c r="AH735">
        <v>2</v>
      </c>
      <c r="AI735">
        <v>76149122</v>
      </c>
      <c r="AJ735">
        <v>724</v>
      </c>
      <c r="AK735">
        <v>0</v>
      </c>
      <c r="AL735">
        <v>0</v>
      </c>
      <c r="AM735">
        <v>0</v>
      </c>
      <c r="AN735">
        <v>0</v>
      </c>
      <c r="AO735">
        <v>0</v>
      </c>
      <c r="AP735">
        <v>0</v>
      </c>
      <c r="AQ735">
        <v>0</v>
      </c>
      <c r="AR735">
        <v>0</v>
      </c>
    </row>
    <row r="736" spans="1:44" x14ac:dyDescent="0.2">
      <c r="A736">
        <f>ROW(Source!A311)</f>
        <v>311</v>
      </c>
      <c r="B736">
        <v>76149127</v>
      </c>
      <c r="C736">
        <v>76149120</v>
      </c>
      <c r="D736">
        <v>48975206</v>
      </c>
      <c r="E736">
        <v>1</v>
      </c>
      <c r="F736">
        <v>1</v>
      </c>
      <c r="G736">
        <v>1</v>
      </c>
      <c r="H736">
        <v>2</v>
      </c>
      <c r="I736" t="s">
        <v>868</v>
      </c>
      <c r="J736" t="s">
        <v>869</v>
      </c>
      <c r="K736" t="s">
        <v>870</v>
      </c>
      <c r="L736">
        <v>1368</v>
      </c>
      <c r="N736">
        <v>1011</v>
      </c>
      <c r="O736" t="s">
        <v>633</v>
      </c>
      <c r="P736" t="s">
        <v>633</v>
      </c>
      <c r="Q736">
        <v>1</v>
      </c>
      <c r="X736">
        <v>0.18</v>
      </c>
      <c r="Y736">
        <v>0</v>
      </c>
      <c r="Z736">
        <v>77.2</v>
      </c>
      <c r="AA736">
        <v>13.5</v>
      </c>
      <c r="AB736">
        <v>0</v>
      </c>
      <c r="AC736">
        <v>0</v>
      </c>
      <c r="AD736">
        <v>1</v>
      </c>
      <c r="AE736">
        <v>0</v>
      </c>
      <c r="AF736" t="s">
        <v>380</v>
      </c>
      <c r="AG736">
        <v>0.27323999999999998</v>
      </c>
      <c r="AH736">
        <v>2</v>
      </c>
      <c r="AI736">
        <v>76149123</v>
      </c>
      <c r="AJ736">
        <v>725</v>
      </c>
      <c r="AK736">
        <v>0</v>
      </c>
      <c r="AL736">
        <v>0</v>
      </c>
      <c r="AM736">
        <v>0</v>
      </c>
      <c r="AN736">
        <v>0</v>
      </c>
      <c r="AO736">
        <v>0</v>
      </c>
      <c r="AP736">
        <v>0</v>
      </c>
      <c r="AQ736">
        <v>0</v>
      </c>
      <c r="AR736">
        <v>0</v>
      </c>
    </row>
    <row r="737" spans="1:44" x14ac:dyDescent="0.2">
      <c r="A737">
        <f>ROW(Source!A311)</f>
        <v>311</v>
      </c>
      <c r="B737">
        <v>76149128</v>
      </c>
      <c r="C737">
        <v>76149120</v>
      </c>
      <c r="D737">
        <v>48906743</v>
      </c>
      <c r="E737">
        <v>1</v>
      </c>
      <c r="F737">
        <v>1</v>
      </c>
      <c r="G737">
        <v>1</v>
      </c>
      <c r="H737">
        <v>3</v>
      </c>
      <c r="I737" t="s">
        <v>871</v>
      </c>
      <c r="J737" t="s">
        <v>872</v>
      </c>
      <c r="K737" t="s">
        <v>873</v>
      </c>
      <c r="L737">
        <v>1348</v>
      </c>
      <c r="N737">
        <v>1009</v>
      </c>
      <c r="O737" t="s">
        <v>362</v>
      </c>
      <c r="P737" t="s">
        <v>362</v>
      </c>
      <c r="Q737">
        <v>1000</v>
      </c>
      <c r="X737">
        <v>2.6700000000000001E-3</v>
      </c>
      <c r="Y737">
        <v>12110</v>
      </c>
      <c r="Z737">
        <v>0</v>
      </c>
      <c r="AA737">
        <v>0</v>
      </c>
      <c r="AB737">
        <v>0</v>
      </c>
      <c r="AC737">
        <v>0</v>
      </c>
      <c r="AD737">
        <v>1</v>
      </c>
      <c r="AE737">
        <v>0</v>
      </c>
      <c r="AF737" t="s">
        <v>3</v>
      </c>
      <c r="AG737">
        <v>2.6700000000000001E-3</v>
      </c>
      <c r="AH737">
        <v>2</v>
      </c>
      <c r="AI737">
        <v>76149124</v>
      </c>
      <c r="AJ737">
        <v>726</v>
      </c>
      <c r="AK737">
        <v>0</v>
      </c>
      <c r="AL737">
        <v>0</v>
      </c>
      <c r="AM737">
        <v>0</v>
      </c>
      <c r="AN737">
        <v>0</v>
      </c>
      <c r="AO737">
        <v>0</v>
      </c>
      <c r="AP737">
        <v>0</v>
      </c>
      <c r="AQ737">
        <v>0</v>
      </c>
      <c r="AR737">
        <v>0</v>
      </c>
    </row>
    <row r="738" spans="1:44" x14ac:dyDescent="0.2">
      <c r="A738">
        <f>ROW(Source!A311)</f>
        <v>311</v>
      </c>
      <c r="B738">
        <v>76149129</v>
      </c>
      <c r="C738">
        <v>76149120</v>
      </c>
      <c r="D738">
        <v>48943571</v>
      </c>
      <c r="E738">
        <v>1</v>
      </c>
      <c r="F738">
        <v>1</v>
      </c>
      <c r="G738">
        <v>1</v>
      </c>
      <c r="H738">
        <v>3</v>
      </c>
      <c r="I738" t="s">
        <v>1020</v>
      </c>
      <c r="J738" t="s">
        <v>1021</v>
      </c>
      <c r="K738" t="s">
        <v>1022</v>
      </c>
      <c r="L738">
        <v>1339</v>
      </c>
      <c r="N738">
        <v>1007</v>
      </c>
      <c r="O738" t="s">
        <v>643</v>
      </c>
      <c r="P738" t="s">
        <v>643</v>
      </c>
      <c r="Q738">
        <v>1</v>
      </c>
      <c r="X738">
        <v>0</v>
      </c>
      <c r="Y738">
        <v>0</v>
      </c>
      <c r="Z738">
        <v>0</v>
      </c>
      <c r="AA738">
        <v>0</v>
      </c>
      <c r="AB738">
        <v>0</v>
      </c>
      <c r="AC738">
        <v>1</v>
      </c>
      <c r="AD738">
        <v>0</v>
      </c>
      <c r="AE738">
        <v>0</v>
      </c>
      <c r="AF738" t="s">
        <v>3</v>
      </c>
      <c r="AG738">
        <v>0</v>
      </c>
      <c r="AH738">
        <v>3</v>
      </c>
      <c r="AI738">
        <v>-1</v>
      </c>
      <c r="AJ738" t="s">
        <v>3</v>
      </c>
      <c r="AK738">
        <v>0</v>
      </c>
      <c r="AL738">
        <v>0</v>
      </c>
      <c r="AM738">
        <v>0</v>
      </c>
      <c r="AN738">
        <v>0</v>
      </c>
      <c r="AO738">
        <v>0</v>
      </c>
      <c r="AP738">
        <v>0</v>
      </c>
      <c r="AQ738">
        <v>0</v>
      </c>
      <c r="AR738">
        <v>0</v>
      </c>
    </row>
    <row r="739" spans="1:44" x14ac:dyDescent="0.2">
      <c r="A739">
        <f>ROW(Source!A314)</f>
        <v>314</v>
      </c>
      <c r="B739">
        <v>76149154</v>
      </c>
      <c r="C739">
        <v>76149131</v>
      </c>
      <c r="D739">
        <v>42331139</v>
      </c>
      <c r="E739">
        <v>1</v>
      </c>
      <c r="F739">
        <v>1</v>
      </c>
      <c r="G739">
        <v>1</v>
      </c>
      <c r="H739">
        <v>1</v>
      </c>
      <c r="I739" t="s">
        <v>697</v>
      </c>
      <c r="J739" t="s">
        <v>3</v>
      </c>
      <c r="K739" t="s">
        <v>698</v>
      </c>
      <c r="L739">
        <v>1369</v>
      </c>
      <c r="N739">
        <v>1013</v>
      </c>
      <c r="O739" t="s">
        <v>623</v>
      </c>
      <c r="P739" t="s">
        <v>623</v>
      </c>
      <c r="Q739">
        <v>1</v>
      </c>
      <c r="X739">
        <v>2.25</v>
      </c>
      <c r="Y739">
        <v>0</v>
      </c>
      <c r="Z739">
        <v>0</v>
      </c>
      <c r="AA739">
        <v>0</v>
      </c>
      <c r="AB739">
        <v>9.92</v>
      </c>
      <c r="AC739">
        <v>0</v>
      </c>
      <c r="AD739">
        <v>1</v>
      </c>
      <c r="AE739">
        <v>1</v>
      </c>
      <c r="AF739" t="s">
        <v>393</v>
      </c>
      <c r="AG739">
        <v>2.9699999999999998</v>
      </c>
      <c r="AH739">
        <v>2</v>
      </c>
      <c r="AI739">
        <v>76149132</v>
      </c>
      <c r="AJ739">
        <v>727</v>
      </c>
      <c r="AK739">
        <v>0</v>
      </c>
      <c r="AL739">
        <v>0</v>
      </c>
      <c r="AM739">
        <v>0</v>
      </c>
      <c r="AN739">
        <v>0</v>
      </c>
      <c r="AO739">
        <v>0</v>
      </c>
      <c r="AP739">
        <v>0</v>
      </c>
      <c r="AQ739">
        <v>0</v>
      </c>
      <c r="AR739">
        <v>0</v>
      </c>
    </row>
    <row r="740" spans="1:44" x14ac:dyDescent="0.2">
      <c r="A740">
        <f>ROW(Source!A314)</f>
        <v>314</v>
      </c>
      <c r="B740">
        <v>76149155</v>
      </c>
      <c r="C740">
        <v>76149131</v>
      </c>
      <c r="D740">
        <v>121548</v>
      </c>
      <c r="E740">
        <v>1</v>
      </c>
      <c r="F740">
        <v>1</v>
      </c>
      <c r="G740">
        <v>1</v>
      </c>
      <c r="H740">
        <v>1</v>
      </c>
      <c r="I740" t="s">
        <v>30</v>
      </c>
      <c r="J740" t="s">
        <v>3</v>
      </c>
      <c r="K740" t="s">
        <v>628</v>
      </c>
      <c r="L740">
        <v>608254</v>
      </c>
      <c r="N740">
        <v>1013</v>
      </c>
      <c r="O740" t="s">
        <v>629</v>
      </c>
      <c r="P740" t="s">
        <v>629</v>
      </c>
      <c r="Q740">
        <v>1</v>
      </c>
      <c r="X740">
        <v>0.7</v>
      </c>
      <c r="Y740">
        <v>0</v>
      </c>
      <c r="Z740">
        <v>0</v>
      </c>
      <c r="AA740">
        <v>0</v>
      </c>
      <c r="AB740">
        <v>0</v>
      </c>
      <c r="AC740">
        <v>0</v>
      </c>
      <c r="AD740">
        <v>1</v>
      </c>
      <c r="AE740">
        <v>2</v>
      </c>
      <c r="AF740" t="s">
        <v>393</v>
      </c>
      <c r="AG740">
        <v>0.92400000000000004</v>
      </c>
      <c r="AH740">
        <v>2</v>
      </c>
      <c r="AI740">
        <v>76149133</v>
      </c>
      <c r="AJ740">
        <v>728</v>
      </c>
      <c r="AK740">
        <v>0</v>
      </c>
      <c r="AL740">
        <v>0</v>
      </c>
      <c r="AM740">
        <v>0</v>
      </c>
      <c r="AN740">
        <v>0</v>
      </c>
      <c r="AO740">
        <v>0</v>
      </c>
      <c r="AP740">
        <v>0</v>
      </c>
      <c r="AQ740">
        <v>0</v>
      </c>
      <c r="AR740">
        <v>0</v>
      </c>
    </row>
    <row r="741" spans="1:44" x14ac:dyDescent="0.2">
      <c r="A741">
        <f>ROW(Source!A314)</f>
        <v>314</v>
      </c>
      <c r="B741">
        <v>76149156</v>
      </c>
      <c r="C741">
        <v>76149131</v>
      </c>
      <c r="D741">
        <v>48975523</v>
      </c>
      <c r="E741">
        <v>1</v>
      </c>
      <c r="F741">
        <v>1</v>
      </c>
      <c r="G741">
        <v>1</v>
      </c>
      <c r="H741">
        <v>2</v>
      </c>
      <c r="I741" t="s">
        <v>854</v>
      </c>
      <c r="J741" t="s">
        <v>855</v>
      </c>
      <c r="K741" t="s">
        <v>856</v>
      </c>
      <c r="L741">
        <v>1368</v>
      </c>
      <c r="N741">
        <v>1011</v>
      </c>
      <c r="O741" t="s">
        <v>633</v>
      </c>
      <c r="P741" t="s">
        <v>633</v>
      </c>
      <c r="Q741">
        <v>1</v>
      </c>
      <c r="X741">
        <v>0.09</v>
      </c>
      <c r="Y741">
        <v>0</v>
      </c>
      <c r="Z741">
        <v>8.1</v>
      </c>
      <c r="AA741">
        <v>0</v>
      </c>
      <c r="AB741">
        <v>0</v>
      </c>
      <c r="AC741">
        <v>0</v>
      </c>
      <c r="AD741">
        <v>1</v>
      </c>
      <c r="AE741">
        <v>0</v>
      </c>
      <c r="AF741" t="s">
        <v>393</v>
      </c>
      <c r="AG741">
        <v>0.1188</v>
      </c>
      <c r="AH741">
        <v>2</v>
      </c>
      <c r="AI741">
        <v>76149134</v>
      </c>
      <c r="AJ741">
        <v>729</v>
      </c>
      <c r="AK741">
        <v>0</v>
      </c>
      <c r="AL741">
        <v>0</v>
      </c>
      <c r="AM741">
        <v>0</v>
      </c>
      <c r="AN741">
        <v>0</v>
      </c>
      <c r="AO741">
        <v>0</v>
      </c>
      <c r="AP741">
        <v>0</v>
      </c>
      <c r="AQ741">
        <v>0</v>
      </c>
      <c r="AR741">
        <v>0</v>
      </c>
    </row>
    <row r="742" spans="1:44" x14ac:dyDescent="0.2">
      <c r="A742">
        <f>ROW(Source!A314)</f>
        <v>314</v>
      </c>
      <c r="B742">
        <v>76149157</v>
      </c>
      <c r="C742">
        <v>76149131</v>
      </c>
      <c r="D742">
        <v>48976888</v>
      </c>
      <c r="E742">
        <v>1</v>
      </c>
      <c r="F742">
        <v>1</v>
      </c>
      <c r="G742">
        <v>1</v>
      </c>
      <c r="H742">
        <v>2</v>
      </c>
      <c r="I742" t="s">
        <v>874</v>
      </c>
      <c r="J742" t="s">
        <v>875</v>
      </c>
      <c r="K742" t="s">
        <v>876</v>
      </c>
      <c r="L742">
        <v>1368</v>
      </c>
      <c r="N742">
        <v>1011</v>
      </c>
      <c r="O742" t="s">
        <v>633</v>
      </c>
      <c r="P742" t="s">
        <v>633</v>
      </c>
      <c r="Q742">
        <v>1</v>
      </c>
      <c r="X742">
        <v>0.35</v>
      </c>
      <c r="Y742">
        <v>0</v>
      </c>
      <c r="Z742">
        <v>70</v>
      </c>
      <c r="AA742">
        <v>0</v>
      </c>
      <c r="AB742">
        <v>0</v>
      </c>
      <c r="AC742">
        <v>0</v>
      </c>
      <c r="AD742">
        <v>1</v>
      </c>
      <c r="AE742">
        <v>0</v>
      </c>
      <c r="AF742" t="s">
        <v>393</v>
      </c>
      <c r="AG742">
        <v>0.46200000000000002</v>
      </c>
      <c r="AH742">
        <v>2</v>
      </c>
      <c r="AI742">
        <v>76149135</v>
      </c>
      <c r="AJ742">
        <v>730</v>
      </c>
      <c r="AK742">
        <v>0</v>
      </c>
      <c r="AL742">
        <v>0</v>
      </c>
      <c r="AM742">
        <v>0</v>
      </c>
      <c r="AN742">
        <v>0</v>
      </c>
      <c r="AO742">
        <v>0</v>
      </c>
      <c r="AP742">
        <v>0</v>
      </c>
      <c r="AQ742">
        <v>0</v>
      </c>
      <c r="AR742">
        <v>0</v>
      </c>
    </row>
    <row r="743" spans="1:44" x14ac:dyDescent="0.2">
      <c r="A743">
        <f>ROW(Source!A314)</f>
        <v>314</v>
      </c>
      <c r="B743">
        <v>76149158</v>
      </c>
      <c r="C743">
        <v>76149131</v>
      </c>
      <c r="D743">
        <v>48976891</v>
      </c>
      <c r="E743">
        <v>1</v>
      </c>
      <c r="F743">
        <v>1</v>
      </c>
      <c r="G743">
        <v>1</v>
      </c>
      <c r="H743">
        <v>2</v>
      </c>
      <c r="I743" t="s">
        <v>877</v>
      </c>
      <c r="J743" t="s">
        <v>878</v>
      </c>
      <c r="K743" t="s">
        <v>879</v>
      </c>
      <c r="L743">
        <v>1368</v>
      </c>
      <c r="N743">
        <v>1011</v>
      </c>
      <c r="O743" t="s">
        <v>633</v>
      </c>
      <c r="P743" t="s">
        <v>633</v>
      </c>
      <c r="Q743">
        <v>1</v>
      </c>
      <c r="X743">
        <v>0.74</v>
      </c>
      <c r="Y743">
        <v>0</v>
      </c>
      <c r="Z743">
        <v>2.36</v>
      </c>
      <c r="AA743">
        <v>0</v>
      </c>
      <c r="AB743">
        <v>0</v>
      </c>
      <c r="AC743">
        <v>0</v>
      </c>
      <c r="AD743">
        <v>1</v>
      </c>
      <c r="AE743">
        <v>0</v>
      </c>
      <c r="AF743" t="s">
        <v>393</v>
      </c>
      <c r="AG743">
        <v>0.97680000000000011</v>
      </c>
      <c r="AH743">
        <v>2</v>
      </c>
      <c r="AI743">
        <v>76149136</v>
      </c>
      <c r="AJ743">
        <v>731</v>
      </c>
      <c r="AK743">
        <v>0</v>
      </c>
      <c r="AL743">
        <v>0</v>
      </c>
      <c r="AM743">
        <v>0</v>
      </c>
      <c r="AN743">
        <v>0</v>
      </c>
      <c r="AO743">
        <v>0</v>
      </c>
      <c r="AP743">
        <v>0</v>
      </c>
      <c r="AQ743">
        <v>0</v>
      </c>
      <c r="AR743">
        <v>0</v>
      </c>
    </row>
    <row r="744" spans="1:44" x14ac:dyDescent="0.2">
      <c r="A744">
        <f>ROW(Source!A314)</f>
        <v>314</v>
      </c>
      <c r="B744">
        <v>76149159</v>
      </c>
      <c r="C744">
        <v>76149131</v>
      </c>
      <c r="D744">
        <v>48976925</v>
      </c>
      <c r="E744">
        <v>1</v>
      </c>
      <c r="F744">
        <v>1</v>
      </c>
      <c r="G744">
        <v>1</v>
      </c>
      <c r="H744">
        <v>2</v>
      </c>
      <c r="I744" t="s">
        <v>857</v>
      </c>
      <c r="J744" t="s">
        <v>858</v>
      </c>
      <c r="K744" t="s">
        <v>859</v>
      </c>
      <c r="L744">
        <v>1368</v>
      </c>
      <c r="N744">
        <v>1011</v>
      </c>
      <c r="O744" t="s">
        <v>633</v>
      </c>
      <c r="P744" t="s">
        <v>633</v>
      </c>
      <c r="Q744">
        <v>1</v>
      </c>
      <c r="X744">
        <v>0.8</v>
      </c>
      <c r="Y744">
        <v>0</v>
      </c>
      <c r="Z744">
        <v>2.08</v>
      </c>
      <c r="AA744">
        <v>0</v>
      </c>
      <c r="AB744">
        <v>0</v>
      </c>
      <c r="AC744">
        <v>0</v>
      </c>
      <c r="AD744">
        <v>1</v>
      </c>
      <c r="AE744">
        <v>0</v>
      </c>
      <c r="AF744" t="s">
        <v>393</v>
      </c>
      <c r="AG744">
        <v>1.056</v>
      </c>
      <c r="AH744">
        <v>2</v>
      </c>
      <c r="AI744">
        <v>76149137</v>
      </c>
      <c r="AJ744">
        <v>732</v>
      </c>
      <c r="AK744">
        <v>0</v>
      </c>
      <c r="AL744">
        <v>0</v>
      </c>
      <c r="AM744">
        <v>0</v>
      </c>
      <c r="AN744">
        <v>0</v>
      </c>
      <c r="AO744">
        <v>0</v>
      </c>
      <c r="AP744">
        <v>0</v>
      </c>
      <c r="AQ744">
        <v>0</v>
      </c>
      <c r="AR744">
        <v>0</v>
      </c>
    </row>
    <row r="745" spans="1:44" x14ac:dyDescent="0.2">
      <c r="A745">
        <f>ROW(Source!A314)</f>
        <v>314</v>
      </c>
      <c r="B745">
        <v>76149160</v>
      </c>
      <c r="C745">
        <v>76149131</v>
      </c>
      <c r="D745">
        <v>48976986</v>
      </c>
      <c r="E745">
        <v>1</v>
      </c>
      <c r="F745">
        <v>1</v>
      </c>
      <c r="G745">
        <v>1</v>
      </c>
      <c r="H745">
        <v>2</v>
      </c>
      <c r="I745" t="s">
        <v>880</v>
      </c>
      <c r="J745" t="s">
        <v>881</v>
      </c>
      <c r="K745" t="s">
        <v>882</v>
      </c>
      <c r="L745">
        <v>1368</v>
      </c>
      <c r="N745">
        <v>1011</v>
      </c>
      <c r="O745" t="s">
        <v>633</v>
      </c>
      <c r="P745" t="s">
        <v>633</v>
      </c>
      <c r="Q745">
        <v>1</v>
      </c>
      <c r="X745">
        <v>7.0000000000000007E-2</v>
      </c>
      <c r="Y745">
        <v>0</v>
      </c>
      <c r="Z745">
        <v>6.82</v>
      </c>
      <c r="AA745">
        <v>0</v>
      </c>
      <c r="AB745">
        <v>0</v>
      </c>
      <c r="AC745">
        <v>0</v>
      </c>
      <c r="AD745">
        <v>1</v>
      </c>
      <c r="AE745">
        <v>0</v>
      </c>
      <c r="AF745" t="s">
        <v>393</v>
      </c>
      <c r="AG745">
        <v>9.240000000000001E-2</v>
      </c>
      <c r="AH745">
        <v>2</v>
      </c>
      <c r="AI745">
        <v>76149138</v>
      </c>
      <c r="AJ745">
        <v>733</v>
      </c>
      <c r="AK745">
        <v>0</v>
      </c>
      <c r="AL745">
        <v>0</v>
      </c>
      <c r="AM745">
        <v>0</v>
      </c>
      <c r="AN745">
        <v>0</v>
      </c>
      <c r="AO745">
        <v>0</v>
      </c>
      <c r="AP745">
        <v>0</v>
      </c>
      <c r="AQ745">
        <v>0</v>
      </c>
      <c r="AR745">
        <v>0</v>
      </c>
    </row>
    <row r="746" spans="1:44" x14ac:dyDescent="0.2">
      <c r="A746">
        <f>ROW(Source!A314)</f>
        <v>314</v>
      </c>
      <c r="B746">
        <v>76149161</v>
      </c>
      <c r="C746">
        <v>76149131</v>
      </c>
      <c r="D746">
        <v>48977013</v>
      </c>
      <c r="E746">
        <v>1</v>
      </c>
      <c r="F746">
        <v>1</v>
      </c>
      <c r="G746">
        <v>1</v>
      </c>
      <c r="H746">
        <v>2</v>
      </c>
      <c r="I746" t="s">
        <v>883</v>
      </c>
      <c r="J746" t="s">
        <v>884</v>
      </c>
      <c r="K746" t="s">
        <v>885</v>
      </c>
      <c r="L746">
        <v>1368</v>
      </c>
      <c r="N746">
        <v>1011</v>
      </c>
      <c r="O746" t="s">
        <v>633</v>
      </c>
      <c r="P746" t="s">
        <v>633</v>
      </c>
      <c r="Q746">
        <v>1</v>
      </c>
      <c r="X746">
        <v>0.35</v>
      </c>
      <c r="Y746">
        <v>0</v>
      </c>
      <c r="Z746">
        <v>16.920000000000002</v>
      </c>
      <c r="AA746">
        <v>10.06</v>
      </c>
      <c r="AB746">
        <v>0</v>
      </c>
      <c r="AC746">
        <v>0</v>
      </c>
      <c r="AD746">
        <v>1</v>
      </c>
      <c r="AE746">
        <v>0</v>
      </c>
      <c r="AF746" t="s">
        <v>393</v>
      </c>
      <c r="AG746">
        <v>0.46200000000000002</v>
      </c>
      <c r="AH746">
        <v>2</v>
      </c>
      <c r="AI746">
        <v>76149139</v>
      </c>
      <c r="AJ746">
        <v>734</v>
      </c>
      <c r="AK746">
        <v>0</v>
      </c>
      <c r="AL746">
        <v>0</v>
      </c>
      <c r="AM746">
        <v>0</v>
      </c>
      <c r="AN746">
        <v>0</v>
      </c>
      <c r="AO746">
        <v>0</v>
      </c>
      <c r="AP746">
        <v>0</v>
      </c>
      <c r="AQ746">
        <v>0</v>
      </c>
      <c r="AR746">
        <v>0</v>
      </c>
    </row>
    <row r="747" spans="1:44" x14ac:dyDescent="0.2">
      <c r="A747">
        <f>ROW(Source!A314)</f>
        <v>314</v>
      </c>
      <c r="B747">
        <v>76149162</v>
      </c>
      <c r="C747">
        <v>76149131</v>
      </c>
      <c r="D747">
        <v>48977014</v>
      </c>
      <c r="E747">
        <v>1</v>
      </c>
      <c r="F747">
        <v>1</v>
      </c>
      <c r="G747">
        <v>1</v>
      </c>
      <c r="H747">
        <v>2</v>
      </c>
      <c r="I747" t="s">
        <v>886</v>
      </c>
      <c r="J747" t="s">
        <v>887</v>
      </c>
      <c r="K747" t="s">
        <v>888</v>
      </c>
      <c r="L747">
        <v>1368</v>
      </c>
      <c r="N747">
        <v>1011</v>
      </c>
      <c r="O747" t="s">
        <v>633</v>
      </c>
      <c r="P747" t="s">
        <v>633</v>
      </c>
      <c r="Q747">
        <v>1</v>
      </c>
      <c r="X747">
        <v>0.35</v>
      </c>
      <c r="Y747">
        <v>0</v>
      </c>
      <c r="Z747">
        <v>56.24</v>
      </c>
      <c r="AA747">
        <v>10.06</v>
      </c>
      <c r="AB747">
        <v>0</v>
      </c>
      <c r="AC747">
        <v>0</v>
      </c>
      <c r="AD747">
        <v>1</v>
      </c>
      <c r="AE747">
        <v>0</v>
      </c>
      <c r="AF747" t="s">
        <v>393</v>
      </c>
      <c r="AG747">
        <v>0.46200000000000002</v>
      </c>
      <c r="AH747">
        <v>2</v>
      </c>
      <c r="AI747">
        <v>76149140</v>
      </c>
      <c r="AJ747">
        <v>735</v>
      </c>
      <c r="AK747">
        <v>0</v>
      </c>
      <c r="AL747">
        <v>0</v>
      </c>
      <c r="AM747">
        <v>0</v>
      </c>
      <c r="AN747">
        <v>0</v>
      </c>
      <c r="AO747">
        <v>0</v>
      </c>
      <c r="AP747">
        <v>0</v>
      </c>
      <c r="AQ747">
        <v>0</v>
      </c>
      <c r="AR747">
        <v>0</v>
      </c>
    </row>
    <row r="748" spans="1:44" x14ac:dyDescent="0.2">
      <c r="A748">
        <f>ROW(Source!A314)</f>
        <v>314</v>
      </c>
      <c r="B748">
        <v>76149163</v>
      </c>
      <c r="C748">
        <v>76149131</v>
      </c>
      <c r="D748">
        <v>48977174</v>
      </c>
      <c r="E748">
        <v>1</v>
      </c>
      <c r="F748">
        <v>1</v>
      </c>
      <c r="G748">
        <v>1</v>
      </c>
      <c r="H748">
        <v>2</v>
      </c>
      <c r="I748" t="s">
        <v>676</v>
      </c>
      <c r="J748" t="s">
        <v>677</v>
      </c>
      <c r="K748" t="s">
        <v>678</v>
      </c>
      <c r="L748">
        <v>1368</v>
      </c>
      <c r="N748">
        <v>1011</v>
      </c>
      <c r="O748" t="s">
        <v>633</v>
      </c>
      <c r="P748" t="s">
        <v>633</v>
      </c>
      <c r="Q748">
        <v>1</v>
      </c>
      <c r="X748">
        <v>0.01</v>
      </c>
      <c r="Y748">
        <v>0</v>
      </c>
      <c r="Z748">
        <v>87.17</v>
      </c>
      <c r="AA748">
        <v>11.6</v>
      </c>
      <c r="AB748">
        <v>0</v>
      </c>
      <c r="AC748">
        <v>0</v>
      </c>
      <c r="AD748">
        <v>1</v>
      </c>
      <c r="AE748">
        <v>0</v>
      </c>
      <c r="AF748" t="s">
        <v>393</v>
      </c>
      <c r="AG748">
        <v>1.3200000000000002E-2</v>
      </c>
      <c r="AH748">
        <v>2</v>
      </c>
      <c r="AI748">
        <v>76149141</v>
      </c>
      <c r="AJ748">
        <v>736</v>
      </c>
      <c r="AK748">
        <v>0</v>
      </c>
      <c r="AL748">
        <v>0</v>
      </c>
      <c r="AM748">
        <v>0</v>
      </c>
      <c r="AN748">
        <v>0</v>
      </c>
      <c r="AO748">
        <v>0</v>
      </c>
      <c r="AP748">
        <v>0</v>
      </c>
      <c r="AQ748">
        <v>0</v>
      </c>
      <c r="AR748">
        <v>0</v>
      </c>
    </row>
    <row r="749" spans="1:44" x14ac:dyDescent="0.2">
      <c r="A749">
        <f>ROW(Source!A314)</f>
        <v>314</v>
      </c>
      <c r="B749">
        <v>76149164</v>
      </c>
      <c r="C749">
        <v>76149131</v>
      </c>
      <c r="D749">
        <v>48900730</v>
      </c>
      <c r="E749">
        <v>1</v>
      </c>
      <c r="F749">
        <v>1</v>
      </c>
      <c r="G749">
        <v>1</v>
      </c>
      <c r="H749">
        <v>3</v>
      </c>
      <c r="I749" t="s">
        <v>889</v>
      </c>
      <c r="J749" t="s">
        <v>890</v>
      </c>
      <c r="K749" t="s">
        <v>891</v>
      </c>
      <c r="L749">
        <v>1348</v>
      </c>
      <c r="N749">
        <v>1009</v>
      </c>
      <c r="O749" t="s">
        <v>362</v>
      </c>
      <c r="P749" t="s">
        <v>362</v>
      </c>
      <c r="Q749">
        <v>1000</v>
      </c>
      <c r="X749">
        <v>3.0000000000000001E-5</v>
      </c>
      <c r="Y749">
        <v>6667</v>
      </c>
      <c r="Z749">
        <v>0</v>
      </c>
      <c r="AA749">
        <v>0</v>
      </c>
      <c r="AB749">
        <v>0</v>
      </c>
      <c r="AC749">
        <v>0</v>
      </c>
      <c r="AD749">
        <v>1</v>
      </c>
      <c r="AE749">
        <v>0</v>
      </c>
      <c r="AF749" t="s">
        <v>3</v>
      </c>
      <c r="AG749">
        <v>3.0000000000000001E-5</v>
      </c>
      <c r="AH749">
        <v>2</v>
      </c>
      <c r="AI749">
        <v>76149142</v>
      </c>
      <c r="AJ749">
        <v>737</v>
      </c>
      <c r="AK749">
        <v>0</v>
      </c>
      <c r="AL749">
        <v>0</v>
      </c>
      <c r="AM749">
        <v>0</v>
      </c>
      <c r="AN749">
        <v>0</v>
      </c>
      <c r="AO749">
        <v>0</v>
      </c>
      <c r="AP749">
        <v>0</v>
      </c>
      <c r="AQ749">
        <v>0</v>
      </c>
      <c r="AR749">
        <v>0</v>
      </c>
    </row>
    <row r="750" spans="1:44" x14ac:dyDescent="0.2">
      <c r="A750">
        <f>ROW(Source!A314)</f>
        <v>314</v>
      </c>
      <c r="B750">
        <v>76149165</v>
      </c>
      <c r="C750">
        <v>76149131</v>
      </c>
      <c r="D750">
        <v>48907561</v>
      </c>
      <c r="E750">
        <v>1</v>
      </c>
      <c r="F750">
        <v>1</v>
      </c>
      <c r="G750">
        <v>1</v>
      </c>
      <c r="H750">
        <v>3</v>
      </c>
      <c r="I750" t="s">
        <v>892</v>
      </c>
      <c r="J750" t="s">
        <v>893</v>
      </c>
      <c r="K750" t="s">
        <v>894</v>
      </c>
      <c r="L750">
        <v>1348</v>
      </c>
      <c r="N750">
        <v>1009</v>
      </c>
      <c r="O750" t="s">
        <v>362</v>
      </c>
      <c r="P750" t="s">
        <v>362</v>
      </c>
      <c r="Q750">
        <v>1000</v>
      </c>
      <c r="X750">
        <v>3.0000000000000001E-3</v>
      </c>
      <c r="Y750">
        <v>13500.28</v>
      </c>
      <c r="Z750">
        <v>0</v>
      </c>
      <c r="AA750">
        <v>0</v>
      </c>
      <c r="AB750">
        <v>0</v>
      </c>
      <c r="AC750">
        <v>0</v>
      </c>
      <c r="AD750">
        <v>1</v>
      </c>
      <c r="AE750">
        <v>0</v>
      </c>
      <c r="AF750" t="s">
        <v>3</v>
      </c>
      <c r="AG750">
        <v>3.0000000000000001E-3</v>
      </c>
      <c r="AH750">
        <v>2</v>
      </c>
      <c r="AI750">
        <v>76149143</v>
      </c>
      <c r="AJ750">
        <v>738</v>
      </c>
      <c r="AK750">
        <v>0</v>
      </c>
      <c r="AL750">
        <v>0</v>
      </c>
      <c r="AM750">
        <v>0</v>
      </c>
      <c r="AN750">
        <v>0</v>
      </c>
      <c r="AO750">
        <v>0</v>
      </c>
      <c r="AP750">
        <v>0</v>
      </c>
      <c r="AQ750">
        <v>0</v>
      </c>
      <c r="AR750">
        <v>0</v>
      </c>
    </row>
    <row r="751" spans="1:44" x14ac:dyDescent="0.2">
      <c r="A751">
        <f>ROW(Source!A314)</f>
        <v>314</v>
      </c>
      <c r="B751">
        <v>76149166</v>
      </c>
      <c r="C751">
        <v>76149131</v>
      </c>
      <c r="D751">
        <v>48907032</v>
      </c>
      <c r="E751">
        <v>1</v>
      </c>
      <c r="F751">
        <v>1</v>
      </c>
      <c r="G751">
        <v>1</v>
      </c>
      <c r="H751">
        <v>3</v>
      </c>
      <c r="I751" t="s">
        <v>798</v>
      </c>
      <c r="J751" t="s">
        <v>799</v>
      </c>
      <c r="K751" t="s">
        <v>800</v>
      </c>
      <c r="L751">
        <v>1348</v>
      </c>
      <c r="N751">
        <v>1009</v>
      </c>
      <c r="O751" t="s">
        <v>362</v>
      </c>
      <c r="P751" t="s">
        <v>362</v>
      </c>
      <c r="Q751">
        <v>1000</v>
      </c>
      <c r="X751">
        <v>4.4999999999999999E-4</v>
      </c>
      <c r="Y751">
        <v>10315.01</v>
      </c>
      <c r="Z751">
        <v>0</v>
      </c>
      <c r="AA751">
        <v>0</v>
      </c>
      <c r="AB751">
        <v>0</v>
      </c>
      <c r="AC751">
        <v>0</v>
      </c>
      <c r="AD751">
        <v>1</v>
      </c>
      <c r="AE751">
        <v>0</v>
      </c>
      <c r="AF751" t="s">
        <v>3</v>
      </c>
      <c r="AG751">
        <v>4.4999999999999999E-4</v>
      </c>
      <c r="AH751">
        <v>2</v>
      </c>
      <c r="AI751">
        <v>76149144</v>
      </c>
      <c r="AJ751">
        <v>739</v>
      </c>
      <c r="AK751">
        <v>0</v>
      </c>
      <c r="AL751">
        <v>0</v>
      </c>
      <c r="AM751">
        <v>0</v>
      </c>
      <c r="AN751">
        <v>0</v>
      </c>
      <c r="AO751">
        <v>0</v>
      </c>
      <c r="AP751">
        <v>0</v>
      </c>
      <c r="AQ751">
        <v>0</v>
      </c>
      <c r="AR751">
        <v>0</v>
      </c>
    </row>
    <row r="752" spans="1:44" x14ac:dyDescent="0.2">
      <c r="A752">
        <f>ROW(Source!A314)</f>
        <v>314</v>
      </c>
      <c r="B752">
        <v>76149167</v>
      </c>
      <c r="C752">
        <v>76149131</v>
      </c>
      <c r="D752">
        <v>48907271</v>
      </c>
      <c r="E752">
        <v>1</v>
      </c>
      <c r="F752">
        <v>1</v>
      </c>
      <c r="G752">
        <v>1</v>
      </c>
      <c r="H752">
        <v>3</v>
      </c>
      <c r="I752" t="s">
        <v>895</v>
      </c>
      <c r="J752" t="s">
        <v>896</v>
      </c>
      <c r="K752" t="s">
        <v>897</v>
      </c>
      <c r="L752">
        <v>1346</v>
      </c>
      <c r="N752">
        <v>1009</v>
      </c>
      <c r="O752" t="s">
        <v>414</v>
      </c>
      <c r="P752" t="s">
        <v>414</v>
      </c>
      <c r="Q752">
        <v>1</v>
      </c>
      <c r="X752">
        <v>1.0999999999999999E-2</v>
      </c>
      <c r="Y752">
        <v>28.22</v>
      </c>
      <c r="Z752">
        <v>0</v>
      </c>
      <c r="AA752">
        <v>0</v>
      </c>
      <c r="AB752">
        <v>0</v>
      </c>
      <c r="AC752">
        <v>0</v>
      </c>
      <c r="AD752">
        <v>1</v>
      </c>
      <c r="AE752">
        <v>0</v>
      </c>
      <c r="AF752" t="s">
        <v>3</v>
      </c>
      <c r="AG752">
        <v>1.0999999999999999E-2</v>
      </c>
      <c r="AH752">
        <v>2</v>
      </c>
      <c r="AI752">
        <v>76149145</v>
      </c>
      <c r="AJ752">
        <v>740</v>
      </c>
      <c r="AK752">
        <v>0</v>
      </c>
      <c r="AL752">
        <v>0</v>
      </c>
      <c r="AM752">
        <v>0</v>
      </c>
      <c r="AN752">
        <v>0</v>
      </c>
      <c r="AO752">
        <v>0</v>
      </c>
      <c r="AP752">
        <v>0</v>
      </c>
      <c r="AQ752">
        <v>0</v>
      </c>
      <c r="AR752">
        <v>0</v>
      </c>
    </row>
    <row r="753" spans="1:44" x14ac:dyDescent="0.2">
      <c r="A753">
        <f>ROW(Source!A314)</f>
        <v>314</v>
      </c>
      <c r="B753">
        <v>76149168</v>
      </c>
      <c r="C753">
        <v>76149131</v>
      </c>
      <c r="D753">
        <v>48907528</v>
      </c>
      <c r="E753">
        <v>1</v>
      </c>
      <c r="F753">
        <v>1</v>
      </c>
      <c r="G753">
        <v>1</v>
      </c>
      <c r="H753">
        <v>3</v>
      </c>
      <c r="I753" t="s">
        <v>898</v>
      </c>
      <c r="J753" t="s">
        <v>899</v>
      </c>
      <c r="K753" t="s">
        <v>900</v>
      </c>
      <c r="L753">
        <v>1346</v>
      </c>
      <c r="N753">
        <v>1009</v>
      </c>
      <c r="O753" t="s">
        <v>414</v>
      </c>
      <c r="P753" t="s">
        <v>414</v>
      </c>
      <c r="Q753">
        <v>1</v>
      </c>
      <c r="X753">
        <v>0.06</v>
      </c>
      <c r="Y753">
        <v>28.17</v>
      </c>
      <c r="Z753">
        <v>0</v>
      </c>
      <c r="AA753">
        <v>0</v>
      </c>
      <c r="AB753">
        <v>0</v>
      </c>
      <c r="AC753">
        <v>0</v>
      </c>
      <c r="AD753">
        <v>1</v>
      </c>
      <c r="AE753">
        <v>0</v>
      </c>
      <c r="AF753" t="s">
        <v>3</v>
      </c>
      <c r="AG753">
        <v>0.06</v>
      </c>
      <c r="AH753">
        <v>2</v>
      </c>
      <c r="AI753">
        <v>76149146</v>
      </c>
      <c r="AJ753">
        <v>741</v>
      </c>
      <c r="AK753">
        <v>0</v>
      </c>
      <c r="AL753">
        <v>0</v>
      </c>
      <c r="AM753">
        <v>0</v>
      </c>
      <c r="AN753">
        <v>0</v>
      </c>
      <c r="AO753">
        <v>0</v>
      </c>
      <c r="AP753">
        <v>0</v>
      </c>
      <c r="AQ753">
        <v>0</v>
      </c>
      <c r="AR753">
        <v>0</v>
      </c>
    </row>
    <row r="754" spans="1:44" x14ac:dyDescent="0.2">
      <c r="A754">
        <f>ROW(Source!A314)</f>
        <v>314</v>
      </c>
      <c r="B754">
        <v>76149169</v>
      </c>
      <c r="C754">
        <v>76149131</v>
      </c>
      <c r="D754">
        <v>48906277</v>
      </c>
      <c r="E754">
        <v>1</v>
      </c>
      <c r="F754">
        <v>1</v>
      </c>
      <c r="G754">
        <v>1</v>
      </c>
      <c r="H754">
        <v>3</v>
      </c>
      <c r="I754" t="s">
        <v>901</v>
      </c>
      <c r="J754" t="s">
        <v>902</v>
      </c>
      <c r="K754" t="s">
        <v>903</v>
      </c>
      <c r="L754">
        <v>1348</v>
      </c>
      <c r="N754">
        <v>1009</v>
      </c>
      <c r="O754" t="s">
        <v>362</v>
      </c>
      <c r="P754" t="s">
        <v>362</v>
      </c>
      <c r="Q754">
        <v>1000</v>
      </c>
      <c r="X754">
        <v>8.9999999999999993E-3</v>
      </c>
      <c r="Y754">
        <v>5941.89</v>
      </c>
      <c r="Z754">
        <v>0</v>
      </c>
      <c r="AA754">
        <v>0</v>
      </c>
      <c r="AB754">
        <v>0</v>
      </c>
      <c r="AC754">
        <v>0</v>
      </c>
      <c r="AD754">
        <v>1</v>
      </c>
      <c r="AE754">
        <v>0</v>
      </c>
      <c r="AF754" t="s">
        <v>3</v>
      </c>
      <c r="AG754">
        <v>8.9999999999999993E-3</v>
      </c>
      <c r="AH754">
        <v>2</v>
      </c>
      <c r="AI754">
        <v>76149147</v>
      </c>
      <c r="AJ754">
        <v>742</v>
      </c>
      <c r="AK754">
        <v>0</v>
      </c>
      <c r="AL754">
        <v>0</v>
      </c>
      <c r="AM754">
        <v>0</v>
      </c>
      <c r="AN754">
        <v>0</v>
      </c>
      <c r="AO754">
        <v>0</v>
      </c>
      <c r="AP754">
        <v>0</v>
      </c>
      <c r="AQ754">
        <v>0</v>
      </c>
      <c r="AR754">
        <v>0</v>
      </c>
    </row>
    <row r="755" spans="1:44" x14ac:dyDescent="0.2">
      <c r="A755">
        <f>ROW(Source!A314)</f>
        <v>314</v>
      </c>
      <c r="B755">
        <v>76149170</v>
      </c>
      <c r="C755">
        <v>76149131</v>
      </c>
      <c r="D755">
        <v>48906278</v>
      </c>
      <c r="E755">
        <v>1</v>
      </c>
      <c r="F755">
        <v>1</v>
      </c>
      <c r="G755">
        <v>1</v>
      </c>
      <c r="H755">
        <v>3</v>
      </c>
      <c r="I755" t="s">
        <v>904</v>
      </c>
      <c r="J755" t="s">
        <v>905</v>
      </c>
      <c r="K755" t="s">
        <v>906</v>
      </c>
      <c r="L755">
        <v>1348</v>
      </c>
      <c r="N755">
        <v>1009</v>
      </c>
      <c r="O755" t="s">
        <v>362</v>
      </c>
      <c r="P755" t="s">
        <v>362</v>
      </c>
      <c r="Q755">
        <v>1000</v>
      </c>
      <c r="X755">
        <v>1E-3</v>
      </c>
      <c r="Y755">
        <v>5891.61</v>
      </c>
      <c r="Z755">
        <v>0</v>
      </c>
      <c r="AA755">
        <v>0</v>
      </c>
      <c r="AB755">
        <v>0</v>
      </c>
      <c r="AC755">
        <v>0</v>
      </c>
      <c r="AD755">
        <v>1</v>
      </c>
      <c r="AE755">
        <v>0</v>
      </c>
      <c r="AF755" t="s">
        <v>3</v>
      </c>
      <c r="AG755">
        <v>1E-3</v>
      </c>
      <c r="AH755">
        <v>2</v>
      </c>
      <c r="AI755">
        <v>76149148</v>
      </c>
      <c r="AJ755">
        <v>743</v>
      </c>
      <c r="AK755">
        <v>0</v>
      </c>
      <c r="AL755">
        <v>0</v>
      </c>
      <c r="AM755">
        <v>0</v>
      </c>
      <c r="AN755">
        <v>0</v>
      </c>
      <c r="AO755">
        <v>0</v>
      </c>
      <c r="AP755">
        <v>0</v>
      </c>
      <c r="AQ755">
        <v>0</v>
      </c>
      <c r="AR755">
        <v>0</v>
      </c>
    </row>
    <row r="756" spans="1:44" x14ac:dyDescent="0.2">
      <c r="A756">
        <f>ROW(Source!A314)</f>
        <v>314</v>
      </c>
      <c r="B756">
        <v>76149171</v>
      </c>
      <c r="C756">
        <v>76149131</v>
      </c>
      <c r="D756">
        <v>48903446</v>
      </c>
      <c r="E756">
        <v>1</v>
      </c>
      <c r="F756">
        <v>1</v>
      </c>
      <c r="G756">
        <v>1</v>
      </c>
      <c r="H756">
        <v>3</v>
      </c>
      <c r="I756" t="s">
        <v>907</v>
      </c>
      <c r="J756" t="s">
        <v>908</v>
      </c>
      <c r="K756" t="s">
        <v>909</v>
      </c>
      <c r="L756">
        <v>1348</v>
      </c>
      <c r="N756">
        <v>1009</v>
      </c>
      <c r="O756" t="s">
        <v>362</v>
      </c>
      <c r="P756" t="s">
        <v>362</v>
      </c>
      <c r="Q756">
        <v>1000</v>
      </c>
      <c r="X756">
        <v>2.4000000000000001E-4</v>
      </c>
      <c r="Y756">
        <v>9420</v>
      </c>
      <c r="Z756">
        <v>0</v>
      </c>
      <c r="AA756">
        <v>0</v>
      </c>
      <c r="AB756">
        <v>0</v>
      </c>
      <c r="AC756">
        <v>0</v>
      </c>
      <c r="AD756">
        <v>1</v>
      </c>
      <c r="AE756">
        <v>0</v>
      </c>
      <c r="AF756" t="s">
        <v>3</v>
      </c>
      <c r="AG756">
        <v>2.4000000000000001E-4</v>
      </c>
      <c r="AH756">
        <v>2</v>
      </c>
      <c r="AI756">
        <v>76149149</v>
      </c>
      <c r="AJ756">
        <v>744</v>
      </c>
      <c r="AK756">
        <v>0</v>
      </c>
      <c r="AL756">
        <v>0</v>
      </c>
      <c r="AM756">
        <v>0</v>
      </c>
      <c r="AN756">
        <v>0</v>
      </c>
      <c r="AO756">
        <v>0</v>
      </c>
      <c r="AP756">
        <v>0</v>
      </c>
      <c r="AQ756">
        <v>0</v>
      </c>
      <c r="AR756">
        <v>0</v>
      </c>
    </row>
    <row r="757" spans="1:44" x14ac:dyDescent="0.2">
      <c r="A757">
        <f>ROW(Source!A314)</f>
        <v>314</v>
      </c>
      <c r="B757">
        <v>76149172</v>
      </c>
      <c r="C757">
        <v>76149131</v>
      </c>
      <c r="D757">
        <v>48906498</v>
      </c>
      <c r="E757">
        <v>1</v>
      </c>
      <c r="F757">
        <v>1</v>
      </c>
      <c r="G757">
        <v>1</v>
      </c>
      <c r="H757">
        <v>3</v>
      </c>
      <c r="I757" t="s">
        <v>910</v>
      </c>
      <c r="J757" t="s">
        <v>911</v>
      </c>
      <c r="K757" t="s">
        <v>912</v>
      </c>
      <c r="L757">
        <v>1348</v>
      </c>
      <c r="N757">
        <v>1009</v>
      </c>
      <c r="O757" t="s">
        <v>362</v>
      </c>
      <c r="P757" t="s">
        <v>362</v>
      </c>
      <c r="Q757">
        <v>1000</v>
      </c>
      <c r="X757">
        <v>0.01</v>
      </c>
      <c r="Y757">
        <v>5548.88</v>
      </c>
      <c r="Z757">
        <v>0</v>
      </c>
      <c r="AA757">
        <v>0</v>
      </c>
      <c r="AB757">
        <v>0</v>
      </c>
      <c r="AC757">
        <v>0</v>
      </c>
      <c r="AD757">
        <v>1</v>
      </c>
      <c r="AE757">
        <v>0</v>
      </c>
      <c r="AF757" t="s">
        <v>3</v>
      </c>
      <c r="AG757">
        <v>0.01</v>
      </c>
      <c r="AH757">
        <v>2</v>
      </c>
      <c r="AI757">
        <v>76149150</v>
      </c>
      <c r="AJ757">
        <v>745</v>
      </c>
      <c r="AK757">
        <v>0</v>
      </c>
      <c r="AL757">
        <v>0</v>
      </c>
      <c r="AM757">
        <v>0</v>
      </c>
      <c r="AN757">
        <v>0</v>
      </c>
      <c r="AO757">
        <v>0</v>
      </c>
      <c r="AP757">
        <v>0</v>
      </c>
      <c r="AQ757">
        <v>0</v>
      </c>
      <c r="AR757">
        <v>0</v>
      </c>
    </row>
    <row r="758" spans="1:44" x14ac:dyDescent="0.2">
      <c r="A758">
        <f>ROW(Source!A314)</f>
        <v>314</v>
      </c>
      <c r="B758">
        <v>76149173</v>
      </c>
      <c r="C758">
        <v>76149131</v>
      </c>
      <c r="D758">
        <v>48914959</v>
      </c>
      <c r="E758">
        <v>1</v>
      </c>
      <c r="F758">
        <v>1</v>
      </c>
      <c r="G758">
        <v>1</v>
      </c>
      <c r="H758">
        <v>3</v>
      </c>
      <c r="I758" t="s">
        <v>913</v>
      </c>
      <c r="J758" t="s">
        <v>914</v>
      </c>
      <c r="K758" t="s">
        <v>915</v>
      </c>
      <c r="L758">
        <v>1348</v>
      </c>
      <c r="N758">
        <v>1009</v>
      </c>
      <c r="O758" t="s">
        <v>362</v>
      </c>
      <c r="P758" t="s">
        <v>362</v>
      </c>
      <c r="Q758">
        <v>1000</v>
      </c>
      <c r="X758">
        <v>5.5000000000000003E-4</v>
      </c>
      <c r="Y758">
        <v>15620</v>
      </c>
      <c r="Z758">
        <v>0</v>
      </c>
      <c r="AA758">
        <v>0</v>
      </c>
      <c r="AB758">
        <v>0</v>
      </c>
      <c r="AC758">
        <v>0</v>
      </c>
      <c r="AD758">
        <v>1</v>
      </c>
      <c r="AE758">
        <v>0</v>
      </c>
      <c r="AF758" t="s">
        <v>3</v>
      </c>
      <c r="AG758">
        <v>5.5000000000000003E-4</v>
      </c>
      <c r="AH758">
        <v>2</v>
      </c>
      <c r="AI758">
        <v>76149151</v>
      </c>
      <c r="AJ758">
        <v>746</v>
      </c>
      <c r="AK758">
        <v>0</v>
      </c>
      <c r="AL758">
        <v>0</v>
      </c>
      <c r="AM758">
        <v>0</v>
      </c>
      <c r="AN758">
        <v>0</v>
      </c>
      <c r="AO758">
        <v>0</v>
      </c>
      <c r="AP758">
        <v>0</v>
      </c>
      <c r="AQ758">
        <v>0</v>
      </c>
      <c r="AR758">
        <v>0</v>
      </c>
    </row>
    <row r="759" spans="1:44" x14ac:dyDescent="0.2">
      <c r="A759">
        <f>ROW(Source!A314)</f>
        <v>314</v>
      </c>
      <c r="B759">
        <v>76149174</v>
      </c>
      <c r="C759">
        <v>76149131</v>
      </c>
      <c r="D759">
        <v>48915694</v>
      </c>
      <c r="E759">
        <v>1</v>
      </c>
      <c r="F759">
        <v>1</v>
      </c>
      <c r="G759">
        <v>1</v>
      </c>
      <c r="H759">
        <v>3</v>
      </c>
      <c r="I759" t="s">
        <v>916</v>
      </c>
      <c r="J759" t="s">
        <v>917</v>
      </c>
      <c r="K759" t="s">
        <v>918</v>
      </c>
      <c r="L759">
        <v>1348</v>
      </c>
      <c r="N759">
        <v>1009</v>
      </c>
      <c r="O759" t="s">
        <v>362</v>
      </c>
      <c r="P759" t="s">
        <v>362</v>
      </c>
      <c r="Q759">
        <v>1000</v>
      </c>
      <c r="X759">
        <v>6.9999999999999999E-4</v>
      </c>
      <c r="Y759">
        <v>28300.400000000001</v>
      </c>
      <c r="Z759">
        <v>0</v>
      </c>
      <c r="AA759">
        <v>0</v>
      </c>
      <c r="AB759">
        <v>0</v>
      </c>
      <c r="AC759">
        <v>0</v>
      </c>
      <c r="AD759">
        <v>1</v>
      </c>
      <c r="AE759">
        <v>0</v>
      </c>
      <c r="AF759" t="s">
        <v>3</v>
      </c>
      <c r="AG759">
        <v>6.9999999999999999E-4</v>
      </c>
      <c r="AH759">
        <v>2</v>
      </c>
      <c r="AI759">
        <v>76149152</v>
      </c>
      <c r="AJ759">
        <v>747</v>
      </c>
      <c r="AK759">
        <v>0</v>
      </c>
      <c r="AL759">
        <v>0</v>
      </c>
      <c r="AM759">
        <v>0</v>
      </c>
      <c r="AN759">
        <v>0</v>
      </c>
      <c r="AO759">
        <v>0</v>
      </c>
      <c r="AP759">
        <v>0</v>
      </c>
      <c r="AQ759">
        <v>0</v>
      </c>
      <c r="AR759">
        <v>0</v>
      </c>
    </row>
    <row r="760" spans="1:44" x14ac:dyDescent="0.2">
      <c r="A760">
        <f>ROW(Source!A314)</f>
        <v>314</v>
      </c>
      <c r="B760">
        <v>76149175</v>
      </c>
      <c r="C760">
        <v>76149131</v>
      </c>
      <c r="D760">
        <v>48974791</v>
      </c>
      <c r="E760">
        <v>1</v>
      </c>
      <c r="F760">
        <v>1</v>
      </c>
      <c r="G760">
        <v>1</v>
      </c>
      <c r="H760">
        <v>3</v>
      </c>
      <c r="I760" t="s">
        <v>658</v>
      </c>
      <c r="J760" t="s">
        <v>659</v>
      </c>
      <c r="K760" t="s">
        <v>660</v>
      </c>
      <c r="L760">
        <v>1374</v>
      </c>
      <c r="N760">
        <v>1013</v>
      </c>
      <c r="O760" t="s">
        <v>661</v>
      </c>
      <c r="P760" t="s">
        <v>661</v>
      </c>
      <c r="Q760">
        <v>1</v>
      </c>
      <c r="X760">
        <v>0.45</v>
      </c>
      <c r="Y760">
        <v>1</v>
      </c>
      <c r="Z760">
        <v>0</v>
      </c>
      <c r="AA760">
        <v>0</v>
      </c>
      <c r="AB760">
        <v>0</v>
      </c>
      <c r="AC760">
        <v>0</v>
      </c>
      <c r="AD760">
        <v>1</v>
      </c>
      <c r="AE760">
        <v>0</v>
      </c>
      <c r="AF760" t="s">
        <v>3</v>
      </c>
      <c r="AG760">
        <v>0.45</v>
      </c>
      <c r="AH760">
        <v>2</v>
      </c>
      <c r="AI760">
        <v>76149153</v>
      </c>
      <c r="AJ760">
        <v>748</v>
      </c>
      <c r="AK760">
        <v>0</v>
      </c>
      <c r="AL760">
        <v>0</v>
      </c>
      <c r="AM760">
        <v>0</v>
      </c>
      <c r="AN760">
        <v>0</v>
      </c>
      <c r="AO760">
        <v>0</v>
      </c>
      <c r="AP760">
        <v>0</v>
      </c>
      <c r="AQ760">
        <v>0</v>
      </c>
      <c r="AR760">
        <v>0</v>
      </c>
    </row>
    <row r="761" spans="1:44" x14ac:dyDescent="0.2">
      <c r="A761">
        <f>ROW(Source!A315)</f>
        <v>315</v>
      </c>
      <c r="B761">
        <v>76149154</v>
      </c>
      <c r="C761">
        <v>76149131</v>
      </c>
      <c r="D761">
        <v>42331139</v>
      </c>
      <c r="E761">
        <v>1</v>
      </c>
      <c r="F761">
        <v>1</v>
      </c>
      <c r="G761">
        <v>1</v>
      </c>
      <c r="H761">
        <v>1</v>
      </c>
      <c r="I761" t="s">
        <v>697</v>
      </c>
      <c r="J761" t="s">
        <v>3</v>
      </c>
      <c r="K761" t="s">
        <v>698</v>
      </c>
      <c r="L761">
        <v>1369</v>
      </c>
      <c r="N761">
        <v>1013</v>
      </c>
      <c r="O761" t="s">
        <v>623</v>
      </c>
      <c r="P761" t="s">
        <v>623</v>
      </c>
      <c r="Q761">
        <v>1</v>
      </c>
      <c r="X761">
        <v>2.25</v>
      </c>
      <c r="Y761">
        <v>0</v>
      </c>
      <c r="Z761">
        <v>0</v>
      </c>
      <c r="AA761">
        <v>0</v>
      </c>
      <c r="AB761">
        <v>9.92</v>
      </c>
      <c r="AC761">
        <v>0</v>
      </c>
      <c r="AD761">
        <v>1</v>
      </c>
      <c r="AE761">
        <v>1</v>
      </c>
      <c r="AF761" t="s">
        <v>393</v>
      </c>
      <c r="AG761">
        <v>2.9699999999999998</v>
      </c>
      <c r="AH761">
        <v>2</v>
      </c>
      <c r="AI761">
        <v>76149132</v>
      </c>
      <c r="AJ761">
        <v>749</v>
      </c>
      <c r="AK761">
        <v>0</v>
      </c>
      <c r="AL761">
        <v>0</v>
      </c>
      <c r="AM761">
        <v>0</v>
      </c>
      <c r="AN761">
        <v>0</v>
      </c>
      <c r="AO761">
        <v>0</v>
      </c>
      <c r="AP761">
        <v>0</v>
      </c>
      <c r="AQ761">
        <v>0</v>
      </c>
      <c r="AR761">
        <v>0</v>
      </c>
    </row>
    <row r="762" spans="1:44" x14ac:dyDescent="0.2">
      <c r="A762">
        <f>ROW(Source!A315)</f>
        <v>315</v>
      </c>
      <c r="B762">
        <v>76149155</v>
      </c>
      <c r="C762">
        <v>76149131</v>
      </c>
      <c r="D762">
        <v>121548</v>
      </c>
      <c r="E762">
        <v>1</v>
      </c>
      <c r="F762">
        <v>1</v>
      </c>
      <c r="G762">
        <v>1</v>
      </c>
      <c r="H762">
        <v>1</v>
      </c>
      <c r="I762" t="s">
        <v>30</v>
      </c>
      <c r="J762" t="s">
        <v>3</v>
      </c>
      <c r="K762" t="s">
        <v>628</v>
      </c>
      <c r="L762">
        <v>608254</v>
      </c>
      <c r="N762">
        <v>1013</v>
      </c>
      <c r="O762" t="s">
        <v>629</v>
      </c>
      <c r="P762" t="s">
        <v>629</v>
      </c>
      <c r="Q762">
        <v>1</v>
      </c>
      <c r="X762">
        <v>0.7</v>
      </c>
      <c r="Y762">
        <v>0</v>
      </c>
      <c r="Z762">
        <v>0</v>
      </c>
      <c r="AA762">
        <v>0</v>
      </c>
      <c r="AB762">
        <v>0</v>
      </c>
      <c r="AC762">
        <v>0</v>
      </c>
      <c r="AD762">
        <v>1</v>
      </c>
      <c r="AE762">
        <v>2</v>
      </c>
      <c r="AF762" t="s">
        <v>393</v>
      </c>
      <c r="AG762">
        <v>0.92400000000000004</v>
      </c>
      <c r="AH762">
        <v>2</v>
      </c>
      <c r="AI762">
        <v>76149133</v>
      </c>
      <c r="AJ762">
        <v>750</v>
      </c>
      <c r="AK762">
        <v>0</v>
      </c>
      <c r="AL762">
        <v>0</v>
      </c>
      <c r="AM762">
        <v>0</v>
      </c>
      <c r="AN762">
        <v>0</v>
      </c>
      <c r="AO762">
        <v>0</v>
      </c>
      <c r="AP762">
        <v>0</v>
      </c>
      <c r="AQ762">
        <v>0</v>
      </c>
      <c r="AR762">
        <v>0</v>
      </c>
    </row>
    <row r="763" spans="1:44" x14ac:dyDescent="0.2">
      <c r="A763">
        <f>ROW(Source!A315)</f>
        <v>315</v>
      </c>
      <c r="B763">
        <v>76149156</v>
      </c>
      <c r="C763">
        <v>76149131</v>
      </c>
      <c r="D763">
        <v>48975523</v>
      </c>
      <c r="E763">
        <v>1</v>
      </c>
      <c r="F763">
        <v>1</v>
      </c>
      <c r="G763">
        <v>1</v>
      </c>
      <c r="H763">
        <v>2</v>
      </c>
      <c r="I763" t="s">
        <v>854</v>
      </c>
      <c r="J763" t="s">
        <v>855</v>
      </c>
      <c r="K763" t="s">
        <v>856</v>
      </c>
      <c r="L763">
        <v>1368</v>
      </c>
      <c r="N763">
        <v>1011</v>
      </c>
      <c r="O763" t="s">
        <v>633</v>
      </c>
      <c r="P763" t="s">
        <v>633</v>
      </c>
      <c r="Q763">
        <v>1</v>
      </c>
      <c r="X763">
        <v>0.09</v>
      </c>
      <c r="Y763">
        <v>0</v>
      </c>
      <c r="Z763">
        <v>8.1</v>
      </c>
      <c r="AA763">
        <v>0</v>
      </c>
      <c r="AB763">
        <v>0</v>
      </c>
      <c r="AC763">
        <v>0</v>
      </c>
      <c r="AD763">
        <v>1</v>
      </c>
      <c r="AE763">
        <v>0</v>
      </c>
      <c r="AF763" t="s">
        <v>393</v>
      </c>
      <c r="AG763">
        <v>0.1188</v>
      </c>
      <c r="AH763">
        <v>2</v>
      </c>
      <c r="AI763">
        <v>76149134</v>
      </c>
      <c r="AJ763">
        <v>751</v>
      </c>
      <c r="AK763">
        <v>0</v>
      </c>
      <c r="AL763">
        <v>0</v>
      </c>
      <c r="AM763">
        <v>0</v>
      </c>
      <c r="AN763">
        <v>0</v>
      </c>
      <c r="AO763">
        <v>0</v>
      </c>
      <c r="AP763">
        <v>0</v>
      </c>
      <c r="AQ763">
        <v>0</v>
      </c>
      <c r="AR763">
        <v>0</v>
      </c>
    </row>
    <row r="764" spans="1:44" x14ac:dyDescent="0.2">
      <c r="A764">
        <f>ROW(Source!A315)</f>
        <v>315</v>
      </c>
      <c r="B764">
        <v>76149157</v>
      </c>
      <c r="C764">
        <v>76149131</v>
      </c>
      <c r="D764">
        <v>48976888</v>
      </c>
      <c r="E764">
        <v>1</v>
      </c>
      <c r="F764">
        <v>1</v>
      </c>
      <c r="G764">
        <v>1</v>
      </c>
      <c r="H764">
        <v>2</v>
      </c>
      <c r="I764" t="s">
        <v>874</v>
      </c>
      <c r="J764" t="s">
        <v>875</v>
      </c>
      <c r="K764" t="s">
        <v>876</v>
      </c>
      <c r="L764">
        <v>1368</v>
      </c>
      <c r="N764">
        <v>1011</v>
      </c>
      <c r="O764" t="s">
        <v>633</v>
      </c>
      <c r="P764" t="s">
        <v>633</v>
      </c>
      <c r="Q764">
        <v>1</v>
      </c>
      <c r="X764">
        <v>0.35</v>
      </c>
      <c r="Y764">
        <v>0</v>
      </c>
      <c r="Z764">
        <v>70</v>
      </c>
      <c r="AA764">
        <v>0</v>
      </c>
      <c r="AB764">
        <v>0</v>
      </c>
      <c r="AC764">
        <v>0</v>
      </c>
      <c r="AD764">
        <v>1</v>
      </c>
      <c r="AE764">
        <v>0</v>
      </c>
      <c r="AF764" t="s">
        <v>393</v>
      </c>
      <c r="AG764">
        <v>0.46200000000000002</v>
      </c>
      <c r="AH764">
        <v>2</v>
      </c>
      <c r="AI764">
        <v>76149135</v>
      </c>
      <c r="AJ764">
        <v>752</v>
      </c>
      <c r="AK764">
        <v>0</v>
      </c>
      <c r="AL764">
        <v>0</v>
      </c>
      <c r="AM764">
        <v>0</v>
      </c>
      <c r="AN764">
        <v>0</v>
      </c>
      <c r="AO764">
        <v>0</v>
      </c>
      <c r="AP764">
        <v>0</v>
      </c>
      <c r="AQ764">
        <v>0</v>
      </c>
      <c r="AR764">
        <v>0</v>
      </c>
    </row>
    <row r="765" spans="1:44" x14ac:dyDescent="0.2">
      <c r="A765">
        <f>ROW(Source!A315)</f>
        <v>315</v>
      </c>
      <c r="B765">
        <v>76149158</v>
      </c>
      <c r="C765">
        <v>76149131</v>
      </c>
      <c r="D765">
        <v>48976891</v>
      </c>
      <c r="E765">
        <v>1</v>
      </c>
      <c r="F765">
        <v>1</v>
      </c>
      <c r="G765">
        <v>1</v>
      </c>
      <c r="H765">
        <v>2</v>
      </c>
      <c r="I765" t="s">
        <v>877</v>
      </c>
      <c r="J765" t="s">
        <v>878</v>
      </c>
      <c r="K765" t="s">
        <v>879</v>
      </c>
      <c r="L765">
        <v>1368</v>
      </c>
      <c r="N765">
        <v>1011</v>
      </c>
      <c r="O765" t="s">
        <v>633</v>
      </c>
      <c r="P765" t="s">
        <v>633</v>
      </c>
      <c r="Q765">
        <v>1</v>
      </c>
      <c r="X765">
        <v>0.74</v>
      </c>
      <c r="Y765">
        <v>0</v>
      </c>
      <c r="Z765">
        <v>2.36</v>
      </c>
      <c r="AA765">
        <v>0</v>
      </c>
      <c r="AB765">
        <v>0</v>
      </c>
      <c r="AC765">
        <v>0</v>
      </c>
      <c r="AD765">
        <v>1</v>
      </c>
      <c r="AE765">
        <v>0</v>
      </c>
      <c r="AF765" t="s">
        <v>393</v>
      </c>
      <c r="AG765">
        <v>0.97680000000000011</v>
      </c>
      <c r="AH765">
        <v>2</v>
      </c>
      <c r="AI765">
        <v>76149136</v>
      </c>
      <c r="AJ765">
        <v>753</v>
      </c>
      <c r="AK765">
        <v>0</v>
      </c>
      <c r="AL765">
        <v>0</v>
      </c>
      <c r="AM765">
        <v>0</v>
      </c>
      <c r="AN765">
        <v>0</v>
      </c>
      <c r="AO765">
        <v>0</v>
      </c>
      <c r="AP765">
        <v>0</v>
      </c>
      <c r="AQ765">
        <v>0</v>
      </c>
      <c r="AR765">
        <v>0</v>
      </c>
    </row>
    <row r="766" spans="1:44" x14ac:dyDescent="0.2">
      <c r="A766">
        <f>ROW(Source!A315)</f>
        <v>315</v>
      </c>
      <c r="B766">
        <v>76149159</v>
      </c>
      <c r="C766">
        <v>76149131</v>
      </c>
      <c r="D766">
        <v>48976925</v>
      </c>
      <c r="E766">
        <v>1</v>
      </c>
      <c r="F766">
        <v>1</v>
      </c>
      <c r="G766">
        <v>1</v>
      </c>
      <c r="H766">
        <v>2</v>
      </c>
      <c r="I766" t="s">
        <v>857</v>
      </c>
      <c r="J766" t="s">
        <v>858</v>
      </c>
      <c r="K766" t="s">
        <v>859</v>
      </c>
      <c r="L766">
        <v>1368</v>
      </c>
      <c r="N766">
        <v>1011</v>
      </c>
      <c r="O766" t="s">
        <v>633</v>
      </c>
      <c r="P766" t="s">
        <v>633</v>
      </c>
      <c r="Q766">
        <v>1</v>
      </c>
      <c r="X766">
        <v>0.8</v>
      </c>
      <c r="Y766">
        <v>0</v>
      </c>
      <c r="Z766">
        <v>2.08</v>
      </c>
      <c r="AA766">
        <v>0</v>
      </c>
      <c r="AB766">
        <v>0</v>
      </c>
      <c r="AC766">
        <v>0</v>
      </c>
      <c r="AD766">
        <v>1</v>
      </c>
      <c r="AE766">
        <v>0</v>
      </c>
      <c r="AF766" t="s">
        <v>393</v>
      </c>
      <c r="AG766">
        <v>1.056</v>
      </c>
      <c r="AH766">
        <v>2</v>
      </c>
      <c r="AI766">
        <v>76149137</v>
      </c>
      <c r="AJ766">
        <v>754</v>
      </c>
      <c r="AK766">
        <v>0</v>
      </c>
      <c r="AL766">
        <v>0</v>
      </c>
      <c r="AM766">
        <v>0</v>
      </c>
      <c r="AN766">
        <v>0</v>
      </c>
      <c r="AO766">
        <v>0</v>
      </c>
      <c r="AP766">
        <v>0</v>
      </c>
      <c r="AQ766">
        <v>0</v>
      </c>
      <c r="AR766">
        <v>0</v>
      </c>
    </row>
    <row r="767" spans="1:44" x14ac:dyDescent="0.2">
      <c r="A767">
        <f>ROW(Source!A315)</f>
        <v>315</v>
      </c>
      <c r="B767">
        <v>76149160</v>
      </c>
      <c r="C767">
        <v>76149131</v>
      </c>
      <c r="D767">
        <v>48976986</v>
      </c>
      <c r="E767">
        <v>1</v>
      </c>
      <c r="F767">
        <v>1</v>
      </c>
      <c r="G767">
        <v>1</v>
      </c>
      <c r="H767">
        <v>2</v>
      </c>
      <c r="I767" t="s">
        <v>880</v>
      </c>
      <c r="J767" t="s">
        <v>881</v>
      </c>
      <c r="K767" t="s">
        <v>882</v>
      </c>
      <c r="L767">
        <v>1368</v>
      </c>
      <c r="N767">
        <v>1011</v>
      </c>
      <c r="O767" t="s">
        <v>633</v>
      </c>
      <c r="P767" t="s">
        <v>633</v>
      </c>
      <c r="Q767">
        <v>1</v>
      </c>
      <c r="X767">
        <v>7.0000000000000007E-2</v>
      </c>
      <c r="Y767">
        <v>0</v>
      </c>
      <c r="Z767">
        <v>6.82</v>
      </c>
      <c r="AA767">
        <v>0</v>
      </c>
      <c r="AB767">
        <v>0</v>
      </c>
      <c r="AC767">
        <v>0</v>
      </c>
      <c r="AD767">
        <v>1</v>
      </c>
      <c r="AE767">
        <v>0</v>
      </c>
      <c r="AF767" t="s">
        <v>393</v>
      </c>
      <c r="AG767">
        <v>9.240000000000001E-2</v>
      </c>
      <c r="AH767">
        <v>2</v>
      </c>
      <c r="AI767">
        <v>76149138</v>
      </c>
      <c r="AJ767">
        <v>755</v>
      </c>
      <c r="AK767">
        <v>0</v>
      </c>
      <c r="AL767">
        <v>0</v>
      </c>
      <c r="AM767">
        <v>0</v>
      </c>
      <c r="AN767">
        <v>0</v>
      </c>
      <c r="AO767">
        <v>0</v>
      </c>
      <c r="AP767">
        <v>0</v>
      </c>
      <c r="AQ767">
        <v>0</v>
      </c>
      <c r="AR767">
        <v>0</v>
      </c>
    </row>
    <row r="768" spans="1:44" x14ac:dyDescent="0.2">
      <c r="A768">
        <f>ROW(Source!A315)</f>
        <v>315</v>
      </c>
      <c r="B768">
        <v>76149161</v>
      </c>
      <c r="C768">
        <v>76149131</v>
      </c>
      <c r="D768">
        <v>48977013</v>
      </c>
      <c r="E768">
        <v>1</v>
      </c>
      <c r="F768">
        <v>1</v>
      </c>
      <c r="G768">
        <v>1</v>
      </c>
      <c r="H768">
        <v>2</v>
      </c>
      <c r="I768" t="s">
        <v>883</v>
      </c>
      <c r="J768" t="s">
        <v>884</v>
      </c>
      <c r="K768" t="s">
        <v>885</v>
      </c>
      <c r="L768">
        <v>1368</v>
      </c>
      <c r="N768">
        <v>1011</v>
      </c>
      <c r="O768" t="s">
        <v>633</v>
      </c>
      <c r="P768" t="s">
        <v>633</v>
      </c>
      <c r="Q768">
        <v>1</v>
      </c>
      <c r="X768">
        <v>0.35</v>
      </c>
      <c r="Y768">
        <v>0</v>
      </c>
      <c r="Z768">
        <v>16.920000000000002</v>
      </c>
      <c r="AA768">
        <v>10.06</v>
      </c>
      <c r="AB768">
        <v>0</v>
      </c>
      <c r="AC768">
        <v>0</v>
      </c>
      <c r="AD768">
        <v>1</v>
      </c>
      <c r="AE768">
        <v>0</v>
      </c>
      <c r="AF768" t="s">
        <v>393</v>
      </c>
      <c r="AG768">
        <v>0.46200000000000002</v>
      </c>
      <c r="AH768">
        <v>2</v>
      </c>
      <c r="AI768">
        <v>76149139</v>
      </c>
      <c r="AJ768">
        <v>756</v>
      </c>
      <c r="AK768">
        <v>0</v>
      </c>
      <c r="AL768">
        <v>0</v>
      </c>
      <c r="AM768">
        <v>0</v>
      </c>
      <c r="AN768">
        <v>0</v>
      </c>
      <c r="AO768">
        <v>0</v>
      </c>
      <c r="AP768">
        <v>0</v>
      </c>
      <c r="AQ768">
        <v>0</v>
      </c>
      <c r="AR768">
        <v>0</v>
      </c>
    </row>
    <row r="769" spans="1:44" x14ac:dyDescent="0.2">
      <c r="A769">
        <f>ROW(Source!A315)</f>
        <v>315</v>
      </c>
      <c r="B769">
        <v>76149162</v>
      </c>
      <c r="C769">
        <v>76149131</v>
      </c>
      <c r="D769">
        <v>48977014</v>
      </c>
      <c r="E769">
        <v>1</v>
      </c>
      <c r="F769">
        <v>1</v>
      </c>
      <c r="G769">
        <v>1</v>
      </c>
      <c r="H769">
        <v>2</v>
      </c>
      <c r="I769" t="s">
        <v>886</v>
      </c>
      <c r="J769" t="s">
        <v>887</v>
      </c>
      <c r="K769" t="s">
        <v>888</v>
      </c>
      <c r="L769">
        <v>1368</v>
      </c>
      <c r="N769">
        <v>1011</v>
      </c>
      <c r="O769" t="s">
        <v>633</v>
      </c>
      <c r="P769" t="s">
        <v>633</v>
      </c>
      <c r="Q769">
        <v>1</v>
      </c>
      <c r="X769">
        <v>0.35</v>
      </c>
      <c r="Y769">
        <v>0</v>
      </c>
      <c r="Z769">
        <v>56.24</v>
      </c>
      <c r="AA769">
        <v>10.06</v>
      </c>
      <c r="AB769">
        <v>0</v>
      </c>
      <c r="AC769">
        <v>0</v>
      </c>
      <c r="AD769">
        <v>1</v>
      </c>
      <c r="AE769">
        <v>0</v>
      </c>
      <c r="AF769" t="s">
        <v>393</v>
      </c>
      <c r="AG769">
        <v>0.46200000000000002</v>
      </c>
      <c r="AH769">
        <v>2</v>
      </c>
      <c r="AI769">
        <v>76149140</v>
      </c>
      <c r="AJ769">
        <v>757</v>
      </c>
      <c r="AK769">
        <v>0</v>
      </c>
      <c r="AL769">
        <v>0</v>
      </c>
      <c r="AM769">
        <v>0</v>
      </c>
      <c r="AN769">
        <v>0</v>
      </c>
      <c r="AO769">
        <v>0</v>
      </c>
      <c r="AP769">
        <v>0</v>
      </c>
      <c r="AQ769">
        <v>0</v>
      </c>
      <c r="AR769">
        <v>0</v>
      </c>
    </row>
    <row r="770" spans="1:44" x14ac:dyDescent="0.2">
      <c r="A770">
        <f>ROW(Source!A315)</f>
        <v>315</v>
      </c>
      <c r="B770">
        <v>76149163</v>
      </c>
      <c r="C770">
        <v>76149131</v>
      </c>
      <c r="D770">
        <v>48977174</v>
      </c>
      <c r="E770">
        <v>1</v>
      </c>
      <c r="F770">
        <v>1</v>
      </c>
      <c r="G770">
        <v>1</v>
      </c>
      <c r="H770">
        <v>2</v>
      </c>
      <c r="I770" t="s">
        <v>676</v>
      </c>
      <c r="J770" t="s">
        <v>677</v>
      </c>
      <c r="K770" t="s">
        <v>678</v>
      </c>
      <c r="L770">
        <v>1368</v>
      </c>
      <c r="N770">
        <v>1011</v>
      </c>
      <c r="O770" t="s">
        <v>633</v>
      </c>
      <c r="P770" t="s">
        <v>633</v>
      </c>
      <c r="Q770">
        <v>1</v>
      </c>
      <c r="X770">
        <v>0.01</v>
      </c>
      <c r="Y770">
        <v>0</v>
      </c>
      <c r="Z770">
        <v>87.17</v>
      </c>
      <c r="AA770">
        <v>11.6</v>
      </c>
      <c r="AB770">
        <v>0</v>
      </c>
      <c r="AC770">
        <v>0</v>
      </c>
      <c r="AD770">
        <v>1</v>
      </c>
      <c r="AE770">
        <v>0</v>
      </c>
      <c r="AF770" t="s">
        <v>393</v>
      </c>
      <c r="AG770">
        <v>1.3200000000000002E-2</v>
      </c>
      <c r="AH770">
        <v>2</v>
      </c>
      <c r="AI770">
        <v>76149141</v>
      </c>
      <c r="AJ770">
        <v>758</v>
      </c>
      <c r="AK770">
        <v>0</v>
      </c>
      <c r="AL770">
        <v>0</v>
      </c>
      <c r="AM770">
        <v>0</v>
      </c>
      <c r="AN770">
        <v>0</v>
      </c>
      <c r="AO770">
        <v>0</v>
      </c>
      <c r="AP770">
        <v>0</v>
      </c>
      <c r="AQ770">
        <v>0</v>
      </c>
      <c r="AR770">
        <v>0</v>
      </c>
    </row>
    <row r="771" spans="1:44" x14ac:dyDescent="0.2">
      <c r="A771">
        <f>ROW(Source!A315)</f>
        <v>315</v>
      </c>
      <c r="B771">
        <v>76149164</v>
      </c>
      <c r="C771">
        <v>76149131</v>
      </c>
      <c r="D771">
        <v>48900730</v>
      </c>
      <c r="E771">
        <v>1</v>
      </c>
      <c r="F771">
        <v>1</v>
      </c>
      <c r="G771">
        <v>1</v>
      </c>
      <c r="H771">
        <v>3</v>
      </c>
      <c r="I771" t="s">
        <v>889</v>
      </c>
      <c r="J771" t="s">
        <v>890</v>
      </c>
      <c r="K771" t="s">
        <v>891</v>
      </c>
      <c r="L771">
        <v>1348</v>
      </c>
      <c r="N771">
        <v>1009</v>
      </c>
      <c r="O771" t="s">
        <v>362</v>
      </c>
      <c r="P771" t="s">
        <v>362</v>
      </c>
      <c r="Q771">
        <v>1000</v>
      </c>
      <c r="X771">
        <v>3.0000000000000001E-5</v>
      </c>
      <c r="Y771">
        <v>6667</v>
      </c>
      <c r="Z771">
        <v>0</v>
      </c>
      <c r="AA771">
        <v>0</v>
      </c>
      <c r="AB771">
        <v>0</v>
      </c>
      <c r="AC771">
        <v>0</v>
      </c>
      <c r="AD771">
        <v>1</v>
      </c>
      <c r="AE771">
        <v>0</v>
      </c>
      <c r="AF771" t="s">
        <v>3</v>
      </c>
      <c r="AG771">
        <v>3.0000000000000001E-5</v>
      </c>
      <c r="AH771">
        <v>2</v>
      </c>
      <c r="AI771">
        <v>76149142</v>
      </c>
      <c r="AJ771">
        <v>759</v>
      </c>
      <c r="AK771">
        <v>0</v>
      </c>
      <c r="AL771">
        <v>0</v>
      </c>
      <c r="AM771">
        <v>0</v>
      </c>
      <c r="AN771">
        <v>0</v>
      </c>
      <c r="AO771">
        <v>0</v>
      </c>
      <c r="AP771">
        <v>0</v>
      </c>
      <c r="AQ771">
        <v>0</v>
      </c>
      <c r="AR771">
        <v>0</v>
      </c>
    </row>
    <row r="772" spans="1:44" x14ac:dyDescent="0.2">
      <c r="A772">
        <f>ROW(Source!A315)</f>
        <v>315</v>
      </c>
      <c r="B772">
        <v>76149165</v>
      </c>
      <c r="C772">
        <v>76149131</v>
      </c>
      <c r="D772">
        <v>48907561</v>
      </c>
      <c r="E772">
        <v>1</v>
      </c>
      <c r="F772">
        <v>1</v>
      </c>
      <c r="G772">
        <v>1</v>
      </c>
      <c r="H772">
        <v>3</v>
      </c>
      <c r="I772" t="s">
        <v>892</v>
      </c>
      <c r="J772" t="s">
        <v>893</v>
      </c>
      <c r="K772" t="s">
        <v>894</v>
      </c>
      <c r="L772">
        <v>1348</v>
      </c>
      <c r="N772">
        <v>1009</v>
      </c>
      <c r="O772" t="s">
        <v>362</v>
      </c>
      <c r="P772" t="s">
        <v>362</v>
      </c>
      <c r="Q772">
        <v>1000</v>
      </c>
      <c r="X772">
        <v>3.0000000000000001E-3</v>
      </c>
      <c r="Y772">
        <v>13500.28</v>
      </c>
      <c r="Z772">
        <v>0</v>
      </c>
      <c r="AA772">
        <v>0</v>
      </c>
      <c r="AB772">
        <v>0</v>
      </c>
      <c r="AC772">
        <v>0</v>
      </c>
      <c r="AD772">
        <v>1</v>
      </c>
      <c r="AE772">
        <v>0</v>
      </c>
      <c r="AF772" t="s">
        <v>3</v>
      </c>
      <c r="AG772">
        <v>3.0000000000000001E-3</v>
      </c>
      <c r="AH772">
        <v>2</v>
      </c>
      <c r="AI772">
        <v>76149143</v>
      </c>
      <c r="AJ772">
        <v>760</v>
      </c>
      <c r="AK772">
        <v>0</v>
      </c>
      <c r="AL772">
        <v>0</v>
      </c>
      <c r="AM772">
        <v>0</v>
      </c>
      <c r="AN772">
        <v>0</v>
      </c>
      <c r="AO772">
        <v>0</v>
      </c>
      <c r="AP772">
        <v>0</v>
      </c>
      <c r="AQ772">
        <v>0</v>
      </c>
      <c r="AR772">
        <v>0</v>
      </c>
    </row>
    <row r="773" spans="1:44" x14ac:dyDescent="0.2">
      <c r="A773">
        <f>ROW(Source!A315)</f>
        <v>315</v>
      </c>
      <c r="B773">
        <v>76149166</v>
      </c>
      <c r="C773">
        <v>76149131</v>
      </c>
      <c r="D773">
        <v>48907032</v>
      </c>
      <c r="E773">
        <v>1</v>
      </c>
      <c r="F773">
        <v>1</v>
      </c>
      <c r="G773">
        <v>1</v>
      </c>
      <c r="H773">
        <v>3</v>
      </c>
      <c r="I773" t="s">
        <v>798</v>
      </c>
      <c r="J773" t="s">
        <v>799</v>
      </c>
      <c r="K773" t="s">
        <v>800</v>
      </c>
      <c r="L773">
        <v>1348</v>
      </c>
      <c r="N773">
        <v>1009</v>
      </c>
      <c r="O773" t="s">
        <v>362</v>
      </c>
      <c r="P773" t="s">
        <v>362</v>
      </c>
      <c r="Q773">
        <v>1000</v>
      </c>
      <c r="X773">
        <v>4.4999999999999999E-4</v>
      </c>
      <c r="Y773">
        <v>10315.01</v>
      </c>
      <c r="Z773">
        <v>0</v>
      </c>
      <c r="AA773">
        <v>0</v>
      </c>
      <c r="AB773">
        <v>0</v>
      </c>
      <c r="AC773">
        <v>0</v>
      </c>
      <c r="AD773">
        <v>1</v>
      </c>
      <c r="AE773">
        <v>0</v>
      </c>
      <c r="AF773" t="s">
        <v>3</v>
      </c>
      <c r="AG773">
        <v>4.4999999999999999E-4</v>
      </c>
      <c r="AH773">
        <v>2</v>
      </c>
      <c r="AI773">
        <v>76149144</v>
      </c>
      <c r="AJ773">
        <v>761</v>
      </c>
      <c r="AK773">
        <v>0</v>
      </c>
      <c r="AL773">
        <v>0</v>
      </c>
      <c r="AM773">
        <v>0</v>
      </c>
      <c r="AN773">
        <v>0</v>
      </c>
      <c r="AO773">
        <v>0</v>
      </c>
      <c r="AP773">
        <v>0</v>
      </c>
      <c r="AQ773">
        <v>0</v>
      </c>
      <c r="AR773">
        <v>0</v>
      </c>
    </row>
    <row r="774" spans="1:44" x14ac:dyDescent="0.2">
      <c r="A774">
        <f>ROW(Source!A315)</f>
        <v>315</v>
      </c>
      <c r="B774">
        <v>76149167</v>
      </c>
      <c r="C774">
        <v>76149131</v>
      </c>
      <c r="D774">
        <v>48907271</v>
      </c>
      <c r="E774">
        <v>1</v>
      </c>
      <c r="F774">
        <v>1</v>
      </c>
      <c r="G774">
        <v>1</v>
      </c>
      <c r="H774">
        <v>3</v>
      </c>
      <c r="I774" t="s">
        <v>895</v>
      </c>
      <c r="J774" t="s">
        <v>896</v>
      </c>
      <c r="K774" t="s">
        <v>897</v>
      </c>
      <c r="L774">
        <v>1346</v>
      </c>
      <c r="N774">
        <v>1009</v>
      </c>
      <c r="O774" t="s">
        <v>414</v>
      </c>
      <c r="P774" t="s">
        <v>414</v>
      </c>
      <c r="Q774">
        <v>1</v>
      </c>
      <c r="X774">
        <v>1.0999999999999999E-2</v>
      </c>
      <c r="Y774">
        <v>28.22</v>
      </c>
      <c r="Z774">
        <v>0</v>
      </c>
      <c r="AA774">
        <v>0</v>
      </c>
      <c r="AB774">
        <v>0</v>
      </c>
      <c r="AC774">
        <v>0</v>
      </c>
      <c r="AD774">
        <v>1</v>
      </c>
      <c r="AE774">
        <v>0</v>
      </c>
      <c r="AF774" t="s">
        <v>3</v>
      </c>
      <c r="AG774">
        <v>1.0999999999999999E-2</v>
      </c>
      <c r="AH774">
        <v>2</v>
      </c>
      <c r="AI774">
        <v>76149145</v>
      </c>
      <c r="AJ774">
        <v>762</v>
      </c>
      <c r="AK774">
        <v>0</v>
      </c>
      <c r="AL774">
        <v>0</v>
      </c>
      <c r="AM774">
        <v>0</v>
      </c>
      <c r="AN774">
        <v>0</v>
      </c>
      <c r="AO774">
        <v>0</v>
      </c>
      <c r="AP774">
        <v>0</v>
      </c>
      <c r="AQ774">
        <v>0</v>
      </c>
      <c r="AR774">
        <v>0</v>
      </c>
    </row>
    <row r="775" spans="1:44" x14ac:dyDescent="0.2">
      <c r="A775">
        <f>ROW(Source!A315)</f>
        <v>315</v>
      </c>
      <c r="B775">
        <v>76149168</v>
      </c>
      <c r="C775">
        <v>76149131</v>
      </c>
      <c r="D775">
        <v>48907528</v>
      </c>
      <c r="E775">
        <v>1</v>
      </c>
      <c r="F775">
        <v>1</v>
      </c>
      <c r="G775">
        <v>1</v>
      </c>
      <c r="H775">
        <v>3</v>
      </c>
      <c r="I775" t="s">
        <v>898</v>
      </c>
      <c r="J775" t="s">
        <v>899</v>
      </c>
      <c r="K775" t="s">
        <v>900</v>
      </c>
      <c r="L775">
        <v>1346</v>
      </c>
      <c r="N775">
        <v>1009</v>
      </c>
      <c r="O775" t="s">
        <v>414</v>
      </c>
      <c r="P775" t="s">
        <v>414</v>
      </c>
      <c r="Q775">
        <v>1</v>
      </c>
      <c r="X775">
        <v>0.06</v>
      </c>
      <c r="Y775">
        <v>28.17</v>
      </c>
      <c r="Z775">
        <v>0</v>
      </c>
      <c r="AA775">
        <v>0</v>
      </c>
      <c r="AB775">
        <v>0</v>
      </c>
      <c r="AC775">
        <v>0</v>
      </c>
      <c r="AD775">
        <v>1</v>
      </c>
      <c r="AE775">
        <v>0</v>
      </c>
      <c r="AF775" t="s">
        <v>3</v>
      </c>
      <c r="AG775">
        <v>0.06</v>
      </c>
      <c r="AH775">
        <v>2</v>
      </c>
      <c r="AI775">
        <v>76149146</v>
      </c>
      <c r="AJ775">
        <v>763</v>
      </c>
      <c r="AK775">
        <v>0</v>
      </c>
      <c r="AL775">
        <v>0</v>
      </c>
      <c r="AM775">
        <v>0</v>
      </c>
      <c r="AN775">
        <v>0</v>
      </c>
      <c r="AO775">
        <v>0</v>
      </c>
      <c r="AP775">
        <v>0</v>
      </c>
      <c r="AQ775">
        <v>0</v>
      </c>
      <c r="AR775">
        <v>0</v>
      </c>
    </row>
    <row r="776" spans="1:44" x14ac:dyDescent="0.2">
      <c r="A776">
        <f>ROW(Source!A315)</f>
        <v>315</v>
      </c>
      <c r="B776">
        <v>76149169</v>
      </c>
      <c r="C776">
        <v>76149131</v>
      </c>
      <c r="D776">
        <v>48906277</v>
      </c>
      <c r="E776">
        <v>1</v>
      </c>
      <c r="F776">
        <v>1</v>
      </c>
      <c r="G776">
        <v>1</v>
      </c>
      <c r="H776">
        <v>3</v>
      </c>
      <c r="I776" t="s">
        <v>901</v>
      </c>
      <c r="J776" t="s">
        <v>902</v>
      </c>
      <c r="K776" t="s">
        <v>903</v>
      </c>
      <c r="L776">
        <v>1348</v>
      </c>
      <c r="N776">
        <v>1009</v>
      </c>
      <c r="O776" t="s">
        <v>362</v>
      </c>
      <c r="P776" t="s">
        <v>362</v>
      </c>
      <c r="Q776">
        <v>1000</v>
      </c>
      <c r="X776">
        <v>8.9999999999999993E-3</v>
      </c>
      <c r="Y776">
        <v>5941.89</v>
      </c>
      <c r="Z776">
        <v>0</v>
      </c>
      <c r="AA776">
        <v>0</v>
      </c>
      <c r="AB776">
        <v>0</v>
      </c>
      <c r="AC776">
        <v>0</v>
      </c>
      <c r="AD776">
        <v>1</v>
      </c>
      <c r="AE776">
        <v>0</v>
      </c>
      <c r="AF776" t="s">
        <v>3</v>
      </c>
      <c r="AG776">
        <v>8.9999999999999993E-3</v>
      </c>
      <c r="AH776">
        <v>2</v>
      </c>
      <c r="AI776">
        <v>76149147</v>
      </c>
      <c r="AJ776">
        <v>764</v>
      </c>
      <c r="AK776">
        <v>0</v>
      </c>
      <c r="AL776">
        <v>0</v>
      </c>
      <c r="AM776">
        <v>0</v>
      </c>
      <c r="AN776">
        <v>0</v>
      </c>
      <c r="AO776">
        <v>0</v>
      </c>
      <c r="AP776">
        <v>0</v>
      </c>
      <c r="AQ776">
        <v>0</v>
      </c>
      <c r="AR776">
        <v>0</v>
      </c>
    </row>
    <row r="777" spans="1:44" x14ac:dyDescent="0.2">
      <c r="A777">
        <f>ROW(Source!A315)</f>
        <v>315</v>
      </c>
      <c r="B777">
        <v>76149170</v>
      </c>
      <c r="C777">
        <v>76149131</v>
      </c>
      <c r="D777">
        <v>48906278</v>
      </c>
      <c r="E777">
        <v>1</v>
      </c>
      <c r="F777">
        <v>1</v>
      </c>
      <c r="G777">
        <v>1</v>
      </c>
      <c r="H777">
        <v>3</v>
      </c>
      <c r="I777" t="s">
        <v>904</v>
      </c>
      <c r="J777" t="s">
        <v>905</v>
      </c>
      <c r="K777" t="s">
        <v>906</v>
      </c>
      <c r="L777">
        <v>1348</v>
      </c>
      <c r="N777">
        <v>1009</v>
      </c>
      <c r="O777" t="s">
        <v>362</v>
      </c>
      <c r="P777" t="s">
        <v>362</v>
      </c>
      <c r="Q777">
        <v>1000</v>
      </c>
      <c r="X777">
        <v>1E-3</v>
      </c>
      <c r="Y777">
        <v>5891.61</v>
      </c>
      <c r="Z777">
        <v>0</v>
      </c>
      <c r="AA777">
        <v>0</v>
      </c>
      <c r="AB777">
        <v>0</v>
      </c>
      <c r="AC777">
        <v>0</v>
      </c>
      <c r="AD777">
        <v>1</v>
      </c>
      <c r="AE777">
        <v>0</v>
      </c>
      <c r="AF777" t="s">
        <v>3</v>
      </c>
      <c r="AG777">
        <v>1E-3</v>
      </c>
      <c r="AH777">
        <v>2</v>
      </c>
      <c r="AI777">
        <v>76149148</v>
      </c>
      <c r="AJ777">
        <v>765</v>
      </c>
      <c r="AK777">
        <v>0</v>
      </c>
      <c r="AL777">
        <v>0</v>
      </c>
      <c r="AM777">
        <v>0</v>
      </c>
      <c r="AN777">
        <v>0</v>
      </c>
      <c r="AO777">
        <v>0</v>
      </c>
      <c r="AP777">
        <v>0</v>
      </c>
      <c r="AQ777">
        <v>0</v>
      </c>
      <c r="AR777">
        <v>0</v>
      </c>
    </row>
    <row r="778" spans="1:44" x14ac:dyDescent="0.2">
      <c r="A778">
        <f>ROW(Source!A315)</f>
        <v>315</v>
      </c>
      <c r="B778">
        <v>76149171</v>
      </c>
      <c r="C778">
        <v>76149131</v>
      </c>
      <c r="D778">
        <v>48903446</v>
      </c>
      <c r="E778">
        <v>1</v>
      </c>
      <c r="F778">
        <v>1</v>
      </c>
      <c r="G778">
        <v>1</v>
      </c>
      <c r="H778">
        <v>3</v>
      </c>
      <c r="I778" t="s">
        <v>907</v>
      </c>
      <c r="J778" t="s">
        <v>908</v>
      </c>
      <c r="K778" t="s">
        <v>909</v>
      </c>
      <c r="L778">
        <v>1348</v>
      </c>
      <c r="N778">
        <v>1009</v>
      </c>
      <c r="O778" t="s">
        <v>362</v>
      </c>
      <c r="P778" t="s">
        <v>362</v>
      </c>
      <c r="Q778">
        <v>1000</v>
      </c>
      <c r="X778">
        <v>2.4000000000000001E-4</v>
      </c>
      <c r="Y778">
        <v>9420</v>
      </c>
      <c r="Z778">
        <v>0</v>
      </c>
      <c r="AA778">
        <v>0</v>
      </c>
      <c r="AB778">
        <v>0</v>
      </c>
      <c r="AC778">
        <v>0</v>
      </c>
      <c r="AD778">
        <v>1</v>
      </c>
      <c r="AE778">
        <v>0</v>
      </c>
      <c r="AF778" t="s">
        <v>3</v>
      </c>
      <c r="AG778">
        <v>2.4000000000000001E-4</v>
      </c>
      <c r="AH778">
        <v>2</v>
      </c>
      <c r="AI778">
        <v>76149149</v>
      </c>
      <c r="AJ778">
        <v>766</v>
      </c>
      <c r="AK778">
        <v>0</v>
      </c>
      <c r="AL778">
        <v>0</v>
      </c>
      <c r="AM778">
        <v>0</v>
      </c>
      <c r="AN778">
        <v>0</v>
      </c>
      <c r="AO778">
        <v>0</v>
      </c>
      <c r="AP778">
        <v>0</v>
      </c>
      <c r="AQ778">
        <v>0</v>
      </c>
      <c r="AR778">
        <v>0</v>
      </c>
    </row>
    <row r="779" spans="1:44" x14ac:dyDescent="0.2">
      <c r="A779">
        <f>ROW(Source!A315)</f>
        <v>315</v>
      </c>
      <c r="B779">
        <v>76149172</v>
      </c>
      <c r="C779">
        <v>76149131</v>
      </c>
      <c r="D779">
        <v>48906498</v>
      </c>
      <c r="E779">
        <v>1</v>
      </c>
      <c r="F779">
        <v>1</v>
      </c>
      <c r="G779">
        <v>1</v>
      </c>
      <c r="H779">
        <v>3</v>
      </c>
      <c r="I779" t="s">
        <v>910</v>
      </c>
      <c r="J779" t="s">
        <v>911</v>
      </c>
      <c r="K779" t="s">
        <v>912</v>
      </c>
      <c r="L779">
        <v>1348</v>
      </c>
      <c r="N779">
        <v>1009</v>
      </c>
      <c r="O779" t="s">
        <v>362</v>
      </c>
      <c r="P779" t="s">
        <v>362</v>
      </c>
      <c r="Q779">
        <v>1000</v>
      </c>
      <c r="X779">
        <v>0.01</v>
      </c>
      <c r="Y779">
        <v>5548.88</v>
      </c>
      <c r="Z779">
        <v>0</v>
      </c>
      <c r="AA779">
        <v>0</v>
      </c>
      <c r="AB779">
        <v>0</v>
      </c>
      <c r="AC779">
        <v>0</v>
      </c>
      <c r="AD779">
        <v>1</v>
      </c>
      <c r="AE779">
        <v>0</v>
      </c>
      <c r="AF779" t="s">
        <v>3</v>
      </c>
      <c r="AG779">
        <v>0.01</v>
      </c>
      <c r="AH779">
        <v>2</v>
      </c>
      <c r="AI779">
        <v>76149150</v>
      </c>
      <c r="AJ779">
        <v>767</v>
      </c>
      <c r="AK779">
        <v>0</v>
      </c>
      <c r="AL779">
        <v>0</v>
      </c>
      <c r="AM779">
        <v>0</v>
      </c>
      <c r="AN779">
        <v>0</v>
      </c>
      <c r="AO779">
        <v>0</v>
      </c>
      <c r="AP779">
        <v>0</v>
      </c>
      <c r="AQ779">
        <v>0</v>
      </c>
      <c r="AR779">
        <v>0</v>
      </c>
    </row>
    <row r="780" spans="1:44" x14ac:dyDescent="0.2">
      <c r="A780">
        <f>ROW(Source!A315)</f>
        <v>315</v>
      </c>
      <c r="B780">
        <v>76149173</v>
      </c>
      <c r="C780">
        <v>76149131</v>
      </c>
      <c r="D780">
        <v>48914959</v>
      </c>
      <c r="E780">
        <v>1</v>
      </c>
      <c r="F780">
        <v>1</v>
      </c>
      <c r="G780">
        <v>1</v>
      </c>
      <c r="H780">
        <v>3</v>
      </c>
      <c r="I780" t="s">
        <v>913</v>
      </c>
      <c r="J780" t="s">
        <v>914</v>
      </c>
      <c r="K780" t="s">
        <v>915</v>
      </c>
      <c r="L780">
        <v>1348</v>
      </c>
      <c r="N780">
        <v>1009</v>
      </c>
      <c r="O780" t="s">
        <v>362</v>
      </c>
      <c r="P780" t="s">
        <v>362</v>
      </c>
      <c r="Q780">
        <v>1000</v>
      </c>
      <c r="X780">
        <v>5.5000000000000003E-4</v>
      </c>
      <c r="Y780">
        <v>15620</v>
      </c>
      <c r="Z780">
        <v>0</v>
      </c>
      <c r="AA780">
        <v>0</v>
      </c>
      <c r="AB780">
        <v>0</v>
      </c>
      <c r="AC780">
        <v>0</v>
      </c>
      <c r="AD780">
        <v>1</v>
      </c>
      <c r="AE780">
        <v>0</v>
      </c>
      <c r="AF780" t="s">
        <v>3</v>
      </c>
      <c r="AG780">
        <v>5.5000000000000003E-4</v>
      </c>
      <c r="AH780">
        <v>2</v>
      </c>
      <c r="AI780">
        <v>76149151</v>
      </c>
      <c r="AJ780">
        <v>768</v>
      </c>
      <c r="AK780">
        <v>0</v>
      </c>
      <c r="AL780">
        <v>0</v>
      </c>
      <c r="AM780">
        <v>0</v>
      </c>
      <c r="AN780">
        <v>0</v>
      </c>
      <c r="AO780">
        <v>0</v>
      </c>
      <c r="AP780">
        <v>0</v>
      </c>
      <c r="AQ780">
        <v>0</v>
      </c>
      <c r="AR780">
        <v>0</v>
      </c>
    </row>
    <row r="781" spans="1:44" x14ac:dyDescent="0.2">
      <c r="A781">
        <f>ROW(Source!A315)</f>
        <v>315</v>
      </c>
      <c r="B781">
        <v>76149174</v>
      </c>
      <c r="C781">
        <v>76149131</v>
      </c>
      <c r="D781">
        <v>48915694</v>
      </c>
      <c r="E781">
        <v>1</v>
      </c>
      <c r="F781">
        <v>1</v>
      </c>
      <c r="G781">
        <v>1</v>
      </c>
      <c r="H781">
        <v>3</v>
      </c>
      <c r="I781" t="s">
        <v>916</v>
      </c>
      <c r="J781" t="s">
        <v>917</v>
      </c>
      <c r="K781" t="s">
        <v>918</v>
      </c>
      <c r="L781">
        <v>1348</v>
      </c>
      <c r="N781">
        <v>1009</v>
      </c>
      <c r="O781" t="s">
        <v>362</v>
      </c>
      <c r="P781" t="s">
        <v>362</v>
      </c>
      <c r="Q781">
        <v>1000</v>
      </c>
      <c r="X781">
        <v>6.9999999999999999E-4</v>
      </c>
      <c r="Y781">
        <v>28300.400000000001</v>
      </c>
      <c r="Z781">
        <v>0</v>
      </c>
      <c r="AA781">
        <v>0</v>
      </c>
      <c r="AB781">
        <v>0</v>
      </c>
      <c r="AC781">
        <v>0</v>
      </c>
      <c r="AD781">
        <v>1</v>
      </c>
      <c r="AE781">
        <v>0</v>
      </c>
      <c r="AF781" t="s">
        <v>3</v>
      </c>
      <c r="AG781">
        <v>6.9999999999999999E-4</v>
      </c>
      <c r="AH781">
        <v>2</v>
      </c>
      <c r="AI781">
        <v>76149152</v>
      </c>
      <c r="AJ781">
        <v>769</v>
      </c>
      <c r="AK781">
        <v>0</v>
      </c>
      <c r="AL781">
        <v>0</v>
      </c>
      <c r="AM781">
        <v>0</v>
      </c>
      <c r="AN781">
        <v>0</v>
      </c>
      <c r="AO781">
        <v>0</v>
      </c>
      <c r="AP781">
        <v>0</v>
      </c>
      <c r="AQ781">
        <v>0</v>
      </c>
      <c r="AR781">
        <v>0</v>
      </c>
    </row>
    <row r="782" spans="1:44" x14ac:dyDescent="0.2">
      <c r="A782">
        <f>ROW(Source!A315)</f>
        <v>315</v>
      </c>
      <c r="B782">
        <v>76149175</v>
      </c>
      <c r="C782">
        <v>76149131</v>
      </c>
      <c r="D782">
        <v>48974791</v>
      </c>
      <c r="E782">
        <v>1</v>
      </c>
      <c r="F782">
        <v>1</v>
      </c>
      <c r="G782">
        <v>1</v>
      </c>
      <c r="H782">
        <v>3</v>
      </c>
      <c r="I782" t="s">
        <v>658</v>
      </c>
      <c r="J782" t="s">
        <v>659</v>
      </c>
      <c r="K782" t="s">
        <v>660</v>
      </c>
      <c r="L782">
        <v>1374</v>
      </c>
      <c r="N782">
        <v>1013</v>
      </c>
      <c r="O782" t="s">
        <v>661</v>
      </c>
      <c r="P782" t="s">
        <v>661</v>
      </c>
      <c r="Q782">
        <v>1</v>
      </c>
      <c r="X782">
        <v>0.45</v>
      </c>
      <c r="Y782">
        <v>1</v>
      </c>
      <c r="Z782">
        <v>0</v>
      </c>
      <c r="AA782">
        <v>0</v>
      </c>
      <c r="AB782">
        <v>0</v>
      </c>
      <c r="AC782">
        <v>0</v>
      </c>
      <c r="AD782">
        <v>1</v>
      </c>
      <c r="AE782">
        <v>0</v>
      </c>
      <c r="AF782" t="s">
        <v>3</v>
      </c>
      <c r="AG782">
        <v>0.45</v>
      </c>
      <c r="AH782">
        <v>2</v>
      </c>
      <c r="AI782">
        <v>76149153</v>
      </c>
      <c r="AJ782">
        <v>770</v>
      </c>
      <c r="AK782">
        <v>0</v>
      </c>
      <c r="AL782">
        <v>0</v>
      </c>
      <c r="AM782">
        <v>0</v>
      </c>
      <c r="AN782">
        <v>0</v>
      </c>
      <c r="AO782">
        <v>0</v>
      </c>
      <c r="AP782">
        <v>0</v>
      </c>
      <c r="AQ782">
        <v>0</v>
      </c>
      <c r="AR782">
        <v>0</v>
      </c>
    </row>
    <row r="783" spans="1:44" x14ac:dyDescent="0.2">
      <c r="A783">
        <f>ROW(Source!A318)</f>
        <v>318</v>
      </c>
      <c r="B783">
        <v>76149199</v>
      </c>
      <c r="C783">
        <v>76149177</v>
      </c>
      <c r="D783">
        <v>42096355</v>
      </c>
      <c r="E783">
        <v>1</v>
      </c>
      <c r="F783">
        <v>1</v>
      </c>
      <c r="G783">
        <v>1</v>
      </c>
      <c r="H783">
        <v>1</v>
      </c>
      <c r="I783" t="s">
        <v>866</v>
      </c>
      <c r="J783" t="s">
        <v>3</v>
      </c>
      <c r="K783" t="s">
        <v>867</v>
      </c>
      <c r="L783">
        <v>1369</v>
      </c>
      <c r="N783">
        <v>1013</v>
      </c>
      <c r="O783" t="s">
        <v>623</v>
      </c>
      <c r="P783" t="s">
        <v>623</v>
      </c>
      <c r="Q783">
        <v>1</v>
      </c>
      <c r="X783">
        <v>63.28</v>
      </c>
      <c r="Y783">
        <v>0</v>
      </c>
      <c r="Z783">
        <v>0</v>
      </c>
      <c r="AA783">
        <v>0</v>
      </c>
      <c r="AB783">
        <v>8.74</v>
      </c>
      <c r="AC783">
        <v>0</v>
      </c>
      <c r="AD783">
        <v>1</v>
      </c>
      <c r="AE783">
        <v>1</v>
      </c>
      <c r="AF783" t="s">
        <v>406</v>
      </c>
      <c r="AG783">
        <v>96.059039999999982</v>
      </c>
      <c r="AH783">
        <v>2</v>
      </c>
      <c r="AI783">
        <v>76149178</v>
      </c>
      <c r="AJ783">
        <v>771</v>
      </c>
      <c r="AK783">
        <v>0</v>
      </c>
      <c r="AL783">
        <v>0</v>
      </c>
      <c r="AM783">
        <v>0</v>
      </c>
      <c r="AN783">
        <v>0</v>
      </c>
      <c r="AO783">
        <v>0</v>
      </c>
      <c r="AP783">
        <v>0</v>
      </c>
      <c r="AQ783">
        <v>0</v>
      </c>
      <c r="AR783">
        <v>0</v>
      </c>
    </row>
    <row r="784" spans="1:44" x14ac:dyDescent="0.2">
      <c r="A784">
        <f>ROW(Source!A318)</f>
        <v>318</v>
      </c>
      <c r="B784">
        <v>76149200</v>
      </c>
      <c r="C784">
        <v>76149177</v>
      </c>
      <c r="D784">
        <v>121548</v>
      </c>
      <c r="E784">
        <v>1</v>
      </c>
      <c r="F784">
        <v>1</v>
      </c>
      <c r="G784">
        <v>1</v>
      </c>
      <c r="H784">
        <v>1</v>
      </c>
      <c r="I784" t="s">
        <v>30</v>
      </c>
      <c r="J784" t="s">
        <v>3</v>
      </c>
      <c r="K784" t="s">
        <v>628</v>
      </c>
      <c r="L784">
        <v>608254</v>
      </c>
      <c r="N784">
        <v>1013</v>
      </c>
      <c r="O784" t="s">
        <v>629</v>
      </c>
      <c r="P784" t="s">
        <v>629</v>
      </c>
      <c r="Q784">
        <v>1</v>
      </c>
      <c r="X784">
        <v>3.82</v>
      </c>
      <c r="Y784">
        <v>0</v>
      </c>
      <c r="Z784">
        <v>0</v>
      </c>
      <c r="AA784">
        <v>0</v>
      </c>
      <c r="AB784">
        <v>0</v>
      </c>
      <c r="AC784">
        <v>0</v>
      </c>
      <c r="AD784">
        <v>1</v>
      </c>
      <c r="AE784">
        <v>2</v>
      </c>
      <c r="AF784" t="s">
        <v>286</v>
      </c>
      <c r="AG784">
        <v>5.2715999999999994</v>
      </c>
      <c r="AH784">
        <v>2</v>
      </c>
      <c r="AI784">
        <v>76149179</v>
      </c>
      <c r="AJ784">
        <v>772</v>
      </c>
      <c r="AK784">
        <v>0</v>
      </c>
      <c r="AL784">
        <v>0</v>
      </c>
      <c r="AM784">
        <v>0</v>
      </c>
      <c r="AN784">
        <v>0</v>
      </c>
      <c r="AO784">
        <v>0</v>
      </c>
      <c r="AP784">
        <v>0</v>
      </c>
      <c r="AQ784">
        <v>0</v>
      </c>
      <c r="AR784">
        <v>0</v>
      </c>
    </row>
    <row r="785" spans="1:44" x14ac:dyDescent="0.2">
      <c r="A785">
        <f>ROW(Source!A318)</f>
        <v>318</v>
      </c>
      <c r="B785">
        <v>76149201</v>
      </c>
      <c r="C785">
        <v>76149177</v>
      </c>
      <c r="D785">
        <v>48975247</v>
      </c>
      <c r="E785">
        <v>1</v>
      </c>
      <c r="F785">
        <v>1</v>
      </c>
      <c r="G785">
        <v>1</v>
      </c>
      <c r="H785">
        <v>2</v>
      </c>
      <c r="I785" t="s">
        <v>919</v>
      </c>
      <c r="J785" t="s">
        <v>920</v>
      </c>
      <c r="K785" t="s">
        <v>921</v>
      </c>
      <c r="L785">
        <v>1368</v>
      </c>
      <c r="N785">
        <v>1011</v>
      </c>
      <c r="O785" t="s">
        <v>633</v>
      </c>
      <c r="P785" t="s">
        <v>633</v>
      </c>
      <c r="Q785">
        <v>1</v>
      </c>
      <c r="X785">
        <v>0.1</v>
      </c>
      <c r="Y785">
        <v>0</v>
      </c>
      <c r="Z785">
        <v>120.52</v>
      </c>
      <c r="AA785">
        <v>15.42</v>
      </c>
      <c r="AB785">
        <v>0</v>
      </c>
      <c r="AC785">
        <v>0</v>
      </c>
      <c r="AD785">
        <v>1</v>
      </c>
      <c r="AE785">
        <v>0</v>
      </c>
      <c r="AF785" t="s">
        <v>286</v>
      </c>
      <c r="AG785">
        <v>0.13799999999999998</v>
      </c>
      <c r="AH785">
        <v>2</v>
      </c>
      <c r="AI785">
        <v>76149180</v>
      </c>
      <c r="AJ785">
        <v>773</v>
      </c>
      <c r="AK785">
        <v>0</v>
      </c>
      <c r="AL785">
        <v>0</v>
      </c>
      <c r="AM785">
        <v>0</v>
      </c>
      <c r="AN785">
        <v>0</v>
      </c>
      <c r="AO785">
        <v>0</v>
      </c>
      <c r="AP785">
        <v>0</v>
      </c>
      <c r="AQ785">
        <v>0</v>
      </c>
      <c r="AR785">
        <v>0</v>
      </c>
    </row>
    <row r="786" spans="1:44" x14ac:dyDescent="0.2">
      <c r="A786">
        <f>ROW(Source!A318)</f>
        <v>318</v>
      </c>
      <c r="B786">
        <v>76149202</v>
      </c>
      <c r="C786">
        <v>76149177</v>
      </c>
      <c r="D786">
        <v>48975315</v>
      </c>
      <c r="E786">
        <v>1</v>
      </c>
      <c r="F786">
        <v>1</v>
      </c>
      <c r="G786">
        <v>1</v>
      </c>
      <c r="H786">
        <v>2</v>
      </c>
      <c r="I786" t="s">
        <v>922</v>
      </c>
      <c r="J786" t="s">
        <v>923</v>
      </c>
      <c r="K786" t="s">
        <v>924</v>
      </c>
      <c r="L786">
        <v>1368</v>
      </c>
      <c r="N786">
        <v>1011</v>
      </c>
      <c r="O786" t="s">
        <v>633</v>
      </c>
      <c r="P786" t="s">
        <v>633</v>
      </c>
      <c r="Q786">
        <v>1</v>
      </c>
      <c r="X786">
        <v>0.12</v>
      </c>
      <c r="Y786">
        <v>0</v>
      </c>
      <c r="Z786">
        <v>111.99</v>
      </c>
      <c r="AA786">
        <v>13.5</v>
      </c>
      <c r="AB786">
        <v>0</v>
      </c>
      <c r="AC786">
        <v>0</v>
      </c>
      <c r="AD786">
        <v>1</v>
      </c>
      <c r="AE786">
        <v>0</v>
      </c>
      <c r="AF786" t="s">
        <v>286</v>
      </c>
      <c r="AG786">
        <v>0.16559999999999997</v>
      </c>
      <c r="AH786">
        <v>2</v>
      </c>
      <c r="AI786">
        <v>76149181</v>
      </c>
      <c r="AJ786">
        <v>774</v>
      </c>
      <c r="AK786">
        <v>0</v>
      </c>
      <c r="AL786">
        <v>0</v>
      </c>
      <c r="AM786">
        <v>0</v>
      </c>
      <c r="AN786">
        <v>0</v>
      </c>
      <c r="AO786">
        <v>0</v>
      </c>
      <c r="AP786">
        <v>0</v>
      </c>
      <c r="AQ786">
        <v>0</v>
      </c>
      <c r="AR786">
        <v>0</v>
      </c>
    </row>
    <row r="787" spans="1:44" x14ac:dyDescent="0.2">
      <c r="A787">
        <f>ROW(Source!A318)</f>
        <v>318</v>
      </c>
      <c r="B787">
        <v>76149203</v>
      </c>
      <c r="C787">
        <v>76149177</v>
      </c>
      <c r="D787">
        <v>48975338</v>
      </c>
      <c r="E787">
        <v>1</v>
      </c>
      <c r="F787">
        <v>1</v>
      </c>
      <c r="G787">
        <v>1</v>
      </c>
      <c r="H787">
        <v>2</v>
      </c>
      <c r="I787" t="s">
        <v>925</v>
      </c>
      <c r="J787" t="s">
        <v>926</v>
      </c>
      <c r="K787" t="s">
        <v>927</v>
      </c>
      <c r="L787">
        <v>1368</v>
      </c>
      <c r="N787">
        <v>1011</v>
      </c>
      <c r="O787" t="s">
        <v>633</v>
      </c>
      <c r="P787" t="s">
        <v>633</v>
      </c>
      <c r="Q787">
        <v>1</v>
      </c>
      <c r="X787">
        <v>3.6</v>
      </c>
      <c r="Y787">
        <v>0</v>
      </c>
      <c r="Z787">
        <v>120.04</v>
      </c>
      <c r="AA787">
        <v>13.5</v>
      </c>
      <c r="AB787">
        <v>0</v>
      </c>
      <c r="AC787">
        <v>0</v>
      </c>
      <c r="AD787">
        <v>1</v>
      </c>
      <c r="AE787">
        <v>0</v>
      </c>
      <c r="AF787" t="s">
        <v>286</v>
      </c>
      <c r="AG787">
        <v>4.968</v>
      </c>
      <c r="AH787">
        <v>2</v>
      </c>
      <c r="AI787">
        <v>76149182</v>
      </c>
      <c r="AJ787">
        <v>775</v>
      </c>
      <c r="AK787">
        <v>0</v>
      </c>
      <c r="AL787">
        <v>0</v>
      </c>
      <c r="AM787">
        <v>0</v>
      </c>
      <c r="AN787">
        <v>0</v>
      </c>
      <c r="AO787">
        <v>0</v>
      </c>
      <c r="AP787">
        <v>0</v>
      </c>
      <c r="AQ787">
        <v>0</v>
      </c>
      <c r="AR787">
        <v>0</v>
      </c>
    </row>
    <row r="788" spans="1:44" x14ac:dyDescent="0.2">
      <c r="A788">
        <f>ROW(Source!A318)</f>
        <v>318</v>
      </c>
      <c r="B788">
        <v>76149204</v>
      </c>
      <c r="C788">
        <v>76149177</v>
      </c>
      <c r="D788">
        <v>48975525</v>
      </c>
      <c r="E788">
        <v>1</v>
      </c>
      <c r="F788">
        <v>1</v>
      </c>
      <c r="G788">
        <v>1</v>
      </c>
      <c r="H788">
        <v>2</v>
      </c>
      <c r="I788" t="s">
        <v>928</v>
      </c>
      <c r="J788" t="s">
        <v>929</v>
      </c>
      <c r="K788" t="s">
        <v>930</v>
      </c>
      <c r="L788">
        <v>1368</v>
      </c>
      <c r="N788">
        <v>1011</v>
      </c>
      <c r="O788" t="s">
        <v>633</v>
      </c>
      <c r="P788" t="s">
        <v>633</v>
      </c>
      <c r="Q788">
        <v>1</v>
      </c>
      <c r="X788">
        <v>1.46</v>
      </c>
      <c r="Y788">
        <v>0</v>
      </c>
      <c r="Z788">
        <v>1.2</v>
      </c>
      <c r="AA788">
        <v>0</v>
      </c>
      <c r="AB788">
        <v>0</v>
      </c>
      <c r="AC788">
        <v>0</v>
      </c>
      <c r="AD788">
        <v>1</v>
      </c>
      <c r="AE788">
        <v>0</v>
      </c>
      <c r="AF788" t="s">
        <v>286</v>
      </c>
      <c r="AG788">
        <v>2.0147999999999997</v>
      </c>
      <c r="AH788">
        <v>2</v>
      </c>
      <c r="AI788">
        <v>76149183</v>
      </c>
      <c r="AJ788">
        <v>776</v>
      </c>
      <c r="AK788">
        <v>0</v>
      </c>
      <c r="AL788">
        <v>0</v>
      </c>
      <c r="AM788">
        <v>0</v>
      </c>
      <c r="AN788">
        <v>0</v>
      </c>
      <c r="AO788">
        <v>0</v>
      </c>
      <c r="AP788">
        <v>0</v>
      </c>
      <c r="AQ788">
        <v>0</v>
      </c>
      <c r="AR788">
        <v>0</v>
      </c>
    </row>
    <row r="789" spans="1:44" x14ac:dyDescent="0.2">
      <c r="A789">
        <f>ROW(Source!A318)</f>
        <v>318</v>
      </c>
      <c r="B789">
        <v>76149205</v>
      </c>
      <c r="C789">
        <v>76149177</v>
      </c>
      <c r="D789">
        <v>48975533</v>
      </c>
      <c r="E789">
        <v>1</v>
      </c>
      <c r="F789">
        <v>1</v>
      </c>
      <c r="G789">
        <v>1</v>
      </c>
      <c r="H789">
        <v>2</v>
      </c>
      <c r="I789" t="s">
        <v>931</v>
      </c>
      <c r="J789" t="s">
        <v>932</v>
      </c>
      <c r="K789" t="s">
        <v>933</v>
      </c>
      <c r="L789">
        <v>1368</v>
      </c>
      <c r="N789">
        <v>1011</v>
      </c>
      <c r="O789" t="s">
        <v>633</v>
      </c>
      <c r="P789" t="s">
        <v>633</v>
      </c>
      <c r="Q789">
        <v>1</v>
      </c>
      <c r="X789">
        <v>0.1</v>
      </c>
      <c r="Y789">
        <v>0</v>
      </c>
      <c r="Z789">
        <v>12.31</v>
      </c>
      <c r="AA789">
        <v>0</v>
      </c>
      <c r="AB789">
        <v>0</v>
      </c>
      <c r="AC789">
        <v>0</v>
      </c>
      <c r="AD789">
        <v>1</v>
      </c>
      <c r="AE789">
        <v>0</v>
      </c>
      <c r="AF789" t="s">
        <v>286</v>
      </c>
      <c r="AG789">
        <v>0.13799999999999998</v>
      </c>
      <c r="AH789">
        <v>2</v>
      </c>
      <c r="AI789">
        <v>76149184</v>
      </c>
      <c r="AJ789">
        <v>777</v>
      </c>
      <c r="AK789">
        <v>0</v>
      </c>
      <c r="AL789">
        <v>0</v>
      </c>
      <c r="AM789">
        <v>0</v>
      </c>
      <c r="AN789">
        <v>0</v>
      </c>
      <c r="AO789">
        <v>0</v>
      </c>
      <c r="AP789">
        <v>0</v>
      </c>
      <c r="AQ789">
        <v>0</v>
      </c>
      <c r="AR789">
        <v>0</v>
      </c>
    </row>
    <row r="790" spans="1:44" x14ac:dyDescent="0.2">
      <c r="A790">
        <f>ROW(Source!A318)</f>
        <v>318</v>
      </c>
      <c r="B790">
        <v>76149206</v>
      </c>
      <c r="C790">
        <v>76149177</v>
      </c>
      <c r="D790">
        <v>48977174</v>
      </c>
      <c r="E790">
        <v>1</v>
      </c>
      <c r="F790">
        <v>1</v>
      </c>
      <c r="G790">
        <v>1</v>
      </c>
      <c r="H790">
        <v>2</v>
      </c>
      <c r="I790" t="s">
        <v>676</v>
      </c>
      <c r="J790" t="s">
        <v>677</v>
      </c>
      <c r="K790" t="s">
        <v>678</v>
      </c>
      <c r="L790">
        <v>1368</v>
      </c>
      <c r="N790">
        <v>1011</v>
      </c>
      <c r="O790" t="s">
        <v>633</v>
      </c>
      <c r="P790" t="s">
        <v>633</v>
      </c>
      <c r="Q790">
        <v>1</v>
      </c>
      <c r="X790">
        <v>0.19</v>
      </c>
      <c r="Y790">
        <v>0</v>
      </c>
      <c r="Z790">
        <v>87.17</v>
      </c>
      <c r="AA790">
        <v>11.6</v>
      </c>
      <c r="AB790">
        <v>0</v>
      </c>
      <c r="AC790">
        <v>0</v>
      </c>
      <c r="AD790">
        <v>1</v>
      </c>
      <c r="AE790">
        <v>0</v>
      </c>
      <c r="AF790" t="s">
        <v>286</v>
      </c>
      <c r="AG790">
        <v>0.26219999999999993</v>
      </c>
      <c r="AH790">
        <v>2</v>
      </c>
      <c r="AI790">
        <v>76149185</v>
      </c>
      <c r="AJ790">
        <v>778</v>
      </c>
      <c r="AK790">
        <v>0</v>
      </c>
      <c r="AL790">
        <v>0</v>
      </c>
      <c r="AM790">
        <v>0</v>
      </c>
      <c r="AN790">
        <v>0</v>
      </c>
      <c r="AO790">
        <v>0</v>
      </c>
      <c r="AP790">
        <v>0</v>
      </c>
      <c r="AQ790">
        <v>0</v>
      </c>
      <c r="AR790">
        <v>0</v>
      </c>
    </row>
    <row r="791" spans="1:44" x14ac:dyDescent="0.2">
      <c r="A791">
        <f>ROW(Source!A318)</f>
        <v>318</v>
      </c>
      <c r="B791">
        <v>76149207</v>
      </c>
      <c r="C791">
        <v>76149177</v>
      </c>
      <c r="D791">
        <v>48900858</v>
      </c>
      <c r="E791">
        <v>1</v>
      </c>
      <c r="F791">
        <v>1</v>
      </c>
      <c r="G791">
        <v>1</v>
      </c>
      <c r="H791">
        <v>3</v>
      </c>
      <c r="I791" t="s">
        <v>934</v>
      </c>
      <c r="J791" t="s">
        <v>935</v>
      </c>
      <c r="K791" t="s">
        <v>936</v>
      </c>
      <c r="L791">
        <v>1348</v>
      </c>
      <c r="N791">
        <v>1009</v>
      </c>
      <c r="O791" t="s">
        <v>362</v>
      </c>
      <c r="P791" t="s">
        <v>362</v>
      </c>
      <c r="Q791">
        <v>1000</v>
      </c>
      <c r="X791">
        <v>1E-4</v>
      </c>
      <c r="Y791">
        <v>37900</v>
      </c>
      <c r="Z791">
        <v>0</v>
      </c>
      <c r="AA791">
        <v>0</v>
      </c>
      <c r="AB791">
        <v>0</v>
      </c>
      <c r="AC791">
        <v>0</v>
      </c>
      <c r="AD791">
        <v>1</v>
      </c>
      <c r="AE791">
        <v>0</v>
      </c>
      <c r="AF791" t="s">
        <v>3</v>
      </c>
      <c r="AG791">
        <v>1E-4</v>
      </c>
      <c r="AH791">
        <v>2</v>
      </c>
      <c r="AI791">
        <v>76149186</v>
      </c>
      <c r="AJ791">
        <v>779</v>
      </c>
      <c r="AK791">
        <v>0</v>
      </c>
      <c r="AL791">
        <v>0</v>
      </c>
      <c r="AM791">
        <v>0</v>
      </c>
      <c r="AN791">
        <v>0</v>
      </c>
      <c r="AO791">
        <v>0</v>
      </c>
      <c r="AP791">
        <v>0</v>
      </c>
      <c r="AQ791">
        <v>0</v>
      </c>
      <c r="AR791">
        <v>0</v>
      </c>
    </row>
    <row r="792" spans="1:44" x14ac:dyDescent="0.2">
      <c r="A792">
        <f>ROW(Source!A318)</f>
        <v>318</v>
      </c>
      <c r="B792">
        <v>76149208</v>
      </c>
      <c r="C792">
        <v>76149177</v>
      </c>
      <c r="D792">
        <v>48900492</v>
      </c>
      <c r="E792">
        <v>1</v>
      </c>
      <c r="F792">
        <v>1</v>
      </c>
      <c r="G792">
        <v>1</v>
      </c>
      <c r="H792">
        <v>3</v>
      </c>
      <c r="I792" t="s">
        <v>937</v>
      </c>
      <c r="J792" t="s">
        <v>938</v>
      </c>
      <c r="K792" t="s">
        <v>939</v>
      </c>
      <c r="L792">
        <v>1339</v>
      </c>
      <c r="N792">
        <v>1007</v>
      </c>
      <c r="O792" t="s">
        <v>643</v>
      </c>
      <c r="P792" t="s">
        <v>643</v>
      </c>
      <c r="Q792">
        <v>1</v>
      </c>
      <c r="X792">
        <v>1.2</v>
      </c>
      <c r="Y792">
        <v>6.22</v>
      </c>
      <c r="Z792">
        <v>0</v>
      </c>
      <c r="AA792">
        <v>0</v>
      </c>
      <c r="AB792">
        <v>0</v>
      </c>
      <c r="AC792">
        <v>0</v>
      </c>
      <c r="AD792">
        <v>1</v>
      </c>
      <c r="AE792">
        <v>0</v>
      </c>
      <c r="AF792" t="s">
        <v>3</v>
      </c>
      <c r="AG792">
        <v>1.2</v>
      </c>
      <c r="AH792">
        <v>2</v>
      </c>
      <c r="AI792">
        <v>76149187</v>
      </c>
      <c r="AJ792">
        <v>780</v>
      </c>
      <c r="AK792">
        <v>0</v>
      </c>
      <c r="AL792">
        <v>0</v>
      </c>
      <c r="AM792">
        <v>0</v>
      </c>
      <c r="AN792">
        <v>0</v>
      </c>
      <c r="AO792">
        <v>0</v>
      </c>
      <c r="AP792">
        <v>0</v>
      </c>
      <c r="AQ792">
        <v>0</v>
      </c>
      <c r="AR792">
        <v>0</v>
      </c>
    </row>
    <row r="793" spans="1:44" x14ac:dyDescent="0.2">
      <c r="A793">
        <f>ROW(Source!A318)</f>
        <v>318</v>
      </c>
      <c r="B793">
        <v>76149209</v>
      </c>
      <c r="C793">
        <v>76149177</v>
      </c>
      <c r="D793">
        <v>48906707</v>
      </c>
      <c r="E793">
        <v>1</v>
      </c>
      <c r="F793">
        <v>1</v>
      </c>
      <c r="G793">
        <v>1</v>
      </c>
      <c r="H793">
        <v>3</v>
      </c>
      <c r="I793" t="s">
        <v>940</v>
      </c>
      <c r="J793" t="s">
        <v>941</v>
      </c>
      <c r="K793" t="s">
        <v>942</v>
      </c>
      <c r="L793">
        <v>1348</v>
      </c>
      <c r="N793">
        <v>1009</v>
      </c>
      <c r="O793" t="s">
        <v>362</v>
      </c>
      <c r="P793" t="s">
        <v>362</v>
      </c>
      <c r="Q793">
        <v>1000</v>
      </c>
      <c r="X793">
        <v>3.0000000000000001E-5</v>
      </c>
      <c r="Y793">
        <v>4455.2</v>
      </c>
      <c r="Z793">
        <v>0</v>
      </c>
      <c r="AA793">
        <v>0</v>
      </c>
      <c r="AB793">
        <v>0</v>
      </c>
      <c r="AC793">
        <v>0</v>
      </c>
      <c r="AD793">
        <v>1</v>
      </c>
      <c r="AE793">
        <v>0</v>
      </c>
      <c r="AF793" t="s">
        <v>3</v>
      </c>
      <c r="AG793">
        <v>3.0000000000000001E-5</v>
      </c>
      <c r="AH793">
        <v>2</v>
      </c>
      <c r="AI793">
        <v>76149188</v>
      </c>
      <c r="AJ793">
        <v>781</v>
      </c>
      <c r="AK793">
        <v>0</v>
      </c>
      <c r="AL793">
        <v>0</v>
      </c>
      <c r="AM793">
        <v>0</v>
      </c>
      <c r="AN793">
        <v>0</v>
      </c>
      <c r="AO793">
        <v>0</v>
      </c>
      <c r="AP793">
        <v>0</v>
      </c>
      <c r="AQ793">
        <v>0</v>
      </c>
      <c r="AR793">
        <v>0</v>
      </c>
    </row>
    <row r="794" spans="1:44" x14ac:dyDescent="0.2">
      <c r="A794">
        <f>ROW(Source!A318)</f>
        <v>318</v>
      </c>
      <c r="B794">
        <v>76149210</v>
      </c>
      <c r="C794">
        <v>76149177</v>
      </c>
      <c r="D794">
        <v>48906890</v>
      </c>
      <c r="E794">
        <v>1</v>
      </c>
      <c r="F794">
        <v>1</v>
      </c>
      <c r="G794">
        <v>1</v>
      </c>
      <c r="H794">
        <v>3</v>
      </c>
      <c r="I794" t="s">
        <v>943</v>
      </c>
      <c r="J794" t="s">
        <v>944</v>
      </c>
      <c r="K794" t="s">
        <v>945</v>
      </c>
      <c r="L794">
        <v>1348</v>
      </c>
      <c r="N794">
        <v>1009</v>
      </c>
      <c r="O794" t="s">
        <v>362</v>
      </c>
      <c r="P794" t="s">
        <v>362</v>
      </c>
      <c r="Q794">
        <v>1000</v>
      </c>
      <c r="X794">
        <v>1.9400000000000001E-3</v>
      </c>
      <c r="Y794">
        <v>4920</v>
      </c>
      <c r="Z794">
        <v>0</v>
      </c>
      <c r="AA794">
        <v>0</v>
      </c>
      <c r="AB794">
        <v>0</v>
      </c>
      <c r="AC794">
        <v>0</v>
      </c>
      <c r="AD794">
        <v>1</v>
      </c>
      <c r="AE794">
        <v>0</v>
      </c>
      <c r="AF794" t="s">
        <v>3</v>
      </c>
      <c r="AG794">
        <v>1.9400000000000001E-3</v>
      </c>
      <c r="AH794">
        <v>2</v>
      </c>
      <c r="AI794">
        <v>76149189</v>
      </c>
      <c r="AJ794">
        <v>782</v>
      </c>
      <c r="AK794">
        <v>0</v>
      </c>
      <c r="AL794">
        <v>0</v>
      </c>
      <c r="AM794">
        <v>0</v>
      </c>
      <c r="AN794">
        <v>0</v>
      </c>
      <c r="AO794">
        <v>0</v>
      </c>
      <c r="AP794">
        <v>0</v>
      </c>
      <c r="AQ794">
        <v>0</v>
      </c>
      <c r="AR794">
        <v>0</v>
      </c>
    </row>
    <row r="795" spans="1:44" x14ac:dyDescent="0.2">
      <c r="A795">
        <f>ROW(Source!A318)</f>
        <v>318</v>
      </c>
      <c r="B795">
        <v>76149211</v>
      </c>
      <c r="C795">
        <v>76149177</v>
      </c>
      <c r="D795">
        <v>48907032</v>
      </c>
      <c r="E795">
        <v>1</v>
      </c>
      <c r="F795">
        <v>1</v>
      </c>
      <c r="G795">
        <v>1</v>
      </c>
      <c r="H795">
        <v>3</v>
      </c>
      <c r="I795" t="s">
        <v>798</v>
      </c>
      <c r="J795" t="s">
        <v>799</v>
      </c>
      <c r="K795" t="s">
        <v>800</v>
      </c>
      <c r="L795">
        <v>1348</v>
      </c>
      <c r="N795">
        <v>1009</v>
      </c>
      <c r="O795" t="s">
        <v>362</v>
      </c>
      <c r="P795" t="s">
        <v>362</v>
      </c>
      <c r="Q795">
        <v>1000</v>
      </c>
      <c r="X795">
        <v>4.4000000000000002E-4</v>
      </c>
      <c r="Y795">
        <v>10315.01</v>
      </c>
      <c r="Z795">
        <v>0</v>
      </c>
      <c r="AA795">
        <v>0</v>
      </c>
      <c r="AB795">
        <v>0</v>
      </c>
      <c r="AC795">
        <v>0</v>
      </c>
      <c r="AD795">
        <v>1</v>
      </c>
      <c r="AE795">
        <v>0</v>
      </c>
      <c r="AF795" t="s">
        <v>3</v>
      </c>
      <c r="AG795">
        <v>4.4000000000000002E-4</v>
      </c>
      <c r="AH795">
        <v>2</v>
      </c>
      <c r="AI795">
        <v>76149190</v>
      </c>
      <c r="AJ795">
        <v>783</v>
      </c>
      <c r="AK795">
        <v>0</v>
      </c>
      <c r="AL795">
        <v>0</v>
      </c>
      <c r="AM795">
        <v>0</v>
      </c>
      <c r="AN795">
        <v>0</v>
      </c>
      <c r="AO795">
        <v>0</v>
      </c>
      <c r="AP795">
        <v>0</v>
      </c>
      <c r="AQ795">
        <v>0</v>
      </c>
      <c r="AR795">
        <v>0</v>
      </c>
    </row>
    <row r="796" spans="1:44" x14ac:dyDescent="0.2">
      <c r="A796">
        <f>ROW(Source!A318)</f>
        <v>318</v>
      </c>
      <c r="B796">
        <v>76149212</v>
      </c>
      <c r="C796">
        <v>76149177</v>
      </c>
      <c r="D796">
        <v>48907270</v>
      </c>
      <c r="E796">
        <v>1</v>
      </c>
      <c r="F796">
        <v>1</v>
      </c>
      <c r="G796">
        <v>1</v>
      </c>
      <c r="H796">
        <v>3</v>
      </c>
      <c r="I796" t="s">
        <v>360</v>
      </c>
      <c r="J796" t="s">
        <v>363</v>
      </c>
      <c r="K796" t="s">
        <v>701</v>
      </c>
      <c r="L796">
        <v>1348</v>
      </c>
      <c r="N796">
        <v>1009</v>
      </c>
      <c r="O796" t="s">
        <v>362</v>
      </c>
      <c r="P796" t="s">
        <v>362</v>
      </c>
      <c r="Q796">
        <v>1000</v>
      </c>
      <c r="X796">
        <v>2.1000000000000001E-2</v>
      </c>
      <c r="Y796">
        <v>9040.01</v>
      </c>
      <c r="Z796">
        <v>0</v>
      </c>
      <c r="AA796">
        <v>0</v>
      </c>
      <c r="AB796">
        <v>0</v>
      </c>
      <c r="AC796">
        <v>0</v>
      </c>
      <c r="AD796">
        <v>1</v>
      </c>
      <c r="AE796">
        <v>0</v>
      </c>
      <c r="AF796" t="s">
        <v>3</v>
      </c>
      <c r="AG796">
        <v>2.1000000000000001E-2</v>
      </c>
      <c r="AH796">
        <v>2</v>
      </c>
      <c r="AI796">
        <v>76149191</v>
      </c>
      <c r="AJ796">
        <v>784</v>
      </c>
      <c r="AK796">
        <v>0</v>
      </c>
      <c r="AL796">
        <v>0</v>
      </c>
      <c r="AM796">
        <v>0</v>
      </c>
      <c r="AN796">
        <v>0</v>
      </c>
      <c r="AO796">
        <v>0</v>
      </c>
      <c r="AP796">
        <v>0</v>
      </c>
      <c r="AQ796">
        <v>0</v>
      </c>
      <c r="AR796">
        <v>0</v>
      </c>
    </row>
    <row r="797" spans="1:44" x14ac:dyDescent="0.2">
      <c r="A797">
        <f>ROW(Source!A318)</f>
        <v>318</v>
      </c>
      <c r="B797">
        <v>76149213</v>
      </c>
      <c r="C797">
        <v>76149177</v>
      </c>
      <c r="D797">
        <v>48907339</v>
      </c>
      <c r="E797">
        <v>1</v>
      </c>
      <c r="F797">
        <v>1</v>
      </c>
      <c r="G797">
        <v>1</v>
      </c>
      <c r="H797">
        <v>3</v>
      </c>
      <c r="I797" t="s">
        <v>946</v>
      </c>
      <c r="J797" t="s">
        <v>947</v>
      </c>
      <c r="K797" t="s">
        <v>948</v>
      </c>
      <c r="L797">
        <v>1348</v>
      </c>
      <c r="N797">
        <v>1009</v>
      </c>
      <c r="O797" t="s">
        <v>362</v>
      </c>
      <c r="P797" t="s">
        <v>362</v>
      </c>
      <c r="Q797">
        <v>1000</v>
      </c>
      <c r="X797">
        <v>1.0000000000000001E-5</v>
      </c>
      <c r="Y797">
        <v>11978</v>
      </c>
      <c r="Z797">
        <v>0</v>
      </c>
      <c r="AA797">
        <v>0</v>
      </c>
      <c r="AB797">
        <v>0</v>
      </c>
      <c r="AC797">
        <v>0</v>
      </c>
      <c r="AD797">
        <v>1</v>
      </c>
      <c r="AE797">
        <v>0</v>
      </c>
      <c r="AF797" t="s">
        <v>3</v>
      </c>
      <c r="AG797">
        <v>1.0000000000000001E-5</v>
      </c>
      <c r="AH797">
        <v>2</v>
      </c>
      <c r="AI797">
        <v>76149192</v>
      </c>
      <c r="AJ797">
        <v>785</v>
      </c>
      <c r="AK797">
        <v>0</v>
      </c>
      <c r="AL797">
        <v>0</v>
      </c>
      <c r="AM797">
        <v>0</v>
      </c>
      <c r="AN797">
        <v>0</v>
      </c>
      <c r="AO797">
        <v>0</v>
      </c>
      <c r="AP797">
        <v>0</v>
      </c>
      <c r="AQ797">
        <v>0</v>
      </c>
      <c r="AR797">
        <v>0</v>
      </c>
    </row>
    <row r="798" spans="1:44" x14ac:dyDescent="0.2">
      <c r="A798">
        <f>ROW(Source!A318)</f>
        <v>318</v>
      </c>
      <c r="B798">
        <v>76149214</v>
      </c>
      <c r="C798">
        <v>76149177</v>
      </c>
      <c r="D798">
        <v>48900495</v>
      </c>
      <c r="E798">
        <v>1</v>
      </c>
      <c r="F798">
        <v>1</v>
      </c>
      <c r="G798">
        <v>1</v>
      </c>
      <c r="H798">
        <v>3</v>
      </c>
      <c r="I798" t="s">
        <v>711</v>
      </c>
      <c r="J798" t="s">
        <v>712</v>
      </c>
      <c r="K798" t="s">
        <v>713</v>
      </c>
      <c r="L798">
        <v>1346</v>
      </c>
      <c r="N798">
        <v>1009</v>
      </c>
      <c r="O798" t="s">
        <v>414</v>
      </c>
      <c r="P798" t="s">
        <v>414</v>
      </c>
      <c r="Q798">
        <v>1</v>
      </c>
      <c r="X798">
        <v>0.36</v>
      </c>
      <c r="Y798">
        <v>6.09</v>
      </c>
      <c r="Z798">
        <v>0</v>
      </c>
      <c r="AA798">
        <v>0</v>
      </c>
      <c r="AB798">
        <v>0</v>
      </c>
      <c r="AC798">
        <v>0</v>
      </c>
      <c r="AD798">
        <v>1</v>
      </c>
      <c r="AE798">
        <v>0</v>
      </c>
      <c r="AF798" t="s">
        <v>3</v>
      </c>
      <c r="AG798">
        <v>0.36</v>
      </c>
      <c r="AH798">
        <v>2</v>
      </c>
      <c r="AI798">
        <v>76149193</v>
      </c>
      <c r="AJ798">
        <v>786</v>
      </c>
      <c r="AK798">
        <v>0</v>
      </c>
      <c r="AL798">
        <v>0</v>
      </c>
      <c r="AM798">
        <v>0</v>
      </c>
      <c r="AN798">
        <v>0</v>
      </c>
      <c r="AO798">
        <v>0</v>
      </c>
      <c r="AP798">
        <v>0</v>
      </c>
      <c r="AQ798">
        <v>0</v>
      </c>
      <c r="AR798">
        <v>0</v>
      </c>
    </row>
    <row r="799" spans="1:44" x14ac:dyDescent="0.2">
      <c r="A799">
        <f>ROW(Source!A318)</f>
        <v>318</v>
      </c>
      <c r="B799">
        <v>76149215</v>
      </c>
      <c r="C799">
        <v>76149177</v>
      </c>
      <c r="D799">
        <v>48903446</v>
      </c>
      <c r="E799">
        <v>1</v>
      </c>
      <c r="F799">
        <v>1</v>
      </c>
      <c r="G799">
        <v>1</v>
      </c>
      <c r="H799">
        <v>3</v>
      </c>
      <c r="I799" t="s">
        <v>907</v>
      </c>
      <c r="J799" t="s">
        <v>908</v>
      </c>
      <c r="K799" t="s">
        <v>909</v>
      </c>
      <c r="L799">
        <v>1348</v>
      </c>
      <c r="N799">
        <v>1009</v>
      </c>
      <c r="O799" t="s">
        <v>362</v>
      </c>
      <c r="P799" t="s">
        <v>362</v>
      </c>
      <c r="Q799">
        <v>1000</v>
      </c>
      <c r="X799">
        <v>5.9999999999999995E-4</v>
      </c>
      <c r="Y799">
        <v>9420</v>
      </c>
      <c r="Z799">
        <v>0</v>
      </c>
      <c r="AA799">
        <v>0</v>
      </c>
      <c r="AB799">
        <v>0</v>
      </c>
      <c r="AC799">
        <v>0</v>
      </c>
      <c r="AD799">
        <v>1</v>
      </c>
      <c r="AE799">
        <v>0</v>
      </c>
      <c r="AF799" t="s">
        <v>3</v>
      </c>
      <c r="AG799">
        <v>5.9999999999999995E-4</v>
      </c>
      <c r="AH799">
        <v>2</v>
      </c>
      <c r="AI799">
        <v>76149194</v>
      </c>
      <c r="AJ799">
        <v>787</v>
      </c>
      <c r="AK799">
        <v>0</v>
      </c>
      <c r="AL799">
        <v>0</v>
      </c>
      <c r="AM799">
        <v>0</v>
      </c>
      <c r="AN799">
        <v>0</v>
      </c>
      <c r="AO799">
        <v>0</v>
      </c>
      <c r="AP799">
        <v>0</v>
      </c>
      <c r="AQ799">
        <v>0</v>
      </c>
      <c r="AR799">
        <v>0</v>
      </c>
    </row>
    <row r="800" spans="1:44" x14ac:dyDescent="0.2">
      <c r="A800">
        <f>ROW(Source!A318)</f>
        <v>318</v>
      </c>
      <c r="B800">
        <v>76149216</v>
      </c>
      <c r="C800">
        <v>76149177</v>
      </c>
      <c r="D800">
        <v>48908333</v>
      </c>
      <c r="E800">
        <v>1</v>
      </c>
      <c r="F800">
        <v>1</v>
      </c>
      <c r="G800">
        <v>1</v>
      </c>
      <c r="H800">
        <v>3</v>
      </c>
      <c r="I800" t="s">
        <v>949</v>
      </c>
      <c r="J800" t="s">
        <v>950</v>
      </c>
      <c r="K800" t="s">
        <v>951</v>
      </c>
      <c r="L800">
        <v>1339</v>
      </c>
      <c r="N800">
        <v>1007</v>
      </c>
      <c r="O800" t="s">
        <v>643</v>
      </c>
      <c r="P800" t="s">
        <v>643</v>
      </c>
      <c r="Q800">
        <v>1</v>
      </c>
      <c r="X800">
        <v>1.0300000000000001E-3</v>
      </c>
      <c r="Y800">
        <v>1700</v>
      </c>
      <c r="Z800">
        <v>0</v>
      </c>
      <c r="AA800">
        <v>0</v>
      </c>
      <c r="AB800">
        <v>0</v>
      </c>
      <c r="AC800">
        <v>0</v>
      </c>
      <c r="AD800">
        <v>1</v>
      </c>
      <c r="AE800">
        <v>0</v>
      </c>
      <c r="AF800" t="s">
        <v>3</v>
      </c>
      <c r="AG800">
        <v>1.0300000000000001E-3</v>
      </c>
      <c r="AH800">
        <v>2</v>
      </c>
      <c r="AI800">
        <v>76149195</v>
      </c>
      <c r="AJ800">
        <v>788</v>
      </c>
      <c r="AK800">
        <v>0</v>
      </c>
      <c r="AL800">
        <v>0</v>
      </c>
      <c r="AM800">
        <v>0</v>
      </c>
      <c r="AN800">
        <v>0</v>
      </c>
      <c r="AO800">
        <v>0</v>
      </c>
      <c r="AP800">
        <v>0</v>
      </c>
      <c r="AQ800">
        <v>0</v>
      </c>
      <c r="AR800">
        <v>0</v>
      </c>
    </row>
    <row r="801" spans="1:44" x14ac:dyDescent="0.2">
      <c r="A801">
        <f>ROW(Source!A318)</f>
        <v>318</v>
      </c>
      <c r="B801">
        <v>76149217</v>
      </c>
      <c r="C801">
        <v>76149177</v>
      </c>
      <c r="D801">
        <v>48914959</v>
      </c>
      <c r="E801">
        <v>1</v>
      </c>
      <c r="F801">
        <v>1</v>
      </c>
      <c r="G801">
        <v>1</v>
      </c>
      <c r="H801">
        <v>3</v>
      </c>
      <c r="I801" t="s">
        <v>913</v>
      </c>
      <c r="J801" t="s">
        <v>914</v>
      </c>
      <c r="K801" t="s">
        <v>915</v>
      </c>
      <c r="L801">
        <v>1348</v>
      </c>
      <c r="N801">
        <v>1009</v>
      </c>
      <c r="O801" t="s">
        <v>362</v>
      </c>
      <c r="P801" t="s">
        <v>362</v>
      </c>
      <c r="Q801">
        <v>1000</v>
      </c>
      <c r="X801">
        <v>3.1E-4</v>
      </c>
      <c r="Y801">
        <v>15620</v>
      </c>
      <c r="Z801">
        <v>0</v>
      </c>
      <c r="AA801">
        <v>0</v>
      </c>
      <c r="AB801">
        <v>0</v>
      </c>
      <c r="AC801">
        <v>0</v>
      </c>
      <c r="AD801">
        <v>1</v>
      </c>
      <c r="AE801">
        <v>0</v>
      </c>
      <c r="AF801" t="s">
        <v>3</v>
      </c>
      <c r="AG801">
        <v>3.1E-4</v>
      </c>
      <c r="AH801">
        <v>2</v>
      </c>
      <c r="AI801">
        <v>76149196</v>
      </c>
      <c r="AJ801">
        <v>789</v>
      </c>
      <c r="AK801">
        <v>0</v>
      </c>
      <c r="AL801">
        <v>0</v>
      </c>
      <c r="AM801">
        <v>0</v>
      </c>
      <c r="AN801">
        <v>0</v>
      </c>
      <c r="AO801">
        <v>0</v>
      </c>
      <c r="AP801">
        <v>0</v>
      </c>
      <c r="AQ801">
        <v>0</v>
      </c>
      <c r="AR801">
        <v>0</v>
      </c>
    </row>
    <row r="802" spans="1:44" x14ac:dyDescent="0.2">
      <c r="A802">
        <f>ROW(Source!A318)</f>
        <v>318</v>
      </c>
      <c r="B802">
        <v>76149218</v>
      </c>
      <c r="C802">
        <v>76149177</v>
      </c>
      <c r="D802">
        <v>48922453</v>
      </c>
      <c r="E802">
        <v>1</v>
      </c>
      <c r="F802">
        <v>1</v>
      </c>
      <c r="G802">
        <v>1</v>
      </c>
      <c r="H802">
        <v>3</v>
      </c>
      <c r="I802" t="s">
        <v>952</v>
      </c>
      <c r="J802" t="s">
        <v>953</v>
      </c>
      <c r="K802" t="s">
        <v>954</v>
      </c>
      <c r="L802">
        <v>1348</v>
      </c>
      <c r="N802">
        <v>1009</v>
      </c>
      <c r="O802" t="s">
        <v>362</v>
      </c>
      <c r="P802" t="s">
        <v>362</v>
      </c>
      <c r="Q802">
        <v>1000</v>
      </c>
      <c r="X802">
        <v>2.0000000000000001E-4</v>
      </c>
      <c r="Y802">
        <v>7712</v>
      </c>
      <c r="Z802">
        <v>0</v>
      </c>
      <c r="AA802">
        <v>0</v>
      </c>
      <c r="AB802">
        <v>0</v>
      </c>
      <c r="AC802">
        <v>0</v>
      </c>
      <c r="AD802">
        <v>1</v>
      </c>
      <c r="AE802">
        <v>0</v>
      </c>
      <c r="AF802" t="s">
        <v>3</v>
      </c>
      <c r="AG802">
        <v>2.0000000000000001E-4</v>
      </c>
      <c r="AH802">
        <v>2</v>
      </c>
      <c r="AI802">
        <v>76149197</v>
      </c>
      <c r="AJ802">
        <v>790</v>
      </c>
      <c r="AK802">
        <v>0</v>
      </c>
      <c r="AL802">
        <v>0</v>
      </c>
      <c r="AM802">
        <v>0</v>
      </c>
      <c r="AN802">
        <v>0</v>
      </c>
      <c r="AO802">
        <v>0</v>
      </c>
      <c r="AP802">
        <v>0</v>
      </c>
      <c r="AQ802">
        <v>0</v>
      </c>
      <c r="AR802">
        <v>0</v>
      </c>
    </row>
    <row r="803" spans="1:44" x14ac:dyDescent="0.2">
      <c r="A803">
        <f>ROW(Source!A318)</f>
        <v>318</v>
      </c>
      <c r="B803">
        <v>76149219</v>
      </c>
      <c r="C803">
        <v>76149177</v>
      </c>
      <c r="D803">
        <v>48920302</v>
      </c>
      <c r="E803">
        <v>1</v>
      </c>
      <c r="F803">
        <v>1</v>
      </c>
      <c r="G803">
        <v>1</v>
      </c>
      <c r="H803">
        <v>3</v>
      </c>
      <c r="I803" t="s">
        <v>1023</v>
      </c>
      <c r="J803" t="s">
        <v>1024</v>
      </c>
      <c r="K803" t="s">
        <v>1025</v>
      </c>
      <c r="L803">
        <v>1348</v>
      </c>
      <c r="N803">
        <v>1009</v>
      </c>
      <c r="O803" t="s">
        <v>362</v>
      </c>
      <c r="P803" t="s">
        <v>362</v>
      </c>
      <c r="Q803">
        <v>1000</v>
      </c>
      <c r="X803">
        <v>1</v>
      </c>
      <c r="Y803">
        <v>0</v>
      </c>
      <c r="Z803">
        <v>0</v>
      </c>
      <c r="AA803">
        <v>0</v>
      </c>
      <c r="AB803">
        <v>0</v>
      </c>
      <c r="AC803">
        <v>0</v>
      </c>
      <c r="AD803">
        <v>0</v>
      </c>
      <c r="AE803">
        <v>0</v>
      </c>
      <c r="AF803" t="s">
        <v>3</v>
      </c>
      <c r="AG803">
        <v>1</v>
      </c>
      <c r="AH803">
        <v>3</v>
      </c>
      <c r="AI803">
        <v>-1</v>
      </c>
      <c r="AJ803" t="s">
        <v>3</v>
      </c>
      <c r="AK803">
        <v>0</v>
      </c>
      <c r="AL803">
        <v>0</v>
      </c>
      <c r="AM803">
        <v>0</v>
      </c>
      <c r="AN803">
        <v>0</v>
      </c>
      <c r="AO803">
        <v>0</v>
      </c>
      <c r="AP803">
        <v>0</v>
      </c>
      <c r="AQ803">
        <v>0</v>
      </c>
      <c r="AR803">
        <v>0</v>
      </c>
    </row>
    <row r="804" spans="1:44" x14ac:dyDescent="0.2">
      <c r="A804">
        <f>ROW(Source!A318)</f>
        <v>318</v>
      </c>
      <c r="B804">
        <v>76149220</v>
      </c>
      <c r="C804">
        <v>76149177</v>
      </c>
      <c r="D804">
        <v>48963430</v>
      </c>
      <c r="E804">
        <v>1</v>
      </c>
      <c r="F804">
        <v>1</v>
      </c>
      <c r="G804">
        <v>1</v>
      </c>
      <c r="H804">
        <v>3</v>
      </c>
      <c r="I804" t="s">
        <v>955</v>
      </c>
      <c r="J804" t="s">
        <v>956</v>
      </c>
      <c r="K804" t="s">
        <v>957</v>
      </c>
      <c r="L804">
        <v>1302</v>
      </c>
      <c r="N804">
        <v>1003</v>
      </c>
      <c r="O804" t="s">
        <v>272</v>
      </c>
      <c r="P804" t="s">
        <v>272</v>
      </c>
      <c r="Q804">
        <v>10</v>
      </c>
      <c r="X804">
        <v>1.8700000000000001E-2</v>
      </c>
      <c r="Y804">
        <v>50.24</v>
      </c>
      <c r="Z804">
        <v>0</v>
      </c>
      <c r="AA804">
        <v>0</v>
      </c>
      <c r="AB804">
        <v>0</v>
      </c>
      <c r="AC804">
        <v>0</v>
      </c>
      <c r="AD804">
        <v>1</v>
      </c>
      <c r="AE804">
        <v>0</v>
      </c>
      <c r="AF804" t="s">
        <v>3</v>
      </c>
      <c r="AG804">
        <v>1.8700000000000001E-2</v>
      </c>
      <c r="AH804">
        <v>2</v>
      </c>
      <c r="AI804">
        <v>76149198</v>
      </c>
      <c r="AJ804">
        <v>791</v>
      </c>
      <c r="AK804">
        <v>0</v>
      </c>
      <c r="AL804">
        <v>0</v>
      </c>
      <c r="AM804">
        <v>0</v>
      </c>
      <c r="AN804">
        <v>0</v>
      </c>
      <c r="AO804">
        <v>0</v>
      </c>
      <c r="AP804">
        <v>0</v>
      </c>
      <c r="AQ804">
        <v>0</v>
      </c>
      <c r="AR804">
        <v>0</v>
      </c>
    </row>
    <row r="805" spans="1:44" x14ac:dyDescent="0.2">
      <c r="A805">
        <f>ROW(Source!A319)</f>
        <v>319</v>
      </c>
      <c r="B805">
        <v>76149199</v>
      </c>
      <c r="C805">
        <v>76149177</v>
      </c>
      <c r="D805">
        <v>42096355</v>
      </c>
      <c r="E805">
        <v>1</v>
      </c>
      <c r="F805">
        <v>1</v>
      </c>
      <c r="G805">
        <v>1</v>
      </c>
      <c r="H805">
        <v>1</v>
      </c>
      <c r="I805" t="s">
        <v>866</v>
      </c>
      <c r="J805" t="s">
        <v>3</v>
      </c>
      <c r="K805" t="s">
        <v>867</v>
      </c>
      <c r="L805">
        <v>1369</v>
      </c>
      <c r="N805">
        <v>1013</v>
      </c>
      <c r="O805" t="s">
        <v>623</v>
      </c>
      <c r="P805" t="s">
        <v>623</v>
      </c>
      <c r="Q805">
        <v>1</v>
      </c>
      <c r="X805">
        <v>63.28</v>
      </c>
      <c r="Y805">
        <v>0</v>
      </c>
      <c r="Z805">
        <v>0</v>
      </c>
      <c r="AA805">
        <v>0</v>
      </c>
      <c r="AB805">
        <v>8.74</v>
      </c>
      <c r="AC805">
        <v>0</v>
      </c>
      <c r="AD805">
        <v>1</v>
      </c>
      <c r="AE805">
        <v>1</v>
      </c>
      <c r="AF805" t="s">
        <v>406</v>
      </c>
      <c r="AG805">
        <v>96.059039999999982</v>
      </c>
      <c r="AH805">
        <v>2</v>
      </c>
      <c r="AI805">
        <v>76149178</v>
      </c>
      <c r="AJ805">
        <v>792</v>
      </c>
      <c r="AK805">
        <v>0</v>
      </c>
      <c r="AL805">
        <v>0</v>
      </c>
      <c r="AM805">
        <v>0</v>
      </c>
      <c r="AN805">
        <v>0</v>
      </c>
      <c r="AO805">
        <v>0</v>
      </c>
      <c r="AP805">
        <v>0</v>
      </c>
      <c r="AQ805">
        <v>0</v>
      </c>
      <c r="AR805">
        <v>0</v>
      </c>
    </row>
    <row r="806" spans="1:44" x14ac:dyDescent="0.2">
      <c r="A806">
        <f>ROW(Source!A319)</f>
        <v>319</v>
      </c>
      <c r="B806">
        <v>76149200</v>
      </c>
      <c r="C806">
        <v>76149177</v>
      </c>
      <c r="D806">
        <v>121548</v>
      </c>
      <c r="E806">
        <v>1</v>
      </c>
      <c r="F806">
        <v>1</v>
      </c>
      <c r="G806">
        <v>1</v>
      </c>
      <c r="H806">
        <v>1</v>
      </c>
      <c r="I806" t="s">
        <v>30</v>
      </c>
      <c r="J806" t="s">
        <v>3</v>
      </c>
      <c r="K806" t="s">
        <v>628</v>
      </c>
      <c r="L806">
        <v>608254</v>
      </c>
      <c r="N806">
        <v>1013</v>
      </c>
      <c r="O806" t="s">
        <v>629</v>
      </c>
      <c r="P806" t="s">
        <v>629</v>
      </c>
      <c r="Q806">
        <v>1</v>
      </c>
      <c r="X806">
        <v>3.82</v>
      </c>
      <c r="Y806">
        <v>0</v>
      </c>
      <c r="Z806">
        <v>0</v>
      </c>
      <c r="AA806">
        <v>0</v>
      </c>
      <c r="AB806">
        <v>0</v>
      </c>
      <c r="AC806">
        <v>0</v>
      </c>
      <c r="AD806">
        <v>1</v>
      </c>
      <c r="AE806">
        <v>2</v>
      </c>
      <c r="AF806" t="s">
        <v>286</v>
      </c>
      <c r="AG806">
        <v>5.2715999999999994</v>
      </c>
      <c r="AH806">
        <v>2</v>
      </c>
      <c r="AI806">
        <v>76149179</v>
      </c>
      <c r="AJ806">
        <v>793</v>
      </c>
      <c r="AK806">
        <v>0</v>
      </c>
      <c r="AL806">
        <v>0</v>
      </c>
      <c r="AM806">
        <v>0</v>
      </c>
      <c r="AN806">
        <v>0</v>
      </c>
      <c r="AO806">
        <v>0</v>
      </c>
      <c r="AP806">
        <v>0</v>
      </c>
      <c r="AQ806">
        <v>0</v>
      </c>
      <c r="AR806">
        <v>0</v>
      </c>
    </row>
    <row r="807" spans="1:44" x14ac:dyDescent="0.2">
      <c r="A807">
        <f>ROW(Source!A319)</f>
        <v>319</v>
      </c>
      <c r="B807">
        <v>76149201</v>
      </c>
      <c r="C807">
        <v>76149177</v>
      </c>
      <c r="D807">
        <v>48975247</v>
      </c>
      <c r="E807">
        <v>1</v>
      </c>
      <c r="F807">
        <v>1</v>
      </c>
      <c r="G807">
        <v>1</v>
      </c>
      <c r="H807">
        <v>2</v>
      </c>
      <c r="I807" t="s">
        <v>919</v>
      </c>
      <c r="J807" t="s">
        <v>920</v>
      </c>
      <c r="K807" t="s">
        <v>921</v>
      </c>
      <c r="L807">
        <v>1368</v>
      </c>
      <c r="N807">
        <v>1011</v>
      </c>
      <c r="O807" t="s">
        <v>633</v>
      </c>
      <c r="P807" t="s">
        <v>633</v>
      </c>
      <c r="Q807">
        <v>1</v>
      </c>
      <c r="X807">
        <v>0.1</v>
      </c>
      <c r="Y807">
        <v>0</v>
      </c>
      <c r="Z807">
        <v>120.52</v>
      </c>
      <c r="AA807">
        <v>15.42</v>
      </c>
      <c r="AB807">
        <v>0</v>
      </c>
      <c r="AC807">
        <v>0</v>
      </c>
      <c r="AD807">
        <v>1</v>
      </c>
      <c r="AE807">
        <v>0</v>
      </c>
      <c r="AF807" t="s">
        <v>286</v>
      </c>
      <c r="AG807">
        <v>0.13799999999999998</v>
      </c>
      <c r="AH807">
        <v>2</v>
      </c>
      <c r="AI807">
        <v>76149180</v>
      </c>
      <c r="AJ807">
        <v>794</v>
      </c>
      <c r="AK807">
        <v>0</v>
      </c>
      <c r="AL807">
        <v>0</v>
      </c>
      <c r="AM807">
        <v>0</v>
      </c>
      <c r="AN807">
        <v>0</v>
      </c>
      <c r="AO807">
        <v>0</v>
      </c>
      <c r="AP807">
        <v>0</v>
      </c>
      <c r="AQ807">
        <v>0</v>
      </c>
      <c r="AR807">
        <v>0</v>
      </c>
    </row>
    <row r="808" spans="1:44" x14ac:dyDescent="0.2">
      <c r="A808">
        <f>ROW(Source!A319)</f>
        <v>319</v>
      </c>
      <c r="B808">
        <v>76149202</v>
      </c>
      <c r="C808">
        <v>76149177</v>
      </c>
      <c r="D808">
        <v>48975315</v>
      </c>
      <c r="E808">
        <v>1</v>
      </c>
      <c r="F808">
        <v>1</v>
      </c>
      <c r="G808">
        <v>1</v>
      </c>
      <c r="H808">
        <v>2</v>
      </c>
      <c r="I808" t="s">
        <v>922</v>
      </c>
      <c r="J808" t="s">
        <v>923</v>
      </c>
      <c r="K808" t="s">
        <v>924</v>
      </c>
      <c r="L808">
        <v>1368</v>
      </c>
      <c r="N808">
        <v>1011</v>
      </c>
      <c r="O808" t="s">
        <v>633</v>
      </c>
      <c r="P808" t="s">
        <v>633</v>
      </c>
      <c r="Q808">
        <v>1</v>
      </c>
      <c r="X808">
        <v>0.12</v>
      </c>
      <c r="Y808">
        <v>0</v>
      </c>
      <c r="Z808">
        <v>111.99</v>
      </c>
      <c r="AA808">
        <v>13.5</v>
      </c>
      <c r="AB808">
        <v>0</v>
      </c>
      <c r="AC808">
        <v>0</v>
      </c>
      <c r="AD808">
        <v>1</v>
      </c>
      <c r="AE808">
        <v>0</v>
      </c>
      <c r="AF808" t="s">
        <v>286</v>
      </c>
      <c r="AG808">
        <v>0.16559999999999997</v>
      </c>
      <c r="AH808">
        <v>2</v>
      </c>
      <c r="AI808">
        <v>76149181</v>
      </c>
      <c r="AJ808">
        <v>795</v>
      </c>
      <c r="AK808">
        <v>0</v>
      </c>
      <c r="AL808">
        <v>0</v>
      </c>
      <c r="AM808">
        <v>0</v>
      </c>
      <c r="AN808">
        <v>0</v>
      </c>
      <c r="AO808">
        <v>0</v>
      </c>
      <c r="AP808">
        <v>0</v>
      </c>
      <c r="AQ808">
        <v>0</v>
      </c>
      <c r="AR808">
        <v>0</v>
      </c>
    </row>
    <row r="809" spans="1:44" x14ac:dyDescent="0.2">
      <c r="A809">
        <f>ROW(Source!A319)</f>
        <v>319</v>
      </c>
      <c r="B809">
        <v>76149203</v>
      </c>
      <c r="C809">
        <v>76149177</v>
      </c>
      <c r="D809">
        <v>48975338</v>
      </c>
      <c r="E809">
        <v>1</v>
      </c>
      <c r="F809">
        <v>1</v>
      </c>
      <c r="G809">
        <v>1</v>
      </c>
      <c r="H809">
        <v>2</v>
      </c>
      <c r="I809" t="s">
        <v>925</v>
      </c>
      <c r="J809" t="s">
        <v>926</v>
      </c>
      <c r="K809" t="s">
        <v>927</v>
      </c>
      <c r="L809">
        <v>1368</v>
      </c>
      <c r="N809">
        <v>1011</v>
      </c>
      <c r="O809" t="s">
        <v>633</v>
      </c>
      <c r="P809" t="s">
        <v>633</v>
      </c>
      <c r="Q809">
        <v>1</v>
      </c>
      <c r="X809">
        <v>3.6</v>
      </c>
      <c r="Y809">
        <v>0</v>
      </c>
      <c r="Z809">
        <v>120.04</v>
      </c>
      <c r="AA809">
        <v>13.5</v>
      </c>
      <c r="AB809">
        <v>0</v>
      </c>
      <c r="AC809">
        <v>0</v>
      </c>
      <c r="AD809">
        <v>1</v>
      </c>
      <c r="AE809">
        <v>0</v>
      </c>
      <c r="AF809" t="s">
        <v>286</v>
      </c>
      <c r="AG809">
        <v>4.968</v>
      </c>
      <c r="AH809">
        <v>2</v>
      </c>
      <c r="AI809">
        <v>76149182</v>
      </c>
      <c r="AJ809">
        <v>796</v>
      </c>
      <c r="AK809">
        <v>0</v>
      </c>
      <c r="AL809">
        <v>0</v>
      </c>
      <c r="AM809">
        <v>0</v>
      </c>
      <c r="AN809">
        <v>0</v>
      </c>
      <c r="AO809">
        <v>0</v>
      </c>
      <c r="AP809">
        <v>0</v>
      </c>
      <c r="AQ809">
        <v>0</v>
      </c>
      <c r="AR809">
        <v>0</v>
      </c>
    </row>
    <row r="810" spans="1:44" x14ac:dyDescent="0.2">
      <c r="A810">
        <f>ROW(Source!A319)</f>
        <v>319</v>
      </c>
      <c r="B810">
        <v>76149204</v>
      </c>
      <c r="C810">
        <v>76149177</v>
      </c>
      <c r="D810">
        <v>48975525</v>
      </c>
      <c r="E810">
        <v>1</v>
      </c>
      <c r="F810">
        <v>1</v>
      </c>
      <c r="G810">
        <v>1</v>
      </c>
      <c r="H810">
        <v>2</v>
      </c>
      <c r="I810" t="s">
        <v>928</v>
      </c>
      <c r="J810" t="s">
        <v>929</v>
      </c>
      <c r="K810" t="s">
        <v>930</v>
      </c>
      <c r="L810">
        <v>1368</v>
      </c>
      <c r="N810">
        <v>1011</v>
      </c>
      <c r="O810" t="s">
        <v>633</v>
      </c>
      <c r="P810" t="s">
        <v>633</v>
      </c>
      <c r="Q810">
        <v>1</v>
      </c>
      <c r="X810">
        <v>1.46</v>
      </c>
      <c r="Y810">
        <v>0</v>
      </c>
      <c r="Z810">
        <v>1.2</v>
      </c>
      <c r="AA810">
        <v>0</v>
      </c>
      <c r="AB810">
        <v>0</v>
      </c>
      <c r="AC810">
        <v>0</v>
      </c>
      <c r="AD810">
        <v>1</v>
      </c>
      <c r="AE810">
        <v>0</v>
      </c>
      <c r="AF810" t="s">
        <v>286</v>
      </c>
      <c r="AG810">
        <v>2.0147999999999997</v>
      </c>
      <c r="AH810">
        <v>2</v>
      </c>
      <c r="AI810">
        <v>76149183</v>
      </c>
      <c r="AJ810">
        <v>797</v>
      </c>
      <c r="AK810">
        <v>0</v>
      </c>
      <c r="AL810">
        <v>0</v>
      </c>
      <c r="AM810">
        <v>0</v>
      </c>
      <c r="AN810">
        <v>0</v>
      </c>
      <c r="AO810">
        <v>0</v>
      </c>
      <c r="AP810">
        <v>0</v>
      </c>
      <c r="AQ810">
        <v>0</v>
      </c>
      <c r="AR810">
        <v>0</v>
      </c>
    </row>
    <row r="811" spans="1:44" x14ac:dyDescent="0.2">
      <c r="A811">
        <f>ROW(Source!A319)</f>
        <v>319</v>
      </c>
      <c r="B811">
        <v>76149205</v>
      </c>
      <c r="C811">
        <v>76149177</v>
      </c>
      <c r="D811">
        <v>48975533</v>
      </c>
      <c r="E811">
        <v>1</v>
      </c>
      <c r="F811">
        <v>1</v>
      </c>
      <c r="G811">
        <v>1</v>
      </c>
      <c r="H811">
        <v>2</v>
      </c>
      <c r="I811" t="s">
        <v>931</v>
      </c>
      <c r="J811" t="s">
        <v>932</v>
      </c>
      <c r="K811" t="s">
        <v>933</v>
      </c>
      <c r="L811">
        <v>1368</v>
      </c>
      <c r="N811">
        <v>1011</v>
      </c>
      <c r="O811" t="s">
        <v>633</v>
      </c>
      <c r="P811" t="s">
        <v>633</v>
      </c>
      <c r="Q811">
        <v>1</v>
      </c>
      <c r="X811">
        <v>0.1</v>
      </c>
      <c r="Y811">
        <v>0</v>
      </c>
      <c r="Z811">
        <v>12.31</v>
      </c>
      <c r="AA811">
        <v>0</v>
      </c>
      <c r="AB811">
        <v>0</v>
      </c>
      <c r="AC811">
        <v>0</v>
      </c>
      <c r="AD811">
        <v>1</v>
      </c>
      <c r="AE811">
        <v>0</v>
      </c>
      <c r="AF811" t="s">
        <v>286</v>
      </c>
      <c r="AG811">
        <v>0.13799999999999998</v>
      </c>
      <c r="AH811">
        <v>2</v>
      </c>
      <c r="AI811">
        <v>76149184</v>
      </c>
      <c r="AJ811">
        <v>798</v>
      </c>
      <c r="AK811">
        <v>0</v>
      </c>
      <c r="AL811">
        <v>0</v>
      </c>
      <c r="AM811">
        <v>0</v>
      </c>
      <c r="AN811">
        <v>0</v>
      </c>
      <c r="AO811">
        <v>0</v>
      </c>
      <c r="AP811">
        <v>0</v>
      </c>
      <c r="AQ811">
        <v>0</v>
      </c>
      <c r="AR811">
        <v>0</v>
      </c>
    </row>
    <row r="812" spans="1:44" x14ac:dyDescent="0.2">
      <c r="A812">
        <f>ROW(Source!A319)</f>
        <v>319</v>
      </c>
      <c r="B812">
        <v>76149206</v>
      </c>
      <c r="C812">
        <v>76149177</v>
      </c>
      <c r="D812">
        <v>48977174</v>
      </c>
      <c r="E812">
        <v>1</v>
      </c>
      <c r="F812">
        <v>1</v>
      </c>
      <c r="G812">
        <v>1</v>
      </c>
      <c r="H812">
        <v>2</v>
      </c>
      <c r="I812" t="s">
        <v>676</v>
      </c>
      <c r="J812" t="s">
        <v>677</v>
      </c>
      <c r="K812" t="s">
        <v>678</v>
      </c>
      <c r="L812">
        <v>1368</v>
      </c>
      <c r="N812">
        <v>1011</v>
      </c>
      <c r="O812" t="s">
        <v>633</v>
      </c>
      <c r="P812" t="s">
        <v>633</v>
      </c>
      <c r="Q812">
        <v>1</v>
      </c>
      <c r="X812">
        <v>0.19</v>
      </c>
      <c r="Y812">
        <v>0</v>
      </c>
      <c r="Z812">
        <v>87.17</v>
      </c>
      <c r="AA812">
        <v>11.6</v>
      </c>
      <c r="AB812">
        <v>0</v>
      </c>
      <c r="AC812">
        <v>0</v>
      </c>
      <c r="AD812">
        <v>1</v>
      </c>
      <c r="AE812">
        <v>0</v>
      </c>
      <c r="AF812" t="s">
        <v>286</v>
      </c>
      <c r="AG812">
        <v>0.26219999999999993</v>
      </c>
      <c r="AH812">
        <v>2</v>
      </c>
      <c r="AI812">
        <v>76149185</v>
      </c>
      <c r="AJ812">
        <v>799</v>
      </c>
      <c r="AK812">
        <v>0</v>
      </c>
      <c r="AL812">
        <v>0</v>
      </c>
      <c r="AM812">
        <v>0</v>
      </c>
      <c r="AN812">
        <v>0</v>
      </c>
      <c r="AO812">
        <v>0</v>
      </c>
      <c r="AP812">
        <v>0</v>
      </c>
      <c r="AQ812">
        <v>0</v>
      </c>
      <c r="AR812">
        <v>0</v>
      </c>
    </row>
    <row r="813" spans="1:44" x14ac:dyDescent="0.2">
      <c r="A813">
        <f>ROW(Source!A319)</f>
        <v>319</v>
      </c>
      <c r="B813">
        <v>76149207</v>
      </c>
      <c r="C813">
        <v>76149177</v>
      </c>
      <c r="D813">
        <v>48900858</v>
      </c>
      <c r="E813">
        <v>1</v>
      </c>
      <c r="F813">
        <v>1</v>
      </c>
      <c r="G813">
        <v>1</v>
      </c>
      <c r="H813">
        <v>3</v>
      </c>
      <c r="I813" t="s">
        <v>934</v>
      </c>
      <c r="J813" t="s">
        <v>935</v>
      </c>
      <c r="K813" t="s">
        <v>936</v>
      </c>
      <c r="L813">
        <v>1348</v>
      </c>
      <c r="N813">
        <v>1009</v>
      </c>
      <c r="O813" t="s">
        <v>362</v>
      </c>
      <c r="P813" t="s">
        <v>362</v>
      </c>
      <c r="Q813">
        <v>1000</v>
      </c>
      <c r="X813">
        <v>1E-4</v>
      </c>
      <c r="Y813">
        <v>37900</v>
      </c>
      <c r="Z813">
        <v>0</v>
      </c>
      <c r="AA813">
        <v>0</v>
      </c>
      <c r="AB813">
        <v>0</v>
      </c>
      <c r="AC813">
        <v>0</v>
      </c>
      <c r="AD813">
        <v>1</v>
      </c>
      <c r="AE813">
        <v>0</v>
      </c>
      <c r="AF813" t="s">
        <v>3</v>
      </c>
      <c r="AG813">
        <v>1E-4</v>
      </c>
      <c r="AH813">
        <v>2</v>
      </c>
      <c r="AI813">
        <v>76149186</v>
      </c>
      <c r="AJ813">
        <v>800</v>
      </c>
      <c r="AK813">
        <v>0</v>
      </c>
      <c r="AL813">
        <v>0</v>
      </c>
      <c r="AM813">
        <v>0</v>
      </c>
      <c r="AN813">
        <v>0</v>
      </c>
      <c r="AO813">
        <v>0</v>
      </c>
      <c r="AP813">
        <v>0</v>
      </c>
      <c r="AQ813">
        <v>0</v>
      </c>
      <c r="AR813">
        <v>0</v>
      </c>
    </row>
    <row r="814" spans="1:44" x14ac:dyDescent="0.2">
      <c r="A814">
        <f>ROW(Source!A319)</f>
        <v>319</v>
      </c>
      <c r="B814">
        <v>76149208</v>
      </c>
      <c r="C814">
        <v>76149177</v>
      </c>
      <c r="D814">
        <v>48900492</v>
      </c>
      <c r="E814">
        <v>1</v>
      </c>
      <c r="F814">
        <v>1</v>
      </c>
      <c r="G814">
        <v>1</v>
      </c>
      <c r="H814">
        <v>3</v>
      </c>
      <c r="I814" t="s">
        <v>937</v>
      </c>
      <c r="J814" t="s">
        <v>938</v>
      </c>
      <c r="K814" t="s">
        <v>939</v>
      </c>
      <c r="L814">
        <v>1339</v>
      </c>
      <c r="N814">
        <v>1007</v>
      </c>
      <c r="O814" t="s">
        <v>643</v>
      </c>
      <c r="P814" t="s">
        <v>643</v>
      </c>
      <c r="Q814">
        <v>1</v>
      </c>
      <c r="X814">
        <v>1.2</v>
      </c>
      <c r="Y814">
        <v>6.22</v>
      </c>
      <c r="Z814">
        <v>0</v>
      </c>
      <c r="AA814">
        <v>0</v>
      </c>
      <c r="AB814">
        <v>0</v>
      </c>
      <c r="AC814">
        <v>0</v>
      </c>
      <c r="AD814">
        <v>1</v>
      </c>
      <c r="AE814">
        <v>0</v>
      </c>
      <c r="AF814" t="s">
        <v>3</v>
      </c>
      <c r="AG814">
        <v>1.2</v>
      </c>
      <c r="AH814">
        <v>2</v>
      </c>
      <c r="AI814">
        <v>76149187</v>
      </c>
      <c r="AJ814">
        <v>801</v>
      </c>
      <c r="AK814">
        <v>0</v>
      </c>
      <c r="AL814">
        <v>0</v>
      </c>
      <c r="AM814">
        <v>0</v>
      </c>
      <c r="AN814">
        <v>0</v>
      </c>
      <c r="AO814">
        <v>0</v>
      </c>
      <c r="AP814">
        <v>0</v>
      </c>
      <c r="AQ814">
        <v>0</v>
      </c>
      <c r="AR814">
        <v>0</v>
      </c>
    </row>
    <row r="815" spans="1:44" x14ac:dyDescent="0.2">
      <c r="A815">
        <f>ROW(Source!A319)</f>
        <v>319</v>
      </c>
      <c r="B815">
        <v>76149209</v>
      </c>
      <c r="C815">
        <v>76149177</v>
      </c>
      <c r="D815">
        <v>48906707</v>
      </c>
      <c r="E815">
        <v>1</v>
      </c>
      <c r="F815">
        <v>1</v>
      </c>
      <c r="G815">
        <v>1</v>
      </c>
      <c r="H815">
        <v>3</v>
      </c>
      <c r="I815" t="s">
        <v>940</v>
      </c>
      <c r="J815" t="s">
        <v>941</v>
      </c>
      <c r="K815" t="s">
        <v>942</v>
      </c>
      <c r="L815">
        <v>1348</v>
      </c>
      <c r="N815">
        <v>1009</v>
      </c>
      <c r="O815" t="s">
        <v>362</v>
      </c>
      <c r="P815" t="s">
        <v>362</v>
      </c>
      <c r="Q815">
        <v>1000</v>
      </c>
      <c r="X815">
        <v>3.0000000000000001E-5</v>
      </c>
      <c r="Y815">
        <v>4455.2</v>
      </c>
      <c r="Z815">
        <v>0</v>
      </c>
      <c r="AA815">
        <v>0</v>
      </c>
      <c r="AB815">
        <v>0</v>
      </c>
      <c r="AC815">
        <v>0</v>
      </c>
      <c r="AD815">
        <v>1</v>
      </c>
      <c r="AE815">
        <v>0</v>
      </c>
      <c r="AF815" t="s">
        <v>3</v>
      </c>
      <c r="AG815">
        <v>3.0000000000000001E-5</v>
      </c>
      <c r="AH815">
        <v>2</v>
      </c>
      <c r="AI815">
        <v>76149188</v>
      </c>
      <c r="AJ815">
        <v>802</v>
      </c>
      <c r="AK815">
        <v>0</v>
      </c>
      <c r="AL815">
        <v>0</v>
      </c>
      <c r="AM815">
        <v>0</v>
      </c>
      <c r="AN815">
        <v>0</v>
      </c>
      <c r="AO815">
        <v>0</v>
      </c>
      <c r="AP815">
        <v>0</v>
      </c>
      <c r="AQ815">
        <v>0</v>
      </c>
      <c r="AR815">
        <v>0</v>
      </c>
    </row>
    <row r="816" spans="1:44" x14ac:dyDescent="0.2">
      <c r="A816">
        <f>ROW(Source!A319)</f>
        <v>319</v>
      </c>
      <c r="B816">
        <v>76149210</v>
      </c>
      <c r="C816">
        <v>76149177</v>
      </c>
      <c r="D816">
        <v>48906890</v>
      </c>
      <c r="E816">
        <v>1</v>
      </c>
      <c r="F816">
        <v>1</v>
      </c>
      <c r="G816">
        <v>1</v>
      </c>
      <c r="H816">
        <v>3</v>
      </c>
      <c r="I816" t="s">
        <v>943</v>
      </c>
      <c r="J816" t="s">
        <v>944</v>
      </c>
      <c r="K816" t="s">
        <v>945</v>
      </c>
      <c r="L816">
        <v>1348</v>
      </c>
      <c r="N816">
        <v>1009</v>
      </c>
      <c r="O816" t="s">
        <v>362</v>
      </c>
      <c r="P816" t="s">
        <v>362</v>
      </c>
      <c r="Q816">
        <v>1000</v>
      </c>
      <c r="X816">
        <v>1.9400000000000001E-3</v>
      </c>
      <c r="Y816">
        <v>4920</v>
      </c>
      <c r="Z816">
        <v>0</v>
      </c>
      <c r="AA816">
        <v>0</v>
      </c>
      <c r="AB816">
        <v>0</v>
      </c>
      <c r="AC816">
        <v>0</v>
      </c>
      <c r="AD816">
        <v>1</v>
      </c>
      <c r="AE816">
        <v>0</v>
      </c>
      <c r="AF816" t="s">
        <v>3</v>
      </c>
      <c r="AG816">
        <v>1.9400000000000001E-3</v>
      </c>
      <c r="AH816">
        <v>2</v>
      </c>
      <c r="AI816">
        <v>76149189</v>
      </c>
      <c r="AJ816">
        <v>803</v>
      </c>
      <c r="AK816">
        <v>0</v>
      </c>
      <c r="AL816">
        <v>0</v>
      </c>
      <c r="AM816">
        <v>0</v>
      </c>
      <c r="AN816">
        <v>0</v>
      </c>
      <c r="AO816">
        <v>0</v>
      </c>
      <c r="AP816">
        <v>0</v>
      </c>
      <c r="AQ816">
        <v>0</v>
      </c>
      <c r="AR816">
        <v>0</v>
      </c>
    </row>
    <row r="817" spans="1:44" x14ac:dyDescent="0.2">
      <c r="A817">
        <f>ROW(Source!A319)</f>
        <v>319</v>
      </c>
      <c r="B817">
        <v>76149211</v>
      </c>
      <c r="C817">
        <v>76149177</v>
      </c>
      <c r="D817">
        <v>48907032</v>
      </c>
      <c r="E817">
        <v>1</v>
      </c>
      <c r="F817">
        <v>1</v>
      </c>
      <c r="G817">
        <v>1</v>
      </c>
      <c r="H817">
        <v>3</v>
      </c>
      <c r="I817" t="s">
        <v>798</v>
      </c>
      <c r="J817" t="s">
        <v>799</v>
      </c>
      <c r="K817" t="s">
        <v>800</v>
      </c>
      <c r="L817">
        <v>1348</v>
      </c>
      <c r="N817">
        <v>1009</v>
      </c>
      <c r="O817" t="s">
        <v>362</v>
      </c>
      <c r="P817" t="s">
        <v>362</v>
      </c>
      <c r="Q817">
        <v>1000</v>
      </c>
      <c r="X817">
        <v>4.4000000000000002E-4</v>
      </c>
      <c r="Y817">
        <v>10315.01</v>
      </c>
      <c r="Z817">
        <v>0</v>
      </c>
      <c r="AA817">
        <v>0</v>
      </c>
      <c r="AB817">
        <v>0</v>
      </c>
      <c r="AC817">
        <v>0</v>
      </c>
      <c r="AD817">
        <v>1</v>
      </c>
      <c r="AE817">
        <v>0</v>
      </c>
      <c r="AF817" t="s">
        <v>3</v>
      </c>
      <c r="AG817">
        <v>4.4000000000000002E-4</v>
      </c>
      <c r="AH817">
        <v>2</v>
      </c>
      <c r="AI817">
        <v>76149190</v>
      </c>
      <c r="AJ817">
        <v>804</v>
      </c>
      <c r="AK817">
        <v>0</v>
      </c>
      <c r="AL817">
        <v>0</v>
      </c>
      <c r="AM817">
        <v>0</v>
      </c>
      <c r="AN817">
        <v>0</v>
      </c>
      <c r="AO817">
        <v>0</v>
      </c>
      <c r="AP817">
        <v>0</v>
      </c>
      <c r="AQ817">
        <v>0</v>
      </c>
      <c r="AR817">
        <v>0</v>
      </c>
    </row>
    <row r="818" spans="1:44" x14ac:dyDescent="0.2">
      <c r="A818">
        <f>ROW(Source!A319)</f>
        <v>319</v>
      </c>
      <c r="B818">
        <v>76149212</v>
      </c>
      <c r="C818">
        <v>76149177</v>
      </c>
      <c r="D818">
        <v>48907270</v>
      </c>
      <c r="E818">
        <v>1</v>
      </c>
      <c r="F818">
        <v>1</v>
      </c>
      <c r="G818">
        <v>1</v>
      </c>
      <c r="H818">
        <v>3</v>
      </c>
      <c r="I818" t="s">
        <v>360</v>
      </c>
      <c r="J818" t="s">
        <v>363</v>
      </c>
      <c r="K818" t="s">
        <v>701</v>
      </c>
      <c r="L818">
        <v>1348</v>
      </c>
      <c r="N818">
        <v>1009</v>
      </c>
      <c r="O818" t="s">
        <v>362</v>
      </c>
      <c r="P818" t="s">
        <v>362</v>
      </c>
      <c r="Q818">
        <v>1000</v>
      </c>
      <c r="X818">
        <v>2.1000000000000001E-2</v>
      </c>
      <c r="Y818">
        <v>9040.01</v>
      </c>
      <c r="Z818">
        <v>0</v>
      </c>
      <c r="AA818">
        <v>0</v>
      </c>
      <c r="AB818">
        <v>0</v>
      </c>
      <c r="AC818">
        <v>0</v>
      </c>
      <c r="AD818">
        <v>1</v>
      </c>
      <c r="AE818">
        <v>0</v>
      </c>
      <c r="AF818" t="s">
        <v>3</v>
      </c>
      <c r="AG818">
        <v>2.1000000000000001E-2</v>
      </c>
      <c r="AH818">
        <v>2</v>
      </c>
      <c r="AI818">
        <v>76149191</v>
      </c>
      <c r="AJ818">
        <v>805</v>
      </c>
      <c r="AK818">
        <v>0</v>
      </c>
      <c r="AL818">
        <v>0</v>
      </c>
      <c r="AM818">
        <v>0</v>
      </c>
      <c r="AN818">
        <v>0</v>
      </c>
      <c r="AO818">
        <v>0</v>
      </c>
      <c r="AP818">
        <v>0</v>
      </c>
      <c r="AQ818">
        <v>0</v>
      </c>
      <c r="AR818">
        <v>0</v>
      </c>
    </row>
    <row r="819" spans="1:44" x14ac:dyDescent="0.2">
      <c r="A819">
        <f>ROW(Source!A319)</f>
        <v>319</v>
      </c>
      <c r="B819">
        <v>76149213</v>
      </c>
      <c r="C819">
        <v>76149177</v>
      </c>
      <c r="D819">
        <v>48907339</v>
      </c>
      <c r="E819">
        <v>1</v>
      </c>
      <c r="F819">
        <v>1</v>
      </c>
      <c r="G819">
        <v>1</v>
      </c>
      <c r="H819">
        <v>3</v>
      </c>
      <c r="I819" t="s">
        <v>946</v>
      </c>
      <c r="J819" t="s">
        <v>947</v>
      </c>
      <c r="K819" t="s">
        <v>948</v>
      </c>
      <c r="L819">
        <v>1348</v>
      </c>
      <c r="N819">
        <v>1009</v>
      </c>
      <c r="O819" t="s">
        <v>362</v>
      </c>
      <c r="P819" t="s">
        <v>362</v>
      </c>
      <c r="Q819">
        <v>1000</v>
      </c>
      <c r="X819">
        <v>1.0000000000000001E-5</v>
      </c>
      <c r="Y819">
        <v>11978</v>
      </c>
      <c r="Z819">
        <v>0</v>
      </c>
      <c r="AA819">
        <v>0</v>
      </c>
      <c r="AB819">
        <v>0</v>
      </c>
      <c r="AC819">
        <v>0</v>
      </c>
      <c r="AD819">
        <v>1</v>
      </c>
      <c r="AE819">
        <v>0</v>
      </c>
      <c r="AF819" t="s">
        <v>3</v>
      </c>
      <c r="AG819">
        <v>1.0000000000000001E-5</v>
      </c>
      <c r="AH819">
        <v>2</v>
      </c>
      <c r="AI819">
        <v>76149192</v>
      </c>
      <c r="AJ819">
        <v>806</v>
      </c>
      <c r="AK819">
        <v>0</v>
      </c>
      <c r="AL819">
        <v>0</v>
      </c>
      <c r="AM819">
        <v>0</v>
      </c>
      <c r="AN819">
        <v>0</v>
      </c>
      <c r="AO819">
        <v>0</v>
      </c>
      <c r="AP819">
        <v>0</v>
      </c>
      <c r="AQ819">
        <v>0</v>
      </c>
      <c r="AR819">
        <v>0</v>
      </c>
    </row>
    <row r="820" spans="1:44" x14ac:dyDescent="0.2">
      <c r="A820">
        <f>ROW(Source!A319)</f>
        <v>319</v>
      </c>
      <c r="B820">
        <v>76149214</v>
      </c>
      <c r="C820">
        <v>76149177</v>
      </c>
      <c r="D820">
        <v>48900495</v>
      </c>
      <c r="E820">
        <v>1</v>
      </c>
      <c r="F820">
        <v>1</v>
      </c>
      <c r="G820">
        <v>1</v>
      </c>
      <c r="H820">
        <v>3</v>
      </c>
      <c r="I820" t="s">
        <v>711</v>
      </c>
      <c r="J820" t="s">
        <v>712</v>
      </c>
      <c r="K820" t="s">
        <v>713</v>
      </c>
      <c r="L820">
        <v>1346</v>
      </c>
      <c r="N820">
        <v>1009</v>
      </c>
      <c r="O820" t="s">
        <v>414</v>
      </c>
      <c r="P820" t="s">
        <v>414</v>
      </c>
      <c r="Q820">
        <v>1</v>
      </c>
      <c r="X820">
        <v>0.36</v>
      </c>
      <c r="Y820">
        <v>6.09</v>
      </c>
      <c r="Z820">
        <v>0</v>
      </c>
      <c r="AA820">
        <v>0</v>
      </c>
      <c r="AB820">
        <v>0</v>
      </c>
      <c r="AC820">
        <v>0</v>
      </c>
      <c r="AD820">
        <v>1</v>
      </c>
      <c r="AE820">
        <v>0</v>
      </c>
      <c r="AF820" t="s">
        <v>3</v>
      </c>
      <c r="AG820">
        <v>0.36</v>
      </c>
      <c r="AH820">
        <v>2</v>
      </c>
      <c r="AI820">
        <v>76149193</v>
      </c>
      <c r="AJ820">
        <v>807</v>
      </c>
      <c r="AK820">
        <v>0</v>
      </c>
      <c r="AL820">
        <v>0</v>
      </c>
      <c r="AM820">
        <v>0</v>
      </c>
      <c r="AN820">
        <v>0</v>
      </c>
      <c r="AO820">
        <v>0</v>
      </c>
      <c r="AP820">
        <v>0</v>
      </c>
      <c r="AQ820">
        <v>0</v>
      </c>
      <c r="AR820">
        <v>0</v>
      </c>
    </row>
    <row r="821" spans="1:44" x14ac:dyDescent="0.2">
      <c r="A821">
        <f>ROW(Source!A319)</f>
        <v>319</v>
      </c>
      <c r="B821">
        <v>76149215</v>
      </c>
      <c r="C821">
        <v>76149177</v>
      </c>
      <c r="D821">
        <v>48903446</v>
      </c>
      <c r="E821">
        <v>1</v>
      </c>
      <c r="F821">
        <v>1</v>
      </c>
      <c r="G821">
        <v>1</v>
      </c>
      <c r="H821">
        <v>3</v>
      </c>
      <c r="I821" t="s">
        <v>907</v>
      </c>
      <c r="J821" t="s">
        <v>908</v>
      </c>
      <c r="K821" t="s">
        <v>909</v>
      </c>
      <c r="L821">
        <v>1348</v>
      </c>
      <c r="N821">
        <v>1009</v>
      </c>
      <c r="O821" t="s">
        <v>362</v>
      </c>
      <c r="P821" t="s">
        <v>362</v>
      </c>
      <c r="Q821">
        <v>1000</v>
      </c>
      <c r="X821">
        <v>5.9999999999999995E-4</v>
      </c>
      <c r="Y821">
        <v>9420</v>
      </c>
      <c r="Z821">
        <v>0</v>
      </c>
      <c r="AA821">
        <v>0</v>
      </c>
      <c r="AB821">
        <v>0</v>
      </c>
      <c r="AC821">
        <v>0</v>
      </c>
      <c r="AD821">
        <v>1</v>
      </c>
      <c r="AE821">
        <v>0</v>
      </c>
      <c r="AF821" t="s">
        <v>3</v>
      </c>
      <c r="AG821">
        <v>5.9999999999999995E-4</v>
      </c>
      <c r="AH821">
        <v>2</v>
      </c>
      <c r="AI821">
        <v>76149194</v>
      </c>
      <c r="AJ821">
        <v>808</v>
      </c>
      <c r="AK821">
        <v>0</v>
      </c>
      <c r="AL821">
        <v>0</v>
      </c>
      <c r="AM821">
        <v>0</v>
      </c>
      <c r="AN821">
        <v>0</v>
      </c>
      <c r="AO821">
        <v>0</v>
      </c>
      <c r="AP821">
        <v>0</v>
      </c>
      <c r="AQ821">
        <v>0</v>
      </c>
      <c r="AR821">
        <v>0</v>
      </c>
    </row>
    <row r="822" spans="1:44" x14ac:dyDescent="0.2">
      <c r="A822">
        <f>ROW(Source!A319)</f>
        <v>319</v>
      </c>
      <c r="B822">
        <v>76149216</v>
      </c>
      <c r="C822">
        <v>76149177</v>
      </c>
      <c r="D822">
        <v>48908333</v>
      </c>
      <c r="E822">
        <v>1</v>
      </c>
      <c r="F822">
        <v>1</v>
      </c>
      <c r="G822">
        <v>1</v>
      </c>
      <c r="H822">
        <v>3</v>
      </c>
      <c r="I822" t="s">
        <v>949</v>
      </c>
      <c r="J822" t="s">
        <v>950</v>
      </c>
      <c r="K822" t="s">
        <v>951</v>
      </c>
      <c r="L822">
        <v>1339</v>
      </c>
      <c r="N822">
        <v>1007</v>
      </c>
      <c r="O822" t="s">
        <v>643</v>
      </c>
      <c r="P822" t="s">
        <v>643</v>
      </c>
      <c r="Q822">
        <v>1</v>
      </c>
      <c r="X822">
        <v>1.0300000000000001E-3</v>
      </c>
      <c r="Y822">
        <v>1700</v>
      </c>
      <c r="Z822">
        <v>0</v>
      </c>
      <c r="AA822">
        <v>0</v>
      </c>
      <c r="AB822">
        <v>0</v>
      </c>
      <c r="AC822">
        <v>0</v>
      </c>
      <c r="AD822">
        <v>1</v>
      </c>
      <c r="AE822">
        <v>0</v>
      </c>
      <c r="AF822" t="s">
        <v>3</v>
      </c>
      <c r="AG822">
        <v>1.0300000000000001E-3</v>
      </c>
      <c r="AH822">
        <v>2</v>
      </c>
      <c r="AI822">
        <v>76149195</v>
      </c>
      <c r="AJ822">
        <v>809</v>
      </c>
      <c r="AK822">
        <v>0</v>
      </c>
      <c r="AL822">
        <v>0</v>
      </c>
      <c r="AM822">
        <v>0</v>
      </c>
      <c r="AN822">
        <v>0</v>
      </c>
      <c r="AO822">
        <v>0</v>
      </c>
      <c r="AP822">
        <v>0</v>
      </c>
      <c r="AQ822">
        <v>0</v>
      </c>
      <c r="AR822">
        <v>0</v>
      </c>
    </row>
    <row r="823" spans="1:44" x14ac:dyDescent="0.2">
      <c r="A823">
        <f>ROW(Source!A319)</f>
        <v>319</v>
      </c>
      <c r="B823">
        <v>76149217</v>
      </c>
      <c r="C823">
        <v>76149177</v>
      </c>
      <c r="D823">
        <v>48914959</v>
      </c>
      <c r="E823">
        <v>1</v>
      </c>
      <c r="F823">
        <v>1</v>
      </c>
      <c r="G823">
        <v>1</v>
      </c>
      <c r="H823">
        <v>3</v>
      </c>
      <c r="I823" t="s">
        <v>913</v>
      </c>
      <c r="J823" t="s">
        <v>914</v>
      </c>
      <c r="K823" t="s">
        <v>915</v>
      </c>
      <c r="L823">
        <v>1348</v>
      </c>
      <c r="N823">
        <v>1009</v>
      </c>
      <c r="O823" t="s">
        <v>362</v>
      </c>
      <c r="P823" t="s">
        <v>362</v>
      </c>
      <c r="Q823">
        <v>1000</v>
      </c>
      <c r="X823">
        <v>3.1E-4</v>
      </c>
      <c r="Y823">
        <v>15620</v>
      </c>
      <c r="Z823">
        <v>0</v>
      </c>
      <c r="AA823">
        <v>0</v>
      </c>
      <c r="AB823">
        <v>0</v>
      </c>
      <c r="AC823">
        <v>0</v>
      </c>
      <c r="AD823">
        <v>1</v>
      </c>
      <c r="AE823">
        <v>0</v>
      </c>
      <c r="AF823" t="s">
        <v>3</v>
      </c>
      <c r="AG823">
        <v>3.1E-4</v>
      </c>
      <c r="AH823">
        <v>2</v>
      </c>
      <c r="AI823">
        <v>76149196</v>
      </c>
      <c r="AJ823">
        <v>810</v>
      </c>
      <c r="AK823">
        <v>0</v>
      </c>
      <c r="AL823">
        <v>0</v>
      </c>
      <c r="AM823">
        <v>0</v>
      </c>
      <c r="AN823">
        <v>0</v>
      </c>
      <c r="AO823">
        <v>0</v>
      </c>
      <c r="AP823">
        <v>0</v>
      </c>
      <c r="AQ823">
        <v>0</v>
      </c>
      <c r="AR823">
        <v>0</v>
      </c>
    </row>
    <row r="824" spans="1:44" x14ac:dyDescent="0.2">
      <c r="A824">
        <f>ROW(Source!A319)</f>
        <v>319</v>
      </c>
      <c r="B824">
        <v>76149218</v>
      </c>
      <c r="C824">
        <v>76149177</v>
      </c>
      <c r="D824">
        <v>48922453</v>
      </c>
      <c r="E824">
        <v>1</v>
      </c>
      <c r="F824">
        <v>1</v>
      </c>
      <c r="G824">
        <v>1</v>
      </c>
      <c r="H824">
        <v>3</v>
      </c>
      <c r="I824" t="s">
        <v>952</v>
      </c>
      <c r="J824" t="s">
        <v>953</v>
      </c>
      <c r="K824" t="s">
        <v>954</v>
      </c>
      <c r="L824">
        <v>1348</v>
      </c>
      <c r="N824">
        <v>1009</v>
      </c>
      <c r="O824" t="s">
        <v>362</v>
      </c>
      <c r="P824" t="s">
        <v>362</v>
      </c>
      <c r="Q824">
        <v>1000</v>
      </c>
      <c r="X824">
        <v>2.0000000000000001E-4</v>
      </c>
      <c r="Y824">
        <v>7712</v>
      </c>
      <c r="Z824">
        <v>0</v>
      </c>
      <c r="AA824">
        <v>0</v>
      </c>
      <c r="AB824">
        <v>0</v>
      </c>
      <c r="AC824">
        <v>0</v>
      </c>
      <c r="AD824">
        <v>1</v>
      </c>
      <c r="AE824">
        <v>0</v>
      </c>
      <c r="AF824" t="s">
        <v>3</v>
      </c>
      <c r="AG824">
        <v>2.0000000000000001E-4</v>
      </c>
      <c r="AH824">
        <v>2</v>
      </c>
      <c r="AI824">
        <v>76149197</v>
      </c>
      <c r="AJ824">
        <v>811</v>
      </c>
      <c r="AK824">
        <v>0</v>
      </c>
      <c r="AL824">
        <v>0</v>
      </c>
      <c r="AM824">
        <v>0</v>
      </c>
      <c r="AN824">
        <v>0</v>
      </c>
      <c r="AO824">
        <v>0</v>
      </c>
      <c r="AP824">
        <v>0</v>
      </c>
      <c r="AQ824">
        <v>0</v>
      </c>
      <c r="AR824">
        <v>0</v>
      </c>
    </row>
    <row r="825" spans="1:44" x14ac:dyDescent="0.2">
      <c r="A825">
        <f>ROW(Source!A319)</f>
        <v>319</v>
      </c>
      <c r="B825">
        <v>76149219</v>
      </c>
      <c r="C825">
        <v>76149177</v>
      </c>
      <c r="D825">
        <v>48920302</v>
      </c>
      <c r="E825">
        <v>1</v>
      </c>
      <c r="F825">
        <v>1</v>
      </c>
      <c r="G825">
        <v>1</v>
      </c>
      <c r="H825">
        <v>3</v>
      </c>
      <c r="I825" t="s">
        <v>1023</v>
      </c>
      <c r="J825" t="s">
        <v>1024</v>
      </c>
      <c r="K825" t="s">
        <v>1025</v>
      </c>
      <c r="L825">
        <v>1348</v>
      </c>
      <c r="N825">
        <v>1009</v>
      </c>
      <c r="O825" t="s">
        <v>362</v>
      </c>
      <c r="P825" t="s">
        <v>362</v>
      </c>
      <c r="Q825">
        <v>1000</v>
      </c>
      <c r="X825">
        <v>1</v>
      </c>
      <c r="Y825">
        <v>0</v>
      </c>
      <c r="Z825">
        <v>0</v>
      </c>
      <c r="AA825">
        <v>0</v>
      </c>
      <c r="AB825">
        <v>0</v>
      </c>
      <c r="AC825">
        <v>0</v>
      </c>
      <c r="AD825">
        <v>0</v>
      </c>
      <c r="AE825">
        <v>0</v>
      </c>
      <c r="AF825" t="s">
        <v>3</v>
      </c>
      <c r="AG825">
        <v>1</v>
      </c>
      <c r="AH825">
        <v>3</v>
      </c>
      <c r="AI825">
        <v>-1</v>
      </c>
      <c r="AJ825" t="s">
        <v>3</v>
      </c>
      <c r="AK825">
        <v>0</v>
      </c>
      <c r="AL825">
        <v>0</v>
      </c>
      <c r="AM825">
        <v>0</v>
      </c>
      <c r="AN825">
        <v>0</v>
      </c>
      <c r="AO825">
        <v>0</v>
      </c>
      <c r="AP825">
        <v>0</v>
      </c>
      <c r="AQ825">
        <v>0</v>
      </c>
      <c r="AR825">
        <v>0</v>
      </c>
    </row>
    <row r="826" spans="1:44" x14ac:dyDescent="0.2">
      <c r="A826">
        <f>ROW(Source!A319)</f>
        <v>319</v>
      </c>
      <c r="B826">
        <v>76149220</v>
      </c>
      <c r="C826">
        <v>76149177</v>
      </c>
      <c r="D826">
        <v>48963430</v>
      </c>
      <c r="E826">
        <v>1</v>
      </c>
      <c r="F826">
        <v>1</v>
      </c>
      <c r="G826">
        <v>1</v>
      </c>
      <c r="H826">
        <v>3</v>
      </c>
      <c r="I826" t="s">
        <v>955</v>
      </c>
      <c r="J826" t="s">
        <v>956</v>
      </c>
      <c r="K826" t="s">
        <v>957</v>
      </c>
      <c r="L826">
        <v>1302</v>
      </c>
      <c r="N826">
        <v>1003</v>
      </c>
      <c r="O826" t="s">
        <v>272</v>
      </c>
      <c r="P826" t="s">
        <v>272</v>
      </c>
      <c r="Q826">
        <v>10</v>
      </c>
      <c r="X826">
        <v>1.8700000000000001E-2</v>
      </c>
      <c r="Y826">
        <v>50.24</v>
      </c>
      <c r="Z826">
        <v>0</v>
      </c>
      <c r="AA826">
        <v>0</v>
      </c>
      <c r="AB826">
        <v>0</v>
      </c>
      <c r="AC826">
        <v>0</v>
      </c>
      <c r="AD826">
        <v>1</v>
      </c>
      <c r="AE826">
        <v>0</v>
      </c>
      <c r="AF826" t="s">
        <v>3</v>
      </c>
      <c r="AG826">
        <v>1.8700000000000001E-2</v>
      </c>
      <c r="AH826">
        <v>2</v>
      </c>
      <c r="AI826">
        <v>76149198</v>
      </c>
      <c r="AJ826">
        <v>812</v>
      </c>
      <c r="AK826">
        <v>0</v>
      </c>
      <c r="AL826">
        <v>0</v>
      </c>
      <c r="AM826">
        <v>0</v>
      </c>
      <c r="AN826">
        <v>0</v>
      </c>
      <c r="AO826">
        <v>0</v>
      </c>
      <c r="AP826">
        <v>0</v>
      </c>
      <c r="AQ826">
        <v>0</v>
      </c>
      <c r="AR826">
        <v>0</v>
      </c>
    </row>
    <row r="827" spans="1:44" x14ac:dyDescent="0.2">
      <c r="A827">
        <f>ROW(Source!A326)</f>
        <v>326</v>
      </c>
      <c r="B827">
        <v>76149234</v>
      </c>
      <c r="C827">
        <v>76149224</v>
      </c>
      <c r="D827">
        <v>42326370</v>
      </c>
      <c r="E827">
        <v>1</v>
      </c>
      <c r="F827">
        <v>1</v>
      </c>
      <c r="G827">
        <v>1</v>
      </c>
      <c r="H827">
        <v>1</v>
      </c>
      <c r="I827" t="s">
        <v>662</v>
      </c>
      <c r="J827" t="s">
        <v>3</v>
      </c>
      <c r="K827" t="s">
        <v>663</v>
      </c>
      <c r="L827">
        <v>1369</v>
      </c>
      <c r="N827">
        <v>1013</v>
      </c>
      <c r="O827" t="s">
        <v>623</v>
      </c>
      <c r="P827" t="s">
        <v>623</v>
      </c>
      <c r="Q827">
        <v>1</v>
      </c>
      <c r="X827">
        <v>47</v>
      </c>
      <c r="Y827">
        <v>0</v>
      </c>
      <c r="Z827">
        <v>0</v>
      </c>
      <c r="AA827">
        <v>0</v>
      </c>
      <c r="AB827">
        <v>9.6199999999999992</v>
      </c>
      <c r="AC827">
        <v>0</v>
      </c>
      <c r="AD827">
        <v>1</v>
      </c>
      <c r="AE827">
        <v>1</v>
      </c>
      <c r="AF827" t="s">
        <v>286</v>
      </c>
      <c r="AG827">
        <v>64.86</v>
      </c>
      <c r="AH827">
        <v>2</v>
      </c>
      <c r="AI827">
        <v>76149225</v>
      </c>
      <c r="AJ827">
        <v>813</v>
      </c>
      <c r="AK827">
        <v>0</v>
      </c>
      <c r="AL827">
        <v>0</v>
      </c>
      <c r="AM827">
        <v>0</v>
      </c>
      <c r="AN827">
        <v>0</v>
      </c>
      <c r="AO827">
        <v>0</v>
      </c>
      <c r="AP827">
        <v>0</v>
      </c>
      <c r="AQ827">
        <v>0</v>
      </c>
      <c r="AR827">
        <v>0</v>
      </c>
    </row>
    <row r="828" spans="1:44" x14ac:dyDescent="0.2">
      <c r="A828">
        <f>ROW(Source!A326)</f>
        <v>326</v>
      </c>
      <c r="B828">
        <v>76149235</v>
      </c>
      <c r="C828">
        <v>76149224</v>
      </c>
      <c r="D828">
        <v>121548</v>
      </c>
      <c r="E828">
        <v>1</v>
      </c>
      <c r="F828">
        <v>1</v>
      </c>
      <c r="G828">
        <v>1</v>
      </c>
      <c r="H828">
        <v>1</v>
      </c>
      <c r="I828" t="s">
        <v>30</v>
      </c>
      <c r="J828" t="s">
        <v>3</v>
      </c>
      <c r="K828" t="s">
        <v>628</v>
      </c>
      <c r="L828">
        <v>608254</v>
      </c>
      <c r="N828">
        <v>1013</v>
      </c>
      <c r="O828" t="s">
        <v>629</v>
      </c>
      <c r="P828" t="s">
        <v>629</v>
      </c>
      <c r="Q828">
        <v>1</v>
      </c>
      <c r="X828">
        <v>0.11</v>
      </c>
      <c r="Y828">
        <v>0</v>
      </c>
      <c r="Z828">
        <v>0</v>
      </c>
      <c r="AA828">
        <v>0</v>
      </c>
      <c r="AB828">
        <v>0</v>
      </c>
      <c r="AC828">
        <v>0</v>
      </c>
      <c r="AD828">
        <v>1</v>
      </c>
      <c r="AE828">
        <v>2</v>
      </c>
      <c r="AF828" t="s">
        <v>286</v>
      </c>
      <c r="AG828">
        <v>0.15179999999999999</v>
      </c>
      <c r="AH828">
        <v>2</v>
      </c>
      <c r="AI828">
        <v>76149226</v>
      </c>
      <c r="AJ828">
        <v>814</v>
      </c>
      <c r="AK828">
        <v>0</v>
      </c>
      <c r="AL828">
        <v>0</v>
      </c>
      <c r="AM828">
        <v>0</v>
      </c>
      <c r="AN828">
        <v>0</v>
      </c>
      <c r="AO828">
        <v>0</v>
      </c>
      <c r="AP828">
        <v>0</v>
      </c>
      <c r="AQ828">
        <v>0</v>
      </c>
      <c r="AR828">
        <v>0</v>
      </c>
    </row>
    <row r="829" spans="1:44" x14ac:dyDescent="0.2">
      <c r="A829">
        <f>ROW(Source!A326)</f>
        <v>326</v>
      </c>
      <c r="B829">
        <v>76149236</v>
      </c>
      <c r="C829">
        <v>76149224</v>
      </c>
      <c r="D829">
        <v>48975304</v>
      </c>
      <c r="E829">
        <v>1</v>
      </c>
      <c r="F829">
        <v>1</v>
      </c>
      <c r="G829">
        <v>1</v>
      </c>
      <c r="H829">
        <v>2</v>
      </c>
      <c r="I829" t="s">
        <v>664</v>
      </c>
      <c r="J829" t="s">
        <v>665</v>
      </c>
      <c r="K829" t="s">
        <v>666</v>
      </c>
      <c r="L829">
        <v>1368</v>
      </c>
      <c r="N829">
        <v>1011</v>
      </c>
      <c r="O829" t="s">
        <v>633</v>
      </c>
      <c r="P829" t="s">
        <v>633</v>
      </c>
      <c r="Q829">
        <v>1</v>
      </c>
      <c r="X829">
        <v>0.11</v>
      </c>
      <c r="Y829">
        <v>0</v>
      </c>
      <c r="Z829">
        <v>134.65</v>
      </c>
      <c r="AA829">
        <v>13.5</v>
      </c>
      <c r="AB829">
        <v>0</v>
      </c>
      <c r="AC829">
        <v>0</v>
      </c>
      <c r="AD829">
        <v>1</v>
      </c>
      <c r="AE829">
        <v>0</v>
      </c>
      <c r="AF829" t="s">
        <v>286</v>
      </c>
      <c r="AG829">
        <v>0.15179999999999999</v>
      </c>
      <c r="AH829">
        <v>2</v>
      </c>
      <c r="AI829">
        <v>76149227</v>
      </c>
      <c r="AJ829">
        <v>815</v>
      </c>
      <c r="AK829">
        <v>0</v>
      </c>
      <c r="AL829">
        <v>0</v>
      </c>
      <c r="AM829">
        <v>0</v>
      </c>
      <c r="AN829">
        <v>0</v>
      </c>
      <c r="AO829">
        <v>0</v>
      </c>
      <c r="AP829">
        <v>0</v>
      </c>
      <c r="AQ829">
        <v>0</v>
      </c>
      <c r="AR829">
        <v>0</v>
      </c>
    </row>
    <row r="830" spans="1:44" x14ac:dyDescent="0.2">
      <c r="A830">
        <f>ROW(Source!A326)</f>
        <v>326</v>
      </c>
      <c r="B830">
        <v>76149237</v>
      </c>
      <c r="C830">
        <v>76149224</v>
      </c>
      <c r="D830">
        <v>48975523</v>
      </c>
      <c r="E830">
        <v>1</v>
      </c>
      <c r="F830">
        <v>1</v>
      </c>
      <c r="G830">
        <v>1</v>
      </c>
      <c r="H830">
        <v>2</v>
      </c>
      <c r="I830" t="s">
        <v>854</v>
      </c>
      <c r="J830" t="s">
        <v>855</v>
      </c>
      <c r="K830" t="s">
        <v>856</v>
      </c>
      <c r="L830">
        <v>1368</v>
      </c>
      <c r="N830">
        <v>1011</v>
      </c>
      <c r="O830" t="s">
        <v>633</v>
      </c>
      <c r="P830" t="s">
        <v>633</v>
      </c>
      <c r="Q830">
        <v>1</v>
      </c>
      <c r="X830">
        <v>0.19</v>
      </c>
      <c r="Y830">
        <v>0</v>
      </c>
      <c r="Z830">
        <v>8.1</v>
      </c>
      <c r="AA830">
        <v>0</v>
      </c>
      <c r="AB830">
        <v>0</v>
      </c>
      <c r="AC830">
        <v>0</v>
      </c>
      <c r="AD830">
        <v>1</v>
      </c>
      <c r="AE830">
        <v>0</v>
      </c>
      <c r="AF830" t="s">
        <v>286</v>
      </c>
      <c r="AG830">
        <v>0.26219999999999993</v>
      </c>
      <c r="AH830">
        <v>2</v>
      </c>
      <c r="AI830">
        <v>76149228</v>
      </c>
      <c r="AJ830">
        <v>816</v>
      </c>
      <c r="AK830">
        <v>0</v>
      </c>
      <c r="AL830">
        <v>0</v>
      </c>
      <c r="AM830">
        <v>0</v>
      </c>
      <c r="AN830">
        <v>0</v>
      </c>
      <c r="AO830">
        <v>0</v>
      </c>
      <c r="AP830">
        <v>0</v>
      </c>
      <c r="AQ830">
        <v>0</v>
      </c>
      <c r="AR830">
        <v>0</v>
      </c>
    </row>
    <row r="831" spans="1:44" x14ac:dyDescent="0.2">
      <c r="A831">
        <f>ROW(Source!A326)</f>
        <v>326</v>
      </c>
      <c r="B831">
        <v>76149238</v>
      </c>
      <c r="C831">
        <v>76149224</v>
      </c>
      <c r="D831">
        <v>48977174</v>
      </c>
      <c r="E831">
        <v>1</v>
      </c>
      <c r="F831">
        <v>1</v>
      </c>
      <c r="G831">
        <v>1</v>
      </c>
      <c r="H831">
        <v>2</v>
      </c>
      <c r="I831" t="s">
        <v>676</v>
      </c>
      <c r="J831" t="s">
        <v>677</v>
      </c>
      <c r="K831" t="s">
        <v>678</v>
      </c>
      <c r="L831">
        <v>1368</v>
      </c>
      <c r="N831">
        <v>1011</v>
      </c>
      <c r="O831" t="s">
        <v>633</v>
      </c>
      <c r="P831" t="s">
        <v>633</v>
      </c>
      <c r="Q831">
        <v>1</v>
      </c>
      <c r="X831">
        <v>0.11</v>
      </c>
      <c r="Y831">
        <v>0</v>
      </c>
      <c r="Z831">
        <v>87.17</v>
      </c>
      <c r="AA831">
        <v>11.6</v>
      </c>
      <c r="AB831">
        <v>0</v>
      </c>
      <c r="AC831">
        <v>0</v>
      </c>
      <c r="AD831">
        <v>1</v>
      </c>
      <c r="AE831">
        <v>0</v>
      </c>
      <c r="AF831" t="s">
        <v>286</v>
      </c>
      <c r="AG831">
        <v>0.15179999999999999</v>
      </c>
      <c r="AH831">
        <v>2</v>
      </c>
      <c r="AI831">
        <v>76149229</v>
      </c>
      <c r="AJ831">
        <v>817</v>
      </c>
      <c r="AK831">
        <v>0</v>
      </c>
      <c r="AL831">
        <v>0</v>
      </c>
      <c r="AM831">
        <v>0</v>
      </c>
      <c r="AN831">
        <v>0</v>
      </c>
      <c r="AO831">
        <v>0</v>
      </c>
      <c r="AP831">
        <v>0</v>
      </c>
      <c r="AQ831">
        <v>0</v>
      </c>
      <c r="AR831">
        <v>0</v>
      </c>
    </row>
    <row r="832" spans="1:44" x14ac:dyDescent="0.2">
      <c r="A832">
        <f>ROW(Source!A326)</f>
        <v>326</v>
      </c>
      <c r="B832">
        <v>76149239</v>
      </c>
      <c r="C832">
        <v>76149224</v>
      </c>
      <c r="D832">
        <v>48906529</v>
      </c>
      <c r="E832">
        <v>1</v>
      </c>
      <c r="F832">
        <v>1</v>
      </c>
      <c r="G832">
        <v>1</v>
      </c>
      <c r="H832">
        <v>3</v>
      </c>
      <c r="I832" t="s">
        <v>958</v>
      </c>
      <c r="J832" t="s">
        <v>959</v>
      </c>
      <c r="K832" t="s">
        <v>960</v>
      </c>
      <c r="L832">
        <v>1348</v>
      </c>
      <c r="N832">
        <v>1009</v>
      </c>
      <c r="O832" t="s">
        <v>362</v>
      </c>
      <c r="P832" t="s">
        <v>362</v>
      </c>
      <c r="Q832">
        <v>1000</v>
      </c>
      <c r="X832">
        <v>3.0000000000000001E-3</v>
      </c>
      <c r="Y832">
        <v>5000</v>
      </c>
      <c r="Z832">
        <v>0</v>
      </c>
      <c r="AA832">
        <v>0</v>
      </c>
      <c r="AB832">
        <v>0</v>
      </c>
      <c r="AC832">
        <v>0</v>
      </c>
      <c r="AD832">
        <v>1</v>
      </c>
      <c r="AE832">
        <v>0</v>
      </c>
      <c r="AF832" t="s">
        <v>3</v>
      </c>
      <c r="AG832">
        <v>3.0000000000000001E-3</v>
      </c>
      <c r="AH832">
        <v>2</v>
      </c>
      <c r="AI832">
        <v>76149230</v>
      </c>
      <c r="AJ832">
        <v>818</v>
      </c>
      <c r="AK832">
        <v>0</v>
      </c>
      <c r="AL832">
        <v>0</v>
      </c>
      <c r="AM832">
        <v>0</v>
      </c>
      <c r="AN832">
        <v>0</v>
      </c>
      <c r="AO832">
        <v>0</v>
      </c>
      <c r="AP832">
        <v>0</v>
      </c>
      <c r="AQ832">
        <v>0</v>
      </c>
      <c r="AR832">
        <v>0</v>
      </c>
    </row>
    <row r="833" spans="1:44" x14ac:dyDescent="0.2">
      <c r="A833">
        <f>ROW(Source!A326)</f>
        <v>326</v>
      </c>
      <c r="B833">
        <v>76149240</v>
      </c>
      <c r="C833">
        <v>76149224</v>
      </c>
      <c r="D833">
        <v>48903217</v>
      </c>
      <c r="E833">
        <v>1</v>
      </c>
      <c r="F833">
        <v>1</v>
      </c>
      <c r="G833">
        <v>1</v>
      </c>
      <c r="H833">
        <v>3</v>
      </c>
      <c r="I833" t="s">
        <v>702</v>
      </c>
      <c r="J833" t="s">
        <v>703</v>
      </c>
      <c r="K833" t="s">
        <v>704</v>
      </c>
      <c r="L833">
        <v>1346</v>
      </c>
      <c r="N833">
        <v>1009</v>
      </c>
      <c r="O833" t="s">
        <v>414</v>
      </c>
      <c r="P833" t="s">
        <v>414</v>
      </c>
      <c r="Q833">
        <v>1</v>
      </c>
      <c r="X833">
        <v>0.8</v>
      </c>
      <c r="Y833">
        <v>28.6</v>
      </c>
      <c r="Z833">
        <v>0</v>
      </c>
      <c r="AA833">
        <v>0</v>
      </c>
      <c r="AB833">
        <v>0</v>
      </c>
      <c r="AC833">
        <v>0</v>
      </c>
      <c r="AD833">
        <v>1</v>
      </c>
      <c r="AE833">
        <v>0</v>
      </c>
      <c r="AF833" t="s">
        <v>3</v>
      </c>
      <c r="AG833">
        <v>0.8</v>
      </c>
      <c r="AH833">
        <v>2</v>
      </c>
      <c r="AI833">
        <v>76149231</v>
      </c>
      <c r="AJ833">
        <v>819</v>
      </c>
      <c r="AK833">
        <v>0</v>
      </c>
      <c r="AL833">
        <v>0</v>
      </c>
      <c r="AM833">
        <v>0</v>
      </c>
      <c r="AN833">
        <v>0</v>
      </c>
      <c r="AO833">
        <v>0</v>
      </c>
      <c r="AP833">
        <v>0</v>
      </c>
      <c r="AQ833">
        <v>0</v>
      </c>
      <c r="AR833">
        <v>0</v>
      </c>
    </row>
    <row r="834" spans="1:44" x14ac:dyDescent="0.2">
      <c r="A834">
        <f>ROW(Source!A326)</f>
        <v>326</v>
      </c>
      <c r="B834">
        <v>76149241</v>
      </c>
      <c r="C834">
        <v>76149224</v>
      </c>
      <c r="D834">
        <v>48964953</v>
      </c>
      <c r="E834">
        <v>1</v>
      </c>
      <c r="F834">
        <v>1</v>
      </c>
      <c r="G834">
        <v>1</v>
      </c>
      <c r="H834">
        <v>3</v>
      </c>
      <c r="I834" t="s">
        <v>961</v>
      </c>
      <c r="J834" t="s">
        <v>962</v>
      </c>
      <c r="K834" t="s">
        <v>963</v>
      </c>
      <c r="L834">
        <v>1354</v>
      </c>
      <c r="N834">
        <v>1010</v>
      </c>
      <c r="O834" t="s">
        <v>149</v>
      </c>
      <c r="P834" t="s">
        <v>149</v>
      </c>
      <c r="Q834">
        <v>1</v>
      </c>
      <c r="X834">
        <v>102</v>
      </c>
      <c r="Y834">
        <v>3.5</v>
      </c>
      <c r="Z834">
        <v>0</v>
      </c>
      <c r="AA834">
        <v>0</v>
      </c>
      <c r="AB834">
        <v>0</v>
      </c>
      <c r="AC834">
        <v>0</v>
      </c>
      <c r="AD834">
        <v>1</v>
      </c>
      <c r="AE834">
        <v>0</v>
      </c>
      <c r="AF834" t="s">
        <v>3</v>
      </c>
      <c r="AG834">
        <v>102</v>
      </c>
      <c r="AH834">
        <v>2</v>
      </c>
      <c r="AI834">
        <v>76149232</v>
      </c>
      <c r="AJ834">
        <v>820</v>
      </c>
      <c r="AK834">
        <v>0</v>
      </c>
      <c r="AL834">
        <v>0</v>
      </c>
      <c r="AM834">
        <v>0</v>
      </c>
      <c r="AN834">
        <v>0</v>
      </c>
      <c r="AO834">
        <v>0</v>
      </c>
      <c r="AP834">
        <v>0</v>
      </c>
      <c r="AQ834">
        <v>0</v>
      </c>
      <c r="AR834">
        <v>0</v>
      </c>
    </row>
    <row r="835" spans="1:44" x14ac:dyDescent="0.2">
      <c r="A835">
        <f>ROW(Source!A326)</f>
        <v>326</v>
      </c>
      <c r="B835">
        <v>76149242</v>
      </c>
      <c r="C835">
        <v>76149224</v>
      </c>
      <c r="D835">
        <v>48974791</v>
      </c>
      <c r="E835">
        <v>1</v>
      </c>
      <c r="F835">
        <v>1</v>
      </c>
      <c r="G835">
        <v>1</v>
      </c>
      <c r="H835">
        <v>3</v>
      </c>
      <c r="I835" t="s">
        <v>658</v>
      </c>
      <c r="J835" t="s">
        <v>659</v>
      </c>
      <c r="K835" t="s">
        <v>660</v>
      </c>
      <c r="L835">
        <v>1374</v>
      </c>
      <c r="N835">
        <v>1013</v>
      </c>
      <c r="O835" t="s">
        <v>661</v>
      </c>
      <c r="P835" t="s">
        <v>661</v>
      </c>
      <c r="Q835">
        <v>1</v>
      </c>
      <c r="X835">
        <v>9.0399999999999991</v>
      </c>
      <c r="Y835">
        <v>1</v>
      </c>
      <c r="Z835">
        <v>0</v>
      </c>
      <c r="AA835">
        <v>0</v>
      </c>
      <c r="AB835">
        <v>0</v>
      </c>
      <c r="AC835">
        <v>0</v>
      </c>
      <c r="AD835">
        <v>1</v>
      </c>
      <c r="AE835">
        <v>0</v>
      </c>
      <c r="AF835" t="s">
        <v>3</v>
      </c>
      <c r="AG835">
        <v>9.0399999999999991</v>
      </c>
      <c r="AH835">
        <v>2</v>
      </c>
      <c r="AI835">
        <v>76149233</v>
      </c>
      <c r="AJ835">
        <v>821</v>
      </c>
      <c r="AK835">
        <v>0</v>
      </c>
      <c r="AL835">
        <v>0</v>
      </c>
      <c r="AM835">
        <v>0</v>
      </c>
      <c r="AN835">
        <v>0</v>
      </c>
      <c r="AO835">
        <v>0</v>
      </c>
      <c r="AP835">
        <v>0</v>
      </c>
      <c r="AQ835">
        <v>0</v>
      </c>
      <c r="AR835">
        <v>0</v>
      </c>
    </row>
    <row r="836" spans="1:44" x14ac:dyDescent="0.2">
      <c r="A836">
        <f>ROW(Source!A327)</f>
        <v>327</v>
      </c>
      <c r="B836">
        <v>76149234</v>
      </c>
      <c r="C836">
        <v>76149224</v>
      </c>
      <c r="D836">
        <v>42326370</v>
      </c>
      <c r="E836">
        <v>1</v>
      </c>
      <c r="F836">
        <v>1</v>
      </c>
      <c r="G836">
        <v>1</v>
      </c>
      <c r="H836">
        <v>1</v>
      </c>
      <c r="I836" t="s">
        <v>662</v>
      </c>
      <c r="J836" t="s">
        <v>3</v>
      </c>
      <c r="K836" t="s">
        <v>663</v>
      </c>
      <c r="L836">
        <v>1369</v>
      </c>
      <c r="N836">
        <v>1013</v>
      </c>
      <c r="O836" t="s">
        <v>623</v>
      </c>
      <c r="P836" t="s">
        <v>623</v>
      </c>
      <c r="Q836">
        <v>1</v>
      </c>
      <c r="X836">
        <v>47</v>
      </c>
      <c r="Y836">
        <v>0</v>
      </c>
      <c r="Z836">
        <v>0</v>
      </c>
      <c r="AA836">
        <v>0</v>
      </c>
      <c r="AB836">
        <v>9.6199999999999992</v>
      </c>
      <c r="AC836">
        <v>0</v>
      </c>
      <c r="AD836">
        <v>1</v>
      </c>
      <c r="AE836">
        <v>1</v>
      </c>
      <c r="AF836" t="s">
        <v>286</v>
      </c>
      <c r="AG836">
        <v>64.86</v>
      </c>
      <c r="AH836">
        <v>2</v>
      </c>
      <c r="AI836">
        <v>76149225</v>
      </c>
      <c r="AJ836">
        <v>822</v>
      </c>
      <c r="AK836">
        <v>0</v>
      </c>
      <c r="AL836">
        <v>0</v>
      </c>
      <c r="AM836">
        <v>0</v>
      </c>
      <c r="AN836">
        <v>0</v>
      </c>
      <c r="AO836">
        <v>0</v>
      </c>
      <c r="AP836">
        <v>0</v>
      </c>
      <c r="AQ836">
        <v>0</v>
      </c>
      <c r="AR836">
        <v>0</v>
      </c>
    </row>
    <row r="837" spans="1:44" x14ac:dyDescent="0.2">
      <c r="A837">
        <f>ROW(Source!A327)</f>
        <v>327</v>
      </c>
      <c r="B837">
        <v>76149235</v>
      </c>
      <c r="C837">
        <v>76149224</v>
      </c>
      <c r="D837">
        <v>121548</v>
      </c>
      <c r="E837">
        <v>1</v>
      </c>
      <c r="F837">
        <v>1</v>
      </c>
      <c r="G837">
        <v>1</v>
      </c>
      <c r="H837">
        <v>1</v>
      </c>
      <c r="I837" t="s">
        <v>30</v>
      </c>
      <c r="J837" t="s">
        <v>3</v>
      </c>
      <c r="K837" t="s">
        <v>628</v>
      </c>
      <c r="L837">
        <v>608254</v>
      </c>
      <c r="N837">
        <v>1013</v>
      </c>
      <c r="O837" t="s">
        <v>629</v>
      </c>
      <c r="P837" t="s">
        <v>629</v>
      </c>
      <c r="Q837">
        <v>1</v>
      </c>
      <c r="X837">
        <v>0.11</v>
      </c>
      <c r="Y837">
        <v>0</v>
      </c>
      <c r="Z837">
        <v>0</v>
      </c>
      <c r="AA837">
        <v>0</v>
      </c>
      <c r="AB837">
        <v>0</v>
      </c>
      <c r="AC837">
        <v>0</v>
      </c>
      <c r="AD837">
        <v>1</v>
      </c>
      <c r="AE837">
        <v>2</v>
      </c>
      <c r="AF837" t="s">
        <v>286</v>
      </c>
      <c r="AG837">
        <v>0.15179999999999999</v>
      </c>
      <c r="AH837">
        <v>2</v>
      </c>
      <c r="AI837">
        <v>76149226</v>
      </c>
      <c r="AJ837">
        <v>823</v>
      </c>
      <c r="AK837">
        <v>0</v>
      </c>
      <c r="AL837">
        <v>0</v>
      </c>
      <c r="AM837">
        <v>0</v>
      </c>
      <c r="AN837">
        <v>0</v>
      </c>
      <c r="AO837">
        <v>0</v>
      </c>
      <c r="AP837">
        <v>0</v>
      </c>
      <c r="AQ837">
        <v>0</v>
      </c>
      <c r="AR837">
        <v>0</v>
      </c>
    </row>
    <row r="838" spans="1:44" x14ac:dyDescent="0.2">
      <c r="A838">
        <f>ROW(Source!A327)</f>
        <v>327</v>
      </c>
      <c r="B838">
        <v>76149236</v>
      </c>
      <c r="C838">
        <v>76149224</v>
      </c>
      <c r="D838">
        <v>48975304</v>
      </c>
      <c r="E838">
        <v>1</v>
      </c>
      <c r="F838">
        <v>1</v>
      </c>
      <c r="G838">
        <v>1</v>
      </c>
      <c r="H838">
        <v>2</v>
      </c>
      <c r="I838" t="s">
        <v>664</v>
      </c>
      <c r="J838" t="s">
        <v>665</v>
      </c>
      <c r="K838" t="s">
        <v>666</v>
      </c>
      <c r="L838">
        <v>1368</v>
      </c>
      <c r="N838">
        <v>1011</v>
      </c>
      <c r="O838" t="s">
        <v>633</v>
      </c>
      <c r="P838" t="s">
        <v>633</v>
      </c>
      <c r="Q838">
        <v>1</v>
      </c>
      <c r="X838">
        <v>0.11</v>
      </c>
      <c r="Y838">
        <v>0</v>
      </c>
      <c r="Z838">
        <v>134.65</v>
      </c>
      <c r="AA838">
        <v>13.5</v>
      </c>
      <c r="AB838">
        <v>0</v>
      </c>
      <c r="AC838">
        <v>0</v>
      </c>
      <c r="AD838">
        <v>1</v>
      </c>
      <c r="AE838">
        <v>0</v>
      </c>
      <c r="AF838" t="s">
        <v>286</v>
      </c>
      <c r="AG838">
        <v>0.15179999999999999</v>
      </c>
      <c r="AH838">
        <v>2</v>
      </c>
      <c r="AI838">
        <v>76149227</v>
      </c>
      <c r="AJ838">
        <v>824</v>
      </c>
      <c r="AK838">
        <v>0</v>
      </c>
      <c r="AL838">
        <v>0</v>
      </c>
      <c r="AM838">
        <v>0</v>
      </c>
      <c r="AN838">
        <v>0</v>
      </c>
      <c r="AO838">
        <v>0</v>
      </c>
      <c r="AP838">
        <v>0</v>
      </c>
      <c r="AQ838">
        <v>0</v>
      </c>
      <c r="AR838">
        <v>0</v>
      </c>
    </row>
    <row r="839" spans="1:44" x14ac:dyDescent="0.2">
      <c r="A839">
        <f>ROW(Source!A327)</f>
        <v>327</v>
      </c>
      <c r="B839">
        <v>76149237</v>
      </c>
      <c r="C839">
        <v>76149224</v>
      </c>
      <c r="D839">
        <v>48975523</v>
      </c>
      <c r="E839">
        <v>1</v>
      </c>
      <c r="F839">
        <v>1</v>
      </c>
      <c r="G839">
        <v>1</v>
      </c>
      <c r="H839">
        <v>2</v>
      </c>
      <c r="I839" t="s">
        <v>854</v>
      </c>
      <c r="J839" t="s">
        <v>855</v>
      </c>
      <c r="K839" t="s">
        <v>856</v>
      </c>
      <c r="L839">
        <v>1368</v>
      </c>
      <c r="N839">
        <v>1011</v>
      </c>
      <c r="O839" t="s">
        <v>633</v>
      </c>
      <c r="P839" t="s">
        <v>633</v>
      </c>
      <c r="Q839">
        <v>1</v>
      </c>
      <c r="X839">
        <v>0.19</v>
      </c>
      <c r="Y839">
        <v>0</v>
      </c>
      <c r="Z839">
        <v>8.1</v>
      </c>
      <c r="AA839">
        <v>0</v>
      </c>
      <c r="AB839">
        <v>0</v>
      </c>
      <c r="AC839">
        <v>0</v>
      </c>
      <c r="AD839">
        <v>1</v>
      </c>
      <c r="AE839">
        <v>0</v>
      </c>
      <c r="AF839" t="s">
        <v>286</v>
      </c>
      <c r="AG839">
        <v>0.26219999999999993</v>
      </c>
      <c r="AH839">
        <v>2</v>
      </c>
      <c r="AI839">
        <v>76149228</v>
      </c>
      <c r="AJ839">
        <v>825</v>
      </c>
      <c r="AK839">
        <v>0</v>
      </c>
      <c r="AL839">
        <v>0</v>
      </c>
      <c r="AM839">
        <v>0</v>
      </c>
      <c r="AN839">
        <v>0</v>
      </c>
      <c r="AO839">
        <v>0</v>
      </c>
      <c r="AP839">
        <v>0</v>
      </c>
      <c r="AQ839">
        <v>0</v>
      </c>
      <c r="AR839">
        <v>0</v>
      </c>
    </row>
    <row r="840" spans="1:44" x14ac:dyDescent="0.2">
      <c r="A840">
        <f>ROW(Source!A327)</f>
        <v>327</v>
      </c>
      <c r="B840">
        <v>76149238</v>
      </c>
      <c r="C840">
        <v>76149224</v>
      </c>
      <c r="D840">
        <v>48977174</v>
      </c>
      <c r="E840">
        <v>1</v>
      </c>
      <c r="F840">
        <v>1</v>
      </c>
      <c r="G840">
        <v>1</v>
      </c>
      <c r="H840">
        <v>2</v>
      </c>
      <c r="I840" t="s">
        <v>676</v>
      </c>
      <c r="J840" t="s">
        <v>677</v>
      </c>
      <c r="K840" t="s">
        <v>678</v>
      </c>
      <c r="L840">
        <v>1368</v>
      </c>
      <c r="N840">
        <v>1011</v>
      </c>
      <c r="O840" t="s">
        <v>633</v>
      </c>
      <c r="P840" t="s">
        <v>633</v>
      </c>
      <c r="Q840">
        <v>1</v>
      </c>
      <c r="X840">
        <v>0.11</v>
      </c>
      <c r="Y840">
        <v>0</v>
      </c>
      <c r="Z840">
        <v>87.17</v>
      </c>
      <c r="AA840">
        <v>11.6</v>
      </c>
      <c r="AB840">
        <v>0</v>
      </c>
      <c r="AC840">
        <v>0</v>
      </c>
      <c r="AD840">
        <v>1</v>
      </c>
      <c r="AE840">
        <v>0</v>
      </c>
      <c r="AF840" t="s">
        <v>286</v>
      </c>
      <c r="AG840">
        <v>0.15179999999999999</v>
      </c>
      <c r="AH840">
        <v>2</v>
      </c>
      <c r="AI840">
        <v>76149229</v>
      </c>
      <c r="AJ840">
        <v>826</v>
      </c>
      <c r="AK840">
        <v>0</v>
      </c>
      <c r="AL840">
        <v>0</v>
      </c>
      <c r="AM840">
        <v>0</v>
      </c>
      <c r="AN840">
        <v>0</v>
      </c>
      <c r="AO840">
        <v>0</v>
      </c>
      <c r="AP840">
        <v>0</v>
      </c>
      <c r="AQ840">
        <v>0</v>
      </c>
      <c r="AR840">
        <v>0</v>
      </c>
    </row>
    <row r="841" spans="1:44" x14ac:dyDescent="0.2">
      <c r="A841">
        <f>ROW(Source!A327)</f>
        <v>327</v>
      </c>
      <c r="B841">
        <v>76149239</v>
      </c>
      <c r="C841">
        <v>76149224</v>
      </c>
      <c r="D841">
        <v>48906529</v>
      </c>
      <c r="E841">
        <v>1</v>
      </c>
      <c r="F841">
        <v>1</v>
      </c>
      <c r="G841">
        <v>1</v>
      </c>
      <c r="H841">
        <v>3</v>
      </c>
      <c r="I841" t="s">
        <v>958</v>
      </c>
      <c r="J841" t="s">
        <v>959</v>
      </c>
      <c r="K841" t="s">
        <v>960</v>
      </c>
      <c r="L841">
        <v>1348</v>
      </c>
      <c r="N841">
        <v>1009</v>
      </c>
      <c r="O841" t="s">
        <v>362</v>
      </c>
      <c r="P841" t="s">
        <v>362</v>
      </c>
      <c r="Q841">
        <v>1000</v>
      </c>
      <c r="X841">
        <v>3.0000000000000001E-3</v>
      </c>
      <c r="Y841">
        <v>5000</v>
      </c>
      <c r="Z841">
        <v>0</v>
      </c>
      <c r="AA841">
        <v>0</v>
      </c>
      <c r="AB841">
        <v>0</v>
      </c>
      <c r="AC841">
        <v>0</v>
      </c>
      <c r="AD841">
        <v>1</v>
      </c>
      <c r="AE841">
        <v>0</v>
      </c>
      <c r="AF841" t="s">
        <v>3</v>
      </c>
      <c r="AG841">
        <v>3.0000000000000001E-3</v>
      </c>
      <c r="AH841">
        <v>2</v>
      </c>
      <c r="AI841">
        <v>76149230</v>
      </c>
      <c r="AJ841">
        <v>827</v>
      </c>
      <c r="AK841">
        <v>0</v>
      </c>
      <c r="AL841">
        <v>0</v>
      </c>
      <c r="AM841">
        <v>0</v>
      </c>
      <c r="AN841">
        <v>0</v>
      </c>
      <c r="AO841">
        <v>0</v>
      </c>
      <c r="AP841">
        <v>0</v>
      </c>
      <c r="AQ841">
        <v>0</v>
      </c>
      <c r="AR841">
        <v>0</v>
      </c>
    </row>
    <row r="842" spans="1:44" x14ac:dyDescent="0.2">
      <c r="A842">
        <f>ROW(Source!A327)</f>
        <v>327</v>
      </c>
      <c r="B842">
        <v>76149240</v>
      </c>
      <c r="C842">
        <v>76149224</v>
      </c>
      <c r="D842">
        <v>48903217</v>
      </c>
      <c r="E842">
        <v>1</v>
      </c>
      <c r="F842">
        <v>1</v>
      </c>
      <c r="G842">
        <v>1</v>
      </c>
      <c r="H842">
        <v>3</v>
      </c>
      <c r="I842" t="s">
        <v>702</v>
      </c>
      <c r="J842" t="s">
        <v>703</v>
      </c>
      <c r="K842" t="s">
        <v>704</v>
      </c>
      <c r="L842">
        <v>1346</v>
      </c>
      <c r="N842">
        <v>1009</v>
      </c>
      <c r="O842" t="s">
        <v>414</v>
      </c>
      <c r="P842" t="s">
        <v>414</v>
      </c>
      <c r="Q842">
        <v>1</v>
      </c>
      <c r="X842">
        <v>0.8</v>
      </c>
      <c r="Y842">
        <v>28.6</v>
      </c>
      <c r="Z842">
        <v>0</v>
      </c>
      <c r="AA842">
        <v>0</v>
      </c>
      <c r="AB842">
        <v>0</v>
      </c>
      <c r="AC842">
        <v>0</v>
      </c>
      <c r="AD842">
        <v>1</v>
      </c>
      <c r="AE842">
        <v>0</v>
      </c>
      <c r="AF842" t="s">
        <v>3</v>
      </c>
      <c r="AG842">
        <v>0.8</v>
      </c>
      <c r="AH842">
        <v>2</v>
      </c>
      <c r="AI842">
        <v>76149231</v>
      </c>
      <c r="AJ842">
        <v>828</v>
      </c>
      <c r="AK842">
        <v>0</v>
      </c>
      <c r="AL842">
        <v>0</v>
      </c>
      <c r="AM842">
        <v>0</v>
      </c>
      <c r="AN842">
        <v>0</v>
      </c>
      <c r="AO842">
        <v>0</v>
      </c>
      <c r="AP842">
        <v>0</v>
      </c>
      <c r="AQ842">
        <v>0</v>
      </c>
      <c r="AR842">
        <v>0</v>
      </c>
    </row>
    <row r="843" spans="1:44" x14ac:dyDescent="0.2">
      <c r="A843">
        <f>ROW(Source!A327)</f>
        <v>327</v>
      </c>
      <c r="B843">
        <v>76149241</v>
      </c>
      <c r="C843">
        <v>76149224</v>
      </c>
      <c r="D843">
        <v>48964953</v>
      </c>
      <c r="E843">
        <v>1</v>
      </c>
      <c r="F843">
        <v>1</v>
      </c>
      <c r="G843">
        <v>1</v>
      </c>
      <c r="H843">
        <v>3</v>
      </c>
      <c r="I843" t="s">
        <v>961</v>
      </c>
      <c r="J843" t="s">
        <v>962</v>
      </c>
      <c r="K843" t="s">
        <v>963</v>
      </c>
      <c r="L843">
        <v>1354</v>
      </c>
      <c r="N843">
        <v>1010</v>
      </c>
      <c r="O843" t="s">
        <v>149</v>
      </c>
      <c r="P843" t="s">
        <v>149</v>
      </c>
      <c r="Q843">
        <v>1</v>
      </c>
      <c r="X843">
        <v>102</v>
      </c>
      <c r="Y843">
        <v>3.5</v>
      </c>
      <c r="Z843">
        <v>0</v>
      </c>
      <c r="AA843">
        <v>0</v>
      </c>
      <c r="AB843">
        <v>0</v>
      </c>
      <c r="AC843">
        <v>0</v>
      </c>
      <c r="AD843">
        <v>1</v>
      </c>
      <c r="AE843">
        <v>0</v>
      </c>
      <c r="AF843" t="s">
        <v>3</v>
      </c>
      <c r="AG843">
        <v>102</v>
      </c>
      <c r="AH843">
        <v>2</v>
      </c>
      <c r="AI843">
        <v>76149232</v>
      </c>
      <c r="AJ843">
        <v>829</v>
      </c>
      <c r="AK843">
        <v>0</v>
      </c>
      <c r="AL843">
        <v>0</v>
      </c>
      <c r="AM843">
        <v>0</v>
      </c>
      <c r="AN843">
        <v>0</v>
      </c>
      <c r="AO843">
        <v>0</v>
      </c>
      <c r="AP843">
        <v>0</v>
      </c>
      <c r="AQ843">
        <v>0</v>
      </c>
      <c r="AR843">
        <v>0</v>
      </c>
    </row>
    <row r="844" spans="1:44" x14ac:dyDescent="0.2">
      <c r="A844">
        <f>ROW(Source!A327)</f>
        <v>327</v>
      </c>
      <c r="B844">
        <v>76149242</v>
      </c>
      <c r="C844">
        <v>76149224</v>
      </c>
      <c r="D844">
        <v>48974791</v>
      </c>
      <c r="E844">
        <v>1</v>
      </c>
      <c r="F844">
        <v>1</v>
      </c>
      <c r="G844">
        <v>1</v>
      </c>
      <c r="H844">
        <v>3</v>
      </c>
      <c r="I844" t="s">
        <v>658</v>
      </c>
      <c r="J844" t="s">
        <v>659</v>
      </c>
      <c r="K844" t="s">
        <v>660</v>
      </c>
      <c r="L844">
        <v>1374</v>
      </c>
      <c r="N844">
        <v>1013</v>
      </c>
      <c r="O844" t="s">
        <v>661</v>
      </c>
      <c r="P844" t="s">
        <v>661</v>
      </c>
      <c r="Q844">
        <v>1</v>
      </c>
      <c r="X844">
        <v>9.0399999999999991</v>
      </c>
      <c r="Y844">
        <v>1</v>
      </c>
      <c r="Z844">
        <v>0</v>
      </c>
      <c r="AA844">
        <v>0</v>
      </c>
      <c r="AB844">
        <v>0</v>
      </c>
      <c r="AC844">
        <v>0</v>
      </c>
      <c r="AD844">
        <v>1</v>
      </c>
      <c r="AE844">
        <v>0</v>
      </c>
      <c r="AF844" t="s">
        <v>3</v>
      </c>
      <c r="AG844">
        <v>9.0399999999999991</v>
      </c>
      <c r="AH844">
        <v>2</v>
      </c>
      <c r="AI844">
        <v>76149233</v>
      </c>
      <c r="AJ844">
        <v>830</v>
      </c>
      <c r="AK844">
        <v>0</v>
      </c>
      <c r="AL844">
        <v>0</v>
      </c>
      <c r="AM844">
        <v>0</v>
      </c>
      <c r="AN844">
        <v>0</v>
      </c>
      <c r="AO844">
        <v>0</v>
      </c>
      <c r="AP844">
        <v>0</v>
      </c>
      <c r="AQ844">
        <v>0</v>
      </c>
      <c r="AR844">
        <v>0</v>
      </c>
    </row>
    <row r="845" spans="1:44" x14ac:dyDescent="0.2">
      <c r="A845">
        <f>ROW(Source!A330)</f>
        <v>330</v>
      </c>
      <c r="B845">
        <v>76149246</v>
      </c>
      <c r="C845">
        <v>76149244</v>
      </c>
      <c r="D845">
        <v>42090890</v>
      </c>
      <c r="E845">
        <v>1</v>
      </c>
      <c r="F845">
        <v>1</v>
      </c>
      <c r="G845">
        <v>1</v>
      </c>
      <c r="H845">
        <v>1</v>
      </c>
      <c r="I845" t="s">
        <v>621</v>
      </c>
      <c r="J845" t="s">
        <v>3</v>
      </c>
      <c r="K845" t="s">
        <v>622</v>
      </c>
      <c r="L845">
        <v>1369</v>
      </c>
      <c r="N845">
        <v>1013</v>
      </c>
      <c r="O845" t="s">
        <v>623</v>
      </c>
      <c r="P845" t="s">
        <v>623</v>
      </c>
      <c r="Q845">
        <v>1</v>
      </c>
      <c r="X845">
        <v>154</v>
      </c>
      <c r="Y845">
        <v>0</v>
      </c>
      <c r="Z845">
        <v>0</v>
      </c>
      <c r="AA845">
        <v>0</v>
      </c>
      <c r="AB845">
        <v>7.8</v>
      </c>
      <c r="AC845">
        <v>0</v>
      </c>
      <c r="AD845">
        <v>1</v>
      </c>
      <c r="AE845">
        <v>1</v>
      </c>
      <c r="AF845" t="s">
        <v>336</v>
      </c>
      <c r="AG845">
        <v>255.02399999999994</v>
      </c>
      <c r="AH845">
        <v>2</v>
      </c>
      <c r="AI845">
        <v>76149245</v>
      </c>
      <c r="AJ845">
        <v>831</v>
      </c>
      <c r="AK845">
        <v>0</v>
      </c>
      <c r="AL845">
        <v>0</v>
      </c>
      <c r="AM845">
        <v>0</v>
      </c>
      <c r="AN845">
        <v>0</v>
      </c>
      <c r="AO845">
        <v>0</v>
      </c>
      <c r="AP845">
        <v>0</v>
      </c>
      <c r="AQ845">
        <v>0</v>
      </c>
      <c r="AR845">
        <v>0</v>
      </c>
    </row>
    <row r="846" spans="1:44" x14ac:dyDescent="0.2">
      <c r="A846">
        <f>ROW(Source!A331)</f>
        <v>331</v>
      </c>
      <c r="B846">
        <v>76149246</v>
      </c>
      <c r="C846">
        <v>76149244</v>
      </c>
      <c r="D846">
        <v>42090890</v>
      </c>
      <c r="E846">
        <v>1</v>
      </c>
      <c r="F846">
        <v>1</v>
      </c>
      <c r="G846">
        <v>1</v>
      </c>
      <c r="H846">
        <v>1</v>
      </c>
      <c r="I846" t="s">
        <v>621</v>
      </c>
      <c r="J846" t="s">
        <v>3</v>
      </c>
      <c r="K846" t="s">
        <v>622</v>
      </c>
      <c r="L846">
        <v>1369</v>
      </c>
      <c r="N846">
        <v>1013</v>
      </c>
      <c r="O846" t="s">
        <v>623</v>
      </c>
      <c r="P846" t="s">
        <v>623</v>
      </c>
      <c r="Q846">
        <v>1</v>
      </c>
      <c r="X846">
        <v>154</v>
      </c>
      <c r="Y846">
        <v>0</v>
      </c>
      <c r="Z846">
        <v>0</v>
      </c>
      <c r="AA846">
        <v>0</v>
      </c>
      <c r="AB846">
        <v>7.8</v>
      </c>
      <c r="AC846">
        <v>0</v>
      </c>
      <c r="AD846">
        <v>1</v>
      </c>
      <c r="AE846">
        <v>1</v>
      </c>
      <c r="AF846" t="s">
        <v>336</v>
      </c>
      <c r="AG846">
        <v>255.02399999999994</v>
      </c>
      <c r="AH846">
        <v>2</v>
      </c>
      <c r="AI846">
        <v>76149245</v>
      </c>
      <c r="AJ846">
        <v>832</v>
      </c>
      <c r="AK846">
        <v>0</v>
      </c>
      <c r="AL846">
        <v>0</v>
      </c>
      <c r="AM846">
        <v>0</v>
      </c>
      <c r="AN846">
        <v>0</v>
      </c>
      <c r="AO846">
        <v>0</v>
      </c>
      <c r="AP846">
        <v>0</v>
      </c>
      <c r="AQ846">
        <v>0</v>
      </c>
      <c r="AR846">
        <v>0</v>
      </c>
    </row>
    <row r="847" spans="1:44" x14ac:dyDescent="0.2">
      <c r="A847">
        <f>ROW(Source!A332)</f>
        <v>332</v>
      </c>
      <c r="B847">
        <v>76149249</v>
      </c>
      <c r="C847">
        <v>76149247</v>
      </c>
      <c r="D847">
        <v>42097363</v>
      </c>
      <c r="E847">
        <v>1</v>
      </c>
      <c r="F847">
        <v>1</v>
      </c>
      <c r="G847">
        <v>1</v>
      </c>
      <c r="H847">
        <v>1</v>
      </c>
      <c r="I847" t="s">
        <v>624</v>
      </c>
      <c r="J847" t="s">
        <v>3</v>
      </c>
      <c r="K847" t="s">
        <v>625</v>
      </c>
      <c r="L847">
        <v>1369</v>
      </c>
      <c r="N847">
        <v>1013</v>
      </c>
      <c r="O847" t="s">
        <v>623</v>
      </c>
      <c r="P847" t="s">
        <v>623</v>
      </c>
      <c r="Q847">
        <v>1</v>
      </c>
      <c r="X847">
        <v>97.2</v>
      </c>
      <c r="Y847">
        <v>0</v>
      </c>
      <c r="Z847">
        <v>0</v>
      </c>
      <c r="AA847">
        <v>0</v>
      </c>
      <c r="AB847">
        <v>7.5</v>
      </c>
      <c r="AC847">
        <v>0</v>
      </c>
      <c r="AD847">
        <v>1</v>
      </c>
      <c r="AE847">
        <v>1</v>
      </c>
      <c r="AF847" t="s">
        <v>336</v>
      </c>
      <c r="AG847">
        <v>160.9632</v>
      </c>
      <c r="AH847">
        <v>2</v>
      </c>
      <c r="AI847">
        <v>76149248</v>
      </c>
      <c r="AJ847">
        <v>833</v>
      </c>
      <c r="AK847">
        <v>0</v>
      </c>
      <c r="AL847">
        <v>0</v>
      </c>
      <c r="AM847">
        <v>0</v>
      </c>
      <c r="AN847">
        <v>0</v>
      </c>
      <c r="AO847">
        <v>0</v>
      </c>
      <c r="AP847">
        <v>0</v>
      </c>
      <c r="AQ847">
        <v>0</v>
      </c>
      <c r="AR847">
        <v>0</v>
      </c>
    </row>
    <row r="848" spans="1:44" x14ac:dyDescent="0.2">
      <c r="A848">
        <f>ROW(Source!A333)</f>
        <v>333</v>
      </c>
      <c r="B848">
        <v>76149249</v>
      </c>
      <c r="C848">
        <v>76149247</v>
      </c>
      <c r="D848">
        <v>42097363</v>
      </c>
      <c r="E848">
        <v>1</v>
      </c>
      <c r="F848">
        <v>1</v>
      </c>
      <c r="G848">
        <v>1</v>
      </c>
      <c r="H848">
        <v>1</v>
      </c>
      <c r="I848" t="s">
        <v>624</v>
      </c>
      <c r="J848" t="s">
        <v>3</v>
      </c>
      <c r="K848" t="s">
        <v>625</v>
      </c>
      <c r="L848">
        <v>1369</v>
      </c>
      <c r="N848">
        <v>1013</v>
      </c>
      <c r="O848" t="s">
        <v>623</v>
      </c>
      <c r="P848" t="s">
        <v>623</v>
      </c>
      <c r="Q848">
        <v>1</v>
      </c>
      <c r="X848">
        <v>97.2</v>
      </c>
      <c r="Y848">
        <v>0</v>
      </c>
      <c r="Z848">
        <v>0</v>
      </c>
      <c r="AA848">
        <v>0</v>
      </c>
      <c r="AB848">
        <v>7.5</v>
      </c>
      <c r="AC848">
        <v>0</v>
      </c>
      <c r="AD848">
        <v>1</v>
      </c>
      <c r="AE848">
        <v>1</v>
      </c>
      <c r="AF848" t="s">
        <v>336</v>
      </c>
      <c r="AG848">
        <v>160.9632</v>
      </c>
      <c r="AH848">
        <v>2</v>
      </c>
      <c r="AI848">
        <v>76149248</v>
      </c>
      <c r="AJ848">
        <v>834</v>
      </c>
      <c r="AK848">
        <v>0</v>
      </c>
      <c r="AL848">
        <v>0</v>
      </c>
      <c r="AM848">
        <v>0</v>
      </c>
      <c r="AN848">
        <v>0</v>
      </c>
      <c r="AO848">
        <v>0</v>
      </c>
      <c r="AP848">
        <v>0</v>
      </c>
      <c r="AQ848">
        <v>0</v>
      </c>
      <c r="AR848">
        <v>0</v>
      </c>
    </row>
    <row r="849" spans="1:44" x14ac:dyDescent="0.2">
      <c r="A849">
        <f>ROW(Source!A334)</f>
        <v>334</v>
      </c>
      <c r="B849">
        <v>76149258</v>
      </c>
      <c r="C849">
        <v>76149250</v>
      </c>
      <c r="D849">
        <v>42092598</v>
      </c>
      <c r="E849">
        <v>1</v>
      </c>
      <c r="F849">
        <v>1</v>
      </c>
      <c r="G849">
        <v>1</v>
      </c>
      <c r="H849">
        <v>1</v>
      </c>
      <c r="I849" t="s">
        <v>626</v>
      </c>
      <c r="J849" t="s">
        <v>3</v>
      </c>
      <c r="K849" t="s">
        <v>627</v>
      </c>
      <c r="L849">
        <v>1369</v>
      </c>
      <c r="N849">
        <v>1013</v>
      </c>
      <c r="O849" t="s">
        <v>623</v>
      </c>
      <c r="P849" t="s">
        <v>623</v>
      </c>
      <c r="Q849">
        <v>1</v>
      </c>
      <c r="X849">
        <v>2.2999999999999998</v>
      </c>
      <c r="Y849">
        <v>0</v>
      </c>
      <c r="Z849">
        <v>0</v>
      </c>
      <c r="AA849">
        <v>0</v>
      </c>
      <c r="AB849">
        <v>8.17</v>
      </c>
      <c r="AC849">
        <v>0</v>
      </c>
      <c r="AD849">
        <v>1</v>
      </c>
      <c r="AE849">
        <v>1</v>
      </c>
      <c r="AF849" t="s">
        <v>286</v>
      </c>
      <c r="AG849">
        <v>3.1739999999999995</v>
      </c>
      <c r="AH849">
        <v>2</v>
      </c>
      <c r="AI849">
        <v>76149251</v>
      </c>
      <c r="AJ849">
        <v>835</v>
      </c>
      <c r="AK849">
        <v>0</v>
      </c>
      <c r="AL849">
        <v>0</v>
      </c>
      <c r="AM849">
        <v>0</v>
      </c>
      <c r="AN849">
        <v>0</v>
      </c>
      <c r="AO849">
        <v>0</v>
      </c>
      <c r="AP849">
        <v>0</v>
      </c>
      <c r="AQ849">
        <v>0</v>
      </c>
      <c r="AR849">
        <v>0</v>
      </c>
    </row>
    <row r="850" spans="1:44" x14ac:dyDescent="0.2">
      <c r="A850">
        <f>ROW(Source!A334)</f>
        <v>334</v>
      </c>
      <c r="B850">
        <v>76149259</v>
      </c>
      <c r="C850">
        <v>76149250</v>
      </c>
      <c r="D850">
        <v>121548</v>
      </c>
      <c r="E850">
        <v>1</v>
      </c>
      <c r="F850">
        <v>1</v>
      </c>
      <c r="G850">
        <v>1</v>
      </c>
      <c r="H850">
        <v>1</v>
      </c>
      <c r="I850" t="s">
        <v>30</v>
      </c>
      <c r="J850" t="s">
        <v>3</v>
      </c>
      <c r="K850" t="s">
        <v>628</v>
      </c>
      <c r="L850">
        <v>608254</v>
      </c>
      <c r="N850">
        <v>1013</v>
      </c>
      <c r="O850" t="s">
        <v>629</v>
      </c>
      <c r="P850" t="s">
        <v>629</v>
      </c>
      <c r="Q850">
        <v>1</v>
      </c>
      <c r="X850">
        <v>0.28999999999999998</v>
      </c>
      <c r="Y850">
        <v>0</v>
      </c>
      <c r="Z850">
        <v>0</v>
      </c>
      <c r="AA850">
        <v>0</v>
      </c>
      <c r="AB850">
        <v>0</v>
      </c>
      <c r="AC850">
        <v>0</v>
      </c>
      <c r="AD850">
        <v>1</v>
      </c>
      <c r="AE850">
        <v>2</v>
      </c>
      <c r="AF850" t="s">
        <v>286</v>
      </c>
      <c r="AG850">
        <v>0.40019999999999994</v>
      </c>
      <c r="AH850">
        <v>2</v>
      </c>
      <c r="AI850">
        <v>76149252</v>
      </c>
      <c r="AJ850">
        <v>836</v>
      </c>
      <c r="AK850">
        <v>0</v>
      </c>
      <c r="AL850">
        <v>0</v>
      </c>
      <c r="AM850">
        <v>0</v>
      </c>
      <c r="AN850">
        <v>0</v>
      </c>
      <c r="AO850">
        <v>0</v>
      </c>
      <c r="AP850">
        <v>0</v>
      </c>
      <c r="AQ850">
        <v>0</v>
      </c>
      <c r="AR850">
        <v>0</v>
      </c>
    </row>
    <row r="851" spans="1:44" x14ac:dyDescent="0.2">
      <c r="A851">
        <f>ROW(Source!A334)</f>
        <v>334</v>
      </c>
      <c r="B851">
        <v>76149260</v>
      </c>
      <c r="C851">
        <v>76149250</v>
      </c>
      <c r="D851">
        <v>48975479</v>
      </c>
      <c r="E851">
        <v>1</v>
      </c>
      <c r="F851">
        <v>1</v>
      </c>
      <c r="G851">
        <v>1</v>
      </c>
      <c r="H851">
        <v>2</v>
      </c>
      <c r="I851" t="s">
        <v>630</v>
      </c>
      <c r="J851" t="s">
        <v>631</v>
      </c>
      <c r="K851" t="s">
        <v>632</v>
      </c>
      <c r="L851">
        <v>1368</v>
      </c>
      <c r="N851">
        <v>1011</v>
      </c>
      <c r="O851" t="s">
        <v>633</v>
      </c>
      <c r="P851" t="s">
        <v>633</v>
      </c>
      <c r="Q851">
        <v>1</v>
      </c>
      <c r="X851">
        <v>0.08</v>
      </c>
      <c r="Y851">
        <v>0</v>
      </c>
      <c r="Z851">
        <v>90.4</v>
      </c>
      <c r="AA851">
        <v>11.6</v>
      </c>
      <c r="AB851">
        <v>0</v>
      </c>
      <c r="AC851">
        <v>0</v>
      </c>
      <c r="AD851">
        <v>1</v>
      </c>
      <c r="AE851">
        <v>0</v>
      </c>
      <c r="AF851" t="s">
        <v>286</v>
      </c>
      <c r="AG851">
        <v>0.1104</v>
      </c>
      <c r="AH851">
        <v>2</v>
      </c>
      <c r="AI851">
        <v>76149253</v>
      </c>
      <c r="AJ851">
        <v>837</v>
      </c>
      <c r="AK851">
        <v>0</v>
      </c>
      <c r="AL851">
        <v>0</v>
      </c>
      <c r="AM851">
        <v>0</v>
      </c>
      <c r="AN851">
        <v>0</v>
      </c>
      <c r="AO851">
        <v>0</v>
      </c>
      <c r="AP851">
        <v>0</v>
      </c>
      <c r="AQ851">
        <v>0</v>
      </c>
      <c r="AR851">
        <v>0</v>
      </c>
    </row>
    <row r="852" spans="1:44" x14ac:dyDescent="0.2">
      <c r="A852">
        <f>ROW(Source!A334)</f>
        <v>334</v>
      </c>
      <c r="B852">
        <v>76149261</v>
      </c>
      <c r="C852">
        <v>76149250</v>
      </c>
      <c r="D852">
        <v>48975561</v>
      </c>
      <c r="E852">
        <v>1</v>
      </c>
      <c r="F852">
        <v>1</v>
      </c>
      <c r="G852">
        <v>1</v>
      </c>
      <c r="H852">
        <v>2</v>
      </c>
      <c r="I852" t="s">
        <v>634</v>
      </c>
      <c r="J852" t="s">
        <v>635</v>
      </c>
      <c r="K852" t="s">
        <v>636</v>
      </c>
      <c r="L852">
        <v>1368</v>
      </c>
      <c r="N852">
        <v>1011</v>
      </c>
      <c r="O852" t="s">
        <v>633</v>
      </c>
      <c r="P852" t="s">
        <v>633</v>
      </c>
      <c r="Q852">
        <v>1</v>
      </c>
      <c r="X852">
        <v>0.21</v>
      </c>
      <c r="Y852">
        <v>0</v>
      </c>
      <c r="Z852">
        <v>90</v>
      </c>
      <c r="AA852">
        <v>10.06</v>
      </c>
      <c r="AB852">
        <v>0</v>
      </c>
      <c r="AC852">
        <v>0</v>
      </c>
      <c r="AD852">
        <v>1</v>
      </c>
      <c r="AE852">
        <v>0</v>
      </c>
      <c r="AF852" t="s">
        <v>286</v>
      </c>
      <c r="AG852">
        <v>0.2898</v>
      </c>
      <c r="AH852">
        <v>2</v>
      </c>
      <c r="AI852">
        <v>76149254</v>
      </c>
      <c r="AJ852">
        <v>838</v>
      </c>
      <c r="AK852">
        <v>0</v>
      </c>
      <c r="AL852">
        <v>0</v>
      </c>
      <c r="AM852">
        <v>0</v>
      </c>
      <c r="AN852">
        <v>0</v>
      </c>
      <c r="AO852">
        <v>0</v>
      </c>
      <c r="AP852">
        <v>0</v>
      </c>
      <c r="AQ852">
        <v>0</v>
      </c>
      <c r="AR852">
        <v>0</v>
      </c>
    </row>
    <row r="853" spans="1:44" x14ac:dyDescent="0.2">
      <c r="A853">
        <f>ROW(Source!A334)</f>
        <v>334</v>
      </c>
      <c r="B853">
        <v>76149262</v>
      </c>
      <c r="C853">
        <v>76149250</v>
      </c>
      <c r="D853">
        <v>48976906</v>
      </c>
      <c r="E853">
        <v>1</v>
      </c>
      <c r="F853">
        <v>1</v>
      </c>
      <c r="G853">
        <v>1</v>
      </c>
      <c r="H853">
        <v>2</v>
      </c>
      <c r="I853" t="s">
        <v>637</v>
      </c>
      <c r="J853" t="s">
        <v>638</v>
      </c>
      <c r="K853" t="s">
        <v>639</v>
      </c>
      <c r="L853">
        <v>1368</v>
      </c>
      <c r="N853">
        <v>1011</v>
      </c>
      <c r="O853" t="s">
        <v>633</v>
      </c>
      <c r="P853" t="s">
        <v>633</v>
      </c>
      <c r="Q853">
        <v>1</v>
      </c>
      <c r="X853">
        <v>0.42</v>
      </c>
      <c r="Y853">
        <v>0</v>
      </c>
      <c r="Z853">
        <v>0.55000000000000004</v>
      </c>
      <c r="AA853">
        <v>0</v>
      </c>
      <c r="AB853">
        <v>0</v>
      </c>
      <c r="AC853">
        <v>0</v>
      </c>
      <c r="AD853">
        <v>1</v>
      </c>
      <c r="AE853">
        <v>0</v>
      </c>
      <c r="AF853" t="s">
        <v>286</v>
      </c>
      <c r="AG853">
        <v>0.5796</v>
      </c>
      <c r="AH853">
        <v>2</v>
      </c>
      <c r="AI853">
        <v>76149255</v>
      </c>
      <c r="AJ853">
        <v>839</v>
      </c>
      <c r="AK853">
        <v>0</v>
      </c>
      <c r="AL853">
        <v>0</v>
      </c>
      <c r="AM853">
        <v>0</v>
      </c>
      <c r="AN853">
        <v>0</v>
      </c>
      <c r="AO853">
        <v>0</v>
      </c>
      <c r="AP853">
        <v>0</v>
      </c>
      <c r="AQ853">
        <v>0</v>
      </c>
      <c r="AR853">
        <v>0</v>
      </c>
    </row>
    <row r="854" spans="1:44" x14ac:dyDescent="0.2">
      <c r="A854">
        <f>ROW(Source!A334)</f>
        <v>334</v>
      </c>
      <c r="B854">
        <v>76149263</v>
      </c>
      <c r="C854">
        <v>76149250</v>
      </c>
      <c r="D854">
        <v>48945934</v>
      </c>
      <c r="E854">
        <v>1</v>
      </c>
      <c r="F854">
        <v>1</v>
      </c>
      <c r="G854">
        <v>1</v>
      </c>
      <c r="H854">
        <v>3</v>
      </c>
      <c r="I854" t="s">
        <v>640</v>
      </c>
      <c r="J854" t="s">
        <v>641</v>
      </c>
      <c r="K854" t="s">
        <v>642</v>
      </c>
      <c r="L854">
        <v>1339</v>
      </c>
      <c r="N854">
        <v>1007</v>
      </c>
      <c r="O854" t="s">
        <v>643</v>
      </c>
      <c r="P854" t="s">
        <v>643</v>
      </c>
      <c r="Q854">
        <v>1</v>
      </c>
      <c r="X854">
        <v>1.2</v>
      </c>
      <c r="Y854">
        <v>59.99</v>
      </c>
      <c r="Z854">
        <v>0</v>
      </c>
      <c r="AA854">
        <v>0</v>
      </c>
      <c r="AB854">
        <v>0</v>
      </c>
      <c r="AC854">
        <v>0</v>
      </c>
      <c r="AD854">
        <v>1</v>
      </c>
      <c r="AE854">
        <v>0</v>
      </c>
      <c r="AF854" t="s">
        <v>3</v>
      </c>
      <c r="AG854">
        <v>1.2</v>
      </c>
      <c r="AH854">
        <v>2</v>
      </c>
      <c r="AI854">
        <v>76149256</v>
      </c>
      <c r="AJ854">
        <v>840</v>
      </c>
      <c r="AK854">
        <v>0</v>
      </c>
      <c r="AL854">
        <v>0</v>
      </c>
      <c r="AM854">
        <v>0</v>
      </c>
      <c r="AN854">
        <v>0</v>
      </c>
      <c r="AO854">
        <v>0</v>
      </c>
      <c r="AP854">
        <v>0</v>
      </c>
      <c r="AQ854">
        <v>0</v>
      </c>
      <c r="AR854">
        <v>0</v>
      </c>
    </row>
    <row r="855" spans="1:44" x14ac:dyDescent="0.2">
      <c r="A855">
        <f>ROW(Source!A334)</f>
        <v>334</v>
      </c>
      <c r="B855">
        <v>76149264</v>
      </c>
      <c r="C855">
        <v>76149250</v>
      </c>
      <c r="D855">
        <v>48946351</v>
      </c>
      <c r="E855">
        <v>1</v>
      </c>
      <c r="F855">
        <v>1</v>
      </c>
      <c r="G855">
        <v>1</v>
      </c>
      <c r="H855">
        <v>3</v>
      </c>
      <c r="I855" t="s">
        <v>644</v>
      </c>
      <c r="J855" t="s">
        <v>645</v>
      </c>
      <c r="K855" t="s">
        <v>646</v>
      </c>
      <c r="L855">
        <v>1339</v>
      </c>
      <c r="N855">
        <v>1007</v>
      </c>
      <c r="O855" t="s">
        <v>643</v>
      </c>
      <c r="P855" t="s">
        <v>643</v>
      </c>
      <c r="Q855">
        <v>1</v>
      </c>
      <c r="X855">
        <v>0.15</v>
      </c>
      <c r="Y855">
        <v>2.44</v>
      </c>
      <c r="Z855">
        <v>0</v>
      </c>
      <c r="AA855">
        <v>0</v>
      </c>
      <c r="AB855">
        <v>0</v>
      </c>
      <c r="AC855">
        <v>0</v>
      </c>
      <c r="AD855">
        <v>1</v>
      </c>
      <c r="AE855">
        <v>0</v>
      </c>
      <c r="AF855" t="s">
        <v>3</v>
      </c>
      <c r="AG855">
        <v>0.15</v>
      </c>
      <c r="AH855">
        <v>2</v>
      </c>
      <c r="AI855">
        <v>76149257</v>
      </c>
      <c r="AJ855">
        <v>841</v>
      </c>
      <c r="AK855">
        <v>0</v>
      </c>
      <c r="AL855">
        <v>0</v>
      </c>
      <c r="AM855">
        <v>0</v>
      </c>
      <c r="AN855">
        <v>0</v>
      </c>
      <c r="AO855">
        <v>0</v>
      </c>
      <c r="AP855">
        <v>0</v>
      </c>
      <c r="AQ855">
        <v>0</v>
      </c>
      <c r="AR855">
        <v>0</v>
      </c>
    </row>
    <row r="856" spans="1:44" x14ac:dyDescent="0.2">
      <c r="A856">
        <f>ROW(Source!A335)</f>
        <v>335</v>
      </c>
      <c r="B856">
        <v>76149258</v>
      </c>
      <c r="C856">
        <v>76149250</v>
      </c>
      <c r="D856">
        <v>42092598</v>
      </c>
      <c r="E856">
        <v>1</v>
      </c>
      <c r="F856">
        <v>1</v>
      </c>
      <c r="G856">
        <v>1</v>
      </c>
      <c r="H856">
        <v>1</v>
      </c>
      <c r="I856" t="s">
        <v>626</v>
      </c>
      <c r="J856" t="s">
        <v>3</v>
      </c>
      <c r="K856" t="s">
        <v>627</v>
      </c>
      <c r="L856">
        <v>1369</v>
      </c>
      <c r="N856">
        <v>1013</v>
      </c>
      <c r="O856" t="s">
        <v>623</v>
      </c>
      <c r="P856" t="s">
        <v>623</v>
      </c>
      <c r="Q856">
        <v>1</v>
      </c>
      <c r="X856">
        <v>2.2999999999999998</v>
      </c>
      <c r="Y856">
        <v>0</v>
      </c>
      <c r="Z856">
        <v>0</v>
      </c>
      <c r="AA856">
        <v>0</v>
      </c>
      <c r="AB856">
        <v>8.17</v>
      </c>
      <c r="AC856">
        <v>0</v>
      </c>
      <c r="AD856">
        <v>1</v>
      </c>
      <c r="AE856">
        <v>1</v>
      </c>
      <c r="AF856" t="s">
        <v>286</v>
      </c>
      <c r="AG856">
        <v>3.1739999999999995</v>
      </c>
      <c r="AH856">
        <v>2</v>
      </c>
      <c r="AI856">
        <v>76149251</v>
      </c>
      <c r="AJ856">
        <v>842</v>
      </c>
      <c r="AK856">
        <v>0</v>
      </c>
      <c r="AL856">
        <v>0</v>
      </c>
      <c r="AM856">
        <v>0</v>
      </c>
      <c r="AN856">
        <v>0</v>
      </c>
      <c r="AO856">
        <v>0</v>
      </c>
      <c r="AP856">
        <v>0</v>
      </c>
      <c r="AQ856">
        <v>0</v>
      </c>
      <c r="AR856">
        <v>0</v>
      </c>
    </row>
    <row r="857" spans="1:44" x14ac:dyDescent="0.2">
      <c r="A857">
        <f>ROW(Source!A335)</f>
        <v>335</v>
      </c>
      <c r="B857">
        <v>76149259</v>
      </c>
      <c r="C857">
        <v>76149250</v>
      </c>
      <c r="D857">
        <v>121548</v>
      </c>
      <c r="E857">
        <v>1</v>
      </c>
      <c r="F857">
        <v>1</v>
      </c>
      <c r="G857">
        <v>1</v>
      </c>
      <c r="H857">
        <v>1</v>
      </c>
      <c r="I857" t="s">
        <v>30</v>
      </c>
      <c r="J857" t="s">
        <v>3</v>
      </c>
      <c r="K857" t="s">
        <v>628</v>
      </c>
      <c r="L857">
        <v>608254</v>
      </c>
      <c r="N857">
        <v>1013</v>
      </c>
      <c r="O857" t="s">
        <v>629</v>
      </c>
      <c r="P857" t="s">
        <v>629</v>
      </c>
      <c r="Q857">
        <v>1</v>
      </c>
      <c r="X857">
        <v>0.28999999999999998</v>
      </c>
      <c r="Y857">
        <v>0</v>
      </c>
      <c r="Z857">
        <v>0</v>
      </c>
      <c r="AA857">
        <v>0</v>
      </c>
      <c r="AB857">
        <v>0</v>
      </c>
      <c r="AC857">
        <v>0</v>
      </c>
      <c r="AD857">
        <v>1</v>
      </c>
      <c r="AE857">
        <v>2</v>
      </c>
      <c r="AF857" t="s">
        <v>286</v>
      </c>
      <c r="AG857">
        <v>0.40019999999999994</v>
      </c>
      <c r="AH857">
        <v>2</v>
      </c>
      <c r="AI857">
        <v>76149252</v>
      </c>
      <c r="AJ857">
        <v>843</v>
      </c>
      <c r="AK857">
        <v>0</v>
      </c>
      <c r="AL857">
        <v>0</v>
      </c>
      <c r="AM857">
        <v>0</v>
      </c>
      <c r="AN857">
        <v>0</v>
      </c>
      <c r="AO857">
        <v>0</v>
      </c>
      <c r="AP857">
        <v>0</v>
      </c>
      <c r="AQ857">
        <v>0</v>
      </c>
      <c r="AR857">
        <v>0</v>
      </c>
    </row>
    <row r="858" spans="1:44" x14ac:dyDescent="0.2">
      <c r="A858">
        <f>ROW(Source!A335)</f>
        <v>335</v>
      </c>
      <c r="B858">
        <v>76149260</v>
      </c>
      <c r="C858">
        <v>76149250</v>
      </c>
      <c r="D858">
        <v>48975479</v>
      </c>
      <c r="E858">
        <v>1</v>
      </c>
      <c r="F858">
        <v>1</v>
      </c>
      <c r="G858">
        <v>1</v>
      </c>
      <c r="H858">
        <v>2</v>
      </c>
      <c r="I858" t="s">
        <v>630</v>
      </c>
      <c r="J858" t="s">
        <v>631</v>
      </c>
      <c r="K858" t="s">
        <v>632</v>
      </c>
      <c r="L858">
        <v>1368</v>
      </c>
      <c r="N858">
        <v>1011</v>
      </c>
      <c r="O858" t="s">
        <v>633</v>
      </c>
      <c r="P858" t="s">
        <v>633</v>
      </c>
      <c r="Q858">
        <v>1</v>
      </c>
      <c r="X858">
        <v>0.08</v>
      </c>
      <c r="Y858">
        <v>0</v>
      </c>
      <c r="Z858">
        <v>90.4</v>
      </c>
      <c r="AA858">
        <v>11.6</v>
      </c>
      <c r="AB858">
        <v>0</v>
      </c>
      <c r="AC858">
        <v>0</v>
      </c>
      <c r="AD858">
        <v>1</v>
      </c>
      <c r="AE858">
        <v>0</v>
      </c>
      <c r="AF858" t="s">
        <v>286</v>
      </c>
      <c r="AG858">
        <v>0.1104</v>
      </c>
      <c r="AH858">
        <v>2</v>
      </c>
      <c r="AI858">
        <v>76149253</v>
      </c>
      <c r="AJ858">
        <v>844</v>
      </c>
      <c r="AK858">
        <v>0</v>
      </c>
      <c r="AL858">
        <v>0</v>
      </c>
      <c r="AM858">
        <v>0</v>
      </c>
      <c r="AN858">
        <v>0</v>
      </c>
      <c r="AO858">
        <v>0</v>
      </c>
      <c r="AP858">
        <v>0</v>
      </c>
      <c r="AQ858">
        <v>0</v>
      </c>
      <c r="AR858">
        <v>0</v>
      </c>
    </row>
    <row r="859" spans="1:44" x14ac:dyDescent="0.2">
      <c r="A859">
        <f>ROW(Source!A335)</f>
        <v>335</v>
      </c>
      <c r="B859">
        <v>76149261</v>
      </c>
      <c r="C859">
        <v>76149250</v>
      </c>
      <c r="D859">
        <v>48975561</v>
      </c>
      <c r="E859">
        <v>1</v>
      </c>
      <c r="F859">
        <v>1</v>
      </c>
      <c r="G859">
        <v>1</v>
      </c>
      <c r="H859">
        <v>2</v>
      </c>
      <c r="I859" t="s">
        <v>634</v>
      </c>
      <c r="J859" t="s">
        <v>635</v>
      </c>
      <c r="K859" t="s">
        <v>636</v>
      </c>
      <c r="L859">
        <v>1368</v>
      </c>
      <c r="N859">
        <v>1011</v>
      </c>
      <c r="O859" t="s">
        <v>633</v>
      </c>
      <c r="P859" t="s">
        <v>633</v>
      </c>
      <c r="Q859">
        <v>1</v>
      </c>
      <c r="X859">
        <v>0.21</v>
      </c>
      <c r="Y859">
        <v>0</v>
      </c>
      <c r="Z859">
        <v>90</v>
      </c>
      <c r="AA859">
        <v>10.06</v>
      </c>
      <c r="AB859">
        <v>0</v>
      </c>
      <c r="AC859">
        <v>0</v>
      </c>
      <c r="AD859">
        <v>1</v>
      </c>
      <c r="AE859">
        <v>0</v>
      </c>
      <c r="AF859" t="s">
        <v>286</v>
      </c>
      <c r="AG859">
        <v>0.2898</v>
      </c>
      <c r="AH859">
        <v>2</v>
      </c>
      <c r="AI859">
        <v>76149254</v>
      </c>
      <c r="AJ859">
        <v>845</v>
      </c>
      <c r="AK859">
        <v>0</v>
      </c>
      <c r="AL859">
        <v>0</v>
      </c>
      <c r="AM859">
        <v>0</v>
      </c>
      <c r="AN859">
        <v>0</v>
      </c>
      <c r="AO859">
        <v>0</v>
      </c>
      <c r="AP859">
        <v>0</v>
      </c>
      <c r="AQ859">
        <v>0</v>
      </c>
      <c r="AR859">
        <v>0</v>
      </c>
    </row>
    <row r="860" spans="1:44" x14ac:dyDescent="0.2">
      <c r="A860">
        <f>ROW(Source!A335)</f>
        <v>335</v>
      </c>
      <c r="B860">
        <v>76149262</v>
      </c>
      <c r="C860">
        <v>76149250</v>
      </c>
      <c r="D860">
        <v>48976906</v>
      </c>
      <c r="E860">
        <v>1</v>
      </c>
      <c r="F860">
        <v>1</v>
      </c>
      <c r="G860">
        <v>1</v>
      </c>
      <c r="H860">
        <v>2</v>
      </c>
      <c r="I860" t="s">
        <v>637</v>
      </c>
      <c r="J860" t="s">
        <v>638</v>
      </c>
      <c r="K860" t="s">
        <v>639</v>
      </c>
      <c r="L860">
        <v>1368</v>
      </c>
      <c r="N860">
        <v>1011</v>
      </c>
      <c r="O860" t="s">
        <v>633</v>
      </c>
      <c r="P860" t="s">
        <v>633</v>
      </c>
      <c r="Q860">
        <v>1</v>
      </c>
      <c r="X860">
        <v>0.42</v>
      </c>
      <c r="Y860">
        <v>0</v>
      </c>
      <c r="Z860">
        <v>0.55000000000000004</v>
      </c>
      <c r="AA860">
        <v>0</v>
      </c>
      <c r="AB860">
        <v>0</v>
      </c>
      <c r="AC860">
        <v>0</v>
      </c>
      <c r="AD860">
        <v>1</v>
      </c>
      <c r="AE860">
        <v>0</v>
      </c>
      <c r="AF860" t="s">
        <v>286</v>
      </c>
      <c r="AG860">
        <v>0.5796</v>
      </c>
      <c r="AH860">
        <v>2</v>
      </c>
      <c r="AI860">
        <v>76149255</v>
      </c>
      <c r="AJ860">
        <v>846</v>
      </c>
      <c r="AK860">
        <v>0</v>
      </c>
      <c r="AL860">
        <v>0</v>
      </c>
      <c r="AM860">
        <v>0</v>
      </c>
      <c r="AN860">
        <v>0</v>
      </c>
      <c r="AO860">
        <v>0</v>
      </c>
      <c r="AP860">
        <v>0</v>
      </c>
      <c r="AQ860">
        <v>0</v>
      </c>
      <c r="AR860">
        <v>0</v>
      </c>
    </row>
    <row r="861" spans="1:44" x14ac:dyDescent="0.2">
      <c r="A861">
        <f>ROW(Source!A335)</f>
        <v>335</v>
      </c>
      <c r="B861">
        <v>76149263</v>
      </c>
      <c r="C861">
        <v>76149250</v>
      </c>
      <c r="D861">
        <v>48945934</v>
      </c>
      <c r="E861">
        <v>1</v>
      </c>
      <c r="F861">
        <v>1</v>
      </c>
      <c r="G861">
        <v>1</v>
      </c>
      <c r="H861">
        <v>3</v>
      </c>
      <c r="I861" t="s">
        <v>640</v>
      </c>
      <c r="J861" t="s">
        <v>641</v>
      </c>
      <c r="K861" t="s">
        <v>642</v>
      </c>
      <c r="L861">
        <v>1339</v>
      </c>
      <c r="N861">
        <v>1007</v>
      </c>
      <c r="O861" t="s">
        <v>643</v>
      </c>
      <c r="P861" t="s">
        <v>643</v>
      </c>
      <c r="Q861">
        <v>1</v>
      </c>
      <c r="X861">
        <v>1.2</v>
      </c>
      <c r="Y861">
        <v>59.99</v>
      </c>
      <c r="Z861">
        <v>0</v>
      </c>
      <c r="AA861">
        <v>0</v>
      </c>
      <c r="AB861">
        <v>0</v>
      </c>
      <c r="AC861">
        <v>0</v>
      </c>
      <c r="AD861">
        <v>1</v>
      </c>
      <c r="AE861">
        <v>0</v>
      </c>
      <c r="AF861" t="s">
        <v>3</v>
      </c>
      <c r="AG861">
        <v>1.2</v>
      </c>
      <c r="AH861">
        <v>2</v>
      </c>
      <c r="AI861">
        <v>76149256</v>
      </c>
      <c r="AJ861">
        <v>847</v>
      </c>
      <c r="AK861">
        <v>0</v>
      </c>
      <c r="AL861">
        <v>0</v>
      </c>
      <c r="AM861">
        <v>0</v>
      </c>
      <c r="AN861">
        <v>0</v>
      </c>
      <c r="AO861">
        <v>0</v>
      </c>
      <c r="AP861">
        <v>0</v>
      </c>
      <c r="AQ861">
        <v>0</v>
      </c>
      <c r="AR861">
        <v>0</v>
      </c>
    </row>
    <row r="862" spans="1:44" x14ac:dyDescent="0.2">
      <c r="A862">
        <f>ROW(Source!A335)</f>
        <v>335</v>
      </c>
      <c r="B862">
        <v>76149264</v>
      </c>
      <c r="C862">
        <v>76149250</v>
      </c>
      <c r="D862">
        <v>48946351</v>
      </c>
      <c r="E862">
        <v>1</v>
      </c>
      <c r="F862">
        <v>1</v>
      </c>
      <c r="G862">
        <v>1</v>
      </c>
      <c r="H862">
        <v>3</v>
      </c>
      <c r="I862" t="s">
        <v>644</v>
      </c>
      <c r="J862" t="s">
        <v>645</v>
      </c>
      <c r="K862" t="s">
        <v>646</v>
      </c>
      <c r="L862">
        <v>1339</v>
      </c>
      <c r="N862">
        <v>1007</v>
      </c>
      <c r="O862" t="s">
        <v>643</v>
      </c>
      <c r="P862" t="s">
        <v>643</v>
      </c>
      <c r="Q862">
        <v>1</v>
      </c>
      <c r="X862">
        <v>0.15</v>
      </c>
      <c r="Y862">
        <v>2.44</v>
      </c>
      <c r="Z862">
        <v>0</v>
      </c>
      <c r="AA862">
        <v>0</v>
      </c>
      <c r="AB862">
        <v>0</v>
      </c>
      <c r="AC862">
        <v>0</v>
      </c>
      <c r="AD862">
        <v>1</v>
      </c>
      <c r="AE862">
        <v>0</v>
      </c>
      <c r="AF862" t="s">
        <v>3</v>
      </c>
      <c r="AG862">
        <v>0.15</v>
      </c>
      <c r="AH862">
        <v>2</v>
      </c>
      <c r="AI862">
        <v>76149257</v>
      </c>
      <c r="AJ862">
        <v>848</v>
      </c>
      <c r="AK862">
        <v>0</v>
      </c>
      <c r="AL862">
        <v>0</v>
      </c>
      <c r="AM862">
        <v>0</v>
      </c>
      <c r="AN862">
        <v>0</v>
      </c>
      <c r="AO862">
        <v>0</v>
      </c>
      <c r="AP862">
        <v>0</v>
      </c>
      <c r="AQ862">
        <v>0</v>
      </c>
      <c r="AR862">
        <v>0</v>
      </c>
    </row>
    <row r="863" spans="1:44" x14ac:dyDescent="0.2">
      <c r="A863">
        <f>ROW(Source!A336)</f>
        <v>336</v>
      </c>
      <c r="B863">
        <v>76149277</v>
      </c>
      <c r="C863">
        <v>76149265</v>
      </c>
      <c r="D863">
        <v>42326370</v>
      </c>
      <c r="E863">
        <v>1</v>
      </c>
      <c r="F863">
        <v>1</v>
      </c>
      <c r="G863">
        <v>1</v>
      </c>
      <c r="H863">
        <v>1</v>
      </c>
      <c r="I863" t="s">
        <v>662</v>
      </c>
      <c r="J863" t="s">
        <v>3</v>
      </c>
      <c r="K863" t="s">
        <v>663</v>
      </c>
      <c r="L863">
        <v>1369</v>
      </c>
      <c r="N863">
        <v>1013</v>
      </c>
      <c r="O863" t="s">
        <v>623</v>
      </c>
      <c r="P863" t="s">
        <v>623</v>
      </c>
      <c r="Q863">
        <v>1</v>
      </c>
      <c r="X863">
        <v>11.76</v>
      </c>
      <c r="Y863">
        <v>0</v>
      </c>
      <c r="Z863">
        <v>0</v>
      </c>
      <c r="AA863">
        <v>0</v>
      </c>
      <c r="AB863">
        <v>9.6199999999999992</v>
      </c>
      <c r="AC863">
        <v>0</v>
      </c>
      <c r="AD863">
        <v>1</v>
      </c>
      <c r="AE863">
        <v>1</v>
      </c>
      <c r="AF863" t="s">
        <v>24</v>
      </c>
      <c r="AG863">
        <v>13.523999999999999</v>
      </c>
      <c r="AH863">
        <v>2</v>
      </c>
      <c r="AI863">
        <v>76149266</v>
      </c>
      <c r="AJ863">
        <v>849</v>
      </c>
      <c r="AK863">
        <v>0</v>
      </c>
      <c r="AL863">
        <v>0</v>
      </c>
      <c r="AM863">
        <v>0</v>
      </c>
      <c r="AN863">
        <v>0</v>
      </c>
      <c r="AO863">
        <v>0</v>
      </c>
      <c r="AP863">
        <v>0</v>
      </c>
      <c r="AQ863">
        <v>0</v>
      </c>
      <c r="AR863">
        <v>0</v>
      </c>
    </row>
    <row r="864" spans="1:44" x14ac:dyDescent="0.2">
      <c r="A864">
        <f>ROW(Source!A336)</f>
        <v>336</v>
      </c>
      <c r="B864">
        <v>76149278</v>
      </c>
      <c r="C864">
        <v>76149265</v>
      </c>
      <c r="D864">
        <v>121548</v>
      </c>
      <c r="E864">
        <v>1</v>
      </c>
      <c r="F864">
        <v>1</v>
      </c>
      <c r="G864">
        <v>1</v>
      </c>
      <c r="H864">
        <v>1</v>
      </c>
      <c r="I864" t="s">
        <v>30</v>
      </c>
      <c r="J864" t="s">
        <v>3</v>
      </c>
      <c r="K864" t="s">
        <v>628</v>
      </c>
      <c r="L864">
        <v>608254</v>
      </c>
      <c r="N864">
        <v>1013</v>
      </c>
      <c r="O864" t="s">
        <v>629</v>
      </c>
      <c r="P864" t="s">
        <v>629</v>
      </c>
      <c r="Q864">
        <v>1</v>
      </c>
      <c r="X864">
        <v>3.91</v>
      </c>
      <c r="Y864">
        <v>0</v>
      </c>
      <c r="Z864">
        <v>0</v>
      </c>
      <c r="AA864">
        <v>0</v>
      </c>
      <c r="AB864">
        <v>0</v>
      </c>
      <c r="AC864">
        <v>0</v>
      </c>
      <c r="AD864">
        <v>1</v>
      </c>
      <c r="AE864">
        <v>2</v>
      </c>
      <c r="AF864" t="s">
        <v>24</v>
      </c>
      <c r="AG864">
        <v>4.4965000000000002</v>
      </c>
      <c r="AH864">
        <v>2</v>
      </c>
      <c r="AI864">
        <v>76149267</v>
      </c>
      <c r="AJ864">
        <v>850</v>
      </c>
      <c r="AK864">
        <v>0</v>
      </c>
      <c r="AL864">
        <v>0</v>
      </c>
      <c r="AM864">
        <v>0</v>
      </c>
      <c r="AN864">
        <v>0</v>
      </c>
      <c r="AO864">
        <v>0</v>
      </c>
      <c r="AP864">
        <v>0</v>
      </c>
      <c r="AQ864">
        <v>0</v>
      </c>
      <c r="AR864">
        <v>0</v>
      </c>
    </row>
    <row r="865" spans="1:44" x14ac:dyDescent="0.2">
      <c r="A865">
        <f>ROW(Source!A336)</f>
        <v>336</v>
      </c>
      <c r="B865">
        <v>76149279</v>
      </c>
      <c r="C865">
        <v>76149265</v>
      </c>
      <c r="D865">
        <v>48975304</v>
      </c>
      <c r="E865">
        <v>1</v>
      </c>
      <c r="F865">
        <v>1</v>
      </c>
      <c r="G865">
        <v>1</v>
      </c>
      <c r="H865">
        <v>2</v>
      </c>
      <c r="I865" t="s">
        <v>664</v>
      </c>
      <c r="J865" t="s">
        <v>665</v>
      </c>
      <c r="K865" t="s">
        <v>666</v>
      </c>
      <c r="L865">
        <v>1368</v>
      </c>
      <c r="N865">
        <v>1011</v>
      </c>
      <c r="O865" t="s">
        <v>633</v>
      </c>
      <c r="P865" t="s">
        <v>633</v>
      </c>
      <c r="Q865">
        <v>1</v>
      </c>
      <c r="X865">
        <v>0.2</v>
      </c>
      <c r="Y865">
        <v>0</v>
      </c>
      <c r="Z865">
        <v>134.65</v>
      </c>
      <c r="AA865">
        <v>13.5</v>
      </c>
      <c r="AB865">
        <v>0</v>
      </c>
      <c r="AC865">
        <v>0</v>
      </c>
      <c r="AD865">
        <v>1</v>
      </c>
      <c r="AE865">
        <v>0</v>
      </c>
      <c r="AF865" t="s">
        <v>24</v>
      </c>
      <c r="AG865">
        <v>0.22999999999999998</v>
      </c>
      <c r="AH865">
        <v>2</v>
      </c>
      <c r="AI865">
        <v>76149268</v>
      </c>
      <c r="AJ865">
        <v>851</v>
      </c>
      <c r="AK865">
        <v>0</v>
      </c>
      <c r="AL865">
        <v>0</v>
      </c>
      <c r="AM865">
        <v>0</v>
      </c>
      <c r="AN865">
        <v>0</v>
      </c>
      <c r="AO865">
        <v>0</v>
      </c>
      <c r="AP865">
        <v>0</v>
      </c>
      <c r="AQ865">
        <v>0</v>
      </c>
      <c r="AR865">
        <v>0</v>
      </c>
    </row>
    <row r="866" spans="1:44" x14ac:dyDescent="0.2">
      <c r="A866">
        <f>ROW(Source!A336)</f>
        <v>336</v>
      </c>
      <c r="B866">
        <v>76149280</v>
      </c>
      <c r="C866">
        <v>76149265</v>
      </c>
      <c r="D866">
        <v>48975402</v>
      </c>
      <c r="E866">
        <v>1</v>
      </c>
      <c r="F866">
        <v>1</v>
      </c>
      <c r="G866">
        <v>1</v>
      </c>
      <c r="H866">
        <v>2</v>
      </c>
      <c r="I866" t="s">
        <v>667</v>
      </c>
      <c r="J866" t="s">
        <v>668</v>
      </c>
      <c r="K866" t="s">
        <v>669</v>
      </c>
      <c r="L866">
        <v>1368</v>
      </c>
      <c r="N866">
        <v>1011</v>
      </c>
      <c r="O866" t="s">
        <v>633</v>
      </c>
      <c r="P866" t="s">
        <v>633</v>
      </c>
      <c r="Q866">
        <v>1</v>
      </c>
      <c r="X866">
        <v>2.78</v>
      </c>
      <c r="Y866">
        <v>0</v>
      </c>
      <c r="Z866">
        <v>0.9</v>
      </c>
      <c r="AA866">
        <v>0</v>
      </c>
      <c r="AB866">
        <v>0</v>
      </c>
      <c r="AC866">
        <v>0</v>
      </c>
      <c r="AD866">
        <v>1</v>
      </c>
      <c r="AE866">
        <v>0</v>
      </c>
      <c r="AF866" t="s">
        <v>24</v>
      </c>
      <c r="AG866">
        <v>3.1969999999999996</v>
      </c>
      <c r="AH866">
        <v>2</v>
      </c>
      <c r="AI866">
        <v>76149269</v>
      </c>
      <c r="AJ866">
        <v>852</v>
      </c>
      <c r="AK866">
        <v>0</v>
      </c>
      <c r="AL866">
        <v>0</v>
      </c>
      <c r="AM866">
        <v>0</v>
      </c>
      <c r="AN866">
        <v>0</v>
      </c>
      <c r="AO866">
        <v>0</v>
      </c>
      <c r="AP866">
        <v>0</v>
      </c>
      <c r="AQ866">
        <v>0</v>
      </c>
      <c r="AR866">
        <v>0</v>
      </c>
    </row>
    <row r="867" spans="1:44" x14ac:dyDescent="0.2">
      <c r="A867">
        <f>ROW(Source!A336)</f>
        <v>336</v>
      </c>
      <c r="B867">
        <v>76149281</v>
      </c>
      <c r="C867">
        <v>76149265</v>
      </c>
      <c r="D867">
        <v>48975416</v>
      </c>
      <c r="E867">
        <v>1</v>
      </c>
      <c r="F867">
        <v>1</v>
      </c>
      <c r="G867">
        <v>1</v>
      </c>
      <c r="H867">
        <v>2</v>
      </c>
      <c r="I867" t="s">
        <v>781</v>
      </c>
      <c r="J867" t="s">
        <v>782</v>
      </c>
      <c r="K867" t="s">
        <v>783</v>
      </c>
      <c r="L867">
        <v>1368</v>
      </c>
      <c r="N867">
        <v>1011</v>
      </c>
      <c r="O867" t="s">
        <v>633</v>
      </c>
      <c r="P867" t="s">
        <v>633</v>
      </c>
      <c r="Q867">
        <v>1</v>
      </c>
      <c r="X867">
        <v>2.78</v>
      </c>
      <c r="Y867">
        <v>0</v>
      </c>
      <c r="Z867">
        <v>3.28</v>
      </c>
      <c r="AA867">
        <v>0</v>
      </c>
      <c r="AB867">
        <v>0</v>
      </c>
      <c r="AC867">
        <v>0</v>
      </c>
      <c r="AD867">
        <v>1</v>
      </c>
      <c r="AE867">
        <v>0</v>
      </c>
      <c r="AF867" t="s">
        <v>24</v>
      </c>
      <c r="AG867">
        <v>3.1969999999999996</v>
      </c>
      <c r="AH867">
        <v>2</v>
      </c>
      <c r="AI867">
        <v>76149270</v>
      </c>
      <c r="AJ867">
        <v>853</v>
      </c>
      <c r="AK867">
        <v>0</v>
      </c>
      <c r="AL867">
        <v>0</v>
      </c>
      <c r="AM867">
        <v>0</v>
      </c>
      <c r="AN867">
        <v>0</v>
      </c>
      <c r="AO867">
        <v>0</v>
      </c>
      <c r="AP867">
        <v>0</v>
      </c>
      <c r="AQ867">
        <v>0</v>
      </c>
      <c r="AR867">
        <v>0</v>
      </c>
    </row>
    <row r="868" spans="1:44" x14ac:dyDescent="0.2">
      <c r="A868">
        <f>ROW(Source!A336)</f>
        <v>336</v>
      </c>
      <c r="B868">
        <v>76149282</v>
      </c>
      <c r="C868">
        <v>76149265</v>
      </c>
      <c r="D868">
        <v>48975457</v>
      </c>
      <c r="E868">
        <v>1</v>
      </c>
      <c r="F868">
        <v>1</v>
      </c>
      <c r="G868">
        <v>1</v>
      </c>
      <c r="H868">
        <v>2</v>
      </c>
      <c r="I868" t="s">
        <v>673</v>
      </c>
      <c r="J868" t="s">
        <v>674</v>
      </c>
      <c r="K868" t="s">
        <v>675</v>
      </c>
      <c r="L868">
        <v>1368</v>
      </c>
      <c r="N868">
        <v>1011</v>
      </c>
      <c r="O868" t="s">
        <v>633</v>
      </c>
      <c r="P868" t="s">
        <v>633</v>
      </c>
      <c r="Q868">
        <v>1</v>
      </c>
      <c r="X868">
        <v>3.71</v>
      </c>
      <c r="Y868">
        <v>0</v>
      </c>
      <c r="Z868">
        <v>142.69999999999999</v>
      </c>
      <c r="AA868">
        <v>13.5</v>
      </c>
      <c r="AB868">
        <v>0</v>
      </c>
      <c r="AC868">
        <v>0</v>
      </c>
      <c r="AD868">
        <v>1</v>
      </c>
      <c r="AE868">
        <v>0</v>
      </c>
      <c r="AF868" t="s">
        <v>24</v>
      </c>
      <c r="AG868">
        <v>4.2664999999999997</v>
      </c>
      <c r="AH868">
        <v>2</v>
      </c>
      <c r="AI868">
        <v>76149271</v>
      </c>
      <c r="AJ868">
        <v>854</v>
      </c>
      <c r="AK868">
        <v>0</v>
      </c>
      <c r="AL868">
        <v>0</v>
      </c>
      <c r="AM868">
        <v>0</v>
      </c>
      <c r="AN868">
        <v>0</v>
      </c>
      <c r="AO868">
        <v>0</v>
      </c>
      <c r="AP868">
        <v>0</v>
      </c>
      <c r="AQ868">
        <v>0</v>
      </c>
      <c r="AR868">
        <v>0</v>
      </c>
    </row>
    <row r="869" spans="1:44" x14ac:dyDescent="0.2">
      <c r="A869">
        <f>ROW(Source!A336)</f>
        <v>336</v>
      </c>
      <c r="B869">
        <v>76149283</v>
      </c>
      <c r="C869">
        <v>76149265</v>
      </c>
      <c r="D869">
        <v>48977174</v>
      </c>
      <c r="E869">
        <v>1</v>
      </c>
      <c r="F869">
        <v>1</v>
      </c>
      <c r="G869">
        <v>1</v>
      </c>
      <c r="H869">
        <v>2</v>
      </c>
      <c r="I869" t="s">
        <v>676</v>
      </c>
      <c r="J869" t="s">
        <v>677</v>
      </c>
      <c r="K869" t="s">
        <v>678</v>
      </c>
      <c r="L869">
        <v>1368</v>
      </c>
      <c r="N869">
        <v>1011</v>
      </c>
      <c r="O869" t="s">
        <v>633</v>
      </c>
      <c r="P869" t="s">
        <v>633</v>
      </c>
      <c r="Q869">
        <v>1</v>
      </c>
      <c r="X869">
        <v>0.2</v>
      </c>
      <c r="Y869">
        <v>0</v>
      </c>
      <c r="Z869">
        <v>87.17</v>
      </c>
      <c r="AA869">
        <v>11.6</v>
      </c>
      <c r="AB869">
        <v>0</v>
      </c>
      <c r="AC869">
        <v>0</v>
      </c>
      <c r="AD869">
        <v>1</v>
      </c>
      <c r="AE869">
        <v>0</v>
      </c>
      <c r="AF869" t="s">
        <v>24</v>
      </c>
      <c r="AG869">
        <v>0.22999999999999998</v>
      </c>
      <c r="AH869">
        <v>2</v>
      </c>
      <c r="AI869">
        <v>76149272</v>
      </c>
      <c r="AJ869">
        <v>855</v>
      </c>
      <c r="AK869">
        <v>0</v>
      </c>
      <c r="AL869">
        <v>0</v>
      </c>
      <c r="AM869">
        <v>0</v>
      </c>
      <c r="AN869">
        <v>0</v>
      </c>
      <c r="AO869">
        <v>0</v>
      </c>
      <c r="AP869">
        <v>0</v>
      </c>
      <c r="AQ869">
        <v>0</v>
      </c>
      <c r="AR869">
        <v>0</v>
      </c>
    </row>
    <row r="870" spans="1:44" x14ac:dyDescent="0.2">
      <c r="A870">
        <f>ROW(Source!A336)</f>
        <v>336</v>
      </c>
      <c r="B870">
        <v>76149284</v>
      </c>
      <c r="C870">
        <v>76149265</v>
      </c>
      <c r="D870">
        <v>48903634</v>
      </c>
      <c r="E870">
        <v>1</v>
      </c>
      <c r="F870">
        <v>1</v>
      </c>
      <c r="G870">
        <v>1</v>
      </c>
      <c r="H870">
        <v>3</v>
      </c>
      <c r="I870" t="s">
        <v>679</v>
      </c>
      <c r="J870" t="s">
        <v>680</v>
      </c>
      <c r="K870" t="s">
        <v>681</v>
      </c>
      <c r="L870">
        <v>1308</v>
      </c>
      <c r="N870">
        <v>1003</v>
      </c>
      <c r="O870" t="s">
        <v>345</v>
      </c>
      <c r="P870" t="s">
        <v>345</v>
      </c>
      <c r="Q870">
        <v>100</v>
      </c>
      <c r="X870">
        <v>2.4500000000000001E-2</v>
      </c>
      <c r="Y870">
        <v>120</v>
      </c>
      <c r="Z870">
        <v>0</v>
      </c>
      <c r="AA870">
        <v>0</v>
      </c>
      <c r="AB870">
        <v>0</v>
      </c>
      <c r="AC870">
        <v>0</v>
      </c>
      <c r="AD870">
        <v>1</v>
      </c>
      <c r="AE870">
        <v>0</v>
      </c>
      <c r="AF870" t="s">
        <v>3</v>
      </c>
      <c r="AG870">
        <v>2.4500000000000001E-2</v>
      </c>
      <c r="AH870">
        <v>2</v>
      </c>
      <c r="AI870">
        <v>76149273</v>
      </c>
      <c r="AJ870">
        <v>856</v>
      </c>
      <c r="AK870">
        <v>0</v>
      </c>
      <c r="AL870">
        <v>0</v>
      </c>
      <c r="AM870">
        <v>0</v>
      </c>
      <c r="AN870">
        <v>0</v>
      </c>
      <c r="AO870">
        <v>0</v>
      </c>
      <c r="AP870">
        <v>0</v>
      </c>
      <c r="AQ870">
        <v>0</v>
      </c>
      <c r="AR870">
        <v>0</v>
      </c>
    </row>
    <row r="871" spans="1:44" x14ac:dyDescent="0.2">
      <c r="A871">
        <f>ROW(Source!A336)</f>
        <v>336</v>
      </c>
      <c r="B871">
        <v>76149285</v>
      </c>
      <c r="C871">
        <v>76149265</v>
      </c>
      <c r="D871">
        <v>48915251</v>
      </c>
      <c r="E871">
        <v>1</v>
      </c>
      <c r="F871">
        <v>1</v>
      </c>
      <c r="G871">
        <v>1</v>
      </c>
      <c r="H871">
        <v>3</v>
      </c>
      <c r="I871" t="s">
        <v>682</v>
      </c>
      <c r="J871" t="s">
        <v>683</v>
      </c>
      <c r="K871" t="s">
        <v>684</v>
      </c>
      <c r="L871">
        <v>1348</v>
      </c>
      <c r="N871">
        <v>1009</v>
      </c>
      <c r="O871" t="s">
        <v>362</v>
      </c>
      <c r="P871" t="s">
        <v>362</v>
      </c>
      <c r="Q871">
        <v>1000</v>
      </c>
      <c r="X871">
        <v>2.8800000000000002E-3</v>
      </c>
      <c r="Y871">
        <v>7826.9</v>
      </c>
      <c r="Z871">
        <v>0</v>
      </c>
      <c r="AA871">
        <v>0</v>
      </c>
      <c r="AB871">
        <v>0</v>
      </c>
      <c r="AC871">
        <v>0</v>
      </c>
      <c r="AD871">
        <v>1</v>
      </c>
      <c r="AE871">
        <v>0</v>
      </c>
      <c r="AF871" t="s">
        <v>3</v>
      </c>
      <c r="AG871">
        <v>2.8800000000000002E-3</v>
      </c>
      <c r="AH871">
        <v>2</v>
      </c>
      <c r="AI871">
        <v>76149274</v>
      </c>
      <c r="AJ871">
        <v>857</v>
      </c>
      <c r="AK871">
        <v>0</v>
      </c>
      <c r="AL871">
        <v>0</v>
      </c>
      <c r="AM871">
        <v>0</v>
      </c>
      <c r="AN871">
        <v>0</v>
      </c>
      <c r="AO871">
        <v>0</v>
      </c>
      <c r="AP871">
        <v>0</v>
      </c>
      <c r="AQ871">
        <v>0</v>
      </c>
      <c r="AR871">
        <v>0</v>
      </c>
    </row>
    <row r="872" spans="1:44" x14ac:dyDescent="0.2">
      <c r="A872">
        <f>ROW(Source!A336)</f>
        <v>336</v>
      </c>
      <c r="B872">
        <v>76149286</v>
      </c>
      <c r="C872">
        <v>76149265</v>
      </c>
      <c r="D872">
        <v>48958748</v>
      </c>
      <c r="E872">
        <v>1</v>
      </c>
      <c r="F872">
        <v>1</v>
      </c>
      <c r="G872">
        <v>1</v>
      </c>
      <c r="H872">
        <v>3</v>
      </c>
      <c r="I872" t="s">
        <v>685</v>
      </c>
      <c r="J872" t="s">
        <v>686</v>
      </c>
      <c r="K872" t="s">
        <v>687</v>
      </c>
      <c r="L872">
        <v>1346</v>
      </c>
      <c r="N872">
        <v>1009</v>
      </c>
      <c r="O872" t="s">
        <v>414</v>
      </c>
      <c r="P872" t="s">
        <v>414</v>
      </c>
      <c r="Q872">
        <v>1</v>
      </c>
      <c r="X872">
        <v>0.5</v>
      </c>
      <c r="Y872">
        <v>68.05</v>
      </c>
      <c r="Z872">
        <v>0</v>
      </c>
      <c r="AA872">
        <v>0</v>
      </c>
      <c r="AB872">
        <v>0</v>
      </c>
      <c r="AC872">
        <v>0</v>
      </c>
      <c r="AD872">
        <v>1</v>
      </c>
      <c r="AE872">
        <v>0</v>
      </c>
      <c r="AF872" t="s">
        <v>3</v>
      </c>
      <c r="AG872">
        <v>0.5</v>
      </c>
      <c r="AH872">
        <v>2</v>
      </c>
      <c r="AI872">
        <v>76149275</v>
      </c>
      <c r="AJ872">
        <v>858</v>
      </c>
      <c r="AK872">
        <v>0</v>
      </c>
      <c r="AL872">
        <v>0</v>
      </c>
      <c r="AM872">
        <v>0</v>
      </c>
      <c r="AN872">
        <v>0</v>
      </c>
      <c r="AO872">
        <v>0</v>
      </c>
      <c r="AP872">
        <v>0</v>
      </c>
      <c r="AQ872">
        <v>0</v>
      </c>
      <c r="AR872">
        <v>0</v>
      </c>
    </row>
    <row r="873" spans="1:44" x14ac:dyDescent="0.2">
      <c r="A873">
        <f>ROW(Source!A336)</f>
        <v>336</v>
      </c>
      <c r="B873">
        <v>76149287</v>
      </c>
      <c r="C873">
        <v>76149265</v>
      </c>
      <c r="D873">
        <v>48974791</v>
      </c>
      <c r="E873">
        <v>1</v>
      </c>
      <c r="F873">
        <v>1</v>
      </c>
      <c r="G873">
        <v>1</v>
      </c>
      <c r="H873">
        <v>3</v>
      </c>
      <c r="I873" t="s">
        <v>658</v>
      </c>
      <c r="J873" t="s">
        <v>659</v>
      </c>
      <c r="K873" t="s">
        <v>660</v>
      </c>
      <c r="L873">
        <v>1374</v>
      </c>
      <c r="N873">
        <v>1013</v>
      </c>
      <c r="O873" t="s">
        <v>661</v>
      </c>
      <c r="P873" t="s">
        <v>661</v>
      </c>
      <c r="Q873">
        <v>1</v>
      </c>
      <c r="X873">
        <v>2.2599999999999998</v>
      </c>
      <c r="Y873">
        <v>1</v>
      </c>
      <c r="Z873">
        <v>0</v>
      </c>
      <c r="AA873">
        <v>0</v>
      </c>
      <c r="AB873">
        <v>0</v>
      </c>
      <c r="AC873">
        <v>0</v>
      </c>
      <c r="AD873">
        <v>1</v>
      </c>
      <c r="AE873">
        <v>0</v>
      </c>
      <c r="AF873" t="s">
        <v>3</v>
      </c>
      <c r="AG873">
        <v>2.2599999999999998</v>
      </c>
      <c r="AH873">
        <v>2</v>
      </c>
      <c r="AI873">
        <v>76149276</v>
      </c>
      <c r="AJ873">
        <v>859</v>
      </c>
      <c r="AK873">
        <v>0</v>
      </c>
      <c r="AL873">
        <v>0</v>
      </c>
      <c r="AM873">
        <v>0</v>
      </c>
      <c r="AN873">
        <v>0</v>
      </c>
      <c r="AO873">
        <v>0</v>
      </c>
      <c r="AP873">
        <v>0</v>
      </c>
      <c r="AQ873">
        <v>0</v>
      </c>
      <c r="AR873">
        <v>0</v>
      </c>
    </row>
    <row r="874" spans="1:44" x14ac:dyDescent="0.2">
      <c r="A874">
        <f>ROW(Source!A337)</f>
        <v>337</v>
      </c>
      <c r="B874">
        <v>76149277</v>
      </c>
      <c r="C874">
        <v>76149265</v>
      </c>
      <c r="D874">
        <v>42326370</v>
      </c>
      <c r="E874">
        <v>1</v>
      </c>
      <c r="F874">
        <v>1</v>
      </c>
      <c r="G874">
        <v>1</v>
      </c>
      <c r="H874">
        <v>1</v>
      </c>
      <c r="I874" t="s">
        <v>662</v>
      </c>
      <c r="J874" t="s">
        <v>3</v>
      </c>
      <c r="K874" t="s">
        <v>663</v>
      </c>
      <c r="L874">
        <v>1369</v>
      </c>
      <c r="N874">
        <v>1013</v>
      </c>
      <c r="O874" t="s">
        <v>623</v>
      </c>
      <c r="P874" t="s">
        <v>623</v>
      </c>
      <c r="Q874">
        <v>1</v>
      </c>
      <c r="X874">
        <v>11.76</v>
      </c>
      <c r="Y874">
        <v>0</v>
      </c>
      <c r="Z874">
        <v>0</v>
      </c>
      <c r="AA874">
        <v>0</v>
      </c>
      <c r="AB874">
        <v>9.6199999999999992</v>
      </c>
      <c r="AC874">
        <v>0</v>
      </c>
      <c r="AD874">
        <v>1</v>
      </c>
      <c r="AE874">
        <v>1</v>
      </c>
      <c r="AF874" t="s">
        <v>24</v>
      </c>
      <c r="AG874">
        <v>13.523999999999999</v>
      </c>
      <c r="AH874">
        <v>2</v>
      </c>
      <c r="AI874">
        <v>76149266</v>
      </c>
      <c r="AJ874">
        <v>860</v>
      </c>
      <c r="AK874">
        <v>0</v>
      </c>
      <c r="AL874">
        <v>0</v>
      </c>
      <c r="AM874">
        <v>0</v>
      </c>
      <c r="AN874">
        <v>0</v>
      </c>
      <c r="AO874">
        <v>0</v>
      </c>
      <c r="AP874">
        <v>0</v>
      </c>
      <c r="AQ874">
        <v>0</v>
      </c>
      <c r="AR874">
        <v>0</v>
      </c>
    </row>
    <row r="875" spans="1:44" x14ac:dyDescent="0.2">
      <c r="A875">
        <f>ROW(Source!A337)</f>
        <v>337</v>
      </c>
      <c r="B875">
        <v>76149278</v>
      </c>
      <c r="C875">
        <v>76149265</v>
      </c>
      <c r="D875">
        <v>121548</v>
      </c>
      <c r="E875">
        <v>1</v>
      </c>
      <c r="F875">
        <v>1</v>
      </c>
      <c r="G875">
        <v>1</v>
      </c>
      <c r="H875">
        <v>1</v>
      </c>
      <c r="I875" t="s">
        <v>30</v>
      </c>
      <c r="J875" t="s">
        <v>3</v>
      </c>
      <c r="K875" t="s">
        <v>628</v>
      </c>
      <c r="L875">
        <v>608254</v>
      </c>
      <c r="N875">
        <v>1013</v>
      </c>
      <c r="O875" t="s">
        <v>629</v>
      </c>
      <c r="P875" t="s">
        <v>629</v>
      </c>
      <c r="Q875">
        <v>1</v>
      </c>
      <c r="X875">
        <v>3.91</v>
      </c>
      <c r="Y875">
        <v>0</v>
      </c>
      <c r="Z875">
        <v>0</v>
      </c>
      <c r="AA875">
        <v>0</v>
      </c>
      <c r="AB875">
        <v>0</v>
      </c>
      <c r="AC875">
        <v>0</v>
      </c>
      <c r="AD875">
        <v>1</v>
      </c>
      <c r="AE875">
        <v>2</v>
      </c>
      <c r="AF875" t="s">
        <v>24</v>
      </c>
      <c r="AG875">
        <v>4.4965000000000002</v>
      </c>
      <c r="AH875">
        <v>2</v>
      </c>
      <c r="AI875">
        <v>76149267</v>
      </c>
      <c r="AJ875">
        <v>861</v>
      </c>
      <c r="AK875">
        <v>0</v>
      </c>
      <c r="AL875">
        <v>0</v>
      </c>
      <c r="AM875">
        <v>0</v>
      </c>
      <c r="AN875">
        <v>0</v>
      </c>
      <c r="AO875">
        <v>0</v>
      </c>
      <c r="AP875">
        <v>0</v>
      </c>
      <c r="AQ875">
        <v>0</v>
      </c>
      <c r="AR875">
        <v>0</v>
      </c>
    </row>
    <row r="876" spans="1:44" x14ac:dyDescent="0.2">
      <c r="A876">
        <f>ROW(Source!A337)</f>
        <v>337</v>
      </c>
      <c r="B876">
        <v>76149279</v>
      </c>
      <c r="C876">
        <v>76149265</v>
      </c>
      <c r="D876">
        <v>48975304</v>
      </c>
      <c r="E876">
        <v>1</v>
      </c>
      <c r="F876">
        <v>1</v>
      </c>
      <c r="G876">
        <v>1</v>
      </c>
      <c r="H876">
        <v>2</v>
      </c>
      <c r="I876" t="s">
        <v>664</v>
      </c>
      <c r="J876" t="s">
        <v>665</v>
      </c>
      <c r="K876" t="s">
        <v>666</v>
      </c>
      <c r="L876">
        <v>1368</v>
      </c>
      <c r="N876">
        <v>1011</v>
      </c>
      <c r="O876" t="s">
        <v>633</v>
      </c>
      <c r="P876" t="s">
        <v>633</v>
      </c>
      <c r="Q876">
        <v>1</v>
      </c>
      <c r="X876">
        <v>0.2</v>
      </c>
      <c r="Y876">
        <v>0</v>
      </c>
      <c r="Z876">
        <v>134.65</v>
      </c>
      <c r="AA876">
        <v>13.5</v>
      </c>
      <c r="AB876">
        <v>0</v>
      </c>
      <c r="AC876">
        <v>0</v>
      </c>
      <c r="AD876">
        <v>1</v>
      </c>
      <c r="AE876">
        <v>0</v>
      </c>
      <c r="AF876" t="s">
        <v>24</v>
      </c>
      <c r="AG876">
        <v>0.22999999999999998</v>
      </c>
      <c r="AH876">
        <v>2</v>
      </c>
      <c r="AI876">
        <v>76149268</v>
      </c>
      <c r="AJ876">
        <v>862</v>
      </c>
      <c r="AK876">
        <v>0</v>
      </c>
      <c r="AL876">
        <v>0</v>
      </c>
      <c r="AM876">
        <v>0</v>
      </c>
      <c r="AN876">
        <v>0</v>
      </c>
      <c r="AO876">
        <v>0</v>
      </c>
      <c r="AP876">
        <v>0</v>
      </c>
      <c r="AQ876">
        <v>0</v>
      </c>
      <c r="AR876">
        <v>0</v>
      </c>
    </row>
    <row r="877" spans="1:44" x14ac:dyDescent="0.2">
      <c r="A877">
        <f>ROW(Source!A337)</f>
        <v>337</v>
      </c>
      <c r="B877">
        <v>76149280</v>
      </c>
      <c r="C877">
        <v>76149265</v>
      </c>
      <c r="D877">
        <v>48975402</v>
      </c>
      <c r="E877">
        <v>1</v>
      </c>
      <c r="F877">
        <v>1</v>
      </c>
      <c r="G877">
        <v>1</v>
      </c>
      <c r="H877">
        <v>2</v>
      </c>
      <c r="I877" t="s">
        <v>667</v>
      </c>
      <c r="J877" t="s">
        <v>668</v>
      </c>
      <c r="K877" t="s">
        <v>669</v>
      </c>
      <c r="L877">
        <v>1368</v>
      </c>
      <c r="N877">
        <v>1011</v>
      </c>
      <c r="O877" t="s">
        <v>633</v>
      </c>
      <c r="P877" t="s">
        <v>633</v>
      </c>
      <c r="Q877">
        <v>1</v>
      </c>
      <c r="X877">
        <v>2.78</v>
      </c>
      <c r="Y877">
        <v>0</v>
      </c>
      <c r="Z877">
        <v>0.9</v>
      </c>
      <c r="AA877">
        <v>0</v>
      </c>
      <c r="AB877">
        <v>0</v>
      </c>
      <c r="AC877">
        <v>0</v>
      </c>
      <c r="AD877">
        <v>1</v>
      </c>
      <c r="AE877">
        <v>0</v>
      </c>
      <c r="AF877" t="s">
        <v>24</v>
      </c>
      <c r="AG877">
        <v>3.1969999999999996</v>
      </c>
      <c r="AH877">
        <v>2</v>
      </c>
      <c r="AI877">
        <v>76149269</v>
      </c>
      <c r="AJ877">
        <v>863</v>
      </c>
      <c r="AK877">
        <v>0</v>
      </c>
      <c r="AL877">
        <v>0</v>
      </c>
      <c r="AM877">
        <v>0</v>
      </c>
      <c r="AN877">
        <v>0</v>
      </c>
      <c r="AO877">
        <v>0</v>
      </c>
      <c r="AP877">
        <v>0</v>
      </c>
      <c r="AQ877">
        <v>0</v>
      </c>
      <c r="AR877">
        <v>0</v>
      </c>
    </row>
    <row r="878" spans="1:44" x14ac:dyDescent="0.2">
      <c r="A878">
        <f>ROW(Source!A337)</f>
        <v>337</v>
      </c>
      <c r="B878">
        <v>76149281</v>
      </c>
      <c r="C878">
        <v>76149265</v>
      </c>
      <c r="D878">
        <v>48975416</v>
      </c>
      <c r="E878">
        <v>1</v>
      </c>
      <c r="F878">
        <v>1</v>
      </c>
      <c r="G878">
        <v>1</v>
      </c>
      <c r="H878">
        <v>2</v>
      </c>
      <c r="I878" t="s">
        <v>781</v>
      </c>
      <c r="J878" t="s">
        <v>782</v>
      </c>
      <c r="K878" t="s">
        <v>783</v>
      </c>
      <c r="L878">
        <v>1368</v>
      </c>
      <c r="N878">
        <v>1011</v>
      </c>
      <c r="O878" t="s">
        <v>633</v>
      </c>
      <c r="P878" t="s">
        <v>633</v>
      </c>
      <c r="Q878">
        <v>1</v>
      </c>
      <c r="X878">
        <v>2.78</v>
      </c>
      <c r="Y878">
        <v>0</v>
      </c>
      <c r="Z878">
        <v>3.28</v>
      </c>
      <c r="AA878">
        <v>0</v>
      </c>
      <c r="AB878">
        <v>0</v>
      </c>
      <c r="AC878">
        <v>0</v>
      </c>
      <c r="AD878">
        <v>1</v>
      </c>
      <c r="AE878">
        <v>0</v>
      </c>
      <c r="AF878" t="s">
        <v>24</v>
      </c>
      <c r="AG878">
        <v>3.1969999999999996</v>
      </c>
      <c r="AH878">
        <v>2</v>
      </c>
      <c r="AI878">
        <v>76149270</v>
      </c>
      <c r="AJ878">
        <v>864</v>
      </c>
      <c r="AK878">
        <v>0</v>
      </c>
      <c r="AL878">
        <v>0</v>
      </c>
      <c r="AM878">
        <v>0</v>
      </c>
      <c r="AN878">
        <v>0</v>
      </c>
      <c r="AO878">
        <v>0</v>
      </c>
      <c r="AP878">
        <v>0</v>
      </c>
      <c r="AQ878">
        <v>0</v>
      </c>
      <c r="AR878">
        <v>0</v>
      </c>
    </row>
    <row r="879" spans="1:44" x14ac:dyDescent="0.2">
      <c r="A879">
        <f>ROW(Source!A337)</f>
        <v>337</v>
      </c>
      <c r="B879">
        <v>76149282</v>
      </c>
      <c r="C879">
        <v>76149265</v>
      </c>
      <c r="D879">
        <v>48975457</v>
      </c>
      <c r="E879">
        <v>1</v>
      </c>
      <c r="F879">
        <v>1</v>
      </c>
      <c r="G879">
        <v>1</v>
      </c>
      <c r="H879">
        <v>2</v>
      </c>
      <c r="I879" t="s">
        <v>673</v>
      </c>
      <c r="J879" t="s">
        <v>674</v>
      </c>
      <c r="K879" t="s">
        <v>675</v>
      </c>
      <c r="L879">
        <v>1368</v>
      </c>
      <c r="N879">
        <v>1011</v>
      </c>
      <c r="O879" t="s">
        <v>633</v>
      </c>
      <c r="P879" t="s">
        <v>633</v>
      </c>
      <c r="Q879">
        <v>1</v>
      </c>
      <c r="X879">
        <v>3.71</v>
      </c>
      <c r="Y879">
        <v>0</v>
      </c>
      <c r="Z879">
        <v>142.69999999999999</v>
      </c>
      <c r="AA879">
        <v>13.5</v>
      </c>
      <c r="AB879">
        <v>0</v>
      </c>
      <c r="AC879">
        <v>0</v>
      </c>
      <c r="AD879">
        <v>1</v>
      </c>
      <c r="AE879">
        <v>0</v>
      </c>
      <c r="AF879" t="s">
        <v>24</v>
      </c>
      <c r="AG879">
        <v>4.2664999999999997</v>
      </c>
      <c r="AH879">
        <v>2</v>
      </c>
      <c r="AI879">
        <v>76149271</v>
      </c>
      <c r="AJ879">
        <v>865</v>
      </c>
      <c r="AK879">
        <v>0</v>
      </c>
      <c r="AL879">
        <v>0</v>
      </c>
      <c r="AM879">
        <v>0</v>
      </c>
      <c r="AN879">
        <v>0</v>
      </c>
      <c r="AO879">
        <v>0</v>
      </c>
      <c r="AP879">
        <v>0</v>
      </c>
      <c r="AQ879">
        <v>0</v>
      </c>
      <c r="AR879">
        <v>0</v>
      </c>
    </row>
    <row r="880" spans="1:44" x14ac:dyDescent="0.2">
      <c r="A880">
        <f>ROW(Source!A337)</f>
        <v>337</v>
      </c>
      <c r="B880">
        <v>76149283</v>
      </c>
      <c r="C880">
        <v>76149265</v>
      </c>
      <c r="D880">
        <v>48977174</v>
      </c>
      <c r="E880">
        <v>1</v>
      </c>
      <c r="F880">
        <v>1</v>
      </c>
      <c r="G880">
        <v>1</v>
      </c>
      <c r="H880">
        <v>2</v>
      </c>
      <c r="I880" t="s">
        <v>676</v>
      </c>
      <c r="J880" t="s">
        <v>677</v>
      </c>
      <c r="K880" t="s">
        <v>678</v>
      </c>
      <c r="L880">
        <v>1368</v>
      </c>
      <c r="N880">
        <v>1011</v>
      </c>
      <c r="O880" t="s">
        <v>633</v>
      </c>
      <c r="P880" t="s">
        <v>633</v>
      </c>
      <c r="Q880">
        <v>1</v>
      </c>
      <c r="X880">
        <v>0.2</v>
      </c>
      <c r="Y880">
        <v>0</v>
      </c>
      <c r="Z880">
        <v>87.17</v>
      </c>
      <c r="AA880">
        <v>11.6</v>
      </c>
      <c r="AB880">
        <v>0</v>
      </c>
      <c r="AC880">
        <v>0</v>
      </c>
      <c r="AD880">
        <v>1</v>
      </c>
      <c r="AE880">
        <v>0</v>
      </c>
      <c r="AF880" t="s">
        <v>24</v>
      </c>
      <c r="AG880">
        <v>0.22999999999999998</v>
      </c>
      <c r="AH880">
        <v>2</v>
      </c>
      <c r="AI880">
        <v>76149272</v>
      </c>
      <c r="AJ880">
        <v>866</v>
      </c>
      <c r="AK880">
        <v>0</v>
      </c>
      <c r="AL880">
        <v>0</v>
      </c>
      <c r="AM880">
        <v>0</v>
      </c>
      <c r="AN880">
        <v>0</v>
      </c>
      <c r="AO880">
        <v>0</v>
      </c>
      <c r="AP880">
        <v>0</v>
      </c>
      <c r="AQ880">
        <v>0</v>
      </c>
      <c r="AR880">
        <v>0</v>
      </c>
    </row>
    <row r="881" spans="1:44" x14ac:dyDescent="0.2">
      <c r="A881">
        <f>ROW(Source!A337)</f>
        <v>337</v>
      </c>
      <c r="B881">
        <v>76149284</v>
      </c>
      <c r="C881">
        <v>76149265</v>
      </c>
      <c r="D881">
        <v>48903634</v>
      </c>
      <c r="E881">
        <v>1</v>
      </c>
      <c r="F881">
        <v>1</v>
      </c>
      <c r="G881">
        <v>1</v>
      </c>
      <c r="H881">
        <v>3</v>
      </c>
      <c r="I881" t="s">
        <v>679</v>
      </c>
      <c r="J881" t="s">
        <v>680</v>
      </c>
      <c r="K881" t="s">
        <v>681</v>
      </c>
      <c r="L881">
        <v>1308</v>
      </c>
      <c r="N881">
        <v>1003</v>
      </c>
      <c r="O881" t="s">
        <v>345</v>
      </c>
      <c r="P881" t="s">
        <v>345</v>
      </c>
      <c r="Q881">
        <v>100</v>
      </c>
      <c r="X881">
        <v>2.4500000000000001E-2</v>
      </c>
      <c r="Y881">
        <v>120</v>
      </c>
      <c r="Z881">
        <v>0</v>
      </c>
      <c r="AA881">
        <v>0</v>
      </c>
      <c r="AB881">
        <v>0</v>
      </c>
      <c r="AC881">
        <v>0</v>
      </c>
      <c r="AD881">
        <v>1</v>
      </c>
      <c r="AE881">
        <v>0</v>
      </c>
      <c r="AF881" t="s">
        <v>3</v>
      </c>
      <c r="AG881">
        <v>2.4500000000000001E-2</v>
      </c>
      <c r="AH881">
        <v>2</v>
      </c>
      <c r="AI881">
        <v>76149273</v>
      </c>
      <c r="AJ881">
        <v>867</v>
      </c>
      <c r="AK881">
        <v>0</v>
      </c>
      <c r="AL881">
        <v>0</v>
      </c>
      <c r="AM881">
        <v>0</v>
      </c>
      <c r="AN881">
        <v>0</v>
      </c>
      <c r="AO881">
        <v>0</v>
      </c>
      <c r="AP881">
        <v>0</v>
      </c>
      <c r="AQ881">
        <v>0</v>
      </c>
      <c r="AR881">
        <v>0</v>
      </c>
    </row>
    <row r="882" spans="1:44" x14ac:dyDescent="0.2">
      <c r="A882">
        <f>ROW(Source!A337)</f>
        <v>337</v>
      </c>
      <c r="B882">
        <v>76149285</v>
      </c>
      <c r="C882">
        <v>76149265</v>
      </c>
      <c r="D882">
        <v>48915251</v>
      </c>
      <c r="E882">
        <v>1</v>
      </c>
      <c r="F882">
        <v>1</v>
      </c>
      <c r="G882">
        <v>1</v>
      </c>
      <c r="H882">
        <v>3</v>
      </c>
      <c r="I882" t="s">
        <v>682</v>
      </c>
      <c r="J882" t="s">
        <v>683</v>
      </c>
      <c r="K882" t="s">
        <v>684</v>
      </c>
      <c r="L882">
        <v>1348</v>
      </c>
      <c r="N882">
        <v>1009</v>
      </c>
      <c r="O882" t="s">
        <v>362</v>
      </c>
      <c r="P882" t="s">
        <v>362</v>
      </c>
      <c r="Q882">
        <v>1000</v>
      </c>
      <c r="X882">
        <v>2.8800000000000002E-3</v>
      </c>
      <c r="Y882">
        <v>7826.9</v>
      </c>
      <c r="Z882">
        <v>0</v>
      </c>
      <c r="AA882">
        <v>0</v>
      </c>
      <c r="AB882">
        <v>0</v>
      </c>
      <c r="AC882">
        <v>0</v>
      </c>
      <c r="AD882">
        <v>1</v>
      </c>
      <c r="AE882">
        <v>0</v>
      </c>
      <c r="AF882" t="s">
        <v>3</v>
      </c>
      <c r="AG882">
        <v>2.8800000000000002E-3</v>
      </c>
      <c r="AH882">
        <v>2</v>
      </c>
      <c r="AI882">
        <v>76149274</v>
      </c>
      <c r="AJ882">
        <v>868</v>
      </c>
      <c r="AK882">
        <v>0</v>
      </c>
      <c r="AL882">
        <v>0</v>
      </c>
      <c r="AM882">
        <v>0</v>
      </c>
      <c r="AN882">
        <v>0</v>
      </c>
      <c r="AO882">
        <v>0</v>
      </c>
      <c r="AP882">
        <v>0</v>
      </c>
      <c r="AQ882">
        <v>0</v>
      </c>
      <c r="AR882">
        <v>0</v>
      </c>
    </row>
    <row r="883" spans="1:44" x14ac:dyDescent="0.2">
      <c r="A883">
        <f>ROW(Source!A337)</f>
        <v>337</v>
      </c>
      <c r="B883">
        <v>76149286</v>
      </c>
      <c r="C883">
        <v>76149265</v>
      </c>
      <c r="D883">
        <v>48958748</v>
      </c>
      <c r="E883">
        <v>1</v>
      </c>
      <c r="F883">
        <v>1</v>
      </c>
      <c r="G883">
        <v>1</v>
      </c>
      <c r="H883">
        <v>3</v>
      </c>
      <c r="I883" t="s">
        <v>685</v>
      </c>
      <c r="J883" t="s">
        <v>686</v>
      </c>
      <c r="K883" t="s">
        <v>687</v>
      </c>
      <c r="L883">
        <v>1346</v>
      </c>
      <c r="N883">
        <v>1009</v>
      </c>
      <c r="O883" t="s">
        <v>414</v>
      </c>
      <c r="P883" t="s">
        <v>414</v>
      </c>
      <c r="Q883">
        <v>1</v>
      </c>
      <c r="X883">
        <v>0.5</v>
      </c>
      <c r="Y883">
        <v>68.05</v>
      </c>
      <c r="Z883">
        <v>0</v>
      </c>
      <c r="AA883">
        <v>0</v>
      </c>
      <c r="AB883">
        <v>0</v>
      </c>
      <c r="AC883">
        <v>0</v>
      </c>
      <c r="AD883">
        <v>1</v>
      </c>
      <c r="AE883">
        <v>0</v>
      </c>
      <c r="AF883" t="s">
        <v>3</v>
      </c>
      <c r="AG883">
        <v>0.5</v>
      </c>
      <c r="AH883">
        <v>2</v>
      </c>
      <c r="AI883">
        <v>76149275</v>
      </c>
      <c r="AJ883">
        <v>869</v>
      </c>
      <c r="AK883">
        <v>0</v>
      </c>
      <c r="AL883">
        <v>0</v>
      </c>
      <c r="AM883">
        <v>0</v>
      </c>
      <c r="AN883">
        <v>0</v>
      </c>
      <c r="AO883">
        <v>0</v>
      </c>
      <c r="AP883">
        <v>0</v>
      </c>
      <c r="AQ883">
        <v>0</v>
      </c>
      <c r="AR883">
        <v>0</v>
      </c>
    </row>
    <row r="884" spans="1:44" x14ac:dyDescent="0.2">
      <c r="A884">
        <f>ROW(Source!A337)</f>
        <v>337</v>
      </c>
      <c r="B884">
        <v>76149287</v>
      </c>
      <c r="C884">
        <v>76149265</v>
      </c>
      <c r="D884">
        <v>48974791</v>
      </c>
      <c r="E884">
        <v>1</v>
      </c>
      <c r="F884">
        <v>1</v>
      </c>
      <c r="G884">
        <v>1</v>
      </c>
      <c r="H884">
        <v>3</v>
      </c>
      <c r="I884" t="s">
        <v>658</v>
      </c>
      <c r="J884" t="s">
        <v>659</v>
      </c>
      <c r="K884" t="s">
        <v>660</v>
      </c>
      <c r="L884">
        <v>1374</v>
      </c>
      <c r="N884">
        <v>1013</v>
      </c>
      <c r="O884" t="s">
        <v>661</v>
      </c>
      <c r="P884" t="s">
        <v>661</v>
      </c>
      <c r="Q884">
        <v>1</v>
      </c>
      <c r="X884">
        <v>2.2599999999999998</v>
      </c>
      <c r="Y884">
        <v>1</v>
      </c>
      <c r="Z884">
        <v>0</v>
      </c>
      <c r="AA884">
        <v>0</v>
      </c>
      <c r="AB884">
        <v>0</v>
      </c>
      <c r="AC884">
        <v>0</v>
      </c>
      <c r="AD884">
        <v>1</v>
      </c>
      <c r="AE884">
        <v>0</v>
      </c>
      <c r="AF884" t="s">
        <v>3</v>
      </c>
      <c r="AG884">
        <v>2.2599999999999998</v>
      </c>
      <c r="AH884">
        <v>2</v>
      </c>
      <c r="AI884">
        <v>76149276</v>
      </c>
      <c r="AJ884">
        <v>870</v>
      </c>
      <c r="AK884">
        <v>0</v>
      </c>
      <c r="AL884">
        <v>0</v>
      </c>
      <c r="AM884">
        <v>0</v>
      </c>
      <c r="AN884">
        <v>0</v>
      </c>
      <c r="AO884">
        <v>0</v>
      </c>
      <c r="AP884">
        <v>0</v>
      </c>
      <c r="AQ884">
        <v>0</v>
      </c>
      <c r="AR884">
        <v>0</v>
      </c>
    </row>
    <row r="885" spans="1:44" x14ac:dyDescent="0.2">
      <c r="A885">
        <f>ROW(Source!A340)</f>
        <v>340</v>
      </c>
      <c r="B885">
        <v>76149299</v>
      </c>
      <c r="C885">
        <v>76149289</v>
      </c>
      <c r="D885">
        <v>42326316</v>
      </c>
      <c r="E885">
        <v>1</v>
      </c>
      <c r="F885">
        <v>1</v>
      </c>
      <c r="G885">
        <v>1</v>
      </c>
      <c r="H885">
        <v>1</v>
      </c>
      <c r="I885" t="s">
        <v>846</v>
      </c>
      <c r="J885" t="s">
        <v>3</v>
      </c>
      <c r="K885" t="s">
        <v>847</v>
      </c>
      <c r="L885">
        <v>1369</v>
      </c>
      <c r="N885">
        <v>1013</v>
      </c>
      <c r="O885" t="s">
        <v>623</v>
      </c>
      <c r="P885" t="s">
        <v>623</v>
      </c>
      <c r="Q885">
        <v>1</v>
      </c>
      <c r="X885">
        <v>21.3</v>
      </c>
      <c r="Y885">
        <v>0</v>
      </c>
      <c r="Z885">
        <v>0</v>
      </c>
      <c r="AA885">
        <v>0</v>
      </c>
      <c r="AB885">
        <v>9.4</v>
      </c>
      <c r="AC885">
        <v>0</v>
      </c>
      <c r="AD885">
        <v>1</v>
      </c>
      <c r="AE885">
        <v>1</v>
      </c>
      <c r="AF885" t="s">
        <v>24</v>
      </c>
      <c r="AG885">
        <v>24.494999999999997</v>
      </c>
      <c r="AH885">
        <v>2</v>
      </c>
      <c r="AI885">
        <v>76149290</v>
      </c>
      <c r="AJ885">
        <v>871</v>
      </c>
      <c r="AK885">
        <v>0</v>
      </c>
      <c r="AL885">
        <v>0</v>
      </c>
      <c r="AM885">
        <v>0</v>
      </c>
      <c r="AN885">
        <v>0</v>
      </c>
      <c r="AO885">
        <v>0</v>
      </c>
      <c r="AP885">
        <v>0</v>
      </c>
      <c r="AQ885">
        <v>0</v>
      </c>
      <c r="AR885">
        <v>0</v>
      </c>
    </row>
    <row r="886" spans="1:44" x14ac:dyDescent="0.2">
      <c r="A886">
        <f>ROW(Source!A340)</f>
        <v>340</v>
      </c>
      <c r="B886">
        <v>76149300</v>
      </c>
      <c r="C886">
        <v>76149289</v>
      </c>
      <c r="D886">
        <v>121548</v>
      </c>
      <c r="E886">
        <v>1</v>
      </c>
      <c r="F886">
        <v>1</v>
      </c>
      <c r="G886">
        <v>1</v>
      </c>
      <c r="H886">
        <v>1</v>
      </c>
      <c r="I886" t="s">
        <v>30</v>
      </c>
      <c r="J886" t="s">
        <v>3</v>
      </c>
      <c r="K886" t="s">
        <v>628</v>
      </c>
      <c r="L886">
        <v>608254</v>
      </c>
      <c r="N886">
        <v>1013</v>
      </c>
      <c r="O886" t="s">
        <v>629</v>
      </c>
      <c r="P886" t="s">
        <v>629</v>
      </c>
      <c r="Q886">
        <v>1</v>
      </c>
      <c r="X886">
        <v>0.19</v>
      </c>
      <c r="Y886">
        <v>0</v>
      </c>
      <c r="Z886">
        <v>0</v>
      </c>
      <c r="AA886">
        <v>0</v>
      </c>
      <c r="AB886">
        <v>0</v>
      </c>
      <c r="AC886">
        <v>0</v>
      </c>
      <c r="AD886">
        <v>1</v>
      </c>
      <c r="AE886">
        <v>2</v>
      </c>
      <c r="AF886" t="s">
        <v>24</v>
      </c>
      <c r="AG886">
        <v>0.21849999999999997</v>
      </c>
      <c r="AH886">
        <v>2</v>
      </c>
      <c r="AI886">
        <v>76149291</v>
      </c>
      <c r="AJ886">
        <v>872</v>
      </c>
      <c r="AK886">
        <v>0</v>
      </c>
      <c r="AL886">
        <v>0</v>
      </c>
      <c r="AM886">
        <v>0</v>
      </c>
      <c r="AN886">
        <v>0</v>
      </c>
      <c r="AO886">
        <v>0</v>
      </c>
      <c r="AP886">
        <v>0</v>
      </c>
      <c r="AQ886">
        <v>0</v>
      </c>
      <c r="AR886">
        <v>0</v>
      </c>
    </row>
    <row r="887" spans="1:44" x14ac:dyDescent="0.2">
      <c r="A887">
        <f>ROW(Source!A340)</f>
        <v>340</v>
      </c>
      <c r="B887">
        <v>76149301</v>
      </c>
      <c r="C887">
        <v>76149289</v>
      </c>
      <c r="D887">
        <v>48975304</v>
      </c>
      <c r="E887">
        <v>1</v>
      </c>
      <c r="F887">
        <v>1</v>
      </c>
      <c r="G887">
        <v>1</v>
      </c>
      <c r="H887">
        <v>2</v>
      </c>
      <c r="I887" t="s">
        <v>664</v>
      </c>
      <c r="J887" t="s">
        <v>665</v>
      </c>
      <c r="K887" t="s">
        <v>666</v>
      </c>
      <c r="L887">
        <v>1368</v>
      </c>
      <c r="N887">
        <v>1011</v>
      </c>
      <c r="O887" t="s">
        <v>633</v>
      </c>
      <c r="P887" t="s">
        <v>633</v>
      </c>
      <c r="Q887">
        <v>1</v>
      </c>
      <c r="X887">
        <v>0.19</v>
      </c>
      <c r="Y887">
        <v>0</v>
      </c>
      <c r="Z887">
        <v>134.65</v>
      </c>
      <c r="AA887">
        <v>13.5</v>
      </c>
      <c r="AB887">
        <v>0</v>
      </c>
      <c r="AC887">
        <v>0</v>
      </c>
      <c r="AD887">
        <v>1</v>
      </c>
      <c r="AE887">
        <v>0</v>
      </c>
      <c r="AF887" t="s">
        <v>24</v>
      </c>
      <c r="AG887">
        <v>0.21849999999999997</v>
      </c>
      <c r="AH887">
        <v>2</v>
      </c>
      <c r="AI887">
        <v>76149292</v>
      </c>
      <c r="AJ887">
        <v>873</v>
      </c>
      <c r="AK887">
        <v>0</v>
      </c>
      <c r="AL887">
        <v>0</v>
      </c>
      <c r="AM887">
        <v>0</v>
      </c>
      <c r="AN887">
        <v>0</v>
      </c>
      <c r="AO887">
        <v>0</v>
      </c>
      <c r="AP887">
        <v>0</v>
      </c>
      <c r="AQ887">
        <v>0</v>
      </c>
      <c r="AR887">
        <v>0</v>
      </c>
    </row>
    <row r="888" spans="1:44" x14ac:dyDescent="0.2">
      <c r="A888">
        <f>ROW(Source!A340)</f>
        <v>340</v>
      </c>
      <c r="B888">
        <v>76149302</v>
      </c>
      <c r="C888">
        <v>76149289</v>
      </c>
      <c r="D888">
        <v>48975523</v>
      </c>
      <c r="E888">
        <v>1</v>
      </c>
      <c r="F888">
        <v>1</v>
      </c>
      <c r="G888">
        <v>1</v>
      </c>
      <c r="H888">
        <v>2</v>
      </c>
      <c r="I888" t="s">
        <v>854</v>
      </c>
      <c r="J888" t="s">
        <v>855</v>
      </c>
      <c r="K888" t="s">
        <v>856</v>
      </c>
      <c r="L888">
        <v>1368</v>
      </c>
      <c r="N888">
        <v>1011</v>
      </c>
      <c r="O888" t="s">
        <v>633</v>
      </c>
      <c r="P888" t="s">
        <v>633</v>
      </c>
      <c r="Q888">
        <v>1</v>
      </c>
      <c r="X888">
        <v>3.36</v>
      </c>
      <c r="Y888">
        <v>0</v>
      </c>
      <c r="Z888">
        <v>8.1</v>
      </c>
      <c r="AA888">
        <v>0</v>
      </c>
      <c r="AB888">
        <v>0</v>
      </c>
      <c r="AC888">
        <v>0</v>
      </c>
      <c r="AD888">
        <v>1</v>
      </c>
      <c r="AE888">
        <v>0</v>
      </c>
      <c r="AF888" t="s">
        <v>24</v>
      </c>
      <c r="AG888">
        <v>3.8639999999999994</v>
      </c>
      <c r="AH888">
        <v>2</v>
      </c>
      <c r="AI888">
        <v>76149293</v>
      </c>
      <c r="AJ888">
        <v>874</v>
      </c>
      <c r="AK888">
        <v>0</v>
      </c>
      <c r="AL888">
        <v>0</v>
      </c>
      <c r="AM888">
        <v>0</v>
      </c>
      <c r="AN888">
        <v>0</v>
      </c>
      <c r="AO888">
        <v>0</v>
      </c>
      <c r="AP888">
        <v>0</v>
      </c>
      <c r="AQ888">
        <v>0</v>
      </c>
      <c r="AR888">
        <v>0</v>
      </c>
    </row>
    <row r="889" spans="1:44" x14ac:dyDescent="0.2">
      <c r="A889">
        <f>ROW(Source!A340)</f>
        <v>340</v>
      </c>
      <c r="B889">
        <v>76149303</v>
      </c>
      <c r="C889">
        <v>76149289</v>
      </c>
      <c r="D889">
        <v>48977174</v>
      </c>
      <c r="E889">
        <v>1</v>
      </c>
      <c r="F889">
        <v>1</v>
      </c>
      <c r="G889">
        <v>1</v>
      </c>
      <c r="H889">
        <v>2</v>
      </c>
      <c r="I889" t="s">
        <v>676</v>
      </c>
      <c r="J889" t="s">
        <v>677</v>
      </c>
      <c r="K889" t="s">
        <v>678</v>
      </c>
      <c r="L889">
        <v>1368</v>
      </c>
      <c r="N889">
        <v>1011</v>
      </c>
      <c r="O889" t="s">
        <v>633</v>
      </c>
      <c r="P889" t="s">
        <v>633</v>
      </c>
      <c r="Q889">
        <v>1</v>
      </c>
      <c r="X889">
        <v>0.19</v>
      </c>
      <c r="Y889">
        <v>0</v>
      </c>
      <c r="Z889">
        <v>87.17</v>
      </c>
      <c r="AA889">
        <v>11.6</v>
      </c>
      <c r="AB889">
        <v>0</v>
      </c>
      <c r="AC889">
        <v>0</v>
      </c>
      <c r="AD889">
        <v>1</v>
      </c>
      <c r="AE889">
        <v>0</v>
      </c>
      <c r="AF889" t="s">
        <v>24</v>
      </c>
      <c r="AG889">
        <v>0.21849999999999997</v>
      </c>
      <c r="AH889">
        <v>2</v>
      </c>
      <c r="AI889">
        <v>76149294</v>
      </c>
      <c r="AJ889">
        <v>875</v>
      </c>
      <c r="AK889">
        <v>0</v>
      </c>
      <c r="AL889">
        <v>0</v>
      </c>
      <c r="AM889">
        <v>0</v>
      </c>
      <c r="AN889">
        <v>0</v>
      </c>
      <c r="AO889">
        <v>0</v>
      </c>
      <c r="AP889">
        <v>0</v>
      </c>
      <c r="AQ889">
        <v>0</v>
      </c>
      <c r="AR889">
        <v>0</v>
      </c>
    </row>
    <row r="890" spans="1:44" x14ac:dyDescent="0.2">
      <c r="A890">
        <f>ROW(Source!A340)</f>
        <v>340</v>
      </c>
      <c r="B890">
        <v>76149304</v>
      </c>
      <c r="C890">
        <v>76149289</v>
      </c>
      <c r="D890">
        <v>48906258</v>
      </c>
      <c r="E890">
        <v>1</v>
      </c>
      <c r="F890">
        <v>1</v>
      </c>
      <c r="G890">
        <v>1</v>
      </c>
      <c r="H890">
        <v>3</v>
      </c>
      <c r="I890" t="s">
        <v>965</v>
      </c>
      <c r="J890" t="s">
        <v>966</v>
      </c>
      <c r="K890" t="s">
        <v>967</v>
      </c>
      <c r="L890">
        <v>1348</v>
      </c>
      <c r="N890">
        <v>1009</v>
      </c>
      <c r="O890" t="s">
        <v>362</v>
      </c>
      <c r="P890" t="s">
        <v>362</v>
      </c>
      <c r="Q890">
        <v>1000</v>
      </c>
      <c r="X890">
        <v>4.0000000000000001E-3</v>
      </c>
      <c r="Y890">
        <v>5763</v>
      </c>
      <c r="Z890">
        <v>0</v>
      </c>
      <c r="AA890">
        <v>0</v>
      </c>
      <c r="AB890">
        <v>0</v>
      </c>
      <c r="AC890">
        <v>0</v>
      </c>
      <c r="AD890">
        <v>1</v>
      </c>
      <c r="AE890">
        <v>0</v>
      </c>
      <c r="AF890" t="s">
        <v>3</v>
      </c>
      <c r="AG890">
        <v>4.0000000000000001E-3</v>
      </c>
      <c r="AH890">
        <v>2</v>
      </c>
      <c r="AI890">
        <v>76149295</v>
      </c>
      <c r="AJ890">
        <v>876</v>
      </c>
      <c r="AK890">
        <v>0</v>
      </c>
      <c r="AL890">
        <v>0</v>
      </c>
      <c r="AM890">
        <v>0</v>
      </c>
      <c r="AN890">
        <v>0</v>
      </c>
      <c r="AO890">
        <v>0</v>
      </c>
      <c r="AP890">
        <v>0</v>
      </c>
      <c r="AQ890">
        <v>0</v>
      </c>
      <c r="AR890">
        <v>0</v>
      </c>
    </row>
    <row r="891" spans="1:44" x14ac:dyDescent="0.2">
      <c r="A891">
        <f>ROW(Source!A340)</f>
        <v>340</v>
      </c>
      <c r="B891">
        <v>76149305</v>
      </c>
      <c r="C891">
        <v>76149289</v>
      </c>
      <c r="D891">
        <v>48907033</v>
      </c>
      <c r="E891">
        <v>1</v>
      </c>
      <c r="F891">
        <v>1</v>
      </c>
      <c r="G891">
        <v>1</v>
      </c>
      <c r="H891">
        <v>3</v>
      </c>
      <c r="I891" t="s">
        <v>860</v>
      </c>
      <c r="J891" t="s">
        <v>861</v>
      </c>
      <c r="K891" t="s">
        <v>862</v>
      </c>
      <c r="L891">
        <v>1346</v>
      </c>
      <c r="N891">
        <v>1009</v>
      </c>
      <c r="O891" t="s">
        <v>414</v>
      </c>
      <c r="P891" t="s">
        <v>414</v>
      </c>
      <c r="Q891">
        <v>1</v>
      </c>
      <c r="X891">
        <v>0.9</v>
      </c>
      <c r="Y891">
        <v>10.58</v>
      </c>
      <c r="Z891">
        <v>0</v>
      </c>
      <c r="AA891">
        <v>0</v>
      </c>
      <c r="AB891">
        <v>0</v>
      </c>
      <c r="AC891">
        <v>0</v>
      </c>
      <c r="AD891">
        <v>1</v>
      </c>
      <c r="AE891">
        <v>0</v>
      </c>
      <c r="AF891" t="s">
        <v>3</v>
      </c>
      <c r="AG891">
        <v>0.9</v>
      </c>
      <c r="AH891">
        <v>2</v>
      </c>
      <c r="AI891">
        <v>76149296</v>
      </c>
      <c r="AJ891">
        <v>877</v>
      </c>
      <c r="AK891">
        <v>0</v>
      </c>
      <c r="AL891">
        <v>0</v>
      </c>
      <c r="AM891">
        <v>0</v>
      </c>
      <c r="AN891">
        <v>0</v>
      </c>
      <c r="AO891">
        <v>0</v>
      </c>
      <c r="AP891">
        <v>0</v>
      </c>
      <c r="AQ891">
        <v>0</v>
      </c>
      <c r="AR891">
        <v>0</v>
      </c>
    </row>
    <row r="892" spans="1:44" x14ac:dyDescent="0.2">
      <c r="A892">
        <f>ROW(Source!A340)</f>
        <v>340</v>
      </c>
      <c r="B892">
        <v>76149306</v>
      </c>
      <c r="C892">
        <v>76149289</v>
      </c>
      <c r="D892">
        <v>48903217</v>
      </c>
      <c r="E892">
        <v>1</v>
      </c>
      <c r="F892">
        <v>1</v>
      </c>
      <c r="G892">
        <v>1</v>
      </c>
      <c r="H892">
        <v>3</v>
      </c>
      <c r="I892" t="s">
        <v>702</v>
      </c>
      <c r="J892" t="s">
        <v>703</v>
      </c>
      <c r="K892" t="s">
        <v>704</v>
      </c>
      <c r="L892">
        <v>1346</v>
      </c>
      <c r="N892">
        <v>1009</v>
      </c>
      <c r="O892" t="s">
        <v>414</v>
      </c>
      <c r="P892" t="s">
        <v>414</v>
      </c>
      <c r="Q892">
        <v>1</v>
      </c>
      <c r="X892">
        <v>2.4</v>
      </c>
      <c r="Y892">
        <v>28.6</v>
      </c>
      <c r="Z892">
        <v>0</v>
      </c>
      <c r="AA892">
        <v>0</v>
      </c>
      <c r="AB892">
        <v>0</v>
      </c>
      <c r="AC892">
        <v>0</v>
      </c>
      <c r="AD892">
        <v>1</v>
      </c>
      <c r="AE892">
        <v>0</v>
      </c>
      <c r="AF892" t="s">
        <v>3</v>
      </c>
      <c r="AG892">
        <v>2.4</v>
      </c>
      <c r="AH892">
        <v>2</v>
      </c>
      <c r="AI892">
        <v>76149297</v>
      </c>
      <c r="AJ892">
        <v>878</v>
      </c>
      <c r="AK892">
        <v>0</v>
      </c>
      <c r="AL892">
        <v>0</v>
      </c>
      <c r="AM892">
        <v>0</v>
      </c>
      <c r="AN892">
        <v>0</v>
      </c>
      <c r="AO892">
        <v>0</v>
      </c>
      <c r="AP892">
        <v>0</v>
      </c>
      <c r="AQ892">
        <v>0</v>
      </c>
      <c r="AR892">
        <v>0</v>
      </c>
    </row>
    <row r="893" spans="1:44" x14ac:dyDescent="0.2">
      <c r="A893">
        <f>ROW(Source!A340)</f>
        <v>340</v>
      </c>
      <c r="B893">
        <v>76149307</v>
      </c>
      <c r="C893">
        <v>76149289</v>
      </c>
      <c r="D893">
        <v>48974791</v>
      </c>
      <c r="E893">
        <v>1</v>
      </c>
      <c r="F893">
        <v>1</v>
      </c>
      <c r="G893">
        <v>1</v>
      </c>
      <c r="H893">
        <v>3</v>
      </c>
      <c r="I893" t="s">
        <v>658</v>
      </c>
      <c r="J893" t="s">
        <v>659</v>
      </c>
      <c r="K893" t="s">
        <v>660</v>
      </c>
      <c r="L893">
        <v>1374</v>
      </c>
      <c r="N893">
        <v>1013</v>
      </c>
      <c r="O893" t="s">
        <v>661</v>
      </c>
      <c r="P893" t="s">
        <v>661</v>
      </c>
      <c r="Q893">
        <v>1</v>
      </c>
      <c r="X893">
        <v>4</v>
      </c>
      <c r="Y893">
        <v>1</v>
      </c>
      <c r="Z893">
        <v>0</v>
      </c>
      <c r="AA893">
        <v>0</v>
      </c>
      <c r="AB893">
        <v>0</v>
      </c>
      <c r="AC893">
        <v>0</v>
      </c>
      <c r="AD893">
        <v>1</v>
      </c>
      <c r="AE893">
        <v>0</v>
      </c>
      <c r="AF893" t="s">
        <v>3</v>
      </c>
      <c r="AG893">
        <v>4</v>
      </c>
      <c r="AH893">
        <v>2</v>
      </c>
      <c r="AI893">
        <v>76149298</v>
      </c>
      <c r="AJ893">
        <v>879</v>
      </c>
      <c r="AK893">
        <v>0</v>
      </c>
      <c r="AL893">
        <v>0</v>
      </c>
      <c r="AM893">
        <v>0</v>
      </c>
      <c r="AN893">
        <v>0</v>
      </c>
      <c r="AO893">
        <v>0</v>
      </c>
      <c r="AP893">
        <v>0</v>
      </c>
      <c r="AQ893">
        <v>0</v>
      </c>
      <c r="AR893">
        <v>0</v>
      </c>
    </row>
    <row r="894" spans="1:44" x14ac:dyDescent="0.2">
      <c r="A894">
        <f>ROW(Source!A341)</f>
        <v>341</v>
      </c>
      <c r="B894">
        <v>76149299</v>
      </c>
      <c r="C894">
        <v>76149289</v>
      </c>
      <c r="D894">
        <v>42326316</v>
      </c>
      <c r="E894">
        <v>1</v>
      </c>
      <c r="F894">
        <v>1</v>
      </c>
      <c r="G894">
        <v>1</v>
      </c>
      <c r="H894">
        <v>1</v>
      </c>
      <c r="I894" t="s">
        <v>846</v>
      </c>
      <c r="J894" t="s">
        <v>3</v>
      </c>
      <c r="K894" t="s">
        <v>847</v>
      </c>
      <c r="L894">
        <v>1369</v>
      </c>
      <c r="N894">
        <v>1013</v>
      </c>
      <c r="O894" t="s">
        <v>623</v>
      </c>
      <c r="P894" t="s">
        <v>623</v>
      </c>
      <c r="Q894">
        <v>1</v>
      </c>
      <c r="X894">
        <v>21.3</v>
      </c>
      <c r="Y894">
        <v>0</v>
      </c>
      <c r="Z894">
        <v>0</v>
      </c>
      <c r="AA894">
        <v>0</v>
      </c>
      <c r="AB894">
        <v>9.4</v>
      </c>
      <c r="AC894">
        <v>0</v>
      </c>
      <c r="AD894">
        <v>1</v>
      </c>
      <c r="AE894">
        <v>1</v>
      </c>
      <c r="AF894" t="s">
        <v>24</v>
      </c>
      <c r="AG894">
        <v>24.494999999999997</v>
      </c>
      <c r="AH894">
        <v>2</v>
      </c>
      <c r="AI894">
        <v>76149290</v>
      </c>
      <c r="AJ894">
        <v>880</v>
      </c>
      <c r="AK894">
        <v>0</v>
      </c>
      <c r="AL894">
        <v>0</v>
      </c>
      <c r="AM894">
        <v>0</v>
      </c>
      <c r="AN894">
        <v>0</v>
      </c>
      <c r="AO894">
        <v>0</v>
      </c>
      <c r="AP894">
        <v>0</v>
      </c>
      <c r="AQ894">
        <v>0</v>
      </c>
      <c r="AR894">
        <v>0</v>
      </c>
    </row>
    <row r="895" spans="1:44" x14ac:dyDescent="0.2">
      <c r="A895">
        <f>ROW(Source!A341)</f>
        <v>341</v>
      </c>
      <c r="B895">
        <v>76149300</v>
      </c>
      <c r="C895">
        <v>76149289</v>
      </c>
      <c r="D895">
        <v>121548</v>
      </c>
      <c r="E895">
        <v>1</v>
      </c>
      <c r="F895">
        <v>1</v>
      </c>
      <c r="G895">
        <v>1</v>
      </c>
      <c r="H895">
        <v>1</v>
      </c>
      <c r="I895" t="s">
        <v>30</v>
      </c>
      <c r="J895" t="s">
        <v>3</v>
      </c>
      <c r="K895" t="s">
        <v>628</v>
      </c>
      <c r="L895">
        <v>608254</v>
      </c>
      <c r="N895">
        <v>1013</v>
      </c>
      <c r="O895" t="s">
        <v>629</v>
      </c>
      <c r="P895" t="s">
        <v>629</v>
      </c>
      <c r="Q895">
        <v>1</v>
      </c>
      <c r="X895">
        <v>0.19</v>
      </c>
      <c r="Y895">
        <v>0</v>
      </c>
      <c r="Z895">
        <v>0</v>
      </c>
      <c r="AA895">
        <v>0</v>
      </c>
      <c r="AB895">
        <v>0</v>
      </c>
      <c r="AC895">
        <v>0</v>
      </c>
      <c r="AD895">
        <v>1</v>
      </c>
      <c r="AE895">
        <v>2</v>
      </c>
      <c r="AF895" t="s">
        <v>24</v>
      </c>
      <c r="AG895">
        <v>0.21849999999999997</v>
      </c>
      <c r="AH895">
        <v>2</v>
      </c>
      <c r="AI895">
        <v>76149291</v>
      </c>
      <c r="AJ895">
        <v>881</v>
      </c>
      <c r="AK895">
        <v>0</v>
      </c>
      <c r="AL895">
        <v>0</v>
      </c>
      <c r="AM895">
        <v>0</v>
      </c>
      <c r="AN895">
        <v>0</v>
      </c>
      <c r="AO895">
        <v>0</v>
      </c>
      <c r="AP895">
        <v>0</v>
      </c>
      <c r="AQ895">
        <v>0</v>
      </c>
      <c r="AR895">
        <v>0</v>
      </c>
    </row>
    <row r="896" spans="1:44" x14ac:dyDescent="0.2">
      <c r="A896">
        <f>ROW(Source!A341)</f>
        <v>341</v>
      </c>
      <c r="B896">
        <v>76149301</v>
      </c>
      <c r="C896">
        <v>76149289</v>
      </c>
      <c r="D896">
        <v>48975304</v>
      </c>
      <c r="E896">
        <v>1</v>
      </c>
      <c r="F896">
        <v>1</v>
      </c>
      <c r="G896">
        <v>1</v>
      </c>
      <c r="H896">
        <v>2</v>
      </c>
      <c r="I896" t="s">
        <v>664</v>
      </c>
      <c r="J896" t="s">
        <v>665</v>
      </c>
      <c r="K896" t="s">
        <v>666</v>
      </c>
      <c r="L896">
        <v>1368</v>
      </c>
      <c r="N896">
        <v>1011</v>
      </c>
      <c r="O896" t="s">
        <v>633</v>
      </c>
      <c r="P896" t="s">
        <v>633</v>
      </c>
      <c r="Q896">
        <v>1</v>
      </c>
      <c r="X896">
        <v>0.19</v>
      </c>
      <c r="Y896">
        <v>0</v>
      </c>
      <c r="Z896">
        <v>134.65</v>
      </c>
      <c r="AA896">
        <v>13.5</v>
      </c>
      <c r="AB896">
        <v>0</v>
      </c>
      <c r="AC896">
        <v>0</v>
      </c>
      <c r="AD896">
        <v>1</v>
      </c>
      <c r="AE896">
        <v>0</v>
      </c>
      <c r="AF896" t="s">
        <v>24</v>
      </c>
      <c r="AG896">
        <v>0.21849999999999997</v>
      </c>
      <c r="AH896">
        <v>2</v>
      </c>
      <c r="AI896">
        <v>76149292</v>
      </c>
      <c r="AJ896">
        <v>882</v>
      </c>
      <c r="AK896">
        <v>0</v>
      </c>
      <c r="AL896">
        <v>0</v>
      </c>
      <c r="AM896">
        <v>0</v>
      </c>
      <c r="AN896">
        <v>0</v>
      </c>
      <c r="AO896">
        <v>0</v>
      </c>
      <c r="AP896">
        <v>0</v>
      </c>
      <c r="AQ896">
        <v>0</v>
      </c>
      <c r="AR896">
        <v>0</v>
      </c>
    </row>
    <row r="897" spans="1:44" x14ac:dyDescent="0.2">
      <c r="A897">
        <f>ROW(Source!A341)</f>
        <v>341</v>
      </c>
      <c r="B897">
        <v>76149302</v>
      </c>
      <c r="C897">
        <v>76149289</v>
      </c>
      <c r="D897">
        <v>48975523</v>
      </c>
      <c r="E897">
        <v>1</v>
      </c>
      <c r="F897">
        <v>1</v>
      </c>
      <c r="G897">
        <v>1</v>
      </c>
      <c r="H897">
        <v>2</v>
      </c>
      <c r="I897" t="s">
        <v>854</v>
      </c>
      <c r="J897" t="s">
        <v>855</v>
      </c>
      <c r="K897" t="s">
        <v>856</v>
      </c>
      <c r="L897">
        <v>1368</v>
      </c>
      <c r="N897">
        <v>1011</v>
      </c>
      <c r="O897" t="s">
        <v>633</v>
      </c>
      <c r="P897" t="s">
        <v>633</v>
      </c>
      <c r="Q897">
        <v>1</v>
      </c>
      <c r="X897">
        <v>3.36</v>
      </c>
      <c r="Y897">
        <v>0</v>
      </c>
      <c r="Z897">
        <v>8.1</v>
      </c>
      <c r="AA897">
        <v>0</v>
      </c>
      <c r="AB897">
        <v>0</v>
      </c>
      <c r="AC897">
        <v>0</v>
      </c>
      <c r="AD897">
        <v>1</v>
      </c>
      <c r="AE897">
        <v>0</v>
      </c>
      <c r="AF897" t="s">
        <v>24</v>
      </c>
      <c r="AG897">
        <v>3.8639999999999994</v>
      </c>
      <c r="AH897">
        <v>2</v>
      </c>
      <c r="AI897">
        <v>76149293</v>
      </c>
      <c r="AJ897">
        <v>883</v>
      </c>
      <c r="AK897">
        <v>0</v>
      </c>
      <c r="AL897">
        <v>0</v>
      </c>
      <c r="AM897">
        <v>0</v>
      </c>
      <c r="AN897">
        <v>0</v>
      </c>
      <c r="AO897">
        <v>0</v>
      </c>
      <c r="AP897">
        <v>0</v>
      </c>
      <c r="AQ897">
        <v>0</v>
      </c>
      <c r="AR897">
        <v>0</v>
      </c>
    </row>
    <row r="898" spans="1:44" x14ac:dyDescent="0.2">
      <c r="A898">
        <f>ROW(Source!A341)</f>
        <v>341</v>
      </c>
      <c r="B898">
        <v>76149303</v>
      </c>
      <c r="C898">
        <v>76149289</v>
      </c>
      <c r="D898">
        <v>48977174</v>
      </c>
      <c r="E898">
        <v>1</v>
      </c>
      <c r="F898">
        <v>1</v>
      </c>
      <c r="G898">
        <v>1</v>
      </c>
      <c r="H898">
        <v>2</v>
      </c>
      <c r="I898" t="s">
        <v>676</v>
      </c>
      <c r="J898" t="s">
        <v>677</v>
      </c>
      <c r="K898" t="s">
        <v>678</v>
      </c>
      <c r="L898">
        <v>1368</v>
      </c>
      <c r="N898">
        <v>1011</v>
      </c>
      <c r="O898" t="s">
        <v>633</v>
      </c>
      <c r="P898" t="s">
        <v>633</v>
      </c>
      <c r="Q898">
        <v>1</v>
      </c>
      <c r="X898">
        <v>0.19</v>
      </c>
      <c r="Y898">
        <v>0</v>
      </c>
      <c r="Z898">
        <v>87.17</v>
      </c>
      <c r="AA898">
        <v>11.6</v>
      </c>
      <c r="AB898">
        <v>0</v>
      </c>
      <c r="AC898">
        <v>0</v>
      </c>
      <c r="AD898">
        <v>1</v>
      </c>
      <c r="AE898">
        <v>0</v>
      </c>
      <c r="AF898" t="s">
        <v>24</v>
      </c>
      <c r="AG898">
        <v>0.21849999999999997</v>
      </c>
      <c r="AH898">
        <v>2</v>
      </c>
      <c r="AI898">
        <v>76149294</v>
      </c>
      <c r="AJ898">
        <v>884</v>
      </c>
      <c r="AK898">
        <v>0</v>
      </c>
      <c r="AL898">
        <v>0</v>
      </c>
      <c r="AM898">
        <v>0</v>
      </c>
      <c r="AN898">
        <v>0</v>
      </c>
      <c r="AO898">
        <v>0</v>
      </c>
      <c r="AP898">
        <v>0</v>
      </c>
      <c r="AQ898">
        <v>0</v>
      </c>
      <c r="AR898">
        <v>0</v>
      </c>
    </row>
    <row r="899" spans="1:44" x14ac:dyDescent="0.2">
      <c r="A899">
        <f>ROW(Source!A341)</f>
        <v>341</v>
      </c>
      <c r="B899">
        <v>76149304</v>
      </c>
      <c r="C899">
        <v>76149289</v>
      </c>
      <c r="D899">
        <v>48906258</v>
      </c>
      <c r="E899">
        <v>1</v>
      </c>
      <c r="F899">
        <v>1</v>
      </c>
      <c r="G899">
        <v>1</v>
      </c>
      <c r="H899">
        <v>3</v>
      </c>
      <c r="I899" t="s">
        <v>965</v>
      </c>
      <c r="J899" t="s">
        <v>966</v>
      </c>
      <c r="K899" t="s">
        <v>967</v>
      </c>
      <c r="L899">
        <v>1348</v>
      </c>
      <c r="N899">
        <v>1009</v>
      </c>
      <c r="O899" t="s">
        <v>362</v>
      </c>
      <c r="P899" t="s">
        <v>362</v>
      </c>
      <c r="Q899">
        <v>1000</v>
      </c>
      <c r="X899">
        <v>4.0000000000000001E-3</v>
      </c>
      <c r="Y899">
        <v>5763</v>
      </c>
      <c r="Z899">
        <v>0</v>
      </c>
      <c r="AA899">
        <v>0</v>
      </c>
      <c r="AB899">
        <v>0</v>
      </c>
      <c r="AC899">
        <v>0</v>
      </c>
      <c r="AD899">
        <v>1</v>
      </c>
      <c r="AE899">
        <v>0</v>
      </c>
      <c r="AF899" t="s">
        <v>3</v>
      </c>
      <c r="AG899">
        <v>4.0000000000000001E-3</v>
      </c>
      <c r="AH899">
        <v>2</v>
      </c>
      <c r="AI899">
        <v>76149295</v>
      </c>
      <c r="AJ899">
        <v>885</v>
      </c>
      <c r="AK899">
        <v>0</v>
      </c>
      <c r="AL899">
        <v>0</v>
      </c>
      <c r="AM899">
        <v>0</v>
      </c>
      <c r="AN899">
        <v>0</v>
      </c>
      <c r="AO899">
        <v>0</v>
      </c>
      <c r="AP899">
        <v>0</v>
      </c>
      <c r="AQ899">
        <v>0</v>
      </c>
      <c r="AR899">
        <v>0</v>
      </c>
    </row>
    <row r="900" spans="1:44" x14ac:dyDescent="0.2">
      <c r="A900">
        <f>ROW(Source!A341)</f>
        <v>341</v>
      </c>
      <c r="B900">
        <v>76149305</v>
      </c>
      <c r="C900">
        <v>76149289</v>
      </c>
      <c r="D900">
        <v>48907033</v>
      </c>
      <c r="E900">
        <v>1</v>
      </c>
      <c r="F900">
        <v>1</v>
      </c>
      <c r="G900">
        <v>1</v>
      </c>
      <c r="H900">
        <v>3</v>
      </c>
      <c r="I900" t="s">
        <v>860</v>
      </c>
      <c r="J900" t="s">
        <v>861</v>
      </c>
      <c r="K900" t="s">
        <v>862</v>
      </c>
      <c r="L900">
        <v>1346</v>
      </c>
      <c r="N900">
        <v>1009</v>
      </c>
      <c r="O900" t="s">
        <v>414</v>
      </c>
      <c r="P900" t="s">
        <v>414</v>
      </c>
      <c r="Q900">
        <v>1</v>
      </c>
      <c r="X900">
        <v>0.9</v>
      </c>
      <c r="Y900">
        <v>10.58</v>
      </c>
      <c r="Z900">
        <v>0</v>
      </c>
      <c r="AA900">
        <v>0</v>
      </c>
      <c r="AB900">
        <v>0</v>
      </c>
      <c r="AC900">
        <v>0</v>
      </c>
      <c r="AD900">
        <v>1</v>
      </c>
      <c r="AE900">
        <v>0</v>
      </c>
      <c r="AF900" t="s">
        <v>3</v>
      </c>
      <c r="AG900">
        <v>0.9</v>
      </c>
      <c r="AH900">
        <v>2</v>
      </c>
      <c r="AI900">
        <v>76149296</v>
      </c>
      <c r="AJ900">
        <v>886</v>
      </c>
      <c r="AK900">
        <v>0</v>
      </c>
      <c r="AL900">
        <v>0</v>
      </c>
      <c r="AM900">
        <v>0</v>
      </c>
      <c r="AN900">
        <v>0</v>
      </c>
      <c r="AO900">
        <v>0</v>
      </c>
      <c r="AP900">
        <v>0</v>
      </c>
      <c r="AQ900">
        <v>0</v>
      </c>
      <c r="AR900">
        <v>0</v>
      </c>
    </row>
    <row r="901" spans="1:44" x14ac:dyDescent="0.2">
      <c r="A901">
        <f>ROW(Source!A341)</f>
        <v>341</v>
      </c>
      <c r="B901">
        <v>76149306</v>
      </c>
      <c r="C901">
        <v>76149289</v>
      </c>
      <c r="D901">
        <v>48903217</v>
      </c>
      <c r="E901">
        <v>1</v>
      </c>
      <c r="F901">
        <v>1</v>
      </c>
      <c r="G901">
        <v>1</v>
      </c>
      <c r="H901">
        <v>3</v>
      </c>
      <c r="I901" t="s">
        <v>702</v>
      </c>
      <c r="J901" t="s">
        <v>703</v>
      </c>
      <c r="K901" t="s">
        <v>704</v>
      </c>
      <c r="L901">
        <v>1346</v>
      </c>
      <c r="N901">
        <v>1009</v>
      </c>
      <c r="O901" t="s">
        <v>414</v>
      </c>
      <c r="P901" t="s">
        <v>414</v>
      </c>
      <c r="Q901">
        <v>1</v>
      </c>
      <c r="X901">
        <v>2.4</v>
      </c>
      <c r="Y901">
        <v>28.6</v>
      </c>
      <c r="Z901">
        <v>0</v>
      </c>
      <c r="AA901">
        <v>0</v>
      </c>
      <c r="AB901">
        <v>0</v>
      </c>
      <c r="AC901">
        <v>0</v>
      </c>
      <c r="AD901">
        <v>1</v>
      </c>
      <c r="AE901">
        <v>0</v>
      </c>
      <c r="AF901" t="s">
        <v>3</v>
      </c>
      <c r="AG901">
        <v>2.4</v>
      </c>
      <c r="AH901">
        <v>2</v>
      </c>
      <c r="AI901">
        <v>76149297</v>
      </c>
      <c r="AJ901">
        <v>887</v>
      </c>
      <c r="AK901">
        <v>0</v>
      </c>
      <c r="AL901">
        <v>0</v>
      </c>
      <c r="AM901">
        <v>0</v>
      </c>
      <c r="AN901">
        <v>0</v>
      </c>
      <c r="AO901">
        <v>0</v>
      </c>
      <c r="AP901">
        <v>0</v>
      </c>
      <c r="AQ901">
        <v>0</v>
      </c>
      <c r="AR901">
        <v>0</v>
      </c>
    </row>
    <row r="902" spans="1:44" x14ac:dyDescent="0.2">
      <c r="A902">
        <f>ROW(Source!A341)</f>
        <v>341</v>
      </c>
      <c r="B902">
        <v>76149307</v>
      </c>
      <c r="C902">
        <v>76149289</v>
      </c>
      <c r="D902">
        <v>48974791</v>
      </c>
      <c r="E902">
        <v>1</v>
      </c>
      <c r="F902">
        <v>1</v>
      </c>
      <c r="G902">
        <v>1</v>
      </c>
      <c r="H902">
        <v>3</v>
      </c>
      <c r="I902" t="s">
        <v>658</v>
      </c>
      <c r="J902" t="s">
        <v>659</v>
      </c>
      <c r="K902" t="s">
        <v>660</v>
      </c>
      <c r="L902">
        <v>1374</v>
      </c>
      <c r="N902">
        <v>1013</v>
      </c>
      <c r="O902" t="s">
        <v>661</v>
      </c>
      <c r="P902" t="s">
        <v>661</v>
      </c>
      <c r="Q902">
        <v>1</v>
      </c>
      <c r="X902">
        <v>4</v>
      </c>
      <c r="Y902">
        <v>1</v>
      </c>
      <c r="Z902">
        <v>0</v>
      </c>
      <c r="AA902">
        <v>0</v>
      </c>
      <c r="AB902">
        <v>0</v>
      </c>
      <c r="AC902">
        <v>0</v>
      </c>
      <c r="AD902">
        <v>1</v>
      </c>
      <c r="AE902">
        <v>0</v>
      </c>
      <c r="AF902" t="s">
        <v>3</v>
      </c>
      <c r="AG902">
        <v>4</v>
      </c>
      <c r="AH902">
        <v>2</v>
      </c>
      <c r="AI902">
        <v>76149298</v>
      </c>
      <c r="AJ902">
        <v>888</v>
      </c>
      <c r="AK902">
        <v>0</v>
      </c>
      <c r="AL902">
        <v>0</v>
      </c>
      <c r="AM902">
        <v>0</v>
      </c>
      <c r="AN902">
        <v>0</v>
      </c>
      <c r="AO902">
        <v>0</v>
      </c>
      <c r="AP902">
        <v>0</v>
      </c>
      <c r="AQ902">
        <v>0</v>
      </c>
      <c r="AR902">
        <v>0</v>
      </c>
    </row>
    <row r="903" spans="1:44" x14ac:dyDescent="0.2">
      <c r="A903">
        <f>ROW(Source!A343)</f>
        <v>343</v>
      </c>
      <c r="B903">
        <v>76149311</v>
      </c>
      <c r="C903">
        <v>76149309</v>
      </c>
      <c r="D903">
        <v>42090890</v>
      </c>
      <c r="E903">
        <v>1</v>
      </c>
      <c r="F903">
        <v>1</v>
      </c>
      <c r="G903">
        <v>1</v>
      </c>
      <c r="H903">
        <v>1</v>
      </c>
      <c r="I903" t="s">
        <v>621</v>
      </c>
      <c r="J903" t="s">
        <v>3</v>
      </c>
      <c r="K903" t="s">
        <v>622</v>
      </c>
      <c r="L903">
        <v>1369</v>
      </c>
      <c r="N903">
        <v>1013</v>
      </c>
      <c r="O903" t="s">
        <v>623</v>
      </c>
      <c r="P903" t="s">
        <v>623</v>
      </c>
      <c r="Q903">
        <v>1</v>
      </c>
      <c r="X903">
        <v>154</v>
      </c>
      <c r="Y903">
        <v>0</v>
      </c>
      <c r="Z903">
        <v>0</v>
      </c>
      <c r="AA903">
        <v>0</v>
      </c>
      <c r="AB903">
        <v>7.8</v>
      </c>
      <c r="AC903">
        <v>0</v>
      </c>
      <c r="AD903">
        <v>1</v>
      </c>
      <c r="AE903">
        <v>1</v>
      </c>
      <c r="AF903" t="s">
        <v>336</v>
      </c>
      <c r="AG903">
        <v>255.02399999999994</v>
      </c>
      <c r="AH903">
        <v>2</v>
      </c>
      <c r="AI903">
        <v>76149310</v>
      </c>
      <c r="AJ903">
        <v>889</v>
      </c>
      <c r="AK903">
        <v>0</v>
      </c>
      <c r="AL903">
        <v>0</v>
      </c>
      <c r="AM903">
        <v>0</v>
      </c>
      <c r="AN903">
        <v>0</v>
      </c>
      <c r="AO903">
        <v>0</v>
      </c>
      <c r="AP903">
        <v>0</v>
      </c>
      <c r="AQ903">
        <v>0</v>
      </c>
      <c r="AR903">
        <v>0</v>
      </c>
    </row>
    <row r="904" spans="1:44" x14ac:dyDescent="0.2">
      <c r="A904">
        <f>ROW(Source!A344)</f>
        <v>344</v>
      </c>
      <c r="B904">
        <v>76149311</v>
      </c>
      <c r="C904">
        <v>76149309</v>
      </c>
      <c r="D904">
        <v>42090890</v>
      </c>
      <c r="E904">
        <v>1</v>
      </c>
      <c r="F904">
        <v>1</v>
      </c>
      <c r="G904">
        <v>1</v>
      </c>
      <c r="H904">
        <v>1</v>
      </c>
      <c r="I904" t="s">
        <v>621</v>
      </c>
      <c r="J904" t="s">
        <v>3</v>
      </c>
      <c r="K904" t="s">
        <v>622</v>
      </c>
      <c r="L904">
        <v>1369</v>
      </c>
      <c r="N904">
        <v>1013</v>
      </c>
      <c r="O904" t="s">
        <v>623</v>
      </c>
      <c r="P904" t="s">
        <v>623</v>
      </c>
      <c r="Q904">
        <v>1</v>
      </c>
      <c r="X904">
        <v>154</v>
      </c>
      <c r="Y904">
        <v>0</v>
      </c>
      <c r="Z904">
        <v>0</v>
      </c>
      <c r="AA904">
        <v>0</v>
      </c>
      <c r="AB904">
        <v>7.8</v>
      </c>
      <c r="AC904">
        <v>0</v>
      </c>
      <c r="AD904">
        <v>1</v>
      </c>
      <c r="AE904">
        <v>1</v>
      </c>
      <c r="AF904" t="s">
        <v>336</v>
      </c>
      <c r="AG904">
        <v>255.02399999999994</v>
      </c>
      <c r="AH904">
        <v>2</v>
      </c>
      <c r="AI904">
        <v>76149310</v>
      </c>
      <c r="AJ904">
        <v>890</v>
      </c>
      <c r="AK904">
        <v>0</v>
      </c>
      <c r="AL904">
        <v>0</v>
      </c>
      <c r="AM904">
        <v>0</v>
      </c>
      <c r="AN904">
        <v>0</v>
      </c>
      <c r="AO904">
        <v>0</v>
      </c>
      <c r="AP904">
        <v>0</v>
      </c>
      <c r="AQ904">
        <v>0</v>
      </c>
      <c r="AR904">
        <v>0</v>
      </c>
    </row>
    <row r="905" spans="1:44" x14ac:dyDescent="0.2">
      <c r="A905">
        <f>ROW(Source!A345)</f>
        <v>345</v>
      </c>
      <c r="B905">
        <v>76149314</v>
      </c>
      <c r="C905">
        <v>76149312</v>
      </c>
      <c r="D905">
        <v>42097363</v>
      </c>
      <c r="E905">
        <v>1</v>
      </c>
      <c r="F905">
        <v>1</v>
      </c>
      <c r="G905">
        <v>1</v>
      </c>
      <c r="H905">
        <v>1</v>
      </c>
      <c r="I905" t="s">
        <v>624</v>
      </c>
      <c r="J905" t="s">
        <v>3</v>
      </c>
      <c r="K905" t="s">
        <v>625</v>
      </c>
      <c r="L905">
        <v>1369</v>
      </c>
      <c r="N905">
        <v>1013</v>
      </c>
      <c r="O905" t="s">
        <v>623</v>
      </c>
      <c r="P905" t="s">
        <v>623</v>
      </c>
      <c r="Q905">
        <v>1</v>
      </c>
      <c r="X905">
        <v>97.2</v>
      </c>
      <c r="Y905">
        <v>0</v>
      </c>
      <c r="Z905">
        <v>0</v>
      </c>
      <c r="AA905">
        <v>0</v>
      </c>
      <c r="AB905">
        <v>7.5</v>
      </c>
      <c r="AC905">
        <v>0</v>
      </c>
      <c r="AD905">
        <v>1</v>
      </c>
      <c r="AE905">
        <v>1</v>
      </c>
      <c r="AF905" t="s">
        <v>336</v>
      </c>
      <c r="AG905">
        <v>160.9632</v>
      </c>
      <c r="AH905">
        <v>2</v>
      </c>
      <c r="AI905">
        <v>76149313</v>
      </c>
      <c r="AJ905">
        <v>891</v>
      </c>
      <c r="AK905">
        <v>0</v>
      </c>
      <c r="AL905">
        <v>0</v>
      </c>
      <c r="AM905">
        <v>0</v>
      </c>
      <c r="AN905">
        <v>0</v>
      </c>
      <c r="AO905">
        <v>0</v>
      </c>
      <c r="AP905">
        <v>0</v>
      </c>
      <c r="AQ905">
        <v>0</v>
      </c>
      <c r="AR905">
        <v>0</v>
      </c>
    </row>
    <row r="906" spans="1:44" x14ac:dyDescent="0.2">
      <c r="A906">
        <f>ROW(Source!A346)</f>
        <v>346</v>
      </c>
      <c r="B906">
        <v>76149314</v>
      </c>
      <c r="C906">
        <v>76149312</v>
      </c>
      <c r="D906">
        <v>42097363</v>
      </c>
      <c r="E906">
        <v>1</v>
      </c>
      <c r="F906">
        <v>1</v>
      </c>
      <c r="G906">
        <v>1</v>
      </c>
      <c r="H906">
        <v>1</v>
      </c>
      <c r="I906" t="s">
        <v>624</v>
      </c>
      <c r="J906" t="s">
        <v>3</v>
      </c>
      <c r="K906" t="s">
        <v>625</v>
      </c>
      <c r="L906">
        <v>1369</v>
      </c>
      <c r="N906">
        <v>1013</v>
      </c>
      <c r="O906" t="s">
        <v>623</v>
      </c>
      <c r="P906" t="s">
        <v>623</v>
      </c>
      <c r="Q906">
        <v>1</v>
      </c>
      <c r="X906">
        <v>97.2</v>
      </c>
      <c r="Y906">
        <v>0</v>
      </c>
      <c r="Z906">
        <v>0</v>
      </c>
      <c r="AA906">
        <v>0</v>
      </c>
      <c r="AB906">
        <v>7.5</v>
      </c>
      <c r="AC906">
        <v>0</v>
      </c>
      <c r="AD906">
        <v>1</v>
      </c>
      <c r="AE906">
        <v>1</v>
      </c>
      <c r="AF906" t="s">
        <v>336</v>
      </c>
      <c r="AG906">
        <v>160.9632</v>
      </c>
      <c r="AH906">
        <v>2</v>
      </c>
      <c r="AI906">
        <v>76149313</v>
      </c>
      <c r="AJ906">
        <v>892</v>
      </c>
      <c r="AK906">
        <v>0</v>
      </c>
      <c r="AL906">
        <v>0</v>
      </c>
      <c r="AM906">
        <v>0</v>
      </c>
      <c r="AN906">
        <v>0</v>
      </c>
      <c r="AO906">
        <v>0</v>
      </c>
      <c r="AP906">
        <v>0</v>
      </c>
      <c r="AQ906">
        <v>0</v>
      </c>
      <c r="AR906">
        <v>0</v>
      </c>
    </row>
    <row r="907" spans="1:44" x14ac:dyDescent="0.2">
      <c r="A907">
        <f>ROW(Source!A347)</f>
        <v>347</v>
      </c>
      <c r="B907">
        <v>76149323</v>
      </c>
      <c r="C907">
        <v>76149315</v>
      </c>
      <c r="D907">
        <v>42092598</v>
      </c>
      <c r="E907">
        <v>1</v>
      </c>
      <c r="F907">
        <v>1</v>
      </c>
      <c r="G907">
        <v>1</v>
      </c>
      <c r="H907">
        <v>1</v>
      </c>
      <c r="I907" t="s">
        <v>626</v>
      </c>
      <c r="J907" t="s">
        <v>3</v>
      </c>
      <c r="K907" t="s">
        <v>627</v>
      </c>
      <c r="L907">
        <v>1369</v>
      </c>
      <c r="N907">
        <v>1013</v>
      </c>
      <c r="O907" t="s">
        <v>623</v>
      </c>
      <c r="P907" t="s">
        <v>623</v>
      </c>
      <c r="Q907">
        <v>1</v>
      </c>
      <c r="X907">
        <v>2.2999999999999998</v>
      </c>
      <c r="Y907">
        <v>0</v>
      </c>
      <c r="Z907">
        <v>0</v>
      </c>
      <c r="AA907">
        <v>0</v>
      </c>
      <c r="AB907">
        <v>8.17</v>
      </c>
      <c r="AC907">
        <v>0</v>
      </c>
      <c r="AD907">
        <v>1</v>
      </c>
      <c r="AE907">
        <v>1</v>
      </c>
      <c r="AF907" t="s">
        <v>286</v>
      </c>
      <c r="AG907">
        <v>3.1739999999999995</v>
      </c>
      <c r="AH907">
        <v>2</v>
      </c>
      <c r="AI907">
        <v>76149316</v>
      </c>
      <c r="AJ907">
        <v>893</v>
      </c>
      <c r="AK907">
        <v>0</v>
      </c>
      <c r="AL907">
        <v>0</v>
      </c>
      <c r="AM907">
        <v>0</v>
      </c>
      <c r="AN907">
        <v>0</v>
      </c>
      <c r="AO907">
        <v>0</v>
      </c>
      <c r="AP907">
        <v>0</v>
      </c>
      <c r="AQ907">
        <v>0</v>
      </c>
      <c r="AR907">
        <v>0</v>
      </c>
    </row>
    <row r="908" spans="1:44" x14ac:dyDescent="0.2">
      <c r="A908">
        <f>ROW(Source!A347)</f>
        <v>347</v>
      </c>
      <c r="B908">
        <v>76149324</v>
      </c>
      <c r="C908">
        <v>76149315</v>
      </c>
      <c r="D908">
        <v>121548</v>
      </c>
      <c r="E908">
        <v>1</v>
      </c>
      <c r="F908">
        <v>1</v>
      </c>
      <c r="G908">
        <v>1</v>
      </c>
      <c r="H908">
        <v>1</v>
      </c>
      <c r="I908" t="s">
        <v>30</v>
      </c>
      <c r="J908" t="s">
        <v>3</v>
      </c>
      <c r="K908" t="s">
        <v>628</v>
      </c>
      <c r="L908">
        <v>608254</v>
      </c>
      <c r="N908">
        <v>1013</v>
      </c>
      <c r="O908" t="s">
        <v>629</v>
      </c>
      <c r="P908" t="s">
        <v>629</v>
      </c>
      <c r="Q908">
        <v>1</v>
      </c>
      <c r="X908">
        <v>0.28999999999999998</v>
      </c>
      <c r="Y908">
        <v>0</v>
      </c>
      <c r="Z908">
        <v>0</v>
      </c>
      <c r="AA908">
        <v>0</v>
      </c>
      <c r="AB908">
        <v>0</v>
      </c>
      <c r="AC908">
        <v>0</v>
      </c>
      <c r="AD908">
        <v>1</v>
      </c>
      <c r="AE908">
        <v>2</v>
      </c>
      <c r="AF908" t="s">
        <v>286</v>
      </c>
      <c r="AG908">
        <v>0.40019999999999994</v>
      </c>
      <c r="AH908">
        <v>2</v>
      </c>
      <c r="AI908">
        <v>76149317</v>
      </c>
      <c r="AJ908">
        <v>894</v>
      </c>
      <c r="AK908">
        <v>0</v>
      </c>
      <c r="AL908">
        <v>0</v>
      </c>
      <c r="AM908">
        <v>0</v>
      </c>
      <c r="AN908">
        <v>0</v>
      </c>
      <c r="AO908">
        <v>0</v>
      </c>
      <c r="AP908">
        <v>0</v>
      </c>
      <c r="AQ908">
        <v>0</v>
      </c>
      <c r="AR908">
        <v>0</v>
      </c>
    </row>
    <row r="909" spans="1:44" x14ac:dyDescent="0.2">
      <c r="A909">
        <f>ROW(Source!A347)</f>
        <v>347</v>
      </c>
      <c r="B909">
        <v>76149325</v>
      </c>
      <c r="C909">
        <v>76149315</v>
      </c>
      <c r="D909">
        <v>48975479</v>
      </c>
      <c r="E909">
        <v>1</v>
      </c>
      <c r="F909">
        <v>1</v>
      </c>
      <c r="G909">
        <v>1</v>
      </c>
      <c r="H909">
        <v>2</v>
      </c>
      <c r="I909" t="s">
        <v>630</v>
      </c>
      <c r="J909" t="s">
        <v>631</v>
      </c>
      <c r="K909" t="s">
        <v>632</v>
      </c>
      <c r="L909">
        <v>1368</v>
      </c>
      <c r="N909">
        <v>1011</v>
      </c>
      <c r="O909" t="s">
        <v>633</v>
      </c>
      <c r="P909" t="s">
        <v>633</v>
      </c>
      <c r="Q909">
        <v>1</v>
      </c>
      <c r="X909">
        <v>0.08</v>
      </c>
      <c r="Y909">
        <v>0</v>
      </c>
      <c r="Z909">
        <v>90.4</v>
      </c>
      <c r="AA909">
        <v>11.6</v>
      </c>
      <c r="AB909">
        <v>0</v>
      </c>
      <c r="AC909">
        <v>0</v>
      </c>
      <c r="AD909">
        <v>1</v>
      </c>
      <c r="AE909">
        <v>0</v>
      </c>
      <c r="AF909" t="s">
        <v>286</v>
      </c>
      <c r="AG909">
        <v>0.1104</v>
      </c>
      <c r="AH909">
        <v>2</v>
      </c>
      <c r="AI909">
        <v>76149318</v>
      </c>
      <c r="AJ909">
        <v>895</v>
      </c>
      <c r="AK909">
        <v>0</v>
      </c>
      <c r="AL909">
        <v>0</v>
      </c>
      <c r="AM909">
        <v>0</v>
      </c>
      <c r="AN909">
        <v>0</v>
      </c>
      <c r="AO909">
        <v>0</v>
      </c>
      <c r="AP909">
        <v>0</v>
      </c>
      <c r="AQ909">
        <v>0</v>
      </c>
      <c r="AR909">
        <v>0</v>
      </c>
    </row>
    <row r="910" spans="1:44" x14ac:dyDescent="0.2">
      <c r="A910">
        <f>ROW(Source!A347)</f>
        <v>347</v>
      </c>
      <c r="B910">
        <v>76149326</v>
      </c>
      <c r="C910">
        <v>76149315</v>
      </c>
      <c r="D910">
        <v>48975561</v>
      </c>
      <c r="E910">
        <v>1</v>
      </c>
      <c r="F910">
        <v>1</v>
      </c>
      <c r="G910">
        <v>1</v>
      </c>
      <c r="H910">
        <v>2</v>
      </c>
      <c r="I910" t="s">
        <v>634</v>
      </c>
      <c r="J910" t="s">
        <v>635</v>
      </c>
      <c r="K910" t="s">
        <v>636</v>
      </c>
      <c r="L910">
        <v>1368</v>
      </c>
      <c r="N910">
        <v>1011</v>
      </c>
      <c r="O910" t="s">
        <v>633</v>
      </c>
      <c r="P910" t="s">
        <v>633</v>
      </c>
      <c r="Q910">
        <v>1</v>
      </c>
      <c r="X910">
        <v>0.21</v>
      </c>
      <c r="Y910">
        <v>0</v>
      </c>
      <c r="Z910">
        <v>90</v>
      </c>
      <c r="AA910">
        <v>10.06</v>
      </c>
      <c r="AB910">
        <v>0</v>
      </c>
      <c r="AC910">
        <v>0</v>
      </c>
      <c r="AD910">
        <v>1</v>
      </c>
      <c r="AE910">
        <v>0</v>
      </c>
      <c r="AF910" t="s">
        <v>286</v>
      </c>
      <c r="AG910">
        <v>0.2898</v>
      </c>
      <c r="AH910">
        <v>2</v>
      </c>
      <c r="AI910">
        <v>76149319</v>
      </c>
      <c r="AJ910">
        <v>896</v>
      </c>
      <c r="AK910">
        <v>0</v>
      </c>
      <c r="AL910">
        <v>0</v>
      </c>
      <c r="AM910">
        <v>0</v>
      </c>
      <c r="AN910">
        <v>0</v>
      </c>
      <c r="AO910">
        <v>0</v>
      </c>
      <c r="AP910">
        <v>0</v>
      </c>
      <c r="AQ910">
        <v>0</v>
      </c>
      <c r="AR910">
        <v>0</v>
      </c>
    </row>
    <row r="911" spans="1:44" x14ac:dyDescent="0.2">
      <c r="A911">
        <f>ROW(Source!A347)</f>
        <v>347</v>
      </c>
      <c r="B911">
        <v>76149327</v>
      </c>
      <c r="C911">
        <v>76149315</v>
      </c>
      <c r="D911">
        <v>48976906</v>
      </c>
      <c r="E911">
        <v>1</v>
      </c>
      <c r="F911">
        <v>1</v>
      </c>
      <c r="G911">
        <v>1</v>
      </c>
      <c r="H911">
        <v>2</v>
      </c>
      <c r="I911" t="s">
        <v>637</v>
      </c>
      <c r="J911" t="s">
        <v>638</v>
      </c>
      <c r="K911" t="s">
        <v>639</v>
      </c>
      <c r="L911">
        <v>1368</v>
      </c>
      <c r="N911">
        <v>1011</v>
      </c>
      <c r="O911" t="s">
        <v>633</v>
      </c>
      <c r="P911" t="s">
        <v>633</v>
      </c>
      <c r="Q911">
        <v>1</v>
      </c>
      <c r="X911">
        <v>0.42</v>
      </c>
      <c r="Y911">
        <v>0</v>
      </c>
      <c r="Z911">
        <v>0.55000000000000004</v>
      </c>
      <c r="AA911">
        <v>0</v>
      </c>
      <c r="AB911">
        <v>0</v>
      </c>
      <c r="AC911">
        <v>0</v>
      </c>
      <c r="AD911">
        <v>1</v>
      </c>
      <c r="AE911">
        <v>0</v>
      </c>
      <c r="AF911" t="s">
        <v>286</v>
      </c>
      <c r="AG911">
        <v>0.5796</v>
      </c>
      <c r="AH911">
        <v>2</v>
      </c>
      <c r="AI911">
        <v>76149320</v>
      </c>
      <c r="AJ911">
        <v>897</v>
      </c>
      <c r="AK911">
        <v>0</v>
      </c>
      <c r="AL911">
        <v>0</v>
      </c>
      <c r="AM911">
        <v>0</v>
      </c>
      <c r="AN911">
        <v>0</v>
      </c>
      <c r="AO911">
        <v>0</v>
      </c>
      <c r="AP911">
        <v>0</v>
      </c>
      <c r="AQ911">
        <v>0</v>
      </c>
      <c r="AR911">
        <v>0</v>
      </c>
    </row>
    <row r="912" spans="1:44" x14ac:dyDescent="0.2">
      <c r="A912">
        <f>ROW(Source!A347)</f>
        <v>347</v>
      </c>
      <c r="B912">
        <v>76149328</v>
      </c>
      <c r="C912">
        <v>76149315</v>
      </c>
      <c r="D912">
        <v>48945934</v>
      </c>
      <c r="E912">
        <v>1</v>
      </c>
      <c r="F912">
        <v>1</v>
      </c>
      <c r="G912">
        <v>1</v>
      </c>
      <c r="H912">
        <v>3</v>
      </c>
      <c r="I912" t="s">
        <v>640</v>
      </c>
      <c r="J912" t="s">
        <v>641</v>
      </c>
      <c r="K912" t="s">
        <v>642</v>
      </c>
      <c r="L912">
        <v>1339</v>
      </c>
      <c r="N912">
        <v>1007</v>
      </c>
      <c r="O912" t="s">
        <v>643</v>
      </c>
      <c r="P912" t="s">
        <v>643</v>
      </c>
      <c r="Q912">
        <v>1</v>
      </c>
      <c r="X912">
        <v>1.2</v>
      </c>
      <c r="Y912">
        <v>59.99</v>
      </c>
      <c r="Z912">
        <v>0</v>
      </c>
      <c r="AA912">
        <v>0</v>
      </c>
      <c r="AB912">
        <v>0</v>
      </c>
      <c r="AC912">
        <v>0</v>
      </c>
      <c r="AD912">
        <v>1</v>
      </c>
      <c r="AE912">
        <v>0</v>
      </c>
      <c r="AF912" t="s">
        <v>3</v>
      </c>
      <c r="AG912">
        <v>1.2</v>
      </c>
      <c r="AH912">
        <v>2</v>
      </c>
      <c r="AI912">
        <v>76149321</v>
      </c>
      <c r="AJ912">
        <v>898</v>
      </c>
      <c r="AK912">
        <v>0</v>
      </c>
      <c r="AL912">
        <v>0</v>
      </c>
      <c r="AM912">
        <v>0</v>
      </c>
      <c r="AN912">
        <v>0</v>
      </c>
      <c r="AO912">
        <v>0</v>
      </c>
      <c r="AP912">
        <v>0</v>
      </c>
      <c r="AQ912">
        <v>0</v>
      </c>
      <c r="AR912">
        <v>0</v>
      </c>
    </row>
    <row r="913" spans="1:44" x14ac:dyDescent="0.2">
      <c r="A913">
        <f>ROW(Source!A347)</f>
        <v>347</v>
      </c>
      <c r="B913">
        <v>76149329</v>
      </c>
      <c r="C913">
        <v>76149315</v>
      </c>
      <c r="D913">
        <v>48946351</v>
      </c>
      <c r="E913">
        <v>1</v>
      </c>
      <c r="F913">
        <v>1</v>
      </c>
      <c r="G913">
        <v>1</v>
      </c>
      <c r="H913">
        <v>3</v>
      </c>
      <c r="I913" t="s">
        <v>644</v>
      </c>
      <c r="J913" t="s">
        <v>645</v>
      </c>
      <c r="K913" t="s">
        <v>646</v>
      </c>
      <c r="L913">
        <v>1339</v>
      </c>
      <c r="N913">
        <v>1007</v>
      </c>
      <c r="O913" t="s">
        <v>643</v>
      </c>
      <c r="P913" t="s">
        <v>643</v>
      </c>
      <c r="Q913">
        <v>1</v>
      </c>
      <c r="X913">
        <v>0.15</v>
      </c>
      <c r="Y913">
        <v>2.44</v>
      </c>
      <c r="Z913">
        <v>0</v>
      </c>
      <c r="AA913">
        <v>0</v>
      </c>
      <c r="AB913">
        <v>0</v>
      </c>
      <c r="AC913">
        <v>0</v>
      </c>
      <c r="AD913">
        <v>1</v>
      </c>
      <c r="AE913">
        <v>0</v>
      </c>
      <c r="AF913" t="s">
        <v>3</v>
      </c>
      <c r="AG913">
        <v>0.15</v>
      </c>
      <c r="AH913">
        <v>2</v>
      </c>
      <c r="AI913">
        <v>76149322</v>
      </c>
      <c r="AJ913">
        <v>899</v>
      </c>
      <c r="AK913">
        <v>0</v>
      </c>
      <c r="AL913">
        <v>0</v>
      </c>
      <c r="AM913">
        <v>0</v>
      </c>
      <c r="AN913">
        <v>0</v>
      </c>
      <c r="AO913">
        <v>0</v>
      </c>
      <c r="AP913">
        <v>0</v>
      </c>
      <c r="AQ913">
        <v>0</v>
      </c>
      <c r="AR913">
        <v>0</v>
      </c>
    </row>
    <row r="914" spans="1:44" x14ac:dyDescent="0.2">
      <c r="A914">
        <f>ROW(Source!A348)</f>
        <v>348</v>
      </c>
      <c r="B914">
        <v>76149323</v>
      </c>
      <c r="C914">
        <v>76149315</v>
      </c>
      <c r="D914">
        <v>42092598</v>
      </c>
      <c r="E914">
        <v>1</v>
      </c>
      <c r="F914">
        <v>1</v>
      </c>
      <c r="G914">
        <v>1</v>
      </c>
      <c r="H914">
        <v>1</v>
      </c>
      <c r="I914" t="s">
        <v>626</v>
      </c>
      <c r="J914" t="s">
        <v>3</v>
      </c>
      <c r="K914" t="s">
        <v>627</v>
      </c>
      <c r="L914">
        <v>1369</v>
      </c>
      <c r="N914">
        <v>1013</v>
      </c>
      <c r="O914" t="s">
        <v>623</v>
      </c>
      <c r="P914" t="s">
        <v>623</v>
      </c>
      <c r="Q914">
        <v>1</v>
      </c>
      <c r="X914">
        <v>2.2999999999999998</v>
      </c>
      <c r="Y914">
        <v>0</v>
      </c>
      <c r="Z914">
        <v>0</v>
      </c>
      <c r="AA914">
        <v>0</v>
      </c>
      <c r="AB914">
        <v>8.17</v>
      </c>
      <c r="AC914">
        <v>0</v>
      </c>
      <c r="AD914">
        <v>1</v>
      </c>
      <c r="AE914">
        <v>1</v>
      </c>
      <c r="AF914" t="s">
        <v>286</v>
      </c>
      <c r="AG914">
        <v>3.1739999999999995</v>
      </c>
      <c r="AH914">
        <v>2</v>
      </c>
      <c r="AI914">
        <v>76149316</v>
      </c>
      <c r="AJ914">
        <v>900</v>
      </c>
      <c r="AK914">
        <v>0</v>
      </c>
      <c r="AL914">
        <v>0</v>
      </c>
      <c r="AM914">
        <v>0</v>
      </c>
      <c r="AN914">
        <v>0</v>
      </c>
      <c r="AO914">
        <v>0</v>
      </c>
      <c r="AP914">
        <v>0</v>
      </c>
      <c r="AQ914">
        <v>0</v>
      </c>
      <c r="AR914">
        <v>0</v>
      </c>
    </row>
    <row r="915" spans="1:44" x14ac:dyDescent="0.2">
      <c r="A915">
        <f>ROW(Source!A348)</f>
        <v>348</v>
      </c>
      <c r="B915">
        <v>76149324</v>
      </c>
      <c r="C915">
        <v>76149315</v>
      </c>
      <c r="D915">
        <v>121548</v>
      </c>
      <c r="E915">
        <v>1</v>
      </c>
      <c r="F915">
        <v>1</v>
      </c>
      <c r="G915">
        <v>1</v>
      </c>
      <c r="H915">
        <v>1</v>
      </c>
      <c r="I915" t="s">
        <v>30</v>
      </c>
      <c r="J915" t="s">
        <v>3</v>
      </c>
      <c r="K915" t="s">
        <v>628</v>
      </c>
      <c r="L915">
        <v>608254</v>
      </c>
      <c r="N915">
        <v>1013</v>
      </c>
      <c r="O915" t="s">
        <v>629</v>
      </c>
      <c r="P915" t="s">
        <v>629</v>
      </c>
      <c r="Q915">
        <v>1</v>
      </c>
      <c r="X915">
        <v>0.28999999999999998</v>
      </c>
      <c r="Y915">
        <v>0</v>
      </c>
      <c r="Z915">
        <v>0</v>
      </c>
      <c r="AA915">
        <v>0</v>
      </c>
      <c r="AB915">
        <v>0</v>
      </c>
      <c r="AC915">
        <v>0</v>
      </c>
      <c r="AD915">
        <v>1</v>
      </c>
      <c r="AE915">
        <v>2</v>
      </c>
      <c r="AF915" t="s">
        <v>286</v>
      </c>
      <c r="AG915">
        <v>0.40019999999999994</v>
      </c>
      <c r="AH915">
        <v>2</v>
      </c>
      <c r="AI915">
        <v>76149317</v>
      </c>
      <c r="AJ915">
        <v>901</v>
      </c>
      <c r="AK915">
        <v>0</v>
      </c>
      <c r="AL915">
        <v>0</v>
      </c>
      <c r="AM915">
        <v>0</v>
      </c>
      <c r="AN915">
        <v>0</v>
      </c>
      <c r="AO915">
        <v>0</v>
      </c>
      <c r="AP915">
        <v>0</v>
      </c>
      <c r="AQ915">
        <v>0</v>
      </c>
      <c r="AR915">
        <v>0</v>
      </c>
    </row>
    <row r="916" spans="1:44" x14ac:dyDescent="0.2">
      <c r="A916">
        <f>ROW(Source!A348)</f>
        <v>348</v>
      </c>
      <c r="B916">
        <v>76149325</v>
      </c>
      <c r="C916">
        <v>76149315</v>
      </c>
      <c r="D916">
        <v>48975479</v>
      </c>
      <c r="E916">
        <v>1</v>
      </c>
      <c r="F916">
        <v>1</v>
      </c>
      <c r="G916">
        <v>1</v>
      </c>
      <c r="H916">
        <v>2</v>
      </c>
      <c r="I916" t="s">
        <v>630</v>
      </c>
      <c r="J916" t="s">
        <v>631</v>
      </c>
      <c r="K916" t="s">
        <v>632</v>
      </c>
      <c r="L916">
        <v>1368</v>
      </c>
      <c r="N916">
        <v>1011</v>
      </c>
      <c r="O916" t="s">
        <v>633</v>
      </c>
      <c r="P916" t="s">
        <v>633</v>
      </c>
      <c r="Q916">
        <v>1</v>
      </c>
      <c r="X916">
        <v>0.08</v>
      </c>
      <c r="Y916">
        <v>0</v>
      </c>
      <c r="Z916">
        <v>90.4</v>
      </c>
      <c r="AA916">
        <v>11.6</v>
      </c>
      <c r="AB916">
        <v>0</v>
      </c>
      <c r="AC916">
        <v>0</v>
      </c>
      <c r="AD916">
        <v>1</v>
      </c>
      <c r="AE916">
        <v>0</v>
      </c>
      <c r="AF916" t="s">
        <v>286</v>
      </c>
      <c r="AG916">
        <v>0.1104</v>
      </c>
      <c r="AH916">
        <v>2</v>
      </c>
      <c r="AI916">
        <v>76149318</v>
      </c>
      <c r="AJ916">
        <v>902</v>
      </c>
      <c r="AK916">
        <v>0</v>
      </c>
      <c r="AL916">
        <v>0</v>
      </c>
      <c r="AM916">
        <v>0</v>
      </c>
      <c r="AN916">
        <v>0</v>
      </c>
      <c r="AO916">
        <v>0</v>
      </c>
      <c r="AP916">
        <v>0</v>
      </c>
      <c r="AQ916">
        <v>0</v>
      </c>
      <c r="AR916">
        <v>0</v>
      </c>
    </row>
    <row r="917" spans="1:44" x14ac:dyDescent="0.2">
      <c r="A917">
        <f>ROW(Source!A348)</f>
        <v>348</v>
      </c>
      <c r="B917">
        <v>76149326</v>
      </c>
      <c r="C917">
        <v>76149315</v>
      </c>
      <c r="D917">
        <v>48975561</v>
      </c>
      <c r="E917">
        <v>1</v>
      </c>
      <c r="F917">
        <v>1</v>
      </c>
      <c r="G917">
        <v>1</v>
      </c>
      <c r="H917">
        <v>2</v>
      </c>
      <c r="I917" t="s">
        <v>634</v>
      </c>
      <c r="J917" t="s">
        <v>635</v>
      </c>
      <c r="K917" t="s">
        <v>636</v>
      </c>
      <c r="L917">
        <v>1368</v>
      </c>
      <c r="N917">
        <v>1011</v>
      </c>
      <c r="O917" t="s">
        <v>633</v>
      </c>
      <c r="P917" t="s">
        <v>633</v>
      </c>
      <c r="Q917">
        <v>1</v>
      </c>
      <c r="X917">
        <v>0.21</v>
      </c>
      <c r="Y917">
        <v>0</v>
      </c>
      <c r="Z917">
        <v>90</v>
      </c>
      <c r="AA917">
        <v>10.06</v>
      </c>
      <c r="AB917">
        <v>0</v>
      </c>
      <c r="AC917">
        <v>0</v>
      </c>
      <c r="AD917">
        <v>1</v>
      </c>
      <c r="AE917">
        <v>0</v>
      </c>
      <c r="AF917" t="s">
        <v>286</v>
      </c>
      <c r="AG917">
        <v>0.2898</v>
      </c>
      <c r="AH917">
        <v>2</v>
      </c>
      <c r="AI917">
        <v>76149319</v>
      </c>
      <c r="AJ917">
        <v>903</v>
      </c>
      <c r="AK917">
        <v>0</v>
      </c>
      <c r="AL917">
        <v>0</v>
      </c>
      <c r="AM917">
        <v>0</v>
      </c>
      <c r="AN917">
        <v>0</v>
      </c>
      <c r="AO917">
        <v>0</v>
      </c>
      <c r="AP917">
        <v>0</v>
      </c>
      <c r="AQ917">
        <v>0</v>
      </c>
      <c r="AR917">
        <v>0</v>
      </c>
    </row>
    <row r="918" spans="1:44" x14ac:dyDescent="0.2">
      <c r="A918">
        <f>ROW(Source!A348)</f>
        <v>348</v>
      </c>
      <c r="B918">
        <v>76149327</v>
      </c>
      <c r="C918">
        <v>76149315</v>
      </c>
      <c r="D918">
        <v>48976906</v>
      </c>
      <c r="E918">
        <v>1</v>
      </c>
      <c r="F918">
        <v>1</v>
      </c>
      <c r="G918">
        <v>1</v>
      </c>
      <c r="H918">
        <v>2</v>
      </c>
      <c r="I918" t="s">
        <v>637</v>
      </c>
      <c r="J918" t="s">
        <v>638</v>
      </c>
      <c r="K918" t="s">
        <v>639</v>
      </c>
      <c r="L918">
        <v>1368</v>
      </c>
      <c r="N918">
        <v>1011</v>
      </c>
      <c r="O918" t="s">
        <v>633</v>
      </c>
      <c r="P918" t="s">
        <v>633</v>
      </c>
      <c r="Q918">
        <v>1</v>
      </c>
      <c r="X918">
        <v>0.42</v>
      </c>
      <c r="Y918">
        <v>0</v>
      </c>
      <c r="Z918">
        <v>0.55000000000000004</v>
      </c>
      <c r="AA918">
        <v>0</v>
      </c>
      <c r="AB918">
        <v>0</v>
      </c>
      <c r="AC918">
        <v>0</v>
      </c>
      <c r="AD918">
        <v>1</v>
      </c>
      <c r="AE918">
        <v>0</v>
      </c>
      <c r="AF918" t="s">
        <v>286</v>
      </c>
      <c r="AG918">
        <v>0.5796</v>
      </c>
      <c r="AH918">
        <v>2</v>
      </c>
      <c r="AI918">
        <v>76149320</v>
      </c>
      <c r="AJ918">
        <v>904</v>
      </c>
      <c r="AK918">
        <v>0</v>
      </c>
      <c r="AL918">
        <v>0</v>
      </c>
      <c r="AM918">
        <v>0</v>
      </c>
      <c r="AN918">
        <v>0</v>
      </c>
      <c r="AO918">
        <v>0</v>
      </c>
      <c r="AP918">
        <v>0</v>
      </c>
      <c r="AQ918">
        <v>0</v>
      </c>
      <c r="AR918">
        <v>0</v>
      </c>
    </row>
    <row r="919" spans="1:44" x14ac:dyDescent="0.2">
      <c r="A919">
        <f>ROW(Source!A348)</f>
        <v>348</v>
      </c>
      <c r="B919">
        <v>76149328</v>
      </c>
      <c r="C919">
        <v>76149315</v>
      </c>
      <c r="D919">
        <v>48945934</v>
      </c>
      <c r="E919">
        <v>1</v>
      </c>
      <c r="F919">
        <v>1</v>
      </c>
      <c r="G919">
        <v>1</v>
      </c>
      <c r="H919">
        <v>3</v>
      </c>
      <c r="I919" t="s">
        <v>640</v>
      </c>
      <c r="J919" t="s">
        <v>641</v>
      </c>
      <c r="K919" t="s">
        <v>642</v>
      </c>
      <c r="L919">
        <v>1339</v>
      </c>
      <c r="N919">
        <v>1007</v>
      </c>
      <c r="O919" t="s">
        <v>643</v>
      </c>
      <c r="P919" t="s">
        <v>643</v>
      </c>
      <c r="Q919">
        <v>1</v>
      </c>
      <c r="X919">
        <v>1.2</v>
      </c>
      <c r="Y919">
        <v>59.99</v>
      </c>
      <c r="Z919">
        <v>0</v>
      </c>
      <c r="AA919">
        <v>0</v>
      </c>
      <c r="AB919">
        <v>0</v>
      </c>
      <c r="AC919">
        <v>0</v>
      </c>
      <c r="AD919">
        <v>1</v>
      </c>
      <c r="AE919">
        <v>0</v>
      </c>
      <c r="AF919" t="s">
        <v>3</v>
      </c>
      <c r="AG919">
        <v>1.2</v>
      </c>
      <c r="AH919">
        <v>2</v>
      </c>
      <c r="AI919">
        <v>76149321</v>
      </c>
      <c r="AJ919">
        <v>905</v>
      </c>
      <c r="AK919">
        <v>0</v>
      </c>
      <c r="AL919">
        <v>0</v>
      </c>
      <c r="AM919">
        <v>0</v>
      </c>
      <c r="AN919">
        <v>0</v>
      </c>
      <c r="AO919">
        <v>0</v>
      </c>
      <c r="AP919">
        <v>0</v>
      </c>
      <c r="AQ919">
        <v>0</v>
      </c>
      <c r="AR919">
        <v>0</v>
      </c>
    </row>
    <row r="920" spans="1:44" x14ac:dyDescent="0.2">
      <c r="A920">
        <f>ROW(Source!A348)</f>
        <v>348</v>
      </c>
      <c r="B920">
        <v>76149329</v>
      </c>
      <c r="C920">
        <v>76149315</v>
      </c>
      <c r="D920">
        <v>48946351</v>
      </c>
      <c r="E920">
        <v>1</v>
      </c>
      <c r="F920">
        <v>1</v>
      </c>
      <c r="G920">
        <v>1</v>
      </c>
      <c r="H920">
        <v>3</v>
      </c>
      <c r="I920" t="s">
        <v>644</v>
      </c>
      <c r="J920" t="s">
        <v>645</v>
      </c>
      <c r="K920" t="s">
        <v>646</v>
      </c>
      <c r="L920">
        <v>1339</v>
      </c>
      <c r="N920">
        <v>1007</v>
      </c>
      <c r="O920" t="s">
        <v>643</v>
      </c>
      <c r="P920" t="s">
        <v>643</v>
      </c>
      <c r="Q920">
        <v>1</v>
      </c>
      <c r="X920">
        <v>0.15</v>
      </c>
      <c r="Y920">
        <v>2.44</v>
      </c>
      <c r="Z920">
        <v>0</v>
      </c>
      <c r="AA920">
        <v>0</v>
      </c>
      <c r="AB920">
        <v>0</v>
      </c>
      <c r="AC920">
        <v>0</v>
      </c>
      <c r="AD920">
        <v>1</v>
      </c>
      <c r="AE920">
        <v>0</v>
      </c>
      <c r="AF920" t="s">
        <v>3</v>
      </c>
      <c r="AG920">
        <v>0.15</v>
      </c>
      <c r="AH920">
        <v>2</v>
      </c>
      <c r="AI920">
        <v>76149322</v>
      </c>
      <c r="AJ920">
        <v>906</v>
      </c>
      <c r="AK920">
        <v>0</v>
      </c>
      <c r="AL920">
        <v>0</v>
      </c>
      <c r="AM920">
        <v>0</v>
      </c>
      <c r="AN920">
        <v>0</v>
      </c>
      <c r="AO920">
        <v>0</v>
      </c>
      <c r="AP920">
        <v>0</v>
      </c>
      <c r="AQ920">
        <v>0</v>
      </c>
      <c r="AR920">
        <v>0</v>
      </c>
    </row>
    <row r="921" spans="1:44" x14ac:dyDescent="0.2">
      <c r="A921">
        <f>ROW(Source!A349)</f>
        <v>349</v>
      </c>
      <c r="B921">
        <v>76149336</v>
      </c>
      <c r="C921">
        <v>76149330</v>
      </c>
      <c r="D921">
        <v>42092619</v>
      </c>
      <c r="E921">
        <v>1</v>
      </c>
      <c r="F921">
        <v>1</v>
      </c>
      <c r="G921">
        <v>1</v>
      </c>
      <c r="H921">
        <v>1</v>
      </c>
      <c r="I921" t="s">
        <v>770</v>
      </c>
      <c r="J921" t="s">
        <v>3</v>
      </c>
      <c r="K921" t="s">
        <v>771</v>
      </c>
      <c r="L921">
        <v>1369</v>
      </c>
      <c r="N921">
        <v>1013</v>
      </c>
      <c r="O921" t="s">
        <v>623</v>
      </c>
      <c r="P921" t="s">
        <v>623</v>
      </c>
      <c r="Q921">
        <v>1</v>
      </c>
      <c r="X921">
        <v>104.46</v>
      </c>
      <c r="Y921">
        <v>0</v>
      </c>
      <c r="Z921">
        <v>0</v>
      </c>
      <c r="AA921">
        <v>0</v>
      </c>
      <c r="AB921">
        <v>8.4600000000000009</v>
      </c>
      <c r="AC921">
        <v>0</v>
      </c>
      <c r="AD921">
        <v>1</v>
      </c>
      <c r="AE921">
        <v>1</v>
      </c>
      <c r="AF921" t="s">
        <v>24</v>
      </c>
      <c r="AG921">
        <v>120.12899999999998</v>
      </c>
      <c r="AH921">
        <v>2</v>
      </c>
      <c r="AI921">
        <v>76149331</v>
      </c>
      <c r="AJ921">
        <v>907</v>
      </c>
      <c r="AK921">
        <v>0</v>
      </c>
      <c r="AL921">
        <v>0</v>
      </c>
      <c r="AM921">
        <v>0</v>
      </c>
      <c r="AN921">
        <v>0</v>
      </c>
      <c r="AO921">
        <v>0</v>
      </c>
      <c r="AP921">
        <v>0</v>
      </c>
      <c r="AQ921">
        <v>0</v>
      </c>
      <c r="AR921">
        <v>0</v>
      </c>
    </row>
    <row r="922" spans="1:44" x14ac:dyDescent="0.2">
      <c r="A922">
        <f>ROW(Source!A349)</f>
        <v>349</v>
      </c>
      <c r="B922">
        <v>76149337</v>
      </c>
      <c r="C922">
        <v>76149330</v>
      </c>
      <c r="D922">
        <v>121548</v>
      </c>
      <c r="E922">
        <v>1</v>
      </c>
      <c r="F922">
        <v>1</v>
      </c>
      <c r="G922">
        <v>1</v>
      </c>
      <c r="H922">
        <v>1</v>
      </c>
      <c r="I922" t="s">
        <v>30</v>
      </c>
      <c r="J922" t="s">
        <v>3</v>
      </c>
      <c r="K922" t="s">
        <v>628</v>
      </c>
      <c r="L922">
        <v>608254</v>
      </c>
      <c r="N922">
        <v>1013</v>
      </c>
      <c r="O922" t="s">
        <v>629</v>
      </c>
      <c r="P922" t="s">
        <v>629</v>
      </c>
      <c r="Q922">
        <v>1</v>
      </c>
      <c r="X922">
        <v>28.54</v>
      </c>
      <c r="Y922">
        <v>0</v>
      </c>
      <c r="Z922">
        <v>0</v>
      </c>
      <c r="AA922">
        <v>0</v>
      </c>
      <c r="AB922">
        <v>0</v>
      </c>
      <c r="AC922">
        <v>0</v>
      </c>
      <c r="AD922">
        <v>1</v>
      </c>
      <c r="AE922">
        <v>2</v>
      </c>
      <c r="AF922" t="s">
        <v>24</v>
      </c>
      <c r="AG922">
        <v>32.820999999999998</v>
      </c>
      <c r="AH922">
        <v>2</v>
      </c>
      <c r="AI922">
        <v>76149332</v>
      </c>
      <c r="AJ922">
        <v>908</v>
      </c>
      <c r="AK922">
        <v>0</v>
      </c>
      <c r="AL922">
        <v>0</v>
      </c>
      <c r="AM922">
        <v>0</v>
      </c>
      <c r="AN922">
        <v>0</v>
      </c>
      <c r="AO922">
        <v>0</v>
      </c>
      <c r="AP922">
        <v>0</v>
      </c>
      <c r="AQ922">
        <v>0</v>
      </c>
      <c r="AR922">
        <v>0</v>
      </c>
    </row>
    <row r="923" spans="1:44" x14ac:dyDescent="0.2">
      <c r="A923">
        <f>ROW(Source!A349)</f>
        <v>349</v>
      </c>
      <c r="B923">
        <v>76149338</v>
      </c>
      <c r="C923">
        <v>76149330</v>
      </c>
      <c r="D923">
        <v>48975728</v>
      </c>
      <c r="E923">
        <v>1</v>
      </c>
      <c r="F923">
        <v>1</v>
      </c>
      <c r="G923">
        <v>1</v>
      </c>
      <c r="H923">
        <v>2</v>
      </c>
      <c r="I923" t="s">
        <v>772</v>
      </c>
      <c r="J923" t="s">
        <v>773</v>
      </c>
      <c r="K923" t="s">
        <v>774</v>
      </c>
      <c r="L923">
        <v>1368</v>
      </c>
      <c r="N923">
        <v>1011</v>
      </c>
      <c r="O923" t="s">
        <v>633</v>
      </c>
      <c r="P923" t="s">
        <v>633</v>
      </c>
      <c r="Q923">
        <v>1</v>
      </c>
      <c r="X923">
        <v>28.54</v>
      </c>
      <c r="Y923">
        <v>0</v>
      </c>
      <c r="Z923">
        <v>100.1</v>
      </c>
      <c r="AA923">
        <v>13.5</v>
      </c>
      <c r="AB923">
        <v>0</v>
      </c>
      <c r="AC923">
        <v>0</v>
      </c>
      <c r="AD923">
        <v>1</v>
      </c>
      <c r="AE923">
        <v>0</v>
      </c>
      <c r="AF923" t="s">
        <v>24</v>
      </c>
      <c r="AG923">
        <v>32.820999999999998</v>
      </c>
      <c r="AH923">
        <v>2</v>
      </c>
      <c r="AI923">
        <v>76149333</v>
      </c>
      <c r="AJ923">
        <v>909</v>
      </c>
      <c r="AK923">
        <v>0</v>
      </c>
      <c r="AL923">
        <v>0</v>
      </c>
      <c r="AM923">
        <v>0</v>
      </c>
      <c r="AN923">
        <v>0</v>
      </c>
      <c r="AO923">
        <v>0</v>
      </c>
      <c r="AP923">
        <v>0</v>
      </c>
      <c r="AQ923">
        <v>0</v>
      </c>
      <c r="AR923">
        <v>0</v>
      </c>
    </row>
    <row r="924" spans="1:44" x14ac:dyDescent="0.2">
      <c r="A924">
        <f>ROW(Source!A349)</f>
        <v>349</v>
      </c>
      <c r="B924">
        <v>76149339</v>
      </c>
      <c r="C924">
        <v>76149330</v>
      </c>
      <c r="D924">
        <v>48900465</v>
      </c>
      <c r="E924">
        <v>1</v>
      </c>
      <c r="F924">
        <v>1</v>
      </c>
      <c r="G924">
        <v>1</v>
      </c>
      <c r="H924">
        <v>3</v>
      </c>
      <c r="I924" t="s">
        <v>775</v>
      </c>
      <c r="J924" t="s">
        <v>776</v>
      </c>
      <c r="K924" t="s">
        <v>777</v>
      </c>
      <c r="L924">
        <v>1348</v>
      </c>
      <c r="N924">
        <v>1009</v>
      </c>
      <c r="O924" t="s">
        <v>362</v>
      </c>
      <c r="P924" t="s">
        <v>362</v>
      </c>
      <c r="Q924">
        <v>1000</v>
      </c>
      <c r="X924">
        <v>8.0000000000000004E-4</v>
      </c>
      <c r="Y924">
        <v>4770</v>
      </c>
      <c r="Z924">
        <v>0</v>
      </c>
      <c r="AA924">
        <v>0</v>
      </c>
      <c r="AB924">
        <v>0</v>
      </c>
      <c r="AC924">
        <v>0</v>
      </c>
      <c r="AD924">
        <v>1</v>
      </c>
      <c r="AE924">
        <v>0</v>
      </c>
      <c r="AF924" t="s">
        <v>3</v>
      </c>
      <c r="AG924">
        <v>8.0000000000000004E-4</v>
      </c>
      <c r="AH924">
        <v>2</v>
      </c>
      <c r="AI924">
        <v>76149334</v>
      </c>
      <c r="AJ924">
        <v>910</v>
      </c>
      <c r="AK924">
        <v>0</v>
      </c>
      <c r="AL924">
        <v>0</v>
      </c>
      <c r="AM924">
        <v>0</v>
      </c>
      <c r="AN924">
        <v>0</v>
      </c>
      <c r="AO924">
        <v>0</v>
      </c>
      <c r="AP924">
        <v>0</v>
      </c>
      <c r="AQ924">
        <v>0</v>
      </c>
      <c r="AR924">
        <v>0</v>
      </c>
    </row>
    <row r="925" spans="1:44" x14ac:dyDescent="0.2">
      <c r="A925">
        <f>ROW(Source!A349)</f>
        <v>349</v>
      </c>
      <c r="B925">
        <v>76149340</v>
      </c>
      <c r="C925">
        <v>76149330</v>
      </c>
      <c r="D925">
        <v>48908322</v>
      </c>
      <c r="E925">
        <v>1</v>
      </c>
      <c r="F925">
        <v>1</v>
      </c>
      <c r="G925">
        <v>1</v>
      </c>
      <c r="H925">
        <v>3</v>
      </c>
      <c r="I925" t="s">
        <v>778</v>
      </c>
      <c r="J925" t="s">
        <v>779</v>
      </c>
      <c r="K925" t="s">
        <v>780</v>
      </c>
      <c r="L925">
        <v>1339</v>
      </c>
      <c r="N925">
        <v>1007</v>
      </c>
      <c r="O925" t="s">
        <v>643</v>
      </c>
      <c r="P925" t="s">
        <v>643</v>
      </c>
      <c r="Q925">
        <v>1</v>
      </c>
      <c r="X925">
        <v>0.08</v>
      </c>
      <c r="Y925">
        <v>802.46</v>
      </c>
      <c r="Z925">
        <v>0</v>
      </c>
      <c r="AA925">
        <v>0</v>
      </c>
      <c r="AB925">
        <v>0</v>
      </c>
      <c r="AC925">
        <v>0</v>
      </c>
      <c r="AD925">
        <v>1</v>
      </c>
      <c r="AE925">
        <v>0</v>
      </c>
      <c r="AF925" t="s">
        <v>3</v>
      </c>
      <c r="AG925">
        <v>0.08</v>
      </c>
      <c r="AH925">
        <v>2</v>
      </c>
      <c r="AI925">
        <v>76149335</v>
      </c>
      <c r="AJ925">
        <v>911</v>
      </c>
      <c r="AK925">
        <v>0</v>
      </c>
      <c r="AL925">
        <v>0</v>
      </c>
      <c r="AM925">
        <v>0</v>
      </c>
      <c r="AN925">
        <v>0</v>
      </c>
      <c r="AO925">
        <v>0</v>
      </c>
      <c r="AP925">
        <v>0</v>
      </c>
      <c r="AQ925">
        <v>0</v>
      </c>
      <c r="AR925">
        <v>0</v>
      </c>
    </row>
    <row r="926" spans="1:44" x14ac:dyDescent="0.2">
      <c r="A926">
        <f>ROW(Source!A349)</f>
        <v>349</v>
      </c>
      <c r="B926">
        <v>76149341</v>
      </c>
      <c r="C926">
        <v>76149330</v>
      </c>
      <c r="D926">
        <v>48959161</v>
      </c>
      <c r="E926">
        <v>1</v>
      </c>
      <c r="F926">
        <v>1</v>
      </c>
      <c r="G926">
        <v>1</v>
      </c>
      <c r="H926">
        <v>3</v>
      </c>
      <c r="I926" t="s">
        <v>1017</v>
      </c>
      <c r="J926" t="s">
        <v>1018</v>
      </c>
      <c r="K926" t="s">
        <v>1019</v>
      </c>
      <c r="L926">
        <v>1301</v>
      </c>
      <c r="N926">
        <v>1003</v>
      </c>
      <c r="O926" t="s">
        <v>57</v>
      </c>
      <c r="P926" t="s">
        <v>57</v>
      </c>
      <c r="Q926">
        <v>1</v>
      </c>
      <c r="X926">
        <v>1000</v>
      </c>
      <c r="Y926">
        <v>0</v>
      </c>
      <c r="Z926">
        <v>0</v>
      </c>
      <c r="AA926">
        <v>0</v>
      </c>
      <c r="AB926">
        <v>0</v>
      </c>
      <c r="AC926">
        <v>0</v>
      </c>
      <c r="AD926">
        <v>0</v>
      </c>
      <c r="AE926">
        <v>0</v>
      </c>
      <c r="AF926" t="s">
        <v>3</v>
      </c>
      <c r="AG926">
        <v>1000</v>
      </c>
      <c r="AH926">
        <v>3</v>
      </c>
      <c r="AI926">
        <v>-1</v>
      </c>
      <c r="AJ926" t="s">
        <v>3</v>
      </c>
      <c r="AK926">
        <v>0</v>
      </c>
      <c r="AL926">
        <v>0</v>
      </c>
      <c r="AM926">
        <v>0</v>
      </c>
      <c r="AN926">
        <v>0</v>
      </c>
      <c r="AO926">
        <v>0</v>
      </c>
      <c r="AP926">
        <v>0</v>
      </c>
      <c r="AQ926">
        <v>0</v>
      </c>
      <c r="AR926">
        <v>0</v>
      </c>
    </row>
    <row r="927" spans="1:44" x14ac:dyDescent="0.2">
      <c r="A927">
        <f>ROW(Source!A350)</f>
        <v>350</v>
      </c>
      <c r="B927">
        <v>76149336</v>
      </c>
      <c r="C927">
        <v>76149330</v>
      </c>
      <c r="D927">
        <v>42092619</v>
      </c>
      <c r="E927">
        <v>1</v>
      </c>
      <c r="F927">
        <v>1</v>
      </c>
      <c r="G927">
        <v>1</v>
      </c>
      <c r="H927">
        <v>1</v>
      </c>
      <c r="I927" t="s">
        <v>770</v>
      </c>
      <c r="J927" t="s">
        <v>3</v>
      </c>
      <c r="K927" t="s">
        <v>771</v>
      </c>
      <c r="L927">
        <v>1369</v>
      </c>
      <c r="N927">
        <v>1013</v>
      </c>
      <c r="O927" t="s">
        <v>623</v>
      </c>
      <c r="P927" t="s">
        <v>623</v>
      </c>
      <c r="Q927">
        <v>1</v>
      </c>
      <c r="X927">
        <v>104.46</v>
      </c>
      <c r="Y927">
        <v>0</v>
      </c>
      <c r="Z927">
        <v>0</v>
      </c>
      <c r="AA927">
        <v>0</v>
      </c>
      <c r="AB927">
        <v>8.4600000000000009</v>
      </c>
      <c r="AC927">
        <v>0</v>
      </c>
      <c r="AD927">
        <v>1</v>
      </c>
      <c r="AE927">
        <v>1</v>
      </c>
      <c r="AF927" t="s">
        <v>24</v>
      </c>
      <c r="AG927">
        <v>120.12899999999998</v>
      </c>
      <c r="AH927">
        <v>2</v>
      </c>
      <c r="AI927">
        <v>76149331</v>
      </c>
      <c r="AJ927">
        <v>912</v>
      </c>
      <c r="AK927">
        <v>0</v>
      </c>
      <c r="AL927">
        <v>0</v>
      </c>
      <c r="AM927">
        <v>0</v>
      </c>
      <c r="AN927">
        <v>0</v>
      </c>
      <c r="AO927">
        <v>0</v>
      </c>
      <c r="AP927">
        <v>0</v>
      </c>
      <c r="AQ927">
        <v>0</v>
      </c>
      <c r="AR927">
        <v>0</v>
      </c>
    </row>
    <row r="928" spans="1:44" x14ac:dyDescent="0.2">
      <c r="A928">
        <f>ROW(Source!A350)</f>
        <v>350</v>
      </c>
      <c r="B928">
        <v>76149337</v>
      </c>
      <c r="C928">
        <v>76149330</v>
      </c>
      <c r="D928">
        <v>121548</v>
      </c>
      <c r="E928">
        <v>1</v>
      </c>
      <c r="F928">
        <v>1</v>
      </c>
      <c r="G928">
        <v>1</v>
      </c>
      <c r="H928">
        <v>1</v>
      </c>
      <c r="I928" t="s">
        <v>30</v>
      </c>
      <c r="J928" t="s">
        <v>3</v>
      </c>
      <c r="K928" t="s">
        <v>628</v>
      </c>
      <c r="L928">
        <v>608254</v>
      </c>
      <c r="N928">
        <v>1013</v>
      </c>
      <c r="O928" t="s">
        <v>629</v>
      </c>
      <c r="P928" t="s">
        <v>629</v>
      </c>
      <c r="Q928">
        <v>1</v>
      </c>
      <c r="X928">
        <v>28.54</v>
      </c>
      <c r="Y928">
        <v>0</v>
      </c>
      <c r="Z928">
        <v>0</v>
      </c>
      <c r="AA928">
        <v>0</v>
      </c>
      <c r="AB928">
        <v>0</v>
      </c>
      <c r="AC928">
        <v>0</v>
      </c>
      <c r="AD928">
        <v>1</v>
      </c>
      <c r="AE928">
        <v>2</v>
      </c>
      <c r="AF928" t="s">
        <v>24</v>
      </c>
      <c r="AG928">
        <v>32.820999999999998</v>
      </c>
      <c r="AH928">
        <v>2</v>
      </c>
      <c r="AI928">
        <v>76149332</v>
      </c>
      <c r="AJ928">
        <v>913</v>
      </c>
      <c r="AK928">
        <v>0</v>
      </c>
      <c r="AL928">
        <v>0</v>
      </c>
      <c r="AM928">
        <v>0</v>
      </c>
      <c r="AN928">
        <v>0</v>
      </c>
      <c r="AO928">
        <v>0</v>
      </c>
      <c r="AP928">
        <v>0</v>
      </c>
      <c r="AQ928">
        <v>0</v>
      </c>
      <c r="AR928">
        <v>0</v>
      </c>
    </row>
    <row r="929" spans="1:44" x14ac:dyDescent="0.2">
      <c r="A929">
        <f>ROW(Source!A350)</f>
        <v>350</v>
      </c>
      <c r="B929">
        <v>76149338</v>
      </c>
      <c r="C929">
        <v>76149330</v>
      </c>
      <c r="D929">
        <v>48975728</v>
      </c>
      <c r="E929">
        <v>1</v>
      </c>
      <c r="F929">
        <v>1</v>
      </c>
      <c r="G929">
        <v>1</v>
      </c>
      <c r="H929">
        <v>2</v>
      </c>
      <c r="I929" t="s">
        <v>772</v>
      </c>
      <c r="J929" t="s">
        <v>773</v>
      </c>
      <c r="K929" t="s">
        <v>774</v>
      </c>
      <c r="L929">
        <v>1368</v>
      </c>
      <c r="N929">
        <v>1011</v>
      </c>
      <c r="O929" t="s">
        <v>633</v>
      </c>
      <c r="P929" t="s">
        <v>633</v>
      </c>
      <c r="Q929">
        <v>1</v>
      </c>
      <c r="X929">
        <v>28.54</v>
      </c>
      <c r="Y929">
        <v>0</v>
      </c>
      <c r="Z929">
        <v>100.1</v>
      </c>
      <c r="AA929">
        <v>13.5</v>
      </c>
      <c r="AB929">
        <v>0</v>
      </c>
      <c r="AC929">
        <v>0</v>
      </c>
      <c r="AD929">
        <v>1</v>
      </c>
      <c r="AE929">
        <v>0</v>
      </c>
      <c r="AF929" t="s">
        <v>24</v>
      </c>
      <c r="AG929">
        <v>32.820999999999998</v>
      </c>
      <c r="AH929">
        <v>2</v>
      </c>
      <c r="AI929">
        <v>76149333</v>
      </c>
      <c r="AJ929">
        <v>914</v>
      </c>
      <c r="AK929">
        <v>0</v>
      </c>
      <c r="AL929">
        <v>0</v>
      </c>
      <c r="AM929">
        <v>0</v>
      </c>
      <c r="AN929">
        <v>0</v>
      </c>
      <c r="AO929">
        <v>0</v>
      </c>
      <c r="AP929">
        <v>0</v>
      </c>
      <c r="AQ929">
        <v>0</v>
      </c>
      <c r="AR929">
        <v>0</v>
      </c>
    </row>
    <row r="930" spans="1:44" x14ac:dyDescent="0.2">
      <c r="A930">
        <f>ROW(Source!A350)</f>
        <v>350</v>
      </c>
      <c r="B930">
        <v>76149339</v>
      </c>
      <c r="C930">
        <v>76149330</v>
      </c>
      <c r="D930">
        <v>48900465</v>
      </c>
      <c r="E930">
        <v>1</v>
      </c>
      <c r="F930">
        <v>1</v>
      </c>
      <c r="G930">
        <v>1</v>
      </c>
      <c r="H930">
        <v>3</v>
      </c>
      <c r="I930" t="s">
        <v>775</v>
      </c>
      <c r="J930" t="s">
        <v>776</v>
      </c>
      <c r="K930" t="s">
        <v>777</v>
      </c>
      <c r="L930">
        <v>1348</v>
      </c>
      <c r="N930">
        <v>1009</v>
      </c>
      <c r="O930" t="s">
        <v>362</v>
      </c>
      <c r="P930" t="s">
        <v>362</v>
      </c>
      <c r="Q930">
        <v>1000</v>
      </c>
      <c r="X930">
        <v>8.0000000000000004E-4</v>
      </c>
      <c r="Y930">
        <v>4770</v>
      </c>
      <c r="Z930">
        <v>0</v>
      </c>
      <c r="AA930">
        <v>0</v>
      </c>
      <c r="AB930">
        <v>0</v>
      </c>
      <c r="AC930">
        <v>0</v>
      </c>
      <c r="AD930">
        <v>1</v>
      </c>
      <c r="AE930">
        <v>0</v>
      </c>
      <c r="AF930" t="s">
        <v>3</v>
      </c>
      <c r="AG930">
        <v>8.0000000000000004E-4</v>
      </c>
      <c r="AH930">
        <v>2</v>
      </c>
      <c r="AI930">
        <v>76149334</v>
      </c>
      <c r="AJ930">
        <v>915</v>
      </c>
      <c r="AK930">
        <v>0</v>
      </c>
      <c r="AL930">
        <v>0</v>
      </c>
      <c r="AM930">
        <v>0</v>
      </c>
      <c r="AN930">
        <v>0</v>
      </c>
      <c r="AO930">
        <v>0</v>
      </c>
      <c r="AP930">
        <v>0</v>
      </c>
      <c r="AQ930">
        <v>0</v>
      </c>
      <c r="AR930">
        <v>0</v>
      </c>
    </row>
    <row r="931" spans="1:44" x14ac:dyDescent="0.2">
      <c r="A931">
        <f>ROW(Source!A350)</f>
        <v>350</v>
      </c>
      <c r="B931">
        <v>76149340</v>
      </c>
      <c r="C931">
        <v>76149330</v>
      </c>
      <c r="D931">
        <v>48908322</v>
      </c>
      <c r="E931">
        <v>1</v>
      </c>
      <c r="F931">
        <v>1</v>
      </c>
      <c r="G931">
        <v>1</v>
      </c>
      <c r="H931">
        <v>3</v>
      </c>
      <c r="I931" t="s">
        <v>778</v>
      </c>
      <c r="J931" t="s">
        <v>779</v>
      </c>
      <c r="K931" t="s">
        <v>780</v>
      </c>
      <c r="L931">
        <v>1339</v>
      </c>
      <c r="N931">
        <v>1007</v>
      </c>
      <c r="O931" t="s">
        <v>643</v>
      </c>
      <c r="P931" t="s">
        <v>643</v>
      </c>
      <c r="Q931">
        <v>1</v>
      </c>
      <c r="X931">
        <v>0.08</v>
      </c>
      <c r="Y931">
        <v>802.46</v>
      </c>
      <c r="Z931">
        <v>0</v>
      </c>
      <c r="AA931">
        <v>0</v>
      </c>
      <c r="AB931">
        <v>0</v>
      </c>
      <c r="AC931">
        <v>0</v>
      </c>
      <c r="AD931">
        <v>1</v>
      </c>
      <c r="AE931">
        <v>0</v>
      </c>
      <c r="AF931" t="s">
        <v>3</v>
      </c>
      <c r="AG931">
        <v>0.08</v>
      </c>
      <c r="AH931">
        <v>2</v>
      </c>
      <c r="AI931">
        <v>76149335</v>
      </c>
      <c r="AJ931">
        <v>916</v>
      </c>
      <c r="AK931">
        <v>0</v>
      </c>
      <c r="AL931">
        <v>0</v>
      </c>
      <c r="AM931">
        <v>0</v>
      </c>
      <c r="AN931">
        <v>0</v>
      </c>
      <c r="AO931">
        <v>0</v>
      </c>
      <c r="AP931">
        <v>0</v>
      </c>
      <c r="AQ931">
        <v>0</v>
      </c>
      <c r="AR931">
        <v>0</v>
      </c>
    </row>
    <row r="932" spans="1:44" x14ac:dyDescent="0.2">
      <c r="A932">
        <f>ROW(Source!A350)</f>
        <v>350</v>
      </c>
      <c r="B932">
        <v>76149341</v>
      </c>
      <c r="C932">
        <v>76149330</v>
      </c>
      <c r="D932">
        <v>48959161</v>
      </c>
      <c r="E932">
        <v>1</v>
      </c>
      <c r="F932">
        <v>1</v>
      </c>
      <c r="G932">
        <v>1</v>
      </c>
      <c r="H932">
        <v>3</v>
      </c>
      <c r="I932" t="s">
        <v>1017</v>
      </c>
      <c r="J932" t="s">
        <v>1018</v>
      </c>
      <c r="K932" t="s">
        <v>1019</v>
      </c>
      <c r="L932">
        <v>1301</v>
      </c>
      <c r="N932">
        <v>1003</v>
      </c>
      <c r="O932" t="s">
        <v>57</v>
      </c>
      <c r="P932" t="s">
        <v>57</v>
      </c>
      <c r="Q932">
        <v>1</v>
      </c>
      <c r="X932">
        <v>1000</v>
      </c>
      <c r="Y932">
        <v>0</v>
      </c>
      <c r="Z932">
        <v>0</v>
      </c>
      <c r="AA932">
        <v>0</v>
      </c>
      <c r="AB932">
        <v>0</v>
      </c>
      <c r="AC932">
        <v>0</v>
      </c>
      <c r="AD932">
        <v>0</v>
      </c>
      <c r="AE932">
        <v>0</v>
      </c>
      <c r="AF932" t="s">
        <v>3</v>
      </c>
      <c r="AG932">
        <v>1000</v>
      </c>
      <c r="AH932">
        <v>3</v>
      </c>
      <c r="AI932">
        <v>-1</v>
      </c>
      <c r="AJ932" t="s">
        <v>3</v>
      </c>
      <c r="AK932">
        <v>0</v>
      </c>
      <c r="AL932">
        <v>0</v>
      </c>
      <c r="AM932">
        <v>0</v>
      </c>
      <c r="AN932">
        <v>0</v>
      </c>
      <c r="AO932">
        <v>0</v>
      </c>
      <c r="AP932">
        <v>0</v>
      </c>
      <c r="AQ932">
        <v>0</v>
      </c>
      <c r="AR932">
        <v>0</v>
      </c>
    </row>
    <row r="933" spans="1:44" x14ac:dyDescent="0.2">
      <c r="A933">
        <f>ROW(Source!A353)</f>
        <v>353</v>
      </c>
      <c r="B933">
        <v>76149354</v>
      </c>
      <c r="C933">
        <v>76149343</v>
      </c>
      <c r="D933">
        <v>42326370</v>
      </c>
      <c r="E933">
        <v>1</v>
      </c>
      <c r="F933">
        <v>1</v>
      </c>
      <c r="G933">
        <v>1</v>
      </c>
      <c r="H933">
        <v>1</v>
      </c>
      <c r="I933" t="s">
        <v>662</v>
      </c>
      <c r="J933" t="s">
        <v>3</v>
      </c>
      <c r="K933" t="s">
        <v>663</v>
      </c>
      <c r="L933">
        <v>1369</v>
      </c>
      <c r="N933">
        <v>1013</v>
      </c>
      <c r="O933" t="s">
        <v>623</v>
      </c>
      <c r="P933" t="s">
        <v>623</v>
      </c>
      <c r="Q933">
        <v>1</v>
      </c>
      <c r="X933">
        <v>9.92</v>
      </c>
      <c r="Y933">
        <v>0</v>
      </c>
      <c r="Z933">
        <v>0</v>
      </c>
      <c r="AA933">
        <v>0</v>
      </c>
      <c r="AB933">
        <v>9.6199999999999992</v>
      </c>
      <c r="AC933">
        <v>0</v>
      </c>
      <c r="AD933">
        <v>1</v>
      </c>
      <c r="AE933">
        <v>1</v>
      </c>
      <c r="AF933" t="s">
        <v>24</v>
      </c>
      <c r="AG933">
        <v>11.407999999999999</v>
      </c>
      <c r="AH933">
        <v>2</v>
      </c>
      <c r="AI933">
        <v>76149344</v>
      </c>
      <c r="AJ933">
        <v>917</v>
      </c>
      <c r="AK933">
        <v>0</v>
      </c>
      <c r="AL933">
        <v>0</v>
      </c>
      <c r="AM933">
        <v>0</v>
      </c>
      <c r="AN933">
        <v>0</v>
      </c>
      <c r="AO933">
        <v>0</v>
      </c>
      <c r="AP933">
        <v>0</v>
      </c>
      <c r="AQ933">
        <v>0</v>
      </c>
      <c r="AR933">
        <v>0</v>
      </c>
    </row>
    <row r="934" spans="1:44" x14ac:dyDescent="0.2">
      <c r="A934">
        <f>ROW(Source!A353)</f>
        <v>353</v>
      </c>
      <c r="B934">
        <v>76149355</v>
      </c>
      <c r="C934">
        <v>76149343</v>
      </c>
      <c r="D934">
        <v>121548</v>
      </c>
      <c r="E934">
        <v>1</v>
      </c>
      <c r="F934">
        <v>1</v>
      </c>
      <c r="G934">
        <v>1</v>
      </c>
      <c r="H934">
        <v>1</v>
      </c>
      <c r="I934" t="s">
        <v>30</v>
      </c>
      <c r="J934" t="s">
        <v>3</v>
      </c>
      <c r="K934" t="s">
        <v>628</v>
      </c>
      <c r="L934">
        <v>608254</v>
      </c>
      <c r="N934">
        <v>1013</v>
      </c>
      <c r="O934" t="s">
        <v>629</v>
      </c>
      <c r="P934" t="s">
        <v>629</v>
      </c>
      <c r="Q934">
        <v>1</v>
      </c>
      <c r="X934">
        <v>0.2</v>
      </c>
      <c r="Y934">
        <v>0</v>
      </c>
      <c r="Z934">
        <v>0</v>
      </c>
      <c r="AA934">
        <v>0</v>
      </c>
      <c r="AB934">
        <v>0</v>
      </c>
      <c r="AC934">
        <v>0</v>
      </c>
      <c r="AD934">
        <v>1</v>
      </c>
      <c r="AE934">
        <v>2</v>
      </c>
      <c r="AF934" t="s">
        <v>24</v>
      </c>
      <c r="AG934">
        <v>0.22999999999999998</v>
      </c>
      <c r="AH934">
        <v>2</v>
      </c>
      <c r="AI934">
        <v>76149345</v>
      </c>
      <c r="AJ934">
        <v>918</v>
      </c>
      <c r="AK934">
        <v>0</v>
      </c>
      <c r="AL934">
        <v>0</v>
      </c>
      <c r="AM934">
        <v>0</v>
      </c>
      <c r="AN934">
        <v>0</v>
      </c>
      <c r="AO934">
        <v>0</v>
      </c>
      <c r="AP934">
        <v>0</v>
      </c>
      <c r="AQ934">
        <v>0</v>
      </c>
      <c r="AR934">
        <v>0</v>
      </c>
    </row>
    <row r="935" spans="1:44" x14ac:dyDescent="0.2">
      <c r="A935">
        <f>ROW(Source!A353)</f>
        <v>353</v>
      </c>
      <c r="B935">
        <v>76149356</v>
      </c>
      <c r="C935">
        <v>76149343</v>
      </c>
      <c r="D935">
        <v>48975304</v>
      </c>
      <c r="E935">
        <v>1</v>
      </c>
      <c r="F935">
        <v>1</v>
      </c>
      <c r="G935">
        <v>1</v>
      </c>
      <c r="H935">
        <v>2</v>
      </c>
      <c r="I935" t="s">
        <v>664</v>
      </c>
      <c r="J935" t="s">
        <v>665</v>
      </c>
      <c r="K935" t="s">
        <v>666</v>
      </c>
      <c r="L935">
        <v>1368</v>
      </c>
      <c r="N935">
        <v>1011</v>
      </c>
      <c r="O935" t="s">
        <v>633</v>
      </c>
      <c r="P935" t="s">
        <v>633</v>
      </c>
      <c r="Q935">
        <v>1</v>
      </c>
      <c r="X935">
        <v>0.2</v>
      </c>
      <c r="Y935">
        <v>0</v>
      </c>
      <c r="Z935">
        <v>134.65</v>
      </c>
      <c r="AA935">
        <v>13.5</v>
      </c>
      <c r="AB935">
        <v>0</v>
      </c>
      <c r="AC935">
        <v>0</v>
      </c>
      <c r="AD935">
        <v>1</v>
      </c>
      <c r="AE935">
        <v>0</v>
      </c>
      <c r="AF935" t="s">
        <v>24</v>
      </c>
      <c r="AG935">
        <v>0.22999999999999998</v>
      </c>
      <c r="AH935">
        <v>2</v>
      </c>
      <c r="AI935">
        <v>76149346</v>
      </c>
      <c r="AJ935">
        <v>919</v>
      </c>
      <c r="AK935">
        <v>0</v>
      </c>
      <c r="AL935">
        <v>0</v>
      </c>
      <c r="AM935">
        <v>0</v>
      </c>
      <c r="AN935">
        <v>0</v>
      </c>
      <c r="AO935">
        <v>0</v>
      </c>
      <c r="AP935">
        <v>0</v>
      </c>
      <c r="AQ935">
        <v>0</v>
      </c>
      <c r="AR935">
        <v>0</v>
      </c>
    </row>
    <row r="936" spans="1:44" x14ac:dyDescent="0.2">
      <c r="A936">
        <f>ROW(Source!A353)</f>
        <v>353</v>
      </c>
      <c r="B936">
        <v>76149357</v>
      </c>
      <c r="C936">
        <v>76149343</v>
      </c>
      <c r="D936">
        <v>48975402</v>
      </c>
      <c r="E936">
        <v>1</v>
      </c>
      <c r="F936">
        <v>1</v>
      </c>
      <c r="G936">
        <v>1</v>
      </c>
      <c r="H936">
        <v>2</v>
      </c>
      <c r="I936" t="s">
        <v>667</v>
      </c>
      <c r="J936" t="s">
        <v>668</v>
      </c>
      <c r="K936" t="s">
        <v>669</v>
      </c>
      <c r="L936">
        <v>1368</v>
      </c>
      <c r="N936">
        <v>1011</v>
      </c>
      <c r="O936" t="s">
        <v>633</v>
      </c>
      <c r="P936" t="s">
        <v>633</v>
      </c>
      <c r="Q936">
        <v>1</v>
      </c>
      <c r="X936">
        <v>2.4</v>
      </c>
      <c r="Y936">
        <v>0</v>
      </c>
      <c r="Z936">
        <v>0.9</v>
      </c>
      <c r="AA936">
        <v>0</v>
      </c>
      <c r="AB936">
        <v>0</v>
      </c>
      <c r="AC936">
        <v>0</v>
      </c>
      <c r="AD936">
        <v>1</v>
      </c>
      <c r="AE936">
        <v>0</v>
      </c>
      <c r="AF936" t="s">
        <v>24</v>
      </c>
      <c r="AG936">
        <v>2.76</v>
      </c>
      <c r="AH936">
        <v>2</v>
      </c>
      <c r="AI936">
        <v>76149347</v>
      </c>
      <c r="AJ936">
        <v>920</v>
      </c>
      <c r="AK936">
        <v>0</v>
      </c>
      <c r="AL936">
        <v>0</v>
      </c>
      <c r="AM936">
        <v>0</v>
      </c>
      <c r="AN936">
        <v>0</v>
      </c>
      <c r="AO936">
        <v>0</v>
      </c>
      <c r="AP936">
        <v>0</v>
      </c>
      <c r="AQ936">
        <v>0</v>
      </c>
      <c r="AR936">
        <v>0</v>
      </c>
    </row>
    <row r="937" spans="1:44" x14ac:dyDescent="0.2">
      <c r="A937">
        <f>ROW(Source!A353)</f>
        <v>353</v>
      </c>
      <c r="B937">
        <v>76149358</v>
      </c>
      <c r="C937">
        <v>76149343</v>
      </c>
      <c r="D937">
        <v>48975416</v>
      </c>
      <c r="E937">
        <v>1</v>
      </c>
      <c r="F937">
        <v>1</v>
      </c>
      <c r="G937">
        <v>1</v>
      </c>
      <c r="H937">
        <v>2</v>
      </c>
      <c r="I937" t="s">
        <v>781</v>
      </c>
      <c r="J937" t="s">
        <v>782</v>
      </c>
      <c r="K937" t="s">
        <v>783</v>
      </c>
      <c r="L937">
        <v>1368</v>
      </c>
      <c r="N937">
        <v>1011</v>
      </c>
      <c r="O937" t="s">
        <v>633</v>
      </c>
      <c r="P937" t="s">
        <v>633</v>
      </c>
      <c r="Q937">
        <v>1</v>
      </c>
      <c r="X937">
        <v>2.4</v>
      </c>
      <c r="Y937">
        <v>0</v>
      </c>
      <c r="Z937">
        <v>3.28</v>
      </c>
      <c r="AA937">
        <v>0</v>
      </c>
      <c r="AB937">
        <v>0</v>
      </c>
      <c r="AC937">
        <v>0</v>
      </c>
      <c r="AD937">
        <v>1</v>
      </c>
      <c r="AE937">
        <v>0</v>
      </c>
      <c r="AF937" t="s">
        <v>24</v>
      </c>
      <c r="AG937">
        <v>2.76</v>
      </c>
      <c r="AH937">
        <v>2</v>
      </c>
      <c r="AI937">
        <v>76149348</v>
      </c>
      <c r="AJ937">
        <v>921</v>
      </c>
      <c r="AK937">
        <v>0</v>
      </c>
      <c r="AL937">
        <v>0</v>
      </c>
      <c r="AM937">
        <v>0</v>
      </c>
      <c r="AN937">
        <v>0</v>
      </c>
      <c r="AO937">
        <v>0</v>
      </c>
      <c r="AP937">
        <v>0</v>
      </c>
      <c r="AQ937">
        <v>0</v>
      </c>
      <c r="AR937">
        <v>0</v>
      </c>
    </row>
    <row r="938" spans="1:44" x14ac:dyDescent="0.2">
      <c r="A938">
        <f>ROW(Source!A353)</f>
        <v>353</v>
      </c>
      <c r="B938">
        <v>76149359</v>
      </c>
      <c r="C938">
        <v>76149343</v>
      </c>
      <c r="D938">
        <v>48977174</v>
      </c>
      <c r="E938">
        <v>1</v>
      </c>
      <c r="F938">
        <v>1</v>
      </c>
      <c r="G938">
        <v>1</v>
      </c>
      <c r="H938">
        <v>2</v>
      </c>
      <c r="I938" t="s">
        <v>676</v>
      </c>
      <c r="J938" t="s">
        <v>677</v>
      </c>
      <c r="K938" t="s">
        <v>678</v>
      </c>
      <c r="L938">
        <v>1368</v>
      </c>
      <c r="N938">
        <v>1011</v>
      </c>
      <c r="O938" t="s">
        <v>633</v>
      </c>
      <c r="P938" t="s">
        <v>633</v>
      </c>
      <c r="Q938">
        <v>1</v>
      </c>
      <c r="X938">
        <v>0.2</v>
      </c>
      <c r="Y938">
        <v>0</v>
      </c>
      <c r="Z938">
        <v>87.17</v>
      </c>
      <c r="AA938">
        <v>11.6</v>
      </c>
      <c r="AB938">
        <v>0</v>
      </c>
      <c r="AC938">
        <v>0</v>
      </c>
      <c r="AD938">
        <v>1</v>
      </c>
      <c r="AE938">
        <v>0</v>
      </c>
      <c r="AF938" t="s">
        <v>24</v>
      </c>
      <c r="AG938">
        <v>0.22999999999999998</v>
      </c>
      <c r="AH938">
        <v>2</v>
      </c>
      <c r="AI938">
        <v>76149349</v>
      </c>
      <c r="AJ938">
        <v>922</v>
      </c>
      <c r="AK938">
        <v>0</v>
      </c>
      <c r="AL938">
        <v>0</v>
      </c>
      <c r="AM938">
        <v>0</v>
      </c>
      <c r="AN938">
        <v>0</v>
      </c>
      <c r="AO938">
        <v>0</v>
      </c>
      <c r="AP938">
        <v>0</v>
      </c>
      <c r="AQ938">
        <v>0</v>
      </c>
      <c r="AR938">
        <v>0</v>
      </c>
    </row>
    <row r="939" spans="1:44" x14ac:dyDescent="0.2">
      <c r="A939">
        <f>ROW(Source!A353)</f>
        <v>353</v>
      </c>
      <c r="B939">
        <v>76149360</v>
      </c>
      <c r="C939">
        <v>76149343</v>
      </c>
      <c r="D939">
        <v>48903634</v>
      </c>
      <c r="E939">
        <v>1</v>
      </c>
      <c r="F939">
        <v>1</v>
      </c>
      <c r="G939">
        <v>1</v>
      </c>
      <c r="H939">
        <v>3</v>
      </c>
      <c r="I939" t="s">
        <v>679</v>
      </c>
      <c r="J939" t="s">
        <v>680</v>
      </c>
      <c r="K939" t="s">
        <v>681</v>
      </c>
      <c r="L939">
        <v>1308</v>
      </c>
      <c r="N939">
        <v>1003</v>
      </c>
      <c r="O939" t="s">
        <v>345</v>
      </c>
      <c r="P939" t="s">
        <v>345</v>
      </c>
      <c r="Q939">
        <v>100</v>
      </c>
      <c r="X939">
        <v>9.5999999999999992E-3</v>
      </c>
      <c r="Y939">
        <v>120</v>
      </c>
      <c r="Z939">
        <v>0</v>
      </c>
      <c r="AA939">
        <v>0</v>
      </c>
      <c r="AB939">
        <v>0</v>
      </c>
      <c r="AC939">
        <v>0</v>
      </c>
      <c r="AD939">
        <v>1</v>
      </c>
      <c r="AE939">
        <v>0</v>
      </c>
      <c r="AF939" t="s">
        <v>3</v>
      </c>
      <c r="AG939">
        <v>9.5999999999999992E-3</v>
      </c>
      <c r="AH939">
        <v>2</v>
      </c>
      <c r="AI939">
        <v>76149350</v>
      </c>
      <c r="AJ939">
        <v>923</v>
      </c>
      <c r="AK939">
        <v>0</v>
      </c>
      <c r="AL939">
        <v>0</v>
      </c>
      <c r="AM939">
        <v>0</v>
      </c>
      <c r="AN939">
        <v>0</v>
      </c>
      <c r="AO939">
        <v>0</v>
      </c>
      <c r="AP939">
        <v>0</v>
      </c>
      <c r="AQ939">
        <v>0</v>
      </c>
      <c r="AR939">
        <v>0</v>
      </c>
    </row>
    <row r="940" spans="1:44" x14ac:dyDescent="0.2">
      <c r="A940">
        <f>ROW(Source!A353)</f>
        <v>353</v>
      </c>
      <c r="B940">
        <v>76149361</v>
      </c>
      <c r="C940">
        <v>76149343</v>
      </c>
      <c r="D940">
        <v>48915251</v>
      </c>
      <c r="E940">
        <v>1</v>
      </c>
      <c r="F940">
        <v>1</v>
      </c>
      <c r="G940">
        <v>1</v>
      </c>
      <c r="H940">
        <v>3</v>
      </c>
      <c r="I940" t="s">
        <v>682</v>
      </c>
      <c r="J940" t="s">
        <v>683</v>
      </c>
      <c r="K940" t="s">
        <v>684</v>
      </c>
      <c r="L940">
        <v>1348</v>
      </c>
      <c r="N940">
        <v>1009</v>
      </c>
      <c r="O940" t="s">
        <v>362</v>
      </c>
      <c r="P940" t="s">
        <v>362</v>
      </c>
      <c r="Q940">
        <v>1000</v>
      </c>
      <c r="X940">
        <v>6.0000000000000002E-5</v>
      </c>
      <c r="Y940">
        <v>7826.9</v>
      </c>
      <c r="Z940">
        <v>0</v>
      </c>
      <c r="AA940">
        <v>0</v>
      </c>
      <c r="AB940">
        <v>0</v>
      </c>
      <c r="AC940">
        <v>0</v>
      </c>
      <c r="AD940">
        <v>1</v>
      </c>
      <c r="AE940">
        <v>0</v>
      </c>
      <c r="AF940" t="s">
        <v>3</v>
      </c>
      <c r="AG940">
        <v>6.0000000000000002E-5</v>
      </c>
      <c r="AH940">
        <v>2</v>
      </c>
      <c r="AI940">
        <v>76149351</v>
      </c>
      <c r="AJ940">
        <v>924</v>
      </c>
      <c r="AK940">
        <v>0</v>
      </c>
      <c r="AL940">
        <v>0</v>
      </c>
      <c r="AM940">
        <v>0</v>
      </c>
      <c r="AN940">
        <v>0</v>
      </c>
      <c r="AO940">
        <v>0</v>
      </c>
      <c r="AP940">
        <v>0</v>
      </c>
      <c r="AQ940">
        <v>0</v>
      </c>
      <c r="AR940">
        <v>0</v>
      </c>
    </row>
    <row r="941" spans="1:44" x14ac:dyDescent="0.2">
      <c r="A941">
        <f>ROW(Source!A353)</f>
        <v>353</v>
      </c>
      <c r="B941">
        <v>76149362</v>
      </c>
      <c r="C941">
        <v>76149343</v>
      </c>
      <c r="D941">
        <v>48958748</v>
      </c>
      <c r="E941">
        <v>1</v>
      </c>
      <c r="F941">
        <v>1</v>
      </c>
      <c r="G941">
        <v>1</v>
      </c>
      <c r="H941">
        <v>3</v>
      </c>
      <c r="I941" t="s">
        <v>685</v>
      </c>
      <c r="J941" t="s">
        <v>686</v>
      </c>
      <c r="K941" t="s">
        <v>687</v>
      </c>
      <c r="L941">
        <v>1346</v>
      </c>
      <c r="N941">
        <v>1009</v>
      </c>
      <c r="O941" t="s">
        <v>414</v>
      </c>
      <c r="P941" t="s">
        <v>414</v>
      </c>
      <c r="Q941">
        <v>1</v>
      </c>
      <c r="X941">
        <v>0.5</v>
      </c>
      <c r="Y941">
        <v>68.05</v>
      </c>
      <c r="Z941">
        <v>0</v>
      </c>
      <c r="AA941">
        <v>0</v>
      </c>
      <c r="AB941">
        <v>0</v>
      </c>
      <c r="AC941">
        <v>0</v>
      </c>
      <c r="AD941">
        <v>1</v>
      </c>
      <c r="AE941">
        <v>0</v>
      </c>
      <c r="AF941" t="s">
        <v>3</v>
      </c>
      <c r="AG941">
        <v>0.5</v>
      </c>
      <c r="AH941">
        <v>2</v>
      </c>
      <c r="AI941">
        <v>76149352</v>
      </c>
      <c r="AJ941">
        <v>925</v>
      </c>
      <c r="AK941">
        <v>0</v>
      </c>
      <c r="AL941">
        <v>0</v>
      </c>
      <c r="AM941">
        <v>0</v>
      </c>
      <c r="AN941">
        <v>0</v>
      </c>
      <c r="AO941">
        <v>0</v>
      </c>
      <c r="AP941">
        <v>0</v>
      </c>
      <c r="AQ941">
        <v>0</v>
      </c>
      <c r="AR941">
        <v>0</v>
      </c>
    </row>
    <row r="942" spans="1:44" x14ac:dyDescent="0.2">
      <c r="A942">
        <f>ROW(Source!A353)</f>
        <v>353</v>
      </c>
      <c r="B942">
        <v>76149363</v>
      </c>
      <c r="C942">
        <v>76149343</v>
      </c>
      <c r="D942">
        <v>48974791</v>
      </c>
      <c r="E942">
        <v>1</v>
      </c>
      <c r="F942">
        <v>1</v>
      </c>
      <c r="G942">
        <v>1</v>
      </c>
      <c r="H942">
        <v>3</v>
      </c>
      <c r="I942" t="s">
        <v>658</v>
      </c>
      <c r="J942" t="s">
        <v>659</v>
      </c>
      <c r="K942" t="s">
        <v>660</v>
      </c>
      <c r="L942">
        <v>1374</v>
      </c>
      <c r="N942">
        <v>1013</v>
      </c>
      <c r="O942" t="s">
        <v>661</v>
      </c>
      <c r="P942" t="s">
        <v>661</v>
      </c>
      <c r="Q942">
        <v>1</v>
      </c>
      <c r="X942">
        <v>1.91</v>
      </c>
      <c r="Y942">
        <v>1</v>
      </c>
      <c r="Z942">
        <v>0</v>
      </c>
      <c r="AA942">
        <v>0</v>
      </c>
      <c r="AB942">
        <v>0</v>
      </c>
      <c r="AC942">
        <v>0</v>
      </c>
      <c r="AD942">
        <v>1</v>
      </c>
      <c r="AE942">
        <v>0</v>
      </c>
      <c r="AF942" t="s">
        <v>3</v>
      </c>
      <c r="AG942">
        <v>1.91</v>
      </c>
      <c r="AH942">
        <v>2</v>
      </c>
      <c r="AI942">
        <v>76149353</v>
      </c>
      <c r="AJ942">
        <v>926</v>
      </c>
      <c r="AK942">
        <v>0</v>
      </c>
      <c r="AL942">
        <v>0</v>
      </c>
      <c r="AM942">
        <v>0</v>
      </c>
      <c r="AN942">
        <v>0</v>
      </c>
      <c r="AO942">
        <v>0</v>
      </c>
      <c r="AP942">
        <v>0</v>
      </c>
      <c r="AQ942">
        <v>0</v>
      </c>
      <c r="AR942">
        <v>0</v>
      </c>
    </row>
    <row r="943" spans="1:44" x14ac:dyDescent="0.2">
      <c r="A943">
        <f>ROW(Source!A354)</f>
        <v>354</v>
      </c>
      <c r="B943">
        <v>76149354</v>
      </c>
      <c r="C943">
        <v>76149343</v>
      </c>
      <c r="D943">
        <v>42326370</v>
      </c>
      <c r="E943">
        <v>1</v>
      </c>
      <c r="F943">
        <v>1</v>
      </c>
      <c r="G943">
        <v>1</v>
      </c>
      <c r="H943">
        <v>1</v>
      </c>
      <c r="I943" t="s">
        <v>662</v>
      </c>
      <c r="J943" t="s">
        <v>3</v>
      </c>
      <c r="K943" t="s">
        <v>663</v>
      </c>
      <c r="L943">
        <v>1369</v>
      </c>
      <c r="N943">
        <v>1013</v>
      </c>
      <c r="O943" t="s">
        <v>623</v>
      </c>
      <c r="P943" t="s">
        <v>623</v>
      </c>
      <c r="Q943">
        <v>1</v>
      </c>
      <c r="X943">
        <v>9.92</v>
      </c>
      <c r="Y943">
        <v>0</v>
      </c>
      <c r="Z943">
        <v>0</v>
      </c>
      <c r="AA943">
        <v>0</v>
      </c>
      <c r="AB943">
        <v>9.6199999999999992</v>
      </c>
      <c r="AC943">
        <v>0</v>
      </c>
      <c r="AD943">
        <v>1</v>
      </c>
      <c r="AE943">
        <v>1</v>
      </c>
      <c r="AF943" t="s">
        <v>24</v>
      </c>
      <c r="AG943">
        <v>11.407999999999999</v>
      </c>
      <c r="AH943">
        <v>2</v>
      </c>
      <c r="AI943">
        <v>76149344</v>
      </c>
      <c r="AJ943">
        <v>927</v>
      </c>
      <c r="AK943">
        <v>0</v>
      </c>
      <c r="AL943">
        <v>0</v>
      </c>
      <c r="AM943">
        <v>0</v>
      </c>
      <c r="AN943">
        <v>0</v>
      </c>
      <c r="AO943">
        <v>0</v>
      </c>
      <c r="AP943">
        <v>0</v>
      </c>
      <c r="AQ943">
        <v>0</v>
      </c>
      <c r="AR943">
        <v>0</v>
      </c>
    </row>
    <row r="944" spans="1:44" x14ac:dyDescent="0.2">
      <c r="A944">
        <f>ROW(Source!A354)</f>
        <v>354</v>
      </c>
      <c r="B944">
        <v>76149355</v>
      </c>
      <c r="C944">
        <v>76149343</v>
      </c>
      <c r="D944">
        <v>121548</v>
      </c>
      <c r="E944">
        <v>1</v>
      </c>
      <c r="F944">
        <v>1</v>
      </c>
      <c r="G944">
        <v>1</v>
      </c>
      <c r="H944">
        <v>1</v>
      </c>
      <c r="I944" t="s">
        <v>30</v>
      </c>
      <c r="J944" t="s">
        <v>3</v>
      </c>
      <c r="K944" t="s">
        <v>628</v>
      </c>
      <c r="L944">
        <v>608254</v>
      </c>
      <c r="N944">
        <v>1013</v>
      </c>
      <c r="O944" t="s">
        <v>629</v>
      </c>
      <c r="P944" t="s">
        <v>629</v>
      </c>
      <c r="Q944">
        <v>1</v>
      </c>
      <c r="X944">
        <v>0.2</v>
      </c>
      <c r="Y944">
        <v>0</v>
      </c>
      <c r="Z944">
        <v>0</v>
      </c>
      <c r="AA944">
        <v>0</v>
      </c>
      <c r="AB944">
        <v>0</v>
      </c>
      <c r="AC944">
        <v>0</v>
      </c>
      <c r="AD944">
        <v>1</v>
      </c>
      <c r="AE944">
        <v>2</v>
      </c>
      <c r="AF944" t="s">
        <v>24</v>
      </c>
      <c r="AG944">
        <v>0.22999999999999998</v>
      </c>
      <c r="AH944">
        <v>2</v>
      </c>
      <c r="AI944">
        <v>76149345</v>
      </c>
      <c r="AJ944">
        <v>928</v>
      </c>
      <c r="AK944">
        <v>0</v>
      </c>
      <c r="AL944">
        <v>0</v>
      </c>
      <c r="AM944">
        <v>0</v>
      </c>
      <c r="AN944">
        <v>0</v>
      </c>
      <c r="AO944">
        <v>0</v>
      </c>
      <c r="AP944">
        <v>0</v>
      </c>
      <c r="AQ944">
        <v>0</v>
      </c>
      <c r="AR944">
        <v>0</v>
      </c>
    </row>
    <row r="945" spans="1:44" x14ac:dyDescent="0.2">
      <c r="A945">
        <f>ROW(Source!A354)</f>
        <v>354</v>
      </c>
      <c r="B945">
        <v>76149356</v>
      </c>
      <c r="C945">
        <v>76149343</v>
      </c>
      <c r="D945">
        <v>48975304</v>
      </c>
      <c r="E945">
        <v>1</v>
      </c>
      <c r="F945">
        <v>1</v>
      </c>
      <c r="G945">
        <v>1</v>
      </c>
      <c r="H945">
        <v>2</v>
      </c>
      <c r="I945" t="s">
        <v>664</v>
      </c>
      <c r="J945" t="s">
        <v>665</v>
      </c>
      <c r="K945" t="s">
        <v>666</v>
      </c>
      <c r="L945">
        <v>1368</v>
      </c>
      <c r="N945">
        <v>1011</v>
      </c>
      <c r="O945" t="s">
        <v>633</v>
      </c>
      <c r="P945" t="s">
        <v>633</v>
      </c>
      <c r="Q945">
        <v>1</v>
      </c>
      <c r="X945">
        <v>0.2</v>
      </c>
      <c r="Y945">
        <v>0</v>
      </c>
      <c r="Z945">
        <v>134.65</v>
      </c>
      <c r="AA945">
        <v>13.5</v>
      </c>
      <c r="AB945">
        <v>0</v>
      </c>
      <c r="AC945">
        <v>0</v>
      </c>
      <c r="AD945">
        <v>1</v>
      </c>
      <c r="AE945">
        <v>0</v>
      </c>
      <c r="AF945" t="s">
        <v>24</v>
      </c>
      <c r="AG945">
        <v>0.22999999999999998</v>
      </c>
      <c r="AH945">
        <v>2</v>
      </c>
      <c r="AI945">
        <v>76149346</v>
      </c>
      <c r="AJ945">
        <v>929</v>
      </c>
      <c r="AK945">
        <v>0</v>
      </c>
      <c r="AL945">
        <v>0</v>
      </c>
      <c r="AM945">
        <v>0</v>
      </c>
      <c r="AN945">
        <v>0</v>
      </c>
      <c r="AO945">
        <v>0</v>
      </c>
      <c r="AP945">
        <v>0</v>
      </c>
      <c r="AQ945">
        <v>0</v>
      </c>
      <c r="AR945">
        <v>0</v>
      </c>
    </row>
    <row r="946" spans="1:44" x14ac:dyDescent="0.2">
      <c r="A946">
        <f>ROW(Source!A354)</f>
        <v>354</v>
      </c>
      <c r="B946">
        <v>76149357</v>
      </c>
      <c r="C946">
        <v>76149343</v>
      </c>
      <c r="D946">
        <v>48975402</v>
      </c>
      <c r="E946">
        <v>1</v>
      </c>
      <c r="F946">
        <v>1</v>
      </c>
      <c r="G946">
        <v>1</v>
      </c>
      <c r="H946">
        <v>2</v>
      </c>
      <c r="I946" t="s">
        <v>667</v>
      </c>
      <c r="J946" t="s">
        <v>668</v>
      </c>
      <c r="K946" t="s">
        <v>669</v>
      </c>
      <c r="L946">
        <v>1368</v>
      </c>
      <c r="N946">
        <v>1011</v>
      </c>
      <c r="O946" t="s">
        <v>633</v>
      </c>
      <c r="P946" t="s">
        <v>633</v>
      </c>
      <c r="Q946">
        <v>1</v>
      </c>
      <c r="X946">
        <v>2.4</v>
      </c>
      <c r="Y946">
        <v>0</v>
      </c>
      <c r="Z946">
        <v>0.9</v>
      </c>
      <c r="AA946">
        <v>0</v>
      </c>
      <c r="AB946">
        <v>0</v>
      </c>
      <c r="AC946">
        <v>0</v>
      </c>
      <c r="AD946">
        <v>1</v>
      </c>
      <c r="AE946">
        <v>0</v>
      </c>
      <c r="AF946" t="s">
        <v>24</v>
      </c>
      <c r="AG946">
        <v>2.76</v>
      </c>
      <c r="AH946">
        <v>2</v>
      </c>
      <c r="AI946">
        <v>76149347</v>
      </c>
      <c r="AJ946">
        <v>930</v>
      </c>
      <c r="AK946">
        <v>0</v>
      </c>
      <c r="AL946">
        <v>0</v>
      </c>
      <c r="AM946">
        <v>0</v>
      </c>
      <c r="AN946">
        <v>0</v>
      </c>
      <c r="AO946">
        <v>0</v>
      </c>
      <c r="AP946">
        <v>0</v>
      </c>
      <c r="AQ946">
        <v>0</v>
      </c>
      <c r="AR946">
        <v>0</v>
      </c>
    </row>
    <row r="947" spans="1:44" x14ac:dyDescent="0.2">
      <c r="A947">
        <f>ROW(Source!A354)</f>
        <v>354</v>
      </c>
      <c r="B947">
        <v>76149358</v>
      </c>
      <c r="C947">
        <v>76149343</v>
      </c>
      <c r="D947">
        <v>48975416</v>
      </c>
      <c r="E947">
        <v>1</v>
      </c>
      <c r="F947">
        <v>1</v>
      </c>
      <c r="G947">
        <v>1</v>
      </c>
      <c r="H947">
        <v>2</v>
      </c>
      <c r="I947" t="s">
        <v>781</v>
      </c>
      <c r="J947" t="s">
        <v>782</v>
      </c>
      <c r="K947" t="s">
        <v>783</v>
      </c>
      <c r="L947">
        <v>1368</v>
      </c>
      <c r="N947">
        <v>1011</v>
      </c>
      <c r="O947" t="s">
        <v>633</v>
      </c>
      <c r="P947" t="s">
        <v>633</v>
      </c>
      <c r="Q947">
        <v>1</v>
      </c>
      <c r="X947">
        <v>2.4</v>
      </c>
      <c r="Y947">
        <v>0</v>
      </c>
      <c r="Z947">
        <v>3.28</v>
      </c>
      <c r="AA947">
        <v>0</v>
      </c>
      <c r="AB947">
        <v>0</v>
      </c>
      <c r="AC947">
        <v>0</v>
      </c>
      <c r="AD947">
        <v>1</v>
      </c>
      <c r="AE947">
        <v>0</v>
      </c>
      <c r="AF947" t="s">
        <v>24</v>
      </c>
      <c r="AG947">
        <v>2.76</v>
      </c>
      <c r="AH947">
        <v>2</v>
      </c>
      <c r="AI947">
        <v>76149348</v>
      </c>
      <c r="AJ947">
        <v>931</v>
      </c>
      <c r="AK947">
        <v>0</v>
      </c>
      <c r="AL947">
        <v>0</v>
      </c>
      <c r="AM947">
        <v>0</v>
      </c>
      <c r="AN947">
        <v>0</v>
      </c>
      <c r="AO947">
        <v>0</v>
      </c>
      <c r="AP947">
        <v>0</v>
      </c>
      <c r="AQ947">
        <v>0</v>
      </c>
      <c r="AR947">
        <v>0</v>
      </c>
    </row>
    <row r="948" spans="1:44" x14ac:dyDescent="0.2">
      <c r="A948">
        <f>ROW(Source!A354)</f>
        <v>354</v>
      </c>
      <c r="B948">
        <v>76149359</v>
      </c>
      <c r="C948">
        <v>76149343</v>
      </c>
      <c r="D948">
        <v>48977174</v>
      </c>
      <c r="E948">
        <v>1</v>
      </c>
      <c r="F948">
        <v>1</v>
      </c>
      <c r="G948">
        <v>1</v>
      </c>
      <c r="H948">
        <v>2</v>
      </c>
      <c r="I948" t="s">
        <v>676</v>
      </c>
      <c r="J948" t="s">
        <v>677</v>
      </c>
      <c r="K948" t="s">
        <v>678</v>
      </c>
      <c r="L948">
        <v>1368</v>
      </c>
      <c r="N948">
        <v>1011</v>
      </c>
      <c r="O948" t="s">
        <v>633</v>
      </c>
      <c r="P948" t="s">
        <v>633</v>
      </c>
      <c r="Q948">
        <v>1</v>
      </c>
      <c r="X948">
        <v>0.2</v>
      </c>
      <c r="Y948">
        <v>0</v>
      </c>
      <c r="Z948">
        <v>87.17</v>
      </c>
      <c r="AA948">
        <v>11.6</v>
      </c>
      <c r="AB948">
        <v>0</v>
      </c>
      <c r="AC948">
        <v>0</v>
      </c>
      <c r="AD948">
        <v>1</v>
      </c>
      <c r="AE948">
        <v>0</v>
      </c>
      <c r="AF948" t="s">
        <v>24</v>
      </c>
      <c r="AG948">
        <v>0.22999999999999998</v>
      </c>
      <c r="AH948">
        <v>2</v>
      </c>
      <c r="AI948">
        <v>76149349</v>
      </c>
      <c r="AJ948">
        <v>932</v>
      </c>
      <c r="AK948">
        <v>0</v>
      </c>
      <c r="AL948">
        <v>0</v>
      </c>
      <c r="AM948">
        <v>0</v>
      </c>
      <c r="AN948">
        <v>0</v>
      </c>
      <c r="AO948">
        <v>0</v>
      </c>
      <c r="AP948">
        <v>0</v>
      </c>
      <c r="AQ948">
        <v>0</v>
      </c>
      <c r="AR948">
        <v>0</v>
      </c>
    </row>
    <row r="949" spans="1:44" x14ac:dyDescent="0.2">
      <c r="A949">
        <f>ROW(Source!A354)</f>
        <v>354</v>
      </c>
      <c r="B949">
        <v>76149360</v>
      </c>
      <c r="C949">
        <v>76149343</v>
      </c>
      <c r="D949">
        <v>48903634</v>
      </c>
      <c r="E949">
        <v>1</v>
      </c>
      <c r="F949">
        <v>1</v>
      </c>
      <c r="G949">
        <v>1</v>
      </c>
      <c r="H949">
        <v>3</v>
      </c>
      <c r="I949" t="s">
        <v>679</v>
      </c>
      <c r="J949" t="s">
        <v>680</v>
      </c>
      <c r="K949" t="s">
        <v>681</v>
      </c>
      <c r="L949">
        <v>1308</v>
      </c>
      <c r="N949">
        <v>1003</v>
      </c>
      <c r="O949" t="s">
        <v>345</v>
      </c>
      <c r="P949" t="s">
        <v>345</v>
      </c>
      <c r="Q949">
        <v>100</v>
      </c>
      <c r="X949">
        <v>9.5999999999999992E-3</v>
      </c>
      <c r="Y949">
        <v>120</v>
      </c>
      <c r="Z949">
        <v>0</v>
      </c>
      <c r="AA949">
        <v>0</v>
      </c>
      <c r="AB949">
        <v>0</v>
      </c>
      <c r="AC949">
        <v>0</v>
      </c>
      <c r="AD949">
        <v>1</v>
      </c>
      <c r="AE949">
        <v>0</v>
      </c>
      <c r="AF949" t="s">
        <v>3</v>
      </c>
      <c r="AG949">
        <v>9.5999999999999992E-3</v>
      </c>
      <c r="AH949">
        <v>2</v>
      </c>
      <c r="AI949">
        <v>76149350</v>
      </c>
      <c r="AJ949">
        <v>933</v>
      </c>
      <c r="AK949">
        <v>0</v>
      </c>
      <c r="AL949">
        <v>0</v>
      </c>
      <c r="AM949">
        <v>0</v>
      </c>
      <c r="AN949">
        <v>0</v>
      </c>
      <c r="AO949">
        <v>0</v>
      </c>
      <c r="AP949">
        <v>0</v>
      </c>
      <c r="AQ949">
        <v>0</v>
      </c>
      <c r="AR949">
        <v>0</v>
      </c>
    </row>
    <row r="950" spans="1:44" x14ac:dyDescent="0.2">
      <c r="A950">
        <f>ROW(Source!A354)</f>
        <v>354</v>
      </c>
      <c r="B950">
        <v>76149361</v>
      </c>
      <c r="C950">
        <v>76149343</v>
      </c>
      <c r="D950">
        <v>48915251</v>
      </c>
      <c r="E950">
        <v>1</v>
      </c>
      <c r="F950">
        <v>1</v>
      </c>
      <c r="G950">
        <v>1</v>
      </c>
      <c r="H950">
        <v>3</v>
      </c>
      <c r="I950" t="s">
        <v>682</v>
      </c>
      <c r="J950" t="s">
        <v>683</v>
      </c>
      <c r="K950" t="s">
        <v>684</v>
      </c>
      <c r="L950">
        <v>1348</v>
      </c>
      <c r="N950">
        <v>1009</v>
      </c>
      <c r="O950" t="s">
        <v>362</v>
      </c>
      <c r="P950" t="s">
        <v>362</v>
      </c>
      <c r="Q950">
        <v>1000</v>
      </c>
      <c r="X950">
        <v>6.0000000000000002E-5</v>
      </c>
      <c r="Y950">
        <v>7826.9</v>
      </c>
      <c r="Z950">
        <v>0</v>
      </c>
      <c r="AA950">
        <v>0</v>
      </c>
      <c r="AB950">
        <v>0</v>
      </c>
      <c r="AC950">
        <v>0</v>
      </c>
      <c r="AD950">
        <v>1</v>
      </c>
      <c r="AE950">
        <v>0</v>
      </c>
      <c r="AF950" t="s">
        <v>3</v>
      </c>
      <c r="AG950">
        <v>6.0000000000000002E-5</v>
      </c>
      <c r="AH950">
        <v>2</v>
      </c>
      <c r="AI950">
        <v>76149351</v>
      </c>
      <c r="AJ950">
        <v>934</v>
      </c>
      <c r="AK950">
        <v>0</v>
      </c>
      <c r="AL950">
        <v>0</v>
      </c>
      <c r="AM950">
        <v>0</v>
      </c>
      <c r="AN950">
        <v>0</v>
      </c>
      <c r="AO950">
        <v>0</v>
      </c>
      <c r="AP950">
        <v>0</v>
      </c>
      <c r="AQ950">
        <v>0</v>
      </c>
      <c r="AR950">
        <v>0</v>
      </c>
    </row>
    <row r="951" spans="1:44" x14ac:dyDescent="0.2">
      <c r="A951">
        <f>ROW(Source!A354)</f>
        <v>354</v>
      </c>
      <c r="B951">
        <v>76149362</v>
      </c>
      <c r="C951">
        <v>76149343</v>
      </c>
      <c r="D951">
        <v>48958748</v>
      </c>
      <c r="E951">
        <v>1</v>
      </c>
      <c r="F951">
        <v>1</v>
      </c>
      <c r="G951">
        <v>1</v>
      </c>
      <c r="H951">
        <v>3</v>
      </c>
      <c r="I951" t="s">
        <v>685</v>
      </c>
      <c r="J951" t="s">
        <v>686</v>
      </c>
      <c r="K951" t="s">
        <v>687</v>
      </c>
      <c r="L951">
        <v>1346</v>
      </c>
      <c r="N951">
        <v>1009</v>
      </c>
      <c r="O951" t="s">
        <v>414</v>
      </c>
      <c r="P951" t="s">
        <v>414</v>
      </c>
      <c r="Q951">
        <v>1</v>
      </c>
      <c r="X951">
        <v>0.5</v>
      </c>
      <c r="Y951">
        <v>68.05</v>
      </c>
      <c r="Z951">
        <v>0</v>
      </c>
      <c r="AA951">
        <v>0</v>
      </c>
      <c r="AB951">
        <v>0</v>
      </c>
      <c r="AC951">
        <v>0</v>
      </c>
      <c r="AD951">
        <v>1</v>
      </c>
      <c r="AE951">
        <v>0</v>
      </c>
      <c r="AF951" t="s">
        <v>3</v>
      </c>
      <c r="AG951">
        <v>0.5</v>
      </c>
      <c r="AH951">
        <v>2</v>
      </c>
      <c r="AI951">
        <v>76149352</v>
      </c>
      <c r="AJ951">
        <v>935</v>
      </c>
      <c r="AK951">
        <v>0</v>
      </c>
      <c r="AL951">
        <v>0</v>
      </c>
      <c r="AM951">
        <v>0</v>
      </c>
      <c r="AN951">
        <v>0</v>
      </c>
      <c r="AO951">
        <v>0</v>
      </c>
      <c r="AP951">
        <v>0</v>
      </c>
      <c r="AQ951">
        <v>0</v>
      </c>
      <c r="AR951">
        <v>0</v>
      </c>
    </row>
    <row r="952" spans="1:44" x14ac:dyDescent="0.2">
      <c r="A952">
        <f>ROW(Source!A354)</f>
        <v>354</v>
      </c>
      <c r="B952">
        <v>76149363</v>
      </c>
      <c r="C952">
        <v>76149343</v>
      </c>
      <c r="D952">
        <v>48974791</v>
      </c>
      <c r="E952">
        <v>1</v>
      </c>
      <c r="F952">
        <v>1</v>
      </c>
      <c r="G952">
        <v>1</v>
      </c>
      <c r="H952">
        <v>3</v>
      </c>
      <c r="I952" t="s">
        <v>658</v>
      </c>
      <c r="J952" t="s">
        <v>659</v>
      </c>
      <c r="K952" t="s">
        <v>660</v>
      </c>
      <c r="L952">
        <v>1374</v>
      </c>
      <c r="N952">
        <v>1013</v>
      </c>
      <c r="O952" t="s">
        <v>661</v>
      </c>
      <c r="P952" t="s">
        <v>661</v>
      </c>
      <c r="Q952">
        <v>1</v>
      </c>
      <c r="X952">
        <v>1.91</v>
      </c>
      <c r="Y952">
        <v>1</v>
      </c>
      <c r="Z952">
        <v>0</v>
      </c>
      <c r="AA952">
        <v>0</v>
      </c>
      <c r="AB952">
        <v>0</v>
      </c>
      <c r="AC952">
        <v>0</v>
      </c>
      <c r="AD952">
        <v>1</v>
      </c>
      <c r="AE952">
        <v>0</v>
      </c>
      <c r="AF952" t="s">
        <v>3</v>
      </c>
      <c r="AG952">
        <v>1.91</v>
      </c>
      <c r="AH952">
        <v>2</v>
      </c>
      <c r="AI952">
        <v>76149353</v>
      </c>
      <c r="AJ952">
        <v>936</v>
      </c>
      <c r="AK952">
        <v>0</v>
      </c>
      <c r="AL952">
        <v>0</v>
      </c>
      <c r="AM952">
        <v>0</v>
      </c>
      <c r="AN952">
        <v>0</v>
      </c>
      <c r="AO952">
        <v>0</v>
      </c>
      <c r="AP952">
        <v>0</v>
      </c>
      <c r="AQ952">
        <v>0</v>
      </c>
      <c r="AR952">
        <v>0</v>
      </c>
    </row>
    <row r="953" spans="1:44" x14ac:dyDescent="0.2">
      <c r="A953">
        <f>ROW(Source!A359)</f>
        <v>359</v>
      </c>
      <c r="B953">
        <v>76149380</v>
      </c>
      <c r="C953">
        <v>76149366</v>
      </c>
      <c r="D953">
        <v>42331666</v>
      </c>
      <c r="E953">
        <v>1</v>
      </c>
      <c r="F953">
        <v>1</v>
      </c>
      <c r="G953">
        <v>1</v>
      </c>
      <c r="H953">
        <v>1</v>
      </c>
      <c r="I953" t="s">
        <v>647</v>
      </c>
      <c r="J953" t="s">
        <v>3</v>
      </c>
      <c r="K953" t="s">
        <v>648</v>
      </c>
      <c r="L953">
        <v>1369</v>
      </c>
      <c r="N953">
        <v>1013</v>
      </c>
      <c r="O953" t="s">
        <v>623</v>
      </c>
      <c r="P953" t="s">
        <v>623</v>
      </c>
      <c r="Q953">
        <v>1</v>
      </c>
      <c r="X953">
        <v>9.4499999999999993</v>
      </c>
      <c r="Y953">
        <v>0</v>
      </c>
      <c r="Z953">
        <v>0</v>
      </c>
      <c r="AA953">
        <v>0</v>
      </c>
      <c r="AB953">
        <v>10.06</v>
      </c>
      <c r="AC953">
        <v>0</v>
      </c>
      <c r="AD953">
        <v>1</v>
      </c>
      <c r="AE953">
        <v>1</v>
      </c>
      <c r="AF953" t="s">
        <v>24</v>
      </c>
      <c r="AG953">
        <v>10.867499999999998</v>
      </c>
      <c r="AH953">
        <v>2</v>
      </c>
      <c r="AI953">
        <v>76149367</v>
      </c>
      <c r="AJ953">
        <v>937</v>
      </c>
      <c r="AK953">
        <v>0</v>
      </c>
      <c r="AL953">
        <v>0</v>
      </c>
      <c r="AM953">
        <v>0</v>
      </c>
      <c r="AN953">
        <v>0</v>
      </c>
      <c r="AO953">
        <v>0</v>
      </c>
      <c r="AP953">
        <v>0</v>
      </c>
      <c r="AQ953">
        <v>0</v>
      </c>
      <c r="AR953">
        <v>0</v>
      </c>
    </row>
    <row r="954" spans="1:44" x14ac:dyDescent="0.2">
      <c r="A954">
        <f>ROW(Source!A359)</f>
        <v>359</v>
      </c>
      <c r="B954">
        <v>76149381</v>
      </c>
      <c r="C954">
        <v>76149366</v>
      </c>
      <c r="D954">
        <v>48900465</v>
      </c>
      <c r="E954">
        <v>1</v>
      </c>
      <c r="F954">
        <v>1</v>
      </c>
      <c r="G954">
        <v>1</v>
      </c>
      <c r="H954">
        <v>3</v>
      </c>
      <c r="I954" t="s">
        <v>775</v>
      </c>
      <c r="J954" t="s">
        <v>776</v>
      </c>
      <c r="K954" t="s">
        <v>777</v>
      </c>
      <c r="L954">
        <v>1348</v>
      </c>
      <c r="N954">
        <v>1009</v>
      </c>
      <c r="O954" t="s">
        <v>362</v>
      </c>
      <c r="P954" t="s">
        <v>362</v>
      </c>
      <c r="Q954">
        <v>1000</v>
      </c>
      <c r="X954">
        <v>2.0000000000000001E-4</v>
      </c>
      <c r="Y954">
        <v>4770</v>
      </c>
      <c r="Z954">
        <v>0</v>
      </c>
      <c r="AA954">
        <v>0</v>
      </c>
      <c r="AB954">
        <v>0</v>
      </c>
      <c r="AC954">
        <v>0</v>
      </c>
      <c r="AD954">
        <v>1</v>
      </c>
      <c r="AE954">
        <v>0</v>
      </c>
      <c r="AF954" t="s">
        <v>3</v>
      </c>
      <c r="AG954">
        <v>2.0000000000000001E-4</v>
      </c>
      <c r="AH954">
        <v>2</v>
      </c>
      <c r="AI954">
        <v>76149368</v>
      </c>
      <c r="AJ954">
        <v>938</v>
      </c>
      <c r="AK954">
        <v>0</v>
      </c>
      <c r="AL954">
        <v>0</v>
      </c>
      <c r="AM954">
        <v>0</v>
      </c>
      <c r="AN954">
        <v>0</v>
      </c>
      <c r="AO954">
        <v>0</v>
      </c>
      <c r="AP954">
        <v>0</v>
      </c>
      <c r="AQ954">
        <v>0</v>
      </c>
      <c r="AR954">
        <v>0</v>
      </c>
    </row>
    <row r="955" spans="1:44" x14ac:dyDescent="0.2">
      <c r="A955">
        <f>ROW(Source!A359)</f>
        <v>359</v>
      </c>
      <c r="B955">
        <v>76149382</v>
      </c>
      <c r="C955">
        <v>76149366</v>
      </c>
      <c r="D955">
        <v>48900998</v>
      </c>
      <c r="E955">
        <v>1</v>
      </c>
      <c r="F955">
        <v>1</v>
      </c>
      <c r="G955">
        <v>1</v>
      </c>
      <c r="H955">
        <v>3</v>
      </c>
      <c r="I955" t="s">
        <v>807</v>
      </c>
      <c r="J955" t="s">
        <v>808</v>
      </c>
      <c r="K955" t="s">
        <v>809</v>
      </c>
      <c r="L955">
        <v>1346</v>
      </c>
      <c r="N955">
        <v>1009</v>
      </c>
      <c r="O955" t="s">
        <v>414</v>
      </c>
      <c r="P955" t="s">
        <v>414</v>
      </c>
      <c r="Q955">
        <v>1</v>
      </c>
      <c r="X955">
        <v>0.5</v>
      </c>
      <c r="Y955">
        <v>30.4</v>
      </c>
      <c r="Z955">
        <v>0</v>
      </c>
      <c r="AA955">
        <v>0</v>
      </c>
      <c r="AB955">
        <v>0</v>
      </c>
      <c r="AC955">
        <v>0</v>
      </c>
      <c r="AD955">
        <v>1</v>
      </c>
      <c r="AE955">
        <v>0</v>
      </c>
      <c r="AF955" t="s">
        <v>3</v>
      </c>
      <c r="AG955">
        <v>0.5</v>
      </c>
      <c r="AH955">
        <v>2</v>
      </c>
      <c r="AI955">
        <v>76149369</v>
      </c>
      <c r="AJ955">
        <v>939</v>
      </c>
      <c r="AK955">
        <v>0</v>
      </c>
      <c r="AL955">
        <v>0</v>
      </c>
      <c r="AM955">
        <v>0</v>
      </c>
      <c r="AN955">
        <v>0</v>
      </c>
      <c r="AO955">
        <v>0</v>
      </c>
      <c r="AP955">
        <v>0</v>
      </c>
      <c r="AQ955">
        <v>0</v>
      </c>
      <c r="AR955">
        <v>0</v>
      </c>
    </row>
    <row r="956" spans="1:44" x14ac:dyDescent="0.2">
      <c r="A956">
        <f>ROW(Source!A359)</f>
        <v>359</v>
      </c>
      <c r="B956">
        <v>76149383</v>
      </c>
      <c r="C956">
        <v>76149366</v>
      </c>
      <c r="D956">
        <v>48903670</v>
      </c>
      <c r="E956">
        <v>1</v>
      </c>
      <c r="F956">
        <v>1</v>
      </c>
      <c r="G956">
        <v>1</v>
      </c>
      <c r="H956">
        <v>3</v>
      </c>
      <c r="I956" t="s">
        <v>810</v>
      </c>
      <c r="J956" t="s">
        <v>811</v>
      </c>
      <c r="K956" t="s">
        <v>812</v>
      </c>
      <c r="L956">
        <v>1346</v>
      </c>
      <c r="N956">
        <v>1009</v>
      </c>
      <c r="O956" t="s">
        <v>414</v>
      </c>
      <c r="P956" t="s">
        <v>414</v>
      </c>
      <c r="Q956">
        <v>1</v>
      </c>
      <c r="X956">
        <v>1.3049999999999999</v>
      </c>
      <c r="Y956">
        <v>250</v>
      </c>
      <c r="Z956">
        <v>0</v>
      </c>
      <c r="AA956">
        <v>0</v>
      </c>
      <c r="AB956">
        <v>0</v>
      </c>
      <c r="AC956">
        <v>0</v>
      </c>
      <c r="AD956">
        <v>1</v>
      </c>
      <c r="AE956">
        <v>0</v>
      </c>
      <c r="AF956" t="s">
        <v>3</v>
      </c>
      <c r="AG956">
        <v>1.3049999999999999</v>
      </c>
      <c r="AH956">
        <v>2</v>
      </c>
      <c r="AI956">
        <v>76149370</v>
      </c>
      <c r="AJ956">
        <v>940</v>
      </c>
      <c r="AK956">
        <v>0</v>
      </c>
      <c r="AL956">
        <v>0</v>
      </c>
      <c r="AM956">
        <v>0</v>
      </c>
      <c r="AN956">
        <v>0</v>
      </c>
      <c r="AO956">
        <v>0</v>
      </c>
      <c r="AP956">
        <v>0</v>
      </c>
      <c r="AQ956">
        <v>0</v>
      </c>
      <c r="AR956">
        <v>0</v>
      </c>
    </row>
    <row r="957" spans="1:44" x14ac:dyDescent="0.2">
      <c r="A957">
        <f>ROW(Source!A359)</f>
        <v>359</v>
      </c>
      <c r="B957">
        <v>76149384</v>
      </c>
      <c r="C957">
        <v>76149366</v>
      </c>
      <c r="D957">
        <v>48903672</v>
      </c>
      <c r="E957">
        <v>1</v>
      </c>
      <c r="F957">
        <v>1</v>
      </c>
      <c r="G957">
        <v>1</v>
      </c>
      <c r="H957">
        <v>3</v>
      </c>
      <c r="I957" t="s">
        <v>813</v>
      </c>
      <c r="J957" t="s">
        <v>814</v>
      </c>
      <c r="K957" t="s">
        <v>815</v>
      </c>
      <c r="L957">
        <v>1301</v>
      </c>
      <c r="N957">
        <v>1003</v>
      </c>
      <c r="O957" t="s">
        <v>57</v>
      </c>
      <c r="P957" t="s">
        <v>57</v>
      </c>
      <c r="Q957">
        <v>1</v>
      </c>
      <c r="X957">
        <v>0.72</v>
      </c>
      <c r="Y957">
        <v>5.38</v>
      </c>
      <c r="Z957">
        <v>0</v>
      </c>
      <c r="AA957">
        <v>0</v>
      </c>
      <c r="AB957">
        <v>0</v>
      </c>
      <c r="AC957">
        <v>0</v>
      </c>
      <c r="AD957">
        <v>1</v>
      </c>
      <c r="AE957">
        <v>0</v>
      </c>
      <c r="AF957" t="s">
        <v>3</v>
      </c>
      <c r="AG957">
        <v>0.72</v>
      </c>
      <c r="AH957">
        <v>2</v>
      </c>
      <c r="AI957">
        <v>76149371</v>
      </c>
      <c r="AJ957">
        <v>941</v>
      </c>
      <c r="AK957">
        <v>0</v>
      </c>
      <c r="AL957">
        <v>0</v>
      </c>
      <c r="AM957">
        <v>0</v>
      </c>
      <c r="AN957">
        <v>0</v>
      </c>
      <c r="AO957">
        <v>0</v>
      </c>
      <c r="AP957">
        <v>0</v>
      </c>
      <c r="AQ957">
        <v>0</v>
      </c>
      <c r="AR957">
        <v>0</v>
      </c>
    </row>
    <row r="958" spans="1:44" x14ac:dyDescent="0.2">
      <c r="A958">
        <f>ROW(Source!A359)</f>
        <v>359</v>
      </c>
      <c r="B958">
        <v>76149385</v>
      </c>
      <c r="C958">
        <v>76149366</v>
      </c>
      <c r="D958">
        <v>48903674</v>
      </c>
      <c r="E958">
        <v>1</v>
      </c>
      <c r="F958">
        <v>1</v>
      </c>
      <c r="G958">
        <v>1</v>
      </c>
      <c r="H958">
        <v>3</v>
      </c>
      <c r="I958" t="s">
        <v>705</v>
      </c>
      <c r="J958" t="s">
        <v>706</v>
      </c>
      <c r="K958" t="s">
        <v>707</v>
      </c>
      <c r="L958">
        <v>1346</v>
      </c>
      <c r="N958">
        <v>1009</v>
      </c>
      <c r="O958" t="s">
        <v>414</v>
      </c>
      <c r="P958" t="s">
        <v>414</v>
      </c>
      <c r="Q958">
        <v>1</v>
      </c>
      <c r="X958">
        <v>0.105</v>
      </c>
      <c r="Y958">
        <v>30.4</v>
      </c>
      <c r="Z958">
        <v>0</v>
      </c>
      <c r="AA958">
        <v>0</v>
      </c>
      <c r="AB958">
        <v>0</v>
      </c>
      <c r="AC958">
        <v>0</v>
      </c>
      <c r="AD958">
        <v>1</v>
      </c>
      <c r="AE958">
        <v>0</v>
      </c>
      <c r="AF958" t="s">
        <v>3</v>
      </c>
      <c r="AG958">
        <v>0.105</v>
      </c>
      <c r="AH958">
        <v>2</v>
      </c>
      <c r="AI958">
        <v>76149372</v>
      </c>
      <c r="AJ958">
        <v>942</v>
      </c>
      <c r="AK958">
        <v>0</v>
      </c>
      <c r="AL958">
        <v>0</v>
      </c>
      <c r="AM958">
        <v>0</v>
      </c>
      <c r="AN958">
        <v>0</v>
      </c>
      <c r="AO958">
        <v>0</v>
      </c>
      <c r="AP958">
        <v>0</v>
      </c>
      <c r="AQ958">
        <v>0</v>
      </c>
      <c r="AR958">
        <v>0</v>
      </c>
    </row>
    <row r="959" spans="1:44" x14ac:dyDescent="0.2">
      <c r="A959">
        <f>ROW(Source!A359)</f>
        <v>359</v>
      </c>
      <c r="B959">
        <v>76149386</v>
      </c>
      <c r="C959">
        <v>76149366</v>
      </c>
      <c r="D959">
        <v>48903683</v>
      </c>
      <c r="E959">
        <v>1</v>
      </c>
      <c r="F959">
        <v>1</v>
      </c>
      <c r="G959">
        <v>1</v>
      </c>
      <c r="H959">
        <v>3</v>
      </c>
      <c r="I959" t="s">
        <v>816</v>
      </c>
      <c r="J959" t="s">
        <v>817</v>
      </c>
      <c r="K959" t="s">
        <v>818</v>
      </c>
      <c r="L959">
        <v>1346</v>
      </c>
      <c r="N959">
        <v>1009</v>
      </c>
      <c r="O959" t="s">
        <v>414</v>
      </c>
      <c r="P959" t="s">
        <v>414</v>
      </c>
      <c r="Q959">
        <v>1</v>
      </c>
      <c r="X959">
        <v>0.1</v>
      </c>
      <c r="Y959">
        <v>60</v>
      </c>
      <c r="Z959">
        <v>0</v>
      </c>
      <c r="AA959">
        <v>0</v>
      </c>
      <c r="AB959">
        <v>0</v>
      </c>
      <c r="AC959">
        <v>0</v>
      </c>
      <c r="AD959">
        <v>1</v>
      </c>
      <c r="AE959">
        <v>0</v>
      </c>
      <c r="AF959" t="s">
        <v>3</v>
      </c>
      <c r="AG959">
        <v>0.1</v>
      </c>
      <c r="AH959">
        <v>2</v>
      </c>
      <c r="AI959">
        <v>76149373</v>
      </c>
      <c r="AJ959">
        <v>943</v>
      </c>
      <c r="AK959">
        <v>0</v>
      </c>
      <c r="AL959">
        <v>0</v>
      </c>
      <c r="AM959">
        <v>0</v>
      </c>
      <c r="AN959">
        <v>0</v>
      </c>
      <c r="AO959">
        <v>0</v>
      </c>
      <c r="AP959">
        <v>0</v>
      </c>
      <c r="AQ959">
        <v>0</v>
      </c>
      <c r="AR959">
        <v>0</v>
      </c>
    </row>
    <row r="960" spans="1:44" x14ac:dyDescent="0.2">
      <c r="A960">
        <f>ROW(Source!A359)</f>
        <v>359</v>
      </c>
      <c r="B960">
        <v>76149387</v>
      </c>
      <c r="C960">
        <v>76149366</v>
      </c>
      <c r="D960">
        <v>48914325</v>
      </c>
      <c r="E960">
        <v>1</v>
      </c>
      <c r="F960">
        <v>1</v>
      </c>
      <c r="G960">
        <v>1</v>
      </c>
      <c r="H960">
        <v>3</v>
      </c>
      <c r="I960" t="s">
        <v>819</v>
      </c>
      <c r="J960" t="s">
        <v>820</v>
      </c>
      <c r="K960" t="s">
        <v>821</v>
      </c>
      <c r="L960">
        <v>1348</v>
      </c>
      <c r="N960">
        <v>1009</v>
      </c>
      <c r="O960" t="s">
        <v>362</v>
      </c>
      <c r="P960" t="s">
        <v>362</v>
      </c>
      <c r="Q960">
        <v>1000</v>
      </c>
      <c r="X960">
        <v>6.0000000000000002E-5</v>
      </c>
      <c r="Y960">
        <v>11200.3</v>
      </c>
      <c r="Z960">
        <v>0</v>
      </c>
      <c r="AA960">
        <v>0</v>
      </c>
      <c r="AB960">
        <v>0</v>
      </c>
      <c r="AC960">
        <v>0</v>
      </c>
      <c r="AD960">
        <v>1</v>
      </c>
      <c r="AE960">
        <v>0</v>
      </c>
      <c r="AF960" t="s">
        <v>3</v>
      </c>
      <c r="AG960">
        <v>6.0000000000000002E-5</v>
      </c>
      <c r="AH960">
        <v>2</v>
      </c>
      <c r="AI960">
        <v>76149374</v>
      </c>
      <c r="AJ960">
        <v>944</v>
      </c>
      <c r="AK960">
        <v>0</v>
      </c>
      <c r="AL960">
        <v>0</v>
      </c>
      <c r="AM960">
        <v>0</v>
      </c>
      <c r="AN960">
        <v>0</v>
      </c>
      <c r="AO960">
        <v>0</v>
      </c>
      <c r="AP960">
        <v>0</v>
      </c>
      <c r="AQ960">
        <v>0</v>
      </c>
      <c r="AR960">
        <v>0</v>
      </c>
    </row>
    <row r="961" spans="1:44" x14ac:dyDescent="0.2">
      <c r="A961">
        <f>ROW(Source!A359)</f>
        <v>359</v>
      </c>
      <c r="B961">
        <v>76149388</v>
      </c>
      <c r="C961">
        <v>76149366</v>
      </c>
      <c r="D961">
        <v>48915433</v>
      </c>
      <c r="E961">
        <v>1</v>
      </c>
      <c r="F961">
        <v>1</v>
      </c>
      <c r="G961">
        <v>1</v>
      </c>
      <c r="H961">
        <v>3</v>
      </c>
      <c r="I961" t="s">
        <v>822</v>
      </c>
      <c r="J961" t="s">
        <v>823</v>
      </c>
      <c r="K961" t="s">
        <v>824</v>
      </c>
      <c r="L961">
        <v>1346</v>
      </c>
      <c r="N961">
        <v>1009</v>
      </c>
      <c r="O961" t="s">
        <v>414</v>
      </c>
      <c r="P961" t="s">
        <v>414</v>
      </c>
      <c r="Q961">
        <v>1</v>
      </c>
      <c r="X961">
        <v>0.02</v>
      </c>
      <c r="Y961">
        <v>32</v>
      </c>
      <c r="Z961">
        <v>0</v>
      </c>
      <c r="AA961">
        <v>0</v>
      </c>
      <c r="AB961">
        <v>0</v>
      </c>
      <c r="AC961">
        <v>0</v>
      </c>
      <c r="AD961">
        <v>1</v>
      </c>
      <c r="AE961">
        <v>0</v>
      </c>
      <c r="AF961" t="s">
        <v>3</v>
      </c>
      <c r="AG961">
        <v>0.02</v>
      </c>
      <c r="AH961">
        <v>2</v>
      </c>
      <c r="AI961">
        <v>76149375</v>
      </c>
      <c r="AJ961">
        <v>945</v>
      </c>
      <c r="AK961">
        <v>0</v>
      </c>
      <c r="AL961">
        <v>0</v>
      </c>
      <c r="AM961">
        <v>0</v>
      </c>
      <c r="AN961">
        <v>0</v>
      </c>
      <c r="AO961">
        <v>0</v>
      </c>
      <c r="AP961">
        <v>0</v>
      </c>
      <c r="AQ961">
        <v>0</v>
      </c>
      <c r="AR961">
        <v>0</v>
      </c>
    </row>
    <row r="962" spans="1:44" x14ac:dyDescent="0.2">
      <c r="A962">
        <f>ROW(Source!A359)</f>
        <v>359</v>
      </c>
      <c r="B962">
        <v>76149389</v>
      </c>
      <c r="C962">
        <v>76149366</v>
      </c>
      <c r="D962">
        <v>48958747</v>
      </c>
      <c r="E962">
        <v>1</v>
      </c>
      <c r="F962">
        <v>1</v>
      </c>
      <c r="G962">
        <v>1</v>
      </c>
      <c r="H962">
        <v>3</v>
      </c>
      <c r="I962" t="s">
        <v>825</v>
      </c>
      <c r="J962" t="s">
        <v>826</v>
      </c>
      <c r="K962" t="s">
        <v>827</v>
      </c>
      <c r="L962">
        <v>1346</v>
      </c>
      <c r="N962">
        <v>1009</v>
      </c>
      <c r="O962" t="s">
        <v>414</v>
      </c>
      <c r="P962" t="s">
        <v>414</v>
      </c>
      <c r="Q962">
        <v>1</v>
      </c>
      <c r="X962">
        <v>0.05</v>
      </c>
      <c r="Y962">
        <v>65.75</v>
      </c>
      <c r="Z962">
        <v>0</v>
      </c>
      <c r="AA962">
        <v>0</v>
      </c>
      <c r="AB962">
        <v>0</v>
      </c>
      <c r="AC962">
        <v>0</v>
      </c>
      <c r="AD962">
        <v>1</v>
      </c>
      <c r="AE962">
        <v>0</v>
      </c>
      <c r="AF962" t="s">
        <v>3</v>
      </c>
      <c r="AG962">
        <v>0.05</v>
      </c>
      <c r="AH962">
        <v>2</v>
      </c>
      <c r="AI962">
        <v>76149376</v>
      </c>
      <c r="AJ962">
        <v>946</v>
      </c>
      <c r="AK962">
        <v>0</v>
      </c>
      <c r="AL962">
        <v>0</v>
      </c>
      <c r="AM962">
        <v>0</v>
      </c>
      <c r="AN962">
        <v>0</v>
      </c>
      <c r="AO962">
        <v>0</v>
      </c>
      <c r="AP962">
        <v>0</v>
      </c>
      <c r="AQ962">
        <v>0</v>
      </c>
      <c r="AR962">
        <v>0</v>
      </c>
    </row>
    <row r="963" spans="1:44" x14ac:dyDescent="0.2">
      <c r="A963">
        <f>ROW(Source!A359)</f>
        <v>359</v>
      </c>
      <c r="B963">
        <v>76149390</v>
      </c>
      <c r="C963">
        <v>76149366</v>
      </c>
      <c r="D963">
        <v>48959762</v>
      </c>
      <c r="E963">
        <v>1</v>
      </c>
      <c r="F963">
        <v>1</v>
      </c>
      <c r="G963">
        <v>1</v>
      </c>
      <c r="H963">
        <v>3</v>
      </c>
      <c r="I963" t="s">
        <v>828</v>
      </c>
      <c r="J963" t="s">
        <v>829</v>
      </c>
      <c r="K963" t="s">
        <v>830</v>
      </c>
      <c r="L963">
        <v>1301</v>
      </c>
      <c r="N963">
        <v>1003</v>
      </c>
      <c r="O963" t="s">
        <v>57</v>
      </c>
      <c r="P963" t="s">
        <v>57</v>
      </c>
      <c r="Q963">
        <v>1</v>
      </c>
      <c r="X963">
        <v>0.83</v>
      </c>
      <c r="Y963">
        <v>95</v>
      </c>
      <c r="Z963">
        <v>0</v>
      </c>
      <c r="AA963">
        <v>0</v>
      </c>
      <c r="AB963">
        <v>0</v>
      </c>
      <c r="AC963">
        <v>0</v>
      </c>
      <c r="AD963">
        <v>1</v>
      </c>
      <c r="AE963">
        <v>0</v>
      </c>
      <c r="AF963" t="s">
        <v>3</v>
      </c>
      <c r="AG963">
        <v>0.83</v>
      </c>
      <c r="AH963">
        <v>2</v>
      </c>
      <c r="AI963">
        <v>76149377</v>
      </c>
      <c r="AJ963">
        <v>947</v>
      </c>
      <c r="AK963">
        <v>0</v>
      </c>
      <c r="AL963">
        <v>0</v>
      </c>
      <c r="AM963">
        <v>0</v>
      </c>
      <c r="AN963">
        <v>0</v>
      </c>
      <c r="AO963">
        <v>0</v>
      </c>
      <c r="AP963">
        <v>0</v>
      </c>
      <c r="AQ963">
        <v>0</v>
      </c>
      <c r="AR963">
        <v>0</v>
      </c>
    </row>
    <row r="964" spans="1:44" x14ac:dyDescent="0.2">
      <c r="A964">
        <f>ROW(Source!A359)</f>
        <v>359</v>
      </c>
      <c r="B964">
        <v>76149391</v>
      </c>
      <c r="C964">
        <v>76149366</v>
      </c>
      <c r="D964">
        <v>48959763</v>
      </c>
      <c r="E964">
        <v>1</v>
      </c>
      <c r="F964">
        <v>1</v>
      </c>
      <c r="G964">
        <v>1</v>
      </c>
      <c r="H964">
        <v>3</v>
      </c>
      <c r="I964" t="s">
        <v>502</v>
      </c>
      <c r="J964" t="s">
        <v>504</v>
      </c>
      <c r="K964" t="s">
        <v>503</v>
      </c>
      <c r="L964">
        <v>1354</v>
      </c>
      <c r="N964">
        <v>1010</v>
      </c>
      <c r="O964" t="s">
        <v>149</v>
      </c>
      <c r="P964" t="s">
        <v>149</v>
      </c>
      <c r="Q964">
        <v>1</v>
      </c>
      <c r="X964">
        <v>10</v>
      </c>
      <c r="Y964">
        <v>1.7</v>
      </c>
      <c r="Z964">
        <v>0</v>
      </c>
      <c r="AA964">
        <v>0</v>
      </c>
      <c r="AB964">
        <v>0</v>
      </c>
      <c r="AC964">
        <v>0</v>
      </c>
      <c r="AD964">
        <v>1</v>
      </c>
      <c r="AE964">
        <v>0</v>
      </c>
      <c r="AF964" t="s">
        <v>3</v>
      </c>
      <c r="AG964">
        <v>10</v>
      </c>
      <c r="AH964">
        <v>2</v>
      </c>
      <c r="AI964">
        <v>76149378</v>
      </c>
      <c r="AJ964">
        <v>948</v>
      </c>
      <c r="AK964">
        <v>0</v>
      </c>
      <c r="AL964">
        <v>0</v>
      </c>
      <c r="AM964">
        <v>0</v>
      </c>
      <c r="AN964">
        <v>0</v>
      </c>
      <c r="AO964">
        <v>0</v>
      </c>
      <c r="AP964">
        <v>0</v>
      </c>
      <c r="AQ964">
        <v>0</v>
      </c>
      <c r="AR964">
        <v>0</v>
      </c>
    </row>
    <row r="965" spans="1:44" x14ac:dyDescent="0.2">
      <c r="A965">
        <f>ROW(Source!A359)</f>
        <v>359</v>
      </c>
      <c r="B965">
        <v>76149392</v>
      </c>
      <c r="C965">
        <v>76149366</v>
      </c>
      <c r="D965">
        <v>48974791</v>
      </c>
      <c r="E965">
        <v>1</v>
      </c>
      <c r="F965">
        <v>1</v>
      </c>
      <c r="G965">
        <v>1</v>
      </c>
      <c r="H965">
        <v>3</v>
      </c>
      <c r="I965" t="s">
        <v>658</v>
      </c>
      <c r="J965" t="s">
        <v>659</v>
      </c>
      <c r="K965" t="s">
        <v>660</v>
      </c>
      <c r="L965">
        <v>1374</v>
      </c>
      <c r="N965">
        <v>1013</v>
      </c>
      <c r="O965" t="s">
        <v>661</v>
      </c>
      <c r="P965" t="s">
        <v>661</v>
      </c>
      <c r="Q965">
        <v>1</v>
      </c>
      <c r="X965">
        <v>1.9</v>
      </c>
      <c r="Y965">
        <v>1</v>
      </c>
      <c r="Z965">
        <v>0</v>
      </c>
      <c r="AA965">
        <v>0</v>
      </c>
      <c r="AB965">
        <v>0</v>
      </c>
      <c r="AC965">
        <v>0</v>
      </c>
      <c r="AD965">
        <v>1</v>
      </c>
      <c r="AE965">
        <v>0</v>
      </c>
      <c r="AF965" t="s">
        <v>3</v>
      </c>
      <c r="AG965">
        <v>1.9</v>
      </c>
      <c r="AH965">
        <v>2</v>
      </c>
      <c r="AI965">
        <v>76149379</v>
      </c>
      <c r="AJ965">
        <v>949</v>
      </c>
      <c r="AK965">
        <v>0</v>
      </c>
      <c r="AL965">
        <v>0</v>
      </c>
      <c r="AM965">
        <v>0</v>
      </c>
      <c r="AN965">
        <v>0</v>
      </c>
      <c r="AO965">
        <v>0</v>
      </c>
      <c r="AP965">
        <v>0</v>
      </c>
      <c r="AQ965">
        <v>0</v>
      </c>
      <c r="AR965">
        <v>0</v>
      </c>
    </row>
    <row r="966" spans="1:44" x14ac:dyDescent="0.2">
      <c r="A966">
        <f>ROW(Source!A360)</f>
        <v>360</v>
      </c>
      <c r="B966">
        <v>76149380</v>
      </c>
      <c r="C966">
        <v>76149366</v>
      </c>
      <c r="D966">
        <v>42331666</v>
      </c>
      <c r="E966">
        <v>1</v>
      </c>
      <c r="F966">
        <v>1</v>
      </c>
      <c r="G966">
        <v>1</v>
      </c>
      <c r="H966">
        <v>1</v>
      </c>
      <c r="I966" t="s">
        <v>647</v>
      </c>
      <c r="J966" t="s">
        <v>3</v>
      </c>
      <c r="K966" t="s">
        <v>648</v>
      </c>
      <c r="L966">
        <v>1369</v>
      </c>
      <c r="N966">
        <v>1013</v>
      </c>
      <c r="O966" t="s">
        <v>623</v>
      </c>
      <c r="P966" t="s">
        <v>623</v>
      </c>
      <c r="Q966">
        <v>1</v>
      </c>
      <c r="X966">
        <v>9.4499999999999993</v>
      </c>
      <c r="Y966">
        <v>0</v>
      </c>
      <c r="Z966">
        <v>0</v>
      </c>
      <c r="AA966">
        <v>0</v>
      </c>
      <c r="AB966">
        <v>10.06</v>
      </c>
      <c r="AC966">
        <v>0</v>
      </c>
      <c r="AD966">
        <v>1</v>
      </c>
      <c r="AE966">
        <v>1</v>
      </c>
      <c r="AF966" t="s">
        <v>24</v>
      </c>
      <c r="AG966">
        <v>10.867499999999998</v>
      </c>
      <c r="AH966">
        <v>2</v>
      </c>
      <c r="AI966">
        <v>76149367</v>
      </c>
      <c r="AJ966">
        <v>950</v>
      </c>
      <c r="AK966">
        <v>0</v>
      </c>
      <c r="AL966">
        <v>0</v>
      </c>
      <c r="AM966">
        <v>0</v>
      </c>
      <c r="AN966">
        <v>0</v>
      </c>
      <c r="AO966">
        <v>0</v>
      </c>
      <c r="AP966">
        <v>0</v>
      </c>
      <c r="AQ966">
        <v>0</v>
      </c>
      <c r="AR966">
        <v>0</v>
      </c>
    </row>
    <row r="967" spans="1:44" x14ac:dyDescent="0.2">
      <c r="A967">
        <f>ROW(Source!A360)</f>
        <v>360</v>
      </c>
      <c r="B967">
        <v>76149381</v>
      </c>
      <c r="C967">
        <v>76149366</v>
      </c>
      <c r="D967">
        <v>48900465</v>
      </c>
      <c r="E967">
        <v>1</v>
      </c>
      <c r="F967">
        <v>1</v>
      </c>
      <c r="G967">
        <v>1</v>
      </c>
      <c r="H967">
        <v>3</v>
      </c>
      <c r="I967" t="s">
        <v>775</v>
      </c>
      <c r="J967" t="s">
        <v>776</v>
      </c>
      <c r="K967" t="s">
        <v>777</v>
      </c>
      <c r="L967">
        <v>1348</v>
      </c>
      <c r="N967">
        <v>1009</v>
      </c>
      <c r="O967" t="s">
        <v>362</v>
      </c>
      <c r="P967" t="s">
        <v>362</v>
      </c>
      <c r="Q967">
        <v>1000</v>
      </c>
      <c r="X967">
        <v>2.0000000000000001E-4</v>
      </c>
      <c r="Y967">
        <v>4770</v>
      </c>
      <c r="Z967">
        <v>0</v>
      </c>
      <c r="AA967">
        <v>0</v>
      </c>
      <c r="AB967">
        <v>0</v>
      </c>
      <c r="AC967">
        <v>0</v>
      </c>
      <c r="AD967">
        <v>1</v>
      </c>
      <c r="AE967">
        <v>0</v>
      </c>
      <c r="AF967" t="s">
        <v>3</v>
      </c>
      <c r="AG967">
        <v>2.0000000000000001E-4</v>
      </c>
      <c r="AH967">
        <v>2</v>
      </c>
      <c r="AI967">
        <v>76149368</v>
      </c>
      <c r="AJ967">
        <v>951</v>
      </c>
      <c r="AK967">
        <v>0</v>
      </c>
      <c r="AL967">
        <v>0</v>
      </c>
      <c r="AM967">
        <v>0</v>
      </c>
      <c r="AN967">
        <v>0</v>
      </c>
      <c r="AO967">
        <v>0</v>
      </c>
      <c r="AP967">
        <v>0</v>
      </c>
      <c r="AQ967">
        <v>0</v>
      </c>
      <c r="AR967">
        <v>0</v>
      </c>
    </row>
    <row r="968" spans="1:44" x14ac:dyDescent="0.2">
      <c r="A968">
        <f>ROW(Source!A360)</f>
        <v>360</v>
      </c>
      <c r="B968">
        <v>76149382</v>
      </c>
      <c r="C968">
        <v>76149366</v>
      </c>
      <c r="D968">
        <v>48900998</v>
      </c>
      <c r="E968">
        <v>1</v>
      </c>
      <c r="F968">
        <v>1</v>
      </c>
      <c r="G968">
        <v>1</v>
      </c>
      <c r="H968">
        <v>3</v>
      </c>
      <c r="I968" t="s">
        <v>807</v>
      </c>
      <c r="J968" t="s">
        <v>808</v>
      </c>
      <c r="K968" t="s">
        <v>809</v>
      </c>
      <c r="L968">
        <v>1346</v>
      </c>
      <c r="N968">
        <v>1009</v>
      </c>
      <c r="O968" t="s">
        <v>414</v>
      </c>
      <c r="P968" t="s">
        <v>414</v>
      </c>
      <c r="Q968">
        <v>1</v>
      </c>
      <c r="X968">
        <v>0.5</v>
      </c>
      <c r="Y968">
        <v>30.4</v>
      </c>
      <c r="Z968">
        <v>0</v>
      </c>
      <c r="AA968">
        <v>0</v>
      </c>
      <c r="AB968">
        <v>0</v>
      </c>
      <c r="AC968">
        <v>0</v>
      </c>
      <c r="AD968">
        <v>1</v>
      </c>
      <c r="AE968">
        <v>0</v>
      </c>
      <c r="AF968" t="s">
        <v>3</v>
      </c>
      <c r="AG968">
        <v>0.5</v>
      </c>
      <c r="AH968">
        <v>2</v>
      </c>
      <c r="AI968">
        <v>76149369</v>
      </c>
      <c r="AJ968">
        <v>952</v>
      </c>
      <c r="AK968">
        <v>0</v>
      </c>
      <c r="AL968">
        <v>0</v>
      </c>
      <c r="AM968">
        <v>0</v>
      </c>
      <c r="AN968">
        <v>0</v>
      </c>
      <c r="AO968">
        <v>0</v>
      </c>
      <c r="AP968">
        <v>0</v>
      </c>
      <c r="AQ968">
        <v>0</v>
      </c>
      <c r="AR968">
        <v>0</v>
      </c>
    </row>
    <row r="969" spans="1:44" x14ac:dyDescent="0.2">
      <c r="A969">
        <f>ROW(Source!A360)</f>
        <v>360</v>
      </c>
      <c r="B969">
        <v>76149383</v>
      </c>
      <c r="C969">
        <v>76149366</v>
      </c>
      <c r="D969">
        <v>48903670</v>
      </c>
      <c r="E969">
        <v>1</v>
      </c>
      <c r="F969">
        <v>1</v>
      </c>
      <c r="G969">
        <v>1</v>
      </c>
      <c r="H969">
        <v>3</v>
      </c>
      <c r="I969" t="s">
        <v>810</v>
      </c>
      <c r="J969" t="s">
        <v>811</v>
      </c>
      <c r="K969" t="s">
        <v>812</v>
      </c>
      <c r="L969">
        <v>1346</v>
      </c>
      <c r="N969">
        <v>1009</v>
      </c>
      <c r="O969" t="s">
        <v>414</v>
      </c>
      <c r="P969" t="s">
        <v>414</v>
      </c>
      <c r="Q969">
        <v>1</v>
      </c>
      <c r="X969">
        <v>1.3049999999999999</v>
      </c>
      <c r="Y969">
        <v>250</v>
      </c>
      <c r="Z969">
        <v>0</v>
      </c>
      <c r="AA969">
        <v>0</v>
      </c>
      <c r="AB969">
        <v>0</v>
      </c>
      <c r="AC969">
        <v>0</v>
      </c>
      <c r="AD969">
        <v>1</v>
      </c>
      <c r="AE969">
        <v>0</v>
      </c>
      <c r="AF969" t="s">
        <v>3</v>
      </c>
      <c r="AG969">
        <v>1.3049999999999999</v>
      </c>
      <c r="AH969">
        <v>2</v>
      </c>
      <c r="AI969">
        <v>76149370</v>
      </c>
      <c r="AJ969">
        <v>953</v>
      </c>
      <c r="AK969">
        <v>0</v>
      </c>
      <c r="AL969">
        <v>0</v>
      </c>
      <c r="AM969">
        <v>0</v>
      </c>
      <c r="AN969">
        <v>0</v>
      </c>
      <c r="AO969">
        <v>0</v>
      </c>
      <c r="AP969">
        <v>0</v>
      </c>
      <c r="AQ969">
        <v>0</v>
      </c>
      <c r="AR969">
        <v>0</v>
      </c>
    </row>
    <row r="970" spans="1:44" x14ac:dyDescent="0.2">
      <c r="A970">
        <f>ROW(Source!A360)</f>
        <v>360</v>
      </c>
      <c r="B970">
        <v>76149384</v>
      </c>
      <c r="C970">
        <v>76149366</v>
      </c>
      <c r="D970">
        <v>48903672</v>
      </c>
      <c r="E970">
        <v>1</v>
      </c>
      <c r="F970">
        <v>1</v>
      </c>
      <c r="G970">
        <v>1</v>
      </c>
      <c r="H970">
        <v>3</v>
      </c>
      <c r="I970" t="s">
        <v>813</v>
      </c>
      <c r="J970" t="s">
        <v>814</v>
      </c>
      <c r="K970" t="s">
        <v>815</v>
      </c>
      <c r="L970">
        <v>1301</v>
      </c>
      <c r="N970">
        <v>1003</v>
      </c>
      <c r="O970" t="s">
        <v>57</v>
      </c>
      <c r="P970" t="s">
        <v>57</v>
      </c>
      <c r="Q970">
        <v>1</v>
      </c>
      <c r="X970">
        <v>0.72</v>
      </c>
      <c r="Y970">
        <v>5.38</v>
      </c>
      <c r="Z970">
        <v>0</v>
      </c>
      <c r="AA970">
        <v>0</v>
      </c>
      <c r="AB970">
        <v>0</v>
      </c>
      <c r="AC970">
        <v>0</v>
      </c>
      <c r="AD970">
        <v>1</v>
      </c>
      <c r="AE970">
        <v>0</v>
      </c>
      <c r="AF970" t="s">
        <v>3</v>
      </c>
      <c r="AG970">
        <v>0.72</v>
      </c>
      <c r="AH970">
        <v>2</v>
      </c>
      <c r="AI970">
        <v>76149371</v>
      </c>
      <c r="AJ970">
        <v>954</v>
      </c>
      <c r="AK970">
        <v>0</v>
      </c>
      <c r="AL970">
        <v>0</v>
      </c>
      <c r="AM970">
        <v>0</v>
      </c>
      <c r="AN970">
        <v>0</v>
      </c>
      <c r="AO970">
        <v>0</v>
      </c>
      <c r="AP970">
        <v>0</v>
      </c>
      <c r="AQ970">
        <v>0</v>
      </c>
      <c r="AR970">
        <v>0</v>
      </c>
    </row>
    <row r="971" spans="1:44" x14ac:dyDescent="0.2">
      <c r="A971">
        <f>ROW(Source!A360)</f>
        <v>360</v>
      </c>
      <c r="B971">
        <v>76149385</v>
      </c>
      <c r="C971">
        <v>76149366</v>
      </c>
      <c r="D971">
        <v>48903674</v>
      </c>
      <c r="E971">
        <v>1</v>
      </c>
      <c r="F971">
        <v>1</v>
      </c>
      <c r="G971">
        <v>1</v>
      </c>
      <c r="H971">
        <v>3</v>
      </c>
      <c r="I971" t="s">
        <v>705</v>
      </c>
      <c r="J971" t="s">
        <v>706</v>
      </c>
      <c r="K971" t="s">
        <v>707</v>
      </c>
      <c r="L971">
        <v>1346</v>
      </c>
      <c r="N971">
        <v>1009</v>
      </c>
      <c r="O971" t="s">
        <v>414</v>
      </c>
      <c r="P971" t="s">
        <v>414</v>
      </c>
      <c r="Q971">
        <v>1</v>
      </c>
      <c r="X971">
        <v>0.105</v>
      </c>
      <c r="Y971">
        <v>30.4</v>
      </c>
      <c r="Z971">
        <v>0</v>
      </c>
      <c r="AA971">
        <v>0</v>
      </c>
      <c r="AB971">
        <v>0</v>
      </c>
      <c r="AC971">
        <v>0</v>
      </c>
      <c r="AD971">
        <v>1</v>
      </c>
      <c r="AE971">
        <v>0</v>
      </c>
      <c r="AF971" t="s">
        <v>3</v>
      </c>
      <c r="AG971">
        <v>0.105</v>
      </c>
      <c r="AH971">
        <v>2</v>
      </c>
      <c r="AI971">
        <v>76149372</v>
      </c>
      <c r="AJ971">
        <v>955</v>
      </c>
      <c r="AK971">
        <v>0</v>
      </c>
      <c r="AL971">
        <v>0</v>
      </c>
      <c r="AM971">
        <v>0</v>
      </c>
      <c r="AN971">
        <v>0</v>
      </c>
      <c r="AO971">
        <v>0</v>
      </c>
      <c r="AP971">
        <v>0</v>
      </c>
      <c r="AQ971">
        <v>0</v>
      </c>
      <c r="AR971">
        <v>0</v>
      </c>
    </row>
    <row r="972" spans="1:44" x14ac:dyDescent="0.2">
      <c r="A972">
        <f>ROW(Source!A360)</f>
        <v>360</v>
      </c>
      <c r="B972">
        <v>76149386</v>
      </c>
      <c r="C972">
        <v>76149366</v>
      </c>
      <c r="D972">
        <v>48903683</v>
      </c>
      <c r="E972">
        <v>1</v>
      </c>
      <c r="F972">
        <v>1</v>
      </c>
      <c r="G972">
        <v>1</v>
      </c>
      <c r="H972">
        <v>3</v>
      </c>
      <c r="I972" t="s">
        <v>816</v>
      </c>
      <c r="J972" t="s">
        <v>817</v>
      </c>
      <c r="K972" t="s">
        <v>818</v>
      </c>
      <c r="L972">
        <v>1346</v>
      </c>
      <c r="N972">
        <v>1009</v>
      </c>
      <c r="O972" t="s">
        <v>414</v>
      </c>
      <c r="P972" t="s">
        <v>414</v>
      </c>
      <c r="Q972">
        <v>1</v>
      </c>
      <c r="X972">
        <v>0.1</v>
      </c>
      <c r="Y972">
        <v>60</v>
      </c>
      <c r="Z972">
        <v>0</v>
      </c>
      <c r="AA972">
        <v>0</v>
      </c>
      <c r="AB972">
        <v>0</v>
      </c>
      <c r="AC972">
        <v>0</v>
      </c>
      <c r="AD972">
        <v>1</v>
      </c>
      <c r="AE972">
        <v>0</v>
      </c>
      <c r="AF972" t="s">
        <v>3</v>
      </c>
      <c r="AG972">
        <v>0.1</v>
      </c>
      <c r="AH972">
        <v>2</v>
      </c>
      <c r="AI972">
        <v>76149373</v>
      </c>
      <c r="AJ972">
        <v>956</v>
      </c>
      <c r="AK972">
        <v>0</v>
      </c>
      <c r="AL972">
        <v>0</v>
      </c>
      <c r="AM972">
        <v>0</v>
      </c>
      <c r="AN972">
        <v>0</v>
      </c>
      <c r="AO972">
        <v>0</v>
      </c>
      <c r="AP972">
        <v>0</v>
      </c>
      <c r="AQ972">
        <v>0</v>
      </c>
      <c r="AR972">
        <v>0</v>
      </c>
    </row>
    <row r="973" spans="1:44" x14ac:dyDescent="0.2">
      <c r="A973">
        <f>ROW(Source!A360)</f>
        <v>360</v>
      </c>
      <c r="B973">
        <v>76149387</v>
      </c>
      <c r="C973">
        <v>76149366</v>
      </c>
      <c r="D973">
        <v>48914325</v>
      </c>
      <c r="E973">
        <v>1</v>
      </c>
      <c r="F973">
        <v>1</v>
      </c>
      <c r="G973">
        <v>1</v>
      </c>
      <c r="H973">
        <v>3</v>
      </c>
      <c r="I973" t="s">
        <v>819</v>
      </c>
      <c r="J973" t="s">
        <v>820</v>
      </c>
      <c r="K973" t="s">
        <v>821</v>
      </c>
      <c r="L973">
        <v>1348</v>
      </c>
      <c r="N973">
        <v>1009</v>
      </c>
      <c r="O973" t="s">
        <v>362</v>
      </c>
      <c r="P973" t="s">
        <v>362</v>
      </c>
      <c r="Q973">
        <v>1000</v>
      </c>
      <c r="X973">
        <v>6.0000000000000002E-5</v>
      </c>
      <c r="Y973">
        <v>11200.3</v>
      </c>
      <c r="Z973">
        <v>0</v>
      </c>
      <c r="AA973">
        <v>0</v>
      </c>
      <c r="AB973">
        <v>0</v>
      </c>
      <c r="AC973">
        <v>0</v>
      </c>
      <c r="AD973">
        <v>1</v>
      </c>
      <c r="AE973">
        <v>0</v>
      </c>
      <c r="AF973" t="s">
        <v>3</v>
      </c>
      <c r="AG973">
        <v>6.0000000000000002E-5</v>
      </c>
      <c r="AH973">
        <v>2</v>
      </c>
      <c r="AI973">
        <v>76149374</v>
      </c>
      <c r="AJ973">
        <v>957</v>
      </c>
      <c r="AK973">
        <v>0</v>
      </c>
      <c r="AL973">
        <v>0</v>
      </c>
      <c r="AM973">
        <v>0</v>
      </c>
      <c r="AN973">
        <v>0</v>
      </c>
      <c r="AO973">
        <v>0</v>
      </c>
      <c r="AP973">
        <v>0</v>
      </c>
      <c r="AQ973">
        <v>0</v>
      </c>
      <c r="AR973">
        <v>0</v>
      </c>
    </row>
    <row r="974" spans="1:44" x14ac:dyDescent="0.2">
      <c r="A974">
        <f>ROW(Source!A360)</f>
        <v>360</v>
      </c>
      <c r="B974">
        <v>76149388</v>
      </c>
      <c r="C974">
        <v>76149366</v>
      </c>
      <c r="D974">
        <v>48915433</v>
      </c>
      <c r="E974">
        <v>1</v>
      </c>
      <c r="F974">
        <v>1</v>
      </c>
      <c r="G974">
        <v>1</v>
      </c>
      <c r="H974">
        <v>3</v>
      </c>
      <c r="I974" t="s">
        <v>822</v>
      </c>
      <c r="J974" t="s">
        <v>823</v>
      </c>
      <c r="K974" t="s">
        <v>824</v>
      </c>
      <c r="L974">
        <v>1346</v>
      </c>
      <c r="N974">
        <v>1009</v>
      </c>
      <c r="O974" t="s">
        <v>414</v>
      </c>
      <c r="P974" t="s">
        <v>414</v>
      </c>
      <c r="Q974">
        <v>1</v>
      </c>
      <c r="X974">
        <v>0.02</v>
      </c>
      <c r="Y974">
        <v>32</v>
      </c>
      <c r="Z974">
        <v>0</v>
      </c>
      <c r="AA974">
        <v>0</v>
      </c>
      <c r="AB974">
        <v>0</v>
      </c>
      <c r="AC974">
        <v>0</v>
      </c>
      <c r="AD974">
        <v>1</v>
      </c>
      <c r="AE974">
        <v>0</v>
      </c>
      <c r="AF974" t="s">
        <v>3</v>
      </c>
      <c r="AG974">
        <v>0.02</v>
      </c>
      <c r="AH974">
        <v>2</v>
      </c>
      <c r="AI974">
        <v>76149375</v>
      </c>
      <c r="AJ974">
        <v>958</v>
      </c>
      <c r="AK974">
        <v>0</v>
      </c>
      <c r="AL974">
        <v>0</v>
      </c>
      <c r="AM974">
        <v>0</v>
      </c>
      <c r="AN974">
        <v>0</v>
      </c>
      <c r="AO974">
        <v>0</v>
      </c>
      <c r="AP974">
        <v>0</v>
      </c>
      <c r="AQ974">
        <v>0</v>
      </c>
      <c r="AR974">
        <v>0</v>
      </c>
    </row>
    <row r="975" spans="1:44" x14ac:dyDescent="0.2">
      <c r="A975">
        <f>ROW(Source!A360)</f>
        <v>360</v>
      </c>
      <c r="B975">
        <v>76149389</v>
      </c>
      <c r="C975">
        <v>76149366</v>
      </c>
      <c r="D975">
        <v>48958747</v>
      </c>
      <c r="E975">
        <v>1</v>
      </c>
      <c r="F975">
        <v>1</v>
      </c>
      <c r="G975">
        <v>1</v>
      </c>
      <c r="H975">
        <v>3</v>
      </c>
      <c r="I975" t="s">
        <v>825</v>
      </c>
      <c r="J975" t="s">
        <v>826</v>
      </c>
      <c r="K975" t="s">
        <v>827</v>
      </c>
      <c r="L975">
        <v>1346</v>
      </c>
      <c r="N975">
        <v>1009</v>
      </c>
      <c r="O975" t="s">
        <v>414</v>
      </c>
      <c r="P975" t="s">
        <v>414</v>
      </c>
      <c r="Q975">
        <v>1</v>
      </c>
      <c r="X975">
        <v>0.05</v>
      </c>
      <c r="Y975">
        <v>65.75</v>
      </c>
      <c r="Z975">
        <v>0</v>
      </c>
      <c r="AA975">
        <v>0</v>
      </c>
      <c r="AB975">
        <v>0</v>
      </c>
      <c r="AC975">
        <v>0</v>
      </c>
      <c r="AD975">
        <v>1</v>
      </c>
      <c r="AE975">
        <v>0</v>
      </c>
      <c r="AF975" t="s">
        <v>3</v>
      </c>
      <c r="AG975">
        <v>0.05</v>
      </c>
      <c r="AH975">
        <v>2</v>
      </c>
      <c r="AI975">
        <v>76149376</v>
      </c>
      <c r="AJ975">
        <v>959</v>
      </c>
      <c r="AK975">
        <v>0</v>
      </c>
      <c r="AL975">
        <v>0</v>
      </c>
      <c r="AM975">
        <v>0</v>
      </c>
      <c r="AN975">
        <v>0</v>
      </c>
      <c r="AO975">
        <v>0</v>
      </c>
      <c r="AP975">
        <v>0</v>
      </c>
      <c r="AQ975">
        <v>0</v>
      </c>
      <c r="AR975">
        <v>0</v>
      </c>
    </row>
    <row r="976" spans="1:44" x14ac:dyDescent="0.2">
      <c r="A976">
        <f>ROW(Source!A360)</f>
        <v>360</v>
      </c>
      <c r="B976">
        <v>76149390</v>
      </c>
      <c r="C976">
        <v>76149366</v>
      </c>
      <c r="D976">
        <v>48959762</v>
      </c>
      <c r="E976">
        <v>1</v>
      </c>
      <c r="F976">
        <v>1</v>
      </c>
      <c r="G976">
        <v>1</v>
      </c>
      <c r="H976">
        <v>3</v>
      </c>
      <c r="I976" t="s">
        <v>828</v>
      </c>
      <c r="J976" t="s">
        <v>829</v>
      </c>
      <c r="K976" t="s">
        <v>830</v>
      </c>
      <c r="L976">
        <v>1301</v>
      </c>
      <c r="N976">
        <v>1003</v>
      </c>
      <c r="O976" t="s">
        <v>57</v>
      </c>
      <c r="P976" t="s">
        <v>57</v>
      </c>
      <c r="Q976">
        <v>1</v>
      </c>
      <c r="X976">
        <v>0.83</v>
      </c>
      <c r="Y976">
        <v>95</v>
      </c>
      <c r="Z976">
        <v>0</v>
      </c>
      <c r="AA976">
        <v>0</v>
      </c>
      <c r="AB976">
        <v>0</v>
      </c>
      <c r="AC976">
        <v>0</v>
      </c>
      <c r="AD976">
        <v>1</v>
      </c>
      <c r="AE976">
        <v>0</v>
      </c>
      <c r="AF976" t="s">
        <v>3</v>
      </c>
      <c r="AG976">
        <v>0.83</v>
      </c>
      <c r="AH976">
        <v>2</v>
      </c>
      <c r="AI976">
        <v>76149377</v>
      </c>
      <c r="AJ976">
        <v>960</v>
      </c>
      <c r="AK976">
        <v>0</v>
      </c>
      <c r="AL976">
        <v>0</v>
      </c>
      <c r="AM976">
        <v>0</v>
      </c>
      <c r="AN976">
        <v>0</v>
      </c>
      <c r="AO976">
        <v>0</v>
      </c>
      <c r="AP976">
        <v>0</v>
      </c>
      <c r="AQ976">
        <v>0</v>
      </c>
      <c r="AR976">
        <v>0</v>
      </c>
    </row>
    <row r="977" spans="1:44" x14ac:dyDescent="0.2">
      <c r="A977">
        <f>ROW(Source!A360)</f>
        <v>360</v>
      </c>
      <c r="B977">
        <v>76149391</v>
      </c>
      <c r="C977">
        <v>76149366</v>
      </c>
      <c r="D977">
        <v>48959763</v>
      </c>
      <c r="E977">
        <v>1</v>
      </c>
      <c r="F977">
        <v>1</v>
      </c>
      <c r="G977">
        <v>1</v>
      </c>
      <c r="H977">
        <v>3</v>
      </c>
      <c r="I977" t="s">
        <v>502</v>
      </c>
      <c r="J977" t="s">
        <v>504</v>
      </c>
      <c r="K977" t="s">
        <v>503</v>
      </c>
      <c r="L977">
        <v>1354</v>
      </c>
      <c r="N977">
        <v>1010</v>
      </c>
      <c r="O977" t="s">
        <v>149</v>
      </c>
      <c r="P977" t="s">
        <v>149</v>
      </c>
      <c r="Q977">
        <v>1</v>
      </c>
      <c r="X977">
        <v>10</v>
      </c>
      <c r="Y977">
        <v>1.7</v>
      </c>
      <c r="Z977">
        <v>0</v>
      </c>
      <c r="AA977">
        <v>0</v>
      </c>
      <c r="AB977">
        <v>0</v>
      </c>
      <c r="AC977">
        <v>0</v>
      </c>
      <c r="AD977">
        <v>1</v>
      </c>
      <c r="AE977">
        <v>0</v>
      </c>
      <c r="AF977" t="s">
        <v>3</v>
      </c>
      <c r="AG977">
        <v>10</v>
      </c>
      <c r="AH977">
        <v>2</v>
      </c>
      <c r="AI977">
        <v>76149378</v>
      </c>
      <c r="AJ977">
        <v>961</v>
      </c>
      <c r="AK977">
        <v>0</v>
      </c>
      <c r="AL977">
        <v>0</v>
      </c>
      <c r="AM977">
        <v>0</v>
      </c>
      <c r="AN977">
        <v>0</v>
      </c>
      <c r="AO977">
        <v>0</v>
      </c>
      <c r="AP977">
        <v>0</v>
      </c>
      <c r="AQ977">
        <v>0</v>
      </c>
      <c r="AR977">
        <v>0</v>
      </c>
    </row>
    <row r="978" spans="1:44" x14ac:dyDescent="0.2">
      <c r="A978">
        <f>ROW(Source!A360)</f>
        <v>360</v>
      </c>
      <c r="B978">
        <v>76149392</v>
      </c>
      <c r="C978">
        <v>76149366</v>
      </c>
      <c r="D978">
        <v>48974791</v>
      </c>
      <c r="E978">
        <v>1</v>
      </c>
      <c r="F978">
        <v>1</v>
      </c>
      <c r="G978">
        <v>1</v>
      </c>
      <c r="H978">
        <v>3</v>
      </c>
      <c r="I978" t="s">
        <v>658</v>
      </c>
      <c r="J978" t="s">
        <v>659</v>
      </c>
      <c r="K978" t="s">
        <v>660</v>
      </c>
      <c r="L978">
        <v>1374</v>
      </c>
      <c r="N978">
        <v>1013</v>
      </c>
      <c r="O978" t="s">
        <v>661</v>
      </c>
      <c r="P978" t="s">
        <v>661</v>
      </c>
      <c r="Q978">
        <v>1</v>
      </c>
      <c r="X978">
        <v>1.9</v>
      </c>
      <c r="Y978">
        <v>1</v>
      </c>
      <c r="Z978">
        <v>0</v>
      </c>
      <c r="AA978">
        <v>0</v>
      </c>
      <c r="AB978">
        <v>0</v>
      </c>
      <c r="AC978">
        <v>0</v>
      </c>
      <c r="AD978">
        <v>1</v>
      </c>
      <c r="AE978">
        <v>0</v>
      </c>
      <c r="AF978" t="s">
        <v>3</v>
      </c>
      <c r="AG978">
        <v>1.9</v>
      </c>
      <c r="AH978">
        <v>2</v>
      </c>
      <c r="AI978">
        <v>76149379</v>
      </c>
      <c r="AJ978">
        <v>962</v>
      </c>
      <c r="AK978">
        <v>0</v>
      </c>
      <c r="AL978">
        <v>0</v>
      </c>
      <c r="AM978">
        <v>0</v>
      </c>
      <c r="AN978">
        <v>0</v>
      </c>
      <c r="AO978">
        <v>0</v>
      </c>
      <c r="AP978">
        <v>0</v>
      </c>
      <c r="AQ978">
        <v>0</v>
      </c>
      <c r="AR978">
        <v>0</v>
      </c>
    </row>
    <row r="979" spans="1:44" x14ac:dyDescent="0.2">
      <c r="A979">
        <f>ROW(Source!A366)</f>
        <v>366</v>
      </c>
      <c r="B979">
        <v>76149403</v>
      </c>
      <c r="C979">
        <v>76149396</v>
      </c>
      <c r="D979">
        <v>42094016</v>
      </c>
      <c r="E979">
        <v>1</v>
      </c>
      <c r="F979">
        <v>1</v>
      </c>
      <c r="G979">
        <v>1</v>
      </c>
      <c r="H979">
        <v>1</v>
      </c>
      <c r="I979" t="s">
        <v>968</v>
      </c>
      <c r="J979" t="s">
        <v>3</v>
      </c>
      <c r="K979" t="s">
        <v>969</v>
      </c>
      <c r="L979">
        <v>1369</v>
      </c>
      <c r="N979">
        <v>1013</v>
      </c>
      <c r="O979" t="s">
        <v>623</v>
      </c>
      <c r="P979" t="s">
        <v>623</v>
      </c>
      <c r="Q979">
        <v>1</v>
      </c>
      <c r="X979">
        <v>915</v>
      </c>
      <c r="Y979">
        <v>0</v>
      </c>
      <c r="Z979">
        <v>0</v>
      </c>
      <c r="AA979">
        <v>0</v>
      </c>
      <c r="AB979">
        <v>8.09</v>
      </c>
      <c r="AC979">
        <v>0</v>
      </c>
      <c r="AD979">
        <v>1</v>
      </c>
      <c r="AE979">
        <v>1</v>
      </c>
      <c r="AF979" t="s">
        <v>459</v>
      </c>
      <c r="AG979">
        <v>2740.6079999999997</v>
      </c>
      <c r="AH979">
        <v>2</v>
      </c>
      <c r="AI979">
        <v>76149397</v>
      </c>
      <c r="AJ979">
        <v>963</v>
      </c>
      <c r="AK979">
        <v>0</v>
      </c>
      <c r="AL979">
        <v>0</v>
      </c>
      <c r="AM979">
        <v>0</v>
      </c>
      <c r="AN979">
        <v>0</v>
      </c>
      <c r="AO979">
        <v>0</v>
      </c>
      <c r="AP979">
        <v>0</v>
      </c>
      <c r="AQ979">
        <v>0</v>
      </c>
      <c r="AR979">
        <v>0</v>
      </c>
    </row>
    <row r="980" spans="1:44" x14ac:dyDescent="0.2">
      <c r="A980">
        <f>ROW(Source!A366)</f>
        <v>366</v>
      </c>
      <c r="B980">
        <v>76149404</v>
      </c>
      <c r="C980">
        <v>76149396</v>
      </c>
      <c r="D980">
        <v>48977174</v>
      </c>
      <c r="E980">
        <v>1</v>
      </c>
      <c r="F980">
        <v>1</v>
      </c>
      <c r="G980">
        <v>1</v>
      </c>
      <c r="H980">
        <v>2</v>
      </c>
      <c r="I980" t="s">
        <v>676</v>
      </c>
      <c r="J980" t="s">
        <v>677</v>
      </c>
      <c r="K980" t="s">
        <v>678</v>
      </c>
      <c r="L980">
        <v>1368</v>
      </c>
      <c r="N980">
        <v>1011</v>
      </c>
      <c r="O980" t="s">
        <v>633</v>
      </c>
      <c r="P980" t="s">
        <v>633</v>
      </c>
      <c r="Q980">
        <v>1</v>
      </c>
      <c r="X980">
        <v>0.39</v>
      </c>
      <c r="Y980">
        <v>0</v>
      </c>
      <c r="Z980">
        <v>87.17</v>
      </c>
      <c r="AA980">
        <v>11.6</v>
      </c>
      <c r="AB980">
        <v>0</v>
      </c>
      <c r="AC980">
        <v>0</v>
      </c>
      <c r="AD980">
        <v>1</v>
      </c>
      <c r="AE980">
        <v>0</v>
      </c>
      <c r="AF980" t="s">
        <v>63</v>
      </c>
      <c r="AG980">
        <v>0.89856000000000003</v>
      </c>
      <c r="AH980">
        <v>2</v>
      </c>
      <c r="AI980">
        <v>76149398</v>
      </c>
      <c r="AJ980">
        <v>964</v>
      </c>
      <c r="AK980">
        <v>0</v>
      </c>
      <c r="AL980">
        <v>0</v>
      </c>
      <c r="AM980">
        <v>0</v>
      </c>
      <c r="AN980">
        <v>0</v>
      </c>
      <c r="AO980">
        <v>0</v>
      </c>
      <c r="AP980">
        <v>0</v>
      </c>
      <c r="AQ980">
        <v>0</v>
      </c>
      <c r="AR980">
        <v>0</v>
      </c>
    </row>
    <row r="981" spans="1:44" x14ac:dyDescent="0.2">
      <c r="A981">
        <f>ROW(Source!A366)</f>
        <v>366</v>
      </c>
      <c r="B981">
        <v>76149405</v>
      </c>
      <c r="C981">
        <v>76149396</v>
      </c>
      <c r="D981">
        <v>48907339</v>
      </c>
      <c r="E981">
        <v>1</v>
      </c>
      <c r="F981">
        <v>1</v>
      </c>
      <c r="G981">
        <v>1</v>
      </c>
      <c r="H981">
        <v>3</v>
      </c>
      <c r="I981" t="s">
        <v>946</v>
      </c>
      <c r="J981" t="s">
        <v>947</v>
      </c>
      <c r="K981" t="s">
        <v>948</v>
      </c>
      <c r="L981">
        <v>1348</v>
      </c>
      <c r="N981">
        <v>1009</v>
      </c>
      <c r="O981" t="s">
        <v>362</v>
      </c>
      <c r="P981" t="s">
        <v>362</v>
      </c>
      <c r="Q981">
        <v>1000</v>
      </c>
      <c r="X981">
        <v>4.0000000000000001E-3</v>
      </c>
      <c r="Y981">
        <v>11978</v>
      </c>
      <c r="Z981">
        <v>0</v>
      </c>
      <c r="AA981">
        <v>0</v>
      </c>
      <c r="AB981">
        <v>0</v>
      </c>
      <c r="AC981">
        <v>0</v>
      </c>
      <c r="AD981">
        <v>1</v>
      </c>
      <c r="AE981">
        <v>0</v>
      </c>
      <c r="AF981" t="s">
        <v>3</v>
      </c>
      <c r="AG981">
        <v>4.0000000000000001E-3</v>
      </c>
      <c r="AH981">
        <v>2</v>
      </c>
      <c r="AI981">
        <v>76149399</v>
      </c>
      <c r="AJ981">
        <v>965</v>
      </c>
      <c r="AK981">
        <v>0</v>
      </c>
      <c r="AL981">
        <v>0</v>
      </c>
      <c r="AM981">
        <v>0</v>
      </c>
      <c r="AN981">
        <v>0</v>
      </c>
      <c r="AO981">
        <v>0</v>
      </c>
      <c r="AP981">
        <v>0</v>
      </c>
      <c r="AQ981">
        <v>0</v>
      </c>
      <c r="AR981">
        <v>0</v>
      </c>
    </row>
    <row r="982" spans="1:44" x14ac:dyDescent="0.2">
      <c r="A982">
        <f>ROW(Source!A366)</f>
        <v>366</v>
      </c>
      <c r="B982">
        <v>76149406</v>
      </c>
      <c r="C982">
        <v>76149396</v>
      </c>
      <c r="D982">
        <v>48908621</v>
      </c>
      <c r="E982">
        <v>1</v>
      </c>
      <c r="F982">
        <v>1</v>
      </c>
      <c r="G982">
        <v>1</v>
      </c>
      <c r="H982">
        <v>3</v>
      </c>
      <c r="I982" t="s">
        <v>970</v>
      </c>
      <c r="J982" t="s">
        <v>971</v>
      </c>
      <c r="K982" t="s">
        <v>972</v>
      </c>
      <c r="L982">
        <v>1339</v>
      </c>
      <c r="N982">
        <v>1007</v>
      </c>
      <c r="O982" t="s">
        <v>643</v>
      </c>
      <c r="P982" t="s">
        <v>643</v>
      </c>
      <c r="Q982">
        <v>1</v>
      </c>
      <c r="X982">
        <v>0.8</v>
      </c>
      <c r="Y982">
        <v>558.33000000000004</v>
      </c>
      <c r="Z982">
        <v>0</v>
      </c>
      <c r="AA982">
        <v>0</v>
      </c>
      <c r="AB982">
        <v>0</v>
      </c>
      <c r="AC982">
        <v>0</v>
      </c>
      <c r="AD982">
        <v>1</v>
      </c>
      <c r="AE982">
        <v>0</v>
      </c>
      <c r="AF982" t="s">
        <v>3</v>
      </c>
      <c r="AG982">
        <v>0.8</v>
      </c>
      <c r="AH982">
        <v>2</v>
      </c>
      <c r="AI982">
        <v>76149400</v>
      </c>
      <c r="AJ982">
        <v>966</v>
      </c>
      <c r="AK982">
        <v>0</v>
      </c>
      <c r="AL982">
        <v>0</v>
      </c>
      <c r="AM982">
        <v>0</v>
      </c>
      <c r="AN982">
        <v>0</v>
      </c>
      <c r="AO982">
        <v>0</v>
      </c>
      <c r="AP982">
        <v>0</v>
      </c>
      <c r="AQ982">
        <v>0</v>
      </c>
      <c r="AR982">
        <v>0</v>
      </c>
    </row>
    <row r="983" spans="1:44" x14ac:dyDescent="0.2">
      <c r="A983">
        <f>ROW(Source!A366)</f>
        <v>366</v>
      </c>
      <c r="B983">
        <v>76149407</v>
      </c>
      <c r="C983">
        <v>76149396</v>
      </c>
      <c r="D983">
        <v>48908420</v>
      </c>
      <c r="E983">
        <v>1</v>
      </c>
      <c r="F983">
        <v>1</v>
      </c>
      <c r="G983">
        <v>1</v>
      </c>
      <c r="H983">
        <v>3</v>
      </c>
      <c r="I983" t="s">
        <v>973</v>
      </c>
      <c r="J983" t="s">
        <v>974</v>
      </c>
      <c r="K983" t="s">
        <v>975</v>
      </c>
      <c r="L983">
        <v>1339</v>
      </c>
      <c r="N983">
        <v>1007</v>
      </c>
      <c r="O983" t="s">
        <v>643</v>
      </c>
      <c r="P983" t="s">
        <v>643</v>
      </c>
      <c r="Q983">
        <v>1</v>
      </c>
      <c r="X983">
        <v>1.51</v>
      </c>
      <c r="Y983">
        <v>550</v>
      </c>
      <c r="Z983">
        <v>0</v>
      </c>
      <c r="AA983">
        <v>0</v>
      </c>
      <c r="AB983">
        <v>0</v>
      </c>
      <c r="AC983">
        <v>0</v>
      </c>
      <c r="AD983">
        <v>1</v>
      </c>
      <c r="AE983">
        <v>0</v>
      </c>
      <c r="AF983" t="s">
        <v>3</v>
      </c>
      <c r="AG983">
        <v>1.51</v>
      </c>
      <c r="AH983">
        <v>2</v>
      </c>
      <c r="AI983">
        <v>76149401</v>
      </c>
      <c r="AJ983">
        <v>967</v>
      </c>
      <c r="AK983">
        <v>0</v>
      </c>
      <c r="AL983">
        <v>0</v>
      </c>
      <c r="AM983">
        <v>0</v>
      </c>
      <c r="AN983">
        <v>0</v>
      </c>
      <c r="AO983">
        <v>0</v>
      </c>
      <c r="AP983">
        <v>0</v>
      </c>
      <c r="AQ983">
        <v>0</v>
      </c>
      <c r="AR983">
        <v>0</v>
      </c>
    </row>
    <row r="984" spans="1:44" x14ac:dyDescent="0.2">
      <c r="A984">
        <f>ROW(Source!A366)</f>
        <v>366</v>
      </c>
      <c r="B984">
        <v>76149408</v>
      </c>
      <c r="C984">
        <v>76149396</v>
      </c>
      <c r="D984">
        <v>48946015</v>
      </c>
      <c r="E984">
        <v>1</v>
      </c>
      <c r="F984">
        <v>1</v>
      </c>
      <c r="G984">
        <v>1</v>
      </c>
      <c r="H984">
        <v>3</v>
      </c>
      <c r="I984" t="s">
        <v>976</v>
      </c>
      <c r="J984" t="s">
        <v>977</v>
      </c>
      <c r="K984" t="s">
        <v>978</v>
      </c>
      <c r="L984">
        <v>1339</v>
      </c>
      <c r="N984">
        <v>1007</v>
      </c>
      <c r="O984" t="s">
        <v>643</v>
      </c>
      <c r="P984" t="s">
        <v>643</v>
      </c>
      <c r="Q984">
        <v>1</v>
      </c>
      <c r="X984">
        <v>3.86</v>
      </c>
      <c r="Y984">
        <v>74.3</v>
      </c>
      <c r="Z984">
        <v>0</v>
      </c>
      <c r="AA984">
        <v>0</v>
      </c>
      <c r="AB984">
        <v>0</v>
      </c>
      <c r="AC984">
        <v>0</v>
      </c>
      <c r="AD984">
        <v>1</v>
      </c>
      <c r="AE984">
        <v>0</v>
      </c>
      <c r="AF984" t="s">
        <v>3</v>
      </c>
      <c r="AG984">
        <v>3.86</v>
      </c>
      <c r="AH984">
        <v>2</v>
      </c>
      <c r="AI984">
        <v>76149402</v>
      </c>
      <c r="AJ984">
        <v>968</v>
      </c>
      <c r="AK984">
        <v>0</v>
      </c>
      <c r="AL984">
        <v>0</v>
      </c>
      <c r="AM984">
        <v>0</v>
      </c>
      <c r="AN984">
        <v>0</v>
      </c>
      <c r="AO984">
        <v>0</v>
      </c>
      <c r="AP984">
        <v>0</v>
      </c>
      <c r="AQ984">
        <v>0</v>
      </c>
      <c r="AR984">
        <v>0</v>
      </c>
    </row>
    <row r="985" spans="1:44" x14ac:dyDescent="0.2">
      <c r="A985">
        <f>ROW(Source!A367)</f>
        <v>367</v>
      </c>
      <c r="B985">
        <v>76149403</v>
      </c>
      <c r="C985">
        <v>76149396</v>
      </c>
      <c r="D985">
        <v>42094016</v>
      </c>
      <c r="E985">
        <v>1</v>
      </c>
      <c r="F985">
        <v>1</v>
      </c>
      <c r="G985">
        <v>1</v>
      </c>
      <c r="H985">
        <v>1</v>
      </c>
      <c r="I985" t="s">
        <v>968</v>
      </c>
      <c r="J985" t="s">
        <v>3</v>
      </c>
      <c r="K985" t="s">
        <v>969</v>
      </c>
      <c r="L985">
        <v>1369</v>
      </c>
      <c r="N985">
        <v>1013</v>
      </c>
      <c r="O985" t="s">
        <v>623</v>
      </c>
      <c r="P985" t="s">
        <v>623</v>
      </c>
      <c r="Q985">
        <v>1</v>
      </c>
      <c r="X985">
        <v>915</v>
      </c>
      <c r="Y985">
        <v>0</v>
      </c>
      <c r="Z985">
        <v>0</v>
      </c>
      <c r="AA985">
        <v>0</v>
      </c>
      <c r="AB985">
        <v>8.09</v>
      </c>
      <c r="AC985">
        <v>0</v>
      </c>
      <c r="AD985">
        <v>1</v>
      </c>
      <c r="AE985">
        <v>1</v>
      </c>
      <c r="AF985" t="s">
        <v>459</v>
      </c>
      <c r="AG985">
        <v>2740.6079999999997</v>
      </c>
      <c r="AH985">
        <v>2</v>
      </c>
      <c r="AI985">
        <v>76149397</v>
      </c>
      <c r="AJ985">
        <v>969</v>
      </c>
      <c r="AK985">
        <v>0</v>
      </c>
      <c r="AL985">
        <v>0</v>
      </c>
      <c r="AM985">
        <v>0</v>
      </c>
      <c r="AN985">
        <v>0</v>
      </c>
      <c r="AO985">
        <v>0</v>
      </c>
      <c r="AP985">
        <v>0</v>
      </c>
      <c r="AQ985">
        <v>0</v>
      </c>
      <c r="AR985">
        <v>0</v>
      </c>
    </row>
    <row r="986" spans="1:44" x14ac:dyDescent="0.2">
      <c r="A986">
        <f>ROW(Source!A367)</f>
        <v>367</v>
      </c>
      <c r="B986">
        <v>76149404</v>
      </c>
      <c r="C986">
        <v>76149396</v>
      </c>
      <c r="D986">
        <v>48977174</v>
      </c>
      <c r="E986">
        <v>1</v>
      </c>
      <c r="F986">
        <v>1</v>
      </c>
      <c r="G986">
        <v>1</v>
      </c>
      <c r="H986">
        <v>2</v>
      </c>
      <c r="I986" t="s">
        <v>676</v>
      </c>
      <c r="J986" t="s">
        <v>677</v>
      </c>
      <c r="K986" t="s">
        <v>678</v>
      </c>
      <c r="L986">
        <v>1368</v>
      </c>
      <c r="N986">
        <v>1011</v>
      </c>
      <c r="O986" t="s">
        <v>633</v>
      </c>
      <c r="P986" t="s">
        <v>633</v>
      </c>
      <c r="Q986">
        <v>1</v>
      </c>
      <c r="X986">
        <v>0.39</v>
      </c>
      <c r="Y986">
        <v>0</v>
      </c>
      <c r="Z986">
        <v>87.17</v>
      </c>
      <c r="AA986">
        <v>11.6</v>
      </c>
      <c r="AB986">
        <v>0</v>
      </c>
      <c r="AC986">
        <v>0</v>
      </c>
      <c r="AD986">
        <v>1</v>
      </c>
      <c r="AE986">
        <v>0</v>
      </c>
      <c r="AF986" t="s">
        <v>63</v>
      </c>
      <c r="AG986">
        <v>0.89856000000000003</v>
      </c>
      <c r="AH986">
        <v>2</v>
      </c>
      <c r="AI986">
        <v>76149398</v>
      </c>
      <c r="AJ986">
        <v>970</v>
      </c>
      <c r="AK986">
        <v>0</v>
      </c>
      <c r="AL986">
        <v>0</v>
      </c>
      <c r="AM986">
        <v>0</v>
      </c>
      <c r="AN986">
        <v>0</v>
      </c>
      <c r="AO986">
        <v>0</v>
      </c>
      <c r="AP986">
        <v>0</v>
      </c>
      <c r="AQ986">
        <v>0</v>
      </c>
      <c r="AR986">
        <v>0</v>
      </c>
    </row>
    <row r="987" spans="1:44" x14ac:dyDescent="0.2">
      <c r="A987">
        <f>ROW(Source!A367)</f>
        <v>367</v>
      </c>
      <c r="B987">
        <v>76149405</v>
      </c>
      <c r="C987">
        <v>76149396</v>
      </c>
      <c r="D987">
        <v>48907339</v>
      </c>
      <c r="E987">
        <v>1</v>
      </c>
      <c r="F987">
        <v>1</v>
      </c>
      <c r="G987">
        <v>1</v>
      </c>
      <c r="H987">
        <v>3</v>
      </c>
      <c r="I987" t="s">
        <v>946</v>
      </c>
      <c r="J987" t="s">
        <v>947</v>
      </c>
      <c r="K987" t="s">
        <v>948</v>
      </c>
      <c r="L987">
        <v>1348</v>
      </c>
      <c r="N987">
        <v>1009</v>
      </c>
      <c r="O987" t="s">
        <v>362</v>
      </c>
      <c r="P987" t="s">
        <v>362</v>
      </c>
      <c r="Q987">
        <v>1000</v>
      </c>
      <c r="X987">
        <v>4.0000000000000001E-3</v>
      </c>
      <c r="Y987">
        <v>11978</v>
      </c>
      <c r="Z987">
        <v>0</v>
      </c>
      <c r="AA987">
        <v>0</v>
      </c>
      <c r="AB987">
        <v>0</v>
      </c>
      <c r="AC987">
        <v>0</v>
      </c>
      <c r="AD987">
        <v>1</v>
      </c>
      <c r="AE987">
        <v>0</v>
      </c>
      <c r="AF987" t="s">
        <v>3</v>
      </c>
      <c r="AG987">
        <v>4.0000000000000001E-3</v>
      </c>
      <c r="AH987">
        <v>2</v>
      </c>
      <c r="AI987">
        <v>76149399</v>
      </c>
      <c r="AJ987">
        <v>971</v>
      </c>
      <c r="AK987">
        <v>0</v>
      </c>
      <c r="AL987">
        <v>0</v>
      </c>
      <c r="AM987">
        <v>0</v>
      </c>
      <c r="AN987">
        <v>0</v>
      </c>
      <c r="AO987">
        <v>0</v>
      </c>
      <c r="AP987">
        <v>0</v>
      </c>
      <c r="AQ987">
        <v>0</v>
      </c>
      <c r="AR987">
        <v>0</v>
      </c>
    </row>
    <row r="988" spans="1:44" x14ac:dyDescent="0.2">
      <c r="A988">
        <f>ROW(Source!A367)</f>
        <v>367</v>
      </c>
      <c r="B988">
        <v>76149406</v>
      </c>
      <c r="C988">
        <v>76149396</v>
      </c>
      <c r="D988">
        <v>48908621</v>
      </c>
      <c r="E988">
        <v>1</v>
      </c>
      <c r="F988">
        <v>1</v>
      </c>
      <c r="G988">
        <v>1</v>
      </c>
      <c r="H988">
        <v>3</v>
      </c>
      <c r="I988" t="s">
        <v>970</v>
      </c>
      <c r="J988" t="s">
        <v>971</v>
      </c>
      <c r="K988" t="s">
        <v>972</v>
      </c>
      <c r="L988">
        <v>1339</v>
      </c>
      <c r="N988">
        <v>1007</v>
      </c>
      <c r="O988" t="s">
        <v>643</v>
      </c>
      <c r="P988" t="s">
        <v>643</v>
      </c>
      <c r="Q988">
        <v>1</v>
      </c>
      <c r="X988">
        <v>0.8</v>
      </c>
      <c r="Y988">
        <v>558.33000000000004</v>
      </c>
      <c r="Z988">
        <v>0</v>
      </c>
      <c r="AA988">
        <v>0</v>
      </c>
      <c r="AB988">
        <v>0</v>
      </c>
      <c r="AC988">
        <v>0</v>
      </c>
      <c r="AD988">
        <v>1</v>
      </c>
      <c r="AE988">
        <v>0</v>
      </c>
      <c r="AF988" t="s">
        <v>3</v>
      </c>
      <c r="AG988">
        <v>0.8</v>
      </c>
      <c r="AH988">
        <v>2</v>
      </c>
      <c r="AI988">
        <v>76149400</v>
      </c>
      <c r="AJ988">
        <v>972</v>
      </c>
      <c r="AK988">
        <v>0</v>
      </c>
      <c r="AL988">
        <v>0</v>
      </c>
      <c r="AM988">
        <v>0</v>
      </c>
      <c r="AN988">
        <v>0</v>
      </c>
      <c r="AO988">
        <v>0</v>
      </c>
      <c r="AP988">
        <v>0</v>
      </c>
      <c r="AQ988">
        <v>0</v>
      </c>
      <c r="AR988">
        <v>0</v>
      </c>
    </row>
    <row r="989" spans="1:44" x14ac:dyDescent="0.2">
      <c r="A989">
        <f>ROW(Source!A367)</f>
        <v>367</v>
      </c>
      <c r="B989">
        <v>76149407</v>
      </c>
      <c r="C989">
        <v>76149396</v>
      </c>
      <c r="D989">
        <v>48908420</v>
      </c>
      <c r="E989">
        <v>1</v>
      </c>
      <c r="F989">
        <v>1</v>
      </c>
      <c r="G989">
        <v>1</v>
      </c>
      <c r="H989">
        <v>3</v>
      </c>
      <c r="I989" t="s">
        <v>973</v>
      </c>
      <c r="J989" t="s">
        <v>974</v>
      </c>
      <c r="K989" t="s">
        <v>975</v>
      </c>
      <c r="L989">
        <v>1339</v>
      </c>
      <c r="N989">
        <v>1007</v>
      </c>
      <c r="O989" t="s">
        <v>643</v>
      </c>
      <c r="P989" t="s">
        <v>643</v>
      </c>
      <c r="Q989">
        <v>1</v>
      </c>
      <c r="X989">
        <v>1.51</v>
      </c>
      <c r="Y989">
        <v>550</v>
      </c>
      <c r="Z989">
        <v>0</v>
      </c>
      <c r="AA989">
        <v>0</v>
      </c>
      <c r="AB989">
        <v>0</v>
      </c>
      <c r="AC989">
        <v>0</v>
      </c>
      <c r="AD989">
        <v>1</v>
      </c>
      <c r="AE989">
        <v>0</v>
      </c>
      <c r="AF989" t="s">
        <v>3</v>
      </c>
      <c r="AG989">
        <v>1.51</v>
      </c>
      <c r="AH989">
        <v>2</v>
      </c>
      <c r="AI989">
        <v>76149401</v>
      </c>
      <c r="AJ989">
        <v>973</v>
      </c>
      <c r="AK989">
        <v>0</v>
      </c>
      <c r="AL989">
        <v>0</v>
      </c>
      <c r="AM989">
        <v>0</v>
      </c>
      <c r="AN989">
        <v>0</v>
      </c>
      <c r="AO989">
        <v>0</v>
      </c>
      <c r="AP989">
        <v>0</v>
      </c>
      <c r="AQ989">
        <v>0</v>
      </c>
      <c r="AR989">
        <v>0</v>
      </c>
    </row>
    <row r="990" spans="1:44" x14ac:dyDescent="0.2">
      <c r="A990">
        <f>ROW(Source!A367)</f>
        <v>367</v>
      </c>
      <c r="B990">
        <v>76149408</v>
      </c>
      <c r="C990">
        <v>76149396</v>
      </c>
      <c r="D990">
        <v>48946015</v>
      </c>
      <c r="E990">
        <v>1</v>
      </c>
      <c r="F990">
        <v>1</v>
      </c>
      <c r="G990">
        <v>1</v>
      </c>
      <c r="H990">
        <v>3</v>
      </c>
      <c r="I990" t="s">
        <v>976</v>
      </c>
      <c r="J990" t="s">
        <v>977</v>
      </c>
      <c r="K990" t="s">
        <v>978</v>
      </c>
      <c r="L990">
        <v>1339</v>
      </c>
      <c r="N990">
        <v>1007</v>
      </c>
      <c r="O990" t="s">
        <v>643</v>
      </c>
      <c r="P990" t="s">
        <v>643</v>
      </c>
      <c r="Q990">
        <v>1</v>
      </c>
      <c r="X990">
        <v>3.86</v>
      </c>
      <c r="Y990">
        <v>74.3</v>
      </c>
      <c r="Z990">
        <v>0</v>
      </c>
      <c r="AA990">
        <v>0</v>
      </c>
      <c r="AB990">
        <v>0</v>
      </c>
      <c r="AC990">
        <v>0</v>
      </c>
      <c r="AD990">
        <v>1</v>
      </c>
      <c r="AE990">
        <v>0</v>
      </c>
      <c r="AF990" t="s">
        <v>3</v>
      </c>
      <c r="AG990">
        <v>3.86</v>
      </c>
      <c r="AH990">
        <v>2</v>
      </c>
      <c r="AI990">
        <v>76149402</v>
      </c>
      <c r="AJ990">
        <v>974</v>
      </c>
      <c r="AK990">
        <v>0</v>
      </c>
      <c r="AL990">
        <v>0</v>
      </c>
      <c r="AM990">
        <v>0</v>
      </c>
      <c r="AN990">
        <v>0</v>
      </c>
      <c r="AO990">
        <v>0</v>
      </c>
      <c r="AP990">
        <v>0</v>
      </c>
      <c r="AQ990">
        <v>0</v>
      </c>
      <c r="AR990">
        <v>0</v>
      </c>
    </row>
    <row r="991" spans="1:44" x14ac:dyDescent="0.2">
      <c r="A991">
        <f>ROW(Source!A368)</f>
        <v>368</v>
      </c>
      <c r="B991">
        <v>76149417</v>
      </c>
      <c r="C991">
        <v>76149409</v>
      </c>
      <c r="D991">
        <v>42092598</v>
      </c>
      <c r="E991">
        <v>1</v>
      </c>
      <c r="F991">
        <v>1</v>
      </c>
      <c r="G991">
        <v>1</v>
      </c>
      <c r="H991">
        <v>1</v>
      </c>
      <c r="I991" t="s">
        <v>626</v>
      </c>
      <c r="J991" t="s">
        <v>3</v>
      </c>
      <c r="K991" t="s">
        <v>627</v>
      </c>
      <c r="L991">
        <v>1369</v>
      </c>
      <c r="N991">
        <v>1013</v>
      </c>
      <c r="O991" t="s">
        <v>623</v>
      </c>
      <c r="P991" t="s">
        <v>623</v>
      </c>
      <c r="Q991">
        <v>1</v>
      </c>
      <c r="X991">
        <v>2.2999999999999998</v>
      </c>
      <c r="Y991">
        <v>0</v>
      </c>
      <c r="Z991">
        <v>0</v>
      </c>
      <c r="AA991">
        <v>0</v>
      </c>
      <c r="AB991">
        <v>8.17</v>
      </c>
      <c r="AC991">
        <v>0</v>
      </c>
      <c r="AD991">
        <v>1</v>
      </c>
      <c r="AE991">
        <v>1</v>
      </c>
      <c r="AF991" t="s">
        <v>75</v>
      </c>
      <c r="AG991">
        <v>4.4159999999999995</v>
      </c>
      <c r="AH991">
        <v>2</v>
      </c>
      <c r="AI991">
        <v>76149410</v>
      </c>
      <c r="AJ991">
        <v>975</v>
      </c>
      <c r="AK991">
        <v>0</v>
      </c>
      <c r="AL991">
        <v>0</v>
      </c>
      <c r="AM991">
        <v>0</v>
      </c>
      <c r="AN991">
        <v>0</v>
      </c>
      <c r="AO991">
        <v>0</v>
      </c>
      <c r="AP991">
        <v>0</v>
      </c>
      <c r="AQ991">
        <v>0</v>
      </c>
      <c r="AR991">
        <v>0</v>
      </c>
    </row>
    <row r="992" spans="1:44" x14ac:dyDescent="0.2">
      <c r="A992">
        <f>ROW(Source!A368)</f>
        <v>368</v>
      </c>
      <c r="B992">
        <v>76149418</v>
      </c>
      <c r="C992">
        <v>76149409</v>
      </c>
      <c r="D992">
        <v>121548</v>
      </c>
      <c r="E992">
        <v>1</v>
      </c>
      <c r="F992">
        <v>1</v>
      </c>
      <c r="G992">
        <v>1</v>
      </c>
      <c r="H992">
        <v>1</v>
      </c>
      <c r="I992" t="s">
        <v>30</v>
      </c>
      <c r="J992" t="s">
        <v>3</v>
      </c>
      <c r="K992" t="s">
        <v>628</v>
      </c>
      <c r="L992">
        <v>608254</v>
      </c>
      <c r="N992">
        <v>1013</v>
      </c>
      <c r="O992" t="s">
        <v>629</v>
      </c>
      <c r="P992" t="s">
        <v>629</v>
      </c>
      <c r="Q992">
        <v>1</v>
      </c>
      <c r="X992">
        <v>0.28999999999999998</v>
      </c>
      <c r="Y992">
        <v>0</v>
      </c>
      <c r="Z992">
        <v>0</v>
      </c>
      <c r="AA992">
        <v>0</v>
      </c>
      <c r="AB992">
        <v>0</v>
      </c>
      <c r="AC992">
        <v>0</v>
      </c>
      <c r="AD992">
        <v>1</v>
      </c>
      <c r="AE992">
        <v>2</v>
      </c>
      <c r="AF992" t="s">
        <v>75</v>
      </c>
      <c r="AG992">
        <v>0.55679999999999996</v>
      </c>
      <c r="AH992">
        <v>2</v>
      </c>
      <c r="AI992">
        <v>76149411</v>
      </c>
      <c r="AJ992">
        <v>976</v>
      </c>
      <c r="AK992">
        <v>0</v>
      </c>
      <c r="AL992">
        <v>0</v>
      </c>
      <c r="AM992">
        <v>0</v>
      </c>
      <c r="AN992">
        <v>0</v>
      </c>
      <c r="AO992">
        <v>0</v>
      </c>
      <c r="AP992">
        <v>0</v>
      </c>
      <c r="AQ992">
        <v>0</v>
      </c>
      <c r="AR992">
        <v>0</v>
      </c>
    </row>
    <row r="993" spans="1:44" x14ac:dyDescent="0.2">
      <c r="A993">
        <f>ROW(Source!A368)</f>
        <v>368</v>
      </c>
      <c r="B993">
        <v>76149419</v>
      </c>
      <c r="C993">
        <v>76149409</v>
      </c>
      <c r="D993">
        <v>48975479</v>
      </c>
      <c r="E993">
        <v>1</v>
      </c>
      <c r="F993">
        <v>1</v>
      </c>
      <c r="G993">
        <v>1</v>
      </c>
      <c r="H993">
        <v>2</v>
      </c>
      <c r="I993" t="s">
        <v>630</v>
      </c>
      <c r="J993" t="s">
        <v>631</v>
      </c>
      <c r="K993" t="s">
        <v>632</v>
      </c>
      <c r="L993">
        <v>1368</v>
      </c>
      <c r="N993">
        <v>1011</v>
      </c>
      <c r="O993" t="s">
        <v>633</v>
      </c>
      <c r="P993" t="s">
        <v>633</v>
      </c>
      <c r="Q993">
        <v>1</v>
      </c>
      <c r="X993">
        <v>0.08</v>
      </c>
      <c r="Y993">
        <v>0</v>
      </c>
      <c r="Z993">
        <v>90.4</v>
      </c>
      <c r="AA993">
        <v>11.6</v>
      </c>
      <c r="AB993">
        <v>0</v>
      </c>
      <c r="AC993">
        <v>0</v>
      </c>
      <c r="AD993">
        <v>1</v>
      </c>
      <c r="AE993">
        <v>0</v>
      </c>
      <c r="AF993" t="s">
        <v>75</v>
      </c>
      <c r="AG993">
        <v>0.15360000000000001</v>
      </c>
      <c r="AH993">
        <v>2</v>
      </c>
      <c r="AI993">
        <v>76149412</v>
      </c>
      <c r="AJ993">
        <v>977</v>
      </c>
      <c r="AK993">
        <v>0</v>
      </c>
      <c r="AL993">
        <v>0</v>
      </c>
      <c r="AM993">
        <v>0</v>
      </c>
      <c r="AN993">
        <v>0</v>
      </c>
      <c r="AO993">
        <v>0</v>
      </c>
      <c r="AP993">
        <v>0</v>
      </c>
      <c r="AQ993">
        <v>0</v>
      </c>
      <c r="AR993">
        <v>0</v>
      </c>
    </row>
    <row r="994" spans="1:44" x14ac:dyDescent="0.2">
      <c r="A994">
        <f>ROW(Source!A368)</f>
        <v>368</v>
      </c>
      <c r="B994">
        <v>76149420</v>
      </c>
      <c r="C994">
        <v>76149409</v>
      </c>
      <c r="D994">
        <v>48975561</v>
      </c>
      <c r="E994">
        <v>1</v>
      </c>
      <c r="F994">
        <v>1</v>
      </c>
      <c r="G994">
        <v>1</v>
      </c>
      <c r="H994">
        <v>2</v>
      </c>
      <c r="I994" t="s">
        <v>634</v>
      </c>
      <c r="J994" t="s">
        <v>635</v>
      </c>
      <c r="K994" t="s">
        <v>636</v>
      </c>
      <c r="L994">
        <v>1368</v>
      </c>
      <c r="N994">
        <v>1011</v>
      </c>
      <c r="O994" t="s">
        <v>633</v>
      </c>
      <c r="P994" t="s">
        <v>633</v>
      </c>
      <c r="Q994">
        <v>1</v>
      </c>
      <c r="X994">
        <v>0.21</v>
      </c>
      <c r="Y994">
        <v>0</v>
      </c>
      <c r="Z994">
        <v>90</v>
      </c>
      <c r="AA994">
        <v>10.06</v>
      </c>
      <c r="AB994">
        <v>0</v>
      </c>
      <c r="AC994">
        <v>0</v>
      </c>
      <c r="AD994">
        <v>1</v>
      </c>
      <c r="AE994">
        <v>0</v>
      </c>
      <c r="AF994" t="s">
        <v>75</v>
      </c>
      <c r="AG994">
        <v>0.4032</v>
      </c>
      <c r="AH994">
        <v>2</v>
      </c>
      <c r="AI994">
        <v>76149413</v>
      </c>
      <c r="AJ994">
        <v>978</v>
      </c>
      <c r="AK994">
        <v>0</v>
      </c>
      <c r="AL994">
        <v>0</v>
      </c>
      <c r="AM994">
        <v>0</v>
      </c>
      <c r="AN994">
        <v>0</v>
      </c>
      <c r="AO994">
        <v>0</v>
      </c>
      <c r="AP994">
        <v>0</v>
      </c>
      <c r="AQ994">
        <v>0</v>
      </c>
      <c r="AR994">
        <v>0</v>
      </c>
    </row>
    <row r="995" spans="1:44" x14ac:dyDescent="0.2">
      <c r="A995">
        <f>ROW(Source!A368)</f>
        <v>368</v>
      </c>
      <c r="B995">
        <v>76149421</v>
      </c>
      <c r="C995">
        <v>76149409</v>
      </c>
      <c r="D995">
        <v>48976906</v>
      </c>
      <c r="E995">
        <v>1</v>
      </c>
      <c r="F995">
        <v>1</v>
      </c>
      <c r="G995">
        <v>1</v>
      </c>
      <c r="H995">
        <v>2</v>
      </c>
      <c r="I995" t="s">
        <v>637</v>
      </c>
      <c r="J995" t="s">
        <v>638</v>
      </c>
      <c r="K995" t="s">
        <v>639</v>
      </c>
      <c r="L995">
        <v>1368</v>
      </c>
      <c r="N995">
        <v>1011</v>
      </c>
      <c r="O995" t="s">
        <v>633</v>
      </c>
      <c r="P995" t="s">
        <v>633</v>
      </c>
      <c r="Q995">
        <v>1</v>
      </c>
      <c r="X995">
        <v>0.42</v>
      </c>
      <c r="Y995">
        <v>0</v>
      </c>
      <c r="Z995">
        <v>0.55000000000000004</v>
      </c>
      <c r="AA995">
        <v>0</v>
      </c>
      <c r="AB995">
        <v>0</v>
      </c>
      <c r="AC995">
        <v>0</v>
      </c>
      <c r="AD995">
        <v>1</v>
      </c>
      <c r="AE995">
        <v>0</v>
      </c>
      <c r="AF995" t="s">
        <v>75</v>
      </c>
      <c r="AG995">
        <v>0.80640000000000001</v>
      </c>
      <c r="AH995">
        <v>2</v>
      </c>
      <c r="AI995">
        <v>76149414</v>
      </c>
      <c r="AJ995">
        <v>979</v>
      </c>
      <c r="AK995">
        <v>0</v>
      </c>
      <c r="AL995">
        <v>0</v>
      </c>
      <c r="AM995">
        <v>0</v>
      </c>
      <c r="AN995">
        <v>0</v>
      </c>
      <c r="AO995">
        <v>0</v>
      </c>
      <c r="AP995">
        <v>0</v>
      </c>
      <c r="AQ995">
        <v>0</v>
      </c>
      <c r="AR995">
        <v>0</v>
      </c>
    </row>
    <row r="996" spans="1:44" x14ac:dyDescent="0.2">
      <c r="A996">
        <f>ROW(Source!A368)</f>
        <v>368</v>
      </c>
      <c r="B996">
        <v>76149422</v>
      </c>
      <c r="C996">
        <v>76149409</v>
      </c>
      <c r="D996">
        <v>48945934</v>
      </c>
      <c r="E996">
        <v>1</v>
      </c>
      <c r="F996">
        <v>1</v>
      </c>
      <c r="G996">
        <v>1</v>
      </c>
      <c r="H996">
        <v>3</v>
      </c>
      <c r="I996" t="s">
        <v>640</v>
      </c>
      <c r="J996" t="s">
        <v>641</v>
      </c>
      <c r="K996" t="s">
        <v>642</v>
      </c>
      <c r="L996">
        <v>1339</v>
      </c>
      <c r="N996">
        <v>1007</v>
      </c>
      <c r="O996" t="s">
        <v>643</v>
      </c>
      <c r="P996" t="s">
        <v>643</v>
      </c>
      <c r="Q996">
        <v>1</v>
      </c>
      <c r="X996">
        <v>1.2</v>
      </c>
      <c r="Y996">
        <v>59.99</v>
      </c>
      <c r="Z996">
        <v>0</v>
      </c>
      <c r="AA996">
        <v>0</v>
      </c>
      <c r="AB996">
        <v>0</v>
      </c>
      <c r="AC996">
        <v>0</v>
      </c>
      <c r="AD996">
        <v>1</v>
      </c>
      <c r="AE996">
        <v>0</v>
      </c>
      <c r="AF996" t="s">
        <v>3</v>
      </c>
      <c r="AG996">
        <v>1.2</v>
      </c>
      <c r="AH996">
        <v>2</v>
      </c>
      <c r="AI996">
        <v>76149415</v>
      </c>
      <c r="AJ996">
        <v>980</v>
      </c>
      <c r="AK996">
        <v>0</v>
      </c>
      <c r="AL996">
        <v>0</v>
      </c>
      <c r="AM996">
        <v>0</v>
      </c>
      <c r="AN996">
        <v>0</v>
      </c>
      <c r="AO996">
        <v>0</v>
      </c>
      <c r="AP996">
        <v>0</v>
      </c>
      <c r="AQ996">
        <v>0</v>
      </c>
      <c r="AR996">
        <v>0</v>
      </c>
    </row>
    <row r="997" spans="1:44" x14ac:dyDescent="0.2">
      <c r="A997">
        <f>ROW(Source!A368)</f>
        <v>368</v>
      </c>
      <c r="B997">
        <v>76149423</v>
      </c>
      <c r="C997">
        <v>76149409</v>
      </c>
      <c r="D997">
        <v>48946351</v>
      </c>
      <c r="E997">
        <v>1</v>
      </c>
      <c r="F997">
        <v>1</v>
      </c>
      <c r="G997">
        <v>1</v>
      </c>
      <c r="H997">
        <v>3</v>
      </c>
      <c r="I997" t="s">
        <v>644</v>
      </c>
      <c r="J997" t="s">
        <v>645</v>
      </c>
      <c r="K997" t="s">
        <v>646</v>
      </c>
      <c r="L997">
        <v>1339</v>
      </c>
      <c r="N997">
        <v>1007</v>
      </c>
      <c r="O997" t="s">
        <v>643</v>
      </c>
      <c r="P997" t="s">
        <v>643</v>
      </c>
      <c r="Q997">
        <v>1</v>
      </c>
      <c r="X997">
        <v>0.15</v>
      </c>
      <c r="Y997">
        <v>2.44</v>
      </c>
      <c r="Z997">
        <v>0</v>
      </c>
      <c r="AA997">
        <v>0</v>
      </c>
      <c r="AB997">
        <v>0</v>
      </c>
      <c r="AC997">
        <v>0</v>
      </c>
      <c r="AD997">
        <v>1</v>
      </c>
      <c r="AE997">
        <v>0</v>
      </c>
      <c r="AF997" t="s">
        <v>3</v>
      </c>
      <c r="AG997">
        <v>0.15</v>
      </c>
      <c r="AH997">
        <v>2</v>
      </c>
      <c r="AI997">
        <v>76149416</v>
      </c>
      <c r="AJ997">
        <v>981</v>
      </c>
      <c r="AK997">
        <v>0</v>
      </c>
      <c r="AL997">
        <v>0</v>
      </c>
      <c r="AM997">
        <v>0</v>
      </c>
      <c r="AN997">
        <v>0</v>
      </c>
      <c r="AO997">
        <v>0</v>
      </c>
      <c r="AP997">
        <v>0</v>
      </c>
      <c r="AQ997">
        <v>0</v>
      </c>
      <c r="AR997">
        <v>0</v>
      </c>
    </row>
    <row r="998" spans="1:44" x14ac:dyDescent="0.2">
      <c r="A998">
        <f>ROW(Source!A369)</f>
        <v>369</v>
      </c>
      <c r="B998">
        <v>76149417</v>
      </c>
      <c r="C998">
        <v>76149409</v>
      </c>
      <c r="D998">
        <v>42092598</v>
      </c>
      <c r="E998">
        <v>1</v>
      </c>
      <c r="F998">
        <v>1</v>
      </c>
      <c r="G998">
        <v>1</v>
      </c>
      <c r="H998">
        <v>1</v>
      </c>
      <c r="I998" t="s">
        <v>626</v>
      </c>
      <c r="J998" t="s">
        <v>3</v>
      </c>
      <c r="K998" t="s">
        <v>627</v>
      </c>
      <c r="L998">
        <v>1369</v>
      </c>
      <c r="N998">
        <v>1013</v>
      </c>
      <c r="O998" t="s">
        <v>623</v>
      </c>
      <c r="P998" t="s">
        <v>623</v>
      </c>
      <c r="Q998">
        <v>1</v>
      </c>
      <c r="X998">
        <v>2.2999999999999998</v>
      </c>
      <c r="Y998">
        <v>0</v>
      </c>
      <c r="Z998">
        <v>0</v>
      </c>
      <c r="AA998">
        <v>0</v>
      </c>
      <c r="AB998">
        <v>8.17</v>
      </c>
      <c r="AC998">
        <v>0</v>
      </c>
      <c r="AD998">
        <v>1</v>
      </c>
      <c r="AE998">
        <v>1</v>
      </c>
      <c r="AF998" t="s">
        <v>75</v>
      </c>
      <c r="AG998">
        <v>4.4159999999999995</v>
      </c>
      <c r="AH998">
        <v>2</v>
      </c>
      <c r="AI998">
        <v>76149410</v>
      </c>
      <c r="AJ998">
        <v>982</v>
      </c>
      <c r="AK998">
        <v>0</v>
      </c>
      <c r="AL998">
        <v>0</v>
      </c>
      <c r="AM998">
        <v>0</v>
      </c>
      <c r="AN998">
        <v>0</v>
      </c>
      <c r="AO998">
        <v>0</v>
      </c>
      <c r="AP998">
        <v>0</v>
      </c>
      <c r="AQ998">
        <v>0</v>
      </c>
      <c r="AR998">
        <v>0</v>
      </c>
    </row>
    <row r="999" spans="1:44" x14ac:dyDescent="0.2">
      <c r="A999">
        <f>ROW(Source!A369)</f>
        <v>369</v>
      </c>
      <c r="B999">
        <v>76149418</v>
      </c>
      <c r="C999">
        <v>76149409</v>
      </c>
      <c r="D999">
        <v>121548</v>
      </c>
      <c r="E999">
        <v>1</v>
      </c>
      <c r="F999">
        <v>1</v>
      </c>
      <c r="G999">
        <v>1</v>
      </c>
      <c r="H999">
        <v>1</v>
      </c>
      <c r="I999" t="s">
        <v>30</v>
      </c>
      <c r="J999" t="s">
        <v>3</v>
      </c>
      <c r="K999" t="s">
        <v>628</v>
      </c>
      <c r="L999">
        <v>608254</v>
      </c>
      <c r="N999">
        <v>1013</v>
      </c>
      <c r="O999" t="s">
        <v>629</v>
      </c>
      <c r="P999" t="s">
        <v>629</v>
      </c>
      <c r="Q999">
        <v>1</v>
      </c>
      <c r="X999">
        <v>0.28999999999999998</v>
      </c>
      <c r="Y999">
        <v>0</v>
      </c>
      <c r="Z999">
        <v>0</v>
      </c>
      <c r="AA999">
        <v>0</v>
      </c>
      <c r="AB999">
        <v>0</v>
      </c>
      <c r="AC999">
        <v>0</v>
      </c>
      <c r="AD999">
        <v>1</v>
      </c>
      <c r="AE999">
        <v>2</v>
      </c>
      <c r="AF999" t="s">
        <v>75</v>
      </c>
      <c r="AG999">
        <v>0.55679999999999996</v>
      </c>
      <c r="AH999">
        <v>2</v>
      </c>
      <c r="AI999">
        <v>76149411</v>
      </c>
      <c r="AJ999">
        <v>983</v>
      </c>
      <c r="AK999">
        <v>0</v>
      </c>
      <c r="AL999">
        <v>0</v>
      </c>
      <c r="AM999">
        <v>0</v>
      </c>
      <c r="AN999">
        <v>0</v>
      </c>
      <c r="AO999">
        <v>0</v>
      </c>
      <c r="AP999">
        <v>0</v>
      </c>
      <c r="AQ999">
        <v>0</v>
      </c>
      <c r="AR999">
        <v>0</v>
      </c>
    </row>
    <row r="1000" spans="1:44" x14ac:dyDescent="0.2">
      <c r="A1000">
        <f>ROW(Source!A369)</f>
        <v>369</v>
      </c>
      <c r="B1000">
        <v>76149419</v>
      </c>
      <c r="C1000">
        <v>76149409</v>
      </c>
      <c r="D1000">
        <v>48975479</v>
      </c>
      <c r="E1000">
        <v>1</v>
      </c>
      <c r="F1000">
        <v>1</v>
      </c>
      <c r="G1000">
        <v>1</v>
      </c>
      <c r="H1000">
        <v>2</v>
      </c>
      <c r="I1000" t="s">
        <v>630</v>
      </c>
      <c r="J1000" t="s">
        <v>631</v>
      </c>
      <c r="K1000" t="s">
        <v>632</v>
      </c>
      <c r="L1000">
        <v>1368</v>
      </c>
      <c r="N1000">
        <v>1011</v>
      </c>
      <c r="O1000" t="s">
        <v>633</v>
      </c>
      <c r="P1000" t="s">
        <v>633</v>
      </c>
      <c r="Q1000">
        <v>1</v>
      </c>
      <c r="X1000">
        <v>0.08</v>
      </c>
      <c r="Y1000">
        <v>0</v>
      </c>
      <c r="Z1000">
        <v>90.4</v>
      </c>
      <c r="AA1000">
        <v>11.6</v>
      </c>
      <c r="AB1000">
        <v>0</v>
      </c>
      <c r="AC1000">
        <v>0</v>
      </c>
      <c r="AD1000">
        <v>1</v>
      </c>
      <c r="AE1000">
        <v>0</v>
      </c>
      <c r="AF1000" t="s">
        <v>75</v>
      </c>
      <c r="AG1000">
        <v>0.15360000000000001</v>
      </c>
      <c r="AH1000">
        <v>2</v>
      </c>
      <c r="AI1000">
        <v>76149412</v>
      </c>
      <c r="AJ1000">
        <v>984</v>
      </c>
      <c r="AK1000">
        <v>0</v>
      </c>
      <c r="AL1000">
        <v>0</v>
      </c>
      <c r="AM1000">
        <v>0</v>
      </c>
      <c r="AN1000">
        <v>0</v>
      </c>
      <c r="AO1000">
        <v>0</v>
      </c>
      <c r="AP1000">
        <v>0</v>
      </c>
      <c r="AQ1000">
        <v>0</v>
      </c>
      <c r="AR1000">
        <v>0</v>
      </c>
    </row>
    <row r="1001" spans="1:44" x14ac:dyDescent="0.2">
      <c r="A1001">
        <f>ROW(Source!A369)</f>
        <v>369</v>
      </c>
      <c r="B1001">
        <v>76149420</v>
      </c>
      <c r="C1001">
        <v>76149409</v>
      </c>
      <c r="D1001">
        <v>48975561</v>
      </c>
      <c r="E1001">
        <v>1</v>
      </c>
      <c r="F1001">
        <v>1</v>
      </c>
      <c r="G1001">
        <v>1</v>
      </c>
      <c r="H1001">
        <v>2</v>
      </c>
      <c r="I1001" t="s">
        <v>634</v>
      </c>
      <c r="J1001" t="s">
        <v>635</v>
      </c>
      <c r="K1001" t="s">
        <v>636</v>
      </c>
      <c r="L1001">
        <v>1368</v>
      </c>
      <c r="N1001">
        <v>1011</v>
      </c>
      <c r="O1001" t="s">
        <v>633</v>
      </c>
      <c r="P1001" t="s">
        <v>633</v>
      </c>
      <c r="Q1001">
        <v>1</v>
      </c>
      <c r="X1001">
        <v>0.21</v>
      </c>
      <c r="Y1001">
        <v>0</v>
      </c>
      <c r="Z1001">
        <v>90</v>
      </c>
      <c r="AA1001">
        <v>10.06</v>
      </c>
      <c r="AB1001">
        <v>0</v>
      </c>
      <c r="AC1001">
        <v>0</v>
      </c>
      <c r="AD1001">
        <v>1</v>
      </c>
      <c r="AE1001">
        <v>0</v>
      </c>
      <c r="AF1001" t="s">
        <v>75</v>
      </c>
      <c r="AG1001">
        <v>0.4032</v>
      </c>
      <c r="AH1001">
        <v>2</v>
      </c>
      <c r="AI1001">
        <v>76149413</v>
      </c>
      <c r="AJ1001">
        <v>985</v>
      </c>
      <c r="AK1001">
        <v>0</v>
      </c>
      <c r="AL1001">
        <v>0</v>
      </c>
      <c r="AM1001">
        <v>0</v>
      </c>
      <c r="AN1001">
        <v>0</v>
      </c>
      <c r="AO1001">
        <v>0</v>
      </c>
      <c r="AP1001">
        <v>0</v>
      </c>
      <c r="AQ1001">
        <v>0</v>
      </c>
      <c r="AR1001">
        <v>0</v>
      </c>
    </row>
    <row r="1002" spans="1:44" x14ac:dyDescent="0.2">
      <c r="A1002">
        <f>ROW(Source!A369)</f>
        <v>369</v>
      </c>
      <c r="B1002">
        <v>76149421</v>
      </c>
      <c r="C1002">
        <v>76149409</v>
      </c>
      <c r="D1002">
        <v>48976906</v>
      </c>
      <c r="E1002">
        <v>1</v>
      </c>
      <c r="F1002">
        <v>1</v>
      </c>
      <c r="G1002">
        <v>1</v>
      </c>
      <c r="H1002">
        <v>2</v>
      </c>
      <c r="I1002" t="s">
        <v>637</v>
      </c>
      <c r="J1002" t="s">
        <v>638</v>
      </c>
      <c r="K1002" t="s">
        <v>639</v>
      </c>
      <c r="L1002">
        <v>1368</v>
      </c>
      <c r="N1002">
        <v>1011</v>
      </c>
      <c r="O1002" t="s">
        <v>633</v>
      </c>
      <c r="P1002" t="s">
        <v>633</v>
      </c>
      <c r="Q1002">
        <v>1</v>
      </c>
      <c r="X1002">
        <v>0.42</v>
      </c>
      <c r="Y1002">
        <v>0</v>
      </c>
      <c r="Z1002">
        <v>0.55000000000000004</v>
      </c>
      <c r="AA1002">
        <v>0</v>
      </c>
      <c r="AB1002">
        <v>0</v>
      </c>
      <c r="AC1002">
        <v>0</v>
      </c>
      <c r="AD1002">
        <v>1</v>
      </c>
      <c r="AE1002">
        <v>0</v>
      </c>
      <c r="AF1002" t="s">
        <v>75</v>
      </c>
      <c r="AG1002">
        <v>0.80640000000000001</v>
      </c>
      <c r="AH1002">
        <v>2</v>
      </c>
      <c r="AI1002">
        <v>76149414</v>
      </c>
      <c r="AJ1002">
        <v>986</v>
      </c>
      <c r="AK1002">
        <v>0</v>
      </c>
      <c r="AL1002">
        <v>0</v>
      </c>
      <c r="AM1002">
        <v>0</v>
      </c>
      <c r="AN1002">
        <v>0</v>
      </c>
      <c r="AO1002">
        <v>0</v>
      </c>
      <c r="AP1002">
        <v>0</v>
      </c>
      <c r="AQ1002">
        <v>0</v>
      </c>
      <c r="AR1002">
        <v>0</v>
      </c>
    </row>
    <row r="1003" spans="1:44" x14ac:dyDescent="0.2">
      <c r="A1003">
        <f>ROW(Source!A369)</f>
        <v>369</v>
      </c>
      <c r="B1003">
        <v>76149422</v>
      </c>
      <c r="C1003">
        <v>76149409</v>
      </c>
      <c r="D1003">
        <v>48945934</v>
      </c>
      <c r="E1003">
        <v>1</v>
      </c>
      <c r="F1003">
        <v>1</v>
      </c>
      <c r="G1003">
        <v>1</v>
      </c>
      <c r="H1003">
        <v>3</v>
      </c>
      <c r="I1003" t="s">
        <v>640</v>
      </c>
      <c r="J1003" t="s">
        <v>641</v>
      </c>
      <c r="K1003" t="s">
        <v>642</v>
      </c>
      <c r="L1003">
        <v>1339</v>
      </c>
      <c r="N1003">
        <v>1007</v>
      </c>
      <c r="O1003" t="s">
        <v>643</v>
      </c>
      <c r="P1003" t="s">
        <v>643</v>
      </c>
      <c r="Q1003">
        <v>1</v>
      </c>
      <c r="X1003">
        <v>1.2</v>
      </c>
      <c r="Y1003">
        <v>59.99</v>
      </c>
      <c r="Z1003">
        <v>0</v>
      </c>
      <c r="AA1003">
        <v>0</v>
      </c>
      <c r="AB1003">
        <v>0</v>
      </c>
      <c r="AC1003">
        <v>0</v>
      </c>
      <c r="AD1003">
        <v>1</v>
      </c>
      <c r="AE1003">
        <v>0</v>
      </c>
      <c r="AF1003" t="s">
        <v>3</v>
      </c>
      <c r="AG1003">
        <v>1.2</v>
      </c>
      <c r="AH1003">
        <v>2</v>
      </c>
      <c r="AI1003">
        <v>76149415</v>
      </c>
      <c r="AJ1003">
        <v>987</v>
      </c>
      <c r="AK1003">
        <v>0</v>
      </c>
      <c r="AL1003">
        <v>0</v>
      </c>
      <c r="AM1003">
        <v>0</v>
      </c>
      <c r="AN1003">
        <v>0</v>
      </c>
      <c r="AO1003">
        <v>0</v>
      </c>
      <c r="AP1003">
        <v>0</v>
      </c>
      <c r="AQ1003">
        <v>0</v>
      </c>
      <c r="AR1003">
        <v>0</v>
      </c>
    </row>
    <row r="1004" spans="1:44" x14ac:dyDescent="0.2">
      <c r="A1004">
        <f>ROW(Source!A369)</f>
        <v>369</v>
      </c>
      <c r="B1004">
        <v>76149423</v>
      </c>
      <c r="C1004">
        <v>76149409</v>
      </c>
      <c r="D1004">
        <v>48946351</v>
      </c>
      <c r="E1004">
        <v>1</v>
      </c>
      <c r="F1004">
        <v>1</v>
      </c>
      <c r="G1004">
        <v>1</v>
      </c>
      <c r="H1004">
        <v>3</v>
      </c>
      <c r="I1004" t="s">
        <v>644</v>
      </c>
      <c r="J1004" t="s">
        <v>645</v>
      </c>
      <c r="K1004" t="s">
        <v>646</v>
      </c>
      <c r="L1004">
        <v>1339</v>
      </c>
      <c r="N1004">
        <v>1007</v>
      </c>
      <c r="O1004" t="s">
        <v>643</v>
      </c>
      <c r="P1004" t="s">
        <v>643</v>
      </c>
      <c r="Q1004">
        <v>1</v>
      </c>
      <c r="X1004">
        <v>0.15</v>
      </c>
      <c r="Y1004">
        <v>2.44</v>
      </c>
      <c r="Z1004">
        <v>0</v>
      </c>
      <c r="AA1004">
        <v>0</v>
      </c>
      <c r="AB1004">
        <v>0</v>
      </c>
      <c r="AC1004">
        <v>0</v>
      </c>
      <c r="AD1004">
        <v>1</v>
      </c>
      <c r="AE1004">
        <v>0</v>
      </c>
      <c r="AF1004" t="s">
        <v>3</v>
      </c>
      <c r="AG1004">
        <v>0.15</v>
      </c>
      <c r="AH1004">
        <v>2</v>
      </c>
      <c r="AI1004">
        <v>76149416</v>
      </c>
      <c r="AJ1004">
        <v>988</v>
      </c>
      <c r="AK1004">
        <v>0</v>
      </c>
      <c r="AL1004">
        <v>0</v>
      </c>
      <c r="AM1004">
        <v>0</v>
      </c>
      <c r="AN1004">
        <v>0</v>
      </c>
      <c r="AO1004">
        <v>0</v>
      </c>
      <c r="AP1004">
        <v>0</v>
      </c>
      <c r="AQ1004">
        <v>0</v>
      </c>
      <c r="AR1004">
        <v>0</v>
      </c>
    </row>
    <row r="1005" spans="1:44" x14ac:dyDescent="0.2">
      <c r="A1005">
        <f>ROW(Source!A370)</f>
        <v>370</v>
      </c>
      <c r="B1005">
        <v>76149427</v>
      </c>
      <c r="C1005">
        <v>76149424</v>
      </c>
      <c r="D1005">
        <v>42096898</v>
      </c>
      <c r="E1005">
        <v>1</v>
      </c>
      <c r="F1005">
        <v>1</v>
      </c>
      <c r="G1005">
        <v>1</v>
      </c>
      <c r="H1005">
        <v>1</v>
      </c>
      <c r="I1005" t="s">
        <v>979</v>
      </c>
      <c r="J1005" t="s">
        <v>3</v>
      </c>
      <c r="K1005" t="s">
        <v>980</v>
      </c>
      <c r="L1005">
        <v>1369</v>
      </c>
      <c r="N1005">
        <v>1013</v>
      </c>
      <c r="O1005" t="s">
        <v>623</v>
      </c>
      <c r="P1005" t="s">
        <v>623</v>
      </c>
      <c r="Q1005">
        <v>1</v>
      </c>
      <c r="X1005">
        <v>0.12</v>
      </c>
      <c r="Y1005">
        <v>0</v>
      </c>
      <c r="Z1005">
        <v>0</v>
      </c>
      <c r="AA1005">
        <v>0</v>
      </c>
      <c r="AB1005">
        <v>9.6199999999999992</v>
      </c>
      <c r="AC1005">
        <v>0</v>
      </c>
      <c r="AD1005">
        <v>1</v>
      </c>
      <c r="AE1005">
        <v>1</v>
      </c>
      <c r="AF1005" t="s">
        <v>75</v>
      </c>
      <c r="AG1005">
        <v>0.23039999999999999</v>
      </c>
      <c r="AH1005">
        <v>2</v>
      </c>
      <c r="AI1005">
        <v>76149425</v>
      </c>
      <c r="AJ1005">
        <v>989</v>
      </c>
      <c r="AK1005">
        <v>0</v>
      </c>
      <c r="AL1005">
        <v>0</v>
      </c>
      <c r="AM1005">
        <v>0</v>
      </c>
      <c r="AN1005">
        <v>0</v>
      </c>
      <c r="AO1005">
        <v>0</v>
      </c>
      <c r="AP1005">
        <v>0</v>
      </c>
      <c r="AQ1005">
        <v>0</v>
      </c>
      <c r="AR1005">
        <v>0</v>
      </c>
    </row>
    <row r="1006" spans="1:44" x14ac:dyDescent="0.2">
      <c r="A1006">
        <f>ROW(Source!A370)</f>
        <v>370</v>
      </c>
      <c r="B1006">
        <v>76149428</v>
      </c>
      <c r="C1006">
        <v>76149424</v>
      </c>
      <c r="D1006">
        <v>48977153</v>
      </c>
      <c r="E1006">
        <v>1</v>
      </c>
      <c r="F1006">
        <v>1</v>
      </c>
      <c r="G1006">
        <v>1</v>
      </c>
      <c r="H1006">
        <v>2</v>
      </c>
      <c r="I1006" t="s">
        <v>981</v>
      </c>
      <c r="J1006" t="s">
        <v>982</v>
      </c>
      <c r="K1006" t="s">
        <v>983</v>
      </c>
      <c r="L1006">
        <v>1368</v>
      </c>
      <c r="N1006">
        <v>1011</v>
      </c>
      <c r="O1006" t="s">
        <v>633</v>
      </c>
      <c r="P1006" t="s">
        <v>633</v>
      </c>
      <c r="Q1006">
        <v>1</v>
      </c>
      <c r="X1006">
        <v>0.1</v>
      </c>
      <c r="Y1006">
        <v>0</v>
      </c>
      <c r="Z1006">
        <v>38.9</v>
      </c>
      <c r="AA1006">
        <v>0</v>
      </c>
      <c r="AB1006">
        <v>0</v>
      </c>
      <c r="AC1006">
        <v>0</v>
      </c>
      <c r="AD1006">
        <v>1</v>
      </c>
      <c r="AE1006">
        <v>0</v>
      </c>
      <c r="AF1006" t="s">
        <v>75</v>
      </c>
      <c r="AG1006">
        <v>0.192</v>
      </c>
      <c r="AH1006">
        <v>2</v>
      </c>
      <c r="AI1006">
        <v>76149426</v>
      </c>
      <c r="AJ1006">
        <v>990</v>
      </c>
      <c r="AK1006">
        <v>0</v>
      </c>
      <c r="AL1006">
        <v>0</v>
      </c>
      <c r="AM1006">
        <v>0</v>
      </c>
      <c r="AN1006">
        <v>0</v>
      </c>
      <c r="AO1006">
        <v>0</v>
      </c>
      <c r="AP1006">
        <v>0</v>
      </c>
      <c r="AQ1006">
        <v>0</v>
      </c>
      <c r="AR1006">
        <v>0</v>
      </c>
    </row>
    <row r="1007" spans="1:44" x14ac:dyDescent="0.2">
      <c r="A1007">
        <f>ROW(Source!A371)</f>
        <v>371</v>
      </c>
      <c r="B1007">
        <v>76149427</v>
      </c>
      <c r="C1007">
        <v>76149424</v>
      </c>
      <c r="D1007">
        <v>42096898</v>
      </c>
      <c r="E1007">
        <v>1</v>
      </c>
      <c r="F1007">
        <v>1</v>
      </c>
      <c r="G1007">
        <v>1</v>
      </c>
      <c r="H1007">
        <v>1</v>
      </c>
      <c r="I1007" t="s">
        <v>979</v>
      </c>
      <c r="J1007" t="s">
        <v>3</v>
      </c>
      <c r="K1007" t="s">
        <v>980</v>
      </c>
      <c r="L1007">
        <v>1369</v>
      </c>
      <c r="N1007">
        <v>1013</v>
      </c>
      <c r="O1007" t="s">
        <v>623</v>
      </c>
      <c r="P1007" t="s">
        <v>623</v>
      </c>
      <c r="Q1007">
        <v>1</v>
      </c>
      <c r="X1007">
        <v>0.12</v>
      </c>
      <c r="Y1007">
        <v>0</v>
      </c>
      <c r="Z1007">
        <v>0</v>
      </c>
      <c r="AA1007">
        <v>0</v>
      </c>
      <c r="AB1007">
        <v>9.6199999999999992</v>
      </c>
      <c r="AC1007">
        <v>0</v>
      </c>
      <c r="AD1007">
        <v>1</v>
      </c>
      <c r="AE1007">
        <v>1</v>
      </c>
      <c r="AF1007" t="s">
        <v>75</v>
      </c>
      <c r="AG1007">
        <v>0.23039999999999999</v>
      </c>
      <c r="AH1007">
        <v>2</v>
      </c>
      <c r="AI1007">
        <v>76149425</v>
      </c>
      <c r="AJ1007">
        <v>991</v>
      </c>
      <c r="AK1007">
        <v>0</v>
      </c>
      <c r="AL1007">
        <v>0</v>
      </c>
      <c r="AM1007">
        <v>0</v>
      </c>
      <c r="AN1007">
        <v>0</v>
      </c>
      <c r="AO1007">
        <v>0</v>
      </c>
      <c r="AP1007">
        <v>0</v>
      </c>
      <c r="AQ1007">
        <v>0</v>
      </c>
      <c r="AR1007">
        <v>0</v>
      </c>
    </row>
    <row r="1008" spans="1:44" x14ac:dyDescent="0.2">
      <c r="A1008">
        <f>ROW(Source!A371)</f>
        <v>371</v>
      </c>
      <c r="B1008">
        <v>76149428</v>
      </c>
      <c r="C1008">
        <v>76149424</v>
      </c>
      <c r="D1008">
        <v>48977153</v>
      </c>
      <c r="E1008">
        <v>1</v>
      </c>
      <c r="F1008">
        <v>1</v>
      </c>
      <c r="G1008">
        <v>1</v>
      </c>
      <c r="H1008">
        <v>2</v>
      </c>
      <c r="I1008" t="s">
        <v>981</v>
      </c>
      <c r="J1008" t="s">
        <v>982</v>
      </c>
      <c r="K1008" t="s">
        <v>983</v>
      </c>
      <c r="L1008">
        <v>1368</v>
      </c>
      <c r="N1008">
        <v>1011</v>
      </c>
      <c r="O1008" t="s">
        <v>633</v>
      </c>
      <c r="P1008" t="s">
        <v>633</v>
      </c>
      <c r="Q1008">
        <v>1</v>
      </c>
      <c r="X1008">
        <v>0.1</v>
      </c>
      <c r="Y1008">
        <v>0</v>
      </c>
      <c r="Z1008">
        <v>38.9</v>
      </c>
      <c r="AA1008">
        <v>0</v>
      </c>
      <c r="AB1008">
        <v>0</v>
      </c>
      <c r="AC1008">
        <v>0</v>
      </c>
      <c r="AD1008">
        <v>1</v>
      </c>
      <c r="AE1008">
        <v>0</v>
      </c>
      <c r="AF1008" t="s">
        <v>75</v>
      </c>
      <c r="AG1008">
        <v>0.192</v>
      </c>
      <c r="AH1008">
        <v>2</v>
      </c>
      <c r="AI1008">
        <v>76149426</v>
      </c>
      <c r="AJ1008">
        <v>992</v>
      </c>
      <c r="AK1008">
        <v>0</v>
      </c>
      <c r="AL1008">
        <v>0</v>
      </c>
      <c r="AM1008">
        <v>0</v>
      </c>
      <c r="AN1008">
        <v>0</v>
      </c>
      <c r="AO1008">
        <v>0</v>
      </c>
      <c r="AP1008">
        <v>0</v>
      </c>
      <c r="AQ1008">
        <v>0</v>
      </c>
      <c r="AR1008">
        <v>0</v>
      </c>
    </row>
    <row r="1009" spans="1:44" x14ac:dyDescent="0.2">
      <c r="A1009">
        <f>ROW(Source!A372)</f>
        <v>372</v>
      </c>
      <c r="B1009">
        <v>76149432</v>
      </c>
      <c r="C1009">
        <v>76149429</v>
      </c>
      <c r="D1009">
        <v>42095955</v>
      </c>
      <c r="E1009">
        <v>1</v>
      </c>
      <c r="F1009">
        <v>1</v>
      </c>
      <c r="G1009">
        <v>1</v>
      </c>
      <c r="H1009">
        <v>1</v>
      </c>
      <c r="I1009" t="s">
        <v>784</v>
      </c>
      <c r="J1009" t="s">
        <v>3</v>
      </c>
      <c r="K1009" t="s">
        <v>785</v>
      </c>
      <c r="L1009">
        <v>1369</v>
      </c>
      <c r="N1009">
        <v>1013</v>
      </c>
      <c r="O1009" t="s">
        <v>623</v>
      </c>
      <c r="P1009" t="s">
        <v>623</v>
      </c>
      <c r="Q1009">
        <v>1</v>
      </c>
      <c r="X1009">
        <v>0.34</v>
      </c>
      <c r="Y1009">
        <v>0</v>
      </c>
      <c r="Z1009">
        <v>0</v>
      </c>
      <c r="AA1009">
        <v>0</v>
      </c>
      <c r="AB1009">
        <v>8.9700000000000006</v>
      </c>
      <c r="AC1009">
        <v>0</v>
      </c>
      <c r="AD1009">
        <v>1</v>
      </c>
      <c r="AE1009">
        <v>1</v>
      </c>
      <c r="AF1009" t="s">
        <v>75</v>
      </c>
      <c r="AG1009">
        <v>0.65280000000000005</v>
      </c>
      <c r="AH1009">
        <v>2</v>
      </c>
      <c r="AI1009">
        <v>76149430</v>
      </c>
      <c r="AJ1009">
        <v>993</v>
      </c>
      <c r="AK1009">
        <v>0</v>
      </c>
      <c r="AL1009">
        <v>0</v>
      </c>
      <c r="AM1009">
        <v>0</v>
      </c>
      <c r="AN1009">
        <v>0</v>
      </c>
      <c r="AO1009">
        <v>0</v>
      </c>
      <c r="AP1009">
        <v>0</v>
      </c>
      <c r="AQ1009">
        <v>0</v>
      </c>
      <c r="AR1009">
        <v>0</v>
      </c>
    </row>
    <row r="1010" spans="1:44" x14ac:dyDescent="0.2">
      <c r="A1010">
        <f>ROW(Source!A372)</f>
        <v>372</v>
      </c>
      <c r="B1010">
        <v>76149433</v>
      </c>
      <c r="C1010">
        <v>76149429</v>
      </c>
      <c r="D1010">
        <v>48976867</v>
      </c>
      <c r="E1010">
        <v>1</v>
      </c>
      <c r="F1010">
        <v>1</v>
      </c>
      <c r="G1010">
        <v>1</v>
      </c>
      <c r="H1010">
        <v>2</v>
      </c>
      <c r="I1010" t="s">
        <v>984</v>
      </c>
      <c r="J1010" t="s">
        <v>985</v>
      </c>
      <c r="K1010" t="s">
        <v>986</v>
      </c>
      <c r="L1010">
        <v>1368</v>
      </c>
      <c r="N1010">
        <v>1011</v>
      </c>
      <c r="O1010" t="s">
        <v>633</v>
      </c>
      <c r="P1010" t="s">
        <v>633</v>
      </c>
      <c r="Q1010">
        <v>1</v>
      </c>
      <c r="X1010">
        <v>0.31</v>
      </c>
      <c r="Y1010">
        <v>0</v>
      </c>
      <c r="Z1010">
        <v>1.78</v>
      </c>
      <c r="AA1010">
        <v>0</v>
      </c>
      <c r="AB1010">
        <v>0</v>
      </c>
      <c r="AC1010">
        <v>0</v>
      </c>
      <c r="AD1010">
        <v>1</v>
      </c>
      <c r="AE1010">
        <v>0</v>
      </c>
      <c r="AF1010" t="s">
        <v>75</v>
      </c>
      <c r="AG1010">
        <v>0.59520000000000006</v>
      </c>
      <c r="AH1010">
        <v>2</v>
      </c>
      <c r="AI1010">
        <v>76149431</v>
      </c>
      <c r="AJ1010">
        <v>994</v>
      </c>
      <c r="AK1010">
        <v>0</v>
      </c>
      <c r="AL1010">
        <v>0</v>
      </c>
      <c r="AM1010">
        <v>0</v>
      </c>
      <c r="AN1010">
        <v>0</v>
      </c>
      <c r="AO1010">
        <v>0</v>
      </c>
      <c r="AP1010">
        <v>0</v>
      </c>
      <c r="AQ1010">
        <v>0</v>
      </c>
      <c r="AR1010">
        <v>0</v>
      </c>
    </row>
    <row r="1011" spans="1:44" x14ac:dyDescent="0.2">
      <c r="A1011">
        <f>ROW(Source!A373)</f>
        <v>373</v>
      </c>
      <c r="B1011">
        <v>76149432</v>
      </c>
      <c r="C1011">
        <v>76149429</v>
      </c>
      <c r="D1011">
        <v>42095955</v>
      </c>
      <c r="E1011">
        <v>1</v>
      </c>
      <c r="F1011">
        <v>1</v>
      </c>
      <c r="G1011">
        <v>1</v>
      </c>
      <c r="H1011">
        <v>1</v>
      </c>
      <c r="I1011" t="s">
        <v>784</v>
      </c>
      <c r="J1011" t="s">
        <v>3</v>
      </c>
      <c r="K1011" t="s">
        <v>785</v>
      </c>
      <c r="L1011">
        <v>1369</v>
      </c>
      <c r="N1011">
        <v>1013</v>
      </c>
      <c r="O1011" t="s">
        <v>623</v>
      </c>
      <c r="P1011" t="s">
        <v>623</v>
      </c>
      <c r="Q1011">
        <v>1</v>
      </c>
      <c r="X1011">
        <v>0.34</v>
      </c>
      <c r="Y1011">
        <v>0</v>
      </c>
      <c r="Z1011">
        <v>0</v>
      </c>
      <c r="AA1011">
        <v>0</v>
      </c>
      <c r="AB1011">
        <v>8.9700000000000006</v>
      </c>
      <c r="AC1011">
        <v>0</v>
      </c>
      <c r="AD1011">
        <v>1</v>
      </c>
      <c r="AE1011">
        <v>1</v>
      </c>
      <c r="AF1011" t="s">
        <v>75</v>
      </c>
      <c r="AG1011">
        <v>0.65280000000000005</v>
      </c>
      <c r="AH1011">
        <v>2</v>
      </c>
      <c r="AI1011">
        <v>76149430</v>
      </c>
      <c r="AJ1011">
        <v>995</v>
      </c>
      <c r="AK1011">
        <v>0</v>
      </c>
      <c r="AL1011">
        <v>0</v>
      </c>
      <c r="AM1011">
        <v>0</v>
      </c>
      <c r="AN1011">
        <v>0</v>
      </c>
      <c r="AO1011">
        <v>0</v>
      </c>
      <c r="AP1011">
        <v>0</v>
      </c>
      <c r="AQ1011">
        <v>0</v>
      </c>
      <c r="AR1011">
        <v>0</v>
      </c>
    </row>
    <row r="1012" spans="1:44" x14ac:dyDescent="0.2">
      <c r="A1012">
        <f>ROW(Source!A373)</f>
        <v>373</v>
      </c>
      <c r="B1012">
        <v>76149433</v>
      </c>
      <c r="C1012">
        <v>76149429</v>
      </c>
      <c r="D1012">
        <v>48976867</v>
      </c>
      <c r="E1012">
        <v>1</v>
      </c>
      <c r="F1012">
        <v>1</v>
      </c>
      <c r="G1012">
        <v>1</v>
      </c>
      <c r="H1012">
        <v>2</v>
      </c>
      <c r="I1012" t="s">
        <v>984</v>
      </c>
      <c r="J1012" t="s">
        <v>985</v>
      </c>
      <c r="K1012" t="s">
        <v>986</v>
      </c>
      <c r="L1012">
        <v>1368</v>
      </c>
      <c r="N1012">
        <v>1011</v>
      </c>
      <c r="O1012" t="s">
        <v>633</v>
      </c>
      <c r="P1012" t="s">
        <v>633</v>
      </c>
      <c r="Q1012">
        <v>1</v>
      </c>
      <c r="X1012">
        <v>0.31</v>
      </c>
      <c r="Y1012">
        <v>0</v>
      </c>
      <c r="Z1012">
        <v>1.78</v>
      </c>
      <c r="AA1012">
        <v>0</v>
      </c>
      <c r="AB1012">
        <v>0</v>
      </c>
      <c r="AC1012">
        <v>0</v>
      </c>
      <c r="AD1012">
        <v>1</v>
      </c>
      <c r="AE1012">
        <v>0</v>
      </c>
      <c r="AF1012" t="s">
        <v>75</v>
      </c>
      <c r="AG1012">
        <v>0.59520000000000006</v>
      </c>
      <c r="AH1012">
        <v>2</v>
      </c>
      <c r="AI1012">
        <v>76149431</v>
      </c>
      <c r="AJ1012">
        <v>996</v>
      </c>
      <c r="AK1012">
        <v>0</v>
      </c>
      <c r="AL1012">
        <v>0</v>
      </c>
      <c r="AM1012">
        <v>0</v>
      </c>
      <c r="AN1012">
        <v>0</v>
      </c>
      <c r="AO1012">
        <v>0</v>
      </c>
      <c r="AP1012">
        <v>0</v>
      </c>
      <c r="AQ1012">
        <v>0</v>
      </c>
      <c r="AR1012">
        <v>0</v>
      </c>
    </row>
    <row r="1013" spans="1:44" x14ac:dyDescent="0.2">
      <c r="A1013">
        <f>ROW(Source!A374)</f>
        <v>374</v>
      </c>
      <c r="B1013">
        <v>76149440</v>
      </c>
      <c r="C1013">
        <v>76149434</v>
      </c>
      <c r="D1013">
        <v>42092619</v>
      </c>
      <c r="E1013">
        <v>1</v>
      </c>
      <c r="F1013">
        <v>1</v>
      </c>
      <c r="G1013">
        <v>1</v>
      </c>
      <c r="H1013">
        <v>1</v>
      </c>
      <c r="I1013" t="s">
        <v>770</v>
      </c>
      <c r="J1013" t="s">
        <v>3</v>
      </c>
      <c r="K1013" t="s">
        <v>771</v>
      </c>
      <c r="L1013">
        <v>1369</v>
      </c>
      <c r="N1013">
        <v>1013</v>
      </c>
      <c r="O1013" t="s">
        <v>623</v>
      </c>
      <c r="P1013" t="s">
        <v>623</v>
      </c>
      <c r="Q1013">
        <v>1</v>
      </c>
      <c r="X1013">
        <v>104.46</v>
      </c>
      <c r="Y1013">
        <v>0</v>
      </c>
      <c r="Z1013">
        <v>0</v>
      </c>
      <c r="AA1013">
        <v>0</v>
      </c>
      <c r="AB1013">
        <v>8.4600000000000009</v>
      </c>
      <c r="AC1013">
        <v>0</v>
      </c>
      <c r="AD1013">
        <v>1</v>
      </c>
      <c r="AE1013">
        <v>1</v>
      </c>
      <c r="AF1013" t="s">
        <v>24</v>
      </c>
      <c r="AG1013">
        <v>120.12899999999998</v>
      </c>
      <c r="AH1013">
        <v>2</v>
      </c>
      <c r="AI1013">
        <v>76149435</v>
      </c>
      <c r="AJ1013">
        <v>997</v>
      </c>
      <c r="AK1013">
        <v>0</v>
      </c>
      <c r="AL1013">
        <v>0</v>
      </c>
      <c r="AM1013">
        <v>0</v>
      </c>
      <c r="AN1013">
        <v>0</v>
      </c>
      <c r="AO1013">
        <v>0</v>
      </c>
      <c r="AP1013">
        <v>0</v>
      </c>
      <c r="AQ1013">
        <v>0</v>
      </c>
      <c r="AR1013">
        <v>0</v>
      </c>
    </row>
    <row r="1014" spans="1:44" x14ac:dyDescent="0.2">
      <c r="A1014">
        <f>ROW(Source!A374)</f>
        <v>374</v>
      </c>
      <c r="B1014">
        <v>76149441</v>
      </c>
      <c r="C1014">
        <v>76149434</v>
      </c>
      <c r="D1014">
        <v>121548</v>
      </c>
      <c r="E1014">
        <v>1</v>
      </c>
      <c r="F1014">
        <v>1</v>
      </c>
      <c r="G1014">
        <v>1</v>
      </c>
      <c r="H1014">
        <v>1</v>
      </c>
      <c r="I1014" t="s">
        <v>30</v>
      </c>
      <c r="J1014" t="s">
        <v>3</v>
      </c>
      <c r="K1014" t="s">
        <v>628</v>
      </c>
      <c r="L1014">
        <v>608254</v>
      </c>
      <c r="N1014">
        <v>1013</v>
      </c>
      <c r="O1014" t="s">
        <v>629</v>
      </c>
      <c r="P1014" t="s">
        <v>629</v>
      </c>
      <c r="Q1014">
        <v>1</v>
      </c>
      <c r="X1014">
        <v>28.54</v>
      </c>
      <c r="Y1014">
        <v>0</v>
      </c>
      <c r="Z1014">
        <v>0</v>
      </c>
      <c r="AA1014">
        <v>0</v>
      </c>
      <c r="AB1014">
        <v>0</v>
      </c>
      <c r="AC1014">
        <v>0</v>
      </c>
      <c r="AD1014">
        <v>1</v>
      </c>
      <c r="AE1014">
        <v>2</v>
      </c>
      <c r="AF1014" t="s">
        <v>24</v>
      </c>
      <c r="AG1014">
        <v>32.820999999999998</v>
      </c>
      <c r="AH1014">
        <v>2</v>
      </c>
      <c r="AI1014">
        <v>76149436</v>
      </c>
      <c r="AJ1014">
        <v>998</v>
      </c>
      <c r="AK1014">
        <v>0</v>
      </c>
      <c r="AL1014">
        <v>0</v>
      </c>
      <c r="AM1014">
        <v>0</v>
      </c>
      <c r="AN1014">
        <v>0</v>
      </c>
      <c r="AO1014">
        <v>0</v>
      </c>
      <c r="AP1014">
        <v>0</v>
      </c>
      <c r="AQ1014">
        <v>0</v>
      </c>
      <c r="AR1014">
        <v>0</v>
      </c>
    </row>
    <row r="1015" spans="1:44" x14ac:dyDescent="0.2">
      <c r="A1015">
        <f>ROW(Source!A374)</f>
        <v>374</v>
      </c>
      <c r="B1015">
        <v>76149442</v>
      </c>
      <c r="C1015">
        <v>76149434</v>
      </c>
      <c r="D1015">
        <v>48975728</v>
      </c>
      <c r="E1015">
        <v>1</v>
      </c>
      <c r="F1015">
        <v>1</v>
      </c>
      <c r="G1015">
        <v>1</v>
      </c>
      <c r="H1015">
        <v>2</v>
      </c>
      <c r="I1015" t="s">
        <v>772</v>
      </c>
      <c r="J1015" t="s">
        <v>773</v>
      </c>
      <c r="K1015" t="s">
        <v>774</v>
      </c>
      <c r="L1015">
        <v>1368</v>
      </c>
      <c r="N1015">
        <v>1011</v>
      </c>
      <c r="O1015" t="s">
        <v>633</v>
      </c>
      <c r="P1015" t="s">
        <v>633</v>
      </c>
      <c r="Q1015">
        <v>1</v>
      </c>
      <c r="X1015">
        <v>28.54</v>
      </c>
      <c r="Y1015">
        <v>0</v>
      </c>
      <c r="Z1015">
        <v>100.1</v>
      </c>
      <c r="AA1015">
        <v>13.5</v>
      </c>
      <c r="AB1015">
        <v>0</v>
      </c>
      <c r="AC1015">
        <v>0</v>
      </c>
      <c r="AD1015">
        <v>1</v>
      </c>
      <c r="AE1015">
        <v>0</v>
      </c>
      <c r="AF1015" t="s">
        <v>24</v>
      </c>
      <c r="AG1015">
        <v>32.820999999999998</v>
      </c>
      <c r="AH1015">
        <v>2</v>
      </c>
      <c r="AI1015">
        <v>76149437</v>
      </c>
      <c r="AJ1015">
        <v>999</v>
      </c>
      <c r="AK1015">
        <v>0</v>
      </c>
      <c r="AL1015">
        <v>0</v>
      </c>
      <c r="AM1015">
        <v>0</v>
      </c>
      <c r="AN1015">
        <v>0</v>
      </c>
      <c r="AO1015">
        <v>0</v>
      </c>
      <c r="AP1015">
        <v>0</v>
      </c>
      <c r="AQ1015">
        <v>0</v>
      </c>
      <c r="AR1015">
        <v>0</v>
      </c>
    </row>
    <row r="1016" spans="1:44" x14ac:dyDescent="0.2">
      <c r="A1016">
        <f>ROW(Source!A374)</f>
        <v>374</v>
      </c>
      <c r="B1016">
        <v>76149443</v>
      </c>
      <c r="C1016">
        <v>76149434</v>
      </c>
      <c r="D1016">
        <v>48900465</v>
      </c>
      <c r="E1016">
        <v>1</v>
      </c>
      <c r="F1016">
        <v>1</v>
      </c>
      <c r="G1016">
        <v>1</v>
      </c>
      <c r="H1016">
        <v>3</v>
      </c>
      <c r="I1016" t="s">
        <v>775</v>
      </c>
      <c r="J1016" t="s">
        <v>776</v>
      </c>
      <c r="K1016" t="s">
        <v>777</v>
      </c>
      <c r="L1016">
        <v>1348</v>
      </c>
      <c r="N1016">
        <v>1009</v>
      </c>
      <c r="O1016" t="s">
        <v>362</v>
      </c>
      <c r="P1016" t="s">
        <v>362</v>
      </c>
      <c r="Q1016">
        <v>1000</v>
      </c>
      <c r="X1016">
        <v>8.0000000000000004E-4</v>
      </c>
      <c r="Y1016">
        <v>4770</v>
      </c>
      <c r="Z1016">
        <v>0</v>
      </c>
      <c r="AA1016">
        <v>0</v>
      </c>
      <c r="AB1016">
        <v>0</v>
      </c>
      <c r="AC1016">
        <v>0</v>
      </c>
      <c r="AD1016">
        <v>1</v>
      </c>
      <c r="AE1016">
        <v>0</v>
      </c>
      <c r="AF1016" t="s">
        <v>3</v>
      </c>
      <c r="AG1016">
        <v>8.0000000000000004E-4</v>
      </c>
      <c r="AH1016">
        <v>2</v>
      </c>
      <c r="AI1016">
        <v>76149438</v>
      </c>
      <c r="AJ1016">
        <v>1000</v>
      </c>
      <c r="AK1016">
        <v>0</v>
      </c>
      <c r="AL1016">
        <v>0</v>
      </c>
      <c r="AM1016">
        <v>0</v>
      </c>
      <c r="AN1016">
        <v>0</v>
      </c>
      <c r="AO1016">
        <v>0</v>
      </c>
      <c r="AP1016">
        <v>0</v>
      </c>
      <c r="AQ1016">
        <v>0</v>
      </c>
      <c r="AR1016">
        <v>0</v>
      </c>
    </row>
    <row r="1017" spans="1:44" x14ac:dyDescent="0.2">
      <c r="A1017">
        <f>ROW(Source!A374)</f>
        <v>374</v>
      </c>
      <c r="B1017">
        <v>76149444</v>
      </c>
      <c r="C1017">
        <v>76149434</v>
      </c>
      <c r="D1017">
        <v>48908322</v>
      </c>
      <c r="E1017">
        <v>1</v>
      </c>
      <c r="F1017">
        <v>1</v>
      </c>
      <c r="G1017">
        <v>1</v>
      </c>
      <c r="H1017">
        <v>3</v>
      </c>
      <c r="I1017" t="s">
        <v>778</v>
      </c>
      <c r="J1017" t="s">
        <v>779</v>
      </c>
      <c r="K1017" t="s">
        <v>780</v>
      </c>
      <c r="L1017">
        <v>1339</v>
      </c>
      <c r="N1017">
        <v>1007</v>
      </c>
      <c r="O1017" t="s">
        <v>643</v>
      </c>
      <c r="P1017" t="s">
        <v>643</v>
      </c>
      <c r="Q1017">
        <v>1</v>
      </c>
      <c r="X1017">
        <v>0.08</v>
      </c>
      <c r="Y1017">
        <v>802.46</v>
      </c>
      <c r="Z1017">
        <v>0</v>
      </c>
      <c r="AA1017">
        <v>0</v>
      </c>
      <c r="AB1017">
        <v>0</v>
      </c>
      <c r="AC1017">
        <v>0</v>
      </c>
      <c r="AD1017">
        <v>1</v>
      </c>
      <c r="AE1017">
        <v>0</v>
      </c>
      <c r="AF1017" t="s">
        <v>3</v>
      </c>
      <c r="AG1017">
        <v>0.08</v>
      </c>
      <c r="AH1017">
        <v>2</v>
      </c>
      <c r="AI1017">
        <v>76149439</v>
      </c>
      <c r="AJ1017">
        <v>1001</v>
      </c>
      <c r="AK1017">
        <v>0</v>
      </c>
      <c r="AL1017">
        <v>0</v>
      </c>
      <c r="AM1017">
        <v>0</v>
      </c>
      <c r="AN1017">
        <v>0</v>
      </c>
      <c r="AO1017">
        <v>0</v>
      </c>
      <c r="AP1017">
        <v>0</v>
      </c>
      <c r="AQ1017">
        <v>0</v>
      </c>
      <c r="AR1017">
        <v>0</v>
      </c>
    </row>
    <row r="1018" spans="1:44" x14ac:dyDescent="0.2">
      <c r="A1018">
        <f>ROW(Source!A374)</f>
        <v>374</v>
      </c>
      <c r="B1018">
        <v>76149445</v>
      </c>
      <c r="C1018">
        <v>76149434</v>
      </c>
      <c r="D1018">
        <v>48959161</v>
      </c>
      <c r="E1018">
        <v>1</v>
      </c>
      <c r="F1018">
        <v>1</v>
      </c>
      <c r="G1018">
        <v>1</v>
      </c>
      <c r="H1018">
        <v>3</v>
      </c>
      <c r="I1018" t="s">
        <v>1017</v>
      </c>
      <c r="J1018" t="s">
        <v>1018</v>
      </c>
      <c r="K1018" t="s">
        <v>1019</v>
      </c>
      <c r="L1018">
        <v>1301</v>
      </c>
      <c r="N1018">
        <v>1003</v>
      </c>
      <c r="O1018" t="s">
        <v>57</v>
      </c>
      <c r="P1018" t="s">
        <v>57</v>
      </c>
      <c r="Q1018">
        <v>1</v>
      </c>
      <c r="X1018">
        <v>1000</v>
      </c>
      <c r="Y1018">
        <v>0</v>
      </c>
      <c r="Z1018">
        <v>0</v>
      </c>
      <c r="AA1018">
        <v>0</v>
      </c>
      <c r="AB1018">
        <v>0</v>
      </c>
      <c r="AC1018">
        <v>0</v>
      </c>
      <c r="AD1018">
        <v>0</v>
      </c>
      <c r="AE1018">
        <v>0</v>
      </c>
      <c r="AF1018" t="s">
        <v>3</v>
      </c>
      <c r="AG1018">
        <v>1000</v>
      </c>
      <c r="AH1018">
        <v>3</v>
      </c>
      <c r="AI1018">
        <v>-1</v>
      </c>
      <c r="AJ1018" t="s">
        <v>3</v>
      </c>
      <c r="AK1018">
        <v>0</v>
      </c>
      <c r="AL1018">
        <v>0</v>
      </c>
      <c r="AM1018">
        <v>0</v>
      </c>
      <c r="AN1018">
        <v>0</v>
      </c>
      <c r="AO1018">
        <v>0</v>
      </c>
      <c r="AP1018">
        <v>0</v>
      </c>
      <c r="AQ1018">
        <v>0</v>
      </c>
      <c r="AR1018">
        <v>0</v>
      </c>
    </row>
    <row r="1019" spans="1:44" x14ac:dyDescent="0.2">
      <c r="A1019">
        <f>ROW(Source!A375)</f>
        <v>375</v>
      </c>
      <c r="B1019">
        <v>76149440</v>
      </c>
      <c r="C1019">
        <v>76149434</v>
      </c>
      <c r="D1019">
        <v>42092619</v>
      </c>
      <c r="E1019">
        <v>1</v>
      </c>
      <c r="F1019">
        <v>1</v>
      </c>
      <c r="G1019">
        <v>1</v>
      </c>
      <c r="H1019">
        <v>1</v>
      </c>
      <c r="I1019" t="s">
        <v>770</v>
      </c>
      <c r="J1019" t="s">
        <v>3</v>
      </c>
      <c r="K1019" t="s">
        <v>771</v>
      </c>
      <c r="L1019">
        <v>1369</v>
      </c>
      <c r="N1019">
        <v>1013</v>
      </c>
      <c r="O1019" t="s">
        <v>623</v>
      </c>
      <c r="P1019" t="s">
        <v>623</v>
      </c>
      <c r="Q1019">
        <v>1</v>
      </c>
      <c r="X1019">
        <v>104.46</v>
      </c>
      <c r="Y1019">
        <v>0</v>
      </c>
      <c r="Z1019">
        <v>0</v>
      </c>
      <c r="AA1019">
        <v>0</v>
      </c>
      <c r="AB1019">
        <v>8.4600000000000009</v>
      </c>
      <c r="AC1019">
        <v>0</v>
      </c>
      <c r="AD1019">
        <v>1</v>
      </c>
      <c r="AE1019">
        <v>1</v>
      </c>
      <c r="AF1019" t="s">
        <v>24</v>
      </c>
      <c r="AG1019">
        <v>120.12899999999998</v>
      </c>
      <c r="AH1019">
        <v>2</v>
      </c>
      <c r="AI1019">
        <v>76149435</v>
      </c>
      <c r="AJ1019">
        <v>1002</v>
      </c>
      <c r="AK1019">
        <v>0</v>
      </c>
      <c r="AL1019">
        <v>0</v>
      </c>
      <c r="AM1019">
        <v>0</v>
      </c>
      <c r="AN1019">
        <v>0</v>
      </c>
      <c r="AO1019">
        <v>0</v>
      </c>
      <c r="AP1019">
        <v>0</v>
      </c>
      <c r="AQ1019">
        <v>0</v>
      </c>
      <c r="AR1019">
        <v>0</v>
      </c>
    </row>
    <row r="1020" spans="1:44" x14ac:dyDescent="0.2">
      <c r="A1020">
        <f>ROW(Source!A375)</f>
        <v>375</v>
      </c>
      <c r="B1020">
        <v>76149441</v>
      </c>
      <c r="C1020">
        <v>76149434</v>
      </c>
      <c r="D1020">
        <v>121548</v>
      </c>
      <c r="E1020">
        <v>1</v>
      </c>
      <c r="F1020">
        <v>1</v>
      </c>
      <c r="G1020">
        <v>1</v>
      </c>
      <c r="H1020">
        <v>1</v>
      </c>
      <c r="I1020" t="s">
        <v>30</v>
      </c>
      <c r="J1020" t="s">
        <v>3</v>
      </c>
      <c r="K1020" t="s">
        <v>628</v>
      </c>
      <c r="L1020">
        <v>608254</v>
      </c>
      <c r="N1020">
        <v>1013</v>
      </c>
      <c r="O1020" t="s">
        <v>629</v>
      </c>
      <c r="P1020" t="s">
        <v>629</v>
      </c>
      <c r="Q1020">
        <v>1</v>
      </c>
      <c r="X1020">
        <v>28.54</v>
      </c>
      <c r="Y1020">
        <v>0</v>
      </c>
      <c r="Z1020">
        <v>0</v>
      </c>
      <c r="AA1020">
        <v>0</v>
      </c>
      <c r="AB1020">
        <v>0</v>
      </c>
      <c r="AC1020">
        <v>0</v>
      </c>
      <c r="AD1020">
        <v>1</v>
      </c>
      <c r="AE1020">
        <v>2</v>
      </c>
      <c r="AF1020" t="s">
        <v>24</v>
      </c>
      <c r="AG1020">
        <v>32.820999999999998</v>
      </c>
      <c r="AH1020">
        <v>2</v>
      </c>
      <c r="AI1020">
        <v>76149436</v>
      </c>
      <c r="AJ1020">
        <v>1003</v>
      </c>
      <c r="AK1020">
        <v>0</v>
      </c>
      <c r="AL1020">
        <v>0</v>
      </c>
      <c r="AM1020">
        <v>0</v>
      </c>
      <c r="AN1020">
        <v>0</v>
      </c>
      <c r="AO1020">
        <v>0</v>
      </c>
      <c r="AP1020">
        <v>0</v>
      </c>
      <c r="AQ1020">
        <v>0</v>
      </c>
      <c r="AR1020">
        <v>0</v>
      </c>
    </row>
    <row r="1021" spans="1:44" x14ac:dyDescent="0.2">
      <c r="A1021">
        <f>ROW(Source!A375)</f>
        <v>375</v>
      </c>
      <c r="B1021">
        <v>76149442</v>
      </c>
      <c r="C1021">
        <v>76149434</v>
      </c>
      <c r="D1021">
        <v>48975728</v>
      </c>
      <c r="E1021">
        <v>1</v>
      </c>
      <c r="F1021">
        <v>1</v>
      </c>
      <c r="G1021">
        <v>1</v>
      </c>
      <c r="H1021">
        <v>2</v>
      </c>
      <c r="I1021" t="s">
        <v>772</v>
      </c>
      <c r="J1021" t="s">
        <v>773</v>
      </c>
      <c r="K1021" t="s">
        <v>774</v>
      </c>
      <c r="L1021">
        <v>1368</v>
      </c>
      <c r="N1021">
        <v>1011</v>
      </c>
      <c r="O1021" t="s">
        <v>633</v>
      </c>
      <c r="P1021" t="s">
        <v>633</v>
      </c>
      <c r="Q1021">
        <v>1</v>
      </c>
      <c r="X1021">
        <v>28.54</v>
      </c>
      <c r="Y1021">
        <v>0</v>
      </c>
      <c r="Z1021">
        <v>100.1</v>
      </c>
      <c r="AA1021">
        <v>13.5</v>
      </c>
      <c r="AB1021">
        <v>0</v>
      </c>
      <c r="AC1021">
        <v>0</v>
      </c>
      <c r="AD1021">
        <v>1</v>
      </c>
      <c r="AE1021">
        <v>0</v>
      </c>
      <c r="AF1021" t="s">
        <v>24</v>
      </c>
      <c r="AG1021">
        <v>32.820999999999998</v>
      </c>
      <c r="AH1021">
        <v>2</v>
      </c>
      <c r="AI1021">
        <v>76149437</v>
      </c>
      <c r="AJ1021">
        <v>1004</v>
      </c>
      <c r="AK1021">
        <v>0</v>
      </c>
      <c r="AL1021">
        <v>0</v>
      </c>
      <c r="AM1021">
        <v>0</v>
      </c>
      <c r="AN1021">
        <v>0</v>
      </c>
      <c r="AO1021">
        <v>0</v>
      </c>
      <c r="AP1021">
        <v>0</v>
      </c>
      <c r="AQ1021">
        <v>0</v>
      </c>
      <c r="AR1021">
        <v>0</v>
      </c>
    </row>
    <row r="1022" spans="1:44" x14ac:dyDescent="0.2">
      <c r="A1022">
        <f>ROW(Source!A375)</f>
        <v>375</v>
      </c>
      <c r="B1022">
        <v>76149443</v>
      </c>
      <c r="C1022">
        <v>76149434</v>
      </c>
      <c r="D1022">
        <v>48900465</v>
      </c>
      <c r="E1022">
        <v>1</v>
      </c>
      <c r="F1022">
        <v>1</v>
      </c>
      <c r="G1022">
        <v>1</v>
      </c>
      <c r="H1022">
        <v>3</v>
      </c>
      <c r="I1022" t="s">
        <v>775</v>
      </c>
      <c r="J1022" t="s">
        <v>776</v>
      </c>
      <c r="K1022" t="s">
        <v>777</v>
      </c>
      <c r="L1022">
        <v>1348</v>
      </c>
      <c r="N1022">
        <v>1009</v>
      </c>
      <c r="O1022" t="s">
        <v>362</v>
      </c>
      <c r="P1022" t="s">
        <v>362</v>
      </c>
      <c r="Q1022">
        <v>1000</v>
      </c>
      <c r="X1022">
        <v>8.0000000000000004E-4</v>
      </c>
      <c r="Y1022">
        <v>4770</v>
      </c>
      <c r="Z1022">
        <v>0</v>
      </c>
      <c r="AA1022">
        <v>0</v>
      </c>
      <c r="AB1022">
        <v>0</v>
      </c>
      <c r="AC1022">
        <v>0</v>
      </c>
      <c r="AD1022">
        <v>1</v>
      </c>
      <c r="AE1022">
        <v>0</v>
      </c>
      <c r="AF1022" t="s">
        <v>3</v>
      </c>
      <c r="AG1022">
        <v>8.0000000000000004E-4</v>
      </c>
      <c r="AH1022">
        <v>2</v>
      </c>
      <c r="AI1022">
        <v>76149438</v>
      </c>
      <c r="AJ1022">
        <v>1005</v>
      </c>
      <c r="AK1022">
        <v>0</v>
      </c>
      <c r="AL1022">
        <v>0</v>
      </c>
      <c r="AM1022">
        <v>0</v>
      </c>
      <c r="AN1022">
        <v>0</v>
      </c>
      <c r="AO1022">
        <v>0</v>
      </c>
      <c r="AP1022">
        <v>0</v>
      </c>
      <c r="AQ1022">
        <v>0</v>
      </c>
      <c r="AR1022">
        <v>0</v>
      </c>
    </row>
    <row r="1023" spans="1:44" x14ac:dyDescent="0.2">
      <c r="A1023">
        <f>ROW(Source!A375)</f>
        <v>375</v>
      </c>
      <c r="B1023">
        <v>76149444</v>
      </c>
      <c r="C1023">
        <v>76149434</v>
      </c>
      <c r="D1023">
        <v>48908322</v>
      </c>
      <c r="E1023">
        <v>1</v>
      </c>
      <c r="F1023">
        <v>1</v>
      </c>
      <c r="G1023">
        <v>1</v>
      </c>
      <c r="H1023">
        <v>3</v>
      </c>
      <c r="I1023" t="s">
        <v>778</v>
      </c>
      <c r="J1023" t="s">
        <v>779</v>
      </c>
      <c r="K1023" t="s">
        <v>780</v>
      </c>
      <c r="L1023">
        <v>1339</v>
      </c>
      <c r="N1023">
        <v>1007</v>
      </c>
      <c r="O1023" t="s">
        <v>643</v>
      </c>
      <c r="P1023" t="s">
        <v>643</v>
      </c>
      <c r="Q1023">
        <v>1</v>
      </c>
      <c r="X1023">
        <v>0.08</v>
      </c>
      <c r="Y1023">
        <v>802.46</v>
      </c>
      <c r="Z1023">
        <v>0</v>
      </c>
      <c r="AA1023">
        <v>0</v>
      </c>
      <c r="AB1023">
        <v>0</v>
      </c>
      <c r="AC1023">
        <v>0</v>
      </c>
      <c r="AD1023">
        <v>1</v>
      </c>
      <c r="AE1023">
        <v>0</v>
      </c>
      <c r="AF1023" t="s">
        <v>3</v>
      </c>
      <c r="AG1023">
        <v>0.08</v>
      </c>
      <c r="AH1023">
        <v>2</v>
      </c>
      <c r="AI1023">
        <v>76149439</v>
      </c>
      <c r="AJ1023">
        <v>1006</v>
      </c>
      <c r="AK1023">
        <v>0</v>
      </c>
      <c r="AL1023">
        <v>0</v>
      </c>
      <c r="AM1023">
        <v>0</v>
      </c>
      <c r="AN1023">
        <v>0</v>
      </c>
      <c r="AO1023">
        <v>0</v>
      </c>
      <c r="AP1023">
        <v>0</v>
      </c>
      <c r="AQ1023">
        <v>0</v>
      </c>
      <c r="AR1023">
        <v>0</v>
      </c>
    </row>
    <row r="1024" spans="1:44" x14ac:dyDescent="0.2">
      <c r="A1024">
        <f>ROW(Source!A375)</f>
        <v>375</v>
      </c>
      <c r="B1024">
        <v>76149445</v>
      </c>
      <c r="C1024">
        <v>76149434</v>
      </c>
      <c r="D1024">
        <v>48959161</v>
      </c>
      <c r="E1024">
        <v>1</v>
      </c>
      <c r="F1024">
        <v>1</v>
      </c>
      <c r="G1024">
        <v>1</v>
      </c>
      <c r="H1024">
        <v>3</v>
      </c>
      <c r="I1024" t="s">
        <v>1017</v>
      </c>
      <c r="J1024" t="s">
        <v>1018</v>
      </c>
      <c r="K1024" t="s">
        <v>1019</v>
      </c>
      <c r="L1024">
        <v>1301</v>
      </c>
      <c r="N1024">
        <v>1003</v>
      </c>
      <c r="O1024" t="s">
        <v>57</v>
      </c>
      <c r="P1024" t="s">
        <v>57</v>
      </c>
      <c r="Q1024">
        <v>1</v>
      </c>
      <c r="X1024">
        <v>1000</v>
      </c>
      <c r="Y1024">
        <v>0</v>
      </c>
      <c r="Z1024">
        <v>0</v>
      </c>
      <c r="AA1024">
        <v>0</v>
      </c>
      <c r="AB1024">
        <v>0</v>
      </c>
      <c r="AC1024">
        <v>0</v>
      </c>
      <c r="AD1024">
        <v>0</v>
      </c>
      <c r="AE1024">
        <v>0</v>
      </c>
      <c r="AF1024" t="s">
        <v>3</v>
      </c>
      <c r="AG1024">
        <v>1000</v>
      </c>
      <c r="AH1024">
        <v>3</v>
      </c>
      <c r="AI1024">
        <v>-1</v>
      </c>
      <c r="AJ1024" t="s">
        <v>3</v>
      </c>
      <c r="AK1024">
        <v>0</v>
      </c>
      <c r="AL1024">
        <v>0</v>
      </c>
      <c r="AM1024">
        <v>0</v>
      </c>
      <c r="AN1024">
        <v>0</v>
      </c>
      <c r="AO1024">
        <v>0</v>
      </c>
      <c r="AP1024">
        <v>0</v>
      </c>
      <c r="AQ1024">
        <v>0</v>
      </c>
      <c r="AR1024">
        <v>0</v>
      </c>
    </row>
    <row r="1025" spans="1:44" x14ac:dyDescent="0.2">
      <c r="A1025">
        <f>ROW(Source!A378)</f>
        <v>378</v>
      </c>
      <c r="B1025">
        <v>76149456</v>
      </c>
      <c r="C1025">
        <v>76149447</v>
      </c>
      <c r="D1025">
        <v>42096898</v>
      </c>
      <c r="E1025">
        <v>1</v>
      </c>
      <c r="F1025">
        <v>1</v>
      </c>
      <c r="G1025">
        <v>1</v>
      </c>
      <c r="H1025">
        <v>1</v>
      </c>
      <c r="I1025" t="s">
        <v>979</v>
      </c>
      <c r="J1025" t="s">
        <v>3</v>
      </c>
      <c r="K1025" t="s">
        <v>980</v>
      </c>
      <c r="L1025">
        <v>1369</v>
      </c>
      <c r="N1025">
        <v>1013</v>
      </c>
      <c r="O1025" t="s">
        <v>623</v>
      </c>
      <c r="P1025" t="s">
        <v>623</v>
      </c>
      <c r="Q1025">
        <v>1</v>
      </c>
      <c r="X1025">
        <v>0.48</v>
      </c>
      <c r="Y1025">
        <v>0</v>
      </c>
      <c r="Z1025">
        <v>0</v>
      </c>
      <c r="AA1025">
        <v>0</v>
      </c>
      <c r="AB1025">
        <v>9.6199999999999992</v>
      </c>
      <c r="AC1025">
        <v>0</v>
      </c>
      <c r="AD1025">
        <v>1</v>
      </c>
      <c r="AE1025">
        <v>1</v>
      </c>
      <c r="AF1025" t="s">
        <v>75</v>
      </c>
      <c r="AG1025">
        <v>0.92159999999999997</v>
      </c>
      <c r="AH1025">
        <v>2</v>
      </c>
      <c r="AI1025">
        <v>76149448</v>
      </c>
      <c r="AJ1025">
        <v>1007</v>
      </c>
      <c r="AK1025">
        <v>0</v>
      </c>
      <c r="AL1025">
        <v>0</v>
      </c>
      <c r="AM1025">
        <v>0</v>
      </c>
      <c r="AN1025">
        <v>0</v>
      </c>
      <c r="AO1025">
        <v>0</v>
      </c>
      <c r="AP1025">
        <v>0</v>
      </c>
      <c r="AQ1025">
        <v>0</v>
      </c>
      <c r="AR1025">
        <v>0</v>
      </c>
    </row>
    <row r="1026" spans="1:44" x14ac:dyDescent="0.2">
      <c r="A1026">
        <f>ROW(Source!A378)</f>
        <v>378</v>
      </c>
      <c r="B1026">
        <v>76149457</v>
      </c>
      <c r="C1026">
        <v>76149447</v>
      </c>
      <c r="D1026">
        <v>121548</v>
      </c>
      <c r="E1026">
        <v>1</v>
      </c>
      <c r="F1026">
        <v>1</v>
      </c>
      <c r="G1026">
        <v>1</v>
      </c>
      <c r="H1026">
        <v>1</v>
      </c>
      <c r="I1026" t="s">
        <v>30</v>
      </c>
      <c r="J1026" t="s">
        <v>3</v>
      </c>
      <c r="K1026" t="s">
        <v>628</v>
      </c>
      <c r="L1026">
        <v>608254</v>
      </c>
      <c r="N1026">
        <v>1013</v>
      </c>
      <c r="O1026" t="s">
        <v>629</v>
      </c>
      <c r="P1026" t="s">
        <v>629</v>
      </c>
      <c r="Q1026">
        <v>1</v>
      </c>
      <c r="X1026">
        <v>0.24</v>
      </c>
      <c r="Y1026">
        <v>0</v>
      </c>
      <c r="Z1026">
        <v>0</v>
      </c>
      <c r="AA1026">
        <v>0</v>
      </c>
      <c r="AB1026">
        <v>0</v>
      </c>
      <c r="AC1026">
        <v>0</v>
      </c>
      <c r="AD1026">
        <v>1</v>
      </c>
      <c r="AE1026">
        <v>2</v>
      </c>
      <c r="AF1026" t="s">
        <v>75</v>
      </c>
      <c r="AG1026">
        <v>0.46079999999999999</v>
      </c>
      <c r="AH1026">
        <v>2</v>
      </c>
      <c r="AI1026">
        <v>76149449</v>
      </c>
      <c r="AJ1026">
        <v>1008</v>
      </c>
      <c r="AK1026">
        <v>0</v>
      </c>
      <c r="AL1026">
        <v>0</v>
      </c>
      <c r="AM1026">
        <v>0</v>
      </c>
      <c r="AN1026">
        <v>0</v>
      </c>
      <c r="AO1026">
        <v>0</v>
      </c>
      <c r="AP1026">
        <v>0</v>
      </c>
      <c r="AQ1026">
        <v>0</v>
      </c>
      <c r="AR1026">
        <v>0</v>
      </c>
    </row>
    <row r="1027" spans="1:44" x14ac:dyDescent="0.2">
      <c r="A1027">
        <f>ROW(Source!A378)</f>
        <v>378</v>
      </c>
      <c r="B1027">
        <v>76149458</v>
      </c>
      <c r="C1027">
        <v>76149447</v>
      </c>
      <c r="D1027">
        <v>48975197</v>
      </c>
      <c r="E1027">
        <v>1</v>
      </c>
      <c r="F1027">
        <v>1</v>
      </c>
      <c r="G1027">
        <v>1</v>
      </c>
      <c r="H1027">
        <v>2</v>
      </c>
      <c r="I1027" t="s">
        <v>987</v>
      </c>
      <c r="J1027" t="s">
        <v>988</v>
      </c>
      <c r="K1027" t="s">
        <v>989</v>
      </c>
      <c r="L1027">
        <v>1368</v>
      </c>
      <c r="N1027">
        <v>1011</v>
      </c>
      <c r="O1027" t="s">
        <v>633</v>
      </c>
      <c r="P1027" t="s">
        <v>633</v>
      </c>
      <c r="Q1027">
        <v>1</v>
      </c>
      <c r="X1027">
        <v>0.24</v>
      </c>
      <c r="Y1027">
        <v>0</v>
      </c>
      <c r="Z1027">
        <v>4.01</v>
      </c>
      <c r="AA1027">
        <v>0</v>
      </c>
      <c r="AB1027">
        <v>0</v>
      </c>
      <c r="AC1027">
        <v>0</v>
      </c>
      <c r="AD1027">
        <v>1</v>
      </c>
      <c r="AE1027">
        <v>0</v>
      </c>
      <c r="AF1027" t="s">
        <v>75</v>
      </c>
      <c r="AG1027">
        <v>0.46079999999999999</v>
      </c>
      <c r="AH1027">
        <v>2</v>
      </c>
      <c r="AI1027">
        <v>76149450</v>
      </c>
      <c r="AJ1027">
        <v>1009</v>
      </c>
      <c r="AK1027">
        <v>0</v>
      </c>
      <c r="AL1027">
        <v>0</v>
      </c>
      <c r="AM1027">
        <v>0</v>
      </c>
      <c r="AN1027">
        <v>0</v>
      </c>
      <c r="AO1027">
        <v>0</v>
      </c>
      <c r="AP1027">
        <v>0</v>
      </c>
      <c r="AQ1027">
        <v>0</v>
      </c>
      <c r="AR1027">
        <v>0</v>
      </c>
    </row>
    <row r="1028" spans="1:44" x14ac:dyDescent="0.2">
      <c r="A1028">
        <f>ROW(Source!A378)</f>
        <v>378</v>
      </c>
      <c r="B1028">
        <v>76149459</v>
      </c>
      <c r="C1028">
        <v>76149447</v>
      </c>
      <c r="D1028">
        <v>48976209</v>
      </c>
      <c r="E1028">
        <v>1</v>
      </c>
      <c r="F1028">
        <v>1</v>
      </c>
      <c r="G1028">
        <v>1</v>
      </c>
      <c r="H1028">
        <v>2</v>
      </c>
      <c r="I1028" t="s">
        <v>990</v>
      </c>
      <c r="J1028" t="s">
        <v>991</v>
      </c>
      <c r="K1028" t="s">
        <v>992</v>
      </c>
      <c r="L1028">
        <v>1368</v>
      </c>
      <c r="N1028">
        <v>1011</v>
      </c>
      <c r="O1028" t="s">
        <v>633</v>
      </c>
      <c r="P1028" t="s">
        <v>633</v>
      </c>
      <c r="Q1028">
        <v>1</v>
      </c>
      <c r="X1028">
        <v>0.05</v>
      </c>
      <c r="Y1028">
        <v>0</v>
      </c>
      <c r="Z1028">
        <v>3.5</v>
      </c>
      <c r="AA1028">
        <v>0</v>
      </c>
      <c r="AB1028">
        <v>0</v>
      </c>
      <c r="AC1028">
        <v>0</v>
      </c>
      <c r="AD1028">
        <v>1</v>
      </c>
      <c r="AE1028">
        <v>0</v>
      </c>
      <c r="AF1028" t="s">
        <v>75</v>
      </c>
      <c r="AG1028">
        <v>9.6000000000000002E-2</v>
      </c>
      <c r="AH1028">
        <v>2</v>
      </c>
      <c r="AI1028">
        <v>76149451</v>
      </c>
      <c r="AJ1028">
        <v>1010</v>
      </c>
      <c r="AK1028">
        <v>0</v>
      </c>
      <c r="AL1028">
        <v>0</v>
      </c>
      <c r="AM1028">
        <v>0</v>
      </c>
      <c r="AN1028">
        <v>0</v>
      </c>
      <c r="AO1028">
        <v>0</v>
      </c>
      <c r="AP1028">
        <v>0</v>
      </c>
      <c r="AQ1028">
        <v>0</v>
      </c>
      <c r="AR1028">
        <v>0</v>
      </c>
    </row>
    <row r="1029" spans="1:44" x14ac:dyDescent="0.2">
      <c r="A1029">
        <f>ROW(Source!A378)</f>
        <v>378</v>
      </c>
      <c r="B1029">
        <v>76149460</v>
      </c>
      <c r="C1029">
        <v>76149447</v>
      </c>
      <c r="D1029">
        <v>48976285</v>
      </c>
      <c r="E1029">
        <v>1</v>
      </c>
      <c r="F1029">
        <v>1</v>
      </c>
      <c r="G1029">
        <v>1</v>
      </c>
      <c r="H1029">
        <v>2</v>
      </c>
      <c r="I1029" t="s">
        <v>993</v>
      </c>
      <c r="J1029" t="s">
        <v>994</v>
      </c>
      <c r="K1029" t="s">
        <v>995</v>
      </c>
      <c r="L1029">
        <v>1368</v>
      </c>
      <c r="N1029">
        <v>1011</v>
      </c>
      <c r="O1029" t="s">
        <v>633</v>
      </c>
      <c r="P1029" t="s">
        <v>633</v>
      </c>
      <c r="Q1029">
        <v>1</v>
      </c>
      <c r="X1029">
        <v>0.24</v>
      </c>
      <c r="Y1029">
        <v>0</v>
      </c>
      <c r="Z1029">
        <v>54.76</v>
      </c>
      <c r="AA1029">
        <v>11.6</v>
      </c>
      <c r="AB1029">
        <v>0</v>
      </c>
      <c r="AC1029">
        <v>0</v>
      </c>
      <c r="AD1029">
        <v>1</v>
      </c>
      <c r="AE1029">
        <v>0</v>
      </c>
      <c r="AF1029" t="s">
        <v>75</v>
      </c>
      <c r="AG1029">
        <v>0.46079999999999999</v>
      </c>
      <c r="AH1029">
        <v>2</v>
      </c>
      <c r="AI1029">
        <v>76149452</v>
      </c>
      <c r="AJ1029">
        <v>1011</v>
      </c>
      <c r="AK1029">
        <v>0</v>
      </c>
      <c r="AL1029">
        <v>0</v>
      </c>
      <c r="AM1029">
        <v>0</v>
      </c>
      <c r="AN1029">
        <v>0</v>
      </c>
      <c r="AO1029">
        <v>0</v>
      </c>
      <c r="AP1029">
        <v>0</v>
      </c>
      <c r="AQ1029">
        <v>0</v>
      </c>
      <c r="AR1029">
        <v>0</v>
      </c>
    </row>
    <row r="1030" spans="1:44" x14ac:dyDescent="0.2">
      <c r="A1030">
        <f>ROW(Source!A378)</f>
        <v>378</v>
      </c>
      <c r="B1030">
        <v>76149461</v>
      </c>
      <c r="C1030">
        <v>76149447</v>
      </c>
      <c r="D1030">
        <v>48903623</v>
      </c>
      <c r="E1030">
        <v>1</v>
      </c>
      <c r="F1030">
        <v>1</v>
      </c>
      <c r="G1030">
        <v>1</v>
      </c>
      <c r="H1030">
        <v>3</v>
      </c>
      <c r="I1030" t="s">
        <v>996</v>
      </c>
      <c r="J1030" t="s">
        <v>997</v>
      </c>
      <c r="K1030" t="s">
        <v>998</v>
      </c>
      <c r="L1030">
        <v>1301</v>
      </c>
      <c r="N1030">
        <v>1003</v>
      </c>
      <c r="O1030" t="s">
        <v>57</v>
      </c>
      <c r="P1030" t="s">
        <v>57</v>
      </c>
      <c r="Q1030">
        <v>1</v>
      </c>
      <c r="X1030">
        <v>0.6</v>
      </c>
      <c r="Y1030">
        <v>58.2</v>
      </c>
      <c r="Z1030">
        <v>0</v>
      </c>
      <c r="AA1030">
        <v>0</v>
      </c>
      <c r="AB1030">
        <v>0</v>
      </c>
      <c r="AC1030">
        <v>0</v>
      </c>
      <c r="AD1030">
        <v>1</v>
      </c>
      <c r="AE1030">
        <v>0</v>
      </c>
      <c r="AF1030" t="s">
        <v>3</v>
      </c>
      <c r="AG1030">
        <v>0.6</v>
      </c>
      <c r="AH1030">
        <v>2</v>
      </c>
      <c r="AI1030">
        <v>76149453</v>
      </c>
      <c r="AJ1030">
        <v>1012</v>
      </c>
      <c r="AK1030">
        <v>0</v>
      </c>
      <c r="AL1030">
        <v>0</v>
      </c>
      <c r="AM1030">
        <v>0</v>
      </c>
      <c r="AN1030">
        <v>0</v>
      </c>
      <c r="AO1030">
        <v>0</v>
      </c>
      <c r="AP1030">
        <v>0</v>
      </c>
      <c r="AQ1030">
        <v>0</v>
      </c>
      <c r="AR1030">
        <v>0</v>
      </c>
    </row>
    <row r="1031" spans="1:44" x14ac:dyDescent="0.2">
      <c r="A1031">
        <f>ROW(Source!A378)</f>
        <v>378</v>
      </c>
      <c r="B1031">
        <v>76149462</v>
      </c>
      <c r="C1031">
        <v>76149447</v>
      </c>
      <c r="D1031">
        <v>48900495</v>
      </c>
      <c r="E1031">
        <v>1</v>
      </c>
      <c r="F1031">
        <v>1</v>
      </c>
      <c r="G1031">
        <v>1</v>
      </c>
      <c r="H1031">
        <v>3</v>
      </c>
      <c r="I1031" t="s">
        <v>711</v>
      </c>
      <c r="J1031" t="s">
        <v>712</v>
      </c>
      <c r="K1031" t="s">
        <v>713</v>
      </c>
      <c r="L1031">
        <v>1346</v>
      </c>
      <c r="N1031">
        <v>1009</v>
      </c>
      <c r="O1031" t="s">
        <v>414</v>
      </c>
      <c r="P1031" t="s">
        <v>414</v>
      </c>
      <c r="Q1031">
        <v>1</v>
      </c>
      <c r="X1031">
        <v>2.3E-2</v>
      </c>
      <c r="Y1031">
        <v>6.09</v>
      </c>
      <c r="Z1031">
        <v>0</v>
      </c>
      <c r="AA1031">
        <v>0</v>
      </c>
      <c r="AB1031">
        <v>0</v>
      </c>
      <c r="AC1031">
        <v>0</v>
      </c>
      <c r="AD1031">
        <v>1</v>
      </c>
      <c r="AE1031">
        <v>0</v>
      </c>
      <c r="AF1031" t="s">
        <v>3</v>
      </c>
      <c r="AG1031">
        <v>2.3E-2</v>
      </c>
      <c r="AH1031">
        <v>2</v>
      </c>
      <c r="AI1031">
        <v>76149454</v>
      </c>
      <c r="AJ1031">
        <v>1013</v>
      </c>
      <c r="AK1031">
        <v>0</v>
      </c>
      <c r="AL1031">
        <v>0</v>
      </c>
      <c r="AM1031">
        <v>0</v>
      </c>
      <c r="AN1031">
        <v>0</v>
      </c>
      <c r="AO1031">
        <v>0</v>
      </c>
      <c r="AP1031">
        <v>0</v>
      </c>
      <c r="AQ1031">
        <v>0</v>
      </c>
      <c r="AR1031">
        <v>0</v>
      </c>
    </row>
    <row r="1032" spans="1:44" x14ac:dyDescent="0.2">
      <c r="A1032">
        <f>ROW(Source!A378)</f>
        <v>378</v>
      </c>
      <c r="B1032">
        <v>76149463</v>
      </c>
      <c r="C1032">
        <v>76149447</v>
      </c>
      <c r="D1032">
        <v>48915550</v>
      </c>
      <c r="E1032">
        <v>1</v>
      </c>
      <c r="F1032">
        <v>1</v>
      </c>
      <c r="G1032">
        <v>1</v>
      </c>
      <c r="H1032">
        <v>3</v>
      </c>
      <c r="I1032" t="s">
        <v>999</v>
      </c>
      <c r="J1032" t="s">
        <v>1000</v>
      </c>
      <c r="K1032" t="s">
        <v>1001</v>
      </c>
      <c r="L1032">
        <v>1346</v>
      </c>
      <c r="N1032">
        <v>1009</v>
      </c>
      <c r="O1032" t="s">
        <v>414</v>
      </c>
      <c r="P1032" t="s">
        <v>414</v>
      </c>
      <c r="Q1032">
        <v>1</v>
      </c>
      <c r="X1032">
        <v>0.02</v>
      </c>
      <c r="Y1032">
        <v>40.33</v>
      </c>
      <c r="Z1032">
        <v>0</v>
      </c>
      <c r="AA1032">
        <v>0</v>
      </c>
      <c r="AB1032">
        <v>0</v>
      </c>
      <c r="AC1032">
        <v>0</v>
      </c>
      <c r="AD1032">
        <v>1</v>
      </c>
      <c r="AE1032">
        <v>0</v>
      </c>
      <c r="AF1032" t="s">
        <v>3</v>
      </c>
      <c r="AG1032">
        <v>0.02</v>
      </c>
      <c r="AH1032">
        <v>2</v>
      </c>
      <c r="AI1032">
        <v>76149455</v>
      </c>
      <c r="AJ1032">
        <v>1014</v>
      </c>
      <c r="AK1032">
        <v>0</v>
      </c>
      <c r="AL1032">
        <v>0</v>
      </c>
      <c r="AM1032">
        <v>0</v>
      </c>
      <c r="AN1032">
        <v>0</v>
      </c>
      <c r="AO1032">
        <v>0</v>
      </c>
      <c r="AP1032">
        <v>0</v>
      </c>
      <c r="AQ1032">
        <v>0</v>
      </c>
      <c r="AR1032">
        <v>0</v>
      </c>
    </row>
    <row r="1033" spans="1:44" x14ac:dyDescent="0.2">
      <c r="A1033">
        <f>ROW(Source!A379)</f>
        <v>379</v>
      </c>
      <c r="B1033">
        <v>76149456</v>
      </c>
      <c r="C1033">
        <v>76149447</v>
      </c>
      <c r="D1033">
        <v>42096898</v>
      </c>
      <c r="E1033">
        <v>1</v>
      </c>
      <c r="F1033">
        <v>1</v>
      </c>
      <c r="G1033">
        <v>1</v>
      </c>
      <c r="H1033">
        <v>1</v>
      </c>
      <c r="I1033" t="s">
        <v>979</v>
      </c>
      <c r="J1033" t="s">
        <v>3</v>
      </c>
      <c r="K1033" t="s">
        <v>980</v>
      </c>
      <c r="L1033">
        <v>1369</v>
      </c>
      <c r="N1033">
        <v>1013</v>
      </c>
      <c r="O1033" t="s">
        <v>623</v>
      </c>
      <c r="P1033" t="s">
        <v>623</v>
      </c>
      <c r="Q1033">
        <v>1</v>
      </c>
      <c r="X1033">
        <v>0.48</v>
      </c>
      <c r="Y1033">
        <v>0</v>
      </c>
      <c r="Z1033">
        <v>0</v>
      </c>
      <c r="AA1033">
        <v>0</v>
      </c>
      <c r="AB1033">
        <v>9.6199999999999992</v>
      </c>
      <c r="AC1033">
        <v>0</v>
      </c>
      <c r="AD1033">
        <v>1</v>
      </c>
      <c r="AE1033">
        <v>1</v>
      </c>
      <c r="AF1033" t="s">
        <v>75</v>
      </c>
      <c r="AG1033">
        <v>0.92159999999999997</v>
      </c>
      <c r="AH1033">
        <v>2</v>
      </c>
      <c r="AI1033">
        <v>76149448</v>
      </c>
      <c r="AJ1033">
        <v>1015</v>
      </c>
      <c r="AK1033">
        <v>0</v>
      </c>
      <c r="AL1033">
        <v>0</v>
      </c>
      <c r="AM1033">
        <v>0</v>
      </c>
      <c r="AN1033">
        <v>0</v>
      </c>
      <c r="AO1033">
        <v>0</v>
      </c>
      <c r="AP1033">
        <v>0</v>
      </c>
      <c r="AQ1033">
        <v>0</v>
      </c>
      <c r="AR1033">
        <v>0</v>
      </c>
    </row>
    <row r="1034" spans="1:44" x14ac:dyDescent="0.2">
      <c r="A1034">
        <f>ROW(Source!A379)</f>
        <v>379</v>
      </c>
      <c r="B1034">
        <v>76149457</v>
      </c>
      <c r="C1034">
        <v>76149447</v>
      </c>
      <c r="D1034">
        <v>121548</v>
      </c>
      <c r="E1034">
        <v>1</v>
      </c>
      <c r="F1034">
        <v>1</v>
      </c>
      <c r="G1034">
        <v>1</v>
      </c>
      <c r="H1034">
        <v>1</v>
      </c>
      <c r="I1034" t="s">
        <v>30</v>
      </c>
      <c r="J1034" t="s">
        <v>3</v>
      </c>
      <c r="K1034" t="s">
        <v>628</v>
      </c>
      <c r="L1034">
        <v>608254</v>
      </c>
      <c r="N1034">
        <v>1013</v>
      </c>
      <c r="O1034" t="s">
        <v>629</v>
      </c>
      <c r="P1034" t="s">
        <v>629</v>
      </c>
      <c r="Q1034">
        <v>1</v>
      </c>
      <c r="X1034">
        <v>0.24</v>
      </c>
      <c r="Y1034">
        <v>0</v>
      </c>
      <c r="Z1034">
        <v>0</v>
      </c>
      <c r="AA1034">
        <v>0</v>
      </c>
      <c r="AB1034">
        <v>0</v>
      </c>
      <c r="AC1034">
        <v>0</v>
      </c>
      <c r="AD1034">
        <v>1</v>
      </c>
      <c r="AE1034">
        <v>2</v>
      </c>
      <c r="AF1034" t="s">
        <v>75</v>
      </c>
      <c r="AG1034">
        <v>0.46079999999999999</v>
      </c>
      <c r="AH1034">
        <v>2</v>
      </c>
      <c r="AI1034">
        <v>76149449</v>
      </c>
      <c r="AJ1034">
        <v>1016</v>
      </c>
      <c r="AK1034">
        <v>0</v>
      </c>
      <c r="AL1034">
        <v>0</v>
      </c>
      <c r="AM1034">
        <v>0</v>
      </c>
      <c r="AN1034">
        <v>0</v>
      </c>
      <c r="AO1034">
        <v>0</v>
      </c>
      <c r="AP1034">
        <v>0</v>
      </c>
      <c r="AQ1034">
        <v>0</v>
      </c>
      <c r="AR1034">
        <v>0</v>
      </c>
    </row>
    <row r="1035" spans="1:44" x14ac:dyDescent="0.2">
      <c r="A1035">
        <f>ROW(Source!A379)</f>
        <v>379</v>
      </c>
      <c r="B1035">
        <v>76149458</v>
      </c>
      <c r="C1035">
        <v>76149447</v>
      </c>
      <c r="D1035">
        <v>48975197</v>
      </c>
      <c r="E1035">
        <v>1</v>
      </c>
      <c r="F1035">
        <v>1</v>
      </c>
      <c r="G1035">
        <v>1</v>
      </c>
      <c r="H1035">
        <v>2</v>
      </c>
      <c r="I1035" t="s">
        <v>987</v>
      </c>
      <c r="J1035" t="s">
        <v>988</v>
      </c>
      <c r="K1035" t="s">
        <v>989</v>
      </c>
      <c r="L1035">
        <v>1368</v>
      </c>
      <c r="N1035">
        <v>1011</v>
      </c>
      <c r="O1035" t="s">
        <v>633</v>
      </c>
      <c r="P1035" t="s">
        <v>633</v>
      </c>
      <c r="Q1035">
        <v>1</v>
      </c>
      <c r="X1035">
        <v>0.24</v>
      </c>
      <c r="Y1035">
        <v>0</v>
      </c>
      <c r="Z1035">
        <v>4.01</v>
      </c>
      <c r="AA1035">
        <v>0</v>
      </c>
      <c r="AB1035">
        <v>0</v>
      </c>
      <c r="AC1035">
        <v>0</v>
      </c>
      <c r="AD1035">
        <v>1</v>
      </c>
      <c r="AE1035">
        <v>0</v>
      </c>
      <c r="AF1035" t="s">
        <v>75</v>
      </c>
      <c r="AG1035">
        <v>0.46079999999999999</v>
      </c>
      <c r="AH1035">
        <v>2</v>
      </c>
      <c r="AI1035">
        <v>76149450</v>
      </c>
      <c r="AJ1035">
        <v>1017</v>
      </c>
      <c r="AK1035">
        <v>0</v>
      </c>
      <c r="AL1035">
        <v>0</v>
      </c>
      <c r="AM1035">
        <v>0</v>
      </c>
      <c r="AN1035">
        <v>0</v>
      </c>
      <c r="AO1035">
        <v>0</v>
      </c>
      <c r="AP1035">
        <v>0</v>
      </c>
      <c r="AQ1035">
        <v>0</v>
      </c>
      <c r="AR1035">
        <v>0</v>
      </c>
    </row>
    <row r="1036" spans="1:44" x14ac:dyDescent="0.2">
      <c r="A1036">
        <f>ROW(Source!A379)</f>
        <v>379</v>
      </c>
      <c r="B1036">
        <v>76149459</v>
      </c>
      <c r="C1036">
        <v>76149447</v>
      </c>
      <c r="D1036">
        <v>48976209</v>
      </c>
      <c r="E1036">
        <v>1</v>
      </c>
      <c r="F1036">
        <v>1</v>
      </c>
      <c r="G1036">
        <v>1</v>
      </c>
      <c r="H1036">
        <v>2</v>
      </c>
      <c r="I1036" t="s">
        <v>990</v>
      </c>
      <c r="J1036" t="s">
        <v>991</v>
      </c>
      <c r="K1036" t="s">
        <v>992</v>
      </c>
      <c r="L1036">
        <v>1368</v>
      </c>
      <c r="N1036">
        <v>1011</v>
      </c>
      <c r="O1036" t="s">
        <v>633</v>
      </c>
      <c r="P1036" t="s">
        <v>633</v>
      </c>
      <c r="Q1036">
        <v>1</v>
      </c>
      <c r="X1036">
        <v>0.05</v>
      </c>
      <c r="Y1036">
        <v>0</v>
      </c>
      <c r="Z1036">
        <v>3.5</v>
      </c>
      <c r="AA1036">
        <v>0</v>
      </c>
      <c r="AB1036">
        <v>0</v>
      </c>
      <c r="AC1036">
        <v>0</v>
      </c>
      <c r="AD1036">
        <v>1</v>
      </c>
      <c r="AE1036">
        <v>0</v>
      </c>
      <c r="AF1036" t="s">
        <v>75</v>
      </c>
      <c r="AG1036">
        <v>9.6000000000000002E-2</v>
      </c>
      <c r="AH1036">
        <v>2</v>
      </c>
      <c r="AI1036">
        <v>76149451</v>
      </c>
      <c r="AJ1036">
        <v>1018</v>
      </c>
      <c r="AK1036">
        <v>0</v>
      </c>
      <c r="AL1036">
        <v>0</v>
      </c>
      <c r="AM1036">
        <v>0</v>
      </c>
      <c r="AN1036">
        <v>0</v>
      </c>
      <c r="AO1036">
        <v>0</v>
      </c>
      <c r="AP1036">
        <v>0</v>
      </c>
      <c r="AQ1036">
        <v>0</v>
      </c>
      <c r="AR1036">
        <v>0</v>
      </c>
    </row>
    <row r="1037" spans="1:44" x14ac:dyDescent="0.2">
      <c r="A1037">
        <f>ROW(Source!A379)</f>
        <v>379</v>
      </c>
      <c r="B1037">
        <v>76149460</v>
      </c>
      <c r="C1037">
        <v>76149447</v>
      </c>
      <c r="D1037">
        <v>48976285</v>
      </c>
      <c r="E1037">
        <v>1</v>
      </c>
      <c r="F1037">
        <v>1</v>
      </c>
      <c r="G1037">
        <v>1</v>
      </c>
      <c r="H1037">
        <v>2</v>
      </c>
      <c r="I1037" t="s">
        <v>993</v>
      </c>
      <c r="J1037" t="s">
        <v>994</v>
      </c>
      <c r="K1037" t="s">
        <v>995</v>
      </c>
      <c r="L1037">
        <v>1368</v>
      </c>
      <c r="N1037">
        <v>1011</v>
      </c>
      <c r="O1037" t="s">
        <v>633</v>
      </c>
      <c r="P1037" t="s">
        <v>633</v>
      </c>
      <c r="Q1037">
        <v>1</v>
      </c>
      <c r="X1037">
        <v>0.24</v>
      </c>
      <c r="Y1037">
        <v>0</v>
      </c>
      <c r="Z1037">
        <v>54.76</v>
      </c>
      <c r="AA1037">
        <v>11.6</v>
      </c>
      <c r="AB1037">
        <v>0</v>
      </c>
      <c r="AC1037">
        <v>0</v>
      </c>
      <c r="AD1037">
        <v>1</v>
      </c>
      <c r="AE1037">
        <v>0</v>
      </c>
      <c r="AF1037" t="s">
        <v>75</v>
      </c>
      <c r="AG1037">
        <v>0.46079999999999999</v>
      </c>
      <c r="AH1037">
        <v>2</v>
      </c>
      <c r="AI1037">
        <v>76149452</v>
      </c>
      <c r="AJ1037">
        <v>1019</v>
      </c>
      <c r="AK1037">
        <v>0</v>
      </c>
      <c r="AL1037">
        <v>0</v>
      </c>
      <c r="AM1037">
        <v>0</v>
      </c>
      <c r="AN1037">
        <v>0</v>
      </c>
      <c r="AO1037">
        <v>0</v>
      </c>
      <c r="AP1037">
        <v>0</v>
      </c>
      <c r="AQ1037">
        <v>0</v>
      </c>
      <c r="AR1037">
        <v>0</v>
      </c>
    </row>
    <row r="1038" spans="1:44" x14ac:dyDescent="0.2">
      <c r="A1038">
        <f>ROW(Source!A379)</f>
        <v>379</v>
      </c>
      <c r="B1038">
        <v>76149461</v>
      </c>
      <c r="C1038">
        <v>76149447</v>
      </c>
      <c r="D1038">
        <v>48903623</v>
      </c>
      <c r="E1038">
        <v>1</v>
      </c>
      <c r="F1038">
        <v>1</v>
      </c>
      <c r="G1038">
        <v>1</v>
      </c>
      <c r="H1038">
        <v>3</v>
      </c>
      <c r="I1038" t="s">
        <v>996</v>
      </c>
      <c r="J1038" t="s">
        <v>997</v>
      </c>
      <c r="K1038" t="s">
        <v>998</v>
      </c>
      <c r="L1038">
        <v>1301</v>
      </c>
      <c r="N1038">
        <v>1003</v>
      </c>
      <c r="O1038" t="s">
        <v>57</v>
      </c>
      <c r="P1038" t="s">
        <v>57</v>
      </c>
      <c r="Q1038">
        <v>1</v>
      </c>
      <c r="X1038">
        <v>0.6</v>
      </c>
      <c r="Y1038">
        <v>58.2</v>
      </c>
      <c r="Z1038">
        <v>0</v>
      </c>
      <c r="AA1038">
        <v>0</v>
      </c>
      <c r="AB1038">
        <v>0</v>
      </c>
      <c r="AC1038">
        <v>0</v>
      </c>
      <c r="AD1038">
        <v>1</v>
      </c>
      <c r="AE1038">
        <v>0</v>
      </c>
      <c r="AF1038" t="s">
        <v>3</v>
      </c>
      <c r="AG1038">
        <v>0.6</v>
      </c>
      <c r="AH1038">
        <v>2</v>
      </c>
      <c r="AI1038">
        <v>76149453</v>
      </c>
      <c r="AJ1038">
        <v>1020</v>
      </c>
      <c r="AK1038">
        <v>0</v>
      </c>
      <c r="AL1038">
        <v>0</v>
      </c>
      <c r="AM1038">
        <v>0</v>
      </c>
      <c r="AN1038">
        <v>0</v>
      </c>
      <c r="AO1038">
        <v>0</v>
      </c>
      <c r="AP1038">
        <v>0</v>
      </c>
      <c r="AQ1038">
        <v>0</v>
      </c>
      <c r="AR1038">
        <v>0</v>
      </c>
    </row>
    <row r="1039" spans="1:44" x14ac:dyDescent="0.2">
      <c r="A1039">
        <f>ROW(Source!A379)</f>
        <v>379</v>
      </c>
      <c r="B1039">
        <v>76149462</v>
      </c>
      <c r="C1039">
        <v>76149447</v>
      </c>
      <c r="D1039">
        <v>48900495</v>
      </c>
      <c r="E1039">
        <v>1</v>
      </c>
      <c r="F1039">
        <v>1</v>
      </c>
      <c r="G1039">
        <v>1</v>
      </c>
      <c r="H1039">
        <v>3</v>
      </c>
      <c r="I1039" t="s">
        <v>711</v>
      </c>
      <c r="J1039" t="s">
        <v>712</v>
      </c>
      <c r="K1039" t="s">
        <v>713</v>
      </c>
      <c r="L1039">
        <v>1346</v>
      </c>
      <c r="N1039">
        <v>1009</v>
      </c>
      <c r="O1039" t="s">
        <v>414</v>
      </c>
      <c r="P1039" t="s">
        <v>414</v>
      </c>
      <c r="Q1039">
        <v>1</v>
      </c>
      <c r="X1039">
        <v>2.3E-2</v>
      </c>
      <c r="Y1039">
        <v>6.09</v>
      </c>
      <c r="Z1039">
        <v>0</v>
      </c>
      <c r="AA1039">
        <v>0</v>
      </c>
      <c r="AB1039">
        <v>0</v>
      </c>
      <c r="AC1039">
        <v>0</v>
      </c>
      <c r="AD1039">
        <v>1</v>
      </c>
      <c r="AE1039">
        <v>0</v>
      </c>
      <c r="AF1039" t="s">
        <v>3</v>
      </c>
      <c r="AG1039">
        <v>2.3E-2</v>
      </c>
      <c r="AH1039">
        <v>2</v>
      </c>
      <c r="AI1039">
        <v>76149454</v>
      </c>
      <c r="AJ1039">
        <v>1021</v>
      </c>
      <c r="AK1039">
        <v>0</v>
      </c>
      <c r="AL1039">
        <v>0</v>
      </c>
      <c r="AM1039">
        <v>0</v>
      </c>
      <c r="AN1039">
        <v>0</v>
      </c>
      <c r="AO1039">
        <v>0</v>
      </c>
      <c r="AP1039">
        <v>0</v>
      </c>
      <c r="AQ1039">
        <v>0</v>
      </c>
      <c r="AR1039">
        <v>0</v>
      </c>
    </row>
    <row r="1040" spans="1:44" x14ac:dyDescent="0.2">
      <c r="A1040">
        <f>ROW(Source!A379)</f>
        <v>379</v>
      </c>
      <c r="B1040">
        <v>76149463</v>
      </c>
      <c r="C1040">
        <v>76149447</v>
      </c>
      <c r="D1040">
        <v>48915550</v>
      </c>
      <c r="E1040">
        <v>1</v>
      </c>
      <c r="F1040">
        <v>1</v>
      </c>
      <c r="G1040">
        <v>1</v>
      </c>
      <c r="H1040">
        <v>3</v>
      </c>
      <c r="I1040" t="s">
        <v>999</v>
      </c>
      <c r="J1040" t="s">
        <v>1000</v>
      </c>
      <c r="K1040" t="s">
        <v>1001</v>
      </c>
      <c r="L1040">
        <v>1346</v>
      </c>
      <c r="N1040">
        <v>1009</v>
      </c>
      <c r="O1040" t="s">
        <v>414</v>
      </c>
      <c r="P1040" t="s">
        <v>414</v>
      </c>
      <c r="Q1040">
        <v>1</v>
      </c>
      <c r="X1040">
        <v>0.02</v>
      </c>
      <c r="Y1040">
        <v>40.33</v>
      </c>
      <c r="Z1040">
        <v>0</v>
      </c>
      <c r="AA1040">
        <v>0</v>
      </c>
      <c r="AB1040">
        <v>0</v>
      </c>
      <c r="AC1040">
        <v>0</v>
      </c>
      <c r="AD1040">
        <v>1</v>
      </c>
      <c r="AE1040">
        <v>0</v>
      </c>
      <c r="AF1040" t="s">
        <v>3</v>
      </c>
      <c r="AG1040">
        <v>0.02</v>
      </c>
      <c r="AH1040">
        <v>2</v>
      </c>
      <c r="AI1040">
        <v>76149455</v>
      </c>
      <c r="AJ1040">
        <v>1022</v>
      </c>
      <c r="AK1040">
        <v>0</v>
      </c>
      <c r="AL1040">
        <v>0</v>
      </c>
      <c r="AM1040">
        <v>0</v>
      </c>
      <c r="AN1040">
        <v>0</v>
      </c>
      <c r="AO1040">
        <v>0</v>
      </c>
      <c r="AP1040">
        <v>0</v>
      </c>
      <c r="AQ1040">
        <v>0</v>
      </c>
      <c r="AR1040">
        <v>0</v>
      </c>
    </row>
    <row r="1041" spans="1:44" x14ac:dyDescent="0.2">
      <c r="A1041">
        <f>ROW(Source!A380)</f>
        <v>380</v>
      </c>
      <c r="B1041">
        <v>76149473</v>
      </c>
      <c r="C1041">
        <v>76149464</v>
      </c>
      <c r="D1041">
        <v>42095955</v>
      </c>
      <c r="E1041">
        <v>1</v>
      </c>
      <c r="F1041">
        <v>1</v>
      </c>
      <c r="G1041">
        <v>1</v>
      </c>
      <c r="H1041">
        <v>1</v>
      </c>
      <c r="I1041" t="s">
        <v>784</v>
      </c>
      <c r="J1041" t="s">
        <v>3</v>
      </c>
      <c r="K1041" t="s">
        <v>785</v>
      </c>
      <c r="L1041">
        <v>1369</v>
      </c>
      <c r="N1041">
        <v>1013</v>
      </c>
      <c r="O1041" t="s">
        <v>623</v>
      </c>
      <c r="P1041" t="s">
        <v>623</v>
      </c>
      <c r="Q1041">
        <v>1</v>
      </c>
      <c r="X1041">
        <v>2.89</v>
      </c>
      <c r="Y1041">
        <v>0</v>
      </c>
      <c r="Z1041">
        <v>0</v>
      </c>
      <c r="AA1041">
        <v>0</v>
      </c>
      <c r="AB1041">
        <v>8.9700000000000006</v>
      </c>
      <c r="AC1041">
        <v>0</v>
      </c>
      <c r="AD1041">
        <v>1</v>
      </c>
      <c r="AE1041">
        <v>1</v>
      </c>
      <c r="AF1041" t="s">
        <v>75</v>
      </c>
      <c r="AG1041">
        <v>5.5488</v>
      </c>
      <c r="AH1041">
        <v>2</v>
      </c>
      <c r="AI1041">
        <v>76149465</v>
      </c>
      <c r="AJ1041">
        <v>1023</v>
      </c>
      <c r="AK1041">
        <v>0</v>
      </c>
      <c r="AL1041">
        <v>0</v>
      </c>
      <c r="AM1041">
        <v>0</v>
      </c>
      <c r="AN1041">
        <v>0</v>
      </c>
      <c r="AO1041">
        <v>0</v>
      </c>
      <c r="AP1041">
        <v>0</v>
      </c>
      <c r="AQ1041">
        <v>0</v>
      </c>
      <c r="AR1041">
        <v>0</v>
      </c>
    </row>
    <row r="1042" spans="1:44" x14ac:dyDescent="0.2">
      <c r="A1042">
        <f>ROW(Source!A380)</f>
        <v>380</v>
      </c>
      <c r="B1042">
        <v>76149474</v>
      </c>
      <c r="C1042">
        <v>76149464</v>
      </c>
      <c r="D1042">
        <v>48975514</v>
      </c>
      <c r="E1042">
        <v>1</v>
      </c>
      <c r="F1042">
        <v>1</v>
      </c>
      <c r="G1042">
        <v>1</v>
      </c>
      <c r="H1042">
        <v>2</v>
      </c>
      <c r="I1042" t="s">
        <v>786</v>
      </c>
      <c r="J1042" t="s">
        <v>787</v>
      </c>
      <c r="K1042" t="s">
        <v>788</v>
      </c>
      <c r="L1042">
        <v>1368</v>
      </c>
      <c r="N1042">
        <v>1011</v>
      </c>
      <c r="O1042" t="s">
        <v>633</v>
      </c>
      <c r="P1042" t="s">
        <v>633</v>
      </c>
      <c r="Q1042">
        <v>1</v>
      </c>
      <c r="X1042">
        <v>0.47</v>
      </c>
      <c r="Y1042">
        <v>0</v>
      </c>
      <c r="Z1042">
        <v>14</v>
      </c>
      <c r="AA1042">
        <v>0</v>
      </c>
      <c r="AB1042">
        <v>0</v>
      </c>
      <c r="AC1042">
        <v>0</v>
      </c>
      <c r="AD1042">
        <v>1</v>
      </c>
      <c r="AE1042">
        <v>0</v>
      </c>
      <c r="AF1042" t="s">
        <v>75</v>
      </c>
      <c r="AG1042">
        <v>0.90239999999999998</v>
      </c>
      <c r="AH1042">
        <v>2</v>
      </c>
      <c r="AI1042">
        <v>76149466</v>
      </c>
      <c r="AJ1042">
        <v>1024</v>
      </c>
      <c r="AK1042">
        <v>0</v>
      </c>
      <c r="AL1042">
        <v>0</v>
      </c>
      <c r="AM1042">
        <v>0</v>
      </c>
      <c r="AN1042">
        <v>0</v>
      </c>
      <c r="AO1042">
        <v>0</v>
      </c>
      <c r="AP1042">
        <v>0</v>
      </c>
      <c r="AQ1042">
        <v>0</v>
      </c>
      <c r="AR1042">
        <v>0</v>
      </c>
    </row>
    <row r="1043" spans="1:44" x14ac:dyDescent="0.2">
      <c r="A1043">
        <f>ROW(Source!A380)</f>
        <v>380</v>
      </c>
      <c r="B1043">
        <v>76149475</v>
      </c>
      <c r="C1043">
        <v>76149464</v>
      </c>
      <c r="D1043">
        <v>48975939</v>
      </c>
      <c r="E1043">
        <v>1</v>
      </c>
      <c r="F1043">
        <v>1</v>
      </c>
      <c r="G1043">
        <v>1</v>
      </c>
      <c r="H1043">
        <v>2</v>
      </c>
      <c r="I1043" t="s">
        <v>789</v>
      </c>
      <c r="J1043" t="s">
        <v>790</v>
      </c>
      <c r="K1043" t="s">
        <v>791</v>
      </c>
      <c r="L1043">
        <v>1368</v>
      </c>
      <c r="N1043">
        <v>1011</v>
      </c>
      <c r="O1043" t="s">
        <v>633</v>
      </c>
      <c r="P1043" t="s">
        <v>633</v>
      </c>
      <c r="Q1043">
        <v>1</v>
      </c>
      <c r="X1043">
        <v>1.1499999999999999</v>
      </c>
      <c r="Y1043">
        <v>0</v>
      </c>
      <c r="Z1043">
        <v>30</v>
      </c>
      <c r="AA1043">
        <v>0</v>
      </c>
      <c r="AB1043">
        <v>0</v>
      </c>
      <c r="AC1043">
        <v>0</v>
      </c>
      <c r="AD1043">
        <v>1</v>
      </c>
      <c r="AE1043">
        <v>0</v>
      </c>
      <c r="AF1043" t="s">
        <v>75</v>
      </c>
      <c r="AG1043">
        <v>2.2079999999999997</v>
      </c>
      <c r="AH1043">
        <v>2</v>
      </c>
      <c r="AI1043">
        <v>76149467</v>
      </c>
      <c r="AJ1043">
        <v>1025</v>
      </c>
      <c r="AK1043">
        <v>0</v>
      </c>
      <c r="AL1043">
        <v>0</v>
      </c>
      <c r="AM1043">
        <v>0</v>
      </c>
      <c r="AN1043">
        <v>0</v>
      </c>
      <c r="AO1043">
        <v>0</v>
      </c>
      <c r="AP1043">
        <v>0</v>
      </c>
      <c r="AQ1043">
        <v>0</v>
      </c>
      <c r="AR1043">
        <v>0</v>
      </c>
    </row>
    <row r="1044" spans="1:44" x14ac:dyDescent="0.2">
      <c r="A1044">
        <f>ROW(Source!A380)</f>
        <v>380</v>
      </c>
      <c r="B1044">
        <v>76149476</v>
      </c>
      <c r="C1044">
        <v>76149464</v>
      </c>
      <c r="D1044">
        <v>48977174</v>
      </c>
      <c r="E1044">
        <v>1</v>
      </c>
      <c r="F1044">
        <v>1</v>
      </c>
      <c r="G1044">
        <v>1</v>
      </c>
      <c r="H1044">
        <v>2</v>
      </c>
      <c r="I1044" t="s">
        <v>676</v>
      </c>
      <c r="J1044" t="s">
        <v>677</v>
      </c>
      <c r="K1044" t="s">
        <v>678</v>
      </c>
      <c r="L1044">
        <v>1368</v>
      </c>
      <c r="N1044">
        <v>1011</v>
      </c>
      <c r="O1044" t="s">
        <v>633</v>
      </c>
      <c r="P1044" t="s">
        <v>633</v>
      </c>
      <c r="Q1044">
        <v>1</v>
      </c>
      <c r="X1044">
        <v>0.04</v>
      </c>
      <c r="Y1044">
        <v>0</v>
      </c>
      <c r="Z1044">
        <v>87.17</v>
      </c>
      <c r="AA1044">
        <v>11.6</v>
      </c>
      <c r="AB1044">
        <v>0</v>
      </c>
      <c r="AC1044">
        <v>0</v>
      </c>
      <c r="AD1044">
        <v>1</v>
      </c>
      <c r="AE1044">
        <v>0</v>
      </c>
      <c r="AF1044" t="s">
        <v>75</v>
      </c>
      <c r="AG1044">
        <v>7.6800000000000007E-2</v>
      </c>
      <c r="AH1044">
        <v>2</v>
      </c>
      <c r="AI1044">
        <v>76149468</v>
      </c>
      <c r="AJ1044">
        <v>1026</v>
      </c>
      <c r="AK1044">
        <v>0</v>
      </c>
      <c r="AL1044">
        <v>0</v>
      </c>
      <c r="AM1044">
        <v>0</v>
      </c>
      <c r="AN1044">
        <v>0</v>
      </c>
      <c r="AO1044">
        <v>0</v>
      </c>
      <c r="AP1044">
        <v>0</v>
      </c>
      <c r="AQ1044">
        <v>0</v>
      </c>
      <c r="AR1044">
        <v>0</v>
      </c>
    </row>
    <row r="1045" spans="1:44" x14ac:dyDescent="0.2">
      <c r="A1045">
        <f>ROW(Source!A380)</f>
        <v>380</v>
      </c>
      <c r="B1045">
        <v>76149477</v>
      </c>
      <c r="C1045">
        <v>76149464</v>
      </c>
      <c r="D1045">
        <v>48901204</v>
      </c>
      <c r="E1045">
        <v>1</v>
      </c>
      <c r="F1045">
        <v>1</v>
      </c>
      <c r="G1045">
        <v>1</v>
      </c>
      <c r="H1045">
        <v>3</v>
      </c>
      <c r="I1045" t="s">
        <v>792</v>
      </c>
      <c r="J1045" t="s">
        <v>793</v>
      </c>
      <c r="K1045" t="s">
        <v>794</v>
      </c>
      <c r="L1045">
        <v>1348</v>
      </c>
      <c r="N1045">
        <v>1009</v>
      </c>
      <c r="O1045" t="s">
        <v>362</v>
      </c>
      <c r="P1045" t="s">
        <v>362</v>
      </c>
      <c r="Q1045">
        <v>1000</v>
      </c>
      <c r="X1045">
        <v>1.2E-2</v>
      </c>
      <c r="Y1045">
        <v>1383.1</v>
      </c>
      <c r="Z1045">
        <v>0</v>
      </c>
      <c r="AA1045">
        <v>0</v>
      </c>
      <c r="AB1045">
        <v>0</v>
      </c>
      <c r="AC1045">
        <v>0</v>
      </c>
      <c r="AD1045">
        <v>1</v>
      </c>
      <c r="AE1045">
        <v>0</v>
      </c>
      <c r="AF1045" t="s">
        <v>3</v>
      </c>
      <c r="AG1045">
        <v>1.2E-2</v>
      </c>
      <c r="AH1045">
        <v>2</v>
      </c>
      <c r="AI1045">
        <v>76149469</v>
      </c>
      <c r="AJ1045">
        <v>1027</v>
      </c>
      <c r="AK1045">
        <v>0</v>
      </c>
      <c r="AL1045">
        <v>0</v>
      </c>
      <c r="AM1045">
        <v>0</v>
      </c>
      <c r="AN1045">
        <v>0</v>
      </c>
      <c r="AO1045">
        <v>0</v>
      </c>
      <c r="AP1045">
        <v>0</v>
      </c>
      <c r="AQ1045">
        <v>0</v>
      </c>
      <c r="AR1045">
        <v>0</v>
      </c>
    </row>
    <row r="1046" spans="1:44" x14ac:dyDescent="0.2">
      <c r="A1046">
        <f>ROW(Source!A380)</f>
        <v>380</v>
      </c>
      <c r="B1046">
        <v>76149478</v>
      </c>
      <c r="C1046">
        <v>76149464</v>
      </c>
      <c r="D1046">
        <v>48900850</v>
      </c>
      <c r="E1046">
        <v>1</v>
      </c>
      <c r="F1046">
        <v>1</v>
      </c>
      <c r="G1046">
        <v>1</v>
      </c>
      <c r="H1046">
        <v>3</v>
      </c>
      <c r="I1046" t="s">
        <v>795</v>
      </c>
      <c r="J1046" t="s">
        <v>796</v>
      </c>
      <c r="K1046" t="s">
        <v>797</v>
      </c>
      <c r="L1046">
        <v>1348</v>
      </c>
      <c r="N1046">
        <v>1009</v>
      </c>
      <c r="O1046" t="s">
        <v>362</v>
      </c>
      <c r="P1046" t="s">
        <v>362</v>
      </c>
      <c r="Q1046">
        <v>1000</v>
      </c>
      <c r="X1046">
        <v>4.1999999999999997E-3</v>
      </c>
      <c r="Y1046">
        <v>30030</v>
      </c>
      <c r="Z1046">
        <v>0</v>
      </c>
      <c r="AA1046">
        <v>0</v>
      </c>
      <c r="AB1046">
        <v>0</v>
      </c>
      <c r="AC1046">
        <v>0</v>
      </c>
      <c r="AD1046">
        <v>1</v>
      </c>
      <c r="AE1046">
        <v>0</v>
      </c>
      <c r="AF1046" t="s">
        <v>3</v>
      </c>
      <c r="AG1046">
        <v>4.1999999999999997E-3</v>
      </c>
      <c r="AH1046">
        <v>2</v>
      </c>
      <c r="AI1046">
        <v>76149470</v>
      </c>
      <c r="AJ1046">
        <v>1028</v>
      </c>
      <c r="AK1046">
        <v>0</v>
      </c>
      <c r="AL1046">
        <v>0</v>
      </c>
      <c r="AM1046">
        <v>0</v>
      </c>
      <c r="AN1046">
        <v>0</v>
      </c>
      <c r="AO1046">
        <v>0</v>
      </c>
      <c r="AP1046">
        <v>0</v>
      </c>
      <c r="AQ1046">
        <v>0</v>
      </c>
      <c r="AR1046">
        <v>0</v>
      </c>
    </row>
    <row r="1047" spans="1:44" x14ac:dyDescent="0.2">
      <c r="A1047">
        <f>ROW(Source!A380)</f>
        <v>380</v>
      </c>
      <c r="B1047">
        <v>76149479</v>
      </c>
      <c r="C1047">
        <v>76149464</v>
      </c>
      <c r="D1047">
        <v>48905904</v>
      </c>
      <c r="E1047">
        <v>1</v>
      </c>
      <c r="F1047">
        <v>1</v>
      </c>
      <c r="G1047">
        <v>1</v>
      </c>
      <c r="H1047">
        <v>3</v>
      </c>
      <c r="I1047" t="s">
        <v>1005</v>
      </c>
      <c r="J1047" t="s">
        <v>1006</v>
      </c>
      <c r="K1047" t="s">
        <v>1007</v>
      </c>
      <c r="L1047">
        <v>1348</v>
      </c>
      <c r="N1047">
        <v>1009</v>
      </c>
      <c r="O1047" t="s">
        <v>362</v>
      </c>
      <c r="P1047" t="s">
        <v>362</v>
      </c>
      <c r="Q1047">
        <v>1000</v>
      </c>
      <c r="X1047">
        <v>0</v>
      </c>
      <c r="Y1047">
        <v>5989</v>
      </c>
      <c r="Z1047">
        <v>0</v>
      </c>
      <c r="AA1047">
        <v>0</v>
      </c>
      <c r="AB1047">
        <v>0</v>
      </c>
      <c r="AC1047">
        <v>1</v>
      </c>
      <c r="AD1047">
        <v>0</v>
      </c>
      <c r="AE1047">
        <v>0</v>
      </c>
      <c r="AF1047" t="s">
        <v>3</v>
      </c>
      <c r="AG1047">
        <v>0</v>
      </c>
      <c r="AH1047">
        <v>3</v>
      </c>
      <c r="AI1047">
        <v>-1</v>
      </c>
      <c r="AJ1047" t="s">
        <v>3</v>
      </c>
      <c r="AK1047">
        <v>0</v>
      </c>
      <c r="AL1047">
        <v>0</v>
      </c>
      <c r="AM1047">
        <v>0</v>
      </c>
      <c r="AN1047">
        <v>0</v>
      </c>
      <c r="AO1047">
        <v>0</v>
      </c>
      <c r="AP1047">
        <v>0</v>
      </c>
      <c r="AQ1047">
        <v>0</v>
      </c>
      <c r="AR1047">
        <v>0</v>
      </c>
    </row>
    <row r="1048" spans="1:44" x14ac:dyDescent="0.2">
      <c r="A1048">
        <f>ROW(Source!A380)</f>
        <v>380</v>
      </c>
      <c r="B1048">
        <v>76149480</v>
      </c>
      <c r="C1048">
        <v>76149464</v>
      </c>
      <c r="D1048">
        <v>48907032</v>
      </c>
      <c r="E1048">
        <v>1</v>
      </c>
      <c r="F1048">
        <v>1</v>
      </c>
      <c r="G1048">
        <v>1</v>
      </c>
      <c r="H1048">
        <v>3</v>
      </c>
      <c r="I1048" t="s">
        <v>798</v>
      </c>
      <c r="J1048" t="s">
        <v>799</v>
      </c>
      <c r="K1048" t="s">
        <v>800</v>
      </c>
      <c r="L1048">
        <v>1348</v>
      </c>
      <c r="N1048">
        <v>1009</v>
      </c>
      <c r="O1048" t="s">
        <v>362</v>
      </c>
      <c r="P1048" t="s">
        <v>362</v>
      </c>
      <c r="Q1048">
        <v>1000</v>
      </c>
      <c r="X1048">
        <v>5.9999999999999995E-4</v>
      </c>
      <c r="Y1048">
        <v>10315.01</v>
      </c>
      <c r="Z1048">
        <v>0</v>
      </c>
      <c r="AA1048">
        <v>0</v>
      </c>
      <c r="AB1048">
        <v>0</v>
      </c>
      <c r="AC1048">
        <v>0</v>
      </c>
      <c r="AD1048">
        <v>1</v>
      </c>
      <c r="AE1048">
        <v>0</v>
      </c>
      <c r="AF1048" t="s">
        <v>3</v>
      </c>
      <c r="AG1048">
        <v>5.9999999999999995E-4</v>
      </c>
      <c r="AH1048">
        <v>2</v>
      </c>
      <c r="AI1048">
        <v>76149471</v>
      </c>
      <c r="AJ1048">
        <v>1029</v>
      </c>
      <c r="AK1048">
        <v>0</v>
      </c>
      <c r="AL1048">
        <v>0</v>
      </c>
      <c r="AM1048">
        <v>0</v>
      </c>
      <c r="AN1048">
        <v>0</v>
      </c>
      <c r="AO1048">
        <v>0</v>
      </c>
      <c r="AP1048">
        <v>0</v>
      </c>
      <c r="AQ1048">
        <v>0</v>
      </c>
      <c r="AR1048">
        <v>0</v>
      </c>
    </row>
    <row r="1049" spans="1:44" x14ac:dyDescent="0.2">
      <c r="A1049">
        <f>ROW(Source!A380)</f>
        <v>380</v>
      </c>
      <c r="B1049">
        <v>76149481</v>
      </c>
      <c r="C1049">
        <v>76149464</v>
      </c>
      <c r="D1049">
        <v>48908514</v>
      </c>
      <c r="E1049">
        <v>1</v>
      </c>
      <c r="F1049">
        <v>1</v>
      </c>
      <c r="G1049">
        <v>1</v>
      </c>
      <c r="H1049">
        <v>3</v>
      </c>
      <c r="I1049" t="s">
        <v>801</v>
      </c>
      <c r="J1049" t="s">
        <v>802</v>
      </c>
      <c r="K1049" t="s">
        <v>803</v>
      </c>
      <c r="L1049">
        <v>1339</v>
      </c>
      <c r="N1049">
        <v>1007</v>
      </c>
      <c r="O1049" t="s">
        <v>643</v>
      </c>
      <c r="P1049" t="s">
        <v>643</v>
      </c>
      <c r="Q1049">
        <v>1</v>
      </c>
      <c r="X1049">
        <v>1.9000000000000001E-4</v>
      </c>
      <c r="Y1049">
        <v>1100</v>
      </c>
      <c r="Z1049">
        <v>0</v>
      </c>
      <c r="AA1049">
        <v>0</v>
      </c>
      <c r="AB1049">
        <v>0</v>
      </c>
      <c r="AC1049">
        <v>0</v>
      </c>
      <c r="AD1049">
        <v>1</v>
      </c>
      <c r="AE1049">
        <v>0</v>
      </c>
      <c r="AF1049" t="s">
        <v>3</v>
      </c>
      <c r="AG1049">
        <v>1.9000000000000001E-4</v>
      </c>
      <c r="AH1049">
        <v>2</v>
      </c>
      <c r="AI1049">
        <v>76149472</v>
      </c>
      <c r="AJ1049">
        <v>1030</v>
      </c>
      <c r="AK1049">
        <v>0</v>
      </c>
      <c r="AL1049">
        <v>0</v>
      </c>
      <c r="AM1049">
        <v>0</v>
      </c>
      <c r="AN1049">
        <v>0</v>
      </c>
      <c r="AO1049">
        <v>0</v>
      </c>
      <c r="AP1049">
        <v>0</v>
      </c>
      <c r="AQ1049">
        <v>0</v>
      </c>
      <c r="AR1049">
        <v>0</v>
      </c>
    </row>
    <row r="1050" spans="1:44" x14ac:dyDescent="0.2">
      <c r="A1050">
        <f>ROW(Source!A381)</f>
        <v>381</v>
      </c>
      <c r="B1050">
        <v>76149473</v>
      </c>
      <c r="C1050">
        <v>76149464</v>
      </c>
      <c r="D1050">
        <v>42095955</v>
      </c>
      <c r="E1050">
        <v>1</v>
      </c>
      <c r="F1050">
        <v>1</v>
      </c>
      <c r="G1050">
        <v>1</v>
      </c>
      <c r="H1050">
        <v>1</v>
      </c>
      <c r="I1050" t="s">
        <v>784</v>
      </c>
      <c r="J1050" t="s">
        <v>3</v>
      </c>
      <c r="K1050" t="s">
        <v>785</v>
      </c>
      <c r="L1050">
        <v>1369</v>
      </c>
      <c r="N1050">
        <v>1013</v>
      </c>
      <c r="O1050" t="s">
        <v>623</v>
      </c>
      <c r="P1050" t="s">
        <v>623</v>
      </c>
      <c r="Q1050">
        <v>1</v>
      </c>
      <c r="X1050">
        <v>2.89</v>
      </c>
      <c r="Y1050">
        <v>0</v>
      </c>
      <c r="Z1050">
        <v>0</v>
      </c>
      <c r="AA1050">
        <v>0</v>
      </c>
      <c r="AB1050">
        <v>8.9700000000000006</v>
      </c>
      <c r="AC1050">
        <v>0</v>
      </c>
      <c r="AD1050">
        <v>1</v>
      </c>
      <c r="AE1050">
        <v>1</v>
      </c>
      <c r="AF1050" t="s">
        <v>75</v>
      </c>
      <c r="AG1050">
        <v>5.5488</v>
      </c>
      <c r="AH1050">
        <v>2</v>
      </c>
      <c r="AI1050">
        <v>76149465</v>
      </c>
      <c r="AJ1050">
        <v>1031</v>
      </c>
      <c r="AK1050">
        <v>0</v>
      </c>
      <c r="AL1050">
        <v>0</v>
      </c>
      <c r="AM1050">
        <v>0</v>
      </c>
      <c r="AN1050">
        <v>0</v>
      </c>
      <c r="AO1050">
        <v>0</v>
      </c>
      <c r="AP1050">
        <v>0</v>
      </c>
      <c r="AQ1050">
        <v>0</v>
      </c>
      <c r="AR1050">
        <v>0</v>
      </c>
    </row>
    <row r="1051" spans="1:44" x14ac:dyDescent="0.2">
      <c r="A1051">
        <f>ROW(Source!A381)</f>
        <v>381</v>
      </c>
      <c r="B1051">
        <v>76149474</v>
      </c>
      <c r="C1051">
        <v>76149464</v>
      </c>
      <c r="D1051">
        <v>48975514</v>
      </c>
      <c r="E1051">
        <v>1</v>
      </c>
      <c r="F1051">
        <v>1</v>
      </c>
      <c r="G1051">
        <v>1</v>
      </c>
      <c r="H1051">
        <v>2</v>
      </c>
      <c r="I1051" t="s">
        <v>786</v>
      </c>
      <c r="J1051" t="s">
        <v>787</v>
      </c>
      <c r="K1051" t="s">
        <v>788</v>
      </c>
      <c r="L1051">
        <v>1368</v>
      </c>
      <c r="N1051">
        <v>1011</v>
      </c>
      <c r="O1051" t="s">
        <v>633</v>
      </c>
      <c r="P1051" t="s">
        <v>633</v>
      </c>
      <c r="Q1051">
        <v>1</v>
      </c>
      <c r="X1051">
        <v>0.47</v>
      </c>
      <c r="Y1051">
        <v>0</v>
      </c>
      <c r="Z1051">
        <v>14</v>
      </c>
      <c r="AA1051">
        <v>0</v>
      </c>
      <c r="AB1051">
        <v>0</v>
      </c>
      <c r="AC1051">
        <v>0</v>
      </c>
      <c r="AD1051">
        <v>1</v>
      </c>
      <c r="AE1051">
        <v>0</v>
      </c>
      <c r="AF1051" t="s">
        <v>75</v>
      </c>
      <c r="AG1051">
        <v>0.90239999999999998</v>
      </c>
      <c r="AH1051">
        <v>2</v>
      </c>
      <c r="AI1051">
        <v>76149466</v>
      </c>
      <c r="AJ1051">
        <v>1032</v>
      </c>
      <c r="AK1051">
        <v>0</v>
      </c>
      <c r="AL1051">
        <v>0</v>
      </c>
      <c r="AM1051">
        <v>0</v>
      </c>
      <c r="AN1051">
        <v>0</v>
      </c>
      <c r="AO1051">
        <v>0</v>
      </c>
      <c r="AP1051">
        <v>0</v>
      </c>
      <c r="AQ1051">
        <v>0</v>
      </c>
      <c r="AR1051">
        <v>0</v>
      </c>
    </row>
    <row r="1052" spans="1:44" x14ac:dyDescent="0.2">
      <c r="A1052">
        <f>ROW(Source!A381)</f>
        <v>381</v>
      </c>
      <c r="B1052">
        <v>76149475</v>
      </c>
      <c r="C1052">
        <v>76149464</v>
      </c>
      <c r="D1052">
        <v>48975939</v>
      </c>
      <c r="E1052">
        <v>1</v>
      </c>
      <c r="F1052">
        <v>1</v>
      </c>
      <c r="G1052">
        <v>1</v>
      </c>
      <c r="H1052">
        <v>2</v>
      </c>
      <c r="I1052" t="s">
        <v>789</v>
      </c>
      <c r="J1052" t="s">
        <v>790</v>
      </c>
      <c r="K1052" t="s">
        <v>791</v>
      </c>
      <c r="L1052">
        <v>1368</v>
      </c>
      <c r="N1052">
        <v>1011</v>
      </c>
      <c r="O1052" t="s">
        <v>633</v>
      </c>
      <c r="P1052" t="s">
        <v>633</v>
      </c>
      <c r="Q1052">
        <v>1</v>
      </c>
      <c r="X1052">
        <v>1.1499999999999999</v>
      </c>
      <c r="Y1052">
        <v>0</v>
      </c>
      <c r="Z1052">
        <v>30</v>
      </c>
      <c r="AA1052">
        <v>0</v>
      </c>
      <c r="AB1052">
        <v>0</v>
      </c>
      <c r="AC1052">
        <v>0</v>
      </c>
      <c r="AD1052">
        <v>1</v>
      </c>
      <c r="AE1052">
        <v>0</v>
      </c>
      <c r="AF1052" t="s">
        <v>75</v>
      </c>
      <c r="AG1052">
        <v>2.2079999999999997</v>
      </c>
      <c r="AH1052">
        <v>2</v>
      </c>
      <c r="AI1052">
        <v>76149467</v>
      </c>
      <c r="AJ1052">
        <v>1033</v>
      </c>
      <c r="AK1052">
        <v>0</v>
      </c>
      <c r="AL1052">
        <v>0</v>
      </c>
      <c r="AM1052">
        <v>0</v>
      </c>
      <c r="AN1052">
        <v>0</v>
      </c>
      <c r="AO1052">
        <v>0</v>
      </c>
      <c r="AP1052">
        <v>0</v>
      </c>
      <c r="AQ1052">
        <v>0</v>
      </c>
      <c r="AR1052">
        <v>0</v>
      </c>
    </row>
    <row r="1053" spans="1:44" x14ac:dyDescent="0.2">
      <c r="A1053">
        <f>ROW(Source!A381)</f>
        <v>381</v>
      </c>
      <c r="B1053">
        <v>76149476</v>
      </c>
      <c r="C1053">
        <v>76149464</v>
      </c>
      <c r="D1053">
        <v>48977174</v>
      </c>
      <c r="E1053">
        <v>1</v>
      </c>
      <c r="F1053">
        <v>1</v>
      </c>
      <c r="G1053">
        <v>1</v>
      </c>
      <c r="H1053">
        <v>2</v>
      </c>
      <c r="I1053" t="s">
        <v>676</v>
      </c>
      <c r="J1053" t="s">
        <v>677</v>
      </c>
      <c r="K1053" t="s">
        <v>678</v>
      </c>
      <c r="L1053">
        <v>1368</v>
      </c>
      <c r="N1053">
        <v>1011</v>
      </c>
      <c r="O1053" t="s">
        <v>633</v>
      </c>
      <c r="P1053" t="s">
        <v>633</v>
      </c>
      <c r="Q1053">
        <v>1</v>
      </c>
      <c r="X1053">
        <v>0.04</v>
      </c>
      <c r="Y1053">
        <v>0</v>
      </c>
      <c r="Z1053">
        <v>87.17</v>
      </c>
      <c r="AA1053">
        <v>11.6</v>
      </c>
      <c r="AB1053">
        <v>0</v>
      </c>
      <c r="AC1053">
        <v>0</v>
      </c>
      <c r="AD1053">
        <v>1</v>
      </c>
      <c r="AE1053">
        <v>0</v>
      </c>
      <c r="AF1053" t="s">
        <v>75</v>
      </c>
      <c r="AG1053">
        <v>7.6800000000000007E-2</v>
      </c>
      <c r="AH1053">
        <v>2</v>
      </c>
      <c r="AI1053">
        <v>76149468</v>
      </c>
      <c r="AJ1053">
        <v>1034</v>
      </c>
      <c r="AK1053">
        <v>0</v>
      </c>
      <c r="AL1053">
        <v>0</v>
      </c>
      <c r="AM1053">
        <v>0</v>
      </c>
      <c r="AN1053">
        <v>0</v>
      </c>
      <c r="AO1053">
        <v>0</v>
      </c>
      <c r="AP1053">
        <v>0</v>
      </c>
      <c r="AQ1053">
        <v>0</v>
      </c>
      <c r="AR1053">
        <v>0</v>
      </c>
    </row>
    <row r="1054" spans="1:44" x14ac:dyDescent="0.2">
      <c r="A1054">
        <f>ROW(Source!A381)</f>
        <v>381</v>
      </c>
      <c r="B1054">
        <v>76149477</v>
      </c>
      <c r="C1054">
        <v>76149464</v>
      </c>
      <c r="D1054">
        <v>48901204</v>
      </c>
      <c r="E1054">
        <v>1</v>
      </c>
      <c r="F1054">
        <v>1</v>
      </c>
      <c r="G1054">
        <v>1</v>
      </c>
      <c r="H1054">
        <v>3</v>
      </c>
      <c r="I1054" t="s">
        <v>792</v>
      </c>
      <c r="J1054" t="s">
        <v>793</v>
      </c>
      <c r="K1054" t="s">
        <v>794</v>
      </c>
      <c r="L1054">
        <v>1348</v>
      </c>
      <c r="N1054">
        <v>1009</v>
      </c>
      <c r="O1054" t="s">
        <v>362</v>
      </c>
      <c r="P1054" t="s">
        <v>362</v>
      </c>
      <c r="Q1054">
        <v>1000</v>
      </c>
      <c r="X1054">
        <v>1.2E-2</v>
      </c>
      <c r="Y1054">
        <v>1383.1</v>
      </c>
      <c r="Z1054">
        <v>0</v>
      </c>
      <c r="AA1054">
        <v>0</v>
      </c>
      <c r="AB1054">
        <v>0</v>
      </c>
      <c r="AC1054">
        <v>0</v>
      </c>
      <c r="AD1054">
        <v>1</v>
      </c>
      <c r="AE1054">
        <v>0</v>
      </c>
      <c r="AF1054" t="s">
        <v>3</v>
      </c>
      <c r="AG1054">
        <v>1.2E-2</v>
      </c>
      <c r="AH1054">
        <v>2</v>
      </c>
      <c r="AI1054">
        <v>76149469</v>
      </c>
      <c r="AJ1054">
        <v>1035</v>
      </c>
      <c r="AK1054">
        <v>0</v>
      </c>
      <c r="AL1054">
        <v>0</v>
      </c>
      <c r="AM1054">
        <v>0</v>
      </c>
      <c r="AN1054">
        <v>0</v>
      </c>
      <c r="AO1054">
        <v>0</v>
      </c>
      <c r="AP1054">
        <v>0</v>
      </c>
      <c r="AQ1054">
        <v>0</v>
      </c>
      <c r="AR1054">
        <v>0</v>
      </c>
    </row>
    <row r="1055" spans="1:44" x14ac:dyDescent="0.2">
      <c r="A1055">
        <f>ROW(Source!A381)</f>
        <v>381</v>
      </c>
      <c r="B1055">
        <v>76149478</v>
      </c>
      <c r="C1055">
        <v>76149464</v>
      </c>
      <c r="D1055">
        <v>48900850</v>
      </c>
      <c r="E1055">
        <v>1</v>
      </c>
      <c r="F1055">
        <v>1</v>
      </c>
      <c r="G1055">
        <v>1</v>
      </c>
      <c r="H1055">
        <v>3</v>
      </c>
      <c r="I1055" t="s">
        <v>795</v>
      </c>
      <c r="J1055" t="s">
        <v>796</v>
      </c>
      <c r="K1055" t="s">
        <v>797</v>
      </c>
      <c r="L1055">
        <v>1348</v>
      </c>
      <c r="N1055">
        <v>1009</v>
      </c>
      <c r="O1055" t="s">
        <v>362</v>
      </c>
      <c r="P1055" t="s">
        <v>362</v>
      </c>
      <c r="Q1055">
        <v>1000</v>
      </c>
      <c r="X1055">
        <v>4.1999999999999997E-3</v>
      </c>
      <c r="Y1055">
        <v>30030</v>
      </c>
      <c r="Z1055">
        <v>0</v>
      </c>
      <c r="AA1055">
        <v>0</v>
      </c>
      <c r="AB1055">
        <v>0</v>
      </c>
      <c r="AC1055">
        <v>0</v>
      </c>
      <c r="AD1055">
        <v>1</v>
      </c>
      <c r="AE1055">
        <v>0</v>
      </c>
      <c r="AF1055" t="s">
        <v>3</v>
      </c>
      <c r="AG1055">
        <v>4.1999999999999997E-3</v>
      </c>
      <c r="AH1055">
        <v>2</v>
      </c>
      <c r="AI1055">
        <v>76149470</v>
      </c>
      <c r="AJ1055">
        <v>1036</v>
      </c>
      <c r="AK1055">
        <v>0</v>
      </c>
      <c r="AL1055">
        <v>0</v>
      </c>
      <c r="AM1055">
        <v>0</v>
      </c>
      <c r="AN1055">
        <v>0</v>
      </c>
      <c r="AO1055">
        <v>0</v>
      </c>
      <c r="AP1055">
        <v>0</v>
      </c>
      <c r="AQ1055">
        <v>0</v>
      </c>
      <c r="AR1055">
        <v>0</v>
      </c>
    </row>
    <row r="1056" spans="1:44" x14ac:dyDescent="0.2">
      <c r="A1056">
        <f>ROW(Source!A381)</f>
        <v>381</v>
      </c>
      <c r="B1056">
        <v>76149479</v>
      </c>
      <c r="C1056">
        <v>76149464</v>
      </c>
      <c r="D1056">
        <v>48905904</v>
      </c>
      <c r="E1056">
        <v>1</v>
      </c>
      <c r="F1056">
        <v>1</v>
      </c>
      <c r="G1056">
        <v>1</v>
      </c>
      <c r="H1056">
        <v>3</v>
      </c>
      <c r="I1056" t="s">
        <v>1005</v>
      </c>
      <c r="J1056" t="s">
        <v>1006</v>
      </c>
      <c r="K1056" t="s">
        <v>1007</v>
      </c>
      <c r="L1056">
        <v>1348</v>
      </c>
      <c r="N1056">
        <v>1009</v>
      </c>
      <c r="O1056" t="s">
        <v>362</v>
      </c>
      <c r="P1056" t="s">
        <v>362</v>
      </c>
      <c r="Q1056">
        <v>1000</v>
      </c>
      <c r="X1056">
        <v>0</v>
      </c>
      <c r="Y1056">
        <v>5989</v>
      </c>
      <c r="Z1056">
        <v>0</v>
      </c>
      <c r="AA1056">
        <v>0</v>
      </c>
      <c r="AB1056">
        <v>0</v>
      </c>
      <c r="AC1056">
        <v>1</v>
      </c>
      <c r="AD1056">
        <v>0</v>
      </c>
      <c r="AE1056">
        <v>0</v>
      </c>
      <c r="AF1056" t="s">
        <v>3</v>
      </c>
      <c r="AG1056">
        <v>0</v>
      </c>
      <c r="AH1056">
        <v>3</v>
      </c>
      <c r="AI1056">
        <v>-1</v>
      </c>
      <c r="AJ1056" t="s">
        <v>3</v>
      </c>
      <c r="AK1056">
        <v>0</v>
      </c>
      <c r="AL1056">
        <v>0</v>
      </c>
      <c r="AM1056">
        <v>0</v>
      </c>
      <c r="AN1056">
        <v>0</v>
      </c>
      <c r="AO1056">
        <v>0</v>
      </c>
      <c r="AP1056">
        <v>0</v>
      </c>
      <c r="AQ1056">
        <v>0</v>
      </c>
      <c r="AR1056">
        <v>0</v>
      </c>
    </row>
    <row r="1057" spans="1:44" x14ac:dyDescent="0.2">
      <c r="A1057">
        <f>ROW(Source!A381)</f>
        <v>381</v>
      </c>
      <c r="B1057">
        <v>76149480</v>
      </c>
      <c r="C1057">
        <v>76149464</v>
      </c>
      <c r="D1057">
        <v>48907032</v>
      </c>
      <c r="E1057">
        <v>1</v>
      </c>
      <c r="F1057">
        <v>1</v>
      </c>
      <c r="G1057">
        <v>1</v>
      </c>
      <c r="H1057">
        <v>3</v>
      </c>
      <c r="I1057" t="s">
        <v>798</v>
      </c>
      <c r="J1057" t="s">
        <v>799</v>
      </c>
      <c r="K1057" t="s">
        <v>800</v>
      </c>
      <c r="L1057">
        <v>1348</v>
      </c>
      <c r="N1057">
        <v>1009</v>
      </c>
      <c r="O1057" t="s">
        <v>362</v>
      </c>
      <c r="P1057" t="s">
        <v>362</v>
      </c>
      <c r="Q1057">
        <v>1000</v>
      </c>
      <c r="X1057">
        <v>5.9999999999999995E-4</v>
      </c>
      <c r="Y1057">
        <v>10315.01</v>
      </c>
      <c r="Z1057">
        <v>0</v>
      </c>
      <c r="AA1057">
        <v>0</v>
      </c>
      <c r="AB1057">
        <v>0</v>
      </c>
      <c r="AC1057">
        <v>0</v>
      </c>
      <c r="AD1057">
        <v>1</v>
      </c>
      <c r="AE1057">
        <v>0</v>
      </c>
      <c r="AF1057" t="s">
        <v>3</v>
      </c>
      <c r="AG1057">
        <v>5.9999999999999995E-4</v>
      </c>
      <c r="AH1057">
        <v>2</v>
      </c>
      <c r="AI1057">
        <v>76149471</v>
      </c>
      <c r="AJ1057">
        <v>1037</v>
      </c>
      <c r="AK1057">
        <v>0</v>
      </c>
      <c r="AL1057">
        <v>0</v>
      </c>
      <c r="AM1057">
        <v>0</v>
      </c>
      <c r="AN1057">
        <v>0</v>
      </c>
      <c r="AO1057">
        <v>0</v>
      </c>
      <c r="AP1057">
        <v>0</v>
      </c>
      <c r="AQ1057">
        <v>0</v>
      </c>
      <c r="AR1057">
        <v>0</v>
      </c>
    </row>
    <row r="1058" spans="1:44" x14ac:dyDescent="0.2">
      <c r="A1058">
        <f>ROW(Source!A381)</f>
        <v>381</v>
      </c>
      <c r="B1058">
        <v>76149481</v>
      </c>
      <c r="C1058">
        <v>76149464</v>
      </c>
      <c r="D1058">
        <v>48908514</v>
      </c>
      <c r="E1058">
        <v>1</v>
      </c>
      <c r="F1058">
        <v>1</v>
      </c>
      <c r="G1058">
        <v>1</v>
      </c>
      <c r="H1058">
        <v>3</v>
      </c>
      <c r="I1058" t="s">
        <v>801</v>
      </c>
      <c r="J1058" t="s">
        <v>802</v>
      </c>
      <c r="K1058" t="s">
        <v>803</v>
      </c>
      <c r="L1058">
        <v>1339</v>
      </c>
      <c r="N1058">
        <v>1007</v>
      </c>
      <c r="O1058" t="s">
        <v>643</v>
      </c>
      <c r="P1058" t="s">
        <v>643</v>
      </c>
      <c r="Q1058">
        <v>1</v>
      </c>
      <c r="X1058">
        <v>1.9000000000000001E-4</v>
      </c>
      <c r="Y1058">
        <v>1100</v>
      </c>
      <c r="Z1058">
        <v>0</v>
      </c>
      <c r="AA1058">
        <v>0</v>
      </c>
      <c r="AB1058">
        <v>0</v>
      </c>
      <c r="AC1058">
        <v>0</v>
      </c>
      <c r="AD1058">
        <v>1</v>
      </c>
      <c r="AE1058">
        <v>0</v>
      </c>
      <c r="AF1058" t="s">
        <v>3</v>
      </c>
      <c r="AG1058">
        <v>1.9000000000000001E-4</v>
      </c>
      <c r="AH1058">
        <v>2</v>
      </c>
      <c r="AI1058">
        <v>76149472</v>
      </c>
      <c r="AJ1058">
        <v>1038</v>
      </c>
      <c r="AK1058">
        <v>0</v>
      </c>
      <c r="AL1058">
        <v>0</v>
      </c>
      <c r="AM1058">
        <v>0</v>
      </c>
      <c r="AN1058">
        <v>0</v>
      </c>
      <c r="AO1058">
        <v>0</v>
      </c>
      <c r="AP1058">
        <v>0</v>
      </c>
      <c r="AQ1058">
        <v>0</v>
      </c>
      <c r="AR1058">
        <v>0</v>
      </c>
    </row>
    <row r="1059" spans="1:44" x14ac:dyDescent="0.2">
      <c r="A1059">
        <f>ROW(Source!A383)</f>
        <v>383</v>
      </c>
      <c r="B1059">
        <v>76149485</v>
      </c>
      <c r="C1059">
        <v>76149483</v>
      </c>
      <c r="D1059">
        <v>42090890</v>
      </c>
      <c r="E1059">
        <v>1</v>
      </c>
      <c r="F1059">
        <v>1</v>
      </c>
      <c r="G1059">
        <v>1</v>
      </c>
      <c r="H1059">
        <v>1</v>
      </c>
      <c r="I1059" t="s">
        <v>621</v>
      </c>
      <c r="J1059" t="s">
        <v>3</v>
      </c>
      <c r="K1059" t="s">
        <v>622</v>
      </c>
      <c r="L1059">
        <v>1369</v>
      </c>
      <c r="N1059">
        <v>1013</v>
      </c>
      <c r="O1059" t="s">
        <v>623</v>
      </c>
      <c r="P1059" t="s">
        <v>623</v>
      </c>
      <c r="Q1059">
        <v>1</v>
      </c>
      <c r="X1059">
        <v>248</v>
      </c>
      <c r="Y1059">
        <v>0</v>
      </c>
      <c r="Z1059">
        <v>0</v>
      </c>
      <c r="AA1059">
        <v>0</v>
      </c>
      <c r="AB1059">
        <v>7.8</v>
      </c>
      <c r="AC1059">
        <v>0</v>
      </c>
      <c r="AD1059">
        <v>1</v>
      </c>
      <c r="AE1059">
        <v>1</v>
      </c>
      <c r="AF1059" t="s">
        <v>336</v>
      </c>
      <c r="AG1059">
        <v>410.68799999999993</v>
      </c>
      <c r="AH1059">
        <v>2</v>
      </c>
      <c r="AI1059">
        <v>76149484</v>
      </c>
      <c r="AJ1059">
        <v>1039</v>
      </c>
      <c r="AK1059">
        <v>0</v>
      </c>
      <c r="AL1059">
        <v>0</v>
      </c>
      <c r="AM1059">
        <v>0</v>
      </c>
      <c r="AN1059">
        <v>0</v>
      </c>
      <c r="AO1059">
        <v>0</v>
      </c>
      <c r="AP1059">
        <v>0</v>
      </c>
      <c r="AQ1059">
        <v>0</v>
      </c>
      <c r="AR1059">
        <v>0</v>
      </c>
    </row>
    <row r="1060" spans="1:44" x14ac:dyDescent="0.2">
      <c r="A1060">
        <f>ROW(Source!A384)</f>
        <v>384</v>
      </c>
      <c r="B1060">
        <v>76149485</v>
      </c>
      <c r="C1060">
        <v>76149483</v>
      </c>
      <c r="D1060">
        <v>42090890</v>
      </c>
      <c r="E1060">
        <v>1</v>
      </c>
      <c r="F1060">
        <v>1</v>
      </c>
      <c r="G1060">
        <v>1</v>
      </c>
      <c r="H1060">
        <v>1</v>
      </c>
      <c r="I1060" t="s">
        <v>621</v>
      </c>
      <c r="J1060" t="s">
        <v>3</v>
      </c>
      <c r="K1060" t="s">
        <v>622</v>
      </c>
      <c r="L1060">
        <v>1369</v>
      </c>
      <c r="N1060">
        <v>1013</v>
      </c>
      <c r="O1060" t="s">
        <v>623</v>
      </c>
      <c r="P1060" t="s">
        <v>623</v>
      </c>
      <c r="Q1060">
        <v>1</v>
      </c>
      <c r="X1060">
        <v>248</v>
      </c>
      <c r="Y1060">
        <v>0</v>
      </c>
      <c r="Z1060">
        <v>0</v>
      </c>
      <c r="AA1060">
        <v>0</v>
      </c>
      <c r="AB1060">
        <v>7.8</v>
      </c>
      <c r="AC1060">
        <v>0</v>
      </c>
      <c r="AD1060">
        <v>1</v>
      </c>
      <c r="AE1060">
        <v>1</v>
      </c>
      <c r="AF1060" t="s">
        <v>336</v>
      </c>
      <c r="AG1060">
        <v>410.68799999999993</v>
      </c>
      <c r="AH1060">
        <v>2</v>
      </c>
      <c r="AI1060">
        <v>76149484</v>
      </c>
      <c r="AJ1060">
        <v>1040</v>
      </c>
      <c r="AK1060">
        <v>0</v>
      </c>
      <c r="AL1060">
        <v>0</v>
      </c>
      <c r="AM1060">
        <v>0</v>
      </c>
      <c r="AN1060">
        <v>0</v>
      </c>
      <c r="AO1060">
        <v>0</v>
      </c>
      <c r="AP1060">
        <v>0</v>
      </c>
      <c r="AQ1060">
        <v>0</v>
      </c>
      <c r="AR1060">
        <v>0</v>
      </c>
    </row>
    <row r="1061" spans="1:44" x14ac:dyDescent="0.2">
      <c r="A1061">
        <f>ROW(Source!A385)</f>
        <v>385</v>
      </c>
      <c r="B1061">
        <v>76149488</v>
      </c>
      <c r="C1061">
        <v>76149486</v>
      </c>
      <c r="D1061">
        <v>42097363</v>
      </c>
      <c r="E1061">
        <v>1</v>
      </c>
      <c r="F1061">
        <v>1</v>
      </c>
      <c r="G1061">
        <v>1</v>
      </c>
      <c r="H1061">
        <v>1</v>
      </c>
      <c r="I1061" t="s">
        <v>624</v>
      </c>
      <c r="J1061" t="s">
        <v>3</v>
      </c>
      <c r="K1061" t="s">
        <v>625</v>
      </c>
      <c r="L1061">
        <v>1369</v>
      </c>
      <c r="N1061">
        <v>1013</v>
      </c>
      <c r="O1061" t="s">
        <v>623</v>
      </c>
      <c r="P1061" t="s">
        <v>623</v>
      </c>
      <c r="Q1061">
        <v>1</v>
      </c>
      <c r="X1061">
        <v>97.2</v>
      </c>
      <c r="Y1061">
        <v>0</v>
      </c>
      <c r="Z1061">
        <v>0</v>
      </c>
      <c r="AA1061">
        <v>0</v>
      </c>
      <c r="AB1061">
        <v>7.5</v>
      </c>
      <c r="AC1061">
        <v>0</v>
      </c>
      <c r="AD1061">
        <v>1</v>
      </c>
      <c r="AE1061">
        <v>1</v>
      </c>
      <c r="AF1061" t="s">
        <v>336</v>
      </c>
      <c r="AG1061">
        <v>160.9632</v>
      </c>
      <c r="AH1061">
        <v>2</v>
      </c>
      <c r="AI1061">
        <v>76149487</v>
      </c>
      <c r="AJ1061">
        <v>1041</v>
      </c>
      <c r="AK1061">
        <v>0</v>
      </c>
      <c r="AL1061">
        <v>0</v>
      </c>
      <c r="AM1061">
        <v>0</v>
      </c>
      <c r="AN1061">
        <v>0</v>
      </c>
      <c r="AO1061">
        <v>0</v>
      </c>
      <c r="AP1061">
        <v>0</v>
      </c>
      <c r="AQ1061">
        <v>0</v>
      </c>
      <c r="AR1061">
        <v>0</v>
      </c>
    </row>
    <row r="1062" spans="1:44" x14ac:dyDescent="0.2">
      <c r="A1062">
        <f>ROW(Source!A386)</f>
        <v>386</v>
      </c>
      <c r="B1062">
        <v>76149488</v>
      </c>
      <c r="C1062">
        <v>76149486</v>
      </c>
      <c r="D1062">
        <v>42097363</v>
      </c>
      <c r="E1062">
        <v>1</v>
      </c>
      <c r="F1062">
        <v>1</v>
      </c>
      <c r="G1062">
        <v>1</v>
      </c>
      <c r="H1062">
        <v>1</v>
      </c>
      <c r="I1062" t="s">
        <v>624</v>
      </c>
      <c r="J1062" t="s">
        <v>3</v>
      </c>
      <c r="K1062" t="s">
        <v>625</v>
      </c>
      <c r="L1062">
        <v>1369</v>
      </c>
      <c r="N1062">
        <v>1013</v>
      </c>
      <c r="O1062" t="s">
        <v>623</v>
      </c>
      <c r="P1062" t="s">
        <v>623</v>
      </c>
      <c r="Q1062">
        <v>1</v>
      </c>
      <c r="X1062">
        <v>97.2</v>
      </c>
      <c r="Y1062">
        <v>0</v>
      </c>
      <c r="Z1062">
        <v>0</v>
      </c>
      <c r="AA1062">
        <v>0</v>
      </c>
      <c r="AB1062">
        <v>7.5</v>
      </c>
      <c r="AC1062">
        <v>0</v>
      </c>
      <c r="AD1062">
        <v>1</v>
      </c>
      <c r="AE1062">
        <v>1</v>
      </c>
      <c r="AF1062" t="s">
        <v>336</v>
      </c>
      <c r="AG1062">
        <v>160.9632</v>
      </c>
      <c r="AH1062">
        <v>2</v>
      </c>
      <c r="AI1062">
        <v>76149487</v>
      </c>
      <c r="AJ1062">
        <v>1042</v>
      </c>
      <c r="AK1062">
        <v>0</v>
      </c>
      <c r="AL1062">
        <v>0</v>
      </c>
      <c r="AM1062">
        <v>0</v>
      </c>
      <c r="AN1062">
        <v>0</v>
      </c>
      <c r="AO1062">
        <v>0</v>
      </c>
      <c r="AP1062">
        <v>0</v>
      </c>
      <c r="AQ1062">
        <v>0</v>
      </c>
      <c r="AR1062">
        <v>0</v>
      </c>
    </row>
    <row r="1063" spans="1:44" x14ac:dyDescent="0.2">
      <c r="A1063">
        <f>ROW(Source!A387)</f>
        <v>387</v>
      </c>
      <c r="B1063">
        <v>76149497</v>
      </c>
      <c r="C1063">
        <v>76149489</v>
      </c>
      <c r="D1063">
        <v>42092598</v>
      </c>
      <c r="E1063">
        <v>1</v>
      </c>
      <c r="F1063">
        <v>1</v>
      </c>
      <c r="G1063">
        <v>1</v>
      </c>
      <c r="H1063">
        <v>1</v>
      </c>
      <c r="I1063" t="s">
        <v>626</v>
      </c>
      <c r="J1063" t="s">
        <v>3</v>
      </c>
      <c r="K1063" t="s">
        <v>627</v>
      </c>
      <c r="L1063">
        <v>1369</v>
      </c>
      <c r="N1063">
        <v>1013</v>
      </c>
      <c r="O1063" t="s">
        <v>623</v>
      </c>
      <c r="P1063" t="s">
        <v>623</v>
      </c>
      <c r="Q1063">
        <v>1</v>
      </c>
      <c r="X1063">
        <v>2.2999999999999998</v>
      </c>
      <c r="Y1063">
        <v>0</v>
      </c>
      <c r="Z1063">
        <v>0</v>
      </c>
      <c r="AA1063">
        <v>0</v>
      </c>
      <c r="AB1063">
        <v>8.17</v>
      </c>
      <c r="AC1063">
        <v>0</v>
      </c>
      <c r="AD1063">
        <v>1</v>
      </c>
      <c r="AE1063">
        <v>1</v>
      </c>
      <c r="AF1063" t="s">
        <v>286</v>
      </c>
      <c r="AG1063">
        <v>3.1739999999999995</v>
      </c>
      <c r="AH1063">
        <v>2</v>
      </c>
      <c r="AI1063">
        <v>76149490</v>
      </c>
      <c r="AJ1063">
        <v>1043</v>
      </c>
      <c r="AK1063">
        <v>0</v>
      </c>
      <c r="AL1063">
        <v>0</v>
      </c>
      <c r="AM1063">
        <v>0</v>
      </c>
      <c r="AN1063">
        <v>0</v>
      </c>
      <c r="AO1063">
        <v>0</v>
      </c>
      <c r="AP1063">
        <v>0</v>
      </c>
      <c r="AQ1063">
        <v>0</v>
      </c>
      <c r="AR1063">
        <v>0</v>
      </c>
    </row>
    <row r="1064" spans="1:44" x14ac:dyDescent="0.2">
      <c r="A1064">
        <f>ROW(Source!A387)</f>
        <v>387</v>
      </c>
      <c r="B1064">
        <v>76149498</v>
      </c>
      <c r="C1064">
        <v>76149489</v>
      </c>
      <c r="D1064">
        <v>121548</v>
      </c>
      <c r="E1064">
        <v>1</v>
      </c>
      <c r="F1064">
        <v>1</v>
      </c>
      <c r="G1064">
        <v>1</v>
      </c>
      <c r="H1064">
        <v>1</v>
      </c>
      <c r="I1064" t="s">
        <v>30</v>
      </c>
      <c r="J1064" t="s">
        <v>3</v>
      </c>
      <c r="K1064" t="s">
        <v>628</v>
      </c>
      <c r="L1064">
        <v>608254</v>
      </c>
      <c r="N1064">
        <v>1013</v>
      </c>
      <c r="O1064" t="s">
        <v>629</v>
      </c>
      <c r="P1064" t="s">
        <v>629</v>
      </c>
      <c r="Q1064">
        <v>1</v>
      </c>
      <c r="X1064">
        <v>0.28999999999999998</v>
      </c>
      <c r="Y1064">
        <v>0</v>
      </c>
      <c r="Z1064">
        <v>0</v>
      </c>
      <c r="AA1064">
        <v>0</v>
      </c>
      <c r="AB1064">
        <v>0</v>
      </c>
      <c r="AC1064">
        <v>0</v>
      </c>
      <c r="AD1064">
        <v>1</v>
      </c>
      <c r="AE1064">
        <v>2</v>
      </c>
      <c r="AF1064" t="s">
        <v>286</v>
      </c>
      <c r="AG1064">
        <v>0.40019999999999994</v>
      </c>
      <c r="AH1064">
        <v>2</v>
      </c>
      <c r="AI1064">
        <v>76149491</v>
      </c>
      <c r="AJ1064">
        <v>1044</v>
      </c>
      <c r="AK1064">
        <v>0</v>
      </c>
      <c r="AL1064">
        <v>0</v>
      </c>
      <c r="AM1064">
        <v>0</v>
      </c>
      <c r="AN1064">
        <v>0</v>
      </c>
      <c r="AO1064">
        <v>0</v>
      </c>
      <c r="AP1064">
        <v>0</v>
      </c>
      <c r="AQ1064">
        <v>0</v>
      </c>
      <c r="AR1064">
        <v>0</v>
      </c>
    </row>
    <row r="1065" spans="1:44" x14ac:dyDescent="0.2">
      <c r="A1065">
        <f>ROW(Source!A387)</f>
        <v>387</v>
      </c>
      <c r="B1065">
        <v>76149499</v>
      </c>
      <c r="C1065">
        <v>76149489</v>
      </c>
      <c r="D1065">
        <v>48975479</v>
      </c>
      <c r="E1065">
        <v>1</v>
      </c>
      <c r="F1065">
        <v>1</v>
      </c>
      <c r="G1065">
        <v>1</v>
      </c>
      <c r="H1065">
        <v>2</v>
      </c>
      <c r="I1065" t="s">
        <v>630</v>
      </c>
      <c r="J1065" t="s">
        <v>631</v>
      </c>
      <c r="K1065" t="s">
        <v>632</v>
      </c>
      <c r="L1065">
        <v>1368</v>
      </c>
      <c r="N1065">
        <v>1011</v>
      </c>
      <c r="O1065" t="s">
        <v>633</v>
      </c>
      <c r="P1065" t="s">
        <v>633</v>
      </c>
      <c r="Q1065">
        <v>1</v>
      </c>
      <c r="X1065">
        <v>0.08</v>
      </c>
      <c r="Y1065">
        <v>0</v>
      </c>
      <c r="Z1065">
        <v>90.4</v>
      </c>
      <c r="AA1065">
        <v>11.6</v>
      </c>
      <c r="AB1065">
        <v>0</v>
      </c>
      <c r="AC1065">
        <v>0</v>
      </c>
      <c r="AD1065">
        <v>1</v>
      </c>
      <c r="AE1065">
        <v>0</v>
      </c>
      <c r="AF1065" t="s">
        <v>286</v>
      </c>
      <c r="AG1065">
        <v>0.1104</v>
      </c>
      <c r="AH1065">
        <v>2</v>
      </c>
      <c r="AI1065">
        <v>76149492</v>
      </c>
      <c r="AJ1065">
        <v>1045</v>
      </c>
      <c r="AK1065">
        <v>0</v>
      </c>
      <c r="AL1065">
        <v>0</v>
      </c>
      <c r="AM1065">
        <v>0</v>
      </c>
      <c r="AN1065">
        <v>0</v>
      </c>
      <c r="AO1065">
        <v>0</v>
      </c>
      <c r="AP1065">
        <v>0</v>
      </c>
      <c r="AQ1065">
        <v>0</v>
      </c>
      <c r="AR1065">
        <v>0</v>
      </c>
    </row>
    <row r="1066" spans="1:44" x14ac:dyDescent="0.2">
      <c r="A1066">
        <f>ROW(Source!A387)</f>
        <v>387</v>
      </c>
      <c r="B1066">
        <v>76149500</v>
      </c>
      <c r="C1066">
        <v>76149489</v>
      </c>
      <c r="D1066">
        <v>48975561</v>
      </c>
      <c r="E1066">
        <v>1</v>
      </c>
      <c r="F1066">
        <v>1</v>
      </c>
      <c r="G1066">
        <v>1</v>
      </c>
      <c r="H1066">
        <v>2</v>
      </c>
      <c r="I1066" t="s">
        <v>634</v>
      </c>
      <c r="J1066" t="s">
        <v>635</v>
      </c>
      <c r="K1066" t="s">
        <v>636</v>
      </c>
      <c r="L1066">
        <v>1368</v>
      </c>
      <c r="N1066">
        <v>1011</v>
      </c>
      <c r="O1066" t="s">
        <v>633</v>
      </c>
      <c r="P1066" t="s">
        <v>633</v>
      </c>
      <c r="Q1066">
        <v>1</v>
      </c>
      <c r="X1066">
        <v>0.21</v>
      </c>
      <c r="Y1066">
        <v>0</v>
      </c>
      <c r="Z1066">
        <v>90</v>
      </c>
      <c r="AA1066">
        <v>10.06</v>
      </c>
      <c r="AB1066">
        <v>0</v>
      </c>
      <c r="AC1066">
        <v>0</v>
      </c>
      <c r="AD1066">
        <v>1</v>
      </c>
      <c r="AE1066">
        <v>0</v>
      </c>
      <c r="AF1066" t="s">
        <v>286</v>
      </c>
      <c r="AG1066">
        <v>0.2898</v>
      </c>
      <c r="AH1066">
        <v>2</v>
      </c>
      <c r="AI1066">
        <v>76149493</v>
      </c>
      <c r="AJ1066">
        <v>1046</v>
      </c>
      <c r="AK1066">
        <v>0</v>
      </c>
      <c r="AL1066">
        <v>0</v>
      </c>
      <c r="AM1066">
        <v>0</v>
      </c>
      <c r="AN1066">
        <v>0</v>
      </c>
      <c r="AO1066">
        <v>0</v>
      </c>
      <c r="AP1066">
        <v>0</v>
      </c>
      <c r="AQ1066">
        <v>0</v>
      </c>
      <c r="AR1066">
        <v>0</v>
      </c>
    </row>
    <row r="1067" spans="1:44" x14ac:dyDescent="0.2">
      <c r="A1067">
        <f>ROW(Source!A387)</f>
        <v>387</v>
      </c>
      <c r="B1067">
        <v>76149501</v>
      </c>
      <c r="C1067">
        <v>76149489</v>
      </c>
      <c r="D1067">
        <v>48976906</v>
      </c>
      <c r="E1067">
        <v>1</v>
      </c>
      <c r="F1067">
        <v>1</v>
      </c>
      <c r="G1067">
        <v>1</v>
      </c>
      <c r="H1067">
        <v>2</v>
      </c>
      <c r="I1067" t="s">
        <v>637</v>
      </c>
      <c r="J1067" t="s">
        <v>638</v>
      </c>
      <c r="K1067" t="s">
        <v>639</v>
      </c>
      <c r="L1067">
        <v>1368</v>
      </c>
      <c r="N1067">
        <v>1011</v>
      </c>
      <c r="O1067" t="s">
        <v>633</v>
      </c>
      <c r="P1067" t="s">
        <v>633</v>
      </c>
      <c r="Q1067">
        <v>1</v>
      </c>
      <c r="X1067">
        <v>0.42</v>
      </c>
      <c r="Y1067">
        <v>0</v>
      </c>
      <c r="Z1067">
        <v>0.55000000000000004</v>
      </c>
      <c r="AA1067">
        <v>0</v>
      </c>
      <c r="AB1067">
        <v>0</v>
      </c>
      <c r="AC1067">
        <v>0</v>
      </c>
      <c r="AD1067">
        <v>1</v>
      </c>
      <c r="AE1067">
        <v>0</v>
      </c>
      <c r="AF1067" t="s">
        <v>286</v>
      </c>
      <c r="AG1067">
        <v>0.5796</v>
      </c>
      <c r="AH1067">
        <v>2</v>
      </c>
      <c r="AI1067">
        <v>76149494</v>
      </c>
      <c r="AJ1067">
        <v>1047</v>
      </c>
      <c r="AK1067">
        <v>0</v>
      </c>
      <c r="AL1067">
        <v>0</v>
      </c>
      <c r="AM1067">
        <v>0</v>
      </c>
      <c r="AN1067">
        <v>0</v>
      </c>
      <c r="AO1067">
        <v>0</v>
      </c>
      <c r="AP1067">
        <v>0</v>
      </c>
      <c r="AQ1067">
        <v>0</v>
      </c>
      <c r="AR1067">
        <v>0</v>
      </c>
    </row>
    <row r="1068" spans="1:44" x14ac:dyDescent="0.2">
      <c r="A1068">
        <f>ROW(Source!A387)</f>
        <v>387</v>
      </c>
      <c r="B1068">
        <v>76149502</v>
      </c>
      <c r="C1068">
        <v>76149489</v>
      </c>
      <c r="D1068">
        <v>48945934</v>
      </c>
      <c r="E1068">
        <v>1</v>
      </c>
      <c r="F1068">
        <v>1</v>
      </c>
      <c r="G1068">
        <v>1</v>
      </c>
      <c r="H1068">
        <v>3</v>
      </c>
      <c r="I1068" t="s">
        <v>640</v>
      </c>
      <c r="J1068" t="s">
        <v>641</v>
      </c>
      <c r="K1068" t="s">
        <v>642</v>
      </c>
      <c r="L1068">
        <v>1339</v>
      </c>
      <c r="N1068">
        <v>1007</v>
      </c>
      <c r="O1068" t="s">
        <v>643</v>
      </c>
      <c r="P1068" t="s">
        <v>643</v>
      </c>
      <c r="Q1068">
        <v>1</v>
      </c>
      <c r="X1068">
        <v>1.2</v>
      </c>
      <c r="Y1068">
        <v>59.99</v>
      </c>
      <c r="Z1068">
        <v>0</v>
      </c>
      <c r="AA1068">
        <v>0</v>
      </c>
      <c r="AB1068">
        <v>0</v>
      </c>
      <c r="AC1068">
        <v>0</v>
      </c>
      <c r="AD1068">
        <v>1</v>
      </c>
      <c r="AE1068">
        <v>0</v>
      </c>
      <c r="AF1068" t="s">
        <v>3</v>
      </c>
      <c r="AG1068">
        <v>1.2</v>
      </c>
      <c r="AH1068">
        <v>2</v>
      </c>
      <c r="AI1068">
        <v>76149495</v>
      </c>
      <c r="AJ1068">
        <v>1048</v>
      </c>
      <c r="AK1068">
        <v>0</v>
      </c>
      <c r="AL1068">
        <v>0</v>
      </c>
      <c r="AM1068">
        <v>0</v>
      </c>
      <c r="AN1068">
        <v>0</v>
      </c>
      <c r="AO1068">
        <v>0</v>
      </c>
      <c r="AP1068">
        <v>0</v>
      </c>
      <c r="AQ1068">
        <v>0</v>
      </c>
      <c r="AR1068">
        <v>0</v>
      </c>
    </row>
    <row r="1069" spans="1:44" x14ac:dyDescent="0.2">
      <c r="A1069">
        <f>ROW(Source!A387)</f>
        <v>387</v>
      </c>
      <c r="B1069">
        <v>76149503</v>
      </c>
      <c r="C1069">
        <v>76149489</v>
      </c>
      <c r="D1069">
        <v>48946351</v>
      </c>
      <c r="E1069">
        <v>1</v>
      </c>
      <c r="F1069">
        <v>1</v>
      </c>
      <c r="G1069">
        <v>1</v>
      </c>
      <c r="H1069">
        <v>3</v>
      </c>
      <c r="I1069" t="s">
        <v>644</v>
      </c>
      <c r="J1069" t="s">
        <v>645</v>
      </c>
      <c r="K1069" t="s">
        <v>646</v>
      </c>
      <c r="L1069">
        <v>1339</v>
      </c>
      <c r="N1069">
        <v>1007</v>
      </c>
      <c r="O1069" t="s">
        <v>643</v>
      </c>
      <c r="P1069" t="s">
        <v>643</v>
      </c>
      <c r="Q1069">
        <v>1</v>
      </c>
      <c r="X1069">
        <v>0.15</v>
      </c>
      <c r="Y1069">
        <v>2.44</v>
      </c>
      <c r="Z1069">
        <v>0</v>
      </c>
      <c r="AA1069">
        <v>0</v>
      </c>
      <c r="AB1069">
        <v>0</v>
      </c>
      <c r="AC1069">
        <v>0</v>
      </c>
      <c r="AD1069">
        <v>1</v>
      </c>
      <c r="AE1069">
        <v>0</v>
      </c>
      <c r="AF1069" t="s">
        <v>3</v>
      </c>
      <c r="AG1069">
        <v>0.15</v>
      </c>
      <c r="AH1069">
        <v>2</v>
      </c>
      <c r="AI1069">
        <v>76149496</v>
      </c>
      <c r="AJ1069">
        <v>1049</v>
      </c>
      <c r="AK1069">
        <v>0</v>
      </c>
      <c r="AL1069">
        <v>0</v>
      </c>
      <c r="AM1069">
        <v>0</v>
      </c>
      <c r="AN1069">
        <v>0</v>
      </c>
      <c r="AO1069">
        <v>0</v>
      </c>
      <c r="AP1069">
        <v>0</v>
      </c>
      <c r="AQ1069">
        <v>0</v>
      </c>
      <c r="AR1069">
        <v>0</v>
      </c>
    </row>
    <row r="1070" spans="1:44" x14ac:dyDescent="0.2">
      <c r="A1070">
        <f>ROW(Source!A388)</f>
        <v>388</v>
      </c>
      <c r="B1070">
        <v>76149497</v>
      </c>
      <c r="C1070">
        <v>76149489</v>
      </c>
      <c r="D1070">
        <v>42092598</v>
      </c>
      <c r="E1070">
        <v>1</v>
      </c>
      <c r="F1070">
        <v>1</v>
      </c>
      <c r="G1070">
        <v>1</v>
      </c>
      <c r="H1070">
        <v>1</v>
      </c>
      <c r="I1070" t="s">
        <v>626</v>
      </c>
      <c r="J1070" t="s">
        <v>3</v>
      </c>
      <c r="K1070" t="s">
        <v>627</v>
      </c>
      <c r="L1070">
        <v>1369</v>
      </c>
      <c r="N1070">
        <v>1013</v>
      </c>
      <c r="O1070" t="s">
        <v>623</v>
      </c>
      <c r="P1070" t="s">
        <v>623</v>
      </c>
      <c r="Q1070">
        <v>1</v>
      </c>
      <c r="X1070">
        <v>2.2999999999999998</v>
      </c>
      <c r="Y1070">
        <v>0</v>
      </c>
      <c r="Z1070">
        <v>0</v>
      </c>
      <c r="AA1070">
        <v>0</v>
      </c>
      <c r="AB1070">
        <v>8.17</v>
      </c>
      <c r="AC1070">
        <v>0</v>
      </c>
      <c r="AD1070">
        <v>1</v>
      </c>
      <c r="AE1070">
        <v>1</v>
      </c>
      <c r="AF1070" t="s">
        <v>286</v>
      </c>
      <c r="AG1070">
        <v>3.1739999999999995</v>
      </c>
      <c r="AH1070">
        <v>2</v>
      </c>
      <c r="AI1070">
        <v>76149490</v>
      </c>
      <c r="AJ1070">
        <v>1050</v>
      </c>
      <c r="AK1070">
        <v>0</v>
      </c>
      <c r="AL1070">
        <v>0</v>
      </c>
      <c r="AM1070">
        <v>0</v>
      </c>
      <c r="AN1070">
        <v>0</v>
      </c>
      <c r="AO1070">
        <v>0</v>
      </c>
      <c r="AP1070">
        <v>0</v>
      </c>
      <c r="AQ1070">
        <v>0</v>
      </c>
      <c r="AR1070">
        <v>0</v>
      </c>
    </row>
    <row r="1071" spans="1:44" x14ac:dyDescent="0.2">
      <c r="A1071">
        <f>ROW(Source!A388)</f>
        <v>388</v>
      </c>
      <c r="B1071">
        <v>76149498</v>
      </c>
      <c r="C1071">
        <v>76149489</v>
      </c>
      <c r="D1071">
        <v>121548</v>
      </c>
      <c r="E1071">
        <v>1</v>
      </c>
      <c r="F1071">
        <v>1</v>
      </c>
      <c r="G1071">
        <v>1</v>
      </c>
      <c r="H1071">
        <v>1</v>
      </c>
      <c r="I1071" t="s">
        <v>30</v>
      </c>
      <c r="J1071" t="s">
        <v>3</v>
      </c>
      <c r="K1071" t="s">
        <v>628</v>
      </c>
      <c r="L1071">
        <v>608254</v>
      </c>
      <c r="N1071">
        <v>1013</v>
      </c>
      <c r="O1071" t="s">
        <v>629</v>
      </c>
      <c r="P1071" t="s">
        <v>629</v>
      </c>
      <c r="Q1071">
        <v>1</v>
      </c>
      <c r="X1071">
        <v>0.28999999999999998</v>
      </c>
      <c r="Y1071">
        <v>0</v>
      </c>
      <c r="Z1071">
        <v>0</v>
      </c>
      <c r="AA1071">
        <v>0</v>
      </c>
      <c r="AB1071">
        <v>0</v>
      </c>
      <c r="AC1071">
        <v>0</v>
      </c>
      <c r="AD1071">
        <v>1</v>
      </c>
      <c r="AE1071">
        <v>2</v>
      </c>
      <c r="AF1071" t="s">
        <v>286</v>
      </c>
      <c r="AG1071">
        <v>0.40019999999999994</v>
      </c>
      <c r="AH1071">
        <v>2</v>
      </c>
      <c r="AI1071">
        <v>76149491</v>
      </c>
      <c r="AJ1071">
        <v>1051</v>
      </c>
      <c r="AK1071">
        <v>0</v>
      </c>
      <c r="AL1071">
        <v>0</v>
      </c>
      <c r="AM1071">
        <v>0</v>
      </c>
      <c r="AN1071">
        <v>0</v>
      </c>
      <c r="AO1071">
        <v>0</v>
      </c>
      <c r="AP1071">
        <v>0</v>
      </c>
      <c r="AQ1071">
        <v>0</v>
      </c>
      <c r="AR1071">
        <v>0</v>
      </c>
    </row>
    <row r="1072" spans="1:44" x14ac:dyDescent="0.2">
      <c r="A1072">
        <f>ROW(Source!A388)</f>
        <v>388</v>
      </c>
      <c r="B1072">
        <v>76149499</v>
      </c>
      <c r="C1072">
        <v>76149489</v>
      </c>
      <c r="D1072">
        <v>48975479</v>
      </c>
      <c r="E1072">
        <v>1</v>
      </c>
      <c r="F1072">
        <v>1</v>
      </c>
      <c r="G1072">
        <v>1</v>
      </c>
      <c r="H1072">
        <v>2</v>
      </c>
      <c r="I1072" t="s">
        <v>630</v>
      </c>
      <c r="J1072" t="s">
        <v>631</v>
      </c>
      <c r="K1072" t="s">
        <v>632</v>
      </c>
      <c r="L1072">
        <v>1368</v>
      </c>
      <c r="N1072">
        <v>1011</v>
      </c>
      <c r="O1072" t="s">
        <v>633</v>
      </c>
      <c r="P1072" t="s">
        <v>633</v>
      </c>
      <c r="Q1072">
        <v>1</v>
      </c>
      <c r="X1072">
        <v>0.08</v>
      </c>
      <c r="Y1072">
        <v>0</v>
      </c>
      <c r="Z1072">
        <v>90.4</v>
      </c>
      <c r="AA1072">
        <v>11.6</v>
      </c>
      <c r="AB1072">
        <v>0</v>
      </c>
      <c r="AC1072">
        <v>0</v>
      </c>
      <c r="AD1072">
        <v>1</v>
      </c>
      <c r="AE1072">
        <v>0</v>
      </c>
      <c r="AF1072" t="s">
        <v>286</v>
      </c>
      <c r="AG1072">
        <v>0.1104</v>
      </c>
      <c r="AH1072">
        <v>2</v>
      </c>
      <c r="AI1072">
        <v>76149492</v>
      </c>
      <c r="AJ1072">
        <v>1052</v>
      </c>
      <c r="AK1072">
        <v>0</v>
      </c>
      <c r="AL1072">
        <v>0</v>
      </c>
      <c r="AM1072">
        <v>0</v>
      </c>
      <c r="AN1072">
        <v>0</v>
      </c>
      <c r="AO1072">
        <v>0</v>
      </c>
      <c r="AP1072">
        <v>0</v>
      </c>
      <c r="AQ1072">
        <v>0</v>
      </c>
      <c r="AR1072">
        <v>0</v>
      </c>
    </row>
    <row r="1073" spans="1:44" x14ac:dyDescent="0.2">
      <c r="A1073">
        <f>ROW(Source!A388)</f>
        <v>388</v>
      </c>
      <c r="B1073">
        <v>76149500</v>
      </c>
      <c r="C1073">
        <v>76149489</v>
      </c>
      <c r="D1073">
        <v>48975561</v>
      </c>
      <c r="E1073">
        <v>1</v>
      </c>
      <c r="F1073">
        <v>1</v>
      </c>
      <c r="G1073">
        <v>1</v>
      </c>
      <c r="H1073">
        <v>2</v>
      </c>
      <c r="I1073" t="s">
        <v>634</v>
      </c>
      <c r="J1073" t="s">
        <v>635</v>
      </c>
      <c r="K1073" t="s">
        <v>636</v>
      </c>
      <c r="L1073">
        <v>1368</v>
      </c>
      <c r="N1073">
        <v>1011</v>
      </c>
      <c r="O1073" t="s">
        <v>633</v>
      </c>
      <c r="P1073" t="s">
        <v>633</v>
      </c>
      <c r="Q1073">
        <v>1</v>
      </c>
      <c r="X1073">
        <v>0.21</v>
      </c>
      <c r="Y1073">
        <v>0</v>
      </c>
      <c r="Z1073">
        <v>90</v>
      </c>
      <c r="AA1073">
        <v>10.06</v>
      </c>
      <c r="AB1073">
        <v>0</v>
      </c>
      <c r="AC1073">
        <v>0</v>
      </c>
      <c r="AD1073">
        <v>1</v>
      </c>
      <c r="AE1073">
        <v>0</v>
      </c>
      <c r="AF1073" t="s">
        <v>286</v>
      </c>
      <c r="AG1073">
        <v>0.2898</v>
      </c>
      <c r="AH1073">
        <v>2</v>
      </c>
      <c r="AI1073">
        <v>76149493</v>
      </c>
      <c r="AJ1073">
        <v>1053</v>
      </c>
      <c r="AK1073">
        <v>0</v>
      </c>
      <c r="AL1073">
        <v>0</v>
      </c>
      <c r="AM1073">
        <v>0</v>
      </c>
      <c r="AN1073">
        <v>0</v>
      </c>
      <c r="AO1073">
        <v>0</v>
      </c>
      <c r="AP1073">
        <v>0</v>
      </c>
      <c r="AQ1073">
        <v>0</v>
      </c>
      <c r="AR1073">
        <v>0</v>
      </c>
    </row>
    <row r="1074" spans="1:44" x14ac:dyDescent="0.2">
      <c r="A1074">
        <f>ROW(Source!A388)</f>
        <v>388</v>
      </c>
      <c r="B1074">
        <v>76149501</v>
      </c>
      <c r="C1074">
        <v>76149489</v>
      </c>
      <c r="D1074">
        <v>48976906</v>
      </c>
      <c r="E1074">
        <v>1</v>
      </c>
      <c r="F1074">
        <v>1</v>
      </c>
      <c r="G1074">
        <v>1</v>
      </c>
      <c r="H1074">
        <v>2</v>
      </c>
      <c r="I1074" t="s">
        <v>637</v>
      </c>
      <c r="J1074" t="s">
        <v>638</v>
      </c>
      <c r="K1074" t="s">
        <v>639</v>
      </c>
      <c r="L1074">
        <v>1368</v>
      </c>
      <c r="N1074">
        <v>1011</v>
      </c>
      <c r="O1074" t="s">
        <v>633</v>
      </c>
      <c r="P1074" t="s">
        <v>633</v>
      </c>
      <c r="Q1074">
        <v>1</v>
      </c>
      <c r="X1074">
        <v>0.42</v>
      </c>
      <c r="Y1074">
        <v>0</v>
      </c>
      <c r="Z1074">
        <v>0.55000000000000004</v>
      </c>
      <c r="AA1074">
        <v>0</v>
      </c>
      <c r="AB1074">
        <v>0</v>
      </c>
      <c r="AC1074">
        <v>0</v>
      </c>
      <c r="AD1074">
        <v>1</v>
      </c>
      <c r="AE1074">
        <v>0</v>
      </c>
      <c r="AF1074" t="s">
        <v>286</v>
      </c>
      <c r="AG1074">
        <v>0.5796</v>
      </c>
      <c r="AH1074">
        <v>2</v>
      </c>
      <c r="AI1074">
        <v>76149494</v>
      </c>
      <c r="AJ1074">
        <v>1054</v>
      </c>
      <c r="AK1074">
        <v>0</v>
      </c>
      <c r="AL1074">
        <v>0</v>
      </c>
      <c r="AM1074">
        <v>0</v>
      </c>
      <c r="AN1074">
        <v>0</v>
      </c>
      <c r="AO1074">
        <v>0</v>
      </c>
      <c r="AP1074">
        <v>0</v>
      </c>
      <c r="AQ1074">
        <v>0</v>
      </c>
      <c r="AR1074">
        <v>0</v>
      </c>
    </row>
    <row r="1075" spans="1:44" x14ac:dyDescent="0.2">
      <c r="A1075">
        <f>ROW(Source!A388)</f>
        <v>388</v>
      </c>
      <c r="B1075">
        <v>76149502</v>
      </c>
      <c r="C1075">
        <v>76149489</v>
      </c>
      <c r="D1075">
        <v>48945934</v>
      </c>
      <c r="E1075">
        <v>1</v>
      </c>
      <c r="F1075">
        <v>1</v>
      </c>
      <c r="G1075">
        <v>1</v>
      </c>
      <c r="H1075">
        <v>3</v>
      </c>
      <c r="I1075" t="s">
        <v>640</v>
      </c>
      <c r="J1075" t="s">
        <v>641</v>
      </c>
      <c r="K1075" t="s">
        <v>642</v>
      </c>
      <c r="L1075">
        <v>1339</v>
      </c>
      <c r="N1075">
        <v>1007</v>
      </c>
      <c r="O1075" t="s">
        <v>643</v>
      </c>
      <c r="P1075" t="s">
        <v>643</v>
      </c>
      <c r="Q1075">
        <v>1</v>
      </c>
      <c r="X1075">
        <v>1.2</v>
      </c>
      <c r="Y1075">
        <v>59.99</v>
      </c>
      <c r="Z1075">
        <v>0</v>
      </c>
      <c r="AA1075">
        <v>0</v>
      </c>
      <c r="AB1075">
        <v>0</v>
      </c>
      <c r="AC1075">
        <v>0</v>
      </c>
      <c r="AD1075">
        <v>1</v>
      </c>
      <c r="AE1075">
        <v>0</v>
      </c>
      <c r="AF1075" t="s">
        <v>3</v>
      </c>
      <c r="AG1075">
        <v>1.2</v>
      </c>
      <c r="AH1075">
        <v>2</v>
      </c>
      <c r="AI1075">
        <v>76149495</v>
      </c>
      <c r="AJ1075">
        <v>1055</v>
      </c>
      <c r="AK1075">
        <v>0</v>
      </c>
      <c r="AL1075">
        <v>0</v>
      </c>
      <c r="AM1075">
        <v>0</v>
      </c>
      <c r="AN1075">
        <v>0</v>
      </c>
      <c r="AO1075">
        <v>0</v>
      </c>
      <c r="AP1075">
        <v>0</v>
      </c>
      <c r="AQ1075">
        <v>0</v>
      </c>
      <c r="AR1075">
        <v>0</v>
      </c>
    </row>
    <row r="1076" spans="1:44" x14ac:dyDescent="0.2">
      <c r="A1076">
        <f>ROW(Source!A388)</f>
        <v>388</v>
      </c>
      <c r="B1076">
        <v>76149503</v>
      </c>
      <c r="C1076">
        <v>76149489</v>
      </c>
      <c r="D1076">
        <v>48946351</v>
      </c>
      <c r="E1076">
        <v>1</v>
      </c>
      <c r="F1076">
        <v>1</v>
      </c>
      <c r="G1076">
        <v>1</v>
      </c>
      <c r="H1076">
        <v>3</v>
      </c>
      <c r="I1076" t="s">
        <v>644</v>
      </c>
      <c r="J1076" t="s">
        <v>645</v>
      </c>
      <c r="K1076" t="s">
        <v>646</v>
      </c>
      <c r="L1076">
        <v>1339</v>
      </c>
      <c r="N1076">
        <v>1007</v>
      </c>
      <c r="O1076" t="s">
        <v>643</v>
      </c>
      <c r="P1076" t="s">
        <v>643</v>
      </c>
      <c r="Q1076">
        <v>1</v>
      </c>
      <c r="X1076">
        <v>0.15</v>
      </c>
      <c r="Y1076">
        <v>2.44</v>
      </c>
      <c r="Z1076">
        <v>0</v>
      </c>
      <c r="AA1076">
        <v>0</v>
      </c>
      <c r="AB1076">
        <v>0</v>
      </c>
      <c r="AC1076">
        <v>0</v>
      </c>
      <c r="AD1076">
        <v>1</v>
      </c>
      <c r="AE1076">
        <v>0</v>
      </c>
      <c r="AF1076" t="s">
        <v>3</v>
      </c>
      <c r="AG1076">
        <v>0.15</v>
      </c>
      <c r="AH1076">
        <v>2</v>
      </c>
      <c r="AI1076">
        <v>76149496</v>
      </c>
      <c r="AJ1076">
        <v>1056</v>
      </c>
      <c r="AK1076">
        <v>0</v>
      </c>
      <c r="AL1076">
        <v>0</v>
      </c>
      <c r="AM1076">
        <v>0</v>
      </c>
      <c r="AN1076">
        <v>0</v>
      </c>
      <c r="AO1076">
        <v>0</v>
      </c>
      <c r="AP1076">
        <v>0</v>
      </c>
      <c r="AQ1076">
        <v>0</v>
      </c>
      <c r="AR1076">
        <v>0</v>
      </c>
    </row>
    <row r="1077" spans="1:44" x14ac:dyDescent="0.2">
      <c r="A1077">
        <f>ROW(Source!A389)</f>
        <v>389</v>
      </c>
      <c r="B1077">
        <v>76149510</v>
      </c>
      <c r="C1077">
        <v>76149504</v>
      </c>
      <c r="D1077">
        <v>42092619</v>
      </c>
      <c r="E1077">
        <v>1</v>
      </c>
      <c r="F1077">
        <v>1</v>
      </c>
      <c r="G1077">
        <v>1</v>
      </c>
      <c r="H1077">
        <v>1</v>
      </c>
      <c r="I1077" t="s">
        <v>770</v>
      </c>
      <c r="J1077" t="s">
        <v>3</v>
      </c>
      <c r="K1077" t="s">
        <v>771</v>
      </c>
      <c r="L1077">
        <v>1369</v>
      </c>
      <c r="N1077">
        <v>1013</v>
      </c>
      <c r="O1077" t="s">
        <v>623</v>
      </c>
      <c r="P1077" t="s">
        <v>623</v>
      </c>
      <c r="Q1077">
        <v>1</v>
      </c>
      <c r="X1077">
        <v>104.46</v>
      </c>
      <c r="Y1077">
        <v>0</v>
      </c>
      <c r="Z1077">
        <v>0</v>
      </c>
      <c r="AA1077">
        <v>0</v>
      </c>
      <c r="AB1077">
        <v>8.4600000000000009</v>
      </c>
      <c r="AC1077">
        <v>0</v>
      </c>
      <c r="AD1077">
        <v>1</v>
      </c>
      <c r="AE1077">
        <v>1</v>
      </c>
      <c r="AF1077" t="s">
        <v>3</v>
      </c>
      <c r="AG1077">
        <v>104.46</v>
      </c>
      <c r="AH1077">
        <v>2</v>
      </c>
      <c r="AI1077">
        <v>76149506</v>
      </c>
      <c r="AJ1077">
        <v>1057</v>
      </c>
      <c r="AK1077">
        <v>0</v>
      </c>
      <c r="AL1077">
        <v>0</v>
      </c>
      <c r="AM1077">
        <v>0</v>
      </c>
      <c r="AN1077">
        <v>0</v>
      </c>
      <c r="AO1077">
        <v>0</v>
      </c>
      <c r="AP1077">
        <v>0</v>
      </c>
      <c r="AQ1077">
        <v>0</v>
      </c>
      <c r="AR1077">
        <v>0</v>
      </c>
    </row>
    <row r="1078" spans="1:44" x14ac:dyDescent="0.2">
      <c r="A1078">
        <f>ROW(Source!A389)</f>
        <v>389</v>
      </c>
      <c r="B1078">
        <v>76149511</v>
      </c>
      <c r="C1078">
        <v>76149504</v>
      </c>
      <c r="D1078">
        <v>121548</v>
      </c>
      <c r="E1078">
        <v>1</v>
      </c>
      <c r="F1078">
        <v>1</v>
      </c>
      <c r="G1078">
        <v>1</v>
      </c>
      <c r="H1078">
        <v>1</v>
      </c>
      <c r="I1078" t="s">
        <v>30</v>
      </c>
      <c r="J1078" t="s">
        <v>3</v>
      </c>
      <c r="K1078" t="s">
        <v>628</v>
      </c>
      <c r="L1078">
        <v>608254</v>
      </c>
      <c r="N1078">
        <v>1013</v>
      </c>
      <c r="O1078" t="s">
        <v>629</v>
      </c>
      <c r="P1078" t="s">
        <v>629</v>
      </c>
      <c r="Q1078">
        <v>1</v>
      </c>
      <c r="X1078">
        <v>28.54</v>
      </c>
      <c r="Y1078">
        <v>0</v>
      </c>
      <c r="Z1078">
        <v>0</v>
      </c>
      <c r="AA1078">
        <v>0</v>
      </c>
      <c r="AB1078">
        <v>0</v>
      </c>
      <c r="AC1078">
        <v>0</v>
      </c>
      <c r="AD1078">
        <v>1</v>
      </c>
      <c r="AE1078">
        <v>2</v>
      </c>
      <c r="AF1078" t="s">
        <v>3</v>
      </c>
      <c r="AG1078">
        <v>28.54</v>
      </c>
      <c r="AH1078">
        <v>2</v>
      </c>
      <c r="AI1078">
        <v>76149507</v>
      </c>
      <c r="AJ1078">
        <v>1058</v>
      </c>
      <c r="AK1078">
        <v>0</v>
      </c>
      <c r="AL1078">
        <v>0</v>
      </c>
      <c r="AM1078">
        <v>0</v>
      </c>
      <c r="AN1078">
        <v>0</v>
      </c>
      <c r="AO1078">
        <v>0</v>
      </c>
      <c r="AP1078">
        <v>0</v>
      </c>
      <c r="AQ1078">
        <v>0</v>
      </c>
      <c r="AR1078">
        <v>0</v>
      </c>
    </row>
    <row r="1079" spans="1:44" x14ac:dyDescent="0.2">
      <c r="A1079">
        <f>ROW(Source!A389)</f>
        <v>389</v>
      </c>
      <c r="B1079">
        <v>76149512</v>
      </c>
      <c r="C1079">
        <v>76149504</v>
      </c>
      <c r="D1079">
        <v>48975728</v>
      </c>
      <c r="E1079">
        <v>1</v>
      </c>
      <c r="F1079">
        <v>1</v>
      </c>
      <c r="G1079">
        <v>1</v>
      </c>
      <c r="H1079">
        <v>2</v>
      </c>
      <c r="I1079" t="s">
        <v>772</v>
      </c>
      <c r="J1079" t="s">
        <v>773</v>
      </c>
      <c r="K1079" t="s">
        <v>774</v>
      </c>
      <c r="L1079">
        <v>1368</v>
      </c>
      <c r="N1079">
        <v>1011</v>
      </c>
      <c r="O1079" t="s">
        <v>633</v>
      </c>
      <c r="P1079" t="s">
        <v>633</v>
      </c>
      <c r="Q1079">
        <v>1</v>
      </c>
      <c r="X1079">
        <v>28.54</v>
      </c>
      <c r="Y1079">
        <v>0</v>
      </c>
      <c r="Z1079">
        <v>100.1</v>
      </c>
      <c r="AA1079">
        <v>13.5</v>
      </c>
      <c r="AB1079">
        <v>0</v>
      </c>
      <c r="AC1079">
        <v>0</v>
      </c>
      <c r="AD1079">
        <v>1</v>
      </c>
      <c r="AE1079">
        <v>0</v>
      </c>
      <c r="AF1079" t="s">
        <v>3</v>
      </c>
      <c r="AG1079">
        <v>28.54</v>
      </c>
      <c r="AH1079">
        <v>2</v>
      </c>
      <c r="AI1079">
        <v>76149508</v>
      </c>
      <c r="AJ1079">
        <v>1059</v>
      </c>
      <c r="AK1079">
        <v>0</v>
      </c>
      <c r="AL1079">
        <v>0</v>
      </c>
      <c r="AM1079">
        <v>0</v>
      </c>
      <c r="AN1079">
        <v>0</v>
      </c>
      <c r="AO1079">
        <v>0</v>
      </c>
      <c r="AP1079">
        <v>0</v>
      </c>
      <c r="AQ1079">
        <v>0</v>
      </c>
      <c r="AR1079">
        <v>0</v>
      </c>
    </row>
    <row r="1080" spans="1:44" x14ac:dyDescent="0.2">
      <c r="A1080">
        <f>ROW(Source!A389)</f>
        <v>389</v>
      </c>
      <c r="B1080">
        <v>76149513</v>
      </c>
      <c r="C1080">
        <v>76149504</v>
      </c>
      <c r="D1080">
        <v>48900465</v>
      </c>
      <c r="E1080">
        <v>1</v>
      </c>
      <c r="F1080">
        <v>1</v>
      </c>
      <c r="G1080">
        <v>1</v>
      </c>
      <c r="H1080">
        <v>3</v>
      </c>
      <c r="I1080" t="s">
        <v>775</v>
      </c>
      <c r="J1080" t="s">
        <v>776</v>
      </c>
      <c r="K1080" t="s">
        <v>777</v>
      </c>
      <c r="L1080">
        <v>1348</v>
      </c>
      <c r="N1080">
        <v>1009</v>
      </c>
      <c r="O1080" t="s">
        <v>362</v>
      </c>
      <c r="P1080" t="s">
        <v>362</v>
      </c>
      <c r="Q1080">
        <v>1000</v>
      </c>
      <c r="X1080">
        <v>8.0000000000000004E-4</v>
      </c>
      <c r="Y1080">
        <v>4770</v>
      </c>
      <c r="Z1080">
        <v>0</v>
      </c>
      <c r="AA1080">
        <v>0</v>
      </c>
      <c r="AB1080">
        <v>0</v>
      </c>
      <c r="AC1080">
        <v>0</v>
      </c>
      <c r="AD1080">
        <v>1</v>
      </c>
      <c r="AE1080">
        <v>0</v>
      </c>
      <c r="AF1080" t="s">
        <v>3</v>
      </c>
      <c r="AG1080">
        <v>8.0000000000000004E-4</v>
      </c>
      <c r="AH1080">
        <v>2</v>
      </c>
      <c r="AI1080">
        <v>76149509</v>
      </c>
      <c r="AJ1080">
        <v>1060</v>
      </c>
      <c r="AK1080">
        <v>0</v>
      </c>
      <c r="AL1080">
        <v>0</v>
      </c>
      <c r="AM1080">
        <v>0</v>
      </c>
      <c r="AN1080">
        <v>0</v>
      </c>
      <c r="AO1080">
        <v>0</v>
      </c>
      <c r="AP1080">
        <v>0</v>
      </c>
      <c r="AQ1080">
        <v>0</v>
      </c>
      <c r="AR1080">
        <v>0</v>
      </c>
    </row>
    <row r="1081" spans="1:44" x14ac:dyDescent="0.2">
      <c r="A1081">
        <f>ROW(Source!A389)</f>
        <v>389</v>
      </c>
      <c r="B1081">
        <v>76149514</v>
      </c>
      <c r="C1081">
        <v>76149504</v>
      </c>
      <c r="D1081">
        <v>48908322</v>
      </c>
      <c r="E1081">
        <v>1</v>
      </c>
      <c r="F1081">
        <v>1</v>
      </c>
      <c r="G1081">
        <v>1</v>
      </c>
      <c r="H1081">
        <v>3</v>
      </c>
      <c r="I1081" t="s">
        <v>778</v>
      </c>
      <c r="J1081" t="s">
        <v>779</v>
      </c>
      <c r="K1081" t="s">
        <v>780</v>
      </c>
      <c r="L1081">
        <v>1339</v>
      </c>
      <c r="N1081">
        <v>1007</v>
      </c>
      <c r="O1081" t="s">
        <v>643</v>
      </c>
      <c r="P1081" t="s">
        <v>643</v>
      </c>
      <c r="Q1081">
        <v>1</v>
      </c>
      <c r="X1081">
        <v>0.08</v>
      </c>
      <c r="Y1081">
        <v>802.46</v>
      </c>
      <c r="Z1081">
        <v>0</v>
      </c>
      <c r="AA1081">
        <v>0</v>
      </c>
      <c r="AB1081">
        <v>0</v>
      </c>
      <c r="AC1081">
        <v>0</v>
      </c>
      <c r="AD1081">
        <v>1</v>
      </c>
      <c r="AE1081">
        <v>0</v>
      </c>
      <c r="AF1081" t="s">
        <v>3</v>
      </c>
      <c r="AG1081">
        <v>0.08</v>
      </c>
      <c r="AH1081">
        <v>2</v>
      </c>
      <c r="AI1081">
        <v>76149505</v>
      </c>
      <c r="AJ1081">
        <v>1061</v>
      </c>
      <c r="AK1081">
        <v>0</v>
      </c>
      <c r="AL1081">
        <v>0</v>
      </c>
      <c r="AM1081">
        <v>0</v>
      </c>
      <c r="AN1081">
        <v>0</v>
      </c>
      <c r="AO1081">
        <v>0</v>
      </c>
      <c r="AP1081">
        <v>0</v>
      </c>
      <c r="AQ1081">
        <v>0</v>
      </c>
      <c r="AR1081">
        <v>0</v>
      </c>
    </row>
    <row r="1082" spans="1:44" x14ac:dyDescent="0.2">
      <c r="A1082">
        <f>ROW(Source!A389)</f>
        <v>389</v>
      </c>
      <c r="B1082">
        <v>76149515</v>
      </c>
      <c r="C1082">
        <v>76149504</v>
      </c>
      <c r="D1082">
        <v>48959161</v>
      </c>
      <c r="E1082">
        <v>1</v>
      </c>
      <c r="F1082">
        <v>1</v>
      </c>
      <c r="G1082">
        <v>1</v>
      </c>
      <c r="H1082">
        <v>3</v>
      </c>
      <c r="I1082" t="s">
        <v>1017</v>
      </c>
      <c r="J1082" t="s">
        <v>1018</v>
      </c>
      <c r="K1082" t="s">
        <v>1019</v>
      </c>
      <c r="L1082">
        <v>1301</v>
      </c>
      <c r="N1082">
        <v>1003</v>
      </c>
      <c r="O1082" t="s">
        <v>57</v>
      </c>
      <c r="P1082" t="s">
        <v>57</v>
      </c>
      <c r="Q1082">
        <v>1</v>
      </c>
      <c r="X1082">
        <v>1000</v>
      </c>
      <c r="Y1082">
        <v>0</v>
      </c>
      <c r="Z1082">
        <v>0</v>
      </c>
      <c r="AA1082">
        <v>0</v>
      </c>
      <c r="AB1082">
        <v>0</v>
      </c>
      <c r="AC1082">
        <v>0</v>
      </c>
      <c r="AD1082">
        <v>0</v>
      </c>
      <c r="AE1082">
        <v>0</v>
      </c>
      <c r="AF1082" t="s">
        <v>3</v>
      </c>
      <c r="AG1082">
        <v>1000</v>
      </c>
      <c r="AH1082">
        <v>3</v>
      </c>
      <c r="AI1082">
        <v>-1</v>
      </c>
      <c r="AJ1082" t="s">
        <v>3</v>
      </c>
      <c r="AK1082">
        <v>0</v>
      </c>
      <c r="AL1082">
        <v>0</v>
      </c>
      <c r="AM1082">
        <v>0</v>
      </c>
      <c r="AN1082">
        <v>0</v>
      </c>
      <c r="AO1082">
        <v>0</v>
      </c>
      <c r="AP1082">
        <v>0</v>
      </c>
      <c r="AQ1082">
        <v>0</v>
      </c>
      <c r="AR1082">
        <v>0</v>
      </c>
    </row>
    <row r="1083" spans="1:44" x14ac:dyDescent="0.2">
      <c r="A1083">
        <f>ROW(Source!A390)</f>
        <v>390</v>
      </c>
      <c r="B1083">
        <v>76149510</v>
      </c>
      <c r="C1083">
        <v>76149504</v>
      </c>
      <c r="D1083">
        <v>42092619</v>
      </c>
      <c r="E1083">
        <v>1</v>
      </c>
      <c r="F1083">
        <v>1</v>
      </c>
      <c r="G1083">
        <v>1</v>
      </c>
      <c r="H1083">
        <v>1</v>
      </c>
      <c r="I1083" t="s">
        <v>770</v>
      </c>
      <c r="J1083" t="s">
        <v>3</v>
      </c>
      <c r="K1083" t="s">
        <v>771</v>
      </c>
      <c r="L1083">
        <v>1369</v>
      </c>
      <c r="N1083">
        <v>1013</v>
      </c>
      <c r="O1083" t="s">
        <v>623</v>
      </c>
      <c r="P1083" t="s">
        <v>623</v>
      </c>
      <c r="Q1083">
        <v>1</v>
      </c>
      <c r="X1083">
        <v>104.46</v>
      </c>
      <c r="Y1083">
        <v>0</v>
      </c>
      <c r="Z1083">
        <v>0</v>
      </c>
      <c r="AA1083">
        <v>0</v>
      </c>
      <c r="AB1083">
        <v>8.4600000000000009</v>
      </c>
      <c r="AC1083">
        <v>0</v>
      </c>
      <c r="AD1083">
        <v>1</v>
      </c>
      <c r="AE1083">
        <v>1</v>
      </c>
      <c r="AF1083" t="s">
        <v>3</v>
      </c>
      <c r="AG1083">
        <v>104.46</v>
      </c>
      <c r="AH1083">
        <v>2</v>
      </c>
      <c r="AI1083">
        <v>76149506</v>
      </c>
      <c r="AJ1083">
        <v>1062</v>
      </c>
      <c r="AK1083">
        <v>0</v>
      </c>
      <c r="AL1083">
        <v>0</v>
      </c>
      <c r="AM1083">
        <v>0</v>
      </c>
      <c r="AN1083">
        <v>0</v>
      </c>
      <c r="AO1083">
        <v>0</v>
      </c>
      <c r="AP1083">
        <v>0</v>
      </c>
      <c r="AQ1083">
        <v>0</v>
      </c>
      <c r="AR1083">
        <v>0</v>
      </c>
    </row>
    <row r="1084" spans="1:44" x14ac:dyDescent="0.2">
      <c r="A1084">
        <f>ROW(Source!A390)</f>
        <v>390</v>
      </c>
      <c r="B1084">
        <v>76149511</v>
      </c>
      <c r="C1084">
        <v>76149504</v>
      </c>
      <c r="D1084">
        <v>121548</v>
      </c>
      <c r="E1084">
        <v>1</v>
      </c>
      <c r="F1084">
        <v>1</v>
      </c>
      <c r="G1084">
        <v>1</v>
      </c>
      <c r="H1084">
        <v>1</v>
      </c>
      <c r="I1084" t="s">
        <v>30</v>
      </c>
      <c r="J1084" t="s">
        <v>3</v>
      </c>
      <c r="K1084" t="s">
        <v>628</v>
      </c>
      <c r="L1084">
        <v>608254</v>
      </c>
      <c r="N1084">
        <v>1013</v>
      </c>
      <c r="O1084" t="s">
        <v>629</v>
      </c>
      <c r="P1084" t="s">
        <v>629</v>
      </c>
      <c r="Q1084">
        <v>1</v>
      </c>
      <c r="X1084">
        <v>28.54</v>
      </c>
      <c r="Y1084">
        <v>0</v>
      </c>
      <c r="Z1084">
        <v>0</v>
      </c>
      <c r="AA1084">
        <v>0</v>
      </c>
      <c r="AB1084">
        <v>0</v>
      </c>
      <c r="AC1084">
        <v>0</v>
      </c>
      <c r="AD1084">
        <v>1</v>
      </c>
      <c r="AE1084">
        <v>2</v>
      </c>
      <c r="AF1084" t="s">
        <v>3</v>
      </c>
      <c r="AG1084">
        <v>28.54</v>
      </c>
      <c r="AH1084">
        <v>2</v>
      </c>
      <c r="AI1084">
        <v>76149507</v>
      </c>
      <c r="AJ1084">
        <v>1063</v>
      </c>
      <c r="AK1084">
        <v>0</v>
      </c>
      <c r="AL1084">
        <v>0</v>
      </c>
      <c r="AM1084">
        <v>0</v>
      </c>
      <c r="AN1084">
        <v>0</v>
      </c>
      <c r="AO1084">
        <v>0</v>
      </c>
      <c r="AP1084">
        <v>0</v>
      </c>
      <c r="AQ1084">
        <v>0</v>
      </c>
      <c r="AR1084">
        <v>0</v>
      </c>
    </row>
    <row r="1085" spans="1:44" x14ac:dyDescent="0.2">
      <c r="A1085">
        <f>ROW(Source!A390)</f>
        <v>390</v>
      </c>
      <c r="B1085">
        <v>76149512</v>
      </c>
      <c r="C1085">
        <v>76149504</v>
      </c>
      <c r="D1085">
        <v>48975728</v>
      </c>
      <c r="E1085">
        <v>1</v>
      </c>
      <c r="F1085">
        <v>1</v>
      </c>
      <c r="G1085">
        <v>1</v>
      </c>
      <c r="H1085">
        <v>2</v>
      </c>
      <c r="I1085" t="s">
        <v>772</v>
      </c>
      <c r="J1085" t="s">
        <v>773</v>
      </c>
      <c r="K1085" t="s">
        <v>774</v>
      </c>
      <c r="L1085">
        <v>1368</v>
      </c>
      <c r="N1085">
        <v>1011</v>
      </c>
      <c r="O1085" t="s">
        <v>633</v>
      </c>
      <c r="P1085" t="s">
        <v>633</v>
      </c>
      <c r="Q1085">
        <v>1</v>
      </c>
      <c r="X1085">
        <v>28.54</v>
      </c>
      <c r="Y1085">
        <v>0</v>
      </c>
      <c r="Z1085">
        <v>100.1</v>
      </c>
      <c r="AA1085">
        <v>13.5</v>
      </c>
      <c r="AB1085">
        <v>0</v>
      </c>
      <c r="AC1085">
        <v>0</v>
      </c>
      <c r="AD1085">
        <v>1</v>
      </c>
      <c r="AE1085">
        <v>0</v>
      </c>
      <c r="AF1085" t="s">
        <v>3</v>
      </c>
      <c r="AG1085">
        <v>28.54</v>
      </c>
      <c r="AH1085">
        <v>2</v>
      </c>
      <c r="AI1085">
        <v>76149508</v>
      </c>
      <c r="AJ1085">
        <v>1064</v>
      </c>
      <c r="AK1085">
        <v>0</v>
      </c>
      <c r="AL1085">
        <v>0</v>
      </c>
      <c r="AM1085">
        <v>0</v>
      </c>
      <c r="AN1085">
        <v>0</v>
      </c>
      <c r="AO1085">
        <v>0</v>
      </c>
      <c r="AP1085">
        <v>0</v>
      </c>
      <c r="AQ1085">
        <v>0</v>
      </c>
      <c r="AR1085">
        <v>0</v>
      </c>
    </row>
    <row r="1086" spans="1:44" x14ac:dyDescent="0.2">
      <c r="A1086">
        <f>ROW(Source!A390)</f>
        <v>390</v>
      </c>
      <c r="B1086">
        <v>76149513</v>
      </c>
      <c r="C1086">
        <v>76149504</v>
      </c>
      <c r="D1086">
        <v>48900465</v>
      </c>
      <c r="E1086">
        <v>1</v>
      </c>
      <c r="F1086">
        <v>1</v>
      </c>
      <c r="G1086">
        <v>1</v>
      </c>
      <c r="H1086">
        <v>3</v>
      </c>
      <c r="I1086" t="s">
        <v>775</v>
      </c>
      <c r="J1086" t="s">
        <v>776</v>
      </c>
      <c r="K1086" t="s">
        <v>777</v>
      </c>
      <c r="L1086">
        <v>1348</v>
      </c>
      <c r="N1086">
        <v>1009</v>
      </c>
      <c r="O1086" t="s">
        <v>362</v>
      </c>
      <c r="P1086" t="s">
        <v>362</v>
      </c>
      <c r="Q1086">
        <v>1000</v>
      </c>
      <c r="X1086">
        <v>8.0000000000000004E-4</v>
      </c>
      <c r="Y1086">
        <v>4770</v>
      </c>
      <c r="Z1086">
        <v>0</v>
      </c>
      <c r="AA1086">
        <v>0</v>
      </c>
      <c r="AB1086">
        <v>0</v>
      </c>
      <c r="AC1086">
        <v>0</v>
      </c>
      <c r="AD1086">
        <v>1</v>
      </c>
      <c r="AE1086">
        <v>0</v>
      </c>
      <c r="AF1086" t="s">
        <v>3</v>
      </c>
      <c r="AG1086">
        <v>8.0000000000000004E-4</v>
      </c>
      <c r="AH1086">
        <v>2</v>
      </c>
      <c r="AI1086">
        <v>76149509</v>
      </c>
      <c r="AJ1086">
        <v>1065</v>
      </c>
      <c r="AK1086">
        <v>0</v>
      </c>
      <c r="AL1086">
        <v>0</v>
      </c>
      <c r="AM1086">
        <v>0</v>
      </c>
      <c r="AN1086">
        <v>0</v>
      </c>
      <c r="AO1086">
        <v>0</v>
      </c>
      <c r="AP1086">
        <v>0</v>
      </c>
      <c r="AQ1086">
        <v>0</v>
      </c>
      <c r="AR1086">
        <v>0</v>
      </c>
    </row>
    <row r="1087" spans="1:44" x14ac:dyDescent="0.2">
      <c r="A1087">
        <f>ROW(Source!A390)</f>
        <v>390</v>
      </c>
      <c r="B1087">
        <v>76149514</v>
      </c>
      <c r="C1087">
        <v>76149504</v>
      </c>
      <c r="D1087">
        <v>48908322</v>
      </c>
      <c r="E1087">
        <v>1</v>
      </c>
      <c r="F1087">
        <v>1</v>
      </c>
      <c r="G1087">
        <v>1</v>
      </c>
      <c r="H1087">
        <v>3</v>
      </c>
      <c r="I1087" t="s">
        <v>778</v>
      </c>
      <c r="J1087" t="s">
        <v>779</v>
      </c>
      <c r="K1087" t="s">
        <v>780</v>
      </c>
      <c r="L1087">
        <v>1339</v>
      </c>
      <c r="N1087">
        <v>1007</v>
      </c>
      <c r="O1087" t="s">
        <v>643</v>
      </c>
      <c r="P1087" t="s">
        <v>643</v>
      </c>
      <c r="Q1087">
        <v>1</v>
      </c>
      <c r="X1087">
        <v>0.08</v>
      </c>
      <c r="Y1087">
        <v>802.46</v>
      </c>
      <c r="Z1087">
        <v>0</v>
      </c>
      <c r="AA1087">
        <v>0</v>
      </c>
      <c r="AB1087">
        <v>0</v>
      </c>
      <c r="AC1087">
        <v>0</v>
      </c>
      <c r="AD1087">
        <v>1</v>
      </c>
      <c r="AE1087">
        <v>0</v>
      </c>
      <c r="AF1087" t="s">
        <v>3</v>
      </c>
      <c r="AG1087">
        <v>0.08</v>
      </c>
      <c r="AH1087">
        <v>2</v>
      </c>
      <c r="AI1087">
        <v>76149505</v>
      </c>
      <c r="AJ1087">
        <v>1066</v>
      </c>
      <c r="AK1087">
        <v>0</v>
      </c>
      <c r="AL1087">
        <v>0</v>
      </c>
      <c r="AM1087">
        <v>0</v>
      </c>
      <c r="AN1087">
        <v>0</v>
      </c>
      <c r="AO1087">
        <v>0</v>
      </c>
      <c r="AP1087">
        <v>0</v>
      </c>
      <c r="AQ1087">
        <v>0</v>
      </c>
      <c r="AR1087">
        <v>0</v>
      </c>
    </row>
    <row r="1088" spans="1:44" x14ac:dyDescent="0.2">
      <c r="A1088">
        <f>ROW(Source!A390)</f>
        <v>390</v>
      </c>
      <c r="B1088">
        <v>76149515</v>
      </c>
      <c r="C1088">
        <v>76149504</v>
      </c>
      <c r="D1088">
        <v>48959161</v>
      </c>
      <c r="E1088">
        <v>1</v>
      </c>
      <c r="F1088">
        <v>1</v>
      </c>
      <c r="G1088">
        <v>1</v>
      </c>
      <c r="H1088">
        <v>3</v>
      </c>
      <c r="I1088" t="s">
        <v>1017</v>
      </c>
      <c r="J1088" t="s">
        <v>1018</v>
      </c>
      <c r="K1088" t="s">
        <v>1019</v>
      </c>
      <c r="L1088">
        <v>1301</v>
      </c>
      <c r="N1088">
        <v>1003</v>
      </c>
      <c r="O1088" t="s">
        <v>57</v>
      </c>
      <c r="P1088" t="s">
        <v>57</v>
      </c>
      <c r="Q1088">
        <v>1</v>
      </c>
      <c r="X1088">
        <v>1000</v>
      </c>
      <c r="Y1088">
        <v>0</v>
      </c>
      <c r="Z1088">
        <v>0</v>
      </c>
      <c r="AA1088">
        <v>0</v>
      </c>
      <c r="AB1088">
        <v>0</v>
      </c>
      <c r="AC1088">
        <v>0</v>
      </c>
      <c r="AD1088">
        <v>0</v>
      </c>
      <c r="AE1088">
        <v>0</v>
      </c>
      <c r="AF1088" t="s">
        <v>3</v>
      </c>
      <c r="AG1088">
        <v>1000</v>
      </c>
      <c r="AH1088">
        <v>3</v>
      </c>
      <c r="AI1088">
        <v>-1</v>
      </c>
      <c r="AJ1088" t="s">
        <v>3</v>
      </c>
      <c r="AK1088">
        <v>0</v>
      </c>
      <c r="AL1088">
        <v>0</v>
      </c>
      <c r="AM1088">
        <v>0</v>
      </c>
      <c r="AN1088">
        <v>0</v>
      </c>
      <c r="AO1088">
        <v>0</v>
      </c>
      <c r="AP1088">
        <v>0</v>
      </c>
      <c r="AQ1088">
        <v>0</v>
      </c>
      <c r="AR1088">
        <v>0</v>
      </c>
    </row>
    <row r="1089" spans="1:44" x14ac:dyDescent="0.2">
      <c r="A1089">
        <f>ROW(Source!A391)</f>
        <v>391</v>
      </c>
      <c r="B1089">
        <v>76149523</v>
      </c>
      <c r="C1089">
        <v>76149516</v>
      </c>
      <c r="D1089">
        <v>42096898</v>
      </c>
      <c r="E1089">
        <v>1</v>
      </c>
      <c r="F1089">
        <v>1</v>
      </c>
      <c r="G1089">
        <v>1</v>
      </c>
      <c r="H1089">
        <v>1</v>
      </c>
      <c r="I1089" t="s">
        <v>979</v>
      </c>
      <c r="J1089" t="s">
        <v>3</v>
      </c>
      <c r="K1089" t="s">
        <v>980</v>
      </c>
      <c r="L1089">
        <v>1369</v>
      </c>
      <c r="N1089">
        <v>1013</v>
      </c>
      <c r="O1089" t="s">
        <v>623</v>
      </c>
      <c r="P1089" t="s">
        <v>623</v>
      </c>
      <c r="Q1089">
        <v>1</v>
      </c>
      <c r="X1089">
        <v>84.4</v>
      </c>
      <c r="Y1089">
        <v>0</v>
      </c>
      <c r="Z1089">
        <v>0</v>
      </c>
      <c r="AA1089">
        <v>0</v>
      </c>
      <c r="AB1089">
        <v>9.6199999999999992</v>
      </c>
      <c r="AC1089">
        <v>0</v>
      </c>
      <c r="AD1089">
        <v>1</v>
      </c>
      <c r="AE1089">
        <v>1</v>
      </c>
      <c r="AF1089" t="s">
        <v>24</v>
      </c>
      <c r="AG1089">
        <v>97.06</v>
      </c>
      <c r="AH1089">
        <v>2</v>
      </c>
      <c r="AI1089">
        <v>76149517</v>
      </c>
      <c r="AJ1089">
        <v>1067</v>
      </c>
      <c r="AK1089">
        <v>0</v>
      </c>
      <c r="AL1089">
        <v>0</v>
      </c>
      <c r="AM1089">
        <v>0</v>
      </c>
      <c r="AN1089">
        <v>0</v>
      </c>
      <c r="AO1089">
        <v>0</v>
      </c>
      <c r="AP1089">
        <v>0</v>
      </c>
      <c r="AQ1089">
        <v>0</v>
      </c>
      <c r="AR1089">
        <v>0</v>
      </c>
    </row>
    <row r="1090" spans="1:44" x14ac:dyDescent="0.2">
      <c r="A1090">
        <f>ROW(Source!A391)</f>
        <v>391</v>
      </c>
      <c r="B1090">
        <v>76149524</v>
      </c>
      <c r="C1090">
        <v>76149516</v>
      </c>
      <c r="D1090">
        <v>48975411</v>
      </c>
      <c r="E1090">
        <v>1</v>
      </c>
      <c r="F1090">
        <v>1</v>
      </c>
      <c r="G1090">
        <v>1</v>
      </c>
      <c r="H1090">
        <v>2</v>
      </c>
      <c r="I1090" t="s">
        <v>1002</v>
      </c>
      <c r="J1090" t="s">
        <v>1003</v>
      </c>
      <c r="K1090" t="s">
        <v>1004</v>
      </c>
      <c r="L1090">
        <v>1368</v>
      </c>
      <c r="N1090">
        <v>1011</v>
      </c>
      <c r="O1090" t="s">
        <v>633</v>
      </c>
      <c r="P1090" t="s">
        <v>633</v>
      </c>
      <c r="Q1090">
        <v>1</v>
      </c>
      <c r="X1090">
        <v>26.08</v>
      </c>
      <c r="Y1090">
        <v>0</v>
      </c>
      <c r="Z1090">
        <v>0.7</v>
      </c>
      <c r="AA1090">
        <v>0</v>
      </c>
      <c r="AB1090">
        <v>0</v>
      </c>
      <c r="AC1090">
        <v>0</v>
      </c>
      <c r="AD1090">
        <v>1</v>
      </c>
      <c r="AE1090">
        <v>0</v>
      </c>
      <c r="AF1090" t="s">
        <v>24</v>
      </c>
      <c r="AG1090">
        <v>29.991999999999997</v>
      </c>
      <c r="AH1090">
        <v>2</v>
      </c>
      <c r="AI1090">
        <v>76149518</v>
      </c>
      <c r="AJ1090">
        <v>1068</v>
      </c>
      <c r="AK1090">
        <v>0</v>
      </c>
      <c r="AL1090">
        <v>0</v>
      </c>
      <c r="AM1090">
        <v>0</v>
      </c>
      <c r="AN1090">
        <v>0</v>
      </c>
      <c r="AO1090">
        <v>0</v>
      </c>
      <c r="AP1090">
        <v>0</v>
      </c>
      <c r="AQ1090">
        <v>0</v>
      </c>
      <c r="AR1090">
        <v>0</v>
      </c>
    </row>
    <row r="1091" spans="1:44" x14ac:dyDescent="0.2">
      <c r="A1091">
        <f>ROW(Source!A391)</f>
        <v>391</v>
      </c>
      <c r="B1091">
        <v>76149525</v>
      </c>
      <c r="C1091">
        <v>76149516</v>
      </c>
      <c r="D1091">
        <v>48977174</v>
      </c>
      <c r="E1091">
        <v>1</v>
      </c>
      <c r="F1091">
        <v>1</v>
      </c>
      <c r="G1091">
        <v>1</v>
      </c>
      <c r="H1091">
        <v>2</v>
      </c>
      <c r="I1091" t="s">
        <v>676</v>
      </c>
      <c r="J1091" t="s">
        <v>677</v>
      </c>
      <c r="K1091" t="s">
        <v>678</v>
      </c>
      <c r="L1091">
        <v>1368</v>
      </c>
      <c r="N1091">
        <v>1011</v>
      </c>
      <c r="O1091" t="s">
        <v>633</v>
      </c>
      <c r="P1091" t="s">
        <v>633</v>
      </c>
      <c r="Q1091">
        <v>1</v>
      </c>
      <c r="X1091">
        <v>0.17</v>
      </c>
      <c r="Y1091">
        <v>0</v>
      </c>
      <c r="Z1091">
        <v>87.17</v>
      </c>
      <c r="AA1091">
        <v>11.6</v>
      </c>
      <c r="AB1091">
        <v>0</v>
      </c>
      <c r="AC1091">
        <v>0</v>
      </c>
      <c r="AD1091">
        <v>1</v>
      </c>
      <c r="AE1091">
        <v>0</v>
      </c>
      <c r="AF1091" t="s">
        <v>24</v>
      </c>
      <c r="AG1091">
        <v>0.19550000000000001</v>
      </c>
      <c r="AH1091">
        <v>2</v>
      </c>
      <c r="AI1091">
        <v>76149519</v>
      </c>
      <c r="AJ1091">
        <v>1069</v>
      </c>
      <c r="AK1091">
        <v>0</v>
      </c>
      <c r="AL1091">
        <v>0</v>
      </c>
      <c r="AM1091">
        <v>0</v>
      </c>
      <c r="AN1091">
        <v>0</v>
      </c>
      <c r="AO1091">
        <v>0</v>
      </c>
      <c r="AP1091">
        <v>0</v>
      </c>
      <c r="AQ1091">
        <v>0</v>
      </c>
      <c r="AR1091">
        <v>0</v>
      </c>
    </row>
    <row r="1092" spans="1:44" x14ac:dyDescent="0.2">
      <c r="A1092">
        <f>ROW(Source!A391)</f>
        <v>391</v>
      </c>
      <c r="B1092">
        <v>76149526</v>
      </c>
      <c r="C1092">
        <v>76149516</v>
      </c>
      <c r="D1092">
        <v>48905904</v>
      </c>
      <c r="E1092">
        <v>1</v>
      </c>
      <c r="F1092">
        <v>1</v>
      </c>
      <c r="G1092">
        <v>1</v>
      </c>
      <c r="H1092">
        <v>3</v>
      </c>
      <c r="I1092" t="s">
        <v>1005</v>
      </c>
      <c r="J1092" t="s">
        <v>1006</v>
      </c>
      <c r="K1092" t="s">
        <v>1007</v>
      </c>
      <c r="L1092">
        <v>1348</v>
      </c>
      <c r="N1092">
        <v>1009</v>
      </c>
      <c r="O1092" t="s">
        <v>362</v>
      </c>
      <c r="P1092" t="s">
        <v>362</v>
      </c>
      <c r="Q1092">
        <v>1000</v>
      </c>
      <c r="X1092">
        <v>5.3800000000000001E-2</v>
      </c>
      <c r="Y1092">
        <v>5989</v>
      </c>
      <c r="Z1092">
        <v>0</v>
      </c>
      <c r="AA1092">
        <v>0</v>
      </c>
      <c r="AB1092">
        <v>0</v>
      </c>
      <c r="AC1092">
        <v>0</v>
      </c>
      <c r="AD1092">
        <v>1</v>
      </c>
      <c r="AE1092">
        <v>0</v>
      </c>
      <c r="AF1092" t="s">
        <v>3</v>
      </c>
      <c r="AG1092">
        <v>5.3800000000000001E-2</v>
      </c>
      <c r="AH1092">
        <v>2</v>
      </c>
      <c r="AI1092">
        <v>76149520</v>
      </c>
      <c r="AJ1092">
        <v>1070</v>
      </c>
      <c r="AK1092">
        <v>0</v>
      </c>
      <c r="AL1092">
        <v>0</v>
      </c>
      <c r="AM1092">
        <v>0</v>
      </c>
      <c r="AN1092">
        <v>0</v>
      </c>
      <c r="AO1092">
        <v>0</v>
      </c>
      <c r="AP1092">
        <v>0</v>
      </c>
      <c r="AQ1092">
        <v>0</v>
      </c>
      <c r="AR1092">
        <v>0</v>
      </c>
    </row>
    <row r="1093" spans="1:44" x14ac:dyDescent="0.2">
      <c r="A1093">
        <f>ROW(Source!A391)</f>
        <v>391</v>
      </c>
      <c r="B1093">
        <v>76149527</v>
      </c>
      <c r="C1093">
        <v>76149516</v>
      </c>
      <c r="D1093">
        <v>48902888</v>
      </c>
      <c r="E1093">
        <v>1</v>
      </c>
      <c r="F1093">
        <v>1</v>
      </c>
      <c r="G1093">
        <v>1</v>
      </c>
      <c r="H1093">
        <v>3</v>
      </c>
      <c r="I1093" t="s">
        <v>1008</v>
      </c>
      <c r="J1093" t="s">
        <v>1009</v>
      </c>
      <c r="K1093" t="s">
        <v>1010</v>
      </c>
      <c r="L1093">
        <v>1346</v>
      </c>
      <c r="N1093">
        <v>1009</v>
      </c>
      <c r="O1093" t="s">
        <v>414</v>
      </c>
      <c r="P1093" t="s">
        <v>414</v>
      </c>
      <c r="Q1093">
        <v>1</v>
      </c>
      <c r="X1093">
        <v>22.6</v>
      </c>
      <c r="Y1093">
        <v>24.86</v>
      </c>
      <c r="Z1093">
        <v>0</v>
      </c>
      <c r="AA1093">
        <v>0</v>
      </c>
      <c r="AB1093">
        <v>0</v>
      </c>
      <c r="AC1093">
        <v>0</v>
      </c>
      <c r="AD1093">
        <v>1</v>
      </c>
      <c r="AE1093">
        <v>0</v>
      </c>
      <c r="AF1093" t="s">
        <v>3</v>
      </c>
      <c r="AG1093">
        <v>22.6</v>
      </c>
      <c r="AH1093">
        <v>2</v>
      </c>
      <c r="AI1093">
        <v>76149521</v>
      </c>
      <c r="AJ1093">
        <v>1071</v>
      </c>
      <c r="AK1093">
        <v>0</v>
      </c>
      <c r="AL1093">
        <v>0</v>
      </c>
      <c r="AM1093">
        <v>0</v>
      </c>
      <c r="AN1093">
        <v>0</v>
      </c>
      <c r="AO1093">
        <v>0</v>
      </c>
      <c r="AP1093">
        <v>0</v>
      </c>
      <c r="AQ1093">
        <v>0</v>
      </c>
      <c r="AR1093">
        <v>0</v>
      </c>
    </row>
    <row r="1094" spans="1:44" x14ac:dyDescent="0.2">
      <c r="A1094">
        <f>ROW(Source!A391)</f>
        <v>391</v>
      </c>
      <c r="B1094">
        <v>76149528</v>
      </c>
      <c r="C1094">
        <v>76149516</v>
      </c>
      <c r="D1094">
        <v>48900693</v>
      </c>
      <c r="E1094">
        <v>1</v>
      </c>
      <c r="F1094">
        <v>1</v>
      </c>
      <c r="G1094">
        <v>1</v>
      </c>
      <c r="H1094">
        <v>3</v>
      </c>
      <c r="I1094" t="s">
        <v>1011</v>
      </c>
      <c r="J1094" t="s">
        <v>1012</v>
      </c>
      <c r="K1094" t="s">
        <v>1013</v>
      </c>
      <c r="L1094">
        <v>1348</v>
      </c>
      <c r="N1094">
        <v>1009</v>
      </c>
      <c r="O1094" t="s">
        <v>362</v>
      </c>
      <c r="P1094" t="s">
        <v>362</v>
      </c>
      <c r="Q1094">
        <v>1000</v>
      </c>
      <c r="X1094">
        <v>3.7000000000000002E-3</v>
      </c>
      <c r="Y1094">
        <v>9661.5</v>
      </c>
      <c r="Z1094">
        <v>0</v>
      </c>
      <c r="AA1094">
        <v>0</v>
      </c>
      <c r="AB1094">
        <v>0</v>
      </c>
      <c r="AC1094">
        <v>0</v>
      </c>
      <c r="AD1094">
        <v>1</v>
      </c>
      <c r="AE1094">
        <v>0</v>
      </c>
      <c r="AF1094" t="s">
        <v>3</v>
      </c>
      <c r="AG1094">
        <v>3.7000000000000002E-3</v>
      </c>
      <c r="AH1094">
        <v>2</v>
      </c>
      <c r="AI1094">
        <v>76149522</v>
      </c>
      <c r="AJ1094">
        <v>1072</v>
      </c>
      <c r="AK1094">
        <v>0</v>
      </c>
      <c r="AL1094">
        <v>0</v>
      </c>
      <c r="AM1094">
        <v>0</v>
      </c>
      <c r="AN1094">
        <v>0</v>
      </c>
      <c r="AO1094">
        <v>0</v>
      </c>
      <c r="AP1094">
        <v>0</v>
      </c>
      <c r="AQ1094">
        <v>0</v>
      </c>
      <c r="AR1094">
        <v>0</v>
      </c>
    </row>
    <row r="1095" spans="1:44" x14ac:dyDescent="0.2">
      <c r="A1095">
        <f>ROW(Source!A392)</f>
        <v>392</v>
      </c>
      <c r="B1095">
        <v>76149523</v>
      </c>
      <c r="C1095">
        <v>76149516</v>
      </c>
      <c r="D1095">
        <v>42096898</v>
      </c>
      <c r="E1095">
        <v>1</v>
      </c>
      <c r="F1095">
        <v>1</v>
      </c>
      <c r="G1095">
        <v>1</v>
      </c>
      <c r="H1095">
        <v>1</v>
      </c>
      <c r="I1095" t="s">
        <v>979</v>
      </c>
      <c r="J1095" t="s">
        <v>3</v>
      </c>
      <c r="K1095" t="s">
        <v>980</v>
      </c>
      <c r="L1095">
        <v>1369</v>
      </c>
      <c r="N1095">
        <v>1013</v>
      </c>
      <c r="O1095" t="s">
        <v>623</v>
      </c>
      <c r="P1095" t="s">
        <v>623</v>
      </c>
      <c r="Q1095">
        <v>1</v>
      </c>
      <c r="X1095">
        <v>84.4</v>
      </c>
      <c r="Y1095">
        <v>0</v>
      </c>
      <c r="Z1095">
        <v>0</v>
      </c>
      <c r="AA1095">
        <v>0</v>
      </c>
      <c r="AB1095">
        <v>9.6199999999999992</v>
      </c>
      <c r="AC1095">
        <v>0</v>
      </c>
      <c r="AD1095">
        <v>1</v>
      </c>
      <c r="AE1095">
        <v>1</v>
      </c>
      <c r="AF1095" t="s">
        <v>24</v>
      </c>
      <c r="AG1095">
        <v>97.06</v>
      </c>
      <c r="AH1095">
        <v>2</v>
      </c>
      <c r="AI1095">
        <v>76149517</v>
      </c>
      <c r="AJ1095">
        <v>1073</v>
      </c>
      <c r="AK1095">
        <v>0</v>
      </c>
      <c r="AL1095">
        <v>0</v>
      </c>
      <c r="AM1095">
        <v>0</v>
      </c>
      <c r="AN1095">
        <v>0</v>
      </c>
      <c r="AO1095">
        <v>0</v>
      </c>
      <c r="AP1095">
        <v>0</v>
      </c>
      <c r="AQ1095">
        <v>0</v>
      </c>
      <c r="AR1095">
        <v>0</v>
      </c>
    </row>
    <row r="1096" spans="1:44" x14ac:dyDescent="0.2">
      <c r="A1096">
        <f>ROW(Source!A392)</f>
        <v>392</v>
      </c>
      <c r="B1096">
        <v>76149524</v>
      </c>
      <c r="C1096">
        <v>76149516</v>
      </c>
      <c r="D1096">
        <v>48975411</v>
      </c>
      <c r="E1096">
        <v>1</v>
      </c>
      <c r="F1096">
        <v>1</v>
      </c>
      <c r="G1096">
        <v>1</v>
      </c>
      <c r="H1096">
        <v>2</v>
      </c>
      <c r="I1096" t="s">
        <v>1002</v>
      </c>
      <c r="J1096" t="s">
        <v>1003</v>
      </c>
      <c r="K1096" t="s">
        <v>1004</v>
      </c>
      <c r="L1096">
        <v>1368</v>
      </c>
      <c r="N1096">
        <v>1011</v>
      </c>
      <c r="O1096" t="s">
        <v>633</v>
      </c>
      <c r="P1096" t="s">
        <v>633</v>
      </c>
      <c r="Q1096">
        <v>1</v>
      </c>
      <c r="X1096">
        <v>26.08</v>
      </c>
      <c r="Y1096">
        <v>0</v>
      </c>
      <c r="Z1096">
        <v>0.7</v>
      </c>
      <c r="AA1096">
        <v>0</v>
      </c>
      <c r="AB1096">
        <v>0</v>
      </c>
      <c r="AC1096">
        <v>0</v>
      </c>
      <c r="AD1096">
        <v>1</v>
      </c>
      <c r="AE1096">
        <v>0</v>
      </c>
      <c r="AF1096" t="s">
        <v>24</v>
      </c>
      <c r="AG1096">
        <v>29.991999999999997</v>
      </c>
      <c r="AH1096">
        <v>2</v>
      </c>
      <c r="AI1096">
        <v>76149518</v>
      </c>
      <c r="AJ1096">
        <v>1074</v>
      </c>
      <c r="AK1096">
        <v>0</v>
      </c>
      <c r="AL1096">
        <v>0</v>
      </c>
      <c r="AM1096">
        <v>0</v>
      </c>
      <c r="AN1096">
        <v>0</v>
      </c>
      <c r="AO1096">
        <v>0</v>
      </c>
      <c r="AP1096">
        <v>0</v>
      </c>
      <c r="AQ1096">
        <v>0</v>
      </c>
      <c r="AR1096">
        <v>0</v>
      </c>
    </row>
    <row r="1097" spans="1:44" x14ac:dyDescent="0.2">
      <c r="A1097">
        <f>ROW(Source!A392)</f>
        <v>392</v>
      </c>
      <c r="B1097">
        <v>76149525</v>
      </c>
      <c r="C1097">
        <v>76149516</v>
      </c>
      <c r="D1097">
        <v>48977174</v>
      </c>
      <c r="E1097">
        <v>1</v>
      </c>
      <c r="F1097">
        <v>1</v>
      </c>
      <c r="G1097">
        <v>1</v>
      </c>
      <c r="H1097">
        <v>2</v>
      </c>
      <c r="I1097" t="s">
        <v>676</v>
      </c>
      <c r="J1097" t="s">
        <v>677</v>
      </c>
      <c r="K1097" t="s">
        <v>678</v>
      </c>
      <c r="L1097">
        <v>1368</v>
      </c>
      <c r="N1097">
        <v>1011</v>
      </c>
      <c r="O1097" t="s">
        <v>633</v>
      </c>
      <c r="P1097" t="s">
        <v>633</v>
      </c>
      <c r="Q1097">
        <v>1</v>
      </c>
      <c r="X1097">
        <v>0.17</v>
      </c>
      <c r="Y1097">
        <v>0</v>
      </c>
      <c r="Z1097">
        <v>87.17</v>
      </c>
      <c r="AA1097">
        <v>11.6</v>
      </c>
      <c r="AB1097">
        <v>0</v>
      </c>
      <c r="AC1097">
        <v>0</v>
      </c>
      <c r="AD1097">
        <v>1</v>
      </c>
      <c r="AE1097">
        <v>0</v>
      </c>
      <c r="AF1097" t="s">
        <v>24</v>
      </c>
      <c r="AG1097">
        <v>0.19550000000000001</v>
      </c>
      <c r="AH1097">
        <v>2</v>
      </c>
      <c r="AI1097">
        <v>76149519</v>
      </c>
      <c r="AJ1097">
        <v>1075</v>
      </c>
      <c r="AK1097">
        <v>0</v>
      </c>
      <c r="AL1097">
        <v>0</v>
      </c>
      <c r="AM1097">
        <v>0</v>
      </c>
      <c r="AN1097">
        <v>0</v>
      </c>
      <c r="AO1097">
        <v>0</v>
      </c>
      <c r="AP1097">
        <v>0</v>
      </c>
      <c r="AQ1097">
        <v>0</v>
      </c>
      <c r="AR1097">
        <v>0</v>
      </c>
    </row>
    <row r="1098" spans="1:44" x14ac:dyDescent="0.2">
      <c r="A1098">
        <f>ROW(Source!A392)</f>
        <v>392</v>
      </c>
      <c r="B1098">
        <v>76149526</v>
      </c>
      <c r="C1098">
        <v>76149516</v>
      </c>
      <c r="D1098">
        <v>48905904</v>
      </c>
      <c r="E1098">
        <v>1</v>
      </c>
      <c r="F1098">
        <v>1</v>
      </c>
      <c r="G1098">
        <v>1</v>
      </c>
      <c r="H1098">
        <v>3</v>
      </c>
      <c r="I1098" t="s">
        <v>1005</v>
      </c>
      <c r="J1098" t="s">
        <v>1006</v>
      </c>
      <c r="K1098" t="s">
        <v>1007</v>
      </c>
      <c r="L1098">
        <v>1348</v>
      </c>
      <c r="N1098">
        <v>1009</v>
      </c>
      <c r="O1098" t="s">
        <v>362</v>
      </c>
      <c r="P1098" t="s">
        <v>362</v>
      </c>
      <c r="Q1098">
        <v>1000</v>
      </c>
      <c r="X1098">
        <v>5.3800000000000001E-2</v>
      </c>
      <c r="Y1098">
        <v>5989</v>
      </c>
      <c r="Z1098">
        <v>0</v>
      </c>
      <c r="AA1098">
        <v>0</v>
      </c>
      <c r="AB1098">
        <v>0</v>
      </c>
      <c r="AC1098">
        <v>0</v>
      </c>
      <c r="AD1098">
        <v>1</v>
      </c>
      <c r="AE1098">
        <v>0</v>
      </c>
      <c r="AF1098" t="s">
        <v>3</v>
      </c>
      <c r="AG1098">
        <v>5.3800000000000001E-2</v>
      </c>
      <c r="AH1098">
        <v>2</v>
      </c>
      <c r="AI1098">
        <v>76149520</v>
      </c>
      <c r="AJ1098">
        <v>1076</v>
      </c>
      <c r="AK1098">
        <v>0</v>
      </c>
      <c r="AL1098">
        <v>0</v>
      </c>
      <c r="AM1098">
        <v>0</v>
      </c>
      <c r="AN1098">
        <v>0</v>
      </c>
      <c r="AO1098">
        <v>0</v>
      </c>
      <c r="AP1098">
        <v>0</v>
      </c>
      <c r="AQ1098">
        <v>0</v>
      </c>
      <c r="AR1098">
        <v>0</v>
      </c>
    </row>
    <row r="1099" spans="1:44" x14ac:dyDescent="0.2">
      <c r="A1099">
        <f>ROW(Source!A392)</f>
        <v>392</v>
      </c>
      <c r="B1099">
        <v>76149527</v>
      </c>
      <c r="C1099">
        <v>76149516</v>
      </c>
      <c r="D1099">
        <v>48902888</v>
      </c>
      <c r="E1099">
        <v>1</v>
      </c>
      <c r="F1099">
        <v>1</v>
      </c>
      <c r="G1099">
        <v>1</v>
      </c>
      <c r="H1099">
        <v>3</v>
      </c>
      <c r="I1099" t="s">
        <v>1008</v>
      </c>
      <c r="J1099" t="s">
        <v>1009</v>
      </c>
      <c r="K1099" t="s">
        <v>1010</v>
      </c>
      <c r="L1099">
        <v>1346</v>
      </c>
      <c r="N1099">
        <v>1009</v>
      </c>
      <c r="O1099" t="s">
        <v>414</v>
      </c>
      <c r="P1099" t="s">
        <v>414</v>
      </c>
      <c r="Q1099">
        <v>1</v>
      </c>
      <c r="X1099">
        <v>22.6</v>
      </c>
      <c r="Y1099">
        <v>24.86</v>
      </c>
      <c r="Z1099">
        <v>0</v>
      </c>
      <c r="AA1099">
        <v>0</v>
      </c>
      <c r="AB1099">
        <v>0</v>
      </c>
      <c r="AC1099">
        <v>0</v>
      </c>
      <c r="AD1099">
        <v>1</v>
      </c>
      <c r="AE1099">
        <v>0</v>
      </c>
      <c r="AF1099" t="s">
        <v>3</v>
      </c>
      <c r="AG1099">
        <v>22.6</v>
      </c>
      <c r="AH1099">
        <v>2</v>
      </c>
      <c r="AI1099">
        <v>76149521</v>
      </c>
      <c r="AJ1099">
        <v>1077</v>
      </c>
      <c r="AK1099">
        <v>0</v>
      </c>
      <c r="AL1099">
        <v>0</v>
      </c>
      <c r="AM1099">
        <v>0</v>
      </c>
      <c r="AN1099">
        <v>0</v>
      </c>
      <c r="AO1099">
        <v>0</v>
      </c>
      <c r="AP1099">
        <v>0</v>
      </c>
      <c r="AQ1099">
        <v>0</v>
      </c>
      <c r="AR1099">
        <v>0</v>
      </c>
    </row>
    <row r="1100" spans="1:44" x14ac:dyDescent="0.2">
      <c r="A1100">
        <f>ROW(Source!A392)</f>
        <v>392</v>
      </c>
      <c r="B1100">
        <v>76149528</v>
      </c>
      <c r="C1100">
        <v>76149516</v>
      </c>
      <c r="D1100">
        <v>48900693</v>
      </c>
      <c r="E1100">
        <v>1</v>
      </c>
      <c r="F1100">
        <v>1</v>
      </c>
      <c r="G1100">
        <v>1</v>
      </c>
      <c r="H1100">
        <v>3</v>
      </c>
      <c r="I1100" t="s">
        <v>1011</v>
      </c>
      <c r="J1100" t="s">
        <v>1012</v>
      </c>
      <c r="K1100" t="s">
        <v>1013</v>
      </c>
      <c r="L1100">
        <v>1348</v>
      </c>
      <c r="N1100">
        <v>1009</v>
      </c>
      <c r="O1100" t="s">
        <v>362</v>
      </c>
      <c r="P1100" t="s">
        <v>362</v>
      </c>
      <c r="Q1100">
        <v>1000</v>
      </c>
      <c r="X1100">
        <v>3.7000000000000002E-3</v>
      </c>
      <c r="Y1100">
        <v>9661.5</v>
      </c>
      <c r="Z1100">
        <v>0</v>
      </c>
      <c r="AA1100">
        <v>0</v>
      </c>
      <c r="AB1100">
        <v>0</v>
      </c>
      <c r="AC1100">
        <v>0</v>
      </c>
      <c r="AD1100">
        <v>1</v>
      </c>
      <c r="AE1100">
        <v>0</v>
      </c>
      <c r="AF1100" t="s">
        <v>3</v>
      </c>
      <c r="AG1100">
        <v>3.7000000000000002E-3</v>
      </c>
      <c r="AH1100">
        <v>2</v>
      </c>
      <c r="AI1100">
        <v>76149522</v>
      </c>
      <c r="AJ1100">
        <v>1078</v>
      </c>
      <c r="AK1100">
        <v>0</v>
      </c>
      <c r="AL1100">
        <v>0</v>
      </c>
      <c r="AM1100">
        <v>0</v>
      </c>
      <c r="AN1100">
        <v>0</v>
      </c>
      <c r="AO1100">
        <v>0</v>
      </c>
      <c r="AP1100">
        <v>0</v>
      </c>
      <c r="AQ1100">
        <v>0</v>
      </c>
      <c r="AR1100">
        <v>0</v>
      </c>
    </row>
    <row r="1101" spans="1:44" x14ac:dyDescent="0.2">
      <c r="A1101">
        <f>ROW(Source!A395)</f>
        <v>395</v>
      </c>
      <c r="B1101">
        <v>76149541</v>
      </c>
      <c r="C1101">
        <v>76149530</v>
      </c>
      <c r="D1101">
        <v>42326370</v>
      </c>
      <c r="E1101">
        <v>1</v>
      </c>
      <c r="F1101">
        <v>1</v>
      </c>
      <c r="G1101">
        <v>1</v>
      </c>
      <c r="H1101">
        <v>1</v>
      </c>
      <c r="I1101" t="s">
        <v>662</v>
      </c>
      <c r="J1101" t="s">
        <v>3</v>
      </c>
      <c r="K1101" t="s">
        <v>663</v>
      </c>
      <c r="L1101">
        <v>1369</v>
      </c>
      <c r="N1101">
        <v>1013</v>
      </c>
      <c r="O1101" t="s">
        <v>623</v>
      </c>
      <c r="P1101" t="s">
        <v>623</v>
      </c>
      <c r="Q1101">
        <v>1</v>
      </c>
      <c r="X1101">
        <v>9.92</v>
      </c>
      <c r="Y1101">
        <v>0</v>
      </c>
      <c r="Z1101">
        <v>0</v>
      </c>
      <c r="AA1101">
        <v>0</v>
      </c>
      <c r="AB1101">
        <v>9.6199999999999992</v>
      </c>
      <c r="AC1101">
        <v>0</v>
      </c>
      <c r="AD1101">
        <v>1</v>
      </c>
      <c r="AE1101">
        <v>1</v>
      </c>
      <c r="AF1101" t="s">
        <v>24</v>
      </c>
      <c r="AG1101">
        <v>11.407999999999999</v>
      </c>
      <c r="AH1101">
        <v>2</v>
      </c>
      <c r="AI1101">
        <v>76149531</v>
      </c>
      <c r="AJ1101">
        <v>1079</v>
      </c>
      <c r="AK1101">
        <v>0</v>
      </c>
      <c r="AL1101">
        <v>0</v>
      </c>
      <c r="AM1101">
        <v>0</v>
      </c>
      <c r="AN1101">
        <v>0</v>
      </c>
      <c r="AO1101">
        <v>0</v>
      </c>
      <c r="AP1101">
        <v>0</v>
      </c>
      <c r="AQ1101">
        <v>0</v>
      </c>
      <c r="AR1101">
        <v>0</v>
      </c>
    </row>
    <row r="1102" spans="1:44" x14ac:dyDescent="0.2">
      <c r="A1102">
        <f>ROW(Source!A395)</f>
        <v>395</v>
      </c>
      <c r="B1102">
        <v>76149542</v>
      </c>
      <c r="C1102">
        <v>76149530</v>
      </c>
      <c r="D1102">
        <v>121548</v>
      </c>
      <c r="E1102">
        <v>1</v>
      </c>
      <c r="F1102">
        <v>1</v>
      </c>
      <c r="G1102">
        <v>1</v>
      </c>
      <c r="H1102">
        <v>1</v>
      </c>
      <c r="I1102" t="s">
        <v>30</v>
      </c>
      <c r="J1102" t="s">
        <v>3</v>
      </c>
      <c r="K1102" t="s">
        <v>628</v>
      </c>
      <c r="L1102">
        <v>608254</v>
      </c>
      <c r="N1102">
        <v>1013</v>
      </c>
      <c r="O1102" t="s">
        <v>629</v>
      </c>
      <c r="P1102" t="s">
        <v>629</v>
      </c>
      <c r="Q1102">
        <v>1</v>
      </c>
      <c r="X1102">
        <v>0.2</v>
      </c>
      <c r="Y1102">
        <v>0</v>
      </c>
      <c r="Z1102">
        <v>0</v>
      </c>
      <c r="AA1102">
        <v>0</v>
      </c>
      <c r="AB1102">
        <v>0</v>
      </c>
      <c r="AC1102">
        <v>0</v>
      </c>
      <c r="AD1102">
        <v>1</v>
      </c>
      <c r="AE1102">
        <v>2</v>
      </c>
      <c r="AF1102" t="s">
        <v>24</v>
      </c>
      <c r="AG1102">
        <v>0.22999999999999998</v>
      </c>
      <c r="AH1102">
        <v>2</v>
      </c>
      <c r="AI1102">
        <v>76149532</v>
      </c>
      <c r="AJ1102">
        <v>1080</v>
      </c>
      <c r="AK1102">
        <v>0</v>
      </c>
      <c r="AL1102">
        <v>0</v>
      </c>
      <c r="AM1102">
        <v>0</v>
      </c>
      <c r="AN1102">
        <v>0</v>
      </c>
      <c r="AO1102">
        <v>0</v>
      </c>
      <c r="AP1102">
        <v>0</v>
      </c>
      <c r="AQ1102">
        <v>0</v>
      </c>
      <c r="AR1102">
        <v>0</v>
      </c>
    </row>
    <row r="1103" spans="1:44" x14ac:dyDescent="0.2">
      <c r="A1103">
        <f>ROW(Source!A395)</f>
        <v>395</v>
      </c>
      <c r="B1103">
        <v>76149543</v>
      </c>
      <c r="C1103">
        <v>76149530</v>
      </c>
      <c r="D1103">
        <v>48975304</v>
      </c>
      <c r="E1103">
        <v>1</v>
      </c>
      <c r="F1103">
        <v>1</v>
      </c>
      <c r="G1103">
        <v>1</v>
      </c>
      <c r="H1103">
        <v>2</v>
      </c>
      <c r="I1103" t="s">
        <v>664</v>
      </c>
      <c r="J1103" t="s">
        <v>665</v>
      </c>
      <c r="K1103" t="s">
        <v>666</v>
      </c>
      <c r="L1103">
        <v>1368</v>
      </c>
      <c r="N1103">
        <v>1011</v>
      </c>
      <c r="O1103" t="s">
        <v>633</v>
      </c>
      <c r="P1103" t="s">
        <v>633</v>
      </c>
      <c r="Q1103">
        <v>1</v>
      </c>
      <c r="X1103">
        <v>0.2</v>
      </c>
      <c r="Y1103">
        <v>0</v>
      </c>
      <c r="Z1103">
        <v>134.65</v>
      </c>
      <c r="AA1103">
        <v>13.5</v>
      </c>
      <c r="AB1103">
        <v>0</v>
      </c>
      <c r="AC1103">
        <v>0</v>
      </c>
      <c r="AD1103">
        <v>1</v>
      </c>
      <c r="AE1103">
        <v>0</v>
      </c>
      <c r="AF1103" t="s">
        <v>24</v>
      </c>
      <c r="AG1103">
        <v>0.22999999999999998</v>
      </c>
      <c r="AH1103">
        <v>2</v>
      </c>
      <c r="AI1103">
        <v>76149533</v>
      </c>
      <c r="AJ1103">
        <v>1081</v>
      </c>
      <c r="AK1103">
        <v>0</v>
      </c>
      <c r="AL1103">
        <v>0</v>
      </c>
      <c r="AM1103">
        <v>0</v>
      </c>
      <c r="AN1103">
        <v>0</v>
      </c>
      <c r="AO1103">
        <v>0</v>
      </c>
      <c r="AP1103">
        <v>0</v>
      </c>
      <c r="AQ1103">
        <v>0</v>
      </c>
      <c r="AR1103">
        <v>0</v>
      </c>
    </row>
    <row r="1104" spans="1:44" x14ac:dyDescent="0.2">
      <c r="A1104">
        <f>ROW(Source!A395)</f>
        <v>395</v>
      </c>
      <c r="B1104">
        <v>76149544</v>
      </c>
      <c r="C1104">
        <v>76149530</v>
      </c>
      <c r="D1104">
        <v>48975402</v>
      </c>
      <c r="E1104">
        <v>1</v>
      </c>
      <c r="F1104">
        <v>1</v>
      </c>
      <c r="G1104">
        <v>1</v>
      </c>
      <c r="H1104">
        <v>2</v>
      </c>
      <c r="I1104" t="s">
        <v>667</v>
      </c>
      <c r="J1104" t="s">
        <v>668</v>
      </c>
      <c r="K1104" t="s">
        <v>669</v>
      </c>
      <c r="L1104">
        <v>1368</v>
      </c>
      <c r="N1104">
        <v>1011</v>
      </c>
      <c r="O1104" t="s">
        <v>633</v>
      </c>
      <c r="P1104" t="s">
        <v>633</v>
      </c>
      <c r="Q1104">
        <v>1</v>
      </c>
      <c r="X1104">
        <v>2.4</v>
      </c>
      <c r="Y1104">
        <v>0</v>
      </c>
      <c r="Z1104">
        <v>0.9</v>
      </c>
      <c r="AA1104">
        <v>0</v>
      </c>
      <c r="AB1104">
        <v>0</v>
      </c>
      <c r="AC1104">
        <v>0</v>
      </c>
      <c r="AD1104">
        <v>1</v>
      </c>
      <c r="AE1104">
        <v>0</v>
      </c>
      <c r="AF1104" t="s">
        <v>24</v>
      </c>
      <c r="AG1104">
        <v>2.76</v>
      </c>
      <c r="AH1104">
        <v>2</v>
      </c>
      <c r="AI1104">
        <v>76149534</v>
      </c>
      <c r="AJ1104">
        <v>1082</v>
      </c>
      <c r="AK1104">
        <v>0</v>
      </c>
      <c r="AL1104">
        <v>0</v>
      </c>
      <c r="AM1104">
        <v>0</v>
      </c>
      <c r="AN1104">
        <v>0</v>
      </c>
      <c r="AO1104">
        <v>0</v>
      </c>
      <c r="AP1104">
        <v>0</v>
      </c>
      <c r="AQ1104">
        <v>0</v>
      </c>
      <c r="AR1104">
        <v>0</v>
      </c>
    </row>
    <row r="1105" spans="1:44" x14ac:dyDescent="0.2">
      <c r="A1105">
        <f>ROW(Source!A395)</f>
        <v>395</v>
      </c>
      <c r="B1105">
        <v>76149545</v>
      </c>
      <c r="C1105">
        <v>76149530</v>
      </c>
      <c r="D1105">
        <v>48975416</v>
      </c>
      <c r="E1105">
        <v>1</v>
      </c>
      <c r="F1105">
        <v>1</v>
      </c>
      <c r="G1105">
        <v>1</v>
      </c>
      <c r="H1105">
        <v>2</v>
      </c>
      <c r="I1105" t="s">
        <v>781</v>
      </c>
      <c r="J1105" t="s">
        <v>782</v>
      </c>
      <c r="K1105" t="s">
        <v>783</v>
      </c>
      <c r="L1105">
        <v>1368</v>
      </c>
      <c r="N1105">
        <v>1011</v>
      </c>
      <c r="O1105" t="s">
        <v>633</v>
      </c>
      <c r="P1105" t="s">
        <v>633</v>
      </c>
      <c r="Q1105">
        <v>1</v>
      </c>
      <c r="X1105">
        <v>2.4</v>
      </c>
      <c r="Y1105">
        <v>0</v>
      </c>
      <c r="Z1105">
        <v>3.28</v>
      </c>
      <c r="AA1105">
        <v>0</v>
      </c>
      <c r="AB1105">
        <v>0</v>
      </c>
      <c r="AC1105">
        <v>0</v>
      </c>
      <c r="AD1105">
        <v>1</v>
      </c>
      <c r="AE1105">
        <v>0</v>
      </c>
      <c r="AF1105" t="s">
        <v>24</v>
      </c>
      <c r="AG1105">
        <v>2.76</v>
      </c>
      <c r="AH1105">
        <v>2</v>
      </c>
      <c r="AI1105">
        <v>76149535</v>
      </c>
      <c r="AJ1105">
        <v>1083</v>
      </c>
      <c r="AK1105">
        <v>0</v>
      </c>
      <c r="AL1105">
        <v>0</v>
      </c>
      <c r="AM1105">
        <v>0</v>
      </c>
      <c r="AN1105">
        <v>0</v>
      </c>
      <c r="AO1105">
        <v>0</v>
      </c>
      <c r="AP1105">
        <v>0</v>
      </c>
      <c r="AQ1105">
        <v>0</v>
      </c>
      <c r="AR1105">
        <v>0</v>
      </c>
    </row>
    <row r="1106" spans="1:44" x14ac:dyDescent="0.2">
      <c r="A1106">
        <f>ROW(Source!A395)</f>
        <v>395</v>
      </c>
      <c r="B1106">
        <v>76149546</v>
      </c>
      <c r="C1106">
        <v>76149530</v>
      </c>
      <c r="D1106">
        <v>48977174</v>
      </c>
      <c r="E1106">
        <v>1</v>
      </c>
      <c r="F1106">
        <v>1</v>
      </c>
      <c r="G1106">
        <v>1</v>
      </c>
      <c r="H1106">
        <v>2</v>
      </c>
      <c r="I1106" t="s">
        <v>676</v>
      </c>
      <c r="J1106" t="s">
        <v>677</v>
      </c>
      <c r="K1106" t="s">
        <v>678</v>
      </c>
      <c r="L1106">
        <v>1368</v>
      </c>
      <c r="N1106">
        <v>1011</v>
      </c>
      <c r="O1106" t="s">
        <v>633</v>
      </c>
      <c r="P1106" t="s">
        <v>633</v>
      </c>
      <c r="Q1106">
        <v>1</v>
      </c>
      <c r="X1106">
        <v>0.2</v>
      </c>
      <c r="Y1106">
        <v>0</v>
      </c>
      <c r="Z1106">
        <v>87.17</v>
      </c>
      <c r="AA1106">
        <v>11.6</v>
      </c>
      <c r="AB1106">
        <v>0</v>
      </c>
      <c r="AC1106">
        <v>0</v>
      </c>
      <c r="AD1106">
        <v>1</v>
      </c>
      <c r="AE1106">
        <v>0</v>
      </c>
      <c r="AF1106" t="s">
        <v>24</v>
      </c>
      <c r="AG1106">
        <v>0.22999999999999998</v>
      </c>
      <c r="AH1106">
        <v>2</v>
      </c>
      <c r="AI1106">
        <v>76149536</v>
      </c>
      <c r="AJ1106">
        <v>1084</v>
      </c>
      <c r="AK1106">
        <v>0</v>
      </c>
      <c r="AL1106">
        <v>0</v>
      </c>
      <c r="AM1106">
        <v>0</v>
      </c>
      <c r="AN1106">
        <v>0</v>
      </c>
      <c r="AO1106">
        <v>0</v>
      </c>
      <c r="AP1106">
        <v>0</v>
      </c>
      <c r="AQ1106">
        <v>0</v>
      </c>
      <c r="AR1106">
        <v>0</v>
      </c>
    </row>
    <row r="1107" spans="1:44" x14ac:dyDescent="0.2">
      <c r="A1107">
        <f>ROW(Source!A395)</f>
        <v>395</v>
      </c>
      <c r="B1107">
        <v>76149547</v>
      </c>
      <c r="C1107">
        <v>76149530</v>
      </c>
      <c r="D1107">
        <v>48903634</v>
      </c>
      <c r="E1107">
        <v>1</v>
      </c>
      <c r="F1107">
        <v>1</v>
      </c>
      <c r="G1107">
        <v>1</v>
      </c>
      <c r="H1107">
        <v>3</v>
      </c>
      <c r="I1107" t="s">
        <v>679</v>
      </c>
      <c r="J1107" t="s">
        <v>680</v>
      </c>
      <c r="K1107" t="s">
        <v>681</v>
      </c>
      <c r="L1107">
        <v>1308</v>
      </c>
      <c r="N1107">
        <v>1003</v>
      </c>
      <c r="O1107" t="s">
        <v>345</v>
      </c>
      <c r="P1107" t="s">
        <v>345</v>
      </c>
      <c r="Q1107">
        <v>100</v>
      </c>
      <c r="X1107">
        <v>9.5999999999999992E-3</v>
      </c>
      <c r="Y1107">
        <v>120</v>
      </c>
      <c r="Z1107">
        <v>0</v>
      </c>
      <c r="AA1107">
        <v>0</v>
      </c>
      <c r="AB1107">
        <v>0</v>
      </c>
      <c r="AC1107">
        <v>0</v>
      </c>
      <c r="AD1107">
        <v>1</v>
      </c>
      <c r="AE1107">
        <v>0</v>
      </c>
      <c r="AF1107" t="s">
        <v>3</v>
      </c>
      <c r="AG1107">
        <v>9.5999999999999992E-3</v>
      </c>
      <c r="AH1107">
        <v>2</v>
      </c>
      <c r="AI1107">
        <v>76149537</v>
      </c>
      <c r="AJ1107">
        <v>1085</v>
      </c>
      <c r="AK1107">
        <v>0</v>
      </c>
      <c r="AL1107">
        <v>0</v>
      </c>
      <c r="AM1107">
        <v>0</v>
      </c>
      <c r="AN1107">
        <v>0</v>
      </c>
      <c r="AO1107">
        <v>0</v>
      </c>
      <c r="AP1107">
        <v>0</v>
      </c>
      <c r="AQ1107">
        <v>0</v>
      </c>
      <c r="AR1107">
        <v>0</v>
      </c>
    </row>
    <row r="1108" spans="1:44" x14ac:dyDescent="0.2">
      <c r="A1108">
        <f>ROW(Source!A395)</f>
        <v>395</v>
      </c>
      <c r="B1108">
        <v>76149548</v>
      </c>
      <c r="C1108">
        <v>76149530</v>
      </c>
      <c r="D1108">
        <v>48915251</v>
      </c>
      <c r="E1108">
        <v>1</v>
      </c>
      <c r="F1108">
        <v>1</v>
      </c>
      <c r="G1108">
        <v>1</v>
      </c>
      <c r="H1108">
        <v>3</v>
      </c>
      <c r="I1108" t="s">
        <v>682</v>
      </c>
      <c r="J1108" t="s">
        <v>683</v>
      </c>
      <c r="K1108" t="s">
        <v>684</v>
      </c>
      <c r="L1108">
        <v>1348</v>
      </c>
      <c r="N1108">
        <v>1009</v>
      </c>
      <c r="O1108" t="s">
        <v>362</v>
      </c>
      <c r="P1108" t="s">
        <v>362</v>
      </c>
      <c r="Q1108">
        <v>1000</v>
      </c>
      <c r="X1108">
        <v>6.0000000000000002E-5</v>
      </c>
      <c r="Y1108">
        <v>7826.9</v>
      </c>
      <c r="Z1108">
        <v>0</v>
      </c>
      <c r="AA1108">
        <v>0</v>
      </c>
      <c r="AB1108">
        <v>0</v>
      </c>
      <c r="AC1108">
        <v>0</v>
      </c>
      <c r="AD1108">
        <v>1</v>
      </c>
      <c r="AE1108">
        <v>0</v>
      </c>
      <c r="AF1108" t="s">
        <v>3</v>
      </c>
      <c r="AG1108">
        <v>6.0000000000000002E-5</v>
      </c>
      <c r="AH1108">
        <v>2</v>
      </c>
      <c r="AI1108">
        <v>76149538</v>
      </c>
      <c r="AJ1108">
        <v>1086</v>
      </c>
      <c r="AK1108">
        <v>0</v>
      </c>
      <c r="AL1108">
        <v>0</v>
      </c>
      <c r="AM1108">
        <v>0</v>
      </c>
      <c r="AN1108">
        <v>0</v>
      </c>
      <c r="AO1108">
        <v>0</v>
      </c>
      <c r="AP1108">
        <v>0</v>
      </c>
      <c r="AQ1108">
        <v>0</v>
      </c>
      <c r="AR1108">
        <v>0</v>
      </c>
    </row>
    <row r="1109" spans="1:44" x14ac:dyDescent="0.2">
      <c r="A1109">
        <f>ROW(Source!A395)</f>
        <v>395</v>
      </c>
      <c r="B1109">
        <v>76149549</v>
      </c>
      <c r="C1109">
        <v>76149530</v>
      </c>
      <c r="D1109">
        <v>48958748</v>
      </c>
      <c r="E1109">
        <v>1</v>
      </c>
      <c r="F1109">
        <v>1</v>
      </c>
      <c r="G1109">
        <v>1</v>
      </c>
      <c r="H1109">
        <v>3</v>
      </c>
      <c r="I1109" t="s">
        <v>685</v>
      </c>
      <c r="J1109" t="s">
        <v>686</v>
      </c>
      <c r="K1109" t="s">
        <v>687</v>
      </c>
      <c r="L1109">
        <v>1346</v>
      </c>
      <c r="N1109">
        <v>1009</v>
      </c>
      <c r="O1109" t="s">
        <v>414</v>
      </c>
      <c r="P1109" t="s">
        <v>414</v>
      </c>
      <c r="Q1109">
        <v>1</v>
      </c>
      <c r="X1109">
        <v>0.5</v>
      </c>
      <c r="Y1109">
        <v>68.05</v>
      </c>
      <c r="Z1109">
        <v>0</v>
      </c>
      <c r="AA1109">
        <v>0</v>
      </c>
      <c r="AB1109">
        <v>0</v>
      </c>
      <c r="AC1109">
        <v>0</v>
      </c>
      <c r="AD1109">
        <v>1</v>
      </c>
      <c r="AE1109">
        <v>0</v>
      </c>
      <c r="AF1109" t="s">
        <v>3</v>
      </c>
      <c r="AG1109">
        <v>0.5</v>
      </c>
      <c r="AH1109">
        <v>2</v>
      </c>
      <c r="AI1109">
        <v>76149539</v>
      </c>
      <c r="AJ1109">
        <v>1087</v>
      </c>
      <c r="AK1109">
        <v>0</v>
      </c>
      <c r="AL1109">
        <v>0</v>
      </c>
      <c r="AM1109">
        <v>0</v>
      </c>
      <c r="AN1109">
        <v>0</v>
      </c>
      <c r="AO1109">
        <v>0</v>
      </c>
      <c r="AP1109">
        <v>0</v>
      </c>
      <c r="AQ1109">
        <v>0</v>
      </c>
      <c r="AR1109">
        <v>0</v>
      </c>
    </row>
    <row r="1110" spans="1:44" x14ac:dyDescent="0.2">
      <c r="A1110">
        <f>ROW(Source!A395)</f>
        <v>395</v>
      </c>
      <c r="B1110">
        <v>76149550</v>
      </c>
      <c r="C1110">
        <v>76149530</v>
      </c>
      <c r="D1110">
        <v>48974791</v>
      </c>
      <c r="E1110">
        <v>1</v>
      </c>
      <c r="F1110">
        <v>1</v>
      </c>
      <c r="G1110">
        <v>1</v>
      </c>
      <c r="H1110">
        <v>3</v>
      </c>
      <c r="I1110" t="s">
        <v>658</v>
      </c>
      <c r="J1110" t="s">
        <v>659</v>
      </c>
      <c r="K1110" t="s">
        <v>660</v>
      </c>
      <c r="L1110">
        <v>1374</v>
      </c>
      <c r="N1110">
        <v>1013</v>
      </c>
      <c r="O1110" t="s">
        <v>661</v>
      </c>
      <c r="P1110" t="s">
        <v>661</v>
      </c>
      <c r="Q1110">
        <v>1</v>
      </c>
      <c r="X1110">
        <v>1.91</v>
      </c>
      <c r="Y1110">
        <v>1</v>
      </c>
      <c r="Z1110">
        <v>0</v>
      </c>
      <c r="AA1110">
        <v>0</v>
      </c>
      <c r="AB1110">
        <v>0</v>
      </c>
      <c r="AC1110">
        <v>0</v>
      </c>
      <c r="AD1110">
        <v>1</v>
      </c>
      <c r="AE1110">
        <v>0</v>
      </c>
      <c r="AF1110" t="s">
        <v>3</v>
      </c>
      <c r="AG1110">
        <v>1.91</v>
      </c>
      <c r="AH1110">
        <v>2</v>
      </c>
      <c r="AI1110">
        <v>76149540</v>
      </c>
      <c r="AJ1110">
        <v>1088</v>
      </c>
      <c r="AK1110">
        <v>0</v>
      </c>
      <c r="AL1110">
        <v>0</v>
      </c>
      <c r="AM1110">
        <v>0</v>
      </c>
      <c r="AN1110">
        <v>0</v>
      </c>
      <c r="AO1110">
        <v>0</v>
      </c>
      <c r="AP1110">
        <v>0</v>
      </c>
      <c r="AQ1110">
        <v>0</v>
      </c>
      <c r="AR1110">
        <v>0</v>
      </c>
    </row>
    <row r="1111" spans="1:44" x14ac:dyDescent="0.2">
      <c r="A1111">
        <f>ROW(Source!A396)</f>
        <v>396</v>
      </c>
      <c r="B1111">
        <v>76149541</v>
      </c>
      <c r="C1111">
        <v>76149530</v>
      </c>
      <c r="D1111">
        <v>42326370</v>
      </c>
      <c r="E1111">
        <v>1</v>
      </c>
      <c r="F1111">
        <v>1</v>
      </c>
      <c r="G1111">
        <v>1</v>
      </c>
      <c r="H1111">
        <v>1</v>
      </c>
      <c r="I1111" t="s">
        <v>662</v>
      </c>
      <c r="J1111" t="s">
        <v>3</v>
      </c>
      <c r="K1111" t="s">
        <v>663</v>
      </c>
      <c r="L1111">
        <v>1369</v>
      </c>
      <c r="N1111">
        <v>1013</v>
      </c>
      <c r="O1111" t="s">
        <v>623</v>
      </c>
      <c r="P1111" t="s">
        <v>623</v>
      </c>
      <c r="Q1111">
        <v>1</v>
      </c>
      <c r="X1111">
        <v>9.92</v>
      </c>
      <c r="Y1111">
        <v>0</v>
      </c>
      <c r="Z1111">
        <v>0</v>
      </c>
      <c r="AA1111">
        <v>0</v>
      </c>
      <c r="AB1111">
        <v>9.6199999999999992</v>
      </c>
      <c r="AC1111">
        <v>0</v>
      </c>
      <c r="AD1111">
        <v>1</v>
      </c>
      <c r="AE1111">
        <v>1</v>
      </c>
      <c r="AF1111" t="s">
        <v>24</v>
      </c>
      <c r="AG1111">
        <v>11.407999999999999</v>
      </c>
      <c r="AH1111">
        <v>2</v>
      </c>
      <c r="AI1111">
        <v>76149531</v>
      </c>
      <c r="AJ1111">
        <v>1089</v>
      </c>
      <c r="AK1111">
        <v>0</v>
      </c>
      <c r="AL1111">
        <v>0</v>
      </c>
      <c r="AM1111">
        <v>0</v>
      </c>
      <c r="AN1111">
        <v>0</v>
      </c>
      <c r="AO1111">
        <v>0</v>
      </c>
      <c r="AP1111">
        <v>0</v>
      </c>
      <c r="AQ1111">
        <v>0</v>
      </c>
      <c r="AR1111">
        <v>0</v>
      </c>
    </row>
    <row r="1112" spans="1:44" x14ac:dyDescent="0.2">
      <c r="A1112">
        <f>ROW(Source!A396)</f>
        <v>396</v>
      </c>
      <c r="B1112">
        <v>76149542</v>
      </c>
      <c r="C1112">
        <v>76149530</v>
      </c>
      <c r="D1112">
        <v>121548</v>
      </c>
      <c r="E1112">
        <v>1</v>
      </c>
      <c r="F1112">
        <v>1</v>
      </c>
      <c r="G1112">
        <v>1</v>
      </c>
      <c r="H1112">
        <v>1</v>
      </c>
      <c r="I1112" t="s">
        <v>30</v>
      </c>
      <c r="J1112" t="s">
        <v>3</v>
      </c>
      <c r="K1112" t="s">
        <v>628</v>
      </c>
      <c r="L1112">
        <v>608254</v>
      </c>
      <c r="N1112">
        <v>1013</v>
      </c>
      <c r="O1112" t="s">
        <v>629</v>
      </c>
      <c r="P1112" t="s">
        <v>629</v>
      </c>
      <c r="Q1112">
        <v>1</v>
      </c>
      <c r="X1112">
        <v>0.2</v>
      </c>
      <c r="Y1112">
        <v>0</v>
      </c>
      <c r="Z1112">
        <v>0</v>
      </c>
      <c r="AA1112">
        <v>0</v>
      </c>
      <c r="AB1112">
        <v>0</v>
      </c>
      <c r="AC1112">
        <v>0</v>
      </c>
      <c r="AD1112">
        <v>1</v>
      </c>
      <c r="AE1112">
        <v>2</v>
      </c>
      <c r="AF1112" t="s">
        <v>24</v>
      </c>
      <c r="AG1112">
        <v>0.22999999999999998</v>
      </c>
      <c r="AH1112">
        <v>2</v>
      </c>
      <c r="AI1112">
        <v>76149532</v>
      </c>
      <c r="AJ1112">
        <v>1090</v>
      </c>
      <c r="AK1112">
        <v>0</v>
      </c>
      <c r="AL1112">
        <v>0</v>
      </c>
      <c r="AM1112">
        <v>0</v>
      </c>
      <c r="AN1112">
        <v>0</v>
      </c>
      <c r="AO1112">
        <v>0</v>
      </c>
      <c r="AP1112">
        <v>0</v>
      </c>
      <c r="AQ1112">
        <v>0</v>
      </c>
      <c r="AR1112">
        <v>0</v>
      </c>
    </row>
    <row r="1113" spans="1:44" x14ac:dyDescent="0.2">
      <c r="A1113">
        <f>ROW(Source!A396)</f>
        <v>396</v>
      </c>
      <c r="B1113">
        <v>76149543</v>
      </c>
      <c r="C1113">
        <v>76149530</v>
      </c>
      <c r="D1113">
        <v>48975304</v>
      </c>
      <c r="E1113">
        <v>1</v>
      </c>
      <c r="F1113">
        <v>1</v>
      </c>
      <c r="G1113">
        <v>1</v>
      </c>
      <c r="H1113">
        <v>2</v>
      </c>
      <c r="I1113" t="s">
        <v>664</v>
      </c>
      <c r="J1113" t="s">
        <v>665</v>
      </c>
      <c r="K1113" t="s">
        <v>666</v>
      </c>
      <c r="L1113">
        <v>1368</v>
      </c>
      <c r="N1113">
        <v>1011</v>
      </c>
      <c r="O1113" t="s">
        <v>633</v>
      </c>
      <c r="P1113" t="s">
        <v>633</v>
      </c>
      <c r="Q1113">
        <v>1</v>
      </c>
      <c r="X1113">
        <v>0.2</v>
      </c>
      <c r="Y1113">
        <v>0</v>
      </c>
      <c r="Z1113">
        <v>134.65</v>
      </c>
      <c r="AA1113">
        <v>13.5</v>
      </c>
      <c r="AB1113">
        <v>0</v>
      </c>
      <c r="AC1113">
        <v>0</v>
      </c>
      <c r="AD1113">
        <v>1</v>
      </c>
      <c r="AE1113">
        <v>0</v>
      </c>
      <c r="AF1113" t="s">
        <v>24</v>
      </c>
      <c r="AG1113">
        <v>0.22999999999999998</v>
      </c>
      <c r="AH1113">
        <v>2</v>
      </c>
      <c r="AI1113">
        <v>76149533</v>
      </c>
      <c r="AJ1113">
        <v>1091</v>
      </c>
      <c r="AK1113">
        <v>0</v>
      </c>
      <c r="AL1113">
        <v>0</v>
      </c>
      <c r="AM1113">
        <v>0</v>
      </c>
      <c r="AN1113">
        <v>0</v>
      </c>
      <c r="AO1113">
        <v>0</v>
      </c>
      <c r="AP1113">
        <v>0</v>
      </c>
      <c r="AQ1113">
        <v>0</v>
      </c>
      <c r="AR1113">
        <v>0</v>
      </c>
    </row>
    <row r="1114" spans="1:44" x14ac:dyDescent="0.2">
      <c r="A1114">
        <f>ROW(Source!A396)</f>
        <v>396</v>
      </c>
      <c r="B1114">
        <v>76149544</v>
      </c>
      <c r="C1114">
        <v>76149530</v>
      </c>
      <c r="D1114">
        <v>48975402</v>
      </c>
      <c r="E1114">
        <v>1</v>
      </c>
      <c r="F1114">
        <v>1</v>
      </c>
      <c r="G1114">
        <v>1</v>
      </c>
      <c r="H1114">
        <v>2</v>
      </c>
      <c r="I1114" t="s">
        <v>667</v>
      </c>
      <c r="J1114" t="s">
        <v>668</v>
      </c>
      <c r="K1114" t="s">
        <v>669</v>
      </c>
      <c r="L1114">
        <v>1368</v>
      </c>
      <c r="N1114">
        <v>1011</v>
      </c>
      <c r="O1114" t="s">
        <v>633</v>
      </c>
      <c r="P1114" t="s">
        <v>633</v>
      </c>
      <c r="Q1114">
        <v>1</v>
      </c>
      <c r="X1114">
        <v>2.4</v>
      </c>
      <c r="Y1114">
        <v>0</v>
      </c>
      <c r="Z1114">
        <v>0.9</v>
      </c>
      <c r="AA1114">
        <v>0</v>
      </c>
      <c r="AB1114">
        <v>0</v>
      </c>
      <c r="AC1114">
        <v>0</v>
      </c>
      <c r="AD1114">
        <v>1</v>
      </c>
      <c r="AE1114">
        <v>0</v>
      </c>
      <c r="AF1114" t="s">
        <v>24</v>
      </c>
      <c r="AG1114">
        <v>2.76</v>
      </c>
      <c r="AH1114">
        <v>2</v>
      </c>
      <c r="AI1114">
        <v>76149534</v>
      </c>
      <c r="AJ1114">
        <v>1092</v>
      </c>
      <c r="AK1114">
        <v>0</v>
      </c>
      <c r="AL1114">
        <v>0</v>
      </c>
      <c r="AM1114">
        <v>0</v>
      </c>
      <c r="AN1114">
        <v>0</v>
      </c>
      <c r="AO1114">
        <v>0</v>
      </c>
      <c r="AP1114">
        <v>0</v>
      </c>
      <c r="AQ1114">
        <v>0</v>
      </c>
      <c r="AR1114">
        <v>0</v>
      </c>
    </row>
    <row r="1115" spans="1:44" x14ac:dyDescent="0.2">
      <c r="A1115">
        <f>ROW(Source!A396)</f>
        <v>396</v>
      </c>
      <c r="B1115">
        <v>76149545</v>
      </c>
      <c r="C1115">
        <v>76149530</v>
      </c>
      <c r="D1115">
        <v>48975416</v>
      </c>
      <c r="E1115">
        <v>1</v>
      </c>
      <c r="F1115">
        <v>1</v>
      </c>
      <c r="G1115">
        <v>1</v>
      </c>
      <c r="H1115">
        <v>2</v>
      </c>
      <c r="I1115" t="s">
        <v>781</v>
      </c>
      <c r="J1115" t="s">
        <v>782</v>
      </c>
      <c r="K1115" t="s">
        <v>783</v>
      </c>
      <c r="L1115">
        <v>1368</v>
      </c>
      <c r="N1115">
        <v>1011</v>
      </c>
      <c r="O1115" t="s">
        <v>633</v>
      </c>
      <c r="P1115" t="s">
        <v>633</v>
      </c>
      <c r="Q1115">
        <v>1</v>
      </c>
      <c r="X1115">
        <v>2.4</v>
      </c>
      <c r="Y1115">
        <v>0</v>
      </c>
      <c r="Z1115">
        <v>3.28</v>
      </c>
      <c r="AA1115">
        <v>0</v>
      </c>
      <c r="AB1115">
        <v>0</v>
      </c>
      <c r="AC1115">
        <v>0</v>
      </c>
      <c r="AD1115">
        <v>1</v>
      </c>
      <c r="AE1115">
        <v>0</v>
      </c>
      <c r="AF1115" t="s">
        <v>24</v>
      </c>
      <c r="AG1115">
        <v>2.76</v>
      </c>
      <c r="AH1115">
        <v>2</v>
      </c>
      <c r="AI1115">
        <v>76149535</v>
      </c>
      <c r="AJ1115">
        <v>1093</v>
      </c>
      <c r="AK1115">
        <v>0</v>
      </c>
      <c r="AL1115">
        <v>0</v>
      </c>
      <c r="AM1115">
        <v>0</v>
      </c>
      <c r="AN1115">
        <v>0</v>
      </c>
      <c r="AO1115">
        <v>0</v>
      </c>
      <c r="AP1115">
        <v>0</v>
      </c>
      <c r="AQ1115">
        <v>0</v>
      </c>
      <c r="AR1115">
        <v>0</v>
      </c>
    </row>
    <row r="1116" spans="1:44" x14ac:dyDescent="0.2">
      <c r="A1116">
        <f>ROW(Source!A396)</f>
        <v>396</v>
      </c>
      <c r="B1116">
        <v>76149546</v>
      </c>
      <c r="C1116">
        <v>76149530</v>
      </c>
      <c r="D1116">
        <v>48977174</v>
      </c>
      <c r="E1116">
        <v>1</v>
      </c>
      <c r="F1116">
        <v>1</v>
      </c>
      <c r="G1116">
        <v>1</v>
      </c>
      <c r="H1116">
        <v>2</v>
      </c>
      <c r="I1116" t="s">
        <v>676</v>
      </c>
      <c r="J1116" t="s">
        <v>677</v>
      </c>
      <c r="K1116" t="s">
        <v>678</v>
      </c>
      <c r="L1116">
        <v>1368</v>
      </c>
      <c r="N1116">
        <v>1011</v>
      </c>
      <c r="O1116" t="s">
        <v>633</v>
      </c>
      <c r="P1116" t="s">
        <v>633</v>
      </c>
      <c r="Q1116">
        <v>1</v>
      </c>
      <c r="X1116">
        <v>0.2</v>
      </c>
      <c r="Y1116">
        <v>0</v>
      </c>
      <c r="Z1116">
        <v>87.17</v>
      </c>
      <c r="AA1116">
        <v>11.6</v>
      </c>
      <c r="AB1116">
        <v>0</v>
      </c>
      <c r="AC1116">
        <v>0</v>
      </c>
      <c r="AD1116">
        <v>1</v>
      </c>
      <c r="AE1116">
        <v>0</v>
      </c>
      <c r="AF1116" t="s">
        <v>24</v>
      </c>
      <c r="AG1116">
        <v>0.22999999999999998</v>
      </c>
      <c r="AH1116">
        <v>2</v>
      </c>
      <c r="AI1116">
        <v>76149536</v>
      </c>
      <c r="AJ1116">
        <v>1094</v>
      </c>
      <c r="AK1116">
        <v>0</v>
      </c>
      <c r="AL1116">
        <v>0</v>
      </c>
      <c r="AM1116">
        <v>0</v>
      </c>
      <c r="AN1116">
        <v>0</v>
      </c>
      <c r="AO1116">
        <v>0</v>
      </c>
      <c r="AP1116">
        <v>0</v>
      </c>
      <c r="AQ1116">
        <v>0</v>
      </c>
      <c r="AR1116">
        <v>0</v>
      </c>
    </row>
    <row r="1117" spans="1:44" x14ac:dyDescent="0.2">
      <c r="A1117">
        <f>ROW(Source!A396)</f>
        <v>396</v>
      </c>
      <c r="B1117">
        <v>76149547</v>
      </c>
      <c r="C1117">
        <v>76149530</v>
      </c>
      <c r="D1117">
        <v>48903634</v>
      </c>
      <c r="E1117">
        <v>1</v>
      </c>
      <c r="F1117">
        <v>1</v>
      </c>
      <c r="G1117">
        <v>1</v>
      </c>
      <c r="H1117">
        <v>3</v>
      </c>
      <c r="I1117" t="s">
        <v>679</v>
      </c>
      <c r="J1117" t="s">
        <v>680</v>
      </c>
      <c r="K1117" t="s">
        <v>681</v>
      </c>
      <c r="L1117">
        <v>1308</v>
      </c>
      <c r="N1117">
        <v>1003</v>
      </c>
      <c r="O1117" t="s">
        <v>345</v>
      </c>
      <c r="P1117" t="s">
        <v>345</v>
      </c>
      <c r="Q1117">
        <v>100</v>
      </c>
      <c r="X1117">
        <v>9.5999999999999992E-3</v>
      </c>
      <c r="Y1117">
        <v>120</v>
      </c>
      <c r="Z1117">
        <v>0</v>
      </c>
      <c r="AA1117">
        <v>0</v>
      </c>
      <c r="AB1117">
        <v>0</v>
      </c>
      <c r="AC1117">
        <v>0</v>
      </c>
      <c r="AD1117">
        <v>1</v>
      </c>
      <c r="AE1117">
        <v>0</v>
      </c>
      <c r="AF1117" t="s">
        <v>3</v>
      </c>
      <c r="AG1117">
        <v>9.5999999999999992E-3</v>
      </c>
      <c r="AH1117">
        <v>2</v>
      </c>
      <c r="AI1117">
        <v>76149537</v>
      </c>
      <c r="AJ1117">
        <v>1095</v>
      </c>
      <c r="AK1117">
        <v>0</v>
      </c>
      <c r="AL1117">
        <v>0</v>
      </c>
      <c r="AM1117">
        <v>0</v>
      </c>
      <c r="AN1117">
        <v>0</v>
      </c>
      <c r="AO1117">
        <v>0</v>
      </c>
      <c r="AP1117">
        <v>0</v>
      </c>
      <c r="AQ1117">
        <v>0</v>
      </c>
      <c r="AR1117">
        <v>0</v>
      </c>
    </row>
    <row r="1118" spans="1:44" x14ac:dyDescent="0.2">
      <c r="A1118">
        <f>ROW(Source!A396)</f>
        <v>396</v>
      </c>
      <c r="B1118">
        <v>76149548</v>
      </c>
      <c r="C1118">
        <v>76149530</v>
      </c>
      <c r="D1118">
        <v>48915251</v>
      </c>
      <c r="E1118">
        <v>1</v>
      </c>
      <c r="F1118">
        <v>1</v>
      </c>
      <c r="G1118">
        <v>1</v>
      </c>
      <c r="H1118">
        <v>3</v>
      </c>
      <c r="I1118" t="s">
        <v>682</v>
      </c>
      <c r="J1118" t="s">
        <v>683</v>
      </c>
      <c r="K1118" t="s">
        <v>684</v>
      </c>
      <c r="L1118">
        <v>1348</v>
      </c>
      <c r="N1118">
        <v>1009</v>
      </c>
      <c r="O1118" t="s">
        <v>362</v>
      </c>
      <c r="P1118" t="s">
        <v>362</v>
      </c>
      <c r="Q1118">
        <v>1000</v>
      </c>
      <c r="X1118">
        <v>6.0000000000000002E-5</v>
      </c>
      <c r="Y1118">
        <v>7826.9</v>
      </c>
      <c r="Z1118">
        <v>0</v>
      </c>
      <c r="AA1118">
        <v>0</v>
      </c>
      <c r="AB1118">
        <v>0</v>
      </c>
      <c r="AC1118">
        <v>0</v>
      </c>
      <c r="AD1118">
        <v>1</v>
      </c>
      <c r="AE1118">
        <v>0</v>
      </c>
      <c r="AF1118" t="s">
        <v>3</v>
      </c>
      <c r="AG1118">
        <v>6.0000000000000002E-5</v>
      </c>
      <c r="AH1118">
        <v>2</v>
      </c>
      <c r="AI1118">
        <v>76149538</v>
      </c>
      <c r="AJ1118">
        <v>1096</v>
      </c>
      <c r="AK1118">
        <v>0</v>
      </c>
      <c r="AL1118">
        <v>0</v>
      </c>
      <c r="AM1118">
        <v>0</v>
      </c>
      <c r="AN1118">
        <v>0</v>
      </c>
      <c r="AO1118">
        <v>0</v>
      </c>
      <c r="AP1118">
        <v>0</v>
      </c>
      <c r="AQ1118">
        <v>0</v>
      </c>
      <c r="AR1118">
        <v>0</v>
      </c>
    </row>
    <row r="1119" spans="1:44" x14ac:dyDescent="0.2">
      <c r="A1119">
        <f>ROW(Source!A396)</f>
        <v>396</v>
      </c>
      <c r="B1119">
        <v>76149549</v>
      </c>
      <c r="C1119">
        <v>76149530</v>
      </c>
      <c r="D1119">
        <v>48958748</v>
      </c>
      <c r="E1119">
        <v>1</v>
      </c>
      <c r="F1119">
        <v>1</v>
      </c>
      <c r="G1119">
        <v>1</v>
      </c>
      <c r="H1119">
        <v>3</v>
      </c>
      <c r="I1119" t="s">
        <v>685</v>
      </c>
      <c r="J1119" t="s">
        <v>686</v>
      </c>
      <c r="K1119" t="s">
        <v>687</v>
      </c>
      <c r="L1119">
        <v>1346</v>
      </c>
      <c r="N1119">
        <v>1009</v>
      </c>
      <c r="O1119" t="s">
        <v>414</v>
      </c>
      <c r="P1119" t="s">
        <v>414</v>
      </c>
      <c r="Q1119">
        <v>1</v>
      </c>
      <c r="X1119">
        <v>0.5</v>
      </c>
      <c r="Y1119">
        <v>68.05</v>
      </c>
      <c r="Z1119">
        <v>0</v>
      </c>
      <c r="AA1119">
        <v>0</v>
      </c>
      <c r="AB1119">
        <v>0</v>
      </c>
      <c r="AC1119">
        <v>0</v>
      </c>
      <c r="AD1119">
        <v>1</v>
      </c>
      <c r="AE1119">
        <v>0</v>
      </c>
      <c r="AF1119" t="s">
        <v>3</v>
      </c>
      <c r="AG1119">
        <v>0.5</v>
      </c>
      <c r="AH1119">
        <v>2</v>
      </c>
      <c r="AI1119">
        <v>76149539</v>
      </c>
      <c r="AJ1119">
        <v>1097</v>
      </c>
      <c r="AK1119">
        <v>0</v>
      </c>
      <c r="AL1119">
        <v>0</v>
      </c>
      <c r="AM1119">
        <v>0</v>
      </c>
      <c r="AN1119">
        <v>0</v>
      </c>
      <c r="AO1119">
        <v>0</v>
      </c>
      <c r="AP1119">
        <v>0</v>
      </c>
      <c r="AQ1119">
        <v>0</v>
      </c>
      <c r="AR1119">
        <v>0</v>
      </c>
    </row>
    <row r="1120" spans="1:44" x14ac:dyDescent="0.2">
      <c r="A1120">
        <f>ROW(Source!A396)</f>
        <v>396</v>
      </c>
      <c r="B1120">
        <v>76149550</v>
      </c>
      <c r="C1120">
        <v>76149530</v>
      </c>
      <c r="D1120">
        <v>48974791</v>
      </c>
      <c r="E1120">
        <v>1</v>
      </c>
      <c r="F1120">
        <v>1</v>
      </c>
      <c r="G1120">
        <v>1</v>
      </c>
      <c r="H1120">
        <v>3</v>
      </c>
      <c r="I1120" t="s">
        <v>658</v>
      </c>
      <c r="J1120" t="s">
        <v>659</v>
      </c>
      <c r="K1120" t="s">
        <v>660</v>
      </c>
      <c r="L1120">
        <v>1374</v>
      </c>
      <c r="N1120">
        <v>1013</v>
      </c>
      <c r="O1120" t="s">
        <v>661</v>
      </c>
      <c r="P1120" t="s">
        <v>661</v>
      </c>
      <c r="Q1120">
        <v>1</v>
      </c>
      <c r="X1120">
        <v>1.91</v>
      </c>
      <c r="Y1120">
        <v>1</v>
      </c>
      <c r="Z1120">
        <v>0</v>
      </c>
      <c r="AA1120">
        <v>0</v>
      </c>
      <c r="AB1120">
        <v>0</v>
      </c>
      <c r="AC1120">
        <v>0</v>
      </c>
      <c r="AD1120">
        <v>1</v>
      </c>
      <c r="AE1120">
        <v>0</v>
      </c>
      <c r="AF1120" t="s">
        <v>3</v>
      </c>
      <c r="AG1120">
        <v>1.91</v>
      </c>
      <c r="AH1120">
        <v>2</v>
      </c>
      <c r="AI1120">
        <v>76149540</v>
      </c>
      <c r="AJ1120">
        <v>1098</v>
      </c>
      <c r="AK1120">
        <v>0</v>
      </c>
      <c r="AL1120">
        <v>0</v>
      </c>
      <c r="AM1120">
        <v>0</v>
      </c>
      <c r="AN1120">
        <v>0</v>
      </c>
      <c r="AO1120">
        <v>0</v>
      </c>
      <c r="AP1120">
        <v>0</v>
      </c>
      <c r="AQ1120">
        <v>0</v>
      </c>
      <c r="AR1120">
        <v>0</v>
      </c>
    </row>
    <row r="1121" spans="1:44" x14ac:dyDescent="0.2">
      <c r="A1121">
        <f>ROW(Source!A401)</f>
        <v>401</v>
      </c>
      <c r="B1121">
        <v>76149559</v>
      </c>
      <c r="C1121">
        <v>76149553</v>
      </c>
      <c r="D1121">
        <v>42331666</v>
      </c>
      <c r="E1121">
        <v>1</v>
      </c>
      <c r="F1121">
        <v>1</v>
      </c>
      <c r="G1121">
        <v>1</v>
      </c>
      <c r="H1121">
        <v>1</v>
      </c>
      <c r="I1121" t="s">
        <v>647</v>
      </c>
      <c r="J1121" t="s">
        <v>3</v>
      </c>
      <c r="K1121" t="s">
        <v>648</v>
      </c>
      <c r="L1121">
        <v>1369</v>
      </c>
      <c r="N1121">
        <v>1013</v>
      </c>
      <c r="O1121" t="s">
        <v>623</v>
      </c>
      <c r="P1121" t="s">
        <v>623</v>
      </c>
      <c r="Q1121">
        <v>1</v>
      </c>
      <c r="X1121">
        <v>2.2799999999999998</v>
      </c>
      <c r="Y1121">
        <v>0</v>
      </c>
      <c r="Z1121">
        <v>0</v>
      </c>
      <c r="AA1121">
        <v>0</v>
      </c>
      <c r="AB1121">
        <v>10.06</v>
      </c>
      <c r="AC1121">
        <v>0</v>
      </c>
      <c r="AD1121">
        <v>1</v>
      </c>
      <c r="AE1121">
        <v>1</v>
      </c>
      <c r="AF1121" t="s">
        <v>286</v>
      </c>
      <c r="AG1121">
        <v>3.1463999999999994</v>
      </c>
      <c r="AH1121">
        <v>2</v>
      </c>
      <c r="AI1121">
        <v>76149554</v>
      </c>
      <c r="AJ1121">
        <v>1099</v>
      </c>
      <c r="AK1121">
        <v>0</v>
      </c>
      <c r="AL1121">
        <v>0</v>
      </c>
      <c r="AM1121">
        <v>0</v>
      </c>
      <c r="AN1121">
        <v>0</v>
      </c>
      <c r="AO1121">
        <v>0</v>
      </c>
      <c r="AP1121">
        <v>0</v>
      </c>
      <c r="AQ1121">
        <v>0</v>
      </c>
      <c r="AR1121">
        <v>0</v>
      </c>
    </row>
    <row r="1122" spans="1:44" x14ac:dyDescent="0.2">
      <c r="A1122">
        <f>ROW(Source!A401)</f>
        <v>401</v>
      </c>
      <c r="B1122">
        <v>76149560</v>
      </c>
      <c r="C1122">
        <v>76149553</v>
      </c>
      <c r="D1122">
        <v>48903162</v>
      </c>
      <c r="E1122">
        <v>1</v>
      </c>
      <c r="F1122">
        <v>1</v>
      </c>
      <c r="G1122">
        <v>1</v>
      </c>
      <c r="H1122">
        <v>3</v>
      </c>
      <c r="I1122" t="s">
        <v>831</v>
      </c>
      <c r="J1122" t="s">
        <v>832</v>
      </c>
      <c r="K1122" t="s">
        <v>833</v>
      </c>
      <c r="L1122">
        <v>1348</v>
      </c>
      <c r="N1122">
        <v>1009</v>
      </c>
      <c r="O1122" t="s">
        <v>362</v>
      </c>
      <c r="P1122" t="s">
        <v>362</v>
      </c>
      <c r="Q1122">
        <v>1000</v>
      </c>
      <c r="X1122">
        <v>9.0000000000000006E-5</v>
      </c>
      <c r="Y1122">
        <v>22533</v>
      </c>
      <c r="Z1122">
        <v>0</v>
      </c>
      <c r="AA1122">
        <v>0</v>
      </c>
      <c r="AB1122">
        <v>0</v>
      </c>
      <c r="AC1122">
        <v>0</v>
      </c>
      <c r="AD1122">
        <v>1</v>
      </c>
      <c r="AE1122">
        <v>0</v>
      </c>
      <c r="AF1122" t="s">
        <v>3</v>
      </c>
      <c r="AG1122">
        <v>9.0000000000000006E-5</v>
      </c>
      <c r="AH1122">
        <v>2</v>
      </c>
      <c r="AI1122">
        <v>76149555</v>
      </c>
      <c r="AJ1122">
        <v>1100</v>
      </c>
      <c r="AK1122">
        <v>0</v>
      </c>
      <c r="AL1122">
        <v>0</v>
      </c>
      <c r="AM1122">
        <v>0</v>
      </c>
      <c r="AN1122">
        <v>0</v>
      </c>
      <c r="AO1122">
        <v>0</v>
      </c>
      <c r="AP1122">
        <v>0</v>
      </c>
      <c r="AQ1122">
        <v>0</v>
      </c>
      <c r="AR1122">
        <v>0</v>
      </c>
    </row>
    <row r="1123" spans="1:44" x14ac:dyDescent="0.2">
      <c r="A1123">
        <f>ROW(Source!A401)</f>
        <v>401</v>
      </c>
      <c r="B1123">
        <v>76149561</v>
      </c>
      <c r="C1123">
        <v>76149553</v>
      </c>
      <c r="D1123">
        <v>48903406</v>
      </c>
      <c r="E1123">
        <v>1</v>
      </c>
      <c r="F1123">
        <v>1</v>
      </c>
      <c r="G1123">
        <v>1</v>
      </c>
      <c r="H1123">
        <v>3</v>
      </c>
      <c r="I1123" t="s">
        <v>837</v>
      </c>
      <c r="J1123" t="s">
        <v>838</v>
      </c>
      <c r="K1123" t="s">
        <v>839</v>
      </c>
      <c r="L1123">
        <v>1346</v>
      </c>
      <c r="N1123">
        <v>1009</v>
      </c>
      <c r="O1123" t="s">
        <v>414</v>
      </c>
      <c r="P1123" t="s">
        <v>414</v>
      </c>
      <c r="Q1123">
        <v>1</v>
      </c>
      <c r="X1123">
        <v>0.06</v>
      </c>
      <c r="Y1123">
        <v>32.6</v>
      </c>
      <c r="Z1123">
        <v>0</v>
      </c>
      <c r="AA1123">
        <v>0</v>
      </c>
      <c r="AB1123">
        <v>0</v>
      </c>
      <c r="AC1123">
        <v>0</v>
      </c>
      <c r="AD1123">
        <v>1</v>
      </c>
      <c r="AE1123">
        <v>0</v>
      </c>
      <c r="AF1123" t="s">
        <v>3</v>
      </c>
      <c r="AG1123">
        <v>0.06</v>
      </c>
      <c r="AH1123">
        <v>2</v>
      </c>
      <c r="AI1123">
        <v>76149556</v>
      </c>
      <c r="AJ1123">
        <v>1101</v>
      </c>
      <c r="AK1123">
        <v>0</v>
      </c>
      <c r="AL1123">
        <v>0</v>
      </c>
      <c r="AM1123">
        <v>0</v>
      </c>
      <c r="AN1123">
        <v>0</v>
      </c>
      <c r="AO1123">
        <v>0</v>
      </c>
      <c r="AP1123">
        <v>0</v>
      </c>
      <c r="AQ1123">
        <v>0</v>
      </c>
      <c r="AR1123">
        <v>0</v>
      </c>
    </row>
    <row r="1124" spans="1:44" x14ac:dyDescent="0.2">
      <c r="A1124">
        <f>ROW(Source!A401)</f>
        <v>401</v>
      </c>
      <c r="B1124">
        <v>76149562</v>
      </c>
      <c r="C1124">
        <v>76149553</v>
      </c>
      <c r="D1124">
        <v>48908482</v>
      </c>
      <c r="E1124">
        <v>1</v>
      </c>
      <c r="F1124">
        <v>1</v>
      </c>
      <c r="G1124">
        <v>1</v>
      </c>
      <c r="H1124">
        <v>3</v>
      </c>
      <c r="I1124" t="s">
        <v>840</v>
      </c>
      <c r="J1124" t="s">
        <v>841</v>
      </c>
      <c r="K1124" t="s">
        <v>842</v>
      </c>
      <c r="L1124">
        <v>1339</v>
      </c>
      <c r="N1124">
        <v>1007</v>
      </c>
      <c r="O1124" t="s">
        <v>643</v>
      </c>
      <c r="P1124" t="s">
        <v>643</v>
      </c>
      <c r="Q1124">
        <v>1</v>
      </c>
      <c r="X1124">
        <v>5.5999999999999999E-3</v>
      </c>
      <c r="Y1124">
        <v>1414.5</v>
      </c>
      <c r="Z1124">
        <v>0</v>
      </c>
      <c r="AA1124">
        <v>0</v>
      </c>
      <c r="AB1124">
        <v>0</v>
      </c>
      <c r="AC1124">
        <v>0</v>
      </c>
      <c r="AD1124">
        <v>1</v>
      </c>
      <c r="AE1124">
        <v>0</v>
      </c>
      <c r="AF1124" t="s">
        <v>3</v>
      </c>
      <c r="AG1124">
        <v>5.5999999999999999E-3</v>
      </c>
      <c r="AH1124">
        <v>2</v>
      </c>
      <c r="AI1124">
        <v>76149557</v>
      </c>
      <c r="AJ1124">
        <v>1102</v>
      </c>
      <c r="AK1124">
        <v>0</v>
      </c>
      <c r="AL1124">
        <v>0</v>
      </c>
      <c r="AM1124">
        <v>0</v>
      </c>
      <c r="AN1124">
        <v>0</v>
      </c>
      <c r="AO1124">
        <v>0</v>
      </c>
      <c r="AP1124">
        <v>0</v>
      </c>
      <c r="AQ1124">
        <v>0</v>
      </c>
      <c r="AR1124">
        <v>0</v>
      </c>
    </row>
    <row r="1125" spans="1:44" x14ac:dyDescent="0.2">
      <c r="A1125">
        <f>ROW(Source!A401)</f>
        <v>401</v>
      </c>
      <c r="B1125">
        <v>76149563</v>
      </c>
      <c r="C1125">
        <v>76149553</v>
      </c>
      <c r="D1125">
        <v>48974791</v>
      </c>
      <c r="E1125">
        <v>1</v>
      </c>
      <c r="F1125">
        <v>1</v>
      </c>
      <c r="G1125">
        <v>1</v>
      </c>
      <c r="H1125">
        <v>3</v>
      </c>
      <c r="I1125" t="s">
        <v>658</v>
      </c>
      <c r="J1125" t="s">
        <v>659</v>
      </c>
      <c r="K1125" t="s">
        <v>660</v>
      </c>
      <c r="L1125">
        <v>1374</v>
      </c>
      <c r="N1125">
        <v>1013</v>
      </c>
      <c r="O1125" t="s">
        <v>661</v>
      </c>
      <c r="P1125" t="s">
        <v>661</v>
      </c>
      <c r="Q1125">
        <v>1</v>
      </c>
      <c r="X1125">
        <v>0.46</v>
      </c>
      <c r="Y1125">
        <v>1</v>
      </c>
      <c r="Z1125">
        <v>0</v>
      </c>
      <c r="AA1125">
        <v>0</v>
      </c>
      <c r="AB1125">
        <v>0</v>
      </c>
      <c r="AC1125">
        <v>0</v>
      </c>
      <c r="AD1125">
        <v>1</v>
      </c>
      <c r="AE1125">
        <v>0</v>
      </c>
      <c r="AF1125" t="s">
        <v>3</v>
      </c>
      <c r="AG1125">
        <v>0.46</v>
      </c>
      <c r="AH1125">
        <v>2</v>
      </c>
      <c r="AI1125">
        <v>76149558</v>
      </c>
      <c r="AJ1125">
        <v>1103</v>
      </c>
      <c r="AK1125">
        <v>0</v>
      </c>
      <c r="AL1125">
        <v>0</v>
      </c>
      <c r="AM1125">
        <v>0</v>
      </c>
      <c r="AN1125">
        <v>0</v>
      </c>
      <c r="AO1125">
        <v>0</v>
      </c>
      <c r="AP1125">
        <v>0</v>
      </c>
      <c r="AQ1125">
        <v>0</v>
      </c>
      <c r="AR1125">
        <v>0</v>
      </c>
    </row>
    <row r="1126" spans="1:44" x14ac:dyDescent="0.2">
      <c r="A1126">
        <f>ROW(Source!A402)</f>
        <v>402</v>
      </c>
      <c r="B1126">
        <v>76149559</v>
      </c>
      <c r="C1126">
        <v>76149553</v>
      </c>
      <c r="D1126">
        <v>42331666</v>
      </c>
      <c r="E1126">
        <v>1</v>
      </c>
      <c r="F1126">
        <v>1</v>
      </c>
      <c r="G1126">
        <v>1</v>
      </c>
      <c r="H1126">
        <v>1</v>
      </c>
      <c r="I1126" t="s">
        <v>647</v>
      </c>
      <c r="J1126" t="s">
        <v>3</v>
      </c>
      <c r="K1126" t="s">
        <v>648</v>
      </c>
      <c r="L1126">
        <v>1369</v>
      </c>
      <c r="N1126">
        <v>1013</v>
      </c>
      <c r="O1126" t="s">
        <v>623</v>
      </c>
      <c r="P1126" t="s">
        <v>623</v>
      </c>
      <c r="Q1126">
        <v>1</v>
      </c>
      <c r="X1126">
        <v>2.2799999999999998</v>
      </c>
      <c r="Y1126">
        <v>0</v>
      </c>
      <c r="Z1126">
        <v>0</v>
      </c>
      <c r="AA1126">
        <v>0</v>
      </c>
      <c r="AB1126">
        <v>10.06</v>
      </c>
      <c r="AC1126">
        <v>0</v>
      </c>
      <c r="AD1126">
        <v>1</v>
      </c>
      <c r="AE1126">
        <v>1</v>
      </c>
      <c r="AF1126" t="s">
        <v>286</v>
      </c>
      <c r="AG1126">
        <v>3.1463999999999994</v>
      </c>
      <c r="AH1126">
        <v>2</v>
      </c>
      <c r="AI1126">
        <v>76149554</v>
      </c>
      <c r="AJ1126">
        <v>1104</v>
      </c>
      <c r="AK1126">
        <v>0</v>
      </c>
      <c r="AL1126">
        <v>0</v>
      </c>
      <c r="AM1126">
        <v>0</v>
      </c>
      <c r="AN1126">
        <v>0</v>
      </c>
      <c r="AO1126">
        <v>0</v>
      </c>
      <c r="AP1126">
        <v>0</v>
      </c>
      <c r="AQ1126">
        <v>0</v>
      </c>
      <c r="AR1126">
        <v>0</v>
      </c>
    </row>
    <row r="1127" spans="1:44" x14ac:dyDescent="0.2">
      <c r="A1127">
        <f>ROW(Source!A402)</f>
        <v>402</v>
      </c>
      <c r="B1127">
        <v>76149560</v>
      </c>
      <c r="C1127">
        <v>76149553</v>
      </c>
      <c r="D1127">
        <v>48903162</v>
      </c>
      <c r="E1127">
        <v>1</v>
      </c>
      <c r="F1127">
        <v>1</v>
      </c>
      <c r="G1127">
        <v>1</v>
      </c>
      <c r="H1127">
        <v>3</v>
      </c>
      <c r="I1127" t="s">
        <v>831</v>
      </c>
      <c r="J1127" t="s">
        <v>832</v>
      </c>
      <c r="K1127" t="s">
        <v>833</v>
      </c>
      <c r="L1127">
        <v>1348</v>
      </c>
      <c r="N1127">
        <v>1009</v>
      </c>
      <c r="O1127" t="s">
        <v>362</v>
      </c>
      <c r="P1127" t="s">
        <v>362</v>
      </c>
      <c r="Q1127">
        <v>1000</v>
      </c>
      <c r="X1127">
        <v>9.0000000000000006E-5</v>
      </c>
      <c r="Y1127">
        <v>22533</v>
      </c>
      <c r="Z1127">
        <v>0</v>
      </c>
      <c r="AA1127">
        <v>0</v>
      </c>
      <c r="AB1127">
        <v>0</v>
      </c>
      <c r="AC1127">
        <v>0</v>
      </c>
      <c r="AD1127">
        <v>1</v>
      </c>
      <c r="AE1127">
        <v>0</v>
      </c>
      <c r="AF1127" t="s">
        <v>3</v>
      </c>
      <c r="AG1127">
        <v>9.0000000000000006E-5</v>
      </c>
      <c r="AH1127">
        <v>2</v>
      </c>
      <c r="AI1127">
        <v>76149555</v>
      </c>
      <c r="AJ1127">
        <v>1105</v>
      </c>
      <c r="AK1127">
        <v>0</v>
      </c>
      <c r="AL1127">
        <v>0</v>
      </c>
      <c r="AM1127">
        <v>0</v>
      </c>
      <c r="AN1127">
        <v>0</v>
      </c>
      <c r="AO1127">
        <v>0</v>
      </c>
      <c r="AP1127">
        <v>0</v>
      </c>
      <c r="AQ1127">
        <v>0</v>
      </c>
      <c r="AR1127">
        <v>0</v>
      </c>
    </row>
    <row r="1128" spans="1:44" x14ac:dyDescent="0.2">
      <c r="A1128">
        <f>ROW(Source!A402)</f>
        <v>402</v>
      </c>
      <c r="B1128">
        <v>76149561</v>
      </c>
      <c r="C1128">
        <v>76149553</v>
      </c>
      <c r="D1128">
        <v>48903406</v>
      </c>
      <c r="E1128">
        <v>1</v>
      </c>
      <c r="F1128">
        <v>1</v>
      </c>
      <c r="G1128">
        <v>1</v>
      </c>
      <c r="H1128">
        <v>3</v>
      </c>
      <c r="I1128" t="s">
        <v>837</v>
      </c>
      <c r="J1128" t="s">
        <v>838</v>
      </c>
      <c r="K1128" t="s">
        <v>839</v>
      </c>
      <c r="L1128">
        <v>1346</v>
      </c>
      <c r="N1128">
        <v>1009</v>
      </c>
      <c r="O1128" t="s">
        <v>414</v>
      </c>
      <c r="P1128" t="s">
        <v>414</v>
      </c>
      <c r="Q1128">
        <v>1</v>
      </c>
      <c r="X1128">
        <v>0.06</v>
      </c>
      <c r="Y1128">
        <v>32.6</v>
      </c>
      <c r="Z1128">
        <v>0</v>
      </c>
      <c r="AA1128">
        <v>0</v>
      </c>
      <c r="AB1128">
        <v>0</v>
      </c>
      <c r="AC1128">
        <v>0</v>
      </c>
      <c r="AD1128">
        <v>1</v>
      </c>
      <c r="AE1128">
        <v>0</v>
      </c>
      <c r="AF1128" t="s">
        <v>3</v>
      </c>
      <c r="AG1128">
        <v>0.06</v>
      </c>
      <c r="AH1128">
        <v>2</v>
      </c>
      <c r="AI1128">
        <v>76149556</v>
      </c>
      <c r="AJ1128">
        <v>1106</v>
      </c>
      <c r="AK1128">
        <v>0</v>
      </c>
      <c r="AL1128">
        <v>0</v>
      </c>
      <c r="AM1128">
        <v>0</v>
      </c>
      <c r="AN1128">
        <v>0</v>
      </c>
      <c r="AO1128">
        <v>0</v>
      </c>
      <c r="AP1128">
        <v>0</v>
      </c>
      <c r="AQ1128">
        <v>0</v>
      </c>
      <c r="AR1128">
        <v>0</v>
      </c>
    </row>
    <row r="1129" spans="1:44" x14ac:dyDescent="0.2">
      <c r="A1129">
        <f>ROW(Source!A402)</f>
        <v>402</v>
      </c>
      <c r="B1129">
        <v>76149562</v>
      </c>
      <c r="C1129">
        <v>76149553</v>
      </c>
      <c r="D1129">
        <v>48908482</v>
      </c>
      <c r="E1129">
        <v>1</v>
      </c>
      <c r="F1129">
        <v>1</v>
      </c>
      <c r="G1129">
        <v>1</v>
      </c>
      <c r="H1129">
        <v>3</v>
      </c>
      <c r="I1129" t="s">
        <v>840</v>
      </c>
      <c r="J1129" t="s">
        <v>841</v>
      </c>
      <c r="K1129" t="s">
        <v>842</v>
      </c>
      <c r="L1129">
        <v>1339</v>
      </c>
      <c r="N1129">
        <v>1007</v>
      </c>
      <c r="O1129" t="s">
        <v>643</v>
      </c>
      <c r="P1129" t="s">
        <v>643</v>
      </c>
      <c r="Q1129">
        <v>1</v>
      </c>
      <c r="X1129">
        <v>5.5999999999999999E-3</v>
      </c>
      <c r="Y1129">
        <v>1414.5</v>
      </c>
      <c r="Z1129">
        <v>0</v>
      </c>
      <c r="AA1129">
        <v>0</v>
      </c>
      <c r="AB1129">
        <v>0</v>
      </c>
      <c r="AC1129">
        <v>0</v>
      </c>
      <c r="AD1129">
        <v>1</v>
      </c>
      <c r="AE1129">
        <v>0</v>
      </c>
      <c r="AF1129" t="s">
        <v>3</v>
      </c>
      <c r="AG1129">
        <v>5.5999999999999999E-3</v>
      </c>
      <c r="AH1129">
        <v>2</v>
      </c>
      <c r="AI1129">
        <v>76149557</v>
      </c>
      <c r="AJ1129">
        <v>1107</v>
      </c>
      <c r="AK1129">
        <v>0</v>
      </c>
      <c r="AL1129">
        <v>0</v>
      </c>
      <c r="AM1129">
        <v>0</v>
      </c>
      <c r="AN1129">
        <v>0</v>
      </c>
      <c r="AO1129">
        <v>0</v>
      </c>
      <c r="AP1129">
        <v>0</v>
      </c>
      <c r="AQ1129">
        <v>0</v>
      </c>
      <c r="AR1129">
        <v>0</v>
      </c>
    </row>
    <row r="1130" spans="1:44" x14ac:dyDescent="0.2">
      <c r="A1130">
        <f>ROW(Source!A402)</f>
        <v>402</v>
      </c>
      <c r="B1130">
        <v>76149563</v>
      </c>
      <c r="C1130">
        <v>76149553</v>
      </c>
      <c r="D1130">
        <v>48974791</v>
      </c>
      <c r="E1130">
        <v>1</v>
      </c>
      <c r="F1130">
        <v>1</v>
      </c>
      <c r="G1130">
        <v>1</v>
      </c>
      <c r="H1130">
        <v>3</v>
      </c>
      <c r="I1130" t="s">
        <v>658</v>
      </c>
      <c r="J1130" t="s">
        <v>659</v>
      </c>
      <c r="K1130" t="s">
        <v>660</v>
      </c>
      <c r="L1130">
        <v>1374</v>
      </c>
      <c r="N1130">
        <v>1013</v>
      </c>
      <c r="O1130" t="s">
        <v>661</v>
      </c>
      <c r="P1130" t="s">
        <v>661</v>
      </c>
      <c r="Q1130">
        <v>1</v>
      </c>
      <c r="X1130">
        <v>0.46</v>
      </c>
      <c r="Y1130">
        <v>1</v>
      </c>
      <c r="Z1130">
        <v>0</v>
      </c>
      <c r="AA1130">
        <v>0</v>
      </c>
      <c r="AB1130">
        <v>0</v>
      </c>
      <c r="AC1130">
        <v>0</v>
      </c>
      <c r="AD1130">
        <v>1</v>
      </c>
      <c r="AE1130">
        <v>0</v>
      </c>
      <c r="AF1130" t="s">
        <v>3</v>
      </c>
      <c r="AG1130">
        <v>0.46</v>
      </c>
      <c r="AH1130">
        <v>2</v>
      </c>
      <c r="AI1130">
        <v>76149558</v>
      </c>
      <c r="AJ1130">
        <v>1108</v>
      </c>
      <c r="AK1130">
        <v>0</v>
      </c>
      <c r="AL1130">
        <v>0</v>
      </c>
      <c r="AM1130">
        <v>0</v>
      </c>
      <c r="AN1130">
        <v>0</v>
      </c>
      <c r="AO1130">
        <v>0</v>
      </c>
      <c r="AP1130">
        <v>0</v>
      </c>
      <c r="AQ1130">
        <v>0</v>
      </c>
      <c r="AR1130">
        <v>0</v>
      </c>
    </row>
    <row r="1131" spans="1:44" x14ac:dyDescent="0.2">
      <c r="A1131">
        <f>ROW(Source!A407)</f>
        <v>407</v>
      </c>
      <c r="B1131">
        <v>76149580</v>
      </c>
      <c r="C1131">
        <v>76149566</v>
      </c>
      <c r="D1131">
        <v>42331666</v>
      </c>
      <c r="E1131">
        <v>1</v>
      </c>
      <c r="F1131">
        <v>1</v>
      </c>
      <c r="G1131">
        <v>1</v>
      </c>
      <c r="H1131">
        <v>1</v>
      </c>
      <c r="I1131" t="s">
        <v>647</v>
      </c>
      <c r="J1131" t="s">
        <v>3</v>
      </c>
      <c r="K1131" t="s">
        <v>648</v>
      </c>
      <c r="L1131">
        <v>1369</v>
      </c>
      <c r="N1131">
        <v>1013</v>
      </c>
      <c r="O1131" t="s">
        <v>623</v>
      </c>
      <c r="P1131" t="s">
        <v>623</v>
      </c>
      <c r="Q1131">
        <v>1</v>
      </c>
      <c r="X1131">
        <v>9.4499999999999993</v>
      </c>
      <c r="Y1131">
        <v>0</v>
      </c>
      <c r="Z1131">
        <v>0</v>
      </c>
      <c r="AA1131">
        <v>0</v>
      </c>
      <c r="AB1131">
        <v>10.06</v>
      </c>
      <c r="AC1131">
        <v>0</v>
      </c>
      <c r="AD1131">
        <v>1</v>
      </c>
      <c r="AE1131">
        <v>1</v>
      </c>
      <c r="AF1131" t="s">
        <v>24</v>
      </c>
      <c r="AG1131">
        <v>10.867499999999998</v>
      </c>
      <c r="AH1131">
        <v>2</v>
      </c>
      <c r="AI1131">
        <v>76149567</v>
      </c>
      <c r="AJ1131">
        <v>1109</v>
      </c>
      <c r="AK1131">
        <v>0</v>
      </c>
      <c r="AL1131">
        <v>0</v>
      </c>
      <c r="AM1131">
        <v>0</v>
      </c>
      <c r="AN1131">
        <v>0</v>
      </c>
      <c r="AO1131">
        <v>0</v>
      </c>
      <c r="AP1131">
        <v>0</v>
      </c>
      <c r="AQ1131">
        <v>0</v>
      </c>
      <c r="AR1131">
        <v>0</v>
      </c>
    </row>
    <row r="1132" spans="1:44" x14ac:dyDescent="0.2">
      <c r="A1132">
        <f>ROW(Source!A407)</f>
        <v>407</v>
      </c>
      <c r="B1132">
        <v>76149581</v>
      </c>
      <c r="C1132">
        <v>76149566</v>
      </c>
      <c r="D1132">
        <v>48900465</v>
      </c>
      <c r="E1132">
        <v>1</v>
      </c>
      <c r="F1132">
        <v>1</v>
      </c>
      <c r="G1132">
        <v>1</v>
      </c>
      <c r="H1132">
        <v>3</v>
      </c>
      <c r="I1132" t="s">
        <v>775</v>
      </c>
      <c r="J1132" t="s">
        <v>776</v>
      </c>
      <c r="K1132" t="s">
        <v>777</v>
      </c>
      <c r="L1132">
        <v>1348</v>
      </c>
      <c r="N1132">
        <v>1009</v>
      </c>
      <c r="O1132" t="s">
        <v>362</v>
      </c>
      <c r="P1132" t="s">
        <v>362</v>
      </c>
      <c r="Q1132">
        <v>1000</v>
      </c>
      <c r="X1132">
        <v>2.0000000000000001E-4</v>
      </c>
      <c r="Y1132">
        <v>4770</v>
      </c>
      <c r="Z1132">
        <v>0</v>
      </c>
      <c r="AA1132">
        <v>0</v>
      </c>
      <c r="AB1132">
        <v>0</v>
      </c>
      <c r="AC1132">
        <v>0</v>
      </c>
      <c r="AD1132">
        <v>1</v>
      </c>
      <c r="AE1132">
        <v>0</v>
      </c>
      <c r="AF1132" t="s">
        <v>3</v>
      </c>
      <c r="AG1132">
        <v>2.0000000000000001E-4</v>
      </c>
      <c r="AH1132">
        <v>2</v>
      </c>
      <c r="AI1132">
        <v>76149568</v>
      </c>
      <c r="AJ1132">
        <v>1110</v>
      </c>
      <c r="AK1132">
        <v>0</v>
      </c>
      <c r="AL1132">
        <v>0</v>
      </c>
      <c r="AM1132">
        <v>0</v>
      </c>
      <c r="AN1132">
        <v>0</v>
      </c>
      <c r="AO1132">
        <v>0</v>
      </c>
      <c r="AP1132">
        <v>0</v>
      </c>
      <c r="AQ1132">
        <v>0</v>
      </c>
      <c r="AR1132">
        <v>0</v>
      </c>
    </row>
    <row r="1133" spans="1:44" x14ac:dyDescent="0.2">
      <c r="A1133">
        <f>ROW(Source!A407)</f>
        <v>407</v>
      </c>
      <c r="B1133">
        <v>76149582</v>
      </c>
      <c r="C1133">
        <v>76149566</v>
      </c>
      <c r="D1133">
        <v>48900998</v>
      </c>
      <c r="E1133">
        <v>1</v>
      </c>
      <c r="F1133">
        <v>1</v>
      </c>
      <c r="G1133">
        <v>1</v>
      </c>
      <c r="H1133">
        <v>3</v>
      </c>
      <c r="I1133" t="s">
        <v>807</v>
      </c>
      <c r="J1133" t="s">
        <v>808</v>
      </c>
      <c r="K1133" t="s">
        <v>809</v>
      </c>
      <c r="L1133">
        <v>1346</v>
      </c>
      <c r="N1133">
        <v>1009</v>
      </c>
      <c r="O1133" t="s">
        <v>414</v>
      </c>
      <c r="P1133" t="s">
        <v>414</v>
      </c>
      <c r="Q1133">
        <v>1</v>
      </c>
      <c r="X1133">
        <v>0.5</v>
      </c>
      <c r="Y1133">
        <v>30.4</v>
      </c>
      <c r="Z1133">
        <v>0</v>
      </c>
      <c r="AA1133">
        <v>0</v>
      </c>
      <c r="AB1133">
        <v>0</v>
      </c>
      <c r="AC1133">
        <v>0</v>
      </c>
      <c r="AD1133">
        <v>1</v>
      </c>
      <c r="AE1133">
        <v>0</v>
      </c>
      <c r="AF1133" t="s">
        <v>3</v>
      </c>
      <c r="AG1133">
        <v>0.5</v>
      </c>
      <c r="AH1133">
        <v>2</v>
      </c>
      <c r="AI1133">
        <v>76149569</v>
      </c>
      <c r="AJ1133">
        <v>1111</v>
      </c>
      <c r="AK1133">
        <v>0</v>
      </c>
      <c r="AL1133">
        <v>0</v>
      </c>
      <c r="AM1133">
        <v>0</v>
      </c>
      <c r="AN1133">
        <v>0</v>
      </c>
      <c r="AO1133">
        <v>0</v>
      </c>
      <c r="AP1133">
        <v>0</v>
      </c>
      <c r="AQ1133">
        <v>0</v>
      </c>
      <c r="AR1133">
        <v>0</v>
      </c>
    </row>
    <row r="1134" spans="1:44" x14ac:dyDescent="0.2">
      <c r="A1134">
        <f>ROW(Source!A407)</f>
        <v>407</v>
      </c>
      <c r="B1134">
        <v>76149583</v>
      </c>
      <c r="C1134">
        <v>76149566</v>
      </c>
      <c r="D1134">
        <v>48903670</v>
      </c>
      <c r="E1134">
        <v>1</v>
      </c>
      <c r="F1134">
        <v>1</v>
      </c>
      <c r="G1134">
        <v>1</v>
      </c>
      <c r="H1134">
        <v>3</v>
      </c>
      <c r="I1134" t="s">
        <v>810</v>
      </c>
      <c r="J1134" t="s">
        <v>811</v>
      </c>
      <c r="K1134" t="s">
        <v>812</v>
      </c>
      <c r="L1134">
        <v>1346</v>
      </c>
      <c r="N1134">
        <v>1009</v>
      </c>
      <c r="O1134" t="s">
        <v>414</v>
      </c>
      <c r="P1134" t="s">
        <v>414</v>
      </c>
      <c r="Q1134">
        <v>1</v>
      </c>
      <c r="X1134">
        <v>1.3049999999999999</v>
      </c>
      <c r="Y1134">
        <v>250</v>
      </c>
      <c r="Z1134">
        <v>0</v>
      </c>
      <c r="AA1134">
        <v>0</v>
      </c>
      <c r="AB1134">
        <v>0</v>
      </c>
      <c r="AC1134">
        <v>0</v>
      </c>
      <c r="AD1134">
        <v>1</v>
      </c>
      <c r="AE1134">
        <v>0</v>
      </c>
      <c r="AF1134" t="s">
        <v>3</v>
      </c>
      <c r="AG1134">
        <v>1.3049999999999999</v>
      </c>
      <c r="AH1134">
        <v>2</v>
      </c>
      <c r="AI1134">
        <v>76149570</v>
      </c>
      <c r="AJ1134">
        <v>1112</v>
      </c>
      <c r="AK1134">
        <v>0</v>
      </c>
      <c r="AL1134">
        <v>0</v>
      </c>
      <c r="AM1134">
        <v>0</v>
      </c>
      <c r="AN1134">
        <v>0</v>
      </c>
      <c r="AO1134">
        <v>0</v>
      </c>
      <c r="AP1134">
        <v>0</v>
      </c>
      <c r="AQ1134">
        <v>0</v>
      </c>
      <c r="AR1134">
        <v>0</v>
      </c>
    </row>
    <row r="1135" spans="1:44" x14ac:dyDescent="0.2">
      <c r="A1135">
        <f>ROW(Source!A407)</f>
        <v>407</v>
      </c>
      <c r="B1135">
        <v>76149584</v>
      </c>
      <c r="C1135">
        <v>76149566</v>
      </c>
      <c r="D1135">
        <v>48903672</v>
      </c>
      <c r="E1135">
        <v>1</v>
      </c>
      <c r="F1135">
        <v>1</v>
      </c>
      <c r="G1135">
        <v>1</v>
      </c>
      <c r="H1135">
        <v>3</v>
      </c>
      <c r="I1135" t="s">
        <v>813</v>
      </c>
      <c r="J1135" t="s">
        <v>814</v>
      </c>
      <c r="K1135" t="s">
        <v>815</v>
      </c>
      <c r="L1135">
        <v>1301</v>
      </c>
      <c r="N1135">
        <v>1003</v>
      </c>
      <c r="O1135" t="s">
        <v>57</v>
      </c>
      <c r="P1135" t="s">
        <v>57</v>
      </c>
      <c r="Q1135">
        <v>1</v>
      </c>
      <c r="X1135">
        <v>0.72</v>
      </c>
      <c r="Y1135">
        <v>5.38</v>
      </c>
      <c r="Z1135">
        <v>0</v>
      </c>
      <c r="AA1135">
        <v>0</v>
      </c>
      <c r="AB1135">
        <v>0</v>
      </c>
      <c r="AC1135">
        <v>0</v>
      </c>
      <c r="AD1135">
        <v>1</v>
      </c>
      <c r="AE1135">
        <v>0</v>
      </c>
      <c r="AF1135" t="s">
        <v>3</v>
      </c>
      <c r="AG1135">
        <v>0.72</v>
      </c>
      <c r="AH1135">
        <v>2</v>
      </c>
      <c r="AI1135">
        <v>76149571</v>
      </c>
      <c r="AJ1135">
        <v>1113</v>
      </c>
      <c r="AK1135">
        <v>0</v>
      </c>
      <c r="AL1135">
        <v>0</v>
      </c>
      <c r="AM1135">
        <v>0</v>
      </c>
      <c r="AN1135">
        <v>0</v>
      </c>
      <c r="AO1135">
        <v>0</v>
      </c>
      <c r="AP1135">
        <v>0</v>
      </c>
      <c r="AQ1135">
        <v>0</v>
      </c>
      <c r="AR1135">
        <v>0</v>
      </c>
    </row>
    <row r="1136" spans="1:44" x14ac:dyDescent="0.2">
      <c r="A1136">
        <f>ROW(Source!A407)</f>
        <v>407</v>
      </c>
      <c r="B1136">
        <v>76149585</v>
      </c>
      <c r="C1136">
        <v>76149566</v>
      </c>
      <c r="D1136">
        <v>48903674</v>
      </c>
      <c r="E1136">
        <v>1</v>
      </c>
      <c r="F1136">
        <v>1</v>
      </c>
      <c r="G1136">
        <v>1</v>
      </c>
      <c r="H1136">
        <v>3</v>
      </c>
      <c r="I1136" t="s">
        <v>705</v>
      </c>
      <c r="J1136" t="s">
        <v>706</v>
      </c>
      <c r="K1136" t="s">
        <v>707</v>
      </c>
      <c r="L1136">
        <v>1346</v>
      </c>
      <c r="N1136">
        <v>1009</v>
      </c>
      <c r="O1136" t="s">
        <v>414</v>
      </c>
      <c r="P1136" t="s">
        <v>414</v>
      </c>
      <c r="Q1136">
        <v>1</v>
      </c>
      <c r="X1136">
        <v>0.105</v>
      </c>
      <c r="Y1136">
        <v>30.4</v>
      </c>
      <c r="Z1136">
        <v>0</v>
      </c>
      <c r="AA1136">
        <v>0</v>
      </c>
      <c r="AB1136">
        <v>0</v>
      </c>
      <c r="AC1136">
        <v>0</v>
      </c>
      <c r="AD1136">
        <v>1</v>
      </c>
      <c r="AE1136">
        <v>0</v>
      </c>
      <c r="AF1136" t="s">
        <v>3</v>
      </c>
      <c r="AG1136">
        <v>0.105</v>
      </c>
      <c r="AH1136">
        <v>2</v>
      </c>
      <c r="AI1136">
        <v>76149572</v>
      </c>
      <c r="AJ1136">
        <v>1114</v>
      </c>
      <c r="AK1136">
        <v>0</v>
      </c>
      <c r="AL1136">
        <v>0</v>
      </c>
      <c r="AM1136">
        <v>0</v>
      </c>
      <c r="AN1136">
        <v>0</v>
      </c>
      <c r="AO1136">
        <v>0</v>
      </c>
      <c r="AP1136">
        <v>0</v>
      </c>
      <c r="AQ1136">
        <v>0</v>
      </c>
      <c r="AR1136">
        <v>0</v>
      </c>
    </row>
    <row r="1137" spans="1:44" x14ac:dyDescent="0.2">
      <c r="A1137">
        <f>ROW(Source!A407)</f>
        <v>407</v>
      </c>
      <c r="B1137">
        <v>76149586</v>
      </c>
      <c r="C1137">
        <v>76149566</v>
      </c>
      <c r="D1137">
        <v>48903683</v>
      </c>
      <c r="E1137">
        <v>1</v>
      </c>
      <c r="F1137">
        <v>1</v>
      </c>
      <c r="G1137">
        <v>1</v>
      </c>
      <c r="H1137">
        <v>3</v>
      </c>
      <c r="I1137" t="s">
        <v>816</v>
      </c>
      <c r="J1137" t="s">
        <v>817</v>
      </c>
      <c r="K1137" t="s">
        <v>818</v>
      </c>
      <c r="L1137">
        <v>1346</v>
      </c>
      <c r="N1137">
        <v>1009</v>
      </c>
      <c r="O1137" t="s">
        <v>414</v>
      </c>
      <c r="P1137" t="s">
        <v>414</v>
      </c>
      <c r="Q1137">
        <v>1</v>
      </c>
      <c r="X1137">
        <v>0.1</v>
      </c>
      <c r="Y1137">
        <v>60</v>
      </c>
      <c r="Z1137">
        <v>0</v>
      </c>
      <c r="AA1137">
        <v>0</v>
      </c>
      <c r="AB1137">
        <v>0</v>
      </c>
      <c r="AC1137">
        <v>0</v>
      </c>
      <c r="AD1137">
        <v>1</v>
      </c>
      <c r="AE1137">
        <v>0</v>
      </c>
      <c r="AF1137" t="s">
        <v>3</v>
      </c>
      <c r="AG1137">
        <v>0.1</v>
      </c>
      <c r="AH1137">
        <v>2</v>
      </c>
      <c r="AI1137">
        <v>76149573</v>
      </c>
      <c r="AJ1137">
        <v>1115</v>
      </c>
      <c r="AK1137">
        <v>0</v>
      </c>
      <c r="AL1137">
        <v>0</v>
      </c>
      <c r="AM1137">
        <v>0</v>
      </c>
      <c r="AN1137">
        <v>0</v>
      </c>
      <c r="AO1137">
        <v>0</v>
      </c>
      <c r="AP1137">
        <v>0</v>
      </c>
      <c r="AQ1137">
        <v>0</v>
      </c>
      <c r="AR1137">
        <v>0</v>
      </c>
    </row>
    <row r="1138" spans="1:44" x14ac:dyDescent="0.2">
      <c r="A1138">
        <f>ROW(Source!A407)</f>
        <v>407</v>
      </c>
      <c r="B1138">
        <v>76149587</v>
      </c>
      <c r="C1138">
        <v>76149566</v>
      </c>
      <c r="D1138">
        <v>48914325</v>
      </c>
      <c r="E1138">
        <v>1</v>
      </c>
      <c r="F1138">
        <v>1</v>
      </c>
      <c r="G1138">
        <v>1</v>
      </c>
      <c r="H1138">
        <v>3</v>
      </c>
      <c r="I1138" t="s">
        <v>819</v>
      </c>
      <c r="J1138" t="s">
        <v>820</v>
      </c>
      <c r="K1138" t="s">
        <v>821</v>
      </c>
      <c r="L1138">
        <v>1348</v>
      </c>
      <c r="N1138">
        <v>1009</v>
      </c>
      <c r="O1138" t="s">
        <v>362</v>
      </c>
      <c r="P1138" t="s">
        <v>362</v>
      </c>
      <c r="Q1138">
        <v>1000</v>
      </c>
      <c r="X1138">
        <v>6.0000000000000002E-5</v>
      </c>
      <c r="Y1138">
        <v>11200.3</v>
      </c>
      <c r="Z1138">
        <v>0</v>
      </c>
      <c r="AA1138">
        <v>0</v>
      </c>
      <c r="AB1138">
        <v>0</v>
      </c>
      <c r="AC1138">
        <v>0</v>
      </c>
      <c r="AD1138">
        <v>1</v>
      </c>
      <c r="AE1138">
        <v>0</v>
      </c>
      <c r="AF1138" t="s">
        <v>3</v>
      </c>
      <c r="AG1138">
        <v>6.0000000000000002E-5</v>
      </c>
      <c r="AH1138">
        <v>2</v>
      </c>
      <c r="AI1138">
        <v>76149574</v>
      </c>
      <c r="AJ1138">
        <v>1116</v>
      </c>
      <c r="AK1138">
        <v>0</v>
      </c>
      <c r="AL1138">
        <v>0</v>
      </c>
      <c r="AM1138">
        <v>0</v>
      </c>
      <c r="AN1138">
        <v>0</v>
      </c>
      <c r="AO1138">
        <v>0</v>
      </c>
      <c r="AP1138">
        <v>0</v>
      </c>
      <c r="AQ1138">
        <v>0</v>
      </c>
      <c r="AR1138">
        <v>0</v>
      </c>
    </row>
    <row r="1139" spans="1:44" x14ac:dyDescent="0.2">
      <c r="A1139">
        <f>ROW(Source!A407)</f>
        <v>407</v>
      </c>
      <c r="B1139">
        <v>76149588</v>
      </c>
      <c r="C1139">
        <v>76149566</v>
      </c>
      <c r="D1139">
        <v>48915433</v>
      </c>
      <c r="E1139">
        <v>1</v>
      </c>
      <c r="F1139">
        <v>1</v>
      </c>
      <c r="G1139">
        <v>1</v>
      </c>
      <c r="H1139">
        <v>3</v>
      </c>
      <c r="I1139" t="s">
        <v>822</v>
      </c>
      <c r="J1139" t="s">
        <v>823</v>
      </c>
      <c r="K1139" t="s">
        <v>824</v>
      </c>
      <c r="L1139">
        <v>1346</v>
      </c>
      <c r="N1139">
        <v>1009</v>
      </c>
      <c r="O1139" t="s">
        <v>414</v>
      </c>
      <c r="P1139" t="s">
        <v>414</v>
      </c>
      <c r="Q1139">
        <v>1</v>
      </c>
      <c r="X1139">
        <v>0.02</v>
      </c>
      <c r="Y1139">
        <v>32</v>
      </c>
      <c r="Z1139">
        <v>0</v>
      </c>
      <c r="AA1139">
        <v>0</v>
      </c>
      <c r="AB1139">
        <v>0</v>
      </c>
      <c r="AC1139">
        <v>0</v>
      </c>
      <c r="AD1139">
        <v>1</v>
      </c>
      <c r="AE1139">
        <v>0</v>
      </c>
      <c r="AF1139" t="s">
        <v>3</v>
      </c>
      <c r="AG1139">
        <v>0.02</v>
      </c>
      <c r="AH1139">
        <v>2</v>
      </c>
      <c r="AI1139">
        <v>76149575</v>
      </c>
      <c r="AJ1139">
        <v>1117</v>
      </c>
      <c r="AK1139">
        <v>0</v>
      </c>
      <c r="AL1139">
        <v>0</v>
      </c>
      <c r="AM1139">
        <v>0</v>
      </c>
      <c r="AN1139">
        <v>0</v>
      </c>
      <c r="AO1139">
        <v>0</v>
      </c>
      <c r="AP1139">
        <v>0</v>
      </c>
      <c r="AQ1139">
        <v>0</v>
      </c>
      <c r="AR1139">
        <v>0</v>
      </c>
    </row>
    <row r="1140" spans="1:44" x14ac:dyDescent="0.2">
      <c r="A1140">
        <f>ROW(Source!A407)</f>
        <v>407</v>
      </c>
      <c r="B1140">
        <v>76149589</v>
      </c>
      <c r="C1140">
        <v>76149566</v>
      </c>
      <c r="D1140">
        <v>48958747</v>
      </c>
      <c r="E1140">
        <v>1</v>
      </c>
      <c r="F1140">
        <v>1</v>
      </c>
      <c r="G1140">
        <v>1</v>
      </c>
      <c r="H1140">
        <v>3</v>
      </c>
      <c r="I1140" t="s">
        <v>825</v>
      </c>
      <c r="J1140" t="s">
        <v>826</v>
      </c>
      <c r="K1140" t="s">
        <v>827</v>
      </c>
      <c r="L1140">
        <v>1346</v>
      </c>
      <c r="N1140">
        <v>1009</v>
      </c>
      <c r="O1140" t="s">
        <v>414</v>
      </c>
      <c r="P1140" t="s">
        <v>414</v>
      </c>
      <c r="Q1140">
        <v>1</v>
      </c>
      <c r="X1140">
        <v>0.05</v>
      </c>
      <c r="Y1140">
        <v>65.75</v>
      </c>
      <c r="Z1140">
        <v>0</v>
      </c>
      <c r="AA1140">
        <v>0</v>
      </c>
      <c r="AB1140">
        <v>0</v>
      </c>
      <c r="AC1140">
        <v>0</v>
      </c>
      <c r="AD1140">
        <v>1</v>
      </c>
      <c r="AE1140">
        <v>0</v>
      </c>
      <c r="AF1140" t="s">
        <v>3</v>
      </c>
      <c r="AG1140">
        <v>0.05</v>
      </c>
      <c r="AH1140">
        <v>2</v>
      </c>
      <c r="AI1140">
        <v>76149576</v>
      </c>
      <c r="AJ1140">
        <v>1118</v>
      </c>
      <c r="AK1140">
        <v>0</v>
      </c>
      <c r="AL1140">
        <v>0</v>
      </c>
      <c r="AM1140">
        <v>0</v>
      </c>
      <c r="AN1140">
        <v>0</v>
      </c>
      <c r="AO1140">
        <v>0</v>
      </c>
      <c r="AP1140">
        <v>0</v>
      </c>
      <c r="AQ1140">
        <v>0</v>
      </c>
      <c r="AR1140">
        <v>0</v>
      </c>
    </row>
    <row r="1141" spans="1:44" x14ac:dyDescent="0.2">
      <c r="A1141">
        <f>ROW(Source!A407)</f>
        <v>407</v>
      </c>
      <c r="B1141">
        <v>76149590</v>
      </c>
      <c r="C1141">
        <v>76149566</v>
      </c>
      <c r="D1141">
        <v>48959762</v>
      </c>
      <c r="E1141">
        <v>1</v>
      </c>
      <c r="F1141">
        <v>1</v>
      </c>
      <c r="G1141">
        <v>1</v>
      </c>
      <c r="H1141">
        <v>3</v>
      </c>
      <c r="I1141" t="s">
        <v>828</v>
      </c>
      <c r="J1141" t="s">
        <v>829</v>
      </c>
      <c r="K1141" t="s">
        <v>830</v>
      </c>
      <c r="L1141">
        <v>1301</v>
      </c>
      <c r="N1141">
        <v>1003</v>
      </c>
      <c r="O1141" t="s">
        <v>57</v>
      </c>
      <c r="P1141" t="s">
        <v>57</v>
      </c>
      <c r="Q1141">
        <v>1</v>
      </c>
      <c r="X1141">
        <v>0.83</v>
      </c>
      <c r="Y1141">
        <v>95</v>
      </c>
      <c r="Z1141">
        <v>0</v>
      </c>
      <c r="AA1141">
        <v>0</v>
      </c>
      <c r="AB1141">
        <v>0</v>
      </c>
      <c r="AC1141">
        <v>0</v>
      </c>
      <c r="AD1141">
        <v>1</v>
      </c>
      <c r="AE1141">
        <v>0</v>
      </c>
      <c r="AF1141" t="s">
        <v>3</v>
      </c>
      <c r="AG1141">
        <v>0.83</v>
      </c>
      <c r="AH1141">
        <v>2</v>
      </c>
      <c r="AI1141">
        <v>76149577</v>
      </c>
      <c r="AJ1141">
        <v>1119</v>
      </c>
      <c r="AK1141">
        <v>0</v>
      </c>
      <c r="AL1141">
        <v>0</v>
      </c>
      <c r="AM1141">
        <v>0</v>
      </c>
      <c r="AN1141">
        <v>0</v>
      </c>
      <c r="AO1141">
        <v>0</v>
      </c>
      <c r="AP1141">
        <v>0</v>
      </c>
      <c r="AQ1141">
        <v>0</v>
      </c>
      <c r="AR1141">
        <v>0</v>
      </c>
    </row>
    <row r="1142" spans="1:44" x14ac:dyDescent="0.2">
      <c r="A1142">
        <f>ROW(Source!A407)</f>
        <v>407</v>
      </c>
      <c r="B1142">
        <v>76149591</v>
      </c>
      <c r="C1142">
        <v>76149566</v>
      </c>
      <c r="D1142">
        <v>48959763</v>
      </c>
      <c r="E1142">
        <v>1</v>
      </c>
      <c r="F1142">
        <v>1</v>
      </c>
      <c r="G1142">
        <v>1</v>
      </c>
      <c r="H1142">
        <v>3</v>
      </c>
      <c r="I1142" t="s">
        <v>502</v>
      </c>
      <c r="J1142" t="s">
        <v>504</v>
      </c>
      <c r="K1142" t="s">
        <v>503</v>
      </c>
      <c r="L1142">
        <v>1354</v>
      </c>
      <c r="N1142">
        <v>1010</v>
      </c>
      <c r="O1142" t="s">
        <v>149</v>
      </c>
      <c r="P1142" t="s">
        <v>149</v>
      </c>
      <c r="Q1142">
        <v>1</v>
      </c>
      <c r="X1142">
        <v>10</v>
      </c>
      <c r="Y1142">
        <v>1.7</v>
      </c>
      <c r="Z1142">
        <v>0</v>
      </c>
      <c r="AA1142">
        <v>0</v>
      </c>
      <c r="AB1142">
        <v>0</v>
      </c>
      <c r="AC1142">
        <v>0</v>
      </c>
      <c r="AD1142">
        <v>1</v>
      </c>
      <c r="AE1142">
        <v>0</v>
      </c>
      <c r="AF1142" t="s">
        <v>3</v>
      </c>
      <c r="AG1142">
        <v>10</v>
      </c>
      <c r="AH1142">
        <v>2</v>
      </c>
      <c r="AI1142">
        <v>76149578</v>
      </c>
      <c r="AJ1142">
        <v>1120</v>
      </c>
      <c r="AK1142">
        <v>0</v>
      </c>
      <c r="AL1142">
        <v>0</v>
      </c>
      <c r="AM1142">
        <v>0</v>
      </c>
      <c r="AN1142">
        <v>0</v>
      </c>
      <c r="AO1142">
        <v>0</v>
      </c>
      <c r="AP1142">
        <v>0</v>
      </c>
      <c r="AQ1142">
        <v>0</v>
      </c>
      <c r="AR1142">
        <v>0</v>
      </c>
    </row>
    <row r="1143" spans="1:44" x14ac:dyDescent="0.2">
      <c r="A1143">
        <f>ROW(Source!A407)</f>
        <v>407</v>
      </c>
      <c r="B1143">
        <v>76149592</v>
      </c>
      <c r="C1143">
        <v>76149566</v>
      </c>
      <c r="D1143">
        <v>48974791</v>
      </c>
      <c r="E1143">
        <v>1</v>
      </c>
      <c r="F1143">
        <v>1</v>
      </c>
      <c r="G1143">
        <v>1</v>
      </c>
      <c r="H1143">
        <v>3</v>
      </c>
      <c r="I1143" t="s">
        <v>658</v>
      </c>
      <c r="J1143" t="s">
        <v>659</v>
      </c>
      <c r="K1143" t="s">
        <v>660</v>
      </c>
      <c r="L1143">
        <v>1374</v>
      </c>
      <c r="N1143">
        <v>1013</v>
      </c>
      <c r="O1143" t="s">
        <v>661</v>
      </c>
      <c r="P1143" t="s">
        <v>661</v>
      </c>
      <c r="Q1143">
        <v>1</v>
      </c>
      <c r="X1143">
        <v>1.9</v>
      </c>
      <c r="Y1143">
        <v>1</v>
      </c>
      <c r="Z1143">
        <v>0</v>
      </c>
      <c r="AA1143">
        <v>0</v>
      </c>
      <c r="AB1143">
        <v>0</v>
      </c>
      <c r="AC1143">
        <v>0</v>
      </c>
      <c r="AD1143">
        <v>1</v>
      </c>
      <c r="AE1143">
        <v>0</v>
      </c>
      <c r="AF1143" t="s">
        <v>3</v>
      </c>
      <c r="AG1143">
        <v>1.9</v>
      </c>
      <c r="AH1143">
        <v>2</v>
      </c>
      <c r="AI1143">
        <v>76149579</v>
      </c>
      <c r="AJ1143">
        <v>1121</v>
      </c>
      <c r="AK1143">
        <v>0</v>
      </c>
      <c r="AL1143">
        <v>0</v>
      </c>
      <c r="AM1143">
        <v>0</v>
      </c>
      <c r="AN1143">
        <v>0</v>
      </c>
      <c r="AO1143">
        <v>0</v>
      </c>
      <c r="AP1143">
        <v>0</v>
      </c>
      <c r="AQ1143">
        <v>0</v>
      </c>
      <c r="AR1143">
        <v>0</v>
      </c>
    </row>
    <row r="1144" spans="1:44" x14ac:dyDescent="0.2">
      <c r="A1144">
        <f>ROW(Source!A408)</f>
        <v>408</v>
      </c>
      <c r="B1144">
        <v>76149580</v>
      </c>
      <c r="C1144">
        <v>76149566</v>
      </c>
      <c r="D1144">
        <v>42331666</v>
      </c>
      <c r="E1144">
        <v>1</v>
      </c>
      <c r="F1144">
        <v>1</v>
      </c>
      <c r="G1144">
        <v>1</v>
      </c>
      <c r="H1144">
        <v>1</v>
      </c>
      <c r="I1144" t="s">
        <v>647</v>
      </c>
      <c r="J1144" t="s">
        <v>3</v>
      </c>
      <c r="K1144" t="s">
        <v>648</v>
      </c>
      <c r="L1144">
        <v>1369</v>
      </c>
      <c r="N1144">
        <v>1013</v>
      </c>
      <c r="O1144" t="s">
        <v>623</v>
      </c>
      <c r="P1144" t="s">
        <v>623</v>
      </c>
      <c r="Q1144">
        <v>1</v>
      </c>
      <c r="X1144">
        <v>9.4499999999999993</v>
      </c>
      <c r="Y1144">
        <v>0</v>
      </c>
      <c r="Z1144">
        <v>0</v>
      </c>
      <c r="AA1144">
        <v>0</v>
      </c>
      <c r="AB1144">
        <v>10.06</v>
      </c>
      <c r="AC1144">
        <v>0</v>
      </c>
      <c r="AD1144">
        <v>1</v>
      </c>
      <c r="AE1144">
        <v>1</v>
      </c>
      <c r="AF1144" t="s">
        <v>24</v>
      </c>
      <c r="AG1144">
        <v>10.867499999999998</v>
      </c>
      <c r="AH1144">
        <v>2</v>
      </c>
      <c r="AI1144">
        <v>76149567</v>
      </c>
      <c r="AJ1144">
        <v>1122</v>
      </c>
      <c r="AK1144">
        <v>0</v>
      </c>
      <c r="AL1144">
        <v>0</v>
      </c>
      <c r="AM1144">
        <v>0</v>
      </c>
      <c r="AN1144">
        <v>0</v>
      </c>
      <c r="AO1144">
        <v>0</v>
      </c>
      <c r="AP1144">
        <v>0</v>
      </c>
      <c r="AQ1144">
        <v>0</v>
      </c>
      <c r="AR1144">
        <v>0</v>
      </c>
    </row>
    <row r="1145" spans="1:44" x14ac:dyDescent="0.2">
      <c r="A1145">
        <f>ROW(Source!A408)</f>
        <v>408</v>
      </c>
      <c r="B1145">
        <v>76149581</v>
      </c>
      <c r="C1145">
        <v>76149566</v>
      </c>
      <c r="D1145">
        <v>48900465</v>
      </c>
      <c r="E1145">
        <v>1</v>
      </c>
      <c r="F1145">
        <v>1</v>
      </c>
      <c r="G1145">
        <v>1</v>
      </c>
      <c r="H1145">
        <v>3</v>
      </c>
      <c r="I1145" t="s">
        <v>775</v>
      </c>
      <c r="J1145" t="s">
        <v>776</v>
      </c>
      <c r="K1145" t="s">
        <v>777</v>
      </c>
      <c r="L1145">
        <v>1348</v>
      </c>
      <c r="N1145">
        <v>1009</v>
      </c>
      <c r="O1145" t="s">
        <v>362</v>
      </c>
      <c r="P1145" t="s">
        <v>362</v>
      </c>
      <c r="Q1145">
        <v>1000</v>
      </c>
      <c r="X1145">
        <v>2.0000000000000001E-4</v>
      </c>
      <c r="Y1145">
        <v>4770</v>
      </c>
      <c r="Z1145">
        <v>0</v>
      </c>
      <c r="AA1145">
        <v>0</v>
      </c>
      <c r="AB1145">
        <v>0</v>
      </c>
      <c r="AC1145">
        <v>0</v>
      </c>
      <c r="AD1145">
        <v>1</v>
      </c>
      <c r="AE1145">
        <v>0</v>
      </c>
      <c r="AF1145" t="s">
        <v>3</v>
      </c>
      <c r="AG1145">
        <v>2.0000000000000001E-4</v>
      </c>
      <c r="AH1145">
        <v>2</v>
      </c>
      <c r="AI1145">
        <v>76149568</v>
      </c>
      <c r="AJ1145">
        <v>1123</v>
      </c>
      <c r="AK1145">
        <v>0</v>
      </c>
      <c r="AL1145">
        <v>0</v>
      </c>
      <c r="AM1145">
        <v>0</v>
      </c>
      <c r="AN1145">
        <v>0</v>
      </c>
      <c r="AO1145">
        <v>0</v>
      </c>
      <c r="AP1145">
        <v>0</v>
      </c>
      <c r="AQ1145">
        <v>0</v>
      </c>
      <c r="AR1145">
        <v>0</v>
      </c>
    </row>
    <row r="1146" spans="1:44" x14ac:dyDescent="0.2">
      <c r="A1146">
        <f>ROW(Source!A408)</f>
        <v>408</v>
      </c>
      <c r="B1146">
        <v>76149582</v>
      </c>
      <c r="C1146">
        <v>76149566</v>
      </c>
      <c r="D1146">
        <v>48900998</v>
      </c>
      <c r="E1146">
        <v>1</v>
      </c>
      <c r="F1146">
        <v>1</v>
      </c>
      <c r="G1146">
        <v>1</v>
      </c>
      <c r="H1146">
        <v>3</v>
      </c>
      <c r="I1146" t="s">
        <v>807</v>
      </c>
      <c r="J1146" t="s">
        <v>808</v>
      </c>
      <c r="K1146" t="s">
        <v>809</v>
      </c>
      <c r="L1146">
        <v>1346</v>
      </c>
      <c r="N1146">
        <v>1009</v>
      </c>
      <c r="O1146" t="s">
        <v>414</v>
      </c>
      <c r="P1146" t="s">
        <v>414</v>
      </c>
      <c r="Q1146">
        <v>1</v>
      </c>
      <c r="X1146">
        <v>0.5</v>
      </c>
      <c r="Y1146">
        <v>30.4</v>
      </c>
      <c r="Z1146">
        <v>0</v>
      </c>
      <c r="AA1146">
        <v>0</v>
      </c>
      <c r="AB1146">
        <v>0</v>
      </c>
      <c r="AC1146">
        <v>0</v>
      </c>
      <c r="AD1146">
        <v>1</v>
      </c>
      <c r="AE1146">
        <v>0</v>
      </c>
      <c r="AF1146" t="s">
        <v>3</v>
      </c>
      <c r="AG1146">
        <v>0.5</v>
      </c>
      <c r="AH1146">
        <v>2</v>
      </c>
      <c r="AI1146">
        <v>76149569</v>
      </c>
      <c r="AJ1146">
        <v>1124</v>
      </c>
      <c r="AK1146">
        <v>0</v>
      </c>
      <c r="AL1146">
        <v>0</v>
      </c>
      <c r="AM1146">
        <v>0</v>
      </c>
      <c r="AN1146">
        <v>0</v>
      </c>
      <c r="AO1146">
        <v>0</v>
      </c>
      <c r="AP1146">
        <v>0</v>
      </c>
      <c r="AQ1146">
        <v>0</v>
      </c>
      <c r="AR1146">
        <v>0</v>
      </c>
    </row>
    <row r="1147" spans="1:44" x14ac:dyDescent="0.2">
      <c r="A1147">
        <f>ROW(Source!A408)</f>
        <v>408</v>
      </c>
      <c r="B1147">
        <v>76149583</v>
      </c>
      <c r="C1147">
        <v>76149566</v>
      </c>
      <c r="D1147">
        <v>48903670</v>
      </c>
      <c r="E1147">
        <v>1</v>
      </c>
      <c r="F1147">
        <v>1</v>
      </c>
      <c r="G1147">
        <v>1</v>
      </c>
      <c r="H1147">
        <v>3</v>
      </c>
      <c r="I1147" t="s">
        <v>810</v>
      </c>
      <c r="J1147" t="s">
        <v>811</v>
      </c>
      <c r="K1147" t="s">
        <v>812</v>
      </c>
      <c r="L1147">
        <v>1346</v>
      </c>
      <c r="N1147">
        <v>1009</v>
      </c>
      <c r="O1147" t="s">
        <v>414</v>
      </c>
      <c r="P1147" t="s">
        <v>414</v>
      </c>
      <c r="Q1147">
        <v>1</v>
      </c>
      <c r="X1147">
        <v>1.3049999999999999</v>
      </c>
      <c r="Y1147">
        <v>250</v>
      </c>
      <c r="Z1147">
        <v>0</v>
      </c>
      <c r="AA1147">
        <v>0</v>
      </c>
      <c r="AB1147">
        <v>0</v>
      </c>
      <c r="AC1147">
        <v>0</v>
      </c>
      <c r="AD1147">
        <v>1</v>
      </c>
      <c r="AE1147">
        <v>0</v>
      </c>
      <c r="AF1147" t="s">
        <v>3</v>
      </c>
      <c r="AG1147">
        <v>1.3049999999999999</v>
      </c>
      <c r="AH1147">
        <v>2</v>
      </c>
      <c r="AI1147">
        <v>76149570</v>
      </c>
      <c r="AJ1147">
        <v>1125</v>
      </c>
      <c r="AK1147">
        <v>0</v>
      </c>
      <c r="AL1147">
        <v>0</v>
      </c>
      <c r="AM1147">
        <v>0</v>
      </c>
      <c r="AN1147">
        <v>0</v>
      </c>
      <c r="AO1147">
        <v>0</v>
      </c>
      <c r="AP1147">
        <v>0</v>
      </c>
      <c r="AQ1147">
        <v>0</v>
      </c>
      <c r="AR1147">
        <v>0</v>
      </c>
    </row>
    <row r="1148" spans="1:44" x14ac:dyDescent="0.2">
      <c r="A1148">
        <f>ROW(Source!A408)</f>
        <v>408</v>
      </c>
      <c r="B1148">
        <v>76149584</v>
      </c>
      <c r="C1148">
        <v>76149566</v>
      </c>
      <c r="D1148">
        <v>48903672</v>
      </c>
      <c r="E1148">
        <v>1</v>
      </c>
      <c r="F1148">
        <v>1</v>
      </c>
      <c r="G1148">
        <v>1</v>
      </c>
      <c r="H1148">
        <v>3</v>
      </c>
      <c r="I1148" t="s">
        <v>813</v>
      </c>
      <c r="J1148" t="s">
        <v>814</v>
      </c>
      <c r="K1148" t="s">
        <v>815</v>
      </c>
      <c r="L1148">
        <v>1301</v>
      </c>
      <c r="N1148">
        <v>1003</v>
      </c>
      <c r="O1148" t="s">
        <v>57</v>
      </c>
      <c r="P1148" t="s">
        <v>57</v>
      </c>
      <c r="Q1148">
        <v>1</v>
      </c>
      <c r="X1148">
        <v>0.72</v>
      </c>
      <c r="Y1148">
        <v>5.38</v>
      </c>
      <c r="Z1148">
        <v>0</v>
      </c>
      <c r="AA1148">
        <v>0</v>
      </c>
      <c r="AB1148">
        <v>0</v>
      </c>
      <c r="AC1148">
        <v>0</v>
      </c>
      <c r="AD1148">
        <v>1</v>
      </c>
      <c r="AE1148">
        <v>0</v>
      </c>
      <c r="AF1148" t="s">
        <v>3</v>
      </c>
      <c r="AG1148">
        <v>0.72</v>
      </c>
      <c r="AH1148">
        <v>2</v>
      </c>
      <c r="AI1148">
        <v>76149571</v>
      </c>
      <c r="AJ1148">
        <v>1126</v>
      </c>
      <c r="AK1148">
        <v>0</v>
      </c>
      <c r="AL1148">
        <v>0</v>
      </c>
      <c r="AM1148">
        <v>0</v>
      </c>
      <c r="AN1148">
        <v>0</v>
      </c>
      <c r="AO1148">
        <v>0</v>
      </c>
      <c r="AP1148">
        <v>0</v>
      </c>
      <c r="AQ1148">
        <v>0</v>
      </c>
      <c r="AR1148">
        <v>0</v>
      </c>
    </row>
    <row r="1149" spans="1:44" x14ac:dyDescent="0.2">
      <c r="A1149">
        <f>ROW(Source!A408)</f>
        <v>408</v>
      </c>
      <c r="B1149">
        <v>76149585</v>
      </c>
      <c r="C1149">
        <v>76149566</v>
      </c>
      <c r="D1149">
        <v>48903674</v>
      </c>
      <c r="E1149">
        <v>1</v>
      </c>
      <c r="F1149">
        <v>1</v>
      </c>
      <c r="G1149">
        <v>1</v>
      </c>
      <c r="H1149">
        <v>3</v>
      </c>
      <c r="I1149" t="s">
        <v>705</v>
      </c>
      <c r="J1149" t="s">
        <v>706</v>
      </c>
      <c r="K1149" t="s">
        <v>707</v>
      </c>
      <c r="L1149">
        <v>1346</v>
      </c>
      <c r="N1149">
        <v>1009</v>
      </c>
      <c r="O1149" t="s">
        <v>414</v>
      </c>
      <c r="P1149" t="s">
        <v>414</v>
      </c>
      <c r="Q1149">
        <v>1</v>
      </c>
      <c r="X1149">
        <v>0.105</v>
      </c>
      <c r="Y1149">
        <v>30.4</v>
      </c>
      <c r="Z1149">
        <v>0</v>
      </c>
      <c r="AA1149">
        <v>0</v>
      </c>
      <c r="AB1149">
        <v>0</v>
      </c>
      <c r="AC1149">
        <v>0</v>
      </c>
      <c r="AD1149">
        <v>1</v>
      </c>
      <c r="AE1149">
        <v>0</v>
      </c>
      <c r="AF1149" t="s">
        <v>3</v>
      </c>
      <c r="AG1149">
        <v>0.105</v>
      </c>
      <c r="AH1149">
        <v>2</v>
      </c>
      <c r="AI1149">
        <v>76149572</v>
      </c>
      <c r="AJ1149">
        <v>1127</v>
      </c>
      <c r="AK1149">
        <v>0</v>
      </c>
      <c r="AL1149">
        <v>0</v>
      </c>
      <c r="AM1149">
        <v>0</v>
      </c>
      <c r="AN1149">
        <v>0</v>
      </c>
      <c r="AO1149">
        <v>0</v>
      </c>
      <c r="AP1149">
        <v>0</v>
      </c>
      <c r="AQ1149">
        <v>0</v>
      </c>
      <c r="AR1149">
        <v>0</v>
      </c>
    </row>
    <row r="1150" spans="1:44" x14ac:dyDescent="0.2">
      <c r="A1150">
        <f>ROW(Source!A408)</f>
        <v>408</v>
      </c>
      <c r="B1150">
        <v>76149586</v>
      </c>
      <c r="C1150">
        <v>76149566</v>
      </c>
      <c r="D1150">
        <v>48903683</v>
      </c>
      <c r="E1150">
        <v>1</v>
      </c>
      <c r="F1150">
        <v>1</v>
      </c>
      <c r="G1150">
        <v>1</v>
      </c>
      <c r="H1150">
        <v>3</v>
      </c>
      <c r="I1150" t="s">
        <v>816</v>
      </c>
      <c r="J1150" t="s">
        <v>817</v>
      </c>
      <c r="K1150" t="s">
        <v>818</v>
      </c>
      <c r="L1150">
        <v>1346</v>
      </c>
      <c r="N1150">
        <v>1009</v>
      </c>
      <c r="O1150" t="s">
        <v>414</v>
      </c>
      <c r="P1150" t="s">
        <v>414</v>
      </c>
      <c r="Q1150">
        <v>1</v>
      </c>
      <c r="X1150">
        <v>0.1</v>
      </c>
      <c r="Y1150">
        <v>60</v>
      </c>
      <c r="Z1150">
        <v>0</v>
      </c>
      <c r="AA1150">
        <v>0</v>
      </c>
      <c r="AB1150">
        <v>0</v>
      </c>
      <c r="AC1150">
        <v>0</v>
      </c>
      <c r="AD1150">
        <v>1</v>
      </c>
      <c r="AE1150">
        <v>0</v>
      </c>
      <c r="AF1150" t="s">
        <v>3</v>
      </c>
      <c r="AG1150">
        <v>0.1</v>
      </c>
      <c r="AH1150">
        <v>2</v>
      </c>
      <c r="AI1150">
        <v>76149573</v>
      </c>
      <c r="AJ1150">
        <v>1128</v>
      </c>
      <c r="AK1150">
        <v>0</v>
      </c>
      <c r="AL1150">
        <v>0</v>
      </c>
      <c r="AM1150">
        <v>0</v>
      </c>
      <c r="AN1150">
        <v>0</v>
      </c>
      <c r="AO1150">
        <v>0</v>
      </c>
      <c r="AP1150">
        <v>0</v>
      </c>
      <c r="AQ1150">
        <v>0</v>
      </c>
      <c r="AR1150">
        <v>0</v>
      </c>
    </row>
    <row r="1151" spans="1:44" x14ac:dyDescent="0.2">
      <c r="A1151">
        <f>ROW(Source!A408)</f>
        <v>408</v>
      </c>
      <c r="B1151">
        <v>76149587</v>
      </c>
      <c r="C1151">
        <v>76149566</v>
      </c>
      <c r="D1151">
        <v>48914325</v>
      </c>
      <c r="E1151">
        <v>1</v>
      </c>
      <c r="F1151">
        <v>1</v>
      </c>
      <c r="G1151">
        <v>1</v>
      </c>
      <c r="H1151">
        <v>3</v>
      </c>
      <c r="I1151" t="s">
        <v>819</v>
      </c>
      <c r="J1151" t="s">
        <v>820</v>
      </c>
      <c r="K1151" t="s">
        <v>821</v>
      </c>
      <c r="L1151">
        <v>1348</v>
      </c>
      <c r="N1151">
        <v>1009</v>
      </c>
      <c r="O1151" t="s">
        <v>362</v>
      </c>
      <c r="P1151" t="s">
        <v>362</v>
      </c>
      <c r="Q1151">
        <v>1000</v>
      </c>
      <c r="X1151">
        <v>6.0000000000000002E-5</v>
      </c>
      <c r="Y1151">
        <v>11200.3</v>
      </c>
      <c r="Z1151">
        <v>0</v>
      </c>
      <c r="AA1151">
        <v>0</v>
      </c>
      <c r="AB1151">
        <v>0</v>
      </c>
      <c r="AC1151">
        <v>0</v>
      </c>
      <c r="AD1151">
        <v>1</v>
      </c>
      <c r="AE1151">
        <v>0</v>
      </c>
      <c r="AF1151" t="s">
        <v>3</v>
      </c>
      <c r="AG1151">
        <v>6.0000000000000002E-5</v>
      </c>
      <c r="AH1151">
        <v>2</v>
      </c>
      <c r="AI1151">
        <v>76149574</v>
      </c>
      <c r="AJ1151">
        <v>1129</v>
      </c>
      <c r="AK1151">
        <v>0</v>
      </c>
      <c r="AL1151">
        <v>0</v>
      </c>
      <c r="AM1151">
        <v>0</v>
      </c>
      <c r="AN1151">
        <v>0</v>
      </c>
      <c r="AO1151">
        <v>0</v>
      </c>
      <c r="AP1151">
        <v>0</v>
      </c>
      <c r="AQ1151">
        <v>0</v>
      </c>
      <c r="AR1151">
        <v>0</v>
      </c>
    </row>
    <row r="1152" spans="1:44" x14ac:dyDescent="0.2">
      <c r="A1152">
        <f>ROW(Source!A408)</f>
        <v>408</v>
      </c>
      <c r="B1152">
        <v>76149588</v>
      </c>
      <c r="C1152">
        <v>76149566</v>
      </c>
      <c r="D1152">
        <v>48915433</v>
      </c>
      <c r="E1152">
        <v>1</v>
      </c>
      <c r="F1152">
        <v>1</v>
      </c>
      <c r="G1152">
        <v>1</v>
      </c>
      <c r="H1152">
        <v>3</v>
      </c>
      <c r="I1152" t="s">
        <v>822</v>
      </c>
      <c r="J1152" t="s">
        <v>823</v>
      </c>
      <c r="K1152" t="s">
        <v>824</v>
      </c>
      <c r="L1152">
        <v>1346</v>
      </c>
      <c r="N1152">
        <v>1009</v>
      </c>
      <c r="O1152" t="s">
        <v>414</v>
      </c>
      <c r="P1152" t="s">
        <v>414</v>
      </c>
      <c r="Q1152">
        <v>1</v>
      </c>
      <c r="X1152">
        <v>0.02</v>
      </c>
      <c r="Y1152">
        <v>32</v>
      </c>
      <c r="Z1152">
        <v>0</v>
      </c>
      <c r="AA1152">
        <v>0</v>
      </c>
      <c r="AB1152">
        <v>0</v>
      </c>
      <c r="AC1152">
        <v>0</v>
      </c>
      <c r="AD1152">
        <v>1</v>
      </c>
      <c r="AE1152">
        <v>0</v>
      </c>
      <c r="AF1152" t="s">
        <v>3</v>
      </c>
      <c r="AG1152">
        <v>0.02</v>
      </c>
      <c r="AH1152">
        <v>2</v>
      </c>
      <c r="AI1152">
        <v>76149575</v>
      </c>
      <c r="AJ1152">
        <v>1130</v>
      </c>
      <c r="AK1152">
        <v>0</v>
      </c>
      <c r="AL1152">
        <v>0</v>
      </c>
      <c r="AM1152">
        <v>0</v>
      </c>
      <c r="AN1152">
        <v>0</v>
      </c>
      <c r="AO1152">
        <v>0</v>
      </c>
      <c r="AP1152">
        <v>0</v>
      </c>
      <c r="AQ1152">
        <v>0</v>
      </c>
      <c r="AR1152">
        <v>0</v>
      </c>
    </row>
    <row r="1153" spans="1:44" x14ac:dyDescent="0.2">
      <c r="A1153">
        <f>ROW(Source!A408)</f>
        <v>408</v>
      </c>
      <c r="B1153">
        <v>76149589</v>
      </c>
      <c r="C1153">
        <v>76149566</v>
      </c>
      <c r="D1153">
        <v>48958747</v>
      </c>
      <c r="E1153">
        <v>1</v>
      </c>
      <c r="F1153">
        <v>1</v>
      </c>
      <c r="G1153">
        <v>1</v>
      </c>
      <c r="H1153">
        <v>3</v>
      </c>
      <c r="I1153" t="s">
        <v>825</v>
      </c>
      <c r="J1153" t="s">
        <v>826</v>
      </c>
      <c r="K1153" t="s">
        <v>827</v>
      </c>
      <c r="L1153">
        <v>1346</v>
      </c>
      <c r="N1153">
        <v>1009</v>
      </c>
      <c r="O1153" t="s">
        <v>414</v>
      </c>
      <c r="P1153" t="s">
        <v>414</v>
      </c>
      <c r="Q1153">
        <v>1</v>
      </c>
      <c r="X1153">
        <v>0.05</v>
      </c>
      <c r="Y1153">
        <v>65.75</v>
      </c>
      <c r="Z1153">
        <v>0</v>
      </c>
      <c r="AA1153">
        <v>0</v>
      </c>
      <c r="AB1153">
        <v>0</v>
      </c>
      <c r="AC1153">
        <v>0</v>
      </c>
      <c r="AD1153">
        <v>1</v>
      </c>
      <c r="AE1153">
        <v>0</v>
      </c>
      <c r="AF1153" t="s">
        <v>3</v>
      </c>
      <c r="AG1153">
        <v>0.05</v>
      </c>
      <c r="AH1153">
        <v>2</v>
      </c>
      <c r="AI1153">
        <v>76149576</v>
      </c>
      <c r="AJ1153">
        <v>1131</v>
      </c>
      <c r="AK1153">
        <v>0</v>
      </c>
      <c r="AL1153">
        <v>0</v>
      </c>
      <c r="AM1153">
        <v>0</v>
      </c>
      <c r="AN1153">
        <v>0</v>
      </c>
      <c r="AO1153">
        <v>0</v>
      </c>
      <c r="AP1153">
        <v>0</v>
      </c>
      <c r="AQ1153">
        <v>0</v>
      </c>
      <c r="AR1153">
        <v>0</v>
      </c>
    </row>
    <row r="1154" spans="1:44" x14ac:dyDescent="0.2">
      <c r="A1154">
        <f>ROW(Source!A408)</f>
        <v>408</v>
      </c>
      <c r="B1154">
        <v>76149590</v>
      </c>
      <c r="C1154">
        <v>76149566</v>
      </c>
      <c r="D1154">
        <v>48959762</v>
      </c>
      <c r="E1154">
        <v>1</v>
      </c>
      <c r="F1154">
        <v>1</v>
      </c>
      <c r="G1154">
        <v>1</v>
      </c>
      <c r="H1154">
        <v>3</v>
      </c>
      <c r="I1154" t="s">
        <v>828</v>
      </c>
      <c r="J1154" t="s">
        <v>829</v>
      </c>
      <c r="K1154" t="s">
        <v>830</v>
      </c>
      <c r="L1154">
        <v>1301</v>
      </c>
      <c r="N1154">
        <v>1003</v>
      </c>
      <c r="O1154" t="s">
        <v>57</v>
      </c>
      <c r="P1154" t="s">
        <v>57</v>
      </c>
      <c r="Q1154">
        <v>1</v>
      </c>
      <c r="X1154">
        <v>0.83</v>
      </c>
      <c r="Y1154">
        <v>95</v>
      </c>
      <c r="Z1154">
        <v>0</v>
      </c>
      <c r="AA1154">
        <v>0</v>
      </c>
      <c r="AB1154">
        <v>0</v>
      </c>
      <c r="AC1154">
        <v>0</v>
      </c>
      <c r="AD1154">
        <v>1</v>
      </c>
      <c r="AE1154">
        <v>0</v>
      </c>
      <c r="AF1154" t="s">
        <v>3</v>
      </c>
      <c r="AG1154">
        <v>0.83</v>
      </c>
      <c r="AH1154">
        <v>2</v>
      </c>
      <c r="AI1154">
        <v>76149577</v>
      </c>
      <c r="AJ1154">
        <v>1132</v>
      </c>
      <c r="AK1154">
        <v>0</v>
      </c>
      <c r="AL1154">
        <v>0</v>
      </c>
      <c r="AM1154">
        <v>0</v>
      </c>
      <c r="AN1154">
        <v>0</v>
      </c>
      <c r="AO1154">
        <v>0</v>
      </c>
      <c r="AP1154">
        <v>0</v>
      </c>
      <c r="AQ1154">
        <v>0</v>
      </c>
      <c r="AR1154">
        <v>0</v>
      </c>
    </row>
    <row r="1155" spans="1:44" x14ac:dyDescent="0.2">
      <c r="A1155">
        <f>ROW(Source!A408)</f>
        <v>408</v>
      </c>
      <c r="B1155">
        <v>76149591</v>
      </c>
      <c r="C1155">
        <v>76149566</v>
      </c>
      <c r="D1155">
        <v>48959763</v>
      </c>
      <c r="E1155">
        <v>1</v>
      </c>
      <c r="F1155">
        <v>1</v>
      </c>
      <c r="G1155">
        <v>1</v>
      </c>
      <c r="H1155">
        <v>3</v>
      </c>
      <c r="I1155" t="s">
        <v>502</v>
      </c>
      <c r="J1155" t="s">
        <v>504</v>
      </c>
      <c r="K1155" t="s">
        <v>503</v>
      </c>
      <c r="L1155">
        <v>1354</v>
      </c>
      <c r="N1155">
        <v>1010</v>
      </c>
      <c r="O1155" t="s">
        <v>149</v>
      </c>
      <c r="P1155" t="s">
        <v>149</v>
      </c>
      <c r="Q1155">
        <v>1</v>
      </c>
      <c r="X1155">
        <v>10</v>
      </c>
      <c r="Y1155">
        <v>1.7</v>
      </c>
      <c r="Z1155">
        <v>0</v>
      </c>
      <c r="AA1155">
        <v>0</v>
      </c>
      <c r="AB1155">
        <v>0</v>
      </c>
      <c r="AC1155">
        <v>0</v>
      </c>
      <c r="AD1155">
        <v>1</v>
      </c>
      <c r="AE1155">
        <v>0</v>
      </c>
      <c r="AF1155" t="s">
        <v>3</v>
      </c>
      <c r="AG1155">
        <v>10</v>
      </c>
      <c r="AH1155">
        <v>2</v>
      </c>
      <c r="AI1155">
        <v>76149578</v>
      </c>
      <c r="AJ1155">
        <v>1133</v>
      </c>
      <c r="AK1155">
        <v>0</v>
      </c>
      <c r="AL1155">
        <v>0</v>
      </c>
      <c r="AM1155">
        <v>0</v>
      </c>
      <c r="AN1155">
        <v>0</v>
      </c>
      <c r="AO1155">
        <v>0</v>
      </c>
      <c r="AP1155">
        <v>0</v>
      </c>
      <c r="AQ1155">
        <v>0</v>
      </c>
      <c r="AR1155">
        <v>0</v>
      </c>
    </row>
    <row r="1156" spans="1:44" x14ac:dyDescent="0.2">
      <c r="A1156">
        <f>ROW(Source!A408)</f>
        <v>408</v>
      </c>
      <c r="B1156">
        <v>76149592</v>
      </c>
      <c r="C1156">
        <v>76149566</v>
      </c>
      <c r="D1156">
        <v>48974791</v>
      </c>
      <c r="E1156">
        <v>1</v>
      </c>
      <c r="F1156">
        <v>1</v>
      </c>
      <c r="G1156">
        <v>1</v>
      </c>
      <c r="H1156">
        <v>3</v>
      </c>
      <c r="I1156" t="s">
        <v>658</v>
      </c>
      <c r="J1156" t="s">
        <v>659</v>
      </c>
      <c r="K1156" t="s">
        <v>660</v>
      </c>
      <c r="L1156">
        <v>1374</v>
      </c>
      <c r="N1156">
        <v>1013</v>
      </c>
      <c r="O1156" t="s">
        <v>661</v>
      </c>
      <c r="P1156" t="s">
        <v>661</v>
      </c>
      <c r="Q1156">
        <v>1</v>
      </c>
      <c r="X1156">
        <v>1.9</v>
      </c>
      <c r="Y1156">
        <v>1</v>
      </c>
      <c r="Z1156">
        <v>0</v>
      </c>
      <c r="AA1156">
        <v>0</v>
      </c>
      <c r="AB1156">
        <v>0</v>
      </c>
      <c r="AC1156">
        <v>0</v>
      </c>
      <c r="AD1156">
        <v>1</v>
      </c>
      <c r="AE1156">
        <v>0</v>
      </c>
      <c r="AF1156" t="s">
        <v>3</v>
      </c>
      <c r="AG1156">
        <v>1.9</v>
      </c>
      <c r="AH1156">
        <v>2</v>
      </c>
      <c r="AI1156">
        <v>76149579</v>
      </c>
      <c r="AJ1156">
        <v>1134</v>
      </c>
      <c r="AK1156">
        <v>0</v>
      </c>
      <c r="AL1156">
        <v>0</v>
      </c>
      <c r="AM1156">
        <v>0</v>
      </c>
      <c r="AN1156">
        <v>0</v>
      </c>
      <c r="AO1156">
        <v>0</v>
      </c>
      <c r="AP1156">
        <v>0</v>
      </c>
      <c r="AQ1156">
        <v>0</v>
      </c>
      <c r="AR1156">
        <v>0</v>
      </c>
    </row>
    <row r="1157" spans="1:44" x14ac:dyDescent="0.2">
      <c r="A1157">
        <f>ROW(Source!A411)</f>
        <v>411</v>
      </c>
      <c r="B1157">
        <v>76149603</v>
      </c>
      <c r="C1157">
        <v>76149594</v>
      </c>
      <c r="D1157">
        <v>42095955</v>
      </c>
      <c r="E1157">
        <v>1</v>
      </c>
      <c r="F1157">
        <v>1</v>
      </c>
      <c r="G1157">
        <v>1</v>
      </c>
      <c r="H1157">
        <v>1</v>
      </c>
      <c r="I1157" t="s">
        <v>784</v>
      </c>
      <c r="J1157" t="s">
        <v>3</v>
      </c>
      <c r="K1157" t="s">
        <v>785</v>
      </c>
      <c r="L1157">
        <v>1369</v>
      </c>
      <c r="N1157">
        <v>1013</v>
      </c>
      <c r="O1157" t="s">
        <v>623</v>
      </c>
      <c r="P1157" t="s">
        <v>623</v>
      </c>
      <c r="Q1157">
        <v>1</v>
      </c>
      <c r="X1157">
        <v>2.89</v>
      </c>
      <c r="Y1157">
        <v>0</v>
      </c>
      <c r="Z1157">
        <v>0</v>
      </c>
      <c r="AA1157">
        <v>0</v>
      </c>
      <c r="AB1157">
        <v>8.9700000000000006</v>
      </c>
      <c r="AC1157">
        <v>0</v>
      </c>
      <c r="AD1157">
        <v>1</v>
      </c>
      <c r="AE1157">
        <v>1</v>
      </c>
      <c r="AF1157" t="s">
        <v>286</v>
      </c>
      <c r="AG1157">
        <v>3.9881999999999995</v>
      </c>
      <c r="AH1157">
        <v>2</v>
      </c>
      <c r="AI1157">
        <v>76149595</v>
      </c>
      <c r="AJ1157">
        <v>1135</v>
      </c>
      <c r="AK1157">
        <v>0</v>
      </c>
      <c r="AL1157">
        <v>0</v>
      </c>
      <c r="AM1157">
        <v>0</v>
      </c>
      <c r="AN1157">
        <v>0</v>
      </c>
      <c r="AO1157">
        <v>0</v>
      </c>
      <c r="AP1157">
        <v>0</v>
      </c>
      <c r="AQ1157">
        <v>0</v>
      </c>
      <c r="AR1157">
        <v>0</v>
      </c>
    </row>
    <row r="1158" spans="1:44" x14ac:dyDescent="0.2">
      <c r="A1158">
        <f>ROW(Source!A411)</f>
        <v>411</v>
      </c>
      <c r="B1158">
        <v>76149604</v>
      </c>
      <c r="C1158">
        <v>76149594</v>
      </c>
      <c r="D1158">
        <v>48975514</v>
      </c>
      <c r="E1158">
        <v>1</v>
      </c>
      <c r="F1158">
        <v>1</v>
      </c>
      <c r="G1158">
        <v>1</v>
      </c>
      <c r="H1158">
        <v>2</v>
      </c>
      <c r="I1158" t="s">
        <v>786</v>
      </c>
      <c r="J1158" t="s">
        <v>787</v>
      </c>
      <c r="K1158" t="s">
        <v>788</v>
      </c>
      <c r="L1158">
        <v>1368</v>
      </c>
      <c r="N1158">
        <v>1011</v>
      </c>
      <c r="O1158" t="s">
        <v>633</v>
      </c>
      <c r="P1158" t="s">
        <v>633</v>
      </c>
      <c r="Q1158">
        <v>1</v>
      </c>
      <c r="X1158">
        <v>0.47</v>
      </c>
      <c r="Y1158">
        <v>0</v>
      </c>
      <c r="Z1158">
        <v>14</v>
      </c>
      <c r="AA1158">
        <v>0</v>
      </c>
      <c r="AB1158">
        <v>0</v>
      </c>
      <c r="AC1158">
        <v>0</v>
      </c>
      <c r="AD1158">
        <v>1</v>
      </c>
      <c r="AE1158">
        <v>0</v>
      </c>
      <c r="AF1158" t="s">
        <v>286</v>
      </c>
      <c r="AG1158">
        <v>0.64859999999999984</v>
      </c>
      <c r="AH1158">
        <v>2</v>
      </c>
      <c r="AI1158">
        <v>76149596</v>
      </c>
      <c r="AJ1158">
        <v>1136</v>
      </c>
      <c r="AK1158">
        <v>0</v>
      </c>
      <c r="AL1158">
        <v>0</v>
      </c>
      <c r="AM1158">
        <v>0</v>
      </c>
      <c r="AN1158">
        <v>0</v>
      </c>
      <c r="AO1158">
        <v>0</v>
      </c>
      <c r="AP1158">
        <v>0</v>
      </c>
      <c r="AQ1158">
        <v>0</v>
      </c>
      <c r="AR1158">
        <v>0</v>
      </c>
    </row>
    <row r="1159" spans="1:44" x14ac:dyDescent="0.2">
      <c r="A1159">
        <f>ROW(Source!A411)</f>
        <v>411</v>
      </c>
      <c r="B1159">
        <v>76149605</v>
      </c>
      <c r="C1159">
        <v>76149594</v>
      </c>
      <c r="D1159">
        <v>48975939</v>
      </c>
      <c r="E1159">
        <v>1</v>
      </c>
      <c r="F1159">
        <v>1</v>
      </c>
      <c r="G1159">
        <v>1</v>
      </c>
      <c r="H1159">
        <v>2</v>
      </c>
      <c r="I1159" t="s">
        <v>789</v>
      </c>
      <c r="J1159" t="s">
        <v>790</v>
      </c>
      <c r="K1159" t="s">
        <v>791</v>
      </c>
      <c r="L1159">
        <v>1368</v>
      </c>
      <c r="N1159">
        <v>1011</v>
      </c>
      <c r="O1159" t="s">
        <v>633</v>
      </c>
      <c r="P1159" t="s">
        <v>633</v>
      </c>
      <c r="Q1159">
        <v>1</v>
      </c>
      <c r="X1159">
        <v>1.1499999999999999</v>
      </c>
      <c r="Y1159">
        <v>0</v>
      </c>
      <c r="Z1159">
        <v>30</v>
      </c>
      <c r="AA1159">
        <v>0</v>
      </c>
      <c r="AB1159">
        <v>0</v>
      </c>
      <c r="AC1159">
        <v>0</v>
      </c>
      <c r="AD1159">
        <v>1</v>
      </c>
      <c r="AE1159">
        <v>0</v>
      </c>
      <c r="AF1159" t="s">
        <v>286</v>
      </c>
      <c r="AG1159">
        <v>1.5869999999999997</v>
      </c>
      <c r="AH1159">
        <v>2</v>
      </c>
      <c r="AI1159">
        <v>76149597</v>
      </c>
      <c r="AJ1159">
        <v>1137</v>
      </c>
      <c r="AK1159">
        <v>0</v>
      </c>
      <c r="AL1159">
        <v>0</v>
      </c>
      <c r="AM1159">
        <v>0</v>
      </c>
      <c r="AN1159">
        <v>0</v>
      </c>
      <c r="AO1159">
        <v>0</v>
      </c>
      <c r="AP1159">
        <v>0</v>
      </c>
      <c r="AQ1159">
        <v>0</v>
      </c>
      <c r="AR1159">
        <v>0</v>
      </c>
    </row>
    <row r="1160" spans="1:44" x14ac:dyDescent="0.2">
      <c r="A1160">
        <f>ROW(Source!A411)</f>
        <v>411</v>
      </c>
      <c r="B1160">
        <v>76149606</v>
      </c>
      <c r="C1160">
        <v>76149594</v>
      </c>
      <c r="D1160">
        <v>48977174</v>
      </c>
      <c r="E1160">
        <v>1</v>
      </c>
      <c r="F1160">
        <v>1</v>
      </c>
      <c r="G1160">
        <v>1</v>
      </c>
      <c r="H1160">
        <v>2</v>
      </c>
      <c r="I1160" t="s">
        <v>676</v>
      </c>
      <c r="J1160" t="s">
        <v>677</v>
      </c>
      <c r="K1160" t="s">
        <v>678</v>
      </c>
      <c r="L1160">
        <v>1368</v>
      </c>
      <c r="N1160">
        <v>1011</v>
      </c>
      <c r="O1160" t="s">
        <v>633</v>
      </c>
      <c r="P1160" t="s">
        <v>633</v>
      </c>
      <c r="Q1160">
        <v>1</v>
      </c>
      <c r="X1160">
        <v>0.04</v>
      </c>
      <c r="Y1160">
        <v>0</v>
      </c>
      <c r="Z1160">
        <v>87.17</v>
      </c>
      <c r="AA1160">
        <v>11.6</v>
      </c>
      <c r="AB1160">
        <v>0</v>
      </c>
      <c r="AC1160">
        <v>0</v>
      </c>
      <c r="AD1160">
        <v>1</v>
      </c>
      <c r="AE1160">
        <v>0</v>
      </c>
      <c r="AF1160" t="s">
        <v>286</v>
      </c>
      <c r="AG1160">
        <v>5.5199999999999999E-2</v>
      </c>
      <c r="AH1160">
        <v>2</v>
      </c>
      <c r="AI1160">
        <v>76149598</v>
      </c>
      <c r="AJ1160">
        <v>1138</v>
      </c>
      <c r="AK1160">
        <v>0</v>
      </c>
      <c r="AL1160">
        <v>0</v>
      </c>
      <c r="AM1160">
        <v>0</v>
      </c>
      <c r="AN1160">
        <v>0</v>
      </c>
      <c r="AO1160">
        <v>0</v>
      </c>
      <c r="AP1160">
        <v>0</v>
      </c>
      <c r="AQ1160">
        <v>0</v>
      </c>
      <c r="AR1160">
        <v>0</v>
      </c>
    </row>
    <row r="1161" spans="1:44" x14ac:dyDescent="0.2">
      <c r="A1161">
        <f>ROW(Source!A411)</f>
        <v>411</v>
      </c>
      <c r="B1161">
        <v>76149607</v>
      </c>
      <c r="C1161">
        <v>76149594</v>
      </c>
      <c r="D1161">
        <v>48901204</v>
      </c>
      <c r="E1161">
        <v>1</v>
      </c>
      <c r="F1161">
        <v>1</v>
      </c>
      <c r="G1161">
        <v>1</v>
      </c>
      <c r="H1161">
        <v>3</v>
      </c>
      <c r="I1161" t="s">
        <v>792</v>
      </c>
      <c r="J1161" t="s">
        <v>793</v>
      </c>
      <c r="K1161" t="s">
        <v>794</v>
      </c>
      <c r="L1161">
        <v>1348</v>
      </c>
      <c r="N1161">
        <v>1009</v>
      </c>
      <c r="O1161" t="s">
        <v>362</v>
      </c>
      <c r="P1161" t="s">
        <v>362</v>
      </c>
      <c r="Q1161">
        <v>1000</v>
      </c>
      <c r="X1161">
        <v>1.2E-2</v>
      </c>
      <c r="Y1161">
        <v>1383.1</v>
      </c>
      <c r="Z1161">
        <v>0</v>
      </c>
      <c r="AA1161">
        <v>0</v>
      </c>
      <c r="AB1161">
        <v>0</v>
      </c>
      <c r="AC1161">
        <v>0</v>
      </c>
      <c r="AD1161">
        <v>1</v>
      </c>
      <c r="AE1161">
        <v>0</v>
      </c>
      <c r="AF1161" t="s">
        <v>3</v>
      </c>
      <c r="AG1161">
        <v>1.2E-2</v>
      </c>
      <c r="AH1161">
        <v>2</v>
      </c>
      <c r="AI1161">
        <v>76149599</v>
      </c>
      <c r="AJ1161">
        <v>1139</v>
      </c>
      <c r="AK1161">
        <v>0</v>
      </c>
      <c r="AL1161">
        <v>0</v>
      </c>
      <c r="AM1161">
        <v>0</v>
      </c>
      <c r="AN1161">
        <v>0</v>
      </c>
      <c r="AO1161">
        <v>0</v>
      </c>
      <c r="AP1161">
        <v>0</v>
      </c>
      <c r="AQ1161">
        <v>0</v>
      </c>
      <c r="AR1161">
        <v>0</v>
      </c>
    </row>
    <row r="1162" spans="1:44" x14ac:dyDescent="0.2">
      <c r="A1162">
        <f>ROW(Source!A411)</f>
        <v>411</v>
      </c>
      <c r="B1162">
        <v>76149608</v>
      </c>
      <c r="C1162">
        <v>76149594</v>
      </c>
      <c r="D1162">
        <v>48900850</v>
      </c>
      <c r="E1162">
        <v>1</v>
      </c>
      <c r="F1162">
        <v>1</v>
      </c>
      <c r="G1162">
        <v>1</v>
      </c>
      <c r="H1162">
        <v>3</v>
      </c>
      <c r="I1162" t="s">
        <v>795</v>
      </c>
      <c r="J1162" t="s">
        <v>796</v>
      </c>
      <c r="K1162" t="s">
        <v>797</v>
      </c>
      <c r="L1162">
        <v>1348</v>
      </c>
      <c r="N1162">
        <v>1009</v>
      </c>
      <c r="O1162" t="s">
        <v>362</v>
      </c>
      <c r="P1162" t="s">
        <v>362</v>
      </c>
      <c r="Q1162">
        <v>1000</v>
      </c>
      <c r="X1162">
        <v>4.1999999999999997E-3</v>
      </c>
      <c r="Y1162">
        <v>30030</v>
      </c>
      <c r="Z1162">
        <v>0</v>
      </c>
      <c r="AA1162">
        <v>0</v>
      </c>
      <c r="AB1162">
        <v>0</v>
      </c>
      <c r="AC1162">
        <v>0</v>
      </c>
      <c r="AD1162">
        <v>1</v>
      </c>
      <c r="AE1162">
        <v>0</v>
      </c>
      <c r="AF1162" t="s">
        <v>3</v>
      </c>
      <c r="AG1162">
        <v>4.1999999999999997E-3</v>
      </c>
      <c r="AH1162">
        <v>2</v>
      </c>
      <c r="AI1162">
        <v>76149600</v>
      </c>
      <c r="AJ1162">
        <v>1140</v>
      </c>
      <c r="AK1162">
        <v>0</v>
      </c>
      <c r="AL1162">
        <v>0</v>
      </c>
      <c r="AM1162">
        <v>0</v>
      </c>
      <c r="AN1162">
        <v>0</v>
      </c>
      <c r="AO1162">
        <v>0</v>
      </c>
      <c r="AP1162">
        <v>0</v>
      </c>
      <c r="AQ1162">
        <v>0</v>
      </c>
      <c r="AR1162">
        <v>0</v>
      </c>
    </row>
    <row r="1163" spans="1:44" x14ac:dyDescent="0.2">
      <c r="A1163">
        <f>ROW(Source!A411)</f>
        <v>411</v>
      </c>
      <c r="B1163">
        <v>76149609</v>
      </c>
      <c r="C1163">
        <v>76149594</v>
      </c>
      <c r="D1163">
        <v>48905904</v>
      </c>
      <c r="E1163">
        <v>1</v>
      </c>
      <c r="F1163">
        <v>1</v>
      </c>
      <c r="G1163">
        <v>1</v>
      </c>
      <c r="H1163">
        <v>3</v>
      </c>
      <c r="I1163" t="s">
        <v>1005</v>
      </c>
      <c r="J1163" t="s">
        <v>1006</v>
      </c>
      <c r="K1163" t="s">
        <v>1007</v>
      </c>
      <c r="L1163">
        <v>1348</v>
      </c>
      <c r="N1163">
        <v>1009</v>
      </c>
      <c r="O1163" t="s">
        <v>362</v>
      </c>
      <c r="P1163" t="s">
        <v>362</v>
      </c>
      <c r="Q1163">
        <v>1000</v>
      </c>
      <c r="X1163">
        <v>0</v>
      </c>
      <c r="Y1163">
        <v>5989</v>
      </c>
      <c r="Z1163">
        <v>0</v>
      </c>
      <c r="AA1163">
        <v>0</v>
      </c>
      <c r="AB1163">
        <v>0</v>
      </c>
      <c r="AC1163">
        <v>1</v>
      </c>
      <c r="AD1163">
        <v>0</v>
      </c>
      <c r="AE1163">
        <v>0</v>
      </c>
      <c r="AF1163" t="s">
        <v>3</v>
      </c>
      <c r="AG1163">
        <v>0</v>
      </c>
      <c r="AH1163">
        <v>3</v>
      </c>
      <c r="AI1163">
        <v>-1</v>
      </c>
      <c r="AJ1163" t="s">
        <v>3</v>
      </c>
      <c r="AK1163">
        <v>0</v>
      </c>
      <c r="AL1163">
        <v>0</v>
      </c>
      <c r="AM1163">
        <v>0</v>
      </c>
      <c r="AN1163">
        <v>0</v>
      </c>
      <c r="AO1163">
        <v>0</v>
      </c>
      <c r="AP1163">
        <v>0</v>
      </c>
      <c r="AQ1163">
        <v>0</v>
      </c>
      <c r="AR1163">
        <v>0</v>
      </c>
    </row>
    <row r="1164" spans="1:44" x14ac:dyDescent="0.2">
      <c r="A1164">
        <f>ROW(Source!A411)</f>
        <v>411</v>
      </c>
      <c r="B1164">
        <v>76149610</v>
      </c>
      <c r="C1164">
        <v>76149594</v>
      </c>
      <c r="D1164">
        <v>48907032</v>
      </c>
      <c r="E1164">
        <v>1</v>
      </c>
      <c r="F1164">
        <v>1</v>
      </c>
      <c r="G1164">
        <v>1</v>
      </c>
      <c r="H1164">
        <v>3</v>
      </c>
      <c r="I1164" t="s">
        <v>798</v>
      </c>
      <c r="J1164" t="s">
        <v>799</v>
      </c>
      <c r="K1164" t="s">
        <v>800</v>
      </c>
      <c r="L1164">
        <v>1348</v>
      </c>
      <c r="N1164">
        <v>1009</v>
      </c>
      <c r="O1164" t="s">
        <v>362</v>
      </c>
      <c r="P1164" t="s">
        <v>362</v>
      </c>
      <c r="Q1164">
        <v>1000</v>
      </c>
      <c r="X1164">
        <v>5.9999999999999995E-4</v>
      </c>
      <c r="Y1164">
        <v>10315.01</v>
      </c>
      <c r="Z1164">
        <v>0</v>
      </c>
      <c r="AA1164">
        <v>0</v>
      </c>
      <c r="AB1164">
        <v>0</v>
      </c>
      <c r="AC1164">
        <v>0</v>
      </c>
      <c r="AD1164">
        <v>1</v>
      </c>
      <c r="AE1164">
        <v>0</v>
      </c>
      <c r="AF1164" t="s">
        <v>3</v>
      </c>
      <c r="AG1164">
        <v>5.9999999999999995E-4</v>
      </c>
      <c r="AH1164">
        <v>2</v>
      </c>
      <c r="AI1164">
        <v>76149601</v>
      </c>
      <c r="AJ1164">
        <v>1141</v>
      </c>
      <c r="AK1164">
        <v>0</v>
      </c>
      <c r="AL1164">
        <v>0</v>
      </c>
      <c r="AM1164">
        <v>0</v>
      </c>
      <c r="AN1164">
        <v>0</v>
      </c>
      <c r="AO1164">
        <v>0</v>
      </c>
      <c r="AP1164">
        <v>0</v>
      </c>
      <c r="AQ1164">
        <v>0</v>
      </c>
      <c r="AR1164">
        <v>0</v>
      </c>
    </row>
    <row r="1165" spans="1:44" x14ac:dyDescent="0.2">
      <c r="A1165">
        <f>ROW(Source!A411)</f>
        <v>411</v>
      </c>
      <c r="B1165">
        <v>76149611</v>
      </c>
      <c r="C1165">
        <v>76149594</v>
      </c>
      <c r="D1165">
        <v>48908514</v>
      </c>
      <c r="E1165">
        <v>1</v>
      </c>
      <c r="F1165">
        <v>1</v>
      </c>
      <c r="G1165">
        <v>1</v>
      </c>
      <c r="H1165">
        <v>3</v>
      </c>
      <c r="I1165" t="s">
        <v>801</v>
      </c>
      <c r="J1165" t="s">
        <v>802</v>
      </c>
      <c r="K1165" t="s">
        <v>803</v>
      </c>
      <c r="L1165">
        <v>1339</v>
      </c>
      <c r="N1165">
        <v>1007</v>
      </c>
      <c r="O1165" t="s">
        <v>643</v>
      </c>
      <c r="P1165" t="s">
        <v>643</v>
      </c>
      <c r="Q1165">
        <v>1</v>
      </c>
      <c r="X1165">
        <v>1.9000000000000001E-4</v>
      </c>
      <c r="Y1165">
        <v>1100</v>
      </c>
      <c r="Z1165">
        <v>0</v>
      </c>
      <c r="AA1165">
        <v>0</v>
      </c>
      <c r="AB1165">
        <v>0</v>
      </c>
      <c r="AC1165">
        <v>0</v>
      </c>
      <c r="AD1165">
        <v>1</v>
      </c>
      <c r="AE1165">
        <v>0</v>
      </c>
      <c r="AF1165" t="s">
        <v>3</v>
      </c>
      <c r="AG1165">
        <v>1.9000000000000001E-4</v>
      </c>
      <c r="AH1165">
        <v>2</v>
      </c>
      <c r="AI1165">
        <v>76149602</v>
      </c>
      <c r="AJ1165">
        <v>1142</v>
      </c>
      <c r="AK1165">
        <v>0</v>
      </c>
      <c r="AL1165">
        <v>0</v>
      </c>
      <c r="AM1165">
        <v>0</v>
      </c>
      <c r="AN1165">
        <v>0</v>
      </c>
      <c r="AO1165">
        <v>0</v>
      </c>
      <c r="AP1165">
        <v>0</v>
      </c>
      <c r="AQ1165">
        <v>0</v>
      </c>
      <c r="AR1165">
        <v>0</v>
      </c>
    </row>
    <row r="1166" spans="1:44" x14ac:dyDescent="0.2">
      <c r="A1166">
        <f>ROW(Source!A412)</f>
        <v>412</v>
      </c>
      <c r="B1166">
        <v>76149603</v>
      </c>
      <c r="C1166">
        <v>76149594</v>
      </c>
      <c r="D1166">
        <v>42095955</v>
      </c>
      <c r="E1166">
        <v>1</v>
      </c>
      <c r="F1166">
        <v>1</v>
      </c>
      <c r="G1166">
        <v>1</v>
      </c>
      <c r="H1166">
        <v>1</v>
      </c>
      <c r="I1166" t="s">
        <v>784</v>
      </c>
      <c r="J1166" t="s">
        <v>3</v>
      </c>
      <c r="K1166" t="s">
        <v>785</v>
      </c>
      <c r="L1166">
        <v>1369</v>
      </c>
      <c r="N1166">
        <v>1013</v>
      </c>
      <c r="O1166" t="s">
        <v>623</v>
      </c>
      <c r="P1166" t="s">
        <v>623</v>
      </c>
      <c r="Q1166">
        <v>1</v>
      </c>
      <c r="X1166">
        <v>2.89</v>
      </c>
      <c r="Y1166">
        <v>0</v>
      </c>
      <c r="Z1166">
        <v>0</v>
      </c>
      <c r="AA1166">
        <v>0</v>
      </c>
      <c r="AB1166">
        <v>8.9700000000000006</v>
      </c>
      <c r="AC1166">
        <v>0</v>
      </c>
      <c r="AD1166">
        <v>1</v>
      </c>
      <c r="AE1166">
        <v>1</v>
      </c>
      <c r="AF1166" t="s">
        <v>286</v>
      </c>
      <c r="AG1166">
        <v>3.9881999999999995</v>
      </c>
      <c r="AH1166">
        <v>2</v>
      </c>
      <c r="AI1166">
        <v>76149595</v>
      </c>
      <c r="AJ1166">
        <v>1143</v>
      </c>
      <c r="AK1166">
        <v>0</v>
      </c>
      <c r="AL1166">
        <v>0</v>
      </c>
      <c r="AM1166">
        <v>0</v>
      </c>
      <c r="AN1166">
        <v>0</v>
      </c>
      <c r="AO1166">
        <v>0</v>
      </c>
      <c r="AP1166">
        <v>0</v>
      </c>
      <c r="AQ1166">
        <v>0</v>
      </c>
      <c r="AR1166">
        <v>0</v>
      </c>
    </row>
    <row r="1167" spans="1:44" x14ac:dyDescent="0.2">
      <c r="A1167">
        <f>ROW(Source!A412)</f>
        <v>412</v>
      </c>
      <c r="B1167">
        <v>76149604</v>
      </c>
      <c r="C1167">
        <v>76149594</v>
      </c>
      <c r="D1167">
        <v>48975514</v>
      </c>
      <c r="E1167">
        <v>1</v>
      </c>
      <c r="F1167">
        <v>1</v>
      </c>
      <c r="G1167">
        <v>1</v>
      </c>
      <c r="H1167">
        <v>2</v>
      </c>
      <c r="I1167" t="s">
        <v>786</v>
      </c>
      <c r="J1167" t="s">
        <v>787</v>
      </c>
      <c r="K1167" t="s">
        <v>788</v>
      </c>
      <c r="L1167">
        <v>1368</v>
      </c>
      <c r="N1167">
        <v>1011</v>
      </c>
      <c r="O1167" t="s">
        <v>633</v>
      </c>
      <c r="P1167" t="s">
        <v>633</v>
      </c>
      <c r="Q1167">
        <v>1</v>
      </c>
      <c r="X1167">
        <v>0.47</v>
      </c>
      <c r="Y1167">
        <v>0</v>
      </c>
      <c r="Z1167">
        <v>14</v>
      </c>
      <c r="AA1167">
        <v>0</v>
      </c>
      <c r="AB1167">
        <v>0</v>
      </c>
      <c r="AC1167">
        <v>0</v>
      </c>
      <c r="AD1167">
        <v>1</v>
      </c>
      <c r="AE1167">
        <v>0</v>
      </c>
      <c r="AF1167" t="s">
        <v>286</v>
      </c>
      <c r="AG1167">
        <v>0.64859999999999984</v>
      </c>
      <c r="AH1167">
        <v>2</v>
      </c>
      <c r="AI1167">
        <v>76149596</v>
      </c>
      <c r="AJ1167">
        <v>1144</v>
      </c>
      <c r="AK1167">
        <v>0</v>
      </c>
      <c r="AL1167">
        <v>0</v>
      </c>
      <c r="AM1167">
        <v>0</v>
      </c>
      <c r="AN1167">
        <v>0</v>
      </c>
      <c r="AO1167">
        <v>0</v>
      </c>
      <c r="AP1167">
        <v>0</v>
      </c>
      <c r="AQ1167">
        <v>0</v>
      </c>
      <c r="AR1167">
        <v>0</v>
      </c>
    </row>
    <row r="1168" spans="1:44" x14ac:dyDescent="0.2">
      <c r="A1168">
        <f>ROW(Source!A412)</f>
        <v>412</v>
      </c>
      <c r="B1168">
        <v>76149605</v>
      </c>
      <c r="C1168">
        <v>76149594</v>
      </c>
      <c r="D1168">
        <v>48975939</v>
      </c>
      <c r="E1168">
        <v>1</v>
      </c>
      <c r="F1168">
        <v>1</v>
      </c>
      <c r="G1168">
        <v>1</v>
      </c>
      <c r="H1168">
        <v>2</v>
      </c>
      <c r="I1168" t="s">
        <v>789</v>
      </c>
      <c r="J1168" t="s">
        <v>790</v>
      </c>
      <c r="K1168" t="s">
        <v>791</v>
      </c>
      <c r="L1168">
        <v>1368</v>
      </c>
      <c r="N1168">
        <v>1011</v>
      </c>
      <c r="O1168" t="s">
        <v>633</v>
      </c>
      <c r="P1168" t="s">
        <v>633</v>
      </c>
      <c r="Q1168">
        <v>1</v>
      </c>
      <c r="X1168">
        <v>1.1499999999999999</v>
      </c>
      <c r="Y1168">
        <v>0</v>
      </c>
      <c r="Z1168">
        <v>30</v>
      </c>
      <c r="AA1168">
        <v>0</v>
      </c>
      <c r="AB1168">
        <v>0</v>
      </c>
      <c r="AC1168">
        <v>0</v>
      </c>
      <c r="AD1168">
        <v>1</v>
      </c>
      <c r="AE1168">
        <v>0</v>
      </c>
      <c r="AF1168" t="s">
        <v>286</v>
      </c>
      <c r="AG1168">
        <v>1.5869999999999997</v>
      </c>
      <c r="AH1168">
        <v>2</v>
      </c>
      <c r="AI1168">
        <v>76149597</v>
      </c>
      <c r="AJ1168">
        <v>1145</v>
      </c>
      <c r="AK1168">
        <v>0</v>
      </c>
      <c r="AL1168">
        <v>0</v>
      </c>
      <c r="AM1168">
        <v>0</v>
      </c>
      <c r="AN1168">
        <v>0</v>
      </c>
      <c r="AO1168">
        <v>0</v>
      </c>
      <c r="AP1168">
        <v>0</v>
      </c>
      <c r="AQ1168">
        <v>0</v>
      </c>
      <c r="AR1168">
        <v>0</v>
      </c>
    </row>
    <row r="1169" spans="1:44" x14ac:dyDescent="0.2">
      <c r="A1169">
        <f>ROW(Source!A412)</f>
        <v>412</v>
      </c>
      <c r="B1169">
        <v>76149606</v>
      </c>
      <c r="C1169">
        <v>76149594</v>
      </c>
      <c r="D1169">
        <v>48977174</v>
      </c>
      <c r="E1169">
        <v>1</v>
      </c>
      <c r="F1169">
        <v>1</v>
      </c>
      <c r="G1169">
        <v>1</v>
      </c>
      <c r="H1169">
        <v>2</v>
      </c>
      <c r="I1169" t="s">
        <v>676</v>
      </c>
      <c r="J1169" t="s">
        <v>677</v>
      </c>
      <c r="K1169" t="s">
        <v>678</v>
      </c>
      <c r="L1169">
        <v>1368</v>
      </c>
      <c r="N1169">
        <v>1011</v>
      </c>
      <c r="O1169" t="s">
        <v>633</v>
      </c>
      <c r="P1169" t="s">
        <v>633</v>
      </c>
      <c r="Q1169">
        <v>1</v>
      </c>
      <c r="X1169">
        <v>0.04</v>
      </c>
      <c r="Y1169">
        <v>0</v>
      </c>
      <c r="Z1169">
        <v>87.17</v>
      </c>
      <c r="AA1169">
        <v>11.6</v>
      </c>
      <c r="AB1169">
        <v>0</v>
      </c>
      <c r="AC1169">
        <v>0</v>
      </c>
      <c r="AD1169">
        <v>1</v>
      </c>
      <c r="AE1169">
        <v>0</v>
      </c>
      <c r="AF1169" t="s">
        <v>286</v>
      </c>
      <c r="AG1169">
        <v>5.5199999999999999E-2</v>
      </c>
      <c r="AH1169">
        <v>2</v>
      </c>
      <c r="AI1169">
        <v>76149598</v>
      </c>
      <c r="AJ1169">
        <v>1146</v>
      </c>
      <c r="AK1169">
        <v>0</v>
      </c>
      <c r="AL1169">
        <v>0</v>
      </c>
      <c r="AM1169">
        <v>0</v>
      </c>
      <c r="AN1169">
        <v>0</v>
      </c>
      <c r="AO1169">
        <v>0</v>
      </c>
      <c r="AP1169">
        <v>0</v>
      </c>
      <c r="AQ1169">
        <v>0</v>
      </c>
      <c r="AR1169">
        <v>0</v>
      </c>
    </row>
    <row r="1170" spans="1:44" x14ac:dyDescent="0.2">
      <c r="A1170">
        <f>ROW(Source!A412)</f>
        <v>412</v>
      </c>
      <c r="B1170">
        <v>76149607</v>
      </c>
      <c r="C1170">
        <v>76149594</v>
      </c>
      <c r="D1170">
        <v>48901204</v>
      </c>
      <c r="E1170">
        <v>1</v>
      </c>
      <c r="F1170">
        <v>1</v>
      </c>
      <c r="G1170">
        <v>1</v>
      </c>
      <c r="H1170">
        <v>3</v>
      </c>
      <c r="I1170" t="s">
        <v>792</v>
      </c>
      <c r="J1170" t="s">
        <v>793</v>
      </c>
      <c r="K1170" t="s">
        <v>794</v>
      </c>
      <c r="L1170">
        <v>1348</v>
      </c>
      <c r="N1170">
        <v>1009</v>
      </c>
      <c r="O1170" t="s">
        <v>362</v>
      </c>
      <c r="P1170" t="s">
        <v>362</v>
      </c>
      <c r="Q1170">
        <v>1000</v>
      </c>
      <c r="X1170">
        <v>1.2E-2</v>
      </c>
      <c r="Y1170">
        <v>1383.1</v>
      </c>
      <c r="Z1170">
        <v>0</v>
      </c>
      <c r="AA1170">
        <v>0</v>
      </c>
      <c r="AB1170">
        <v>0</v>
      </c>
      <c r="AC1170">
        <v>0</v>
      </c>
      <c r="AD1170">
        <v>1</v>
      </c>
      <c r="AE1170">
        <v>0</v>
      </c>
      <c r="AF1170" t="s">
        <v>3</v>
      </c>
      <c r="AG1170">
        <v>1.2E-2</v>
      </c>
      <c r="AH1170">
        <v>2</v>
      </c>
      <c r="AI1170">
        <v>76149599</v>
      </c>
      <c r="AJ1170">
        <v>1147</v>
      </c>
      <c r="AK1170">
        <v>0</v>
      </c>
      <c r="AL1170">
        <v>0</v>
      </c>
      <c r="AM1170">
        <v>0</v>
      </c>
      <c r="AN1170">
        <v>0</v>
      </c>
      <c r="AO1170">
        <v>0</v>
      </c>
      <c r="AP1170">
        <v>0</v>
      </c>
      <c r="AQ1170">
        <v>0</v>
      </c>
      <c r="AR1170">
        <v>0</v>
      </c>
    </row>
    <row r="1171" spans="1:44" x14ac:dyDescent="0.2">
      <c r="A1171">
        <f>ROW(Source!A412)</f>
        <v>412</v>
      </c>
      <c r="B1171">
        <v>76149608</v>
      </c>
      <c r="C1171">
        <v>76149594</v>
      </c>
      <c r="D1171">
        <v>48900850</v>
      </c>
      <c r="E1171">
        <v>1</v>
      </c>
      <c r="F1171">
        <v>1</v>
      </c>
      <c r="G1171">
        <v>1</v>
      </c>
      <c r="H1171">
        <v>3</v>
      </c>
      <c r="I1171" t="s">
        <v>795</v>
      </c>
      <c r="J1171" t="s">
        <v>796</v>
      </c>
      <c r="K1171" t="s">
        <v>797</v>
      </c>
      <c r="L1171">
        <v>1348</v>
      </c>
      <c r="N1171">
        <v>1009</v>
      </c>
      <c r="O1171" t="s">
        <v>362</v>
      </c>
      <c r="P1171" t="s">
        <v>362</v>
      </c>
      <c r="Q1171">
        <v>1000</v>
      </c>
      <c r="X1171">
        <v>4.1999999999999997E-3</v>
      </c>
      <c r="Y1171">
        <v>30030</v>
      </c>
      <c r="Z1171">
        <v>0</v>
      </c>
      <c r="AA1171">
        <v>0</v>
      </c>
      <c r="AB1171">
        <v>0</v>
      </c>
      <c r="AC1171">
        <v>0</v>
      </c>
      <c r="AD1171">
        <v>1</v>
      </c>
      <c r="AE1171">
        <v>0</v>
      </c>
      <c r="AF1171" t="s">
        <v>3</v>
      </c>
      <c r="AG1171">
        <v>4.1999999999999997E-3</v>
      </c>
      <c r="AH1171">
        <v>2</v>
      </c>
      <c r="AI1171">
        <v>76149600</v>
      </c>
      <c r="AJ1171">
        <v>1148</v>
      </c>
      <c r="AK1171">
        <v>0</v>
      </c>
      <c r="AL1171">
        <v>0</v>
      </c>
      <c r="AM1171">
        <v>0</v>
      </c>
      <c r="AN1171">
        <v>0</v>
      </c>
      <c r="AO1171">
        <v>0</v>
      </c>
      <c r="AP1171">
        <v>0</v>
      </c>
      <c r="AQ1171">
        <v>0</v>
      </c>
      <c r="AR1171">
        <v>0</v>
      </c>
    </row>
    <row r="1172" spans="1:44" x14ac:dyDescent="0.2">
      <c r="A1172">
        <f>ROW(Source!A412)</f>
        <v>412</v>
      </c>
      <c r="B1172">
        <v>76149609</v>
      </c>
      <c r="C1172">
        <v>76149594</v>
      </c>
      <c r="D1172">
        <v>48905904</v>
      </c>
      <c r="E1172">
        <v>1</v>
      </c>
      <c r="F1172">
        <v>1</v>
      </c>
      <c r="G1172">
        <v>1</v>
      </c>
      <c r="H1172">
        <v>3</v>
      </c>
      <c r="I1172" t="s">
        <v>1005</v>
      </c>
      <c r="J1172" t="s">
        <v>1006</v>
      </c>
      <c r="K1172" t="s">
        <v>1007</v>
      </c>
      <c r="L1172">
        <v>1348</v>
      </c>
      <c r="N1172">
        <v>1009</v>
      </c>
      <c r="O1172" t="s">
        <v>362</v>
      </c>
      <c r="P1172" t="s">
        <v>362</v>
      </c>
      <c r="Q1172">
        <v>1000</v>
      </c>
      <c r="X1172">
        <v>0</v>
      </c>
      <c r="Y1172">
        <v>5989</v>
      </c>
      <c r="Z1172">
        <v>0</v>
      </c>
      <c r="AA1172">
        <v>0</v>
      </c>
      <c r="AB1172">
        <v>0</v>
      </c>
      <c r="AC1172">
        <v>1</v>
      </c>
      <c r="AD1172">
        <v>0</v>
      </c>
      <c r="AE1172">
        <v>0</v>
      </c>
      <c r="AF1172" t="s">
        <v>3</v>
      </c>
      <c r="AG1172">
        <v>0</v>
      </c>
      <c r="AH1172">
        <v>3</v>
      </c>
      <c r="AI1172">
        <v>-1</v>
      </c>
      <c r="AJ1172" t="s">
        <v>3</v>
      </c>
      <c r="AK1172">
        <v>0</v>
      </c>
      <c r="AL1172">
        <v>0</v>
      </c>
      <c r="AM1172">
        <v>0</v>
      </c>
      <c r="AN1172">
        <v>0</v>
      </c>
      <c r="AO1172">
        <v>0</v>
      </c>
      <c r="AP1172">
        <v>0</v>
      </c>
      <c r="AQ1172">
        <v>0</v>
      </c>
      <c r="AR1172">
        <v>0</v>
      </c>
    </row>
    <row r="1173" spans="1:44" x14ac:dyDescent="0.2">
      <c r="A1173">
        <f>ROW(Source!A412)</f>
        <v>412</v>
      </c>
      <c r="B1173">
        <v>76149610</v>
      </c>
      <c r="C1173">
        <v>76149594</v>
      </c>
      <c r="D1173">
        <v>48907032</v>
      </c>
      <c r="E1173">
        <v>1</v>
      </c>
      <c r="F1173">
        <v>1</v>
      </c>
      <c r="G1173">
        <v>1</v>
      </c>
      <c r="H1173">
        <v>3</v>
      </c>
      <c r="I1173" t="s">
        <v>798</v>
      </c>
      <c r="J1173" t="s">
        <v>799</v>
      </c>
      <c r="K1173" t="s">
        <v>800</v>
      </c>
      <c r="L1173">
        <v>1348</v>
      </c>
      <c r="N1173">
        <v>1009</v>
      </c>
      <c r="O1173" t="s">
        <v>362</v>
      </c>
      <c r="P1173" t="s">
        <v>362</v>
      </c>
      <c r="Q1173">
        <v>1000</v>
      </c>
      <c r="X1173">
        <v>5.9999999999999995E-4</v>
      </c>
      <c r="Y1173">
        <v>10315.01</v>
      </c>
      <c r="Z1173">
        <v>0</v>
      </c>
      <c r="AA1173">
        <v>0</v>
      </c>
      <c r="AB1173">
        <v>0</v>
      </c>
      <c r="AC1173">
        <v>0</v>
      </c>
      <c r="AD1173">
        <v>1</v>
      </c>
      <c r="AE1173">
        <v>0</v>
      </c>
      <c r="AF1173" t="s">
        <v>3</v>
      </c>
      <c r="AG1173">
        <v>5.9999999999999995E-4</v>
      </c>
      <c r="AH1173">
        <v>2</v>
      </c>
      <c r="AI1173">
        <v>76149601</v>
      </c>
      <c r="AJ1173">
        <v>1149</v>
      </c>
      <c r="AK1173">
        <v>0</v>
      </c>
      <c r="AL1173">
        <v>0</v>
      </c>
      <c r="AM1173">
        <v>0</v>
      </c>
      <c r="AN1173">
        <v>0</v>
      </c>
      <c r="AO1173">
        <v>0</v>
      </c>
      <c r="AP1173">
        <v>0</v>
      </c>
      <c r="AQ1173">
        <v>0</v>
      </c>
      <c r="AR1173">
        <v>0</v>
      </c>
    </row>
    <row r="1174" spans="1:44" x14ac:dyDescent="0.2">
      <c r="A1174">
        <f>ROW(Source!A412)</f>
        <v>412</v>
      </c>
      <c r="B1174">
        <v>76149611</v>
      </c>
      <c r="C1174">
        <v>76149594</v>
      </c>
      <c r="D1174">
        <v>48908514</v>
      </c>
      <c r="E1174">
        <v>1</v>
      </c>
      <c r="F1174">
        <v>1</v>
      </c>
      <c r="G1174">
        <v>1</v>
      </c>
      <c r="H1174">
        <v>3</v>
      </c>
      <c r="I1174" t="s">
        <v>801</v>
      </c>
      <c r="J1174" t="s">
        <v>802</v>
      </c>
      <c r="K1174" t="s">
        <v>803</v>
      </c>
      <c r="L1174">
        <v>1339</v>
      </c>
      <c r="N1174">
        <v>1007</v>
      </c>
      <c r="O1174" t="s">
        <v>643</v>
      </c>
      <c r="P1174" t="s">
        <v>643</v>
      </c>
      <c r="Q1174">
        <v>1</v>
      </c>
      <c r="X1174">
        <v>1.9000000000000001E-4</v>
      </c>
      <c r="Y1174">
        <v>1100</v>
      </c>
      <c r="Z1174">
        <v>0</v>
      </c>
      <c r="AA1174">
        <v>0</v>
      </c>
      <c r="AB1174">
        <v>0</v>
      </c>
      <c r="AC1174">
        <v>0</v>
      </c>
      <c r="AD1174">
        <v>1</v>
      </c>
      <c r="AE1174">
        <v>0</v>
      </c>
      <c r="AF1174" t="s">
        <v>3</v>
      </c>
      <c r="AG1174">
        <v>1.9000000000000001E-4</v>
      </c>
      <c r="AH1174">
        <v>2</v>
      </c>
      <c r="AI1174">
        <v>76149602</v>
      </c>
      <c r="AJ1174">
        <v>1150</v>
      </c>
      <c r="AK1174">
        <v>0</v>
      </c>
      <c r="AL1174">
        <v>0</v>
      </c>
      <c r="AM1174">
        <v>0</v>
      </c>
      <c r="AN1174">
        <v>0</v>
      </c>
      <c r="AO1174">
        <v>0</v>
      </c>
      <c r="AP1174">
        <v>0</v>
      </c>
      <c r="AQ1174">
        <v>0</v>
      </c>
      <c r="AR1174">
        <v>0</v>
      </c>
    </row>
  </sheetData>
  <printOptions gridLines="1"/>
  <pageMargins left="0.75" right="0.75" top="1" bottom="1" header="0.5" footer="0.5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4</vt:i4>
      </vt:variant>
    </vt:vector>
  </HeadingPairs>
  <TitlesOfParts>
    <vt:vector size="10" baseType="lpstr">
      <vt:lpstr>Сравнительная СМР (Путь №3)</vt:lpstr>
      <vt:lpstr>Сравнительная СМР (11 путь)</vt:lpstr>
      <vt:lpstr>Source</vt:lpstr>
      <vt:lpstr>SourceObSm</vt:lpstr>
      <vt:lpstr>SmtRes</vt:lpstr>
      <vt:lpstr>EtalonRes</vt:lpstr>
      <vt:lpstr>'Сравнительная СМР (11 путь)'!Заголовки_для_печати</vt:lpstr>
      <vt:lpstr>'Сравнительная СМР (Путь №3)'!Заголовки_для_печати</vt:lpstr>
      <vt:lpstr>'Сравнительная СМР (11 путь)'!Область_печати</vt:lpstr>
      <vt:lpstr>'Сравнительная СМР (Путь №3)'!Область_печати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2022-07-25T06:51:43Z</cp:lastPrinted>
  <dcterms:created xsi:type="dcterms:W3CDTF">2021-12-20T14:07:30Z</dcterms:created>
  <dcterms:modified xsi:type="dcterms:W3CDTF">2025-03-27T18:40:10Z</dcterms:modified>
</cp:coreProperties>
</file>